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N:\FMS\Illustrative Financials\2024 Illustrative Financial Statements\Pension 2023 (for FY24)\RHBF 2024\"/>
    </mc:Choice>
  </mc:AlternateContent>
  <xr:revisionPtr revIDLastSave="0" documentId="13_ncr:1_{CA0D5216-662E-49A8-AB03-1B94ECDCEC1F}" xr6:coauthVersionLast="47" xr6:coauthVersionMax="47" xr10:uidLastSave="{00000000-0000-0000-0000-000000000000}"/>
  <bookViews>
    <workbookView xWindow="-120" yWindow="-120" windowWidth="29040" windowHeight="17640" tabRatio="865" xr2:uid="{00000000-000D-0000-FFFF-FFFF00000000}"/>
  </bookViews>
  <sheets>
    <sheet name="Info" sheetId="6" r:id="rId1"/>
    <sheet name="JE Template" sheetId="10" r:id="rId2"/>
    <sheet name="2024 Summary" sheetId="35" r:id="rId3"/>
    <sheet name="2023 Summary" sheetId="30" r:id="rId4"/>
    <sheet name="2022 Summary" sheetId="27" r:id="rId5"/>
    <sheet name="2021 Summary" sheetId="24" state="hidden" r:id="rId6"/>
    <sheet name="2020 Summary" sheetId="23" state="hidden" r:id="rId7"/>
    <sheet name="Contributions FY 2023" sheetId="34" r:id="rId8"/>
    <sheet name="Contributions FY 2022" sheetId="32" r:id="rId9"/>
    <sheet name="Contributions FY 2021" sheetId="28" state="hidden" r:id="rId10"/>
    <sheet name="Contributions FY 2020" sheetId="25" state="hidden" r:id="rId11"/>
    <sheet name="Contributions FY 2019" sheetId="18" state="hidden" r:id="rId12"/>
    <sheet name="Amortization Schedule FY 2023" sheetId="33" r:id="rId13"/>
    <sheet name="Amortization Schedule FY 2022" sheetId="31" r:id="rId14"/>
    <sheet name="Amortization Schedule FY 2021" sheetId="29" state="hidden" r:id="rId15"/>
    <sheet name="Amortization Schedule FY 2020" sheetId="26"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2" hidden="1">'2024 Summary'!$A$10:$DY$319</definedName>
    <definedName name="_xlnm._FilterDatabase" localSheetId="11" hidden="1">'Contributions FY 2019'!$B$1:$C$312</definedName>
    <definedName name="ActuaryCredentialsGASB" localSheetId="15">[1]DeveloperInfo!$D$19</definedName>
    <definedName name="ActuaryCredentialsGASB" localSheetId="12">[2]DeveloperInfo!$D$19</definedName>
    <definedName name="ActuaryCredentialsGASB" localSheetId="10">[1]DeveloperInfo!$D$19</definedName>
    <definedName name="ActuaryCredentialsGASB">[3]DeveloperInfo!$D$19</definedName>
    <definedName name="ActuaryNameGASB" localSheetId="15">[1]DeveloperInfo!$D$17</definedName>
    <definedName name="ActuaryNameGASB" localSheetId="12">[2]DeveloperInfo!$D$17</definedName>
    <definedName name="ActuaryNameGASB" localSheetId="10">[1]DeveloperInfo!$D$17</definedName>
    <definedName name="ActuaryNameGASB">[3]DeveloperInfo!$D$17</definedName>
    <definedName name="ActuaryTitleGASB" localSheetId="15">[1]DeveloperInfo!$D$18</definedName>
    <definedName name="ActuaryTitleGASB" localSheetId="12">[2]DeveloperInfo!$D$18</definedName>
    <definedName name="ActuaryTitleGASB" localSheetId="10">[1]DeveloperInfo!$D$18</definedName>
    <definedName name="ActuaryTitleGASB">[3]DeveloperInfo!$D$18</definedName>
    <definedName name="AdjCNSDate" localSheetId="15">[1]DeveloperInfo!$D$33</definedName>
    <definedName name="AdjCNSDate" localSheetId="12">[2]DeveloperInfo!$D$33</definedName>
    <definedName name="AdjCNSDate" localSheetId="10">[1]DeveloperInfo!$D$33</definedName>
    <definedName name="AdjCNSDate">[3]DeveloperInfo!$D$33</definedName>
    <definedName name="AdjCNSDate1" localSheetId="15">[1]DeveloperInfo!$E$33</definedName>
    <definedName name="AdjCNSDate1" localSheetId="12">[2]DeveloperInfo!$E$33</definedName>
    <definedName name="AdjCNSDate1" localSheetId="10">[1]DeveloperInfo!$E$33</definedName>
    <definedName name="AdjCNSDate1">[3]DeveloperInfo!$E$33</definedName>
    <definedName name="AdjCNSDateTempEnable" localSheetId="15">[1]DeveloperInfo!$F$34</definedName>
    <definedName name="AdjCNSDateTempEnable" localSheetId="12">[2]DeveloperInfo!$F$34</definedName>
    <definedName name="AdjCNSDateTempEnable" localSheetId="10">[1]DeveloperInfo!$F$34</definedName>
    <definedName name="AdjCNSDateTempEnable">[3]DeveloperInfo!$F$34</definedName>
    <definedName name="AgencyCode" localSheetId="5">#REF!</definedName>
    <definedName name="AgencyCode" localSheetId="2">#REF!</definedName>
    <definedName name="AgencyCode" localSheetId="0">#REF!</definedName>
    <definedName name="AgencyCode" localSheetId="1">#REF!</definedName>
    <definedName name="AgencyCode">#REF!</definedName>
    <definedName name="AnalystGASB" localSheetId="15">[1]DeveloperInfo!$D$20</definedName>
    <definedName name="AnalystGASB" localSheetId="12">[2]DeveloperInfo!$D$20</definedName>
    <definedName name="AnalystGASB" localSheetId="10">[1]DeveloperInfo!$D$20</definedName>
    <definedName name="AnalystGASB">[3]DeveloperInfo!$D$20</definedName>
    <definedName name="Annuity" localSheetId="5">'[4]Assets Input'!$L$38:$L$57</definedName>
    <definedName name="Annuity" localSheetId="2">'[5]Assets Input'!$L$37:$L$56</definedName>
    <definedName name="Annuity" localSheetId="0">#REF!</definedName>
    <definedName name="Annuity" localSheetId="1">#REF!</definedName>
    <definedName name="Annuity">#REF!</definedName>
    <definedName name="AnnuityLY" localSheetId="2">'[6]Assets Input'!#REF!</definedName>
    <definedName name="AnnuityLY">#REF!</definedName>
    <definedName name="ARC_ER_Rate">#REF!</definedName>
    <definedName name="AS2DocOpenMode" hidden="1">"AS2DocumentEdit"</definedName>
    <definedName name="ASTABPF" localSheetId="15">[1]DeveloperInfo!$D$36</definedName>
    <definedName name="ASTABPF" localSheetId="12">[2]DeveloperInfo!$D$36</definedName>
    <definedName name="ASTABPF" localSheetId="10">[1]DeveloperInfo!$D$36</definedName>
    <definedName name="ASTABPF">[3]DeveloperInfo!$D$36</definedName>
    <definedName name="ASTABPF1" localSheetId="15">[1]DeveloperInfo!$D$37</definedName>
    <definedName name="ASTABPF1" localSheetId="12">[2]DeveloperInfo!$D$37</definedName>
    <definedName name="ASTABPF1" localSheetId="10">[1]DeveloperInfo!$D$37</definedName>
    <definedName name="ASTABPF1">[3]DeveloperInfo!$D$37</definedName>
    <definedName name="ASTEBPF" localSheetId="15">[1]DeveloperInfo!$F$37</definedName>
    <definedName name="ASTEBPF" localSheetId="12">[2]DeveloperInfo!$F$37</definedName>
    <definedName name="ASTEBPF" localSheetId="10">[1]DeveloperInfo!$F$37</definedName>
    <definedName name="ASTEBPF">[3]DeveloperInfo!$F$37</definedName>
    <definedName name="ClientCode" localSheetId="15">[1]DeveloperInfo!$D$25</definedName>
    <definedName name="ClientCode" localSheetId="12">[2]DeveloperInfo!$D$25</definedName>
    <definedName name="ClientCode" localSheetId="10">[1]DeveloperInfo!$D$25</definedName>
    <definedName name="ClientCode">[3]DeveloperInfo!$D$25</definedName>
    <definedName name="ClientMatter" localSheetId="15">[1]DeveloperInfo!$D$26</definedName>
    <definedName name="ClientMatter" localSheetId="12">[2]DeveloperInfo!$D$26</definedName>
    <definedName name="ClientMatter" localSheetId="10">[1]DeveloperInfo!$D$26</definedName>
    <definedName name="ClientMatter">[3]DeveloperInfo!$D$26</definedName>
    <definedName name="ClientShortGASB" localSheetId="15">[1]DeveloperInfo!$D$9</definedName>
    <definedName name="ClientShortGASB" localSheetId="12">[2]DeveloperInfo!$D$9</definedName>
    <definedName name="ClientShortGASB" localSheetId="10">[1]DeveloperInfo!$D$9</definedName>
    <definedName name="ClientShortGASB">[3]DeveloperInfo!$D$9</definedName>
    <definedName name="CLPOWERDisc" localSheetId="15">[1]Adjust!$H$202</definedName>
    <definedName name="CLPOWERDisc" localSheetId="12">[2]Adjust!$H$202</definedName>
    <definedName name="CLPOWERDisc" localSheetId="10">[1]Adjust!$H$202</definedName>
    <definedName name="CLPOWERDisc">[3]Adjust!$H$202</definedName>
    <definedName name="CLPOWERDiscMinus1" localSheetId="15">[1]Adjust!$L$202</definedName>
    <definedName name="CLPOWERDiscMinus1" localSheetId="12">[2]Adjust!$L$202</definedName>
    <definedName name="CLPOWERDiscMinus1" localSheetId="10">[1]Adjust!$L$202</definedName>
    <definedName name="CLPOWERDiscMinus1">[3]Adjust!$L$202</definedName>
    <definedName name="CLPOWERDiscPlus1" localSheetId="15">[1]Adjust!$K$202</definedName>
    <definedName name="CLPOWERDiscPlus1" localSheetId="12">[2]Adjust!$K$202</definedName>
    <definedName name="CLPOWERDiscPlus1" localSheetId="10">[1]Adjust!$K$202</definedName>
    <definedName name="CLPOWERDiscPlus1">[3]Adjust!$K$202</definedName>
    <definedName name="CLPOWERExp" localSheetId="15">[1]Adjust!$G$202</definedName>
    <definedName name="CLPOWERExp" localSheetId="12">[2]Adjust!$G$202</definedName>
    <definedName name="CLPOWERExp" localSheetId="10">[1]Adjust!$G$202</definedName>
    <definedName name="CLPOWERExp">[3]Adjust!$G$202</definedName>
    <definedName name="CNSDateDisc" localSheetId="15">[1]DeveloperInfo!$D$32</definedName>
    <definedName name="CNSDateDisc" localSheetId="12">[2]DeveloperInfo!$D$32</definedName>
    <definedName name="CNSDateDisc" localSheetId="10">[1]DeveloperInfo!$D$32</definedName>
    <definedName name="CNSDateDisc">[3]DeveloperInfo!$D$32</definedName>
    <definedName name="CNSDateDisc1" localSheetId="15">[1]DeveloperInfo!$E$32</definedName>
    <definedName name="CNSDateDisc1" localSheetId="12">[2]DeveloperInfo!$E$32</definedName>
    <definedName name="CNSDateDisc1" localSheetId="10">[1]DeveloperInfo!$E$32</definedName>
    <definedName name="CNSDateDisc1">[3]DeveloperInfo!$E$32</definedName>
    <definedName name="ColaRate" localSheetId="15">[1]DeveloperInfo!$D$40</definedName>
    <definedName name="ColaRate" localSheetId="12">[2]DeveloperInfo!$D$40</definedName>
    <definedName name="ColaRate" localSheetId="10">[1]DeveloperInfo!$D$40</definedName>
    <definedName name="ColaRate">[3]DeveloperInfo!$D$40</definedName>
    <definedName name="ColaRate1" localSheetId="15">[1]DeveloperInfo!$E$40</definedName>
    <definedName name="ColaRate1" localSheetId="12">[2]DeveloperInfo!$E$40</definedName>
    <definedName name="ColaRate1" localSheetId="10">[1]DeveloperInfo!$E$40</definedName>
    <definedName name="ColaRate1">[3]DeveloperInfo!$E$40</definedName>
    <definedName name="ConsultantNameGASB" localSheetId="15">[1]DeveloperInfo!$D$22</definedName>
    <definedName name="ConsultantNameGASB" localSheetId="12">[2]DeveloperInfo!$D$22</definedName>
    <definedName name="ConsultantNameGASB" localSheetId="10">[1]DeveloperInfo!$D$22</definedName>
    <definedName name="ConsultantNameGASB">[3]DeveloperInfo!$D$22</definedName>
    <definedName name="ConsultantTitleGASB" localSheetId="15">[1]DeveloperInfo!$D$23</definedName>
    <definedName name="ConsultantTitleGASB" localSheetId="12">[2]DeveloperInfo!$D$23</definedName>
    <definedName name="ConsultantTitleGASB" localSheetId="10">[1]DeveloperInfo!$D$23</definedName>
    <definedName name="ConsultantTitleGASB">[3]DeveloperInfo!$D$23</definedName>
    <definedName name="Disc1DELTACENSUS" localSheetId="15">[1]Adjust!$G$102</definedName>
    <definedName name="Disc1DELTACENSUS" localSheetId="12">[2]Adjust!$G$102</definedName>
    <definedName name="Disc1DELTACENSUS" localSheetId="10">[1]Adjust!$G$102</definedName>
    <definedName name="Disc1DELTACENSUS">[3]Adjust!$G$102</definedName>
    <definedName name="Disc1INTADJBOM" localSheetId="15">[1]Adjust!$H$200</definedName>
    <definedName name="Disc1INTADJBOM" localSheetId="12">[2]Adjust!$H$200</definedName>
    <definedName name="Disc1INTADJBOM" localSheetId="10">[1]Adjust!$H$200</definedName>
    <definedName name="Disc1INTADJBOM">[3]Adjust!$H$200</definedName>
    <definedName name="Disc1INTNDIV12" localSheetId="15">[1]Adjust!$H$198</definedName>
    <definedName name="Disc1INTNDIV12" localSheetId="12">[2]Adjust!$H$198</definedName>
    <definedName name="Disc1INTNDIV12" localSheetId="10">[1]Adjust!$H$198</definedName>
    <definedName name="Disc1INTNDIV12">[3]Adjust!$H$198</definedName>
    <definedName name="Disc1SINTADJBOM" localSheetId="15">[1]Adjust!$I$200</definedName>
    <definedName name="Disc1SINTADJBOM" localSheetId="12">[2]Adjust!$I$200</definedName>
    <definedName name="Disc1SINTADJBOM" localSheetId="10">[1]Adjust!$I$200</definedName>
    <definedName name="Disc1SINTADJBOM">[3]Adjust!$I$200</definedName>
    <definedName name="Disc1SINTNDIV12" localSheetId="15">[1]Adjust!$I$198</definedName>
    <definedName name="Disc1SINTNDIV12" localSheetId="12">[2]Adjust!$I$198</definedName>
    <definedName name="Disc1SINTNDIV12" localSheetId="10">[1]Adjust!$I$198</definedName>
    <definedName name="Disc1SINTNDIV12">[3]Adjust!$I$198</definedName>
    <definedName name="DiscDELTACENSUS" localSheetId="15">[1]Adjust!$H$102</definedName>
    <definedName name="DiscDELTACENSUS" localSheetId="12">[2]Adjust!$H$102</definedName>
    <definedName name="DiscDELTACENSUS" localSheetId="10">[1]Adjust!$H$102</definedName>
    <definedName name="DiscDELTACENSUS">[3]Adjust!$H$102</definedName>
    <definedName name="DiscINTADJBOM" localSheetId="15">[1]Adjust!$J$200</definedName>
    <definedName name="DiscINTADJBOM" localSheetId="12">[2]Adjust!$J$200</definedName>
    <definedName name="DiscINTADJBOM" localSheetId="10">[1]Adjust!$J$200</definedName>
    <definedName name="DiscINTADJBOM">[3]Adjust!$J$200</definedName>
    <definedName name="DiscINTNDIV12" localSheetId="15">[1]Adjust!$J$198</definedName>
    <definedName name="DiscINTNDIV12" localSheetId="12">[2]Adjust!$J$198</definedName>
    <definedName name="DiscINTNDIV12" localSheetId="10">[1]Adjust!$J$198</definedName>
    <definedName name="DiscINTNDIV12">[3]Adjust!$J$198</definedName>
    <definedName name="DiscMinusOneINTADJBOM" localSheetId="15">[1]Adjust!$L$200</definedName>
    <definedName name="DiscMinusOneINTADJBOM" localSheetId="12">[2]Adjust!$L$200</definedName>
    <definedName name="DiscMinusOneINTADJBOM" localSheetId="10">[1]Adjust!$L$200</definedName>
    <definedName name="DiscMinusOneINTADJBOM">[3]Adjust!$L$200</definedName>
    <definedName name="DiscMinusOneINTNDIV12" localSheetId="15">[1]Adjust!$L$198</definedName>
    <definedName name="DiscMinusOneINTNDIV12" localSheetId="12">[2]Adjust!$L$198</definedName>
    <definedName name="DiscMinusOneINTNDIV12" localSheetId="10">[1]Adjust!$L$198</definedName>
    <definedName name="DiscMinusOneINTNDIV12">[3]Adjust!$L$198</definedName>
    <definedName name="DiscPlusOneINTADJBOM" localSheetId="15">[1]Adjust!$K$200</definedName>
    <definedName name="DiscPlusOneINTADJBOM" localSheetId="12">[2]Adjust!$K$200</definedName>
    <definedName name="DiscPlusOneINTADJBOM" localSheetId="10">[1]Adjust!$K$200</definedName>
    <definedName name="DiscPlusOneINTADJBOM">[3]Adjust!$K$200</definedName>
    <definedName name="DiscPlusOneINTNDIV12" localSheetId="15">[1]Adjust!$K$198</definedName>
    <definedName name="DiscPlusOneINTNDIV12" localSheetId="12">[2]Adjust!$K$198</definedName>
    <definedName name="DiscPlusOneINTNDIV12" localSheetId="10">[1]Adjust!$K$198</definedName>
    <definedName name="DiscPlusOneINTNDIV12">[3]Adjust!$K$198</definedName>
    <definedName name="EEC">#REF!</definedName>
    <definedName name="EmployerRates" localSheetId="5">#REF!</definedName>
    <definedName name="EmployerRates" localSheetId="2">#REF!</definedName>
    <definedName name="EmployerRates" localSheetId="0">#REF!</definedName>
    <definedName name="EmployerRates" localSheetId="1">#REF!</definedName>
    <definedName name="EmployerRates">#REF!</definedName>
    <definedName name="EmployerRatesLEO" localSheetId="5">#REF!</definedName>
    <definedName name="EmployerRatesLEO" localSheetId="2">#REF!</definedName>
    <definedName name="EmployerRatesLEO" localSheetId="1">#REF!</definedName>
    <definedName name="EmployerRatesLEO">#REF!</definedName>
    <definedName name="ERC">#REF!</definedName>
    <definedName name="ERData" localSheetId="15">'Amortization Schedule FY 2020'!$A$11:$N$319</definedName>
    <definedName name="ERData" localSheetId="12">[2]ER_DATA!$B$16:$EN$323</definedName>
    <definedName name="ERData" localSheetId="10">'Contributions FY 2020'!$A$11:$D$319</definedName>
    <definedName name="ERData">#REF!</definedName>
    <definedName name="ERID" localSheetId="15">[1]ER_NPLExpense!$L$8</definedName>
    <definedName name="ERID" localSheetId="12">[2]ER_NPLExpense!$L$8</definedName>
    <definedName name="ERID" localSheetId="10">[1]ER_NPLExpense!$L$8</definedName>
    <definedName name="ERID">[3]ER_NPLExpense!$L$8</definedName>
    <definedName name="ERInfo" localSheetId="15">[1]ER_Input!$B$16:$Y$323</definedName>
    <definedName name="ERInfo" localSheetId="12">[2]ER_Input!$B$16:$Y$323</definedName>
    <definedName name="ERInfo" localSheetId="10">[1]ER_Input!$B$16:$Y$323</definedName>
    <definedName name="ERInfo">[3]ER_Input!$B$16:$Y$319</definedName>
    <definedName name="ERNC">#REF!</definedName>
    <definedName name="Exp1INTADJBOM" localSheetId="15">[1]Adjust!$G$200</definedName>
    <definedName name="Exp1INTADJBOM" localSheetId="12">[2]Adjust!$G$200</definedName>
    <definedName name="Exp1INTADJBOM" localSheetId="10">[1]Adjust!$G$200</definedName>
    <definedName name="Exp1INTADJBOM">[3]Adjust!$G$200</definedName>
    <definedName name="Exp1INTNDIV12" localSheetId="15">[1]Adjust!$G$198</definedName>
    <definedName name="Exp1INTNDIV12" localSheetId="12">[2]Adjust!$G$198</definedName>
    <definedName name="Exp1INTNDIV12" localSheetId="10">[1]Adjust!$G$198</definedName>
    <definedName name="Exp1INTNDIV12">[3]Adjust!$G$198</definedName>
    <definedName name="FracYearProj">[3]TOL!$C$22</definedName>
    <definedName name="FundOfficeContactGASB" localSheetId="15">[1]DeveloperInfo!$D$10</definedName>
    <definedName name="FundOfficeContactGASB" localSheetId="12">[2]DeveloperInfo!$D$10</definedName>
    <definedName name="FundOfficeContactGASB" localSheetId="10">[1]DeveloperInfo!$D$10</definedName>
    <definedName name="FundOfficeContactGASB">[3]DeveloperInfo!$D$10</definedName>
    <definedName name="FYrsGASB" localSheetId="15">[1]DeveloperInfo!$D$54</definedName>
    <definedName name="FYrsGASB" localSheetId="12">[2]DeveloperInfo!$D$54</definedName>
    <definedName name="FYrsGASB" localSheetId="10">[1]DeveloperInfo!$D$54</definedName>
    <definedName name="FYrsGASB">[3]DeveloperInfo!$D$54</definedName>
    <definedName name="FYrsGASB1" localSheetId="15">[1]DeveloperInfo!$E$54</definedName>
    <definedName name="FYrsGASB1" localSheetId="12">[2]DeveloperInfo!$E$54</definedName>
    <definedName name="FYrsGASB1" localSheetId="10">[1]DeveloperInfo!$E$54</definedName>
    <definedName name="FYrsGASB1">[3]DeveloperInfo!$E$54</definedName>
    <definedName name="GASBDiscMinusOneINTADJBOM" localSheetId="15">[1]Adjust!$L$200</definedName>
    <definedName name="GASBDiscMinusOneINTADJBOM" localSheetId="12">[2]Adjust!$L$200</definedName>
    <definedName name="GASBDiscMinusOneINTADJBOM" localSheetId="10">[1]Adjust!$L$200</definedName>
    <definedName name="GASBDiscMinusOneINTADJBOM">[3]Adjust!$L$200</definedName>
    <definedName name="GASBDiscMinusOneINTNDIV12" localSheetId="15">[1]Adjust!$L$198</definedName>
    <definedName name="GASBDiscMinusOneINTNDIV12" localSheetId="12">[2]Adjust!$L$198</definedName>
    <definedName name="GASBDiscMinusOneINTNDIV12" localSheetId="10">[1]Adjust!$L$198</definedName>
    <definedName name="GASBDiscMinusOneINTNDIV12">[3]Adjust!$L$198</definedName>
    <definedName name="InflRate" localSheetId="15">[1]DeveloperInfo!$D$38</definedName>
    <definedName name="InflRate" localSheetId="12">[2]DeveloperInfo!$D$38</definedName>
    <definedName name="InflRate" localSheetId="10">[1]DeveloperInfo!$D$38</definedName>
    <definedName name="InflRate">[3]DeveloperInfo!$D$38</definedName>
    <definedName name="InflRate1" localSheetId="15">[1]DeveloperInfo!$E$38</definedName>
    <definedName name="InflRate1" localSheetId="12">[2]DeveloperInfo!$E$38</definedName>
    <definedName name="InflRate1" localSheetId="10">[1]DeveloperInfo!$E$38</definedName>
    <definedName name="InflRate1">[3]DeveloperInfo!$E$38</definedName>
    <definedName name="int_pmt">'[7]30 Yr UAAL Amortization'!$K$7</definedName>
    <definedName name="IntDisc" localSheetId="15">[1]DeveloperInfo!$F$47</definedName>
    <definedName name="IntDisc" localSheetId="12">[2]DeveloperInfo!$F$47</definedName>
    <definedName name="IntDisc" localSheetId="10">[1]DeveloperInfo!$F$47</definedName>
    <definedName name="IntDisc">[3]DeveloperInfo!$F$47</definedName>
    <definedName name="IntDisc1" localSheetId="15">[1]DeveloperInfo!$D$47</definedName>
    <definedName name="IntDisc1" localSheetId="12">[2]DeveloperInfo!$D$47</definedName>
    <definedName name="IntDisc1" localSheetId="10">[1]DeveloperInfo!$D$47</definedName>
    <definedName name="IntDisc1">[3]DeveloperInfo!$D$47</definedName>
    <definedName name="IntDisc1S" localSheetId="15">[1]DeveloperInfo!$E$47</definedName>
    <definedName name="IntDisc1S" localSheetId="12">[2]DeveloperInfo!$E$47</definedName>
    <definedName name="IntDisc1S" localSheetId="10">[1]DeveloperInfo!$E$47</definedName>
    <definedName name="IntDisc1S">[3]DeveloperInfo!$E$47</definedName>
    <definedName name="INTDiscMinusOne" localSheetId="15">[1]DeveloperInfo!$H$47</definedName>
    <definedName name="INTDiscMinusOne" localSheetId="12">[2]DeveloperInfo!$H$47</definedName>
    <definedName name="INTDiscMinusOne" localSheetId="10">[1]DeveloperInfo!$H$47</definedName>
    <definedName name="INTDiscMinusOne">[3]DeveloperInfo!$H$47</definedName>
    <definedName name="INTDiscPlusOne" localSheetId="15">[1]DeveloperInfo!$G$47</definedName>
    <definedName name="INTDiscPlusOne" localSheetId="12">[2]DeveloperInfo!$G$47</definedName>
    <definedName name="INTDiscPlusOne" localSheetId="10">[1]DeveloperInfo!$G$47</definedName>
    <definedName name="INTDiscPlusOne">[3]DeveloperInfo!$G$47</definedName>
    <definedName name="IntExp1" localSheetId="15">[1]DeveloperInfo!$I$47</definedName>
    <definedName name="IntExp1" localSheetId="12">[2]DeveloperInfo!$I$47</definedName>
    <definedName name="IntExp1" localSheetId="10">[1]DeveloperInfo!$I$47</definedName>
    <definedName name="IntExp1">[3]DeveloperInfo!$I$47</definedName>
    <definedName name="InvestmentLoss" localSheetId="15">[1]ER_Allocation!$P$12</definedName>
    <definedName name="InvestmentLoss" localSheetId="12">[2]ER_Allocation!$P$12</definedName>
    <definedName name="InvestmentLoss" localSheetId="10">[1]ER_Allocation!$P$12</definedName>
    <definedName name="InvestmentLoss">[3]ER_Allocation!$P$12</definedName>
    <definedName name="MeasureDate" localSheetId="15">[1]DeveloperInfo!$D$31</definedName>
    <definedName name="MeasureDate" localSheetId="12">[2]DeveloperInfo!$D$31</definedName>
    <definedName name="MeasureDate" localSheetId="10">[1]DeveloperInfo!$D$31</definedName>
    <definedName name="MeasureDate">[3]DeveloperInfo!$D$31</definedName>
    <definedName name="MeasureDate1" localSheetId="15">[1]DeveloperInfo!$E$31</definedName>
    <definedName name="MeasureDate1" localSheetId="12">[2]DeveloperInfo!$E$31</definedName>
    <definedName name="MeasureDate1" localSheetId="10">[1]DeveloperInfo!$E$31</definedName>
    <definedName name="MeasureDate1">[3]DeveloperInfo!$E$31</definedName>
    <definedName name="MeasureDate2" localSheetId="15">[1]DeveloperInfo!$F$31</definedName>
    <definedName name="MeasureDate2" localSheetId="12">[2]DeveloperInfo!$F$31</definedName>
    <definedName name="MeasureDate2" localSheetId="10">[1]DeveloperInfo!$F$31</definedName>
    <definedName name="MeasureDate2">[3]DeveloperInfo!$F$31</definedName>
    <definedName name="N">"N/A"</definedName>
    <definedName name="NDIV12Disc" localSheetId="15">[1]Adjust!$H$203</definedName>
    <definedName name="NDIV12Disc" localSheetId="12">[2]Adjust!$H$203</definedName>
    <definedName name="NDIV12Disc" localSheetId="10">[1]Adjust!$H$203</definedName>
    <definedName name="NDIV12Disc">[3]Adjust!$H$203</definedName>
    <definedName name="NDIV12DiscMinus1" localSheetId="15">[1]Adjust!$L$203</definedName>
    <definedName name="NDIV12DiscMinus1" localSheetId="12">[2]Adjust!$L$203</definedName>
    <definedName name="NDIV12DiscMinus1" localSheetId="10">[1]Adjust!$L$203</definedName>
    <definedName name="NDIV12DiscMinus1">[3]Adjust!$L$203</definedName>
    <definedName name="NDIV12DiscPlus1" localSheetId="15">[1]Adjust!$K$203</definedName>
    <definedName name="NDIV12DiscPlus1" localSheetId="12">[2]Adjust!$K$203</definedName>
    <definedName name="NDIV12DiscPlus1" localSheetId="10">[1]Adjust!$K$203</definedName>
    <definedName name="NDIV12DiscPlus1">[3]Adjust!$K$203</definedName>
    <definedName name="NDIV12Exp" localSheetId="15">[1]Adjust!$G$203</definedName>
    <definedName name="NDIV12Exp" localSheetId="12">[2]Adjust!$G$203</definedName>
    <definedName name="NDIV12Exp" localSheetId="10">[1]Adjust!$G$203</definedName>
    <definedName name="NDIV12Exp">[3]Adjust!$G$203</definedName>
    <definedName name="NumERs" localSheetId="15">[1]DeveloperInfo!$D$61</definedName>
    <definedName name="NumERs" localSheetId="12">[2]DeveloperInfo!$D$61</definedName>
    <definedName name="NumERs" localSheetId="10">[1]DeveloperInfo!$D$61</definedName>
    <definedName name="NumERs">[3]DeveloperInfo!$D$61</definedName>
    <definedName name="OfficeAddr1GASB" localSheetId="15">[1]DeveloperInfo!$D$11</definedName>
    <definedName name="OfficeAddr1GASB" localSheetId="12">[2]DeveloperInfo!$D$11</definedName>
    <definedName name="OfficeAddr1GASB" localSheetId="10">[1]DeveloperInfo!$D$11</definedName>
    <definedName name="OfficeAddr1GASB">[3]DeveloperInfo!$D$11</definedName>
    <definedName name="OfficeAddr2GASB" localSheetId="15">[1]DeveloperInfo!$D$12</definedName>
    <definedName name="OfficeAddr2GASB" localSheetId="12">[2]DeveloperInfo!$D$12</definedName>
    <definedName name="OfficeAddr2GASB" localSheetId="10">[1]DeveloperInfo!$D$12</definedName>
    <definedName name="OfficeAddr2GASB">[3]DeveloperInfo!$D$12</definedName>
    <definedName name="Offices" localSheetId="15">[1]DeveloperInfo!$K$75:$O$91</definedName>
    <definedName name="Offices" localSheetId="12">[2]DeveloperInfo!$K$75:$O$91</definedName>
    <definedName name="Offices" localSheetId="10">[1]DeveloperInfo!$K$75:$O$91</definedName>
    <definedName name="Offices">[3]DeveloperInfo!$K$75:$O$91</definedName>
    <definedName name="PAGE1">#REF!</definedName>
    <definedName name="PAGE2">#REF!</definedName>
    <definedName name="Pay_Grow">#REF!</definedName>
    <definedName name="Pension" localSheetId="5">'[4]Assets Input'!$L$61:$L$96</definedName>
    <definedName name="Pension" localSheetId="2">'[5]Assets Input'!$L$60:$L$95</definedName>
    <definedName name="Pension" localSheetId="1">#REF!</definedName>
    <definedName name="Pension">#REF!</definedName>
    <definedName name="PensionLY" localSheetId="2">'[6]Assets Input'!#REF!</definedName>
    <definedName name="PensionLY">#REF!</definedName>
    <definedName name="PlanNameLongGASB" localSheetId="15">[1]DeveloperInfo!$D$7</definedName>
    <definedName name="PlanNameLongGASB" localSheetId="12">[2]DeveloperInfo!$D$7</definedName>
    <definedName name="PlanNameLongGASB" localSheetId="10">[1]DeveloperInfo!$D$7</definedName>
    <definedName name="PlanNameLongGASB">[3]DeveloperInfo!$D$7</definedName>
    <definedName name="PlanNameShortGASB" localSheetId="15">[1]DeveloperInfo!$D$8</definedName>
    <definedName name="PlanNameShortGASB" localSheetId="12">[2]DeveloperInfo!$D$8</definedName>
    <definedName name="PlanNameShortGASB" localSheetId="10">[1]DeveloperInfo!$D$8</definedName>
    <definedName name="PlanNameShortGASB">[3]DeveloperInfo!$D$8</definedName>
    <definedName name="_xlnm.Print_Area" localSheetId="5">'2021 Summary'!$A$3:$T$318</definedName>
    <definedName name="_xlnm.Print_Area" localSheetId="2">'2024 Summary'!$A$1:$V$324</definedName>
    <definedName name="_xlnm.Print_Area" localSheetId="15">'Amortization Schedule FY 2020'!$C$6:$N$320</definedName>
    <definedName name="_xlnm.Print_Area" localSheetId="10">'Contributions FY 2020'!$C$6:$D$320</definedName>
    <definedName name="_xlnm.Print_Titles" localSheetId="6">'2020 Summary'!$1:$2</definedName>
    <definedName name="_xlnm.Print_Titles" localSheetId="5">'2021 Summary'!$1:$5</definedName>
    <definedName name="_xlnm.Print_Titles" localSheetId="2">'2024 Summary'!$1:$9</definedName>
    <definedName name="_xlnm.Print_Titles" localSheetId="15">'Amortization Schedule FY 2020'!$A:$B,'Amortization Schedule FY 2020'!$1:$10</definedName>
    <definedName name="_xlnm.Print_Titles" localSheetId="10">'Contributions FY 2020'!$A:$B,'Contributions FY 2020'!$1:$10</definedName>
    <definedName name="Proj_Ben">'[8]Projected Benefits'!$A$102:$B$221</definedName>
    <definedName name="Proj_Sal">'[8]Projected Benefits'!$A$8:$B$70</definedName>
    <definedName name="ProjDisc?">[3]DeveloperInfo!$D$65</definedName>
    <definedName name="ProValResults" localSheetId="5">#REF!</definedName>
    <definedName name="ProValResults" localSheetId="2">#REF!</definedName>
    <definedName name="ProValResults" localSheetId="1">#REF!</definedName>
    <definedName name="ProValResults">#REF!</definedName>
    <definedName name="PV">#REF!</definedName>
    <definedName name="ReportDate67" localSheetId="15">[1]DeveloperInfo!$D$30</definedName>
    <definedName name="ReportDate67" localSheetId="12">[2]DeveloperInfo!$D$30</definedName>
    <definedName name="ReportDate67" localSheetId="10">[1]DeveloperInfo!$D$30</definedName>
    <definedName name="ReportDate67">[3]DeveloperInfo!$D$30</definedName>
    <definedName name="ReportDate671" localSheetId="15">[1]DeveloperInfo!$E$30</definedName>
    <definedName name="ReportDate671" localSheetId="12">[2]DeveloperInfo!$E$30</definedName>
    <definedName name="ReportDate671" localSheetId="10">[1]DeveloperInfo!$E$30</definedName>
    <definedName name="ReportDate671">[3]DeveloperInfo!$E$30</definedName>
    <definedName name="ReportDate68" localSheetId="15">[1]DeveloperInfo!$D$52</definedName>
    <definedName name="ReportDate68" localSheetId="12">[2]DeveloperInfo!$D$52</definedName>
    <definedName name="ReportDate68" localSheetId="10">[1]DeveloperInfo!$D$52</definedName>
    <definedName name="ReportDate68">[3]DeveloperInfo!$D$52</definedName>
    <definedName name="ReportDate681" localSheetId="15">[1]DeveloperInfo!$E$52</definedName>
    <definedName name="ReportDate681" localSheetId="12">[2]DeveloperInfo!$E$52</definedName>
    <definedName name="ReportDate681" localSheetId="10">[1]DeveloperInfo!$E$52</definedName>
    <definedName name="ReportDate681">[3]DeveloperInfo!$E$52</definedName>
    <definedName name="ReviewerGASB" localSheetId="15">[1]DeveloperInfo!$D$21</definedName>
    <definedName name="ReviewerGASB" localSheetId="12">[2]DeveloperInfo!$D$21</definedName>
    <definedName name="ReviewerGASB" localSheetId="10">[1]DeveloperInfo!$D$21</definedName>
    <definedName name="ReviewerGASB">[3]DeveloperInfo!$D$21</definedName>
    <definedName name="Rnd_0" localSheetId="15">[1]DeveloperInfo!$D$41</definedName>
    <definedName name="Rnd_0" localSheetId="12">[2]DeveloperInfo!$D$41</definedName>
    <definedName name="Rnd_0" localSheetId="10">[1]DeveloperInfo!$D$41</definedName>
    <definedName name="Rnd_0">[3]DeveloperInfo!$D$41</definedName>
    <definedName name="RORRate681" localSheetId="15">[1]DeveloperInfo!$E$53</definedName>
    <definedName name="RORRate681" localSheetId="12">[2]DeveloperInfo!$E$53</definedName>
    <definedName name="RORRate681" localSheetId="10">[1]DeveloperInfo!$E$53</definedName>
    <definedName name="RORRate681">[3]DeveloperInfo!$E$53</definedName>
    <definedName name="RORRate682" localSheetId="15">[1]DeveloperInfo!$F$53</definedName>
    <definedName name="RORRate682" localSheetId="12">[2]DeveloperInfo!$F$53</definedName>
    <definedName name="RORRate682" localSheetId="10">[1]DeveloperInfo!$F$53</definedName>
    <definedName name="RORRate682">[3]DeveloperInfo!$F$53</definedName>
    <definedName name="SalRate" localSheetId="15">[1]DeveloperInfo!$D$39</definedName>
    <definedName name="SalRate" localSheetId="12">[2]DeveloperInfo!$D$39</definedName>
    <definedName name="SalRate" localSheetId="10">[1]DeveloperInfo!$D$39</definedName>
    <definedName name="SalRate">[3]DeveloperInfo!$D$39</definedName>
    <definedName name="SalRate1" localSheetId="15">[1]DeveloperInfo!$E$39</definedName>
    <definedName name="SalRate1" localSheetId="12">[2]DeveloperInfo!$E$39</definedName>
    <definedName name="SalRate1" localSheetId="10">[1]DeveloperInfo!$E$39</definedName>
    <definedName name="SalRate1">[3]DeveloperInfo!$E$39</definedName>
    <definedName name="SegalOfficeGASB" localSheetId="15">[1]DeveloperInfo!$D$24</definedName>
    <definedName name="SegalOfficeGASB" localSheetId="12">[2]DeveloperInfo!$D$24</definedName>
    <definedName name="SegalOfficeGASB" localSheetId="10">[1]DeveloperInfo!$D$24</definedName>
    <definedName name="SegalOfficeGASB">[3]DeveloperInfo!$D$24</definedName>
    <definedName name="ST_Rate">#REF!</definedName>
    <definedName name="TableData" localSheetId="5">#REF!</definedName>
    <definedName name="TableData" localSheetId="2">#REF!</definedName>
    <definedName name="TableData" localSheetId="1">#REF!</definedName>
    <definedName name="TableData">#REF!</definedName>
    <definedName name="TextRefCopy2">#REF!</definedName>
    <definedName name="TextRefCopy3">'[9]Schedule 3'!#REF!</definedName>
    <definedName name="TextRefCopy4">#REF!</definedName>
    <definedName name="TextRefCopyRangeCount" hidden="1">4</definedName>
    <definedName name="Type">#REF!</definedName>
    <definedName name="TypeAnnuity" localSheetId="5">'[4]Assets Input'!$K$38:$K$57</definedName>
    <definedName name="TypeAnnuity" localSheetId="2">'[5]Assets Input'!$K$37:$K$56</definedName>
    <definedName name="TypeAnnuity" localSheetId="1">#REF!</definedName>
    <definedName name="TypeAnnuity">#REF!</definedName>
    <definedName name="TypePension" localSheetId="5">'[4]Assets Input'!$K$61:$K$96</definedName>
    <definedName name="TypePension" localSheetId="2">'[5]Assets Input'!$K$60:$K$95</definedName>
    <definedName name="TypePension" localSheetId="1">#REF!</definedName>
    <definedName name="TypePension">#REF!</definedName>
    <definedName name="UnfundedData" localSheetId="5">#REF!</definedName>
    <definedName name="UnfundedData" localSheetId="2">#REF!</definedName>
    <definedName name="UnfundedData" localSheetId="1">#REF!</definedName>
    <definedName name="UnfundedData">#REF!</definedName>
    <definedName name="UnfundedLY" localSheetId="5">#REF!</definedName>
    <definedName name="UnfundedLY" localSheetId="2">#REF!</definedName>
    <definedName name="UnfundedLY" localSheetId="1">#REF!</definedName>
    <definedName name="UnfundedLY">#REF!</definedName>
    <definedName name="UnfunedLYLEO" localSheetId="5">#REF!</definedName>
    <definedName name="UnfunedLYLEO" localSheetId="2">#REF!</definedName>
    <definedName name="UnfunedLYLEO" localSheetId="1">#REF!</definedName>
    <definedName name="UnfunedLYLEO">#REF!</definedName>
    <definedName name="Val_Int_Rate">#REF!</definedName>
    <definedName name="VALUATION_DATE">#REF!</definedName>
    <definedName name="VersionGASB" localSheetId="15">[1]DeveloperInfo!$D$4</definedName>
    <definedName name="VersionGASB" localSheetId="12">[2]DeveloperInfo!$D$4</definedName>
    <definedName name="VersionGASB" localSheetId="10">[1]DeveloperInfo!$D$4</definedName>
    <definedName name="VersionGASB">[3]DeveloperInfo!$D$4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5" i="10" l="1"/>
  <c r="E75" i="10"/>
  <c r="G69" i="10"/>
  <c r="E69" i="10"/>
  <c r="D300"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D93" i="34"/>
  <c r="D94" i="34"/>
  <c r="D95" i="34"/>
  <c r="D96" i="34"/>
  <c r="D97" i="34"/>
  <c r="D98" i="34"/>
  <c r="D99" i="34"/>
  <c r="D100" i="34"/>
  <c r="D101" i="34"/>
  <c r="D102" i="34"/>
  <c r="D103" i="34"/>
  <c r="D104" i="34"/>
  <c r="D105" i="34"/>
  <c r="D106" i="34"/>
  <c r="D107" i="34"/>
  <c r="D108" i="34"/>
  <c r="D109" i="34"/>
  <c r="D110" i="34"/>
  <c r="D111" i="34"/>
  <c r="D112" i="34"/>
  <c r="D113" i="34"/>
  <c r="D114" i="34"/>
  <c r="D115" i="34"/>
  <c r="D116" i="34"/>
  <c r="D117" i="34"/>
  <c r="D118" i="34"/>
  <c r="D119" i="34"/>
  <c r="D120" i="34"/>
  <c r="D121" i="34"/>
  <c r="D122" i="34"/>
  <c r="D123" i="34"/>
  <c r="D124" i="34"/>
  <c r="D125" i="34"/>
  <c r="D126" i="34"/>
  <c r="D127" i="34"/>
  <c r="D128" i="34"/>
  <c r="D129" i="34"/>
  <c r="D130"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D161" i="34"/>
  <c r="D162" i="34"/>
  <c r="D163" i="34"/>
  <c r="D164" i="34"/>
  <c r="D165" i="34"/>
  <c r="D166" i="34"/>
  <c r="D167" i="34"/>
  <c r="D168" i="34"/>
  <c r="D169" i="34"/>
  <c r="D170" i="34"/>
  <c r="D171" i="34"/>
  <c r="D172" i="34"/>
  <c r="D173" i="34"/>
  <c r="D174" i="34"/>
  <c r="D175" i="34"/>
  <c r="D176" i="34"/>
  <c r="D177" i="34"/>
  <c r="D178" i="34"/>
  <c r="D179" i="34"/>
  <c r="D180" i="34"/>
  <c r="D181" i="34"/>
  <c r="D182" i="34"/>
  <c r="D183" i="34"/>
  <c r="D184" i="34"/>
  <c r="D185" i="34"/>
  <c r="D186" i="34"/>
  <c r="D187" i="34"/>
  <c r="D188" i="34"/>
  <c r="D189" i="34"/>
  <c r="D190" i="34"/>
  <c r="D191" i="34"/>
  <c r="D192" i="34"/>
  <c r="D193" i="34"/>
  <c r="D194" i="34"/>
  <c r="D195" i="34"/>
  <c r="D196" i="34"/>
  <c r="D197" i="34"/>
  <c r="D198" i="34"/>
  <c r="D199" i="34"/>
  <c r="D200" i="34"/>
  <c r="D201" i="34"/>
  <c r="D202" i="34"/>
  <c r="D203" i="34"/>
  <c r="D204" i="34"/>
  <c r="D205" i="34"/>
  <c r="D206" i="34"/>
  <c r="D207" i="34"/>
  <c r="D208" i="34"/>
  <c r="D209" i="34"/>
  <c r="D210" i="34"/>
  <c r="D211" i="34"/>
  <c r="D212" i="34"/>
  <c r="D213" i="34"/>
  <c r="D214" i="34"/>
  <c r="D215" i="34"/>
  <c r="D216" i="34"/>
  <c r="D217" i="34"/>
  <c r="D218" i="34"/>
  <c r="D219" i="34"/>
  <c r="D220" i="34"/>
  <c r="D221" i="34"/>
  <c r="D222" i="34"/>
  <c r="D223" i="34"/>
  <c r="D224" i="34"/>
  <c r="D225" i="34"/>
  <c r="D226" i="34"/>
  <c r="D227" i="34"/>
  <c r="D228" i="34"/>
  <c r="D229" i="34"/>
  <c r="D230" i="34"/>
  <c r="D231" i="34"/>
  <c r="D232" i="34"/>
  <c r="D233" i="34"/>
  <c r="D234" i="34"/>
  <c r="D235" i="34"/>
  <c r="D236" i="34"/>
  <c r="D237" i="34"/>
  <c r="D238" i="34"/>
  <c r="D239" i="34"/>
  <c r="D240" i="34"/>
  <c r="D241" i="34"/>
  <c r="D242" i="34"/>
  <c r="D243" i="34"/>
  <c r="D244" i="34"/>
  <c r="D245" i="34"/>
  <c r="D246" i="34"/>
  <c r="D247" i="34"/>
  <c r="D248" i="34"/>
  <c r="D249" i="34"/>
  <c r="D250" i="34"/>
  <c r="D251" i="34"/>
  <c r="D252" i="34"/>
  <c r="D253" i="34"/>
  <c r="D254" i="34"/>
  <c r="D255" i="34"/>
  <c r="D256" i="34"/>
  <c r="D257" i="34"/>
  <c r="D258" i="34"/>
  <c r="D259" i="34"/>
  <c r="D260" i="34"/>
  <c r="D261" i="34"/>
  <c r="D262" i="34"/>
  <c r="D263" i="34"/>
  <c r="D264" i="34"/>
  <c r="D265" i="34"/>
  <c r="D266" i="34"/>
  <c r="D267" i="34"/>
  <c r="D268" i="34"/>
  <c r="D269" i="34"/>
  <c r="D270" i="34"/>
  <c r="D271" i="34"/>
  <c r="D272" i="34"/>
  <c r="D273" i="34"/>
  <c r="D274" i="34"/>
  <c r="D275" i="34"/>
  <c r="D276" i="34"/>
  <c r="D277" i="34"/>
  <c r="D278" i="34"/>
  <c r="D279" i="34"/>
  <c r="D280" i="34"/>
  <c r="D281" i="34"/>
  <c r="D282" i="34"/>
  <c r="D283" i="34"/>
  <c r="D284" i="34"/>
  <c r="D285" i="34"/>
  <c r="D286" i="34"/>
  <c r="D287" i="34"/>
  <c r="D288" i="34"/>
  <c r="D289" i="34"/>
  <c r="D290" i="34"/>
  <c r="D291" i="34"/>
  <c r="D292" i="34"/>
  <c r="D293" i="34"/>
  <c r="D294" i="34"/>
  <c r="D295" i="34"/>
  <c r="D296" i="34"/>
  <c r="D297" i="34"/>
  <c r="D298" i="34"/>
  <c r="D4" i="34"/>
  <c r="D3" i="34"/>
  <c r="U11" i="10" l="1"/>
  <c r="R11" i="10" l="1"/>
  <c r="Q11" i="10"/>
  <c r="P11" i="10"/>
  <c r="O11" i="10"/>
  <c r="M11" i="10"/>
  <c r="L11" i="10"/>
  <c r="K11" i="10"/>
  <c r="J11" i="10"/>
  <c r="H11" i="10"/>
  <c r="F11" i="10"/>
  <c r="F16" i="10"/>
  <c r="C17" i="6"/>
  <c r="D10" i="35"/>
  <c r="D11" i="35"/>
  <c r="D12" i="35"/>
  <c r="D13" i="35"/>
  <c r="D14" i="35"/>
  <c r="D15" i="35"/>
  <c r="D16" i="35"/>
  <c r="D17" i="35"/>
  <c r="D18" i="35"/>
  <c r="D19" i="35"/>
  <c r="D20" i="35"/>
  <c r="D21" i="35"/>
  <c r="D22" i="35"/>
  <c r="D23" i="35"/>
  <c r="D24" i="35"/>
  <c r="D25" i="35"/>
  <c r="D26" i="35"/>
  <c r="D27" i="35"/>
  <c r="D28" i="35"/>
  <c r="D29" i="35"/>
  <c r="D30" i="35"/>
  <c r="D31" i="35"/>
  <c r="D32" i="35"/>
  <c r="D33" i="35"/>
  <c r="D34" i="35"/>
  <c r="D35" i="35"/>
  <c r="D36" i="35"/>
  <c r="D37" i="35"/>
  <c r="D38" i="35"/>
  <c r="D39" i="35"/>
  <c r="D40" i="35"/>
  <c r="E40" i="35"/>
  <c r="D41" i="35"/>
  <c r="D42" i="35"/>
  <c r="D43" i="35"/>
  <c r="D45" i="35"/>
  <c r="D46" i="35"/>
  <c r="D47" i="35"/>
  <c r="D48" i="35"/>
  <c r="D49" i="35"/>
  <c r="D50" i="35"/>
  <c r="D51" i="35"/>
  <c r="D52" i="35"/>
  <c r="D53" i="35"/>
  <c r="D54" i="35"/>
  <c r="D55" i="35"/>
  <c r="D56" i="35"/>
  <c r="D57" i="35"/>
  <c r="D58" i="35"/>
  <c r="D59" i="35"/>
  <c r="D60" i="35"/>
  <c r="D61" i="35"/>
  <c r="D62" i="35"/>
  <c r="D63" i="35"/>
  <c r="D64" i="35"/>
  <c r="D65" i="35"/>
  <c r="D66" i="35"/>
  <c r="D67" i="35"/>
  <c r="D68" i="35"/>
  <c r="D69" i="35"/>
  <c r="D70" i="35"/>
  <c r="D71" i="35"/>
  <c r="D72" i="35"/>
  <c r="D73" i="35"/>
  <c r="D74" i="35"/>
  <c r="D75" i="35"/>
  <c r="D76" i="35"/>
  <c r="D77" i="35"/>
  <c r="D78" i="35"/>
  <c r="D79" i="35"/>
  <c r="D80" i="35"/>
  <c r="D81" i="35"/>
  <c r="D82" i="35"/>
  <c r="D83" i="35"/>
  <c r="D84" i="35"/>
  <c r="D85" i="35"/>
  <c r="D86" i="35"/>
  <c r="D87" i="35"/>
  <c r="D88" i="35"/>
  <c r="D89" i="35"/>
  <c r="D90" i="35"/>
  <c r="D91" i="35"/>
  <c r="D92" i="35"/>
  <c r="D93" i="35"/>
  <c r="D94" i="35"/>
  <c r="D95" i="35"/>
  <c r="D96" i="35"/>
  <c r="D97" i="35"/>
  <c r="D98" i="35"/>
  <c r="D99" i="35"/>
  <c r="D100" i="35"/>
  <c r="D101" i="35"/>
  <c r="D102" i="35"/>
  <c r="D103" i="35"/>
  <c r="D104" i="35"/>
  <c r="D105" i="35"/>
  <c r="D106" i="35"/>
  <c r="D107" i="35"/>
  <c r="D108" i="35"/>
  <c r="D109" i="35"/>
  <c r="D110" i="35"/>
  <c r="D111" i="35"/>
  <c r="D112" i="35"/>
  <c r="D113" i="35"/>
  <c r="D114" i="35"/>
  <c r="D115" i="35"/>
  <c r="D116" i="35"/>
  <c r="D117" i="35"/>
  <c r="D118" i="35"/>
  <c r="D119" i="35"/>
  <c r="D120" i="35"/>
  <c r="D121" i="35"/>
  <c r="D122" i="35"/>
  <c r="D123" i="35"/>
  <c r="D124" i="35"/>
  <c r="D125" i="35"/>
  <c r="D126" i="35"/>
  <c r="D127" i="35"/>
  <c r="D128" i="35"/>
  <c r="D129" i="35"/>
  <c r="D130" i="35"/>
  <c r="D131" i="35"/>
  <c r="D132" i="35"/>
  <c r="D133" i="35"/>
  <c r="D134" i="35"/>
  <c r="D135" i="35"/>
  <c r="D136" i="35"/>
  <c r="D137" i="35"/>
  <c r="D138" i="35"/>
  <c r="D139" i="35"/>
  <c r="D140" i="35"/>
  <c r="D141" i="35"/>
  <c r="D142" i="35"/>
  <c r="D143" i="35"/>
  <c r="D144" i="35"/>
  <c r="D145" i="35"/>
  <c r="D146" i="35"/>
  <c r="D147" i="35"/>
  <c r="D148" i="35"/>
  <c r="D149" i="35"/>
  <c r="D150" i="35"/>
  <c r="D151" i="35"/>
  <c r="D152" i="35"/>
  <c r="D153" i="35"/>
  <c r="D154" i="35"/>
  <c r="D155" i="35"/>
  <c r="D156" i="35"/>
  <c r="D157" i="35"/>
  <c r="D158" i="35"/>
  <c r="D159" i="35"/>
  <c r="D160" i="35"/>
  <c r="D161" i="35"/>
  <c r="D162" i="35"/>
  <c r="D163" i="35"/>
  <c r="D164" i="35"/>
  <c r="D165" i="35"/>
  <c r="D166" i="35"/>
  <c r="D167" i="35"/>
  <c r="D168" i="35"/>
  <c r="D169" i="35"/>
  <c r="D170" i="35"/>
  <c r="D171" i="35"/>
  <c r="D172" i="35"/>
  <c r="D173" i="35"/>
  <c r="D174" i="35"/>
  <c r="D175" i="35"/>
  <c r="D176" i="35"/>
  <c r="D177" i="35"/>
  <c r="D178" i="35"/>
  <c r="D179" i="35"/>
  <c r="D180" i="35"/>
  <c r="D181" i="35"/>
  <c r="D182" i="35"/>
  <c r="D183" i="35"/>
  <c r="D184" i="35"/>
  <c r="D185" i="35"/>
  <c r="D186" i="35"/>
  <c r="D187" i="35"/>
  <c r="D188" i="35"/>
  <c r="D189" i="35"/>
  <c r="D190" i="35"/>
  <c r="D191" i="35"/>
  <c r="D192" i="35"/>
  <c r="D193" i="35"/>
  <c r="D194" i="35"/>
  <c r="D195" i="35"/>
  <c r="D196" i="35"/>
  <c r="D197" i="35"/>
  <c r="D198" i="35"/>
  <c r="D199" i="35"/>
  <c r="D200" i="35"/>
  <c r="D201" i="35"/>
  <c r="D202" i="35"/>
  <c r="D203" i="35"/>
  <c r="D204" i="35"/>
  <c r="D205" i="35"/>
  <c r="D206" i="35"/>
  <c r="D207" i="35"/>
  <c r="D208" i="35"/>
  <c r="D209" i="35"/>
  <c r="D210" i="35"/>
  <c r="D211" i="35"/>
  <c r="D212" i="35"/>
  <c r="D213" i="35"/>
  <c r="D214" i="35"/>
  <c r="D215" i="35"/>
  <c r="D216" i="35"/>
  <c r="D217" i="35"/>
  <c r="D218" i="35"/>
  <c r="D219" i="35"/>
  <c r="D220" i="35"/>
  <c r="D221" i="35"/>
  <c r="D222" i="35"/>
  <c r="D223" i="35"/>
  <c r="D224" i="35"/>
  <c r="D225" i="35"/>
  <c r="D226" i="35"/>
  <c r="D227" i="35"/>
  <c r="D228" i="35"/>
  <c r="D229" i="35"/>
  <c r="D230" i="35"/>
  <c r="D231" i="35"/>
  <c r="D232" i="35"/>
  <c r="D233" i="35"/>
  <c r="D234" i="35"/>
  <c r="D235" i="35"/>
  <c r="D236" i="35"/>
  <c r="D237" i="35"/>
  <c r="D238" i="35"/>
  <c r="D239" i="35"/>
  <c r="D240" i="35"/>
  <c r="D241" i="35"/>
  <c r="D242" i="35"/>
  <c r="D243" i="35"/>
  <c r="D244" i="35"/>
  <c r="D245" i="35"/>
  <c r="D246" i="35"/>
  <c r="D247" i="35"/>
  <c r="D248" i="35"/>
  <c r="D249" i="35"/>
  <c r="D250" i="35"/>
  <c r="D251" i="35"/>
  <c r="D252" i="35"/>
  <c r="D253" i="35"/>
  <c r="D254" i="35"/>
  <c r="D255" i="35"/>
  <c r="D256" i="35"/>
  <c r="D257" i="35"/>
  <c r="D258" i="35"/>
  <c r="D259" i="35"/>
  <c r="D260" i="35"/>
  <c r="D261" i="35"/>
  <c r="D262" i="35"/>
  <c r="D263" i="35"/>
  <c r="D264" i="35"/>
  <c r="D265" i="35"/>
  <c r="D266" i="35"/>
  <c r="D267" i="35"/>
  <c r="D268" i="35"/>
  <c r="D269" i="35"/>
  <c r="D270" i="35"/>
  <c r="D271" i="35"/>
  <c r="D272" i="35"/>
  <c r="D273" i="35"/>
  <c r="D274" i="35"/>
  <c r="D275" i="35"/>
  <c r="D276" i="35"/>
  <c r="D277" i="35"/>
  <c r="D278" i="35"/>
  <c r="D279" i="35"/>
  <c r="D280" i="35"/>
  <c r="D281" i="35"/>
  <c r="D282" i="35"/>
  <c r="D283" i="35"/>
  <c r="D284" i="35"/>
  <c r="D285" i="35"/>
  <c r="D286" i="35"/>
  <c r="D287" i="35"/>
  <c r="D288" i="35"/>
  <c r="D289" i="35"/>
  <c r="D290" i="35"/>
  <c r="D291" i="35"/>
  <c r="D292" i="35"/>
  <c r="D293" i="35"/>
  <c r="D294" i="35"/>
  <c r="D295" i="35"/>
  <c r="D296" i="35"/>
  <c r="D297" i="35"/>
  <c r="D298" i="35"/>
  <c r="D299" i="35"/>
  <c r="D300" i="35"/>
  <c r="D301" i="35"/>
  <c r="D302" i="35"/>
  <c r="D303" i="35"/>
  <c r="D304" i="35"/>
  <c r="D305" i="35"/>
  <c r="D306" i="35"/>
  <c r="D307" i="35"/>
  <c r="D308" i="35"/>
  <c r="D309" i="35"/>
  <c r="D310" i="35"/>
  <c r="D311" i="35"/>
  <c r="D312" i="35"/>
  <c r="D313" i="35"/>
  <c r="D314" i="35"/>
  <c r="D315" i="35"/>
  <c r="D316" i="35"/>
  <c r="D317" i="35"/>
  <c r="D318" i="35"/>
  <c r="D319" i="35"/>
  <c r="V321" i="35"/>
  <c r="V11" i="10" s="1"/>
  <c r="U321" i="35"/>
  <c r="T321" i="35"/>
  <c r="T11" i="10" s="1"/>
  <c r="R321" i="35"/>
  <c r="Q321" i="35"/>
  <c r="O321" i="35"/>
  <c r="N321" i="35"/>
  <c r="L321" i="35"/>
  <c r="K321" i="35"/>
  <c r="J321" i="35"/>
  <c r="I321" i="35"/>
  <c r="H321" i="35"/>
  <c r="F321" i="35"/>
  <c r="C321" i="35"/>
  <c r="C1" i="34"/>
  <c r="D321" i="35" l="1"/>
  <c r="C1" i="32"/>
  <c r="C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D3" i="32"/>
  <c r="D314" i="32" l="1"/>
  <c r="R307" i="30" l="1"/>
  <c r="Q307" i="30"/>
  <c r="O307" i="30"/>
  <c r="N307" i="30"/>
  <c r="L307" i="30"/>
  <c r="K307" i="30"/>
  <c r="J307" i="30"/>
  <c r="I307" i="30"/>
  <c r="H307" i="30"/>
  <c r="F307" i="30"/>
  <c r="E307" i="35" s="1"/>
  <c r="D307" i="30"/>
  <c r="E307" i="30"/>
  <c r="D57" i="30"/>
  <c r="V319" i="30"/>
  <c r="V318" i="30"/>
  <c r="V317" i="30"/>
  <c r="V316" i="30"/>
  <c r="V315" i="30"/>
  <c r="V314" i="30"/>
  <c r="V313" i="30"/>
  <c r="V312" i="30"/>
  <c r="V311" i="30"/>
  <c r="V310" i="30"/>
  <c r="V309" i="30"/>
  <c r="V308" i="30"/>
  <c r="V305" i="30"/>
  <c r="V304" i="30"/>
  <c r="V303" i="30"/>
  <c r="V302" i="30"/>
  <c r="V301" i="30"/>
  <c r="V300" i="30"/>
  <c r="V299" i="30"/>
  <c r="V298" i="30"/>
  <c r="V297" i="30"/>
  <c r="V296" i="30"/>
  <c r="V295" i="30"/>
  <c r="V294" i="30"/>
  <c r="V293" i="30"/>
  <c r="V292" i="30"/>
  <c r="V291" i="30"/>
  <c r="V290" i="30"/>
  <c r="V289" i="30"/>
  <c r="V288" i="30"/>
  <c r="V287" i="30"/>
  <c r="V286" i="30"/>
  <c r="V285" i="30"/>
  <c r="V284" i="30"/>
  <c r="V283" i="30"/>
  <c r="V282" i="30"/>
  <c r="V281" i="30"/>
  <c r="V280" i="30"/>
  <c r="V279" i="30"/>
  <c r="V278" i="30"/>
  <c r="V277" i="30"/>
  <c r="V276" i="30"/>
  <c r="V275" i="30"/>
  <c r="V274" i="30"/>
  <c r="V273" i="30"/>
  <c r="V272" i="30"/>
  <c r="V271" i="30"/>
  <c r="V270" i="30"/>
  <c r="V269" i="30"/>
  <c r="V268" i="30"/>
  <c r="V267" i="30"/>
  <c r="V266" i="30"/>
  <c r="V265" i="30"/>
  <c r="V264" i="30"/>
  <c r="V263" i="30"/>
  <c r="V262" i="30"/>
  <c r="V261" i="30"/>
  <c r="V260" i="30"/>
  <c r="V259" i="30"/>
  <c r="V258" i="30"/>
  <c r="V257" i="30"/>
  <c r="V256" i="30"/>
  <c r="V255" i="30"/>
  <c r="V254" i="30"/>
  <c r="V253" i="30"/>
  <c r="V252" i="30"/>
  <c r="V251" i="30"/>
  <c r="V250" i="30"/>
  <c r="V249" i="30"/>
  <c r="V248" i="30"/>
  <c r="V247" i="30"/>
  <c r="V246" i="30"/>
  <c r="V245" i="30"/>
  <c r="V244" i="30"/>
  <c r="V243" i="30"/>
  <c r="V242" i="30"/>
  <c r="V241" i="30"/>
  <c r="V240" i="30"/>
  <c r="V239" i="30"/>
  <c r="V238" i="30"/>
  <c r="V237" i="30"/>
  <c r="V236" i="30"/>
  <c r="V235" i="30"/>
  <c r="V234" i="30"/>
  <c r="V233" i="30"/>
  <c r="V232" i="30"/>
  <c r="V231" i="30"/>
  <c r="V230" i="30"/>
  <c r="V229" i="30"/>
  <c r="V228" i="30"/>
  <c r="V227" i="30"/>
  <c r="V226" i="30"/>
  <c r="V225" i="30"/>
  <c r="V224" i="30"/>
  <c r="V223" i="30"/>
  <c r="V222" i="30"/>
  <c r="V221" i="30"/>
  <c r="V220" i="30"/>
  <c r="V219" i="30"/>
  <c r="V218" i="30"/>
  <c r="V217" i="30"/>
  <c r="V216" i="30"/>
  <c r="V215" i="30"/>
  <c r="V214" i="30"/>
  <c r="V213" i="30"/>
  <c r="V212" i="30"/>
  <c r="V211" i="30"/>
  <c r="V210" i="30"/>
  <c r="V209" i="30"/>
  <c r="V208" i="30"/>
  <c r="V207" i="30"/>
  <c r="V206" i="30"/>
  <c r="V205" i="30"/>
  <c r="V204" i="30"/>
  <c r="V203" i="30"/>
  <c r="V202" i="30"/>
  <c r="V201" i="30"/>
  <c r="V200" i="30"/>
  <c r="V199" i="30"/>
  <c r="V198" i="30"/>
  <c r="V197" i="30"/>
  <c r="V196" i="30"/>
  <c r="V195" i="30"/>
  <c r="V194" i="30"/>
  <c r="V193" i="30"/>
  <c r="V192" i="30"/>
  <c r="V191" i="30"/>
  <c r="V190" i="30"/>
  <c r="V189" i="30"/>
  <c r="V188" i="30"/>
  <c r="V187" i="30"/>
  <c r="V186" i="30"/>
  <c r="V185" i="30"/>
  <c r="V184" i="30"/>
  <c r="V183" i="30"/>
  <c r="V182" i="30"/>
  <c r="V181" i="30"/>
  <c r="V180" i="30"/>
  <c r="V179" i="30"/>
  <c r="V178" i="30"/>
  <c r="V177" i="30"/>
  <c r="V176" i="30"/>
  <c r="V175" i="30"/>
  <c r="V174" i="30"/>
  <c r="V173" i="30"/>
  <c r="V172" i="30"/>
  <c r="V171" i="30"/>
  <c r="V170" i="30"/>
  <c r="V169" i="30"/>
  <c r="V168" i="30"/>
  <c r="V167" i="30"/>
  <c r="V166" i="30"/>
  <c r="V165" i="30"/>
  <c r="V164" i="30"/>
  <c r="V163" i="30"/>
  <c r="V162" i="30"/>
  <c r="V161" i="30"/>
  <c r="V160" i="30"/>
  <c r="V159" i="30"/>
  <c r="V158" i="30"/>
  <c r="V157" i="30"/>
  <c r="V156" i="30"/>
  <c r="V155" i="30"/>
  <c r="V154" i="30"/>
  <c r="V153" i="30"/>
  <c r="V152" i="30"/>
  <c r="V151" i="30"/>
  <c r="V150" i="30"/>
  <c r="V149" i="30"/>
  <c r="V148" i="30"/>
  <c r="V147" i="30"/>
  <c r="V146" i="30"/>
  <c r="V145" i="30"/>
  <c r="V144" i="30"/>
  <c r="V143" i="30"/>
  <c r="V142" i="30"/>
  <c r="V141" i="30"/>
  <c r="V140" i="30"/>
  <c r="V139" i="30"/>
  <c r="V138" i="30"/>
  <c r="V137" i="30"/>
  <c r="V136" i="30"/>
  <c r="V135" i="30"/>
  <c r="V134" i="30"/>
  <c r="V133" i="30"/>
  <c r="V132" i="30"/>
  <c r="V131" i="30"/>
  <c r="V130" i="30"/>
  <c r="V129" i="30"/>
  <c r="V128" i="30"/>
  <c r="V127" i="30"/>
  <c r="V126" i="30"/>
  <c r="V125" i="30"/>
  <c r="V124" i="30"/>
  <c r="V123" i="30"/>
  <c r="V122" i="30"/>
  <c r="V121" i="30"/>
  <c r="V120" i="30"/>
  <c r="V119" i="30"/>
  <c r="V118" i="30"/>
  <c r="V117" i="30"/>
  <c r="V116" i="30"/>
  <c r="V115" i="30"/>
  <c r="V114" i="30"/>
  <c r="V113" i="30"/>
  <c r="V112" i="30"/>
  <c r="V111" i="30"/>
  <c r="V110" i="30"/>
  <c r="V109" i="30"/>
  <c r="V108" i="30"/>
  <c r="V107" i="30"/>
  <c r="V106" i="30"/>
  <c r="V105" i="30"/>
  <c r="V104" i="30"/>
  <c r="V103" i="30"/>
  <c r="V102" i="30"/>
  <c r="V101" i="30"/>
  <c r="V100" i="30"/>
  <c r="V99" i="30"/>
  <c r="V98" i="30"/>
  <c r="V97" i="30"/>
  <c r="V96" i="30"/>
  <c r="V95" i="30"/>
  <c r="V94" i="30"/>
  <c r="V93" i="30"/>
  <c r="V92" i="30"/>
  <c r="V91" i="30"/>
  <c r="V90" i="30"/>
  <c r="V89" i="30"/>
  <c r="V88" i="30"/>
  <c r="V87" i="30"/>
  <c r="V86" i="30"/>
  <c r="V85" i="30"/>
  <c r="V84" i="30"/>
  <c r="V83" i="30"/>
  <c r="V82" i="30"/>
  <c r="V81" i="30"/>
  <c r="V80" i="30"/>
  <c r="V79" i="30"/>
  <c r="V78" i="30"/>
  <c r="V77" i="30"/>
  <c r="V76" i="30"/>
  <c r="V75" i="30"/>
  <c r="V74" i="30"/>
  <c r="V73" i="30"/>
  <c r="V72" i="30"/>
  <c r="V71" i="30"/>
  <c r="V70" i="30"/>
  <c r="V69" i="30"/>
  <c r="V68" i="30"/>
  <c r="V67" i="30"/>
  <c r="V66" i="30"/>
  <c r="V65" i="30"/>
  <c r="V64" i="30"/>
  <c r="V63" i="30"/>
  <c r="V62" i="30"/>
  <c r="V61" i="30"/>
  <c r="V60" i="30"/>
  <c r="V59" i="30"/>
  <c r="V58" i="30"/>
  <c r="V56" i="30"/>
  <c r="V55" i="30"/>
  <c r="V54" i="30"/>
  <c r="V53" i="30"/>
  <c r="V52" i="30"/>
  <c r="V51" i="30"/>
  <c r="V50" i="30"/>
  <c r="V49" i="30"/>
  <c r="V48" i="30"/>
  <c r="V47" i="30"/>
  <c r="V46" i="30"/>
  <c r="V45" i="30"/>
  <c r="V44" i="30"/>
  <c r="V43" i="30"/>
  <c r="V42" i="30"/>
  <c r="V41" i="30"/>
  <c r="V40" i="30"/>
  <c r="V39" i="30"/>
  <c r="V38" i="30"/>
  <c r="V37" i="30"/>
  <c r="V35" i="30"/>
  <c r="V34" i="30"/>
  <c r="V33" i="30"/>
  <c r="V32" i="30"/>
  <c r="V31" i="30"/>
  <c r="V30" i="30"/>
  <c r="V29" i="30"/>
  <c r="V28" i="30"/>
  <c r="V27" i="30"/>
  <c r="V26" i="30"/>
  <c r="V25" i="30"/>
  <c r="V24" i="30"/>
  <c r="V23" i="30"/>
  <c r="V22" i="30"/>
  <c r="V21" i="30"/>
  <c r="V20" i="30"/>
  <c r="V19" i="30"/>
  <c r="V18" i="30"/>
  <c r="V17" i="30"/>
  <c r="V16" i="30"/>
  <c r="V15" i="30"/>
  <c r="V14" i="30"/>
  <c r="V13" i="30"/>
  <c r="V12" i="30"/>
  <c r="V11" i="30"/>
  <c r="V10" i="30"/>
  <c r="T319" i="30"/>
  <c r="T318" i="30"/>
  <c r="T317" i="30"/>
  <c r="T316" i="30"/>
  <c r="T315" i="30"/>
  <c r="T314" i="30"/>
  <c r="T313" i="30"/>
  <c r="T312" i="30"/>
  <c r="T311" i="30"/>
  <c r="T310" i="30"/>
  <c r="T309" i="30"/>
  <c r="T308" i="30"/>
  <c r="T305" i="30"/>
  <c r="T304" i="30"/>
  <c r="T303" i="30"/>
  <c r="T302" i="30"/>
  <c r="T301" i="30"/>
  <c r="T300" i="30"/>
  <c r="T299" i="30"/>
  <c r="T298" i="30"/>
  <c r="T297" i="30"/>
  <c r="T296" i="30"/>
  <c r="T295" i="30"/>
  <c r="T294" i="30"/>
  <c r="T293" i="30"/>
  <c r="T292" i="30"/>
  <c r="T291" i="30"/>
  <c r="T290" i="30"/>
  <c r="T289" i="30"/>
  <c r="T288" i="30"/>
  <c r="T287" i="30"/>
  <c r="T286" i="30"/>
  <c r="T285" i="30"/>
  <c r="T284" i="30"/>
  <c r="T283" i="30"/>
  <c r="T282" i="30"/>
  <c r="T281" i="30"/>
  <c r="T280" i="30"/>
  <c r="T279" i="30"/>
  <c r="T278" i="30"/>
  <c r="T277" i="30"/>
  <c r="T276" i="30"/>
  <c r="T275" i="30"/>
  <c r="T274" i="30"/>
  <c r="T273" i="30"/>
  <c r="T272" i="30"/>
  <c r="T271" i="30"/>
  <c r="T270" i="30"/>
  <c r="T269" i="30"/>
  <c r="T268" i="30"/>
  <c r="T267" i="30"/>
  <c r="T266" i="30"/>
  <c r="T265" i="30"/>
  <c r="T264" i="30"/>
  <c r="T263" i="30"/>
  <c r="T262" i="30"/>
  <c r="T261" i="30"/>
  <c r="T260" i="30"/>
  <c r="T259" i="30"/>
  <c r="T258" i="30"/>
  <c r="T257" i="30"/>
  <c r="T256" i="30"/>
  <c r="T255" i="30"/>
  <c r="T254" i="30"/>
  <c r="T253" i="30"/>
  <c r="T252" i="30"/>
  <c r="T251" i="30"/>
  <c r="T250" i="30"/>
  <c r="T249" i="30"/>
  <c r="T248" i="30"/>
  <c r="T247" i="30"/>
  <c r="T246" i="30"/>
  <c r="T245" i="30"/>
  <c r="T244" i="30"/>
  <c r="T243" i="30"/>
  <c r="T242" i="30"/>
  <c r="T241" i="30"/>
  <c r="T240" i="30"/>
  <c r="T239" i="30"/>
  <c r="T238" i="30"/>
  <c r="T237" i="30"/>
  <c r="T236" i="30"/>
  <c r="T235" i="30"/>
  <c r="T234" i="30"/>
  <c r="T233" i="30"/>
  <c r="T232" i="30"/>
  <c r="T231" i="30"/>
  <c r="T230" i="30"/>
  <c r="T229" i="30"/>
  <c r="T228" i="30"/>
  <c r="T227" i="30"/>
  <c r="T226" i="30"/>
  <c r="T225" i="30"/>
  <c r="T224" i="30"/>
  <c r="T223" i="30"/>
  <c r="T222" i="30"/>
  <c r="T221" i="30"/>
  <c r="T220" i="30"/>
  <c r="T219" i="30"/>
  <c r="T218" i="30"/>
  <c r="T217" i="30"/>
  <c r="T216" i="30"/>
  <c r="T215" i="30"/>
  <c r="T214" i="30"/>
  <c r="T213" i="30"/>
  <c r="T212" i="30"/>
  <c r="T211" i="30"/>
  <c r="T210" i="30"/>
  <c r="T209" i="30"/>
  <c r="T208" i="30"/>
  <c r="T207" i="30"/>
  <c r="T206" i="30"/>
  <c r="T205" i="30"/>
  <c r="T204" i="30"/>
  <c r="T203" i="30"/>
  <c r="T202" i="30"/>
  <c r="T201" i="30"/>
  <c r="T200" i="30"/>
  <c r="T199" i="30"/>
  <c r="T198" i="30"/>
  <c r="T197" i="30"/>
  <c r="T196" i="30"/>
  <c r="T195" i="30"/>
  <c r="T194" i="30"/>
  <c r="T193" i="30"/>
  <c r="T192" i="30"/>
  <c r="T191" i="30"/>
  <c r="T190" i="30"/>
  <c r="T189" i="30"/>
  <c r="T188" i="30"/>
  <c r="T187" i="30"/>
  <c r="T186" i="30"/>
  <c r="T185" i="30"/>
  <c r="T184" i="30"/>
  <c r="T183" i="30"/>
  <c r="T182" i="30"/>
  <c r="T181" i="30"/>
  <c r="T180" i="30"/>
  <c r="T179" i="30"/>
  <c r="T178" i="30"/>
  <c r="T177" i="30"/>
  <c r="T176" i="30"/>
  <c r="T175" i="30"/>
  <c r="T174" i="30"/>
  <c r="T173" i="30"/>
  <c r="T172" i="30"/>
  <c r="T171" i="30"/>
  <c r="T170" i="30"/>
  <c r="T169" i="30"/>
  <c r="T168" i="30"/>
  <c r="T167" i="30"/>
  <c r="T166" i="30"/>
  <c r="T165" i="30"/>
  <c r="T164" i="30"/>
  <c r="T163" i="30"/>
  <c r="T162" i="30"/>
  <c r="T161" i="30"/>
  <c r="T160" i="30"/>
  <c r="T159" i="30"/>
  <c r="T158" i="30"/>
  <c r="T157" i="30"/>
  <c r="T156" i="30"/>
  <c r="T155" i="30"/>
  <c r="T154" i="30"/>
  <c r="T153" i="30"/>
  <c r="T152" i="30"/>
  <c r="T151" i="30"/>
  <c r="T150" i="30"/>
  <c r="T149" i="30"/>
  <c r="T148" i="30"/>
  <c r="T147" i="30"/>
  <c r="T146" i="30"/>
  <c r="T145" i="30"/>
  <c r="T144" i="30"/>
  <c r="T143" i="30"/>
  <c r="T142" i="30"/>
  <c r="T141" i="30"/>
  <c r="T140" i="30"/>
  <c r="T139" i="30"/>
  <c r="T138" i="30"/>
  <c r="T137" i="30"/>
  <c r="T136" i="30"/>
  <c r="T135" i="30"/>
  <c r="T134" i="30"/>
  <c r="T133" i="30"/>
  <c r="T132" i="30"/>
  <c r="T131" i="30"/>
  <c r="T130" i="30"/>
  <c r="T129" i="30"/>
  <c r="T128" i="30"/>
  <c r="T127" i="30"/>
  <c r="T126" i="30"/>
  <c r="T125" i="30"/>
  <c r="T124" i="30"/>
  <c r="T123" i="30"/>
  <c r="T122" i="30"/>
  <c r="T121" i="30"/>
  <c r="T120" i="30"/>
  <c r="T119" i="30"/>
  <c r="T118" i="30"/>
  <c r="T117" i="30"/>
  <c r="T116" i="30"/>
  <c r="T115" i="30"/>
  <c r="T114" i="30"/>
  <c r="T113" i="30"/>
  <c r="T112" i="30"/>
  <c r="T111" i="30"/>
  <c r="T110" i="30"/>
  <c r="T109" i="30"/>
  <c r="T108" i="30"/>
  <c r="T107" i="30"/>
  <c r="T106" i="30"/>
  <c r="T105" i="30"/>
  <c r="T104" i="30"/>
  <c r="T103" i="30"/>
  <c r="T102" i="30"/>
  <c r="T101" i="30"/>
  <c r="T100" i="30"/>
  <c r="T99" i="30"/>
  <c r="T98" i="30"/>
  <c r="T97" i="30"/>
  <c r="T96" i="30"/>
  <c r="T95" i="30"/>
  <c r="T94" i="30"/>
  <c r="T93" i="30"/>
  <c r="T92" i="30"/>
  <c r="T91" i="30"/>
  <c r="T90" i="30"/>
  <c r="T89" i="30"/>
  <c r="T88" i="30"/>
  <c r="T87" i="30"/>
  <c r="T86" i="30"/>
  <c r="T85" i="30"/>
  <c r="T84" i="30"/>
  <c r="T83" i="30"/>
  <c r="T82" i="30"/>
  <c r="T81" i="30"/>
  <c r="T80" i="30"/>
  <c r="T79" i="30"/>
  <c r="T78" i="30"/>
  <c r="T77" i="30"/>
  <c r="T76" i="30"/>
  <c r="T75" i="30"/>
  <c r="T74" i="30"/>
  <c r="T73" i="30"/>
  <c r="T72" i="30"/>
  <c r="T71" i="30"/>
  <c r="T70" i="30"/>
  <c r="T69" i="30"/>
  <c r="T68" i="30"/>
  <c r="T67" i="30"/>
  <c r="T66" i="30"/>
  <c r="T65" i="30"/>
  <c r="T64" i="30"/>
  <c r="T63" i="30"/>
  <c r="T62" i="30"/>
  <c r="T61" i="30"/>
  <c r="T60" i="30"/>
  <c r="T59" i="30"/>
  <c r="T58" i="30"/>
  <c r="T56" i="30"/>
  <c r="T55" i="30"/>
  <c r="T54" i="30"/>
  <c r="T53" i="30"/>
  <c r="T52" i="30"/>
  <c r="T51" i="30"/>
  <c r="T50" i="30"/>
  <c r="T49" i="30"/>
  <c r="T48" i="30"/>
  <c r="T47" i="30"/>
  <c r="T46" i="30"/>
  <c r="T45" i="30"/>
  <c r="T44" i="30"/>
  <c r="T43" i="30"/>
  <c r="T42" i="30"/>
  <c r="T41" i="30"/>
  <c r="T40" i="30"/>
  <c r="T39" i="30"/>
  <c r="T38" i="30"/>
  <c r="T37" i="30"/>
  <c r="T35" i="30"/>
  <c r="T34" i="30"/>
  <c r="T33" i="30"/>
  <c r="T32" i="30"/>
  <c r="T31" i="30"/>
  <c r="T30" i="30"/>
  <c r="T29" i="30"/>
  <c r="T28" i="30"/>
  <c r="T27" i="30"/>
  <c r="T26" i="30"/>
  <c r="T25" i="30"/>
  <c r="T24" i="30"/>
  <c r="T23" i="30"/>
  <c r="T22" i="30"/>
  <c r="T21" i="30"/>
  <c r="T20" i="30"/>
  <c r="T19" i="30"/>
  <c r="T18" i="30"/>
  <c r="T17" i="30"/>
  <c r="T16" i="30"/>
  <c r="T15" i="30"/>
  <c r="T14" i="30"/>
  <c r="T13" i="30"/>
  <c r="T12" i="30"/>
  <c r="T11" i="30"/>
  <c r="T10" i="30"/>
  <c r="U319" i="30"/>
  <c r="U318" i="30"/>
  <c r="U317" i="30"/>
  <c r="U316" i="30"/>
  <c r="U315" i="30"/>
  <c r="U314" i="30"/>
  <c r="U313" i="30"/>
  <c r="U312" i="30"/>
  <c r="U311" i="30"/>
  <c r="U310" i="30"/>
  <c r="U309" i="30"/>
  <c r="U308" i="30"/>
  <c r="U305" i="30"/>
  <c r="U304" i="30"/>
  <c r="U303" i="30"/>
  <c r="U302" i="30"/>
  <c r="U301" i="30"/>
  <c r="U300" i="30"/>
  <c r="U299" i="30"/>
  <c r="U298" i="30"/>
  <c r="U297" i="30"/>
  <c r="U296" i="30"/>
  <c r="U295" i="30"/>
  <c r="U294" i="30"/>
  <c r="U293" i="30"/>
  <c r="U292" i="30"/>
  <c r="U291" i="30"/>
  <c r="U290" i="30"/>
  <c r="U289" i="30"/>
  <c r="U288" i="30"/>
  <c r="U287" i="30"/>
  <c r="U286" i="30"/>
  <c r="U285" i="30"/>
  <c r="U284" i="30"/>
  <c r="U283" i="30"/>
  <c r="U282" i="30"/>
  <c r="U281" i="30"/>
  <c r="U280" i="30"/>
  <c r="U279" i="30"/>
  <c r="U278" i="30"/>
  <c r="U277" i="30"/>
  <c r="U276" i="30"/>
  <c r="U275" i="30"/>
  <c r="U274" i="30"/>
  <c r="U273" i="30"/>
  <c r="U272" i="30"/>
  <c r="U271" i="30"/>
  <c r="U270" i="30"/>
  <c r="U269" i="30"/>
  <c r="U268" i="30"/>
  <c r="U267" i="30"/>
  <c r="U266" i="30"/>
  <c r="U265" i="30"/>
  <c r="U264" i="30"/>
  <c r="U263" i="30"/>
  <c r="U262" i="30"/>
  <c r="U261" i="30"/>
  <c r="U260" i="30"/>
  <c r="U259" i="30"/>
  <c r="U258" i="30"/>
  <c r="U257" i="30"/>
  <c r="U256" i="30"/>
  <c r="U255" i="30"/>
  <c r="U254" i="30"/>
  <c r="U253" i="30"/>
  <c r="U252" i="30"/>
  <c r="U251" i="30"/>
  <c r="U250" i="30"/>
  <c r="U249" i="30"/>
  <c r="U248" i="30"/>
  <c r="U247" i="30"/>
  <c r="U246" i="30"/>
  <c r="U245" i="30"/>
  <c r="U244" i="30"/>
  <c r="U243" i="30"/>
  <c r="U242" i="30"/>
  <c r="U241" i="30"/>
  <c r="U240" i="30"/>
  <c r="U239" i="30"/>
  <c r="U238" i="30"/>
  <c r="U237" i="30"/>
  <c r="U236" i="30"/>
  <c r="U235" i="30"/>
  <c r="U234" i="30"/>
  <c r="U233" i="30"/>
  <c r="U232" i="30"/>
  <c r="U231" i="30"/>
  <c r="U230" i="30"/>
  <c r="U229" i="30"/>
  <c r="U228" i="30"/>
  <c r="U227" i="30"/>
  <c r="U226" i="30"/>
  <c r="U225" i="30"/>
  <c r="U224" i="30"/>
  <c r="U223" i="30"/>
  <c r="U222" i="30"/>
  <c r="U221" i="30"/>
  <c r="U220" i="30"/>
  <c r="U219" i="30"/>
  <c r="U218" i="30"/>
  <c r="U217" i="30"/>
  <c r="U216" i="30"/>
  <c r="U215" i="30"/>
  <c r="U214" i="30"/>
  <c r="U213" i="30"/>
  <c r="U212" i="30"/>
  <c r="U211" i="30"/>
  <c r="U210" i="30"/>
  <c r="U209" i="30"/>
  <c r="U208" i="30"/>
  <c r="U207" i="30"/>
  <c r="U206" i="30"/>
  <c r="U205" i="30"/>
  <c r="U204" i="30"/>
  <c r="U203" i="30"/>
  <c r="U202" i="30"/>
  <c r="U201" i="30"/>
  <c r="U200" i="30"/>
  <c r="U199" i="30"/>
  <c r="U198" i="30"/>
  <c r="U197" i="30"/>
  <c r="U196" i="30"/>
  <c r="U195" i="30"/>
  <c r="U194" i="30"/>
  <c r="U193" i="30"/>
  <c r="U192" i="30"/>
  <c r="U191" i="30"/>
  <c r="U190" i="30"/>
  <c r="U189" i="30"/>
  <c r="U188" i="30"/>
  <c r="U187" i="30"/>
  <c r="U186" i="30"/>
  <c r="U185" i="30"/>
  <c r="U184" i="30"/>
  <c r="U183" i="30"/>
  <c r="U182" i="30"/>
  <c r="U181" i="30"/>
  <c r="U180" i="30"/>
  <c r="U179" i="30"/>
  <c r="U178" i="30"/>
  <c r="U177" i="30"/>
  <c r="U176" i="30"/>
  <c r="U175" i="30"/>
  <c r="U174" i="30"/>
  <c r="U173" i="30"/>
  <c r="U172" i="30"/>
  <c r="U171" i="30"/>
  <c r="U170" i="30"/>
  <c r="U169" i="30"/>
  <c r="U168" i="30"/>
  <c r="U167" i="30"/>
  <c r="U166" i="30"/>
  <c r="U165" i="30"/>
  <c r="U164" i="30"/>
  <c r="U163" i="30"/>
  <c r="U162" i="30"/>
  <c r="U161" i="30"/>
  <c r="U160" i="30"/>
  <c r="U159" i="30"/>
  <c r="U158" i="30"/>
  <c r="U157" i="30"/>
  <c r="U156" i="30"/>
  <c r="U155" i="30"/>
  <c r="U154" i="30"/>
  <c r="U153" i="30"/>
  <c r="U152" i="30"/>
  <c r="U151" i="30"/>
  <c r="U150" i="30"/>
  <c r="U149" i="30"/>
  <c r="U148" i="30"/>
  <c r="U147" i="30"/>
  <c r="U146" i="30"/>
  <c r="U145" i="30"/>
  <c r="U144" i="30"/>
  <c r="U143" i="30"/>
  <c r="U142" i="30"/>
  <c r="U141" i="30"/>
  <c r="U140" i="30"/>
  <c r="U139" i="30"/>
  <c r="U138" i="30"/>
  <c r="U137" i="30"/>
  <c r="U136" i="30"/>
  <c r="U135" i="30"/>
  <c r="U134" i="30"/>
  <c r="U133" i="30"/>
  <c r="U132" i="30"/>
  <c r="U131" i="30"/>
  <c r="U130" i="30"/>
  <c r="U129" i="30"/>
  <c r="U128" i="30"/>
  <c r="U127" i="30"/>
  <c r="U126" i="30"/>
  <c r="U125" i="30"/>
  <c r="U124" i="30"/>
  <c r="U123" i="30"/>
  <c r="U122" i="30"/>
  <c r="U121" i="30"/>
  <c r="U120" i="30"/>
  <c r="U119" i="30"/>
  <c r="U118" i="30"/>
  <c r="U117" i="30"/>
  <c r="U116" i="30"/>
  <c r="U115" i="30"/>
  <c r="U114" i="30"/>
  <c r="U113" i="30"/>
  <c r="U112" i="30"/>
  <c r="U111" i="30"/>
  <c r="U110" i="30"/>
  <c r="U109" i="30"/>
  <c r="U108" i="30"/>
  <c r="U107" i="30"/>
  <c r="U106" i="30"/>
  <c r="U105" i="30"/>
  <c r="U104" i="30"/>
  <c r="U103" i="30"/>
  <c r="U102" i="30"/>
  <c r="U101" i="30"/>
  <c r="U100" i="30"/>
  <c r="U99" i="30"/>
  <c r="U98" i="30"/>
  <c r="U97" i="30"/>
  <c r="U96" i="30"/>
  <c r="U95" i="30"/>
  <c r="U94" i="30"/>
  <c r="U93" i="30"/>
  <c r="U92" i="30"/>
  <c r="U91" i="30"/>
  <c r="U90" i="30"/>
  <c r="U89" i="30"/>
  <c r="U88" i="30"/>
  <c r="U87" i="30"/>
  <c r="U86" i="30"/>
  <c r="U85" i="30"/>
  <c r="U84" i="30"/>
  <c r="U83" i="30"/>
  <c r="U82" i="30"/>
  <c r="U81" i="30"/>
  <c r="U80" i="30"/>
  <c r="U79" i="30"/>
  <c r="U78" i="30"/>
  <c r="U77" i="30"/>
  <c r="U76" i="30"/>
  <c r="U75" i="30"/>
  <c r="U74" i="30"/>
  <c r="U73" i="30"/>
  <c r="U72" i="30"/>
  <c r="U71" i="30"/>
  <c r="U70" i="30"/>
  <c r="U69" i="30"/>
  <c r="U68" i="30"/>
  <c r="U67" i="30"/>
  <c r="U66" i="30"/>
  <c r="U65" i="30"/>
  <c r="U64" i="30"/>
  <c r="U63" i="30"/>
  <c r="U62" i="30"/>
  <c r="U61" i="30"/>
  <c r="U60" i="30"/>
  <c r="U59" i="30"/>
  <c r="U58" i="30"/>
  <c r="U56" i="30"/>
  <c r="U55" i="30"/>
  <c r="U54" i="30"/>
  <c r="U53" i="30"/>
  <c r="U52" i="30"/>
  <c r="U51" i="30"/>
  <c r="U50" i="30"/>
  <c r="U49" i="30"/>
  <c r="U48" i="30"/>
  <c r="U47" i="30"/>
  <c r="U46" i="30"/>
  <c r="U45" i="30"/>
  <c r="U44" i="30"/>
  <c r="U43" i="30"/>
  <c r="U42" i="30"/>
  <c r="U41" i="30"/>
  <c r="U40" i="30"/>
  <c r="U39" i="30"/>
  <c r="U38" i="30"/>
  <c r="U37" i="30"/>
  <c r="U35" i="30"/>
  <c r="U34" i="30"/>
  <c r="U33" i="30"/>
  <c r="U32" i="30"/>
  <c r="U31" i="30"/>
  <c r="U30" i="30"/>
  <c r="U29" i="30"/>
  <c r="U28" i="30"/>
  <c r="U27" i="30"/>
  <c r="U26" i="30"/>
  <c r="U25" i="30"/>
  <c r="U24" i="30"/>
  <c r="U23" i="30"/>
  <c r="U22" i="30"/>
  <c r="U21" i="30"/>
  <c r="U20" i="30"/>
  <c r="U19" i="30"/>
  <c r="U18" i="30"/>
  <c r="U17" i="30"/>
  <c r="U16" i="30"/>
  <c r="U15" i="30"/>
  <c r="U14" i="30"/>
  <c r="U13" i="30"/>
  <c r="U12" i="30"/>
  <c r="U11" i="30"/>
  <c r="U10" i="30"/>
  <c r="T321" i="30" l="1"/>
  <c r="T16" i="10" s="1"/>
  <c r="V321" i="30"/>
  <c r="V16" i="10" s="1"/>
  <c r="U321" i="30"/>
  <c r="U16" i="10" s="1"/>
  <c r="CI322" i="31"/>
  <c r="CH322" i="31"/>
  <c r="CG322" i="31"/>
  <c r="CF322" i="31"/>
  <c r="CE322" i="31"/>
  <c r="CD322" i="31"/>
  <c r="CC322" i="31"/>
  <c r="CB322" i="31"/>
  <c r="CA322" i="31"/>
  <c r="BZ322" i="31"/>
  <c r="BY322" i="31"/>
  <c r="BX322" i="31"/>
  <c r="BW322" i="31"/>
  <c r="BV322" i="31"/>
  <c r="BU322" i="31"/>
  <c r="BT322" i="31"/>
  <c r="BS322" i="31"/>
  <c r="BR322" i="31"/>
  <c r="BQ322" i="31"/>
  <c r="BP322" i="31"/>
  <c r="BO322" i="31"/>
  <c r="BN322" i="31"/>
  <c r="BM322" i="31"/>
  <c r="BL322" i="31"/>
  <c r="BK322" i="31"/>
  <c r="BJ322" i="31"/>
  <c r="BI322" i="31"/>
  <c r="BH322" i="31"/>
  <c r="BG322" i="31"/>
  <c r="BF322" i="31"/>
  <c r="BE322" i="31"/>
  <c r="BD322" i="31"/>
  <c r="BC322" i="31"/>
  <c r="BB322" i="31"/>
  <c r="BA322" i="31"/>
  <c r="AZ322" i="31"/>
  <c r="AY322" i="31"/>
  <c r="AX322" i="31"/>
  <c r="AW322" i="31"/>
  <c r="AV322" i="31"/>
  <c r="AU322" i="31"/>
  <c r="AT322" i="31"/>
  <c r="AS322" i="31"/>
  <c r="AR322" i="31"/>
  <c r="AQ322" i="31"/>
  <c r="AP322" i="31"/>
  <c r="AO322" i="31"/>
  <c r="AN322" i="31"/>
  <c r="AM322" i="31"/>
  <c r="AL322" i="31"/>
  <c r="AK322" i="31"/>
  <c r="AJ322" i="31"/>
  <c r="AI322" i="31"/>
  <c r="AH322" i="31"/>
  <c r="AG322" i="31"/>
  <c r="AF322" i="31"/>
  <c r="AE322" i="31"/>
  <c r="AD322" i="31"/>
  <c r="AC322" i="31"/>
  <c r="AB322" i="31"/>
  <c r="AA322" i="31"/>
  <c r="Z322" i="31"/>
  <c r="Y322" i="31"/>
  <c r="X322" i="31"/>
  <c r="U322" i="31"/>
  <c r="T322" i="31"/>
  <c r="S322" i="31"/>
  <c r="Q322" i="31"/>
  <c r="P322" i="31"/>
  <c r="O322" i="31"/>
  <c r="N322" i="31"/>
  <c r="M322" i="31"/>
  <c r="L322" i="31"/>
  <c r="K322" i="31"/>
  <c r="J322" i="31"/>
  <c r="I322" i="31"/>
  <c r="H322" i="31"/>
  <c r="G322" i="31"/>
  <c r="F322" i="31"/>
  <c r="E322" i="31"/>
  <c r="D322" i="31"/>
  <c r="C322" i="31"/>
  <c r="R319" i="30" l="1"/>
  <c r="R318" i="30"/>
  <c r="R317" i="30"/>
  <c r="R316" i="30"/>
  <c r="R315" i="30"/>
  <c r="R314" i="30"/>
  <c r="R313" i="30"/>
  <c r="R312" i="30"/>
  <c r="R311" i="30"/>
  <c r="R310" i="30"/>
  <c r="R309" i="30"/>
  <c r="R308" i="30"/>
  <c r="R306" i="30"/>
  <c r="R305" i="30"/>
  <c r="R304" i="30"/>
  <c r="R303" i="30"/>
  <c r="R302" i="30"/>
  <c r="R301" i="30"/>
  <c r="R300" i="30"/>
  <c r="R299" i="30"/>
  <c r="R298" i="30"/>
  <c r="R297" i="30"/>
  <c r="R296" i="30"/>
  <c r="R295" i="30"/>
  <c r="R294" i="30"/>
  <c r="R293" i="30"/>
  <c r="R292" i="30"/>
  <c r="R291" i="30"/>
  <c r="R290" i="30"/>
  <c r="R289" i="30"/>
  <c r="R288" i="30"/>
  <c r="R287" i="30"/>
  <c r="R286" i="30"/>
  <c r="R285" i="30"/>
  <c r="R284" i="30"/>
  <c r="R283" i="30"/>
  <c r="R282" i="30"/>
  <c r="R281" i="30"/>
  <c r="R280" i="30"/>
  <c r="R279" i="30"/>
  <c r="R278" i="30"/>
  <c r="R277" i="30"/>
  <c r="R276" i="30"/>
  <c r="R275" i="30"/>
  <c r="R274" i="30"/>
  <c r="R273" i="30"/>
  <c r="R272" i="30"/>
  <c r="R271" i="30"/>
  <c r="R270" i="30"/>
  <c r="R269" i="30"/>
  <c r="R268" i="30"/>
  <c r="R267" i="30"/>
  <c r="R266" i="30"/>
  <c r="R265" i="30"/>
  <c r="R264" i="30"/>
  <c r="R263" i="30"/>
  <c r="R262" i="30"/>
  <c r="R261" i="30"/>
  <c r="R260" i="30"/>
  <c r="R259" i="30"/>
  <c r="R258" i="30"/>
  <c r="R257" i="30"/>
  <c r="R256" i="30"/>
  <c r="R255" i="30"/>
  <c r="R254" i="30"/>
  <c r="R253" i="30"/>
  <c r="R252" i="30"/>
  <c r="R251" i="30"/>
  <c r="R250" i="30"/>
  <c r="R249" i="30"/>
  <c r="R248" i="30"/>
  <c r="R247" i="30"/>
  <c r="R246" i="30"/>
  <c r="R245" i="30"/>
  <c r="R244" i="30"/>
  <c r="R243" i="30"/>
  <c r="R242" i="30"/>
  <c r="R241" i="30"/>
  <c r="R240" i="30"/>
  <c r="R239" i="30"/>
  <c r="R238" i="30"/>
  <c r="R237" i="30"/>
  <c r="R236" i="30"/>
  <c r="R235" i="30"/>
  <c r="R234" i="30"/>
  <c r="R233" i="30"/>
  <c r="R232" i="30"/>
  <c r="R231" i="30"/>
  <c r="R230" i="30"/>
  <c r="R229" i="30"/>
  <c r="R228" i="30"/>
  <c r="R227" i="30"/>
  <c r="R226" i="30"/>
  <c r="R225" i="30"/>
  <c r="R224" i="30"/>
  <c r="R223" i="30"/>
  <c r="R222" i="30"/>
  <c r="R221" i="30"/>
  <c r="R220" i="30"/>
  <c r="R219" i="30"/>
  <c r="R218" i="30"/>
  <c r="R217" i="30"/>
  <c r="R216" i="30"/>
  <c r="R215" i="30"/>
  <c r="R214" i="30"/>
  <c r="R213" i="30"/>
  <c r="R212" i="30"/>
  <c r="R211" i="30"/>
  <c r="R210" i="30"/>
  <c r="R209" i="30"/>
  <c r="R208" i="30"/>
  <c r="R207" i="30"/>
  <c r="R206" i="30"/>
  <c r="R205" i="30"/>
  <c r="R204" i="30"/>
  <c r="R203" i="30"/>
  <c r="R202" i="30"/>
  <c r="R201" i="30"/>
  <c r="R200" i="30"/>
  <c r="R199" i="30"/>
  <c r="R198" i="30"/>
  <c r="R197" i="30"/>
  <c r="R196" i="30"/>
  <c r="R195" i="30"/>
  <c r="R194" i="30"/>
  <c r="R193" i="30"/>
  <c r="R192" i="30"/>
  <c r="R191" i="30"/>
  <c r="R190" i="30"/>
  <c r="R189" i="30"/>
  <c r="R188" i="30"/>
  <c r="R187" i="30"/>
  <c r="R186" i="30"/>
  <c r="R185" i="30"/>
  <c r="R184" i="30"/>
  <c r="R183" i="30"/>
  <c r="R182" i="30"/>
  <c r="R181" i="30"/>
  <c r="R180" i="30"/>
  <c r="R179" i="30"/>
  <c r="R178" i="30"/>
  <c r="R177" i="30"/>
  <c r="R176" i="30"/>
  <c r="R175" i="30"/>
  <c r="R174" i="30"/>
  <c r="R173" i="30"/>
  <c r="R172" i="30"/>
  <c r="R171" i="30"/>
  <c r="R170" i="30"/>
  <c r="R169" i="30"/>
  <c r="R168" i="30"/>
  <c r="R167" i="30"/>
  <c r="R166" i="30"/>
  <c r="R165" i="30"/>
  <c r="R164" i="30"/>
  <c r="R163" i="30"/>
  <c r="R162" i="30"/>
  <c r="R161" i="30"/>
  <c r="R160" i="30"/>
  <c r="R159" i="30"/>
  <c r="R158" i="30"/>
  <c r="R157" i="30"/>
  <c r="R156" i="30"/>
  <c r="R155" i="30"/>
  <c r="R154" i="30"/>
  <c r="R153" i="30"/>
  <c r="R152" i="30"/>
  <c r="R151" i="30"/>
  <c r="R150" i="30"/>
  <c r="R149" i="30"/>
  <c r="R148" i="30"/>
  <c r="R147" i="30"/>
  <c r="R146" i="30"/>
  <c r="R145" i="30"/>
  <c r="R144" i="30"/>
  <c r="R143" i="30"/>
  <c r="R142" i="30"/>
  <c r="R141" i="30"/>
  <c r="R140" i="30"/>
  <c r="R139" i="30"/>
  <c r="R138" i="30"/>
  <c r="R137" i="30"/>
  <c r="R136" i="30"/>
  <c r="R135" i="30"/>
  <c r="R134" i="30"/>
  <c r="R133" i="30"/>
  <c r="R132" i="30"/>
  <c r="R131" i="30"/>
  <c r="R130" i="30"/>
  <c r="R129" i="30"/>
  <c r="R128" i="30"/>
  <c r="R127" i="30"/>
  <c r="R126" i="30"/>
  <c r="R125" i="30"/>
  <c r="R124" i="30"/>
  <c r="R123" i="30"/>
  <c r="R122" i="30"/>
  <c r="R121" i="30"/>
  <c r="R120" i="30"/>
  <c r="R119" i="30"/>
  <c r="R118" i="30"/>
  <c r="R117" i="30"/>
  <c r="R116" i="30"/>
  <c r="R115" i="30"/>
  <c r="R114" i="30"/>
  <c r="R113" i="30"/>
  <c r="R112" i="30"/>
  <c r="R111" i="30"/>
  <c r="R110" i="30"/>
  <c r="R109" i="30"/>
  <c r="R108" i="30"/>
  <c r="R107" i="30"/>
  <c r="R106" i="30"/>
  <c r="R105" i="30"/>
  <c r="R104" i="30"/>
  <c r="R103" i="30"/>
  <c r="R102" i="30"/>
  <c r="R101" i="30"/>
  <c r="R100" i="30"/>
  <c r="R99" i="30"/>
  <c r="R98" i="30"/>
  <c r="R97" i="30"/>
  <c r="R96" i="30"/>
  <c r="R95" i="30"/>
  <c r="R94" i="30"/>
  <c r="R93" i="30"/>
  <c r="R92" i="30"/>
  <c r="R91" i="30"/>
  <c r="R90" i="30"/>
  <c r="R89" i="30"/>
  <c r="R88" i="30"/>
  <c r="R87" i="30"/>
  <c r="R86" i="30"/>
  <c r="R85" i="30"/>
  <c r="R84" i="30"/>
  <c r="R83" i="30"/>
  <c r="R82" i="30"/>
  <c r="R81" i="30"/>
  <c r="R80" i="30"/>
  <c r="R79" i="30"/>
  <c r="R78" i="30"/>
  <c r="R77" i="30"/>
  <c r="R76" i="30"/>
  <c r="R75" i="30"/>
  <c r="R74" i="30"/>
  <c r="R73" i="30"/>
  <c r="R72" i="30"/>
  <c r="R71" i="30"/>
  <c r="R70" i="30"/>
  <c r="R69" i="30"/>
  <c r="R68" i="30"/>
  <c r="R67" i="30"/>
  <c r="R66" i="30"/>
  <c r="R65" i="30"/>
  <c r="R64" i="30"/>
  <c r="R63" i="30"/>
  <c r="R62" i="30"/>
  <c r="R61" i="30"/>
  <c r="R60" i="30"/>
  <c r="R59" i="30"/>
  <c r="R58" i="30"/>
  <c r="R57" i="30"/>
  <c r="R56" i="30"/>
  <c r="R55" i="30"/>
  <c r="R54" i="30"/>
  <c r="R53" i="30"/>
  <c r="R52" i="30"/>
  <c r="R51" i="30"/>
  <c r="R50" i="30"/>
  <c r="R49" i="30"/>
  <c r="R48" i="30"/>
  <c r="R47" i="30"/>
  <c r="R46" i="30"/>
  <c r="R45" i="30"/>
  <c r="R44" i="30"/>
  <c r="R43" i="30"/>
  <c r="R42" i="30"/>
  <c r="R41" i="30"/>
  <c r="R40" i="30"/>
  <c r="R39" i="30"/>
  <c r="R38" i="30"/>
  <c r="R37" i="30"/>
  <c r="R36" i="30"/>
  <c r="R35" i="30"/>
  <c r="R34" i="30"/>
  <c r="R33" i="30"/>
  <c r="R32" i="30"/>
  <c r="R31" i="30"/>
  <c r="R30" i="30"/>
  <c r="R29" i="30"/>
  <c r="R28" i="30"/>
  <c r="R27" i="30"/>
  <c r="R26" i="30"/>
  <c r="R25" i="30"/>
  <c r="R24" i="30"/>
  <c r="R23" i="30"/>
  <c r="R22" i="30"/>
  <c r="R21" i="30"/>
  <c r="R20" i="30"/>
  <c r="R19" i="30"/>
  <c r="R18" i="30"/>
  <c r="R17" i="30"/>
  <c r="R16" i="30"/>
  <c r="R15" i="30"/>
  <c r="R14" i="30"/>
  <c r="R13" i="30"/>
  <c r="R12" i="30"/>
  <c r="R11" i="30"/>
  <c r="R10" i="30"/>
  <c r="Q319" i="30"/>
  <c r="Q318" i="30"/>
  <c r="Q317" i="30"/>
  <c r="Q316" i="30"/>
  <c r="Q315" i="30"/>
  <c r="Q314" i="30"/>
  <c r="Q313" i="30"/>
  <c r="Q312" i="30"/>
  <c r="Q311" i="30"/>
  <c r="Q310" i="30"/>
  <c r="Q309" i="30"/>
  <c r="Q308" i="30"/>
  <c r="Q306" i="30"/>
  <c r="Q305" i="30"/>
  <c r="Q304" i="30"/>
  <c r="Q303" i="30"/>
  <c r="Q302" i="30"/>
  <c r="Q301" i="30"/>
  <c r="Q300" i="30"/>
  <c r="Q299" i="30"/>
  <c r="Q298" i="30"/>
  <c r="Q297" i="30"/>
  <c r="Q296" i="30"/>
  <c r="Q295" i="30"/>
  <c r="Q294" i="30"/>
  <c r="Q293" i="30"/>
  <c r="Q292" i="30"/>
  <c r="Q291" i="30"/>
  <c r="Q290" i="30"/>
  <c r="Q289" i="30"/>
  <c r="Q288" i="30"/>
  <c r="Q287" i="30"/>
  <c r="Q286" i="30"/>
  <c r="Q285" i="30"/>
  <c r="Q284" i="30"/>
  <c r="Q283" i="30"/>
  <c r="Q282" i="30"/>
  <c r="Q281" i="30"/>
  <c r="Q280" i="30"/>
  <c r="Q279" i="30"/>
  <c r="Q278" i="30"/>
  <c r="Q277" i="30"/>
  <c r="Q276" i="30"/>
  <c r="Q275" i="30"/>
  <c r="Q274" i="30"/>
  <c r="Q273" i="30"/>
  <c r="Q272" i="30"/>
  <c r="Q271" i="30"/>
  <c r="Q270" i="30"/>
  <c r="Q269" i="30"/>
  <c r="Q268" i="30"/>
  <c r="Q267" i="30"/>
  <c r="Q266" i="30"/>
  <c r="Q265" i="30"/>
  <c r="Q264" i="30"/>
  <c r="Q263" i="30"/>
  <c r="Q262" i="30"/>
  <c r="Q261" i="30"/>
  <c r="Q260" i="30"/>
  <c r="Q259" i="30"/>
  <c r="Q258" i="30"/>
  <c r="Q257" i="30"/>
  <c r="Q256" i="30"/>
  <c r="Q255" i="30"/>
  <c r="Q254" i="30"/>
  <c r="Q253" i="30"/>
  <c r="Q252" i="30"/>
  <c r="Q251" i="30"/>
  <c r="Q250" i="30"/>
  <c r="Q249" i="30"/>
  <c r="Q248" i="30"/>
  <c r="Q247" i="30"/>
  <c r="Q246" i="30"/>
  <c r="Q245" i="30"/>
  <c r="Q244" i="30"/>
  <c r="Q243" i="30"/>
  <c r="Q242" i="30"/>
  <c r="Q241" i="30"/>
  <c r="Q240" i="30"/>
  <c r="Q239" i="30"/>
  <c r="Q238" i="30"/>
  <c r="Q237" i="30"/>
  <c r="Q236" i="30"/>
  <c r="Q235" i="30"/>
  <c r="Q234" i="30"/>
  <c r="Q233" i="30"/>
  <c r="Q232" i="30"/>
  <c r="Q231" i="30"/>
  <c r="Q230" i="30"/>
  <c r="Q229" i="30"/>
  <c r="Q228" i="30"/>
  <c r="Q227" i="30"/>
  <c r="Q226" i="30"/>
  <c r="Q225" i="30"/>
  <c r="Q224" i="30"/>
  <c r="Q223" i="30"/>
  <c r="Q222" i="30"/>
  <c r="Q221" i="30"/>
  <c r="Q220" i="30"/>
  <c r="Q219" i="30"/>
  <c r="Q218" i="30"/>
  <c r="Q217" i="30"/>
  <c r="Q216" i="30"/>
  <c r="Q215" i="30"/>
  <c r="Q214" i="30"/>
  <c r="Q213" i="30"/>
  <c r="Q212" i="30"/>
  <c r="Q211" i="30"/>
  <c r="Q210" i="30"/>
  <c r="Q209" i="30"/>
  <c r="Q208" i="30"/>
  <c r="Q207" i="30"/>
  <c r="Q206" i="30"/>
  <c r="Q205" i="30"/>
  <c r="Q204" i="30"/>
  <c r="Q203" i="30"/>
  <c r="Q202" i="30"/>
  <c r="Q201" i="30"/>
  <c r="Q200" i="30"/>
  <c r="Q199" i="30"/>
  <c r="Q198" i="30"/>
  <c r="Q197" i="30"/>
  <c r="Q196" i="30"/>
  <c r="Q195" i="30"/>
  <c r="Q194" i="30"/>
  <c r="Q193" i="30"/>
  <c r="Q192" i="30"/>
  <c r="Q191" i="30"/>
  <c r="Q190" i="30"/>
  <c r="Q189" i="30"/>
  <c r="Q188" i="30"/>
  <c r="Q187" i="30"/>
  <c r="Q186" i="30"/>
  <c r="Q185" i="30"/>
  <c r="Q184" i="30"/>
  <c r="Q183" i="30"/>
  <c r="Q182" i="30"/>
  <c r="Q181" i="30"/>
  <c r="Q180" i="30"/>
  <c r="Q179" i="30"/>
  <c r="Q178" i="30"/>
  <c r="Q177" i="30"/>
  <c r="Q176" i="30"/>
  <c r="Q175" i="30"/>
  <c r="Q174" i="30"/>
  <c r="Q173" i="30"/>
  <c r="Q172" i="30"/>
  <c r="Q171" i="30"/>
  <c r="Q170" i="30"/>
  <c r="Q169" i="30"/>
  <c r="Q168" i="30"/>
  <c r="Q167" i="30"/>
  <c r="Q166" i="30"/>
  <c r="Q165" i="30"/>
  <c r="Q164" i="30"/>
  <c r="Q163" i="30"/>
  <c r="Q162" i="30"/>
  <c r="Q161" i="30"/>
  <c r="Q160" i="30"/>
  <c r="Q159" i="30"/>
  <c r="Q158" i="30"/>
  <c r="Q157" i="30"/>
  <c r="Q156" i="30"/>
  <c r="Q155" i="30"/>
  <c r="Q154" i="30"/>
  <c r="Q153" i="30"/>
  <c r="Q152" i="30"/>
  <c r="Q151" i="30"/>
  <c r="Q150" i="30"/>
  <c r="Q149" i="30"/>
  <c r="Q148" i="30"/>
  <c r="Q147" i="30"/>
  <c r="Q146" i="30"/>
  <c r="Q145" i="30"/>
  <c r="Q144" i="30"/>
  <c r="Q143" i="30"/>
  <c r="Q142" i="30"/>
  <c r="Q141" i="30"/>
  <c r="Q140" i="30"/>
  <c r="Q139" i="30"/>
  <c r="Q138" i="30"/>
  <c r="Q137" i="30"/>
  <c r="Q136" i="30"/>
  <c r="Q135" i="30"/>
  <c r="Q134" i="30"/>
  <c r="Q133" i="30"/>
  <c r="Q132" i="30"/>
  <c r="Q131" i="30"/>
  <c r="Q130" i="30"/>
  <c r="Q129" i="30"/>
  <c r="Q128" i="30"/>
  <c r="Q127" i="30"/>
  <c r="Q126" i="30"/>
  <c r="Q125" i="30"/>
  <c r="Q124" i="30"/>
  <c r="Q123" i="30"/>
  <c r="Q122" i="30"/>
  <c r="Q121" i="30"/>
  <c r="Q120" i="30"/>
  <c r="Q119" i="30"/>
  <c r="Q118" i="30"/>
  <c r="Q117" i="30"/>
  <c r="Q116" i="30"/>
  <c r="Q115" i="30"/>
  <c r="Q114" i="30"/>
  <c r="Q113" i="30"/>
  <c r="Q112" i="30"/>
  <c r="Q111" i="30"/>
  <c r="Q110" i="30"/>
  <c r="Q109" i="30"/>
  <c r="Q108" i="30"/>
  <c r="Q107" i="30"/>
  <c r="Q106" i="30"/>
  <c r="Q105" i="30"/>
  <c r="Q104" i="30"/>
  <c r="Q103" i="30"/>
  <c r="Q102" i="30"/>
  <c r="Q101" i="30"/>
  <c r="Q100" i="30"/>
  <c r="Q99" i="30"/>
  <c r="Q98" i="30"/>
  <c r="Q97" i="30"/>
  <c r="Q96" i="30"/>
  <c r="Q95" i="30"/>
  <c r="Q94" i="30"/>
  <c r="Q93" i="30"/>
  <c r="Q92" i="30"/>
  <c r="Q91" i="30"/>
  <c r="Q90" i="30"/>
  <c r="Q89" i="30"/>
  <c r="Q88" i="30"/>
  <c r="Q87" i="30"/>
  <c r="Q86" i="30"/>
  <c r="Q85" i="30"/>
  <c r="Q84" i="30"/>
  <c r="Q83" i="30"/>
  <c r="Q82" i="30"/>
  <c r="Q81" i="30"/>
  <c r="Q80" i="30"/>
  <c r="Q79" i="30"/>
  <c r="Q78" i="30"/>
  <c r="Q77" i="30"/>
  <c r="Q76" i="30"/>
  <c r="Q75" i="30"/>
  <c r="Q74" i="30"/>
  <c r="Q73" i="30"/>
  <c r="Q72" i="30"/>
  <c r="Q71" i="30"/>
  <c r="Q70" i="30"/>
  <c r="Q69" i="30"/>
  <c r="Q68" i="30"/>
  <c r="Q67" i="30"/>
  <c r="Q66" i="30"/>
  <c r="Q65" i="30"/>
  <c r="Q64" i="30"/>
  <c r="Q63" i="30"/>
  <c r="Q62" i="30"/>
  <c r="Q61" i="30"/>
  <c r="Q60" i="30"/>
  <c r="Q59" i="30"/>
  <c r="Q58" i="30"/>
  <c r="Q57" i="30"/>
  <c r="Q56" i="30"/>
  <c r="Q55" i="30"/>
  <c r="Q54" i="30"/>
  <c r="Q53" i="30"/>
  <c r="Q52" i="30"/>
  <c r="Q51" i="30"/>
  <c r="Q50" i="30"/>
  <c r="Q49" i="30"/>
  <c r="Q48" i="30"/>
  <c r="Q47" i="30"/>
  <c r="Q46" i="30"/>
  <c r="Q45" i="30"/>
  <c r="Q44" i="30"/>
  <c r="Q43" i="30"/>
  <c r="Q42" i="30"/>
  <c r="Q41" i="30"/>
  <c r="Q40" i="30"/>
  <c r="Q39" i="30"/>
  <c r="Q38" i="30"/>
  <c r="Q37" i="30"/>
  <c r="Q36" i="30"/>
  <c r="Q35" i="30"/>
  <c r="Q34" i="30"/>
  <c r="Q33" i="30"/>
  <c r="Q32" i="30"/>
  <c r="Q31" i="30"/>
  <c r="Q30" i="30"/>
  <c r="Q29" i="30"/>
  <c r="Q28" i="30"/>
  <c r="Q27" i="30"/>
  <c r="Q26" i="30"/>
  <c r="Q25" i="30"/>
  <c r="Q24" i="30"/>
  <c r="Q23" i="30"/>
  <c r="Q22" i="30"/>
  <c r="Q21" i="30"/>
  <c r="Q20" i="30"/>
  <c r="Q19" i="30"/>
  <c r="Q18" i="30"/>
  <c r="Q17" i="30"/>
  <c r="Q16" i="30"/>
  <c r="Q15" i="30"/>
  <c r="Q14" i="30"/>
  <c r="Q13" i="30"/>
  <c r="Q12" i="30"/>
  <c r="Q11" i="30"/>
  <c r="Q10" i="30"/>
  <c r="P319" i="30"/>
  <c r="P318" i="30"/>
  <c r="P317" i="30"/>
  <c r="P316" i="30"/>
  <c r="P315" i="30"/>
  <c r="P314" i="30"/>
  <c r="P313" i="30"/>
  <c r="P312" i="30"/>
  <c r="P311" i="30"/>
  <c r="P310" i="30"/>
  <c r="P309" i="30"/>
  <c r="P308" i="30"/>
  <c r="P306" i="30"/>
  <c r="P305" i="30"/>
  <c r="P304" i="30"/>
  <c r="P303" i="30"/>
  <c r="P302" i="30"/>
  <c r="P301" i="30"/>
  <c r="P300" i="30"/>
  <c r="P299" i="30"/>
  <c r="P298" i="30"/>
  <c r="P297" i="30"/>
  <c r="P296" i="30"/>
  <c r="P295" i="30"/>
  <c r="P294" i="30"/>
  <c r="P293" i="30"/>
  <c r="P292" i="30"/>
  <c r="P291" i="30"/>
  <c r="P290" i="30"/>
  <c r="P289" i="30"/>
  <c r="P288" i="30"/>
  <c r="P287" i="30"/>
  <c r="P286" i="30"/>
  <c r="P285" i="30"/>
  <c r="P284" i="30"/>
  <c r="P283" i="30"/>
  <c r="P282" i="30"/>
  <c r="P281" i="30"/>
  <c r="P280" i="30"/>
  <c r="P279" i="30"/>
  <c r="P278" i="30"/>
  <c r="P277" i="30"/>
  <c r="P276" i="30"/>
  <c r="P275" i="30"/>
  <c r="P274" i="30"/>
  <c r="P273" i="30"/>
  <c r="P272" i="30"/>
  <c r="P271" i="30"/>
  <c r="P270" i="30"/>
  <c r="P269" i="30"/>
  <c r="P268" i="30"/>
  <c r="P267" i="30"/>
  <c r="P266" i="30"/>
  <c r="P265" i="30"/>
  <c r="P264" i="30"/>
  <c r="P263" i="30"/>
  <c r="P262" i="30"/>
  <c r="P261" i="30"/>
  <c r="P260" i="30"/>
  <c r="P259" i="30"/>
  <c r="P258" i="30"/>
  <c r="P257" i="30"/>
  <c r="P256" i="30"/>
  <c r="P255" i="30"/>
  <c r="P254" i="30"/>
  <c r="P253" i="30"/>
  <c r="P252" i="30"/>
  <c r="P251" i="30"/>
  <c r="P250" i="30"/>
  <c r="P249" i="30"/>
  <c r="P248" i="30"/>
  <c r="P247" i="30"/>
  <c r="P246" i="30"/>
  <c r="P245" i="30"/>
  <c r="P244" i="30"/>
  <c r="P243" i="30"/>
  <c r="P242" i="30"/>
  <c r="P241" i="30"/>
  <c r="P240" i="30"/>
  <c r="P239" i="30"/>
  <c r="P238" i="30"/>
  <c r="P237" i="30"/>
  <c r="P236" i="30"/>
  <c r="P235" i="30"/>
  <c r="P234" i="30"/>
  <c r="P233" i="30"/>
  <c r="P232" i="30"/>
  <c r="P231" i="30"/>
  <c r="P230" i="30"/>
  <c r="P229" i="30"/>
  <c r="P228" i="30"/>
  <c r="P227" i="30"/>
  <c r="P226" i="30"/>
  <c r="P225" i="30"/>
  <c r="P224" i="30"/>
  <c r="P223" i="30"/>
  <c r="P222" i="30"/>
  <c r="P221" i="30"/>
  <c r="P220" i="30"/>
  <c r="P219" i="30"/>
  <c r="P218" i="30"/>
  <c r="P217" i="30"/>
  <c r="P216" i="30"/>
  <c r="P215" i="30"/>
  <c r="P214" i="30"/>
  <c r="P213" i="30"/>
  <c r="P212" i="30"/>
  <c r="P211" i="30"/>
  <c r="P210" i="30"/>
  <c r="P209" i="30"/>
  <c r="P208" i="30"/>
  <c r="P207" i="30"/>
  <c r="P206" i="30"/>
  <c r="P205" i="30"/>
  <c r="P204" i="30"/>
  <c r="P203" i="30"/>
  <c r="P202" i="30"/>
  <c r="P201" i="30"/>
  <c r="P200" i="30"/>
  <c r="P199" i="30"/>
  <c r="P198" i="30"/>
  <c r="P197" i="30"/>
  <c r="P196" i="30"/>
  <c r="P195" i="30"/>
  <c r="P194" i="30"/>
  <c r="P193" i="30"/>
  <c r="P192" i="30"/>
  <c r="P191" i="30"/>
  <c r="P190" i="30"/>
  <c r="P189" i="30"/>
  <c r="P188" i="30"/>
  <c r="P187" i="30"/>
  <c r="P186" i="30"/>
  <c r="P185" i="30"/>
  <c r="P184" i="30"/>
  <c r="P183" i="30"/>
  <c r="P182" i="30"/>
  <c r="P181" i="30"/>
  <c r="P180" i="30"/>
  <c r="P179" i="30"/>
  <c r="P178" i="30"/>
  <c r="P177" i="30"/>
  <c r="P176" i="30"/>
  <c r="P175" i="30"/>
  <c r="P174" i="30"/>
  <c r="P173" i="30"/>
  <c r="P172" i="30"/>
  <c r="P171" i="30"/>
  <c r="P170" i="30"/>
  <c r="P169" i="30"/>
  <c r="P168" i="30"/>
  <c r="P167" i="30"/>
  <c r="P166" i="30"/>
  <c r="P165" i="30"/>
  <c r="P164" i="30"/>
  <c r="P163" i="30"/>
  <c r="P162" i="30"/>
  <c r="P161" i="30"/>
  <c r="P160" i="30"/>
  <c r="P159" i="30"/>
  <c r="P158" i="30"/>
  <c r="P157" i="30"/>
  <c r="P156" i="30"/>
  <c r="P155" i="30"/>
  <c r="P154" i="30"/>
  <c r="P153" i="30"/>
  <c r="P152" i="30"/>
  <c r="P151" i="30"/>
  <c r="P150" i="30"/>
  <c r="P149" i="30"/>
  <c r="P148" i="30"/>
  <c r="P147" i="30"/>
  <c r="P146" i="30"/>
  <c r="P145" i="30"/>
  <c r="P144" i="30"/>
  <c r="P143" i="30"/>
  <c r="P142" i="30"/>
  <c r="P141" i="30"/>
  <c r="P140" i="30"/>
  <c r="P139" i="30"/>
  <c r="P138" i="30"/>
  <c r="P137" i="30"/>
  <c r="P136" i="30"/>
  <c r="P135" i="30"/>
  <c r="P134" i="30"/>
  <c r="P133" i="30"/>
  <c r="P132" i="30"/>
  <c r="P131" i="30"/>
  <c r="P130" i="30"/>
  <c r="P129" i="30"/>
  <c r="P128" i="30"/>
  <c r="P127" i="30"/>
  <c r="P126" i="30"/>
  <c r="P125" i="30"/>
  <c r="P124" i="30"/>
  <c r="P123" i="30"/>
  <c r="P122" i="30"/>
  <c r="P121" i="30"/>
  <c r="P120" i="30"/>
  <c r="P119" i="30"/>
  <c r="P118" i="30"/>
  <c r="P117" i="30"/>
  <c r="P116" i="30"/>
  <c r="P115" i="30"/>
  <c r="P114" i="30"/>
  <c r="P113" i="30"/>
  <c r="P112" i="30"/>
  <c r="P111" i="30"/>
  <c r="P110" i="30"/>
  <c r="P109" i="30"/>
  <c r="P108" i="30"/>
  <c r="P107" i="30"/>
  <c r="P106" i="30"/>
  <c r="P105" i="30"/>
  <c r="P104" i="30"/>
  <c r="P103" i="30"/>
  <c r="P102" i="30"/>
  <c r="P101" i="30"/>
  <c r="P100" i="30"/>
  <c r="P99" i="30"/>
  <c r="P98" i="30"/>
  <c r="P97" i="30"/>
  <c r="P96" i="30"/>
  <c r="P95" i="30"/>
  <c r="P94" i="30"/>
  <c r="P93" i="30"/>
  <c r="P92" i="30"/>
  <c r="P91" i="30"/>
  <c r="P90" i="30"/>
  <c r="P89" i="30"/>
  <c r="P88" i="30"/>
  <c r="P87" i="30"/>
  <c r="P86" i="30"/>
  <c r="P85" i="30"/>
  <c r="P84" i="30"/>
  <c r="P83" i="30"/>
  <c r="P82" i="30"/>
  <c r="P81" i="30"/>
  <c r="P80" i="30"/>
  <c r="P79" i="30"/>
  <c r="P78" i="30"/>
  <c r="P77" i="30"/>
  <c r="P76" i="30"/>
  <c r="P75" i="30"/>
  <c r="P74" i="30"/>
  <c r="P73" i="30"/>
  <c r="P72" i="30"/>
  <c r="P71" i="30"/>
  <c r="P70" i="30"/>
  <c r="P69" i="30"/>
  <c r="P68" i="30"/>
  <c r="P67" i="30"/>
  <c r="P66" i="30"/>
  <c r="P65" i="30"/>
  <c r="P64" i="30"/>
  <c r="P63" i="30"/>
  <c r="P62" i="30"/>
  <c r="P61" i="30"/>
  <c r="P60" i="30"/>
  <c r="P59" i="30"/>
  <c r="P58" i="30"/>
  <c r="P57" i="30"/>
  <c r="P56" i="30"/>
  <c r="P55" i="30"/>
  <c r="P54" i="30"/>
  <c r="P53" i="30"/>
  <c r="P52" i="30"/>
  <c r="P51" i="30"/>
  <c r="P50" i="30"/>
  <c r="P49" i="30"/>
  <c r="P48" i="30"/>
  <c r="P47" i="30"/>
  <c r="P46" i="30"/>
  <c r="P45" i="30"/>
  <c r="P44" i="30"/>
  <c r="P43" i="30"/>
  <c r="P42" i="30"/>
  <c r="P41" i="30"/>
  <c r="P40" i="30"/>
  <c r="P39" i="30"/>
  <c r="P38" i="30"/>
  <c r="P37" i="30"/>
  <c r="P36" i="30"/>
  <c r="P35" i="30"/>
  <c r="P34" i="30"/>
  <c r="P33" i="30"/>
  <c r="P32" i="30"/>
  <c r="P31" i="30"/>
  <c r="P30" i="30"/>
  <c r="P29" i="30"/>
  <c r="P28" i="30"/>
  <c r="P27" i="30"/>
  <c r="P26" i="30"/>
  <c r="P25" i="30"/>
  <c r="P24" i="30"/>
  <c r="P23" i="30"/>
  <c r="P22" i="30"/>
  <c r="P21" i="30"/>
  <c r="P20" i="30"/>
  <c r="P19" i="30"/>
  <c r="P18" i="30"/>
  <c r="P17" i="30"/>
  <c r="P16" i="30"/>
  <c r="P15" i="30"/>
  <c r="P14" i="30"/>
  <c r="P13" i="30"/>
  <c r="P12" i="30"/>
  <c r="P11" i="30"/>
  <c r="P10" i="30"/>
  <c r="O319" i="30"/>
  <c r="O318" i="30"/>
  <c r="O317" i="30"/>
  <c r="O316" i="30"/>
  <c r="O315" i="30"/>
  <c r="O314" i="30"/>
  <c r="O313" i="30"/>
  <c r="O312" i="30"/>
  <c r="O311" i="30"/>
  <c r="O310" i="30"/>
  <c r="O309" i="30"/>
  <c r="O308" i="30"/>
  <c r="O306" i="30"/>
  <c r="O305" i="30"/>
  <c r="O304" i="30"/>
  <c r="O303" i="30"/>
  <c r="O302" i="30"/>
  <c r="O301" i="30"/>
  <c r="O300" i="30"/>
  <c r="O299" i="30"/>
  <c r="O298" i="30"/>
  <c r="O297" i="30"/>
  <c r="O296" i="30"/>
  <c r="O295" i="30"/>
  <c r="O294" i="30"/>
  <c r="O293" i="30"/>
  <c r="O292" i="30"/>
  <c r="O291" i="30"/>
  <c r="O290" i="30"/>
  <c r="O289" i="30"/>
  <c r="O288" i="30"/>
  <c r="O287" i="30"/>
  <c r="O286" i="30"/>
  <c r="O285" i="30"/>
  <c r="O284" i="30"/>
  <c r="O283" i="30"/>
  <c r="O282" i="30"/>
  <c r="O281" i="30"/>
  <c r="O280" i="30"/>
  <c r="O279" i="30"/>
  <c r="O278" i="30"/>
  <c r="O277" i="30"/>
  <c r="O276" i="30"/>
  <c r="O275" i="30"/>
  <c r="O274" i="30"/>
  <c r="O273" i="30"/>
  <c r="O272" i="30"/>
  <c r="O271" i="30"/>
  <c r="O270" i="30"/>
  <c r="O269" i="30"/>
  <c r="O268" i="30"/>
  <c r="O267" i="30"/>
  <c r="O266" i="30"/>
  <c r="O265" i="30"/>
  <c r="O264" i="30"/>
  <c r="O263" i="30"/>
  <c r="O262" i="30"/>
  <c r="O261" i="30"/>
  <c r="O260" i="30"/>
  <c r="O259" i="30"/>
  <c r="O258" i="30"/>
  <c r="O257" i="30"/>
  <c r="O256" i="30"/>
  <c r="O255" i="30"/>
  <c r="O254" i="30"/>
  <c r="O253" i="30"/>
  <c r="O252" i="30"/>
  <c r="O251" i="30"/>
  <c r="O250" i="30"/>
  <c r="O249" i="30"/>
  <c r="O248" i="30"/>
  <c r="O247" i="30"/>
  <c r="O246" i="30"/>
  <c r="O245" i="30"/>
  <c r="O244" i="30"/>
  <c r="O243" i="30"/>
  <c r="O242" i="30"/>
  <c r="O241" i="30"/>
  <c r="O240" i="30"/>
  <c r="O239" i="30"/>
  <c r="O238" i="30"/>
  <c r="O237" i="30"/>
  <c r="O236" i="30"/>
  <c r="O235" i="30"/>
  <c r="O234" i="30"/>
  <c r="O233" i="30"/>
  <c r="O232" i="30"/>
  <c r="O231" i="30"/>
  <c r="O230" i="30"/>
  <c r="O229" i="30"/>
  <c r="O228" i="30"/>
  <c r="O227" i="30"/>
  <c r="O226" i="30"/>
  <c r="O225" i="30"/>
  <c r="O224" i="30"/>
  <c r="O223" i="30"/>
  <c r="O222" i="30"/>
  <c r="O221" i="30"/>
  <c r="O220" i="30"/>
  <c r="O219" i="30"/>
  <c r="O218" i="30"/>
  <c r="O217" i="30"/>
  <c r="O216" i="30"/>
  <c r="O215" i="30"/>
  <c r="O214" i="30"/>
  <c r="O213" i="30"/>
  <c r="O212" i="30"/>
  <c r="O211" i="30"/>
  <c r="O210" i="30"/>
  <c r="O209" i="30"/>
  <c r="O208" i="30"/>
  <c r="O207" i="30"/>
  <c r="O206" i="30"/>
  <c r="O205" i="30"/>
  <c r="O204" i="30"/>
  <c r="O203" i="30"/>
  <c r="O202" i="30"/>
  <c r="O201" i="30"/>
  <c r="O200" i="30"/>
  <c r="O199" i="30"/>
  <c r="O198" i="30"/>
  <c r="O197" i="30"/>
  <c r="O196" i="30"/>
  <c r="O195" i="30"/>
  <c r="O194" i="30"/>
  <c r="O193" i="30"/>
  <c r="O192" i="30"/>
  <c r="O191" i="30"/>
  <c r="O190" i="30"/>
  <c r="O189" i="30"/>
  <c r="O188" i="30"/>
  <c r="O187" i="30"/>
  <c r="O186" i="30"/>
  <c r="O185" i="30"/>
  <c r="O184" i="30"/>
  <c r="O183" i="30"/>
  <c r="O182" i="30"/>
  <c r="O181" i="30"/>
  <c r="O180" i="30"/>
  <c r="O179" i="30"/>
  <c r="O178" i="30"/>
  <c r="O177" i="30"/>
  <c r="O176" i="30"/>
  <c r="O175" i="30"/>
  <c r="O174" i="30"/>
  <c r="O173" i="30"/>
  <c r="O172" i="30"/>
  <c r="O171" i="30"/>
  <c r="O170" i="30"/>
  <c r="O169" i="30"/>
  <c r="O168" i="30"/>
  <c r="O167" i="30"/>
  <c r="O166" i="30"/>
  <c r="O165" i="30"/>
  <c r="O164" i="30"/>
  <c r="O163" i="30"/>
  <c r="O162" i="30"/>
  <c r="O161" i="30"/>
  <c r="O160" i="30"/>
  <c r="O159" i="30"/>
  <c r="O158" i="30"/>
  <c r="O157" i="30"/>
  <c r="O156" i="30"/>
  <c r="O155" i="30"/>
  <c r="O154" i="30"/>
  <c r="O153" i="30"/>
  <c r="O152" i="30"/>
  <c r="O151" i="30"/>
  <c r="O150" i="30"/>
  <c r="O149" i="30"/>
  <c r="O148" i="30"/>
  <c r="O147" i="30"/>
  <c r="O146" i="30"/>
  <c r="O145" i="30"/>
  <c r="O144" i="30"/>
  <c r="O143" i="30"/>
  <c r="O142" i="30"/>
  <c r="O141" i="30"/>
  <c r="O140" i="30"/>
  <c r="O139" i="30"/>
  <c r="O138" i="30"/>
  <c r="O137" i="30"/>
  <c r="O136" i="30"/>
  <c r="O135" i="30"/>
  <c r="O134" i="30"/>
  <c r="O133" i="30"/>
  <c r="O132" i="30"/>
  <c r="O131" i="30"/>
  <c r="O130" i="30"/>
  <c r="O129" i="30"/>
  <c r="O128" i="30"/>
  <c r="O127" i="30"/>
  <c r="O126" i="30"/>
  <c r="O125" i="30"/>
  <c r="O124" i="30"/>
  <c r="O123" i="30"/>
  <c r="O122" i="30"/>
  <c r="O121" i="30"/>
  <c r="O120" i="30"/>
  <c r="O119" i="30"/>
  <c r="O118" i="30"/>
  <c r="O117" i="30"/>
  <c r="O116" i="30"/>
  <c r="O115" i="30"/>
  <c r="O114" i="30"/>
  <c r="O113" i="30"/>
  <c r="O112" i="30"/>
  <c r="O111" i="30"/>
  <c r="O110" i="30"/>
  <c r="O109" i="30"/>
  <c r="O108" i="30"/>
  <c r="O107" i="30"/>
  <c r="O106" i="30"/>
  <c r="O105" i="30"/>
  <c r="O104" i="30"/>
  <c r="O103" i="30"/>
  <c r="O102" i="30"/>
  <c r="O101" i="30"/>
  <c r="O100" i="30"/>
  <c r="O99" i="30"/>
  <c r="O98" i="30"/>
  <c r="O97" i="30"/>
  <c r="O96" i="30"/>
  <c r="O95" i="30"/>
  <c r="O94" i="30"/>
  <c r="O93" i="30"/>
  <c r="O92" i="30"/>
  <c r="O91" i="30"/>
  <c r="O90" i="30"/>
  <c r="O89" i="30"/>
  <c r="O88" i="30"/>
  <c r="O87" i="30"/>
  <c r="O86" i="30"/>
  <c r="O85" i="30"/>
  <c r="O84" i="30"/>
  <c r="O83" i="30"/>
  <c r="O82" i="30"/>
  <c r="O81" i="30"/>
  <c r="O80" i="30"/>
  <c r="O79" i="30"/>
  <c r="O78" i="30"/>
  <c r="O77" i="30"/>
  <c r="O76" i="30"/>
  <c r="O75" i="30"/>
  <c r="O74" i="30"/>
  <c r="O73" i="30"/>
  <c r="O72" i="30"/>
  <c r="O71" i="30"/>
  <c r="O70" i="30"/>
  <c r="O69" i="30"/>
  <c r="O68" i="30"/>
  <c r="O67" i="30"/>
  <c r="O66" i="30"/>
  <c r="O65" i="30"/>
  <c r="O64" i="30"/>
  <c r="O63" i="30"/>
  <c r="O62" i="30"/>
  <c r="O61" i="30"/>
  <c r="O60" i="30"/>
  <c r="O59" i="30"/>
  <c r="O58" i="30"/>
  <c r="O57" i="30"/>
  <c r="O56" i="30"/>
  <c r="O55" i="30"/>
  <c r="O54" i="30"/>
  <c r="O53" i="30"/>
  <c r="O52" i="30"/>
  <c r="O51" i="30"/>
  <c r="O50" i="30"/>
  <c r="O49" i="30"/>
  <c r="O48" i="30"/>
  <c r="O47" i="30"/>
  <c r="O46" i="30"/>
  <c r="O45" i="30"/>
  <c r="O44" i="30"/>
  <c r="O43" i="30"/>
  <c r="O42" i="30"/>
  <c r="O41" i="30"/>
  <c r="O40" i="30"/>
  <c r="O39" i="30"/>
  <c r="O38" i="30"/>
  <c r="O37" i="30"/>
  <c r="O36" i="30"/>
  <c r="O35" i="30"/>
  <c r="O34" i="30"/>
  <c r="O33" i="30"/>
  <c r="O32" i="30"/>
  <c r="O31" i="30"/>
  <c r="O30" i="30"/>
  <c r="O29" i="30"/>
  <c r="O28" i="30"/>
  <c r="O27" i="30"/>
  <c r="O26" i="30"/>
  <c r="O25" i="30"/>
  <c r="O24" i="30"/>
  <c r="O23" i="30"/>
  <c r="O22" i="30"/>
  <c r="O21" i="30"/>
  <c r="O20" i="30"/>
  <c r="O19" i="30"/>
  <c r="O18" i="30"/>
  <c r="O17" i="30"/>
  <c r="O16" i="30"/>
  <c r="O15" i="30"/>
  <c r="O14" i="30"/>
  <c r="O13" i="30"/>
  <c r="O12" i="30"/>
  <c r="O11" i="30"/>
  <c r="O10" i="30"/>
  <c r="N319" i="30"/>
  <c r="N318" i="30"/>
  <c r="N317" i="30"/>
  <c r="N316" i="30"/>
  <c r="N315" i="30"/>
  <c r="N314" i="30"/>
  <c r="N313" i="30"/>
  <c r="N312" i="30"/>
  <c r="N311" i="30"/>
  <c r="N310" i="30"/>
  <c r="N309" i="30"/>
  <c r="N308" i="30"/>
  <c r="N306" i="30"/>
  <c r="N305" i="30"/>
  <c r="N304" i="30"/>
  <c r="N303" i="30"/>
  <c r="N302" i="30"/>
  <c r="N301" i="30"/>
  <c r="N300" i="30"/>
  <c r="N299" i="30"/>
  <c r="N298" i="30"/>
  <c r="N297" i="30"/>
  <c r="N296" i="30"/>
  <c r="N295" i="30"/>
  <c r="N294" i="30"/>
  <c r="N293" i="30"/>
  <c r="N292" i="30"/>
  <c r="N291" i="30"/>
  <c r="N290" i="30"/>
  <c r="N289" i="30"/>
  <c r="N288" i="30"/>
  <c r="N287" i="30"/>
  <c r="N286" i="30"/>
  <c r="N285" i="30"/>
  <c r="N284" i="30"/>
  <c r="N283" i="30"/>
  <c r="N282" i="30"/>
  <c r="N281" i="30"/>
  <c r="N280" i="30"/>
  <c r="N279" i="30"/>
  <c r="N278" i="30"/>
  <c r="N277" i="30"/>
  <c r="N276" i="30"/>
  <c r="N275" i="30"/>
  <c r="N274" i="30"/>
  <c r="N273" i="30"/>
  <c r="N272" i="30"/>
  <c r="N271" i="30"/>
  <c r="N270" i="30"/>
  <c r="N269" i="30"/>
  <c r="N268" i="30"/>
  <c r="N267" i="30"/>
  <c r="N266" i="30"/>
  <c r="N265" i="30"/>
  <c r="N264" i="30"/>
  <c r="N263" i="30"/>
  <c r="N262" i="30"/>
  <c r="N261" i="30"/>
  <c r="N260" i="30"/>
  <c r="N259" i="30"/>
  <c r="N258" i="30"/>
  <c r="N257" i="30"/>
  <c r="N256" i="30"/>
  <c r="N255" i="30"/>
  <c r="N254" i="30"/>
  <c r="N253" i="30"/>
  <c r="N252" i="30"/>
  <c r="N251" i="30"/>
  <c r="N250" i="30"/>
  <c r="N249" i="30"/>
  <c r="N248" i="30"/>
  <c r="N247" i="30"/>
  <c r="N246" i="30"/>
  <c r="N245" i="30"/>
  <c r="N244" i="30"/>
  <c r="N243" i="30"/>
  <c r="N242" i="30"/>
  <c r="N241" i="30"/>
  <c r="N240" i="30"/>
  <c r="N239" i="30"/>
  <c r="N238" i="30"/>
  <c r="N237" i="30"/>
  <c r="N236" i="30"/>
  <c r="N235" i="30"/>
  <c r="N234" i="30"/>
  <c r="N233" i="30"/>
  <c r="N232" i="30"/>
  <c r="N231" i="30"/>
  <c r="N230" i="30"/>
  <c r="N229" i="30"/>
  <c r="N228" i="30"/>
  <c r="N227" i="30"/>
  <c r="N226" i="30"/>
  <c r="N225" i="30"/>
  <c r="N224" i="30"/>
  <c r="N223" i="30"/>
  <c r="N222" i="30"/>
  <c r="N221" i="30"/>
  <c r="N220" i="30"/>
  <c r="N219" i="30"/>
  <c r="N218" i="30"/>
  <c r="N217" i="30"/>
  <c r="N216" i="30"/>
  <c r="N215" i="30"/>
  <c r="N214" i="30"/>
  <c r="N213" i="30"/>
  <c r="N212" i="30"/>
  <c r="N211" i="30"/>
  <c r="N210" i="30"/>
  <c r="N209" i="30"/>
  <c r="N208" i="30"/>
  <c r="N207" i="30"/>
  <c r="N206" i="30"/>
  <c r="N205" i="30"/>
  <c r="N204" i="30"/>
  <c r="N203" i="30"/>
  <c r="N202" i="30"/>
  <c r="N201" i="30"/>
  <c r="N200" i="30"/>
  <c r="N199" i="30"/>
  <c r="N198" i="30"/>
  <c r="N197" i="30"/>
  <c r="N196" i="30"/>
  <c r="N195" i="30"/>
  <c r="N194" i="30"/>
  <c r="N193" i="30"/>
  <c r="N192" i="30"/>
  <c r="N191" i="30"/>
  <c r="N190" i="30"/>
  <c r="N189" i="30"/>
  <c r="N188" i="30"/>
  <c r="N187" i="30"/>
  <c r="N186" i="30"/>
  <c r="N185" i="30"/>
  <c r="N184" i="30"/>
  <c r="N183" i="30"/>
  <c r="N182" i="30"/>
  <c r="N181" i="30"/>
  <c r="N180" i="30"/>
  <c r="N179" i="30"/>
  <c r="N178" i="30"/>
  <c r="N177" i="30"/>
  <c r="N176" i="30"/>
  <c r="N175" i="30"/>
  <c r="N174" i="30"/>
  <c r="N173" i="30"/>
  <c r="N172" i="30"/>
  <c r="N171" i="30"/>
  <c r="N170" i="30"/>
  <c r="N169" i="30"/>
  <c r="N168" i="30"/>
  <c r="N167" i="30"/>
  <c r="N166" i="30"/>
  <c r="N165" i="30"/>
  <c r="N164" i="30"/>
  <c r="N163" i="30"/>
  <c r="N162" i="30"/>
  <c r="N161" i="30"/>
  <c r="N160" i="30"/>
  <c r="N159" i="30"/>
  <c r="N158" i="30"/>
  <c r="N157" i="30"/>
  <c r="N156" i="30"/>
  <c r="N155" i="30"/>
  <c r="N154" i="30"/>
  <c r="N153" i="30"/>
  <c r="N152" i="30"/>
  <c r="N151" i="30"/>
  <c r="N150" i="30"/>
  <c r="N149" i="30"/>
  <c r="N148" i="30"/>
  <c r="N147" i="30"/>
  <c r="N146" i="30"/>
  <c r="N145" i="30"/>
  <c r="N144" i="30"/>
  <c r="N143" i="30"/>
  <c r="N142" i="30"/>
  <c r="N141" i="30"/>
  <c r="N140" i="30"/>
  <c r="N139" i="30"/>
  <c r="N138" i="30"/>
  <c r="N137" i="30"/>
  <c r="N136" i="30"/>
  <c r="N135" i="30"/>
  <c r="N134" i="30"/>
  <c r="N133" i="30"/>
  <c r="N132" i="30"/>
  <c r="N131" i="30"/>
  <c r="N130" i="30"/>
  <c r="N129" i="30"/>
  <c r="N128" i="30"/>
  <c r="N127" i="30"/>
  <c r="N126" i="30"/>
  <c r="N125" i="30"/>
  <c r="N124" i="30"/>
  <c r="N123" i="30"/>
  <c r="N122" i="30"/>
  <c r="N121" i="30"/>
  <c r="N120" i="30"/>
  <c r="N119" i="30"/>
  <c r="N118" i="30"/>
  <c r="N117" i="30"/>
  <c r="N116" i="30"/>
  <c r="N115" i="30"/>
  <c r="N114" i="30"/>
  <c r="N113" i="30"/>
  <c r="N112" i="30"/>
  <c r="N111" i="30"/>
  <c r="N110" i="30"/>
  <c r="N109" i="30"/>
  <c r="N108" i="30"/>
  <c r="N107" i="30"/>
  <c r="N106" i="30"/>
  <c r="N105" i="30"/>
  <c r="N104" i="30"/>
  <c r="N103" i="30"/>
  <c r="N102" i="30"/>
  <c r="N101" i="30"/>
  <c r="N100" i="30"/>
  <c r="N99" i="30"/>
  <c r="N98" i="30"/>
  <c r="N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N71" i="30"/>
  <c r="N70" i="30"/>
  <c r="N69" i="30"/>
  <c r="N68" i="30"/>
  <c r="N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N41" i="30"/>
  <c r="N40" i="30"/>
  <c r="N39" i="30"/>
  <c r="N38" i="30"/>
  <c r="N37" i="30"/>
  <c r="N36" i="30"/>
  <c r="N35" i="30"/>
  <c r="N34" i="30"/>
  <c r="N33" i="30"/>
  <c r="N32" i="30"/>
  <c r="N31" i="30"/>
  <c r="N30" i="30"/>
  <c r="N29" i="30"/>
  <c r="N28" i="30"/>
  <c r="N27" i="30"/>
  <c r="N26" i="30"/>
  <c r="N25" i="30"/>
  <c r="N24" i="30"/>
  <c r="N23" i="30"/>
  <c r="N22" i="30"/>
  <c r="N21" i="30"/>
  <c r="N20" i="30"/>
  <c r="N19" i="30"/>
  <c r="N18" i="30"/>
  <c r="N17" i="30"/>
  <c r="N16" i="30"/>
  <c r="N15" i="30"/>
  <c r="N14" i="30"/>
  <c r="N13" i="30"/>
  <c r="N12" i="30"/>
  <c r="N10" i="30"/>
  <c r="N11" i="30"/>
  <c r="L319" i="30"/>
  <c r="L318" i="30"/>
  <c r="L317" i="30"/>
  <c r="L316" i="30"/>
  <c r="L315" i="30"/>
  <c r="L314" i="30"/>
  <c r="L313" i="30"/>
  <c r="L312" i="30"/>
  <c r="L311" i="30"/>
  <c r="L310" i="30"/>
  <c r="L309" i="30"/>
  <c r="L308" i="30"/>
  <c r="L306" i="30"/>
  <c r="L305" i="30"/>
  <c r="L304" i="30"/>
  <c r="L303" i="30"/>
  <c r="L302" i="30"/>
  <c r="L301" i="30"/>
  <c r="L300" i="30"/>
  <c r="L299" i="30"/>
  <c r="L298" i="30"/>
  <c r="L297" i="30"/>
  <c r="L296" i="30"/>
  <c r="L295" i="30"/>
  <c r="L294" i="30"/>
  <c r="L293" i="30"/>
  <c r="L292" i="30"/>
  <c r="L291" i="30"/>
  <c r="L290" i="30"/>
  <c r="L289" i="30"/>
  <c r="L288" i="30"/>
  <c r="L287" i="30"/>
  <c r="L286" i="30"/>
  <c r="L285" i="30"/>
  <c r="L284" i="30"/>
  <c r="L283" i="30"/>
  <c r="L282" i="30"/>
  <c r="L281" i="30"/>
  <c r="L280" i="30"/>
  <c r="L279" i="30"/>
  <c r="L278" i="30"/>
  <c r="L277" i="30"/>
  <c r="L276" i="30"/>
  <c r="L275" i="30"/>
  <c r="L274" i="30"/>
  <c r="L273" i="30"/>
  <c r="L272" i="30"/>
  <c r="L271" i="30"/>
  <c r="L270" i="30"/>
  <c r="L269" i="30"/>
  <c r="L268" i="30"/>
  <c r="L267" i="30"/>
  <c r="L266" i="30"/>
  <c r="L265" i="30"/>
  <c r="L264" i="30"/>
  <c r="L263" i="30"/>
  <c r="L262" i="30"/>
  <c r="L261" i="30"/>
  <c r="L260" i="30"/>
  <c r="L259" i="30"/>
  <c r="L258" i="30"/>
  <c r="L257" i="30"/>
  <c r="L256" i="30"/>
  <c r="L255" i="30"/>
  <c r="L254" i="30"/>
  <c r="L253" i="30"/>
  <c r="L252" i="30"/>
  <c r="L251" i="30"/>
  <c r="L250" i="30"/>
  <c r="L249" i="30"/>
  <c r="L248" i="30"/>
  <c r="L247" i="30"/>
  <c r="L246" i="30"/>
  <c r="L245" i="30"/>
  <c r="L244" i="30"/>
  <c r="L243" i="30"/>
  <c r="L242" i="30"/>
  <c r="L241" i="30"/>
  <c r="L240" i="30"/>
  <c r="L239" i="30"/>
  <c r="L238" i="30"/>
  <c r="L237" i="30"/>
  <c r="L236" i="30"/>
  <c r="L235" i="30"/>
  <c r="L234" i="30"/>
  <c r="L233" i="30"/>
  <c r="L232" i="30"/>
  <c r="L231" i="30"/>
  <c r="L230" i="30"/>
  <c r="L229" i="30"/>
  <c r="L228" i="30"/>
  <c r="L227" i="30"/>
  <c r="L226" i="30"/>
  <c r="L225" i="30"/>
  <c r="L224" i="30"/>
  <c r="L223" i="30"/>
  <c r="L222" i="30"/>
  <c r="L221" i="30"/>
  <c r="L220" i="30"/>
  <c r="L219" i="30"/>
  <c r="L218" i="30"/>
  <c r="L217" i="30"/>
  <c r="L216" i="30"/>
  <c r="L215" i="30"/>
  <c r="L214" i="30"/>
  <c r="L213" i="30"/>
  <c r="L212" i="30"/>
  <c r="L211" i="30"/>
  <c r="L210" i="30"/>
  <c r="L209" i="30"/>
  <c r="L208" i="30"/>
  <c r="L207" i="30"/>
  <c r="L206" i="30"/>
  <c r="L205" i="30"/>
  <c r="L204" i="30"/>
  <c r="L203" i="30"/>
  <c r="L202" i="30"/>
  <c r="L201" i="30"/>
  <c r="L200" i="30"/>
  <c r="L199" i="30"/>
  <c r="L198" i="30"/>
  <c r="L197" i="30"/>
  <c r="L196" i="30"/>
  <c r="L195" i="30"/>
  <c r="L194" i="30"/>
  <c r="L193" i="30"/>
  <c r="L192" i="30"/>
  <c r="L191" i="30"/>
  <c r="L190" i="30"/>
  <c r="L189" i="30"/>
  <c r="L188" i="30"/>
  <c r="L187" i="30"/>
  <c r="L186" i="30"/>
  <c r="L185" i="30"/>
  <c r="L184" i="30"/>
  <c r="L183" i="30"/>
  <c r="L182" i="30"/>
  <c r="L181" i="30"/>
  <c r="L180" i="30"/>
  <c r="L179" i="30"/>
  <c r="L178" i="30"/>
  <c r="L177" i="30"/>
  <c r="L176" i="30"/>
  <c r="L175" i="30"/>
  <c r="L174" i="30"/>
  <c r="L173" i="30"/>
  <c r="L172" i="30"/>
  <c r="L171" i="30"/>
  <c r="L170" i="30"/>
  <c r="L169" i="30"/>
  <c r="L168" i="30"/>
  <c r="L167" i="30"/>
  <c r="L166" i="30"/>
  <c r="L165" i="30"/>
  <c r="L164" i="30"/>
  <c r="L163" i="30"/>
  <c r="L162" i="30"/>
  <c r="L161" i="30"/>
  <c r="L160" i="30"/>
  <c r="L159" i="30"/>
  <c r="L158" i="30"/>
  <c r="L157" i="30"/>
  <c r="L156" i="30"/>
  <c r="L155" i="30"/>
  <c r="L154" i="30"/>
  <c r="L153" i="30"/>
  <c r="L152" i="30"/>
  <c r="L151" i="30"/>
  <c r="L150" i="30"/>
  <c r="L149" i="30"/>
  <c r="L148" i="30"/>
  <c r="L147" i="30"/>
  <c r="L146" i="30"/>
  <c r="L145" i="30"/>
  <c r="L144" i="30"/>
  <c r="L143" i="30"/>
  <c r="L142" i="30"/>
  <c r="L141" i="30"/>
  <c r="L140" i="30"/>
  <c r="L139" i="30"/>
  <c r="L138" i="30"/>
  <c r="L137" i="30"/>
  <c r="L136" i="30"/>
  <c r="L135" i="30"/>
  <c r="L134" i="30"/>
  <c r="L133" i="30"/>
  <c r="L132" i="30"/>
  <c r="L131" i="30"/>
  <c r="L130" i="30"/>
  <c r="L129" i="30"/>
  <c r="L128" i="30"/>
  <c r="L127" i="30"/>
  <c r="L126" i="30"/>
  <c r="L125" i="30"/>
  <c r="L124" i="30"/>
  <c r="L123" i="30"/>
  <c r="L122" i="30"/>
  <c r="L121" i="30"/>
  <c r="L120" i="30"/>
  <c r="L119" i="30"/>
  <c r="L118" i="30"/>
  <c r="L117" i="30"/>
  <c r="L116" i="30"/>
  <c r="L115" i="30"/>
  <c r="L114" i="30"/>
  <c r="L113" i="30"/>
  <c r="L112" i="30"/>
  <c r="L111" i="30"/>
  <c r="L110" i="30"/>
  <c r="L109" i="30"/>
  <c r="L108" i="30"/>
  <c r="L107" i="30"/>
  <c r="L106" i="30"/>
  <c r="L105" i="30"/>
  <c r="L104" i="30"/>
  <c r="L103" i="30"/>
  <c r="L102" i="30"/>
  <c r="L101" i="30"/>
  <c r="L100" i="30"/>
  <c r="L99" i="30"/>
  <c r="L98" i="30"/>
  <c r="L97" i="30"/>
  <c r="L96" i="30"/>
  <c r="L95" i="30"/>
  <c r="L94" i="30"/>
  <c r="L93" i="30"/>
  <c r="L92" i="30"/>
  <c r="L91" i="30"/>
  <c r="L90" i="30"/>
  <c r="L89" i="30"/>
  <c r="L88" i="30"/>
  <c r="L87" i="30"/>
  <c r="L86" i="30"/>
  <c r="L85" i="30"/>
  <c r="L84" i="30"/>
  <c r="L83" i="30"/>
  <c r="L82" i="30"/>
  <c r="L81" i="30"/>
  <c r="L80" i="30"/>
  <c r="L79" i="30"/>
  <c r="L78" i="30"/>
  <c r="L77" i="30"/>
  <c r="L76" i="30"/>
  <c r="L75" i="30"/>
  <c r="L74" i="30"/>
  <c r="L73" i="30"/>
  <c r="L72" i="30"/>
  <c r="L71" i="30"/>
  <c r="L70" i="30"/>
  <c r="L69" i="30"/>
  <c r="L68" i="30"/>
  <c r="L67" i="30"/>
  <c r="L66" i="30"/>
  <c r="L65" i="30"/>
  <c r="L64" i="30"/>
  <c r="L63" i="30"/>
  <c r="L62" i="30"/>
  <c r="L61" i="30"/>
  <c r="L60" i="30"/>
  <c r="L59" i="30"/>
  <c r="L58" i="30"/>
  <c r="L57" i="30"/>
  <c r="L56" i="30"/>
  <c r="L55" i="30"/>
  <c r="L54" i="30"/>
  <c r="L53" i="30"/>
  <c r="L52" i="30"/>
  <c r="L51" i="30"/>
  <c r="L50" i="30"/>
  <c r="L49" i="30"/>
  <c r="L48" i="30"/>
  <c r="L47" i="30"/>
  <c r="L46" i="30"/>
  <c r="L45" i="30"/>
  <c r="L44" i="30"/>
  <c r="L43" i="30"/>
  <c r="L42" i="30"/>
  <c r="L41" i="30"/>
  <c r="L40" i="30"/>
  <c r="L39" i="30"/>
  <c r="L38" i="30"/>
  <c r="L37" i="30"/>
  <c r="L36" i="30"/>
  <c r="L35" i="30"/>
  <c r="L34" i="30"/>
  <c r="L33" i="30"/>
  <c r="L32" i="30"/>
  <c r="L31" i="30"/>
  <c r="L30" i="30"/>
  <c r="L29" i="30"/>
  <c r="L28" i="30"/>
  <c r="L27" i="30"/>
  <c r="L26" i="30"/>
  <c r="L25" i="30"/>
  <c r="L24" i="30"/>
  <c r="L23" i="30"/>
  <c r="L22" i="30"/>
  <c r="L21" i="30"/>
  <c r="L20" i="30"/>
  <c r="L19" i="30"/>
  <c r="L18" i="30"/>
  <c r="L17" i="30"/>
  <c r="L16" i="30"/>
  <c r="L15" i="30"/>
  <c r="L14" i="30"/>
  <c r="L13" i="30"/>
  <c r="L12" i="30"/>
  <c r="L11" i="30"/>
  <c r="L10" i="30"/>
  <c r="K319" i="30"/>
  <c r="K318" i="30"/>
  <c r="K317" i="30"/>
  <c r="K316" i="30"/>
  <c r="K315" i="30"/>
  <c r="K314" i="30"/>
  <c r="K313" i="30"/>
  <c r="K312" i="30"/>
  <c r="K311" i="30"/>
  <c r="K310" i="30"/>
  <c r="K309" i="30"/>
  <c r="K308" i="30"/>
  <c r="K306" i="30"/>
  <c r="K305" i="30"/>
  <c r="K304" i="30"/>
  <c r="K303" i="30"/>
  <c r="K302" i="30"/>
  <c r="K301" i="30"/>
  <c r="K300" i="30"/>
  <c r="K299" i="30"/>
  <c r="K298" i="30"/>
  <c r="K297" i="30"/>
  <c r="K296" i="30"/>
  <c r="K295" i="30"/>
  <c r="K294" i="30"/>
  <c r="K293" i="30"/>
  <c r="K292" i="30"/>
  <c r="K291" i="30"/>
  <c r="K290" i="30"/>
  <c r="K289" i="30"/>
  <c r="K288" i="30"/>
  <c r="K287" i="30"/>
  <c r="K286" i="30"/>
  <c r="K285" i="30"/>
  <c r="K284" i="30"/>
  <c r="K283" i="30"/>
  <c r="K282" i="30"/>
  <c r="K281" i="30"/>
  <c r="K280" i="30"/>
  <c r="K279" i="30"/>
  <c r="K278" i="30"/>
  <c r="K277" i="30"/>
  <c r="K276" i="30"/>
  <c r="K275" i="30"/>
  <c r="K274" i="30"/>
  <c r="K273" i="30"/>
  <c r="K272" i="30"/>
  <c r="K271" i="30"/>
  <c r="K270" i="30"/>
  <c r="K269" i="30"/>
  <c r="K268" i="30"/>
  <c r="K267" i="30"/>
  <c r="K266" i="30"/>
  <c r="K265" i="30"/>
  <c r="K264" i="30"/>
  <c r="K263" i="30"/>
  <c r="K262" i="30"/>
  <c r="K261" i="30"/>
  <c r="K260" i="30"/>
  <c r="K259" i="30"/>
  <c r="K258" i="30"/>
  <c r="K257" i="30"/>
  <c r="K256" i="30"/>
  <c r="K255" i="30"/>
  <c r="K254" i="30"/>
  <c r="K253" i="30"/>
  <c r="K252" i="30"/>
  <c r="K251" i="30"/>
  <c r="K250" i="30"/>
  <c r="K249" i="30"/>
  <c r="K248" i="30"/>
  <c r="K247" i="30"/>
  <c r="K246" i="30"/>
  <c r="K245" i="30"/>
  <c r="K244" i="30"/>
  <c r="K243" i="30"/>
  <c r="K242" i="30"/>
  <c r="K241" i="30"/>
  <c r="K240" i="30"/>
  <c r="K239" i="30"/>
  <c r="K238" i="30"/>
  <c r="K237" i="30"/>
  <c r="K236" i="30"/>
  <c r="K235" i="30"/>
  <c r="K234" i="30"/>
  <c r="K233" i="30"/>
  <c r="K232" i="30"/>
  <c r="K231" i="30"/>
  <c r="K230" i="30"/>
  <c r="K229" i="30"/>
  <c r="K228" i="30"/>
  <c r="K227" i="30"/>
  <c r="K226" i="30"/>
  <c r="K225" i="30"/>
  <c r="K224" i="30"/>
  <c r="K223" i="30"/>
  <c r="K222" i="30"/>
  <c r="K221" i="30"/>
  <c r="K220" i="30"/>
  <c r="K219" i="30"/>
  <c r="K218" i="30"/>
  <c r="K217" i="30"/>
  <c r="K216" i="30"/>
  <c r="K215" i="30"/>
  <c r="K214" i="30"/>
  <c r="K213" i="30"/>
  <c r="K212" i="30"/>
  <c r="K211" i="30"/>
  <c r="K210" i="30"/>
  <c r="K209" i="30"/>
  <c r="K208" i="30"/>
  <c r="K207" i="30"/>
  <c r="K206" i="30"/>
  <c r="K205" i="30"/>
  <c r="K204" i="30"/>
  <c r="K203" i="30"/>
  <c r="K202" i="30"/>
  <c r="K201" i="30"/>
  <c r="K200" i="30"/>
  <c r="K199" i="30"/>
  <c r="K198" i="30"/>
  <c r="K197" i="30"/>
  <c r="K196" i="30"/>
  <c r="K195" i="30"/>
  <c r="K194" i="30"/>
  <c r="K193" i="30"/>
  <c r="K192" i="30"/>
  <c r="K191" i="30"/>
  <c r="K190" i="30"/>
  <c r="K189" i="30"/>
  <c r="K188" i="30"/>
  <c r="K187" i="30"/>
  <c r="K186" i="30"/>
  <c r="K185" i="30"/>
  <c r="K184" i="30"/>
  <c r="K183" i="30"/>
  <c r="K182" i="30"/>
  <c r="K181" i="30"/>
  <c r="K180" i="30"/>
  <c r="K179" i="30"/>
  <c r="K178" i="30"/>
  <c r="K177" i="30"/>
  <c r="K176" i="30"/>
  <c r="K175" i="30"/>
  <c r="K174" i="30"/>
  <c r="K173" i="30"/>
  <c r="K172" i="30"/>
  <c r="K171" i="30"/>
  <c r="K170" i="30"/>
  <c r="K169" i="30"/>
  <c r="K168" i="30"/>
  <c r="K167" i="30"/>
  <c r="K166" i="30"/>
  <c r="K165" i="30"/>
  <c r="K164" i="30"/>
  <c r="K163" i="30"/>
  <c r="K162" i="30"/>
  <c r="K161" i="30"/>
  <c r="K160" i="30"/>
  <c r="K159" i="30"/>
  <c r="K158" i="30"/>
  <c r="K157" i="30"/>
  <c r="K156" i="30"/>
  <c r="K155" i="30"/>
  <c r="K154" i="30"/>
  <c r="K153" i="30"/>
  <c r="K152" i="30"/>
  <c r="K151" i="30"/>
  <c r="K150" i="30"/>
  <c r="K149" i="30"/>
  <c r="K148" i="30"/>
  <c r="K147" i="30"/>
  <c r="K146" i="30"/>
  <c r="K145" i="30"/>
  <c r="K144" i="30"/>
  <c r="K143" i="30"/>
  <c r="K142" i="30"/>
  <c r="K141" i="30"/>
  <c r="K140" i="30"/>
  <c r="K139" i="30"/>
  <c r="K138" i="30"/>
  <c r="K137" i="30"/>
  <c r="K136" i="30"/>
  <c r="K135" i="30"/>
  <c r="K134" i="30"/>
  <c r="K133" i="30"/>
  <c r="K132" i="30"/>
  <c r="K131" i="30"/>
  <c r="K130" i="30"/>
  <c r="K129" i="30"/>
  <c r="K128" i="30"/>
  <c r="K127" i="30"/>
  <c r="K126" i="30"/>
  <c r="K125" i="30"/>
  <c r="K124" i="30"/>
  <c r="K123" i="30"/>
  <c r="K122" i="30"/>
  <c r="K121" i="30"/>
  <c r="K120" i="30"/>
  <c r="K119" i="30"/>
  <c r="K118" i="30"/>
  <c r="K117" i="30"/>
  <c r="K116" i="30"/>
  <c r="K115" i="30"/>
  <c r="K114" i="30"/>
  <c r="K113" i="30"/>
  <c r="K112" i="30"/>
  <c r="K111" i="30"/>
  <c r="K110" i="30"/>
  <c r="K109" i="30"/>
  <c r="K108" i="30"/>
  <c r="K107" i="30"/>
  <c r="K106" i="30"/>
  <c r="K105" i="30"/>
  <c r="K104" i="30"/>
  <c r="K103" i="30"/>
  <c r="K102" i="30"/>
  <c r="K101" i="30"/>
  <c r="K100" i="30"/>
  <c r="K99" i="30"/>
  <c r="K98" i="30"/>
  <c r="K97" i="30"/>
  <c r="K96" i="30"/>
  <c r="K95" i="30"/>
  <c r="K94" i="30"/>
  <c r="K93" i="30"/>
  <c r="K92" i="30"/>
  <c r="K91" i="30"/>
  <c r="K90" i="30"/>
  <c r="K89" i="30"/>
  <c r="K88" i="30"/>
  <c r="K87" i="30"/>
  <c r="K86" i="30"/>
  <c r="K85" i="30"/>
  <c r="K84" i="30"/>
  <c r="K83" i="30"/>
  <c r="K82" i="30"/>
  <c r="K81" i="30"/>
  <c r="K80" i="30"/>
  <c r="K79" i="30"/>
  <c r="K78" i="30"/>
  <c r="K77" i="30"/>
  <c r="K76" i="30"/>
  <c r="K75" i="30"/>
  <c r="K74" i="30"/>
  <c r="K73" i="30"/>
  <c r="K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30" i="30"/>
  <c r="K29" i="30"/>
  <c r="K28" i="30"/>
  <c r="K27" i="30"/>
  <c r="K26" i="30"/>
  <c r="K25" i="30"/>
  <c r="K24" i="30"/>
  <c r="K23" i="30"/>
  <c r="K22" i="30"/>
  <c r="K21" i="30"/>
  <c r="K20" i="30"/>
  <c r="K19" i="30"/>
  <c r="K18" i="30"/>
  <c r="K17" i="30"/>
  <c r="K16" i="30"/>
  <c r="K15" i="30"/>
  <c r="K14" i="30"/>
  <c r="K13" i="30"/>
  <c r="K12" i="30"/>
  <c r="K11" i="30"/>
  <c r="K10" i="30"/>
  <c r="J319" i="30"/>
  <c r="J318" i="30"/>
  <c r="J317" i="30"/>
  <c r="J316" i="30"/>
  <c r="J315" i="30"/>
  <c r="J314" i="30"/>
  <c r="J313" i="30"/>
  <c r="J312" i="30"/>
  <c r="J311" i="30"/>
  <c r="J310" i="30"/>
  <c r="J309" i="30"/>
  <c r="J308" i="30"/>
  <c r="J306" i="30"/>
  <c r="J305" i="30"/>
  <c r="J304" i="30"/>
  <c r="J303" i="30"/>
  <c r="J302" i="30"/>
  <c r="J301" i="30"/>
  <c r="J300" i="30"/>
  <c r="J299" i="30"/>
  <c r="J298" i="30"/>
  <c r="J297" i="30"/>
  <c r="J296" i="30"/>
  <c r="J295" i="30"/>
  <c r="J294" i="30"/>
  <c r="J293" i="30"/>
  <c r="J292" i="30"/>
  <c r="J291" i="30"/>
  <c r="J290" i="30"/>
  <c r="J289" i="30"/>
  <c r="J288" i="30"/>
  <c r="J287" i="30"/>
  <c r="J286" i="30"/>
  <c r="J285" i="30"/>
  <c r="J284" i="30"/>
  <c r="J283" i="30"/>
  <c r="J282" i="30"/>
  <c r="J281" i="30"/>
  <c r="J280" i="30"/>
  <c r="J279" i="30"/>
  <c r="J278" i="30"/>
  <c r="J277" i="30"/>
  <c r="J276" i="30"/>
  <c r="J275" i="30"/>
  <c r="J274" i="30"/>
  <c r="J273" i="30"/>
  <c r="J272" i="30"/>
  <c r="J271" i="30"/>
  <c r="J270" i="30"/>
  <c r="J269" i="30"/>
  <c r="J268" i="30"/>
  <c r="J267" i="30"/>
  <c r="J266" i="30"/>
  <c r="J265" i="30"/>
  <c r="J264" i="30"/>
  <c r="J263" i="30"/>
  <c r="J262" i="30"/>
  <c r="J261" i="30"/>
  <c r="J260" i="30"/>
  <c r="J259" i="30"/>
  <c r="J258" i="30"/>
  <c r="J257" i="30"/>
  <c r="J256" i="30"/>
  <c r="J255" i="30"/>
  <c r="J254" i="30"/>
  <c r="J253" i="30"/>
  <c r="J252" i="30"/>
  <c r="J251" i="30"/>
  <c r="J250" i="30"/>
  <c r="J249" i="30"/>
  <c r="J248" i="30"/>
  <c r="J247" i="30"/>
  <c r="J246" i="30"/>
  <c r="J245" i="30"/>
  <c r="J244" i="30"/>
  <c r="J243" i="30"/>
  <c r="J242" i="30"/>
  <c r="J241" i="30"/>
  <c r="J240" i="30"/>
  <c r="J239" i="30"/>
  <c r="J238" i="30"/>
  <c r="J237" i="30"/>
  <c r="J236" i="30"/>
  <c r="J235" i="30"/>
  <c r="J234" i="30"/>
  <c r="J233" i="30"/>
  <c r="J232" i="30"/>
  <c r="J231" i="30"/>
  <c r="J230" i="30"/>
  <c r="J229" i="30"/>
  <c r="J228" i="30"/>
  <c r="J227" i="30"/>
  <c r="J226" i="30"/>
  <c r="J225" i="30"/>
  <c r="J224" i="30"/>
  <c r="J223" i="30"/>
  <c r="J222" i="30"/>
  <c r="J221" i="30"/>
  <c r="J220" i="30"/>
  <c r="J219" i="30"/>
  <c r="J218" i="30"/>
  <c r="J217" i="30"/>
  <c r="J216" i="30"/>
  <c r="J215" i="30"/>
  <c r="J214" i="30"/>
  <c r="J213" i="30"/>
  <c r="J212" i="30"/>
  <c r="J211" i="30"/>
  <c r="J210" i="30"/>
  <c r="J209" i="30"/>
  <c r="J208" i="30"/>
  <c r="J207" i="30"/>
  <c r="J206" i="30"/>
  <c r="J205" i="30"/>
  <c r="J204" i="30"/>
  <c r="J203" i="30"/>
  <c r="J202" i="30"/>
  <c r="J201" i="30"/>
  <c r="J200" i="30"/>
  <c r="J199" i="30"/>
  <c r="J198" i="30"/>
  <c r="J197" i="30"/>
  <c r="J196" i="30"/>
  <c r="J195" i="30"/>
  <c r="J194" i="30"/>
  <c r="J193" i="30"/>
  <c r="J192" i="30"/>
  <c r="J191" i="30"/>
  <c r="J190" i="30"/>
  <c r="J189" i="30"/>
  <c r="J188" i="30"/>
  <c r="J187" i="30"/>
  <c r="J186" i="30"/>
  <c r="J185" i="30"/>
  <c r="J184" i="30"/>
  <c r="J183" i="30"/>
  <c r="J182" i="30"/>
  <c r="J181" i="30"/>
  <c r="J180" i="30"/>
  <c r="J179" i="30"/>
  <c r="J178" i="30"/>
  <c r="J177" i="30"/>
  <c r="J176" i="30"/>
  <c r="J175" i="30"/>
  <c r="J174" i="30"/>
  <c r="J173" i="30"/>
  <c r="J172" i="30"/>
  <c r="J171" i="30"/>
  <c r="J170" i="30"/>
  <c r="J169" i="30"/>
  <c r="J168" i="30"/>
  <c r="J167" i="30"/>
  <c r="J166" i="30"/>
  <c r="J165" i="30"/>
  <c r="J164" i="30"/>
  <c r="J163" i="30"/>
  <c r="J162" i="30"/>
  <c r="J161" i="30"/>
  <c r="J160" i="30"/>
  <c r="J159" i="30"/>
  <c r="J158" i="30"/>
  <c r="J157" i="30"/>
  <c r="J156" i="30"/>
  <c r="J155" i="30"/>
  <c r="J154" i="30"/>
  <c r="J153" i="30"/>
  <c r="J152" i="30"/>
  <c r="J151" i="30"/>
  <c r="J150" i="30"/>
  <c r="J149" i="30"/>
  <c r="J148" i="30"/>
  <c r="J147" i="30"/>
  <c r="J146" i="30"/>
  <c r="J145" i="30"/>
  <c r="J144" i="30"/>
  <c r="J143" i="30"/>
  <c r="J142" i="30"/>
  <c r="J141" i="30"/>
  <c r="J140" i="30"/>
  <c r="J139" i="30"/>
  <c r="J138" i="30"/>
  <c r="J137" i="30"/>
  <c r="J136" i="30"/>
  <c r="J135" i="30"/>
  <c r="J134" i="30"/>
  <c r="J133" i="30"/>
  <c r="J132" i="30"/>
  <c r="J131" i="30"/>
  <c r="J130" i="30"/>
  <c r="J129" i="30"/>
  <c r="J128" i="30"/>
  <c r="J127" i="30"/>
  <c r="J126" i="30"/>
  <c r="J125" i="30"/>
  <c r="J124" i="30"/>
  <c r="J123" i="30"/>
  <c r="J122" i="30"/>
  <c r="J121" i="30"/>
  <c r="J120" i="30"/>
  <c r="J119" i="30"/>
  <c r="J118" i="30"/>
  <c r="J117" i="30"/>
  <c r="J116" i="30"/>
  <c r="J115" i="30"/>
  <c r="J114" i="30"/>
  <c r="J113" i="30"/>
  <c r="J112" i="30"/>
  <c r="J111" i="30"/>
  <c r="J110" i="30"/>
  <c r="J109" i="30"/>
  <c r="J108" i="30"/>
  <c r="J107" i="30"/>
  <c r="J106" i="30"/>
  <c r="J105" i="30"/>
  <c r="J104" i="30"/>
  <c r="J103" i="30"/>
  <c r="J102" i="30"/>
  <c r="J101" i="30"/>
  <c r="J100" i="30"/>
  <c r="J99" i="30"/>
  <c r="J98" i="30"/>
  <c r="J97" i="30"/>
  <c r="J96" i="30"/>
  <c r="J95" i="30"/>
  <c r="J94" i="30"/>
  <c r="J93" i="30"/>
  <c r="J92" i="30"/>
  <c r="J91" i="30"/>
  <c r="J90" i="30"/>
  <c r="J89" i="30"/>
  <c r="J88" i="30"/>
  <c r="J87" i="30"/>
  <c r="J86" i="30"/>
  <c r="J85" i="30"/>
  <c r="J84" i="30"/>
  <c r="J83" i="30"/>
  <c r="J82" i="30"/>
  <c r="J81" i="30"/>
  <c r="J80" i="30"/>
  <c r="J79" i="30"/>
  <c r="J78" i="30"/>
  <c r="J77" i="30"/>
  <c r="J76" i="30"/>
  <c r="J75" i="30"/>
  <c r="J74" i="30"/>
  <c r="J73" i="30"/>
  <c r="J72" i="30"/>
  <c r="J71" i="30"/>
  <c r="J70" i="30"/>
  <c r="J69" i="30"/>
  <c r="J68" i="30"/>
  <c r="J67" i="30"/>
  <c r="J66" i="30"/>
  <c r="J65" i="30"/>
  <c r="J64" i="30"/>
  <c r="J63" i="30"/>
  <c r="J62" i="30"/>
  <c r="J61" i="30"/>
  <c r="J60" i="30"/>
  <c r="J59" i="30"/>
  <c r="J58" i="30"/>
  <c r="J57" i="30"/>
  <c r="J56" i="30"/>
  <c r="J55" i="30"/>
  <c r="J54" i="30"/>
  <c r="J53" i="30"/>
  <c r="J52" i="30"/>
  <c r="J51" i="30"/>
  <c r="J50" i="30"/>
  <c r="J49" i="30"/>
  <c r="J48" i="30"/>
  <c r="J47" i="30"/>
  <c r="J46" i="30"/>
  <c r="J45" i="30"/>
  <c r="J44" i="30"/>
  <c r="J43" i="30"/>
  <c r="J42" i="30"/>
  <c r="J41" i="30"/>
  <c r="J40" i="30"/>
  <c r="J39" i="30"/>
  <c r="J38" i="30"/>
  <c r="J37" i="30"/>
  <c r="J36" i="30"/>
  <c r="J35" i="30"/>
  <c r="J34" i="30"/>
  <c r="J33" i="30"/>
  <c r="J32" i="30"/>
  <c r="J31" i="30"/>
  <c r="J30" i="30"/>
  <c r="J29" i="30"/>
  <c r="J28" i="30"/>
  <c r="J27" i="30"/>
  <c r="J26" i="30"/>
  <c r="J25" i="30"/>
  <c r="J24" i="30"/>
  <c r="J23" i="30"/>
  <c r="J22" i="30"/>
  <c r="J21" i="30"/>
  <c r="J20" i="30"/>
  <c r="J19" i="30"/>
  <c r="J18" i="30"/>
  <c r="J17" i="30"/>
  <c r="J16" i="30"/>
  <c r="J15" i="30"/>
  <c r="J14" i="30"/>
  <c r="J13" i="30"/>
  <c r="J12" i="30"/>
  <c r="J11" i="30"/>
  <c r="J10" i="30"/>
  <c r="I319" i="30"/>
  <c r="I318" i="30"/>
  <c r="I317" i="30"/>
  <c r="I316" i="30"/>
  <c r="I315" i="30"/>
  <c r="I314" i="30"/>
  <c r="I313" i="30"/>
  <c r="I312" i="30"/>
  <c r="I311" i="30"/>
  <c r="I310" i="30"/>
  <c r="I309" i="30"/>
  <c r="I308" i="30"/>
  <c r="I306" i="30"/>
  <c r="I305" i="30"/>
  <c r="I304" i="30"/>
  <c r="I303" i="30"/>
  <c r="I302" i="30"/>
  <c r="I301" i="30"/>
  <c r="I300" i="30"/>
  <c r="I299" i="30"/>
  <c r="I298" i="30"/>
  <c r="I297" i="30"/>
  <c r="I296" i="30"/>
  <c r="I295" i="30"/>
  <c r="I294" i="30"/>
  <c r="I293" i="30"/>
  <c r="I292" i="30"/>
  <c r="I291" i="30"/>
  <c r="I290" i="30"/>
  <c r="I289" i="30"/>
  <c r="I288" i="30"/>
  <c r="I287" i="30"/>
  <c r="I286" i="30"/>
  <c r="I285" i="30"/>
  <c r="I284" i="30"/>
  <c r="I283" i="30"/>
  <c r="I282" i="30"/>
  <c r="I281" i="30"/>
  <c r="I280" i="30"/>
  <c r="I279" i="30"/>
  <c r="I278" i="30"/>
  <c r="I277" i="30"/>
  <c r="I276" i="30"/>
  <c r="I275" i="30"/>
  <c r="I274" i="30"/>
  <c r="I273" i="30"/>
  <c r="I272" i="30"/>
  <c r="I271" i="30"/>
  <c r="I270" i="30"/>
  <c r="I269" i="30"/>
  <c r="I268" i="30"/>
  <c r="I267" i="30"/>
  <c r="I266" i="30"/>
  <c r="I265" i="30"/>
  <c r="I264" i="30"/>
  <c r="I263" i="30"/>
  <c r="I262" i="30"/>
  <c r="I261" i="30"/>
  <c r="I260" i="30"/>
  <c r="I259" i="30"/>
  <c r="I258" i="30"/>
  <c r="I257" i="30"/>
  <c r="I256" i="30"/>
  <c r="I255" i="30"/>
  <c r="I254" i="30"/>
  <c r="I253" i="30"/>
  <c r="I252" i="30"/>
  <c r="I251" i="30"/>
  <c r="I250" i="30"/>
  <c r="I249" i="30"/>
  <c r="I248" i="30"/>
  <c r="I247" i="30"/>
  <c r="I246" i="30"/>
  <c r="I245" i="30"/>
  <c r="I244" i="30"/>
  <c r="I243" i="30"/>
  <c r="I242" i="30"/>
  <c r="I241" i="30"/>
  <c r="I240" i="30"/>
  <c r="I239" i="30"/>
  <c r="I238" i="30"/>
  <c r="I237" i="30"/>
  <c r="I236" i="30"/>
  <c r="I235" i="30"/>
  <c r="I234" i="30"/>
  <c r="I233" i="30"/>
  <c r="I232" i="30"/>
  <c r="I231" i="30"/>
  <c r="I230" i="30"/>
  <c r="I229" i="30"/>
  <c r="I228" i="30"/>
  <c r="I227" i="30"/>
  <c r="I226" i="30"/>
  <c r="I225" i="30"/>
  <c r="I224" i="30"/>
  <c r="I223" i="30"/>
  <c r="I222" i="30"/>
  <c r="I221" i="30"/>
  <c r="I220" i="30"/>
  <c r="I219" i="30"/>
  <c r="I218" i="30"/>
  <c r="I217" i="30"/>
  <c r="I216" i="30"/>
  <c r="I215" i="30"/>
  <c r="I214" i="30"/>
  <c r="I213" i="30"/>
  <c r="I212" i="30"/>
  <c r="I211" i="30"/>
  <c r="I210" i="30"/>
  <c r="I209" i="30"/>
  <c r="I208" i="30"/>
  <c r="I207" i="30"/>
  <c r="I206" i="30"/>
  <c r="I205" i="30"/>
  <c r="I204" i="30"/>
  <c r="I203" i="30"/>
  <c r="I202" i="30"/>
  <c r="I201" i="30"/>
  <c r="I200" i="30"/>
  <c r="I199" i="30"/>
  <c r="I198" i="30"/>
  <c r="I197" i="30"/>
  <c r="I196" i="30"/>
  <c r="I195" i="30"/>
  <c r="I194" i="30"/>
  <c r="I193" i="30"/>
  <c r="I192" i="30"/>
  <c r="I191" i="30"/>
  <c r="I190" i="30"/>
  <c r="I189" i="30"/>
  <c r="I188" i="30"/>
  <c r="I187" i="30"/>
  <c r="I186" i="30"/>
  <c r="I185" i="30"/>
  <c r="I184" i="30"/>
  <c r="I183" i="30"/>
  <c r="I182" i="30"/>
  <c r="I181" i="30"/>
  <c r="I180" i="30"/>
  <c r="I179" i="30"/>
  <c r="I178" i="30"/>
  <c r="I177" i="30"/>
  <c r="I176" i="30"/>
  <c r="I175" i="30"/>
  <c r="I174" i="30"/>
  <c r="I173" i="30"/>
  <c r="I172" i="30"/>
  <c r="I171" i="30"/>
  <c r="I170" i="30"/>
  <c r="I169" i="30"/>
  <c r="I168" i="30"/>
  <c r="I167" i="30"/>
  <c r="I166" i="30"/>
  <c r="I165" i="30"/>
  <c r="I164" i="30"/>
  <c r="I163" i="30"/>
  <c r="I162" i="30"/>
  <c r="I161" i="30"/>
  <c r="I160" i="30"/>
  <c r="I159" i="30"/>
  <c r="I158" i="30"/>
  <c r="I157" i="30"/>
  <c r="I156" i="30"/>
  <c r="I155" i="30"/>
  <c r="I154" i="30"/>
  <c r="I153" i="30"/>
  <c r="I152" i="30"/>
  <c r="I151" i="30"/>
  <c r="I150" i="30"/>
  <c r="I149" i="30"/>
  <c r="I148" i="30"/>
  <c r="I147" i="30"/>
  <c r="I146" i="30"/>
  <c r="I145" i="30"/>
  <c r="I144" i="30"/>
  <c r="I143" i="30"/>
  <c r="I142" i="30"/>
  <c r="I141" i="30"/>
  <c r="I140" i="30"/>
  <c r="I139" i="30"/>
  <c r="I138" i="30"/>
  <c r="I137" i="30"/>
  <c r="I136" i="30"/>
  <c r="I135" i="30"/>
  <c r="I134" i="30"/>
  <c r="I133" i="30"/>
  <c r="I132" i="30"/>
  <c r="I131" i="30"/>
  <c r="I130" i="30"/>
  <c r="I129" i="30"/>
  <c r="I128" i="30"/>
  <c r="I127" i="30"/>
  <c r="I126" i="30"/>
  <c r="I125" i="30"/>
  <c r="I124" i="30"/>
  <c r="I123" i="30"/>
  <c r="I122" i="30"/>
  <c r="I121" i="30"/>
  <c r="I120" i="30"/>
  <c r="I119" i="30"/>
  <c r="I118" i="30"/>
  <c r="I117" i="30"/>
  <c r="I116" i="30"/>
  <c r="I115" i="30"/>
  <c r="I114" i="30"/>
  <c r="I113" i="30"/>
  <c r="I112" i="30"/>
  <c r="I111" i="30"/>
  <c r="I110" i="30"/>
  <c r="I109" i="30"/>
  <c r="I108" i="30"/>
  <c r="I107" i="30"/>
  <c r="I106" i="30"/>
  <c r="I105" i="30"/>
  <c r="I104" i="30"/>
  <c r="I103" i="30"/>
  <c r="I102" i="30"/>
  <c r="I101" i="30"/>
  <c r="I100" i="30"/>
  <c r="I99" i="30"/>
  <c r="I98" i="30"/>
  <c r="I97" i="30"/>
  <c r="I96" i="30"/>
  <c r="I95" i="30"/>
  <c r="I94" i="30"/>
  <c r="I93" i="30"/>
  <c r="I92" i="30"/>
  <c r="I91" i="30"/>
  <c r="I90" i="30"/>
  <c r="I89" i="30"/>
  <c r="I88" i="30"/>
  <c r="I87" i="30"/>
  <c r="I86" i="30"/>
  <c r="I85" i="30"/>
  <c r="I84" i="30"/>
  <c r="I83" i="30"/>
  <c r="I82" i="30"/>
  <c r="I81" i="30"/>
  <c r="I80" i="30"/>
  <c r="I79" i="30"/>
  <c r="I78" i="30"/>
  <c r="I77" i="30"/>
  <c r="I76" i="30"/>
  <c r="I75" i="30"/>
  <c r="I74" i="30"/>
  <c r="I73" i="30"/>
  <c r="I72" i="30"/>
  <c r="I71" i="30"/>
  <c r="I70" i="30"/>
  <c r="I69" i="30"/>
  <c r="I68" i="30"/>
  <c r="I67" i="30"/>
  <c r="I66" i="30"/>
  <c r="I65" i="30"/>
  <c r="I64" i="30"/>
  <c r="I63" i="30"/>
  <c r="I62" i="30"/>
  <c r="I61" i="30"/>
  <c r="I60" i="30"/>
  <c r="I59" i="30"/>
  <c r="I58" i="30"/>
  <c r="I57" i="30"/>
  <c r="I56" i="30"/>
  <c r="I55" i="30"/>
  <c r="I54" i="30"/>
  <c r="I53" i="30"/>
  <c r="I52" i="30"/>
  <c r="I51" i="30"/>
  <c r="I50" i="30"/>
  <c r="I49" i="30"/>
  <c r="I48" i="30"/>
  <c r="I47" i="30"/>
  <c r="I46" i="30"/>
  <c r="I45" i="30"/>
  <c r="I44" i="30"/>
  <c r="I43" i="30"/>
  <c r="I42" i="30"/>
  <c r="I41" i="30"/>
  <c r="I40" i="30"/>
  <c r="I39" i="30"/>
  <c r="I38" i="30"/>
  <c r="I37" i="30"/>
  <c r="I36" i="30"/>
  <c r="I35" i="30"/>
  <c r="I34" i="30"/>
  <c r="I33" i="30"/>
  <c r="I32" i="30"/>
  <c r="I31" i="30"/>
  <c r="I30" i="30"/>
  <c r="I29" i="30"/>
  <c r="I28" i="30"/>
  <c r="I27" i="30"/>
  <c r="I26" i="30"/>
  <c r="I25" i="30"/>
  <c r="I24" i="30"/>
  <c r="I23" i="30"/>
  <c r="I22" i="30"/>
  <c r="I21" i="30"/>
  <c r="I20" i="30"/>
  <c r="I19" i="30"/>
  <c r="I18" i="30"/>
  <c r="I17" i="30"/>
  <c r="I16" i="30"/>
  <c r="I15" i="30"/>
  <c r="I14" i="30"/>
  <c r="I13" i="30"/>
  <c r="I12" i="30"/>
  <c r="I11" i="30"/>
  <c r="I10" i="30"/>
  <c r="H319" i="30"/>
  <c r="H318" i="30"/>
  <c r="H317" i="30"/>
  <c r="H316" i="30"/>
  <c r="H315" i="30"/>
  <c r="H314" i="30"/>
  <c r="H313" i="30"/>
  <c r="H312" i="30"/>
  <c r="H311" i="30"/>
  <c r="H310" i="30"/>
  <c r="H309" i="30"/>
  <c r="H308"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9"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7"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8" i="30"/>
  <c r="H27" i="30"/>
  <c r="H26" i="30"/>
  <c r="H25" i="30"/>
  <c r="H24" i="30"/>
  <c r="H23" i="30"/>
  <c r="H22" i="30"/>
  <c r="H21" i="30"/>
  <c r="H20" i="30"/>
  <c r="H19" i="30"/>
  <c r="H18" i="30"/>
  <c r="H17" i="30"/>
  <c r="H16" i="30"/>
  <c r="H15" i="30"/>
  <c r="H14" i="30"/>
  <c r="H13" i="30"/>
  <c r="H12" i="30"/>
  <c r="H11" i="30"/>
  <c r="H10" i="30"/>
  <c r="F319" i="30"/>
  <c r="E319" i="35" s="1"/>
  <c r="F318" i="30"/>
  <c r="E318" i="35" s="1"/>
  <c r="F317" i="30"/>
  <c r="E317" i="35" s="1"/>
  <c r="F316" i="30"/>
  <c r="E316" i="35" s="1"/>
  <c r="F315" i="30"/>
  <c r="E315" i="35" s="1"/>
  <c r="F314" i="30"/>
  <c r="E314" i="35" s="1"/>
  <c r="F313" i="30"/>
  <c r="E313" i="35" s="1"/>
  <c r="F312" i="30"/>
  <c r="E312" i="35" s="1"/>
  <c r="F311" i="30"/>
  <c r="E311" i="35" s="1"/>
  <c r="F310" i="30"/>
  <c r="E310" i="35" s="1"/>
  <c r="F309" i="30"/>
  <c r="E309" i="35" s="1"/>
  <c r="F308" i="30"/>
  <c r="E308" i="35" s="1"/>
  <c r="F306" i="30"/>
  <c r="E306" i="35" s="1"/>
  <c r="F305" i="30"/>
  <c r="E305" i="35" s="1"/>
  <c r="F304" i="30"/>
  <c r="E304" i="35" s="1"/>
  <c r="F303" i="30"/>
  <c r="E303" i="35" s="1"/>
  <c r="F302" i="30"/>
  <c r="E302" i="35" s="1"/>
  <c r="F301" i="30"/>
  <c r="E301" i="35" s="1"/>
  <c r="F300" i="30"/>
  <c r="E300" i="35" s="1"/>
  <c r="F299" i="30"/>
  <c r="E299" i="35" s="1"/>
  <c r="F298" i="30"/>
  <c r="E298" i="35" s="1"/>
  <c r="F297" i="30"/>
  <c r="E297" i="35" s="1"/>
  <c r="F296" i="30"/>
  <c r="E296" i="35" s="1"/>
  <c r="F295" i="30"/>
  <c r="E295" i="35" s="1"/>
  <c r="F294" i="30"/>
  <c r="E294" i="35" s="1"/>
  <c r="F293" i="30"/>
  <c r="E293" i="35" s="1"/>
  <c r="F292" i="30"/>
  <c r="E292" i="35" s="1"/>
  <c r="F291" i="30"/>
  <c r="E291" i="35" s="1"/>
  <c r="F290" i="30"/>
  <c r="E290" i="35" s="1"/>
  <c r="F289" i="30"/>
  <c r="E289" i="35" s="1"/>
  <c r="F288" i="30"/>
  <c r="E288" i="35" s="1"/>
  <c r="F287" i="30"/>
  <c r="E287" i="35" s="1"/>
  <c r="F286" i="30"/>
  <c r="E286" i="35" s="1"/>
  <c r="F285" i="30"/>
  <c r="E285" i="35" s="1"/>
  <c r="F284" i="30"/>
  <c r="E284" i="35" s="1"/>
  <c r="F283" i="30"/>
  <c r="E283" i="35" s="1"/>
  <c r="F282" i="30"/>
  <c r="E282" i="35" s="1"/>
  <c r="F281" i="30"/>
  <c r="E281" i="35" s="1"/>
  <c r="F280" i="30"/>
  <c r="E280" i="35" s="1"/>
  <c r="F279" i="30"/>
  <c r="E279" i="35" s="1"/>
  <c r="F278" i="30"/>
  <c r="E278" i="35" s="1"/>
  <c r="F277" i="30"/>
  <c r="E277" i="35" s="1"/>
  <c r="F276" i="30"/>
  <c r="E276" i="35" s="1"/>
  <c r="F275" i="30"/>
  <c r="E275" i="35" s="1"/>
  <c r="F274" i="30"/>
  <c r="E274" i="35" s="1"/>
  <c r="F273" i="30"/>
  <c r="E273" i="35" s="1"/>
  <c r="F272" i="30"/>
  <c r="E272" i="35" s="1"/>
  <c r="F271" i="30"/>
  <c r="E271" i="35" s="1"/>
  <c r="F270" i="30"/>
  <c r="E270" i="35" s="1"/>
  <c r="F269" i="30"/>
  <c r="E269" i="35" s="1"/>
  <c r="F268" i="30"/>
  <c r="E268" i="35" s="1"/>
  <c r="F267" i="30"/>
  <c r="E267" i="35" s="1"/>
  <c r="F266" i="30"/>
  <c r="E266" i="35" s="1"/>
  <c r="F265" i="30"/>
  <c r="E265" i="35" s="1"/>
  <c r="F264" i="30"/>
  <c r="E264" i="35" s="1"/>
  <c r="F263" i="30"/>
  <c r="E263" i="35" s="1"/>
  <c r="F262" i="30"/>
  <c r="E262" i="35" s="1"/>
  <c r="F261" i="30"/>
  <c r="E261" i="35" s="1"/>
  <c r="F260" i="30"/>
  <c r="E260" i="35" s="1"/>
  <c r="F259" i="30"/>
  <c r="E259" i="35" s="1"/>
  <c r="F258" i="30"/>
  <c r="E258" i="35" s="1"/>
  <c r="F257" i="30"/>
  <c r="E257" i="35" s="1"/>
  <c r="F256" i="30"/>
  <c r="E256" i="35" s="1"/>
  <c r="F255" i="30"/>
  <c r="E255" i="35" s="1"/>
  <c r="F254" i="30"/>
  <c r="E254" i="35" s="1"/>
  <c r="F253" i="30"/>
  <c r="E253" i="35" s="1"/>
  <c r="F252" i="30"/>
  <c r="E252" i="35" s="1"/>
  <c r="F251" i="30"/>
  <c r="E251" i="35" s="1"/>
  <c r="F250" i="30"/>
  <c r="E250" i="35" s="1"/>
  <c r="F249" i="30"/>
  <c r="E249" i="35" s="1"/>
  <c r="F248" i="30"/>
  <c r="E248" i="35" s="1"/>
  <c r="F247" i="30"/>
  <c r="E247" i="35" s="1"/>
  <c r="F246" i="30"/>
  <c r="E246" i="35" s="1"/>
  <c r="F245" i="30"/>
  <c r="E245" i="35" s="1"/>
  <c r="F244" i="30"/>
  <c r="E244" i="35" s="1"/>
  <c r="F243" i="30"/>
  <c r="E243" i="35" s="1"/>
  <c r="F242" i="30"/>
  <c r="E242" i="35" s="1"/>
  <c r="F241" i="30"/>
  <c r="E241" i="35" s="1"/>
  <c r="F240" i="30"/>
  <c r="E240" i="35" s="1"/>
  <c r="F239" i="30"/>
  <c r="E239" i="35" s="1"/>
  <c r="F238" i="30"/>
  <c r="E238" i="35" s="1"/>
  <c r="F237" i="30"/>
  <c r="E237" i="35" s="1"/>
  <c r="F236" i="30"/>
  <c r="E236" i="35" s="1"/>
  <c r="F235" i="30"/>
  <c r="E235" i="35" s="1"/>
  <c r="F234" i="30"/>
  <c r="E234" i="35" s="1"/>
  <c r="F233" i="30"/>
  <c r="E233" i="35" s="1"/>
  <c r="F232" i="30"/>
  <c r="E232" i="35" s="1"/>
  <c r="F231" i="30"/>
  <c r="E231" i="35" s="1"/>
  <c r="F230" i="30"/>
  <c r="E230" i="35" s="1"/>
  <c r="F229" i="30"/>
  <c r="E229" i="35" s="1"/>
  <c r="F228" i="30"/>
  <c r="E228" i="35" s="1"/>
  <c r="F227" i="30"/>
  <c r="E227" i="35" s="1"/>
  <c r="F226" i="30"/>
  <c r="E226" i="35" s="1"/>
  <c r="F225" i="30"/>
  <c r="E225" i="35" s="1"/>
  <c r="F224" i="30"/>
  <c r="E224" i="35" s="1"/>
  <c r="F223" i="30"/>
  <c r="E223" i="35" s="1"/>
  <c r="F222" i="30"/>
  <c r="E222" i="35" s="1"/>
  <c r="F221" i="30"/>
  <c r="E221" i="35" s="1"/>
  <c r="F220" i="30"/>
  <c r="E220" i="35" s="1"/>
  <c r="F219" i="30"/>
  <c r="E219" i="35" s="1"/>
  <c r="F218" i="30"/>
  <c r="E218" i="35" s="1"/>
  <c r="F217" i="30"/>
  <c r="E217" i="35" s="1"/>
  <c r="F216" i="30"/>
  <c r="E216" i="35" s="1"/>
  <c r="F215" i="30"/>
  <c r="E215" i="35" s="1"/>
  <c r="F214" i="30"/>
  <c r="E214" i="35" s="1"/>
  <c r="F213" i="30"/>
  <c r="E213" i="35" s="1"/>
  <c r="F212" i="30"/>
  <c r="E212" i="35" s="1"/>
  <c r="F211" i="30"/>
  <c r="E211" i="35" s="1"/>
  <c r="F210" i="30"/>
  <c r="E210" i="35" s="1"/>
  <c r="F209" i="30"/>
  <c r="E209" i="35" s="1"/>
  <c r="F208" i="30"/>
  <c r="E208" i="35" s="1"/>
  <c r="F207" i="30"/>
  <c r="E207" i="35" s="1"/>
  <c r="F206" i="30"/>
  <c r="E206" i="35" s="1"/>
  <c r="F205" i="30"/>
  <c r="E205" i="35" s="1"/>
  <c r="F204" i="30"/>
  <c r="E204" i="35" s="1"/>
  <c r="F203" i="30"/>
  <c r="E203" i="35" s="1"/>
  <c r="F202" i="30"/>
  <c r="E202" i="35" s="1"/>
  <c r="F201" i="30"/>
  <c r="E201" i="35" s="1"/>
  <c r="F200" i="30"/>
  <c r="E200" i="35" s="1"/>
  <c r="F199" i="30"/>
  <c r="E199" i="35" s="1"/>
  <c r="F198" i="30"/>
  <c r="E198" i="35" s="1"/>
  <c r="F197" i="30"/>
  <c r="E197" i="35" s="1"/>
  <c r="F196" i="30"/>
  <c r="E196" i="35" s="1"/>
  <c r="F195" i="30"/>
  <c r="E195" i="35" s="1"/>
  <c r="F194" i="30"/>
  <c r="E194" i="35" s="1"/>
  <c r="F193" i="30"/>
  <c r="E193" i="35" s="1"/>
  <c r="F192" i="30"/>
  <c r="E192" i="35" s="1"/>
  <c r="F191" i="30"/>
  <c r="E191" i="35" s="1"/>
  <c r="F190" i="30"/>
  <c r="E190" i="35" s="1"/>
  <c r="F189" i="30"/>
  <c r="E189" i="35" s="1"/>
  <c r="F188" i="30"/>
  <c r="E188" i="35" s="1"/>
  <c r="F187" i="30"/>
  <c r="E187" i="35" s="1"/>
  <c r="F186" i="30"/>
  <c r="E186" i="35" s="1"/>
  <c r="F185" i="30"/>
  <c r="E185" i="35" s="1"/>
  <c r="F184" i="30"/>
  <c r="E184" i="35" s="1"/>
  <c r="F183" i="30"/>
  <c r="E183" i="35" s="1"/>
  <c r="F182" i="30"/>
  <c r="E182" i="35" s="1"/>
  <c r="F181" i="30"/>
  <c r="E181" i="35" s="1"/>
  <c r="F180" i="30"/>
  <c r="E180" i="35" s="1"/>
  <c r="F179" i="30"/>
  <c r="E179" i="35" s="1"/>
  <c r="F178" i="30"/>
  <c r="E178" i="35" s="1"/>
  <c r="F177" i="30"/>
  <c r="E177" i="35" s="1"/>
  <c r="F176" i="30"/>
  <c r="E176" i="35" s="1"/>
  <c r="F175" i="30"/>
  <c r="E175" i="35" s="1"/>
  <c r="F174" i="30"/>
  <c r="E174" i="35" s="1"/>
  <c r="F173" i="30"/>
  <c r="E173" i="35" s="1"/>
  <c r="F172" i="30"/>
  <c r="E172" i="35" s="1"/>
  <c r="F171" i="30"/>
  <c r="E171" i="35" s="1"/>
  <c r="F170" i="30"/>
  <c r="E170" i="35" s="1"/>
  <c r="F169" i="30"/>
  <c r="E169" i="35" s="1"/>
  <c r="F168" i="30"/>
  <c r="E168" i="35" s="1"/>
  <c r="F167" i="30"/>
  <c r="E167" i="35" s="1"/>
  <c r="F166" i="30"/>
  <c r="E166" i="35" s="1"/>
  <c r="F165" i="30"/>
  <c r="E165" i="35" s="1"/>
  <c r="F164" i="30"/>
  <c r="E164" i="35" s="1"/>
  <c r="F163" i="30"/>
  <c r="E163" i="35" s="1"/>
  <c r="F162" i="30"/>
  <c r="E162" i="35" s="1"/>
  <c r="F161" i="30"/>
  <c r="E161" i="35" s="1"/>
  <c r="F160" i="30"/>
  <c r="E160" i="35" s="1"/>
  <c r="F159" i="30"/>
  <c r="E159" i="35" s="1"/>
  <c r="F158" i="30"/>
  <c r="E158" i="35" s="1"/>
  <c r="F157" i="30"/>
  <c r="E157" i="35" s="1"/>
  <c r="F156" i="30"/>
  <c r="E156" i="35" s="1"/>
  <c r="F155" i="30"/>
  <c r="E155" i="35" s="1"/>
  <c r="F154" i="30"/>
  <c r="E154" i="35" s="1"/>
  <c r="F153" i="30"/>
  <c r="E153" i="35" s="1"/>
  <c r="F152" i="30"/>
  <c r="E152" i="35" s="1"/>
  <c r="F151" i="30"/>
  <c r="E151" i="35" s="1"/>
  <c r="F150" i="30"/>
  <c r="E150" i="35" s="1"/>
  <c r="F149" i="30"/>
  <c r="E149" i="35" s="1"/>
  <c r="F148" i="30"/>
  <c r="E148" i="35" s="1"/>
  <c r="F147" i="30"/>
  <c r="E147" i="35" s="1"/>
  <c r="F146" i="30"/>
  <c r="E146" i="35" s="1"/>
  <c r="F145" i="30"/>
  <c r="E145" i="35" s="1"/>
  <c r="F144" i="30"/>
  <c r="E144" i="35" s="1"/>
  <c r="F143" i="30"/>
  <c r="E143" i="35" s="1"/>
  <c r="F142" i="30"/>
  <c r="E142" i="35" s="1"/>
  <c r="F141" i="30"/>
  <c r="E141" i="35" s="1"/>
  <c r="F140" i="30"/>
  <c r="E140" i="35" s="1"/>
  <c r="F139" i="30"/>
  <c r="E139" i="35" s="1"/>
  <c r="F138" i="30"/>
  <c r="E138" i="35" s="1"/>
  <c r="F137" i="30"/>
  <c r="E137" i="35" s="1"/>
  <c r="F136" i="30"/>
  <c r="E136" i="35" s="1"/>
  <c r="F135" i="30"/>
  <c r="E135" i="35" s="1"/>
  <c r="F134" i="30"/>
  <c r="E134" i="35" s="1"/>
  <c r="F133" i="30"/>
  <c r="E133" i="35" s="1"/>
  <c r="F132" i="30"/>
  <c r="E132" i="35" s="1"/>
  <c r="F131" i="30"/>
  <c r="E131" i="35" s="1"/>
  <c r="F130" i="30"/>
  <c r="E130" i="35" s="1"/>
  <c r="F129" i="30"/>
  <c r="E129" i="35" s="1"/>
  <c r="F128" i="30"/>
  <c r="E128" i="35" s="1"/>
  <c r="F127" i="30"/>
  <c r="E127" i="35" s="1"/>
  <c r="F126" i="30"/>
  <c r="E126" i="35" s="1"/>
  <c r="F125" i="30"/>
  <c r="E125" i="35" s="1"/>
  <c r="F124" i="30"/>
  <c r="E124" i="35" s="1"/>
  <c r="F123" i="30"/>
  <c r="E123" i="35" s="1"/>
  <c r="F122" i="30"/>
  <c r="E122" i="35" s="1"/>
  <c r="F121" i="30"/>
  <c r="E121" i="35" s="1"/>
  <c r="F120" i="30"/>
  <c r="E120" i="35" s="1"/>
  <c r="F119" i="30"/>
  <c r="E119" i="35" s="1"/>
  <c r="F118" i="30"/>
  <c r="E118" i="35" s="1"/>
  <c r="F117" i="30"/>
  <c r="E117" i="35" s="1"/>
  <c r="F116" i="30"/>
  <c r="E116" i="35" s="1"/>
  <c r="F115" i="30"/>
  <c r="E115" i="35" s="1"/>
  <c r="F114" i="30"/>
  <c r="E114" i="35" s="1"/>
  <c r="F113" i="30"/>
  <c r="E113" i="35" s="1"/>
  <c r="F112" i="30"/>
  <c r="E112" i="35" s="1"/>
  <c r="F111" i="30"/>
  <c r="E111" i="35" s="1"/>
  <c r="F110" i="30"/>
  <c r="E110" i="35" s="1"/>
  <c r="F109" i="30"/>
  <c r="E109" i="35" s="1"/>
  <c r="F108" i="30"/>
  <c r="E108" i="35" s="1"/>
  <c r="F107" i="30"/>
  <c r="E107" i="35" s="1"/>
  <c r="F106" i="30"/>
  <c r="E106" i="35" s="1"/>
  <c r="F105" i="30"/>
  <c r="E105" i="35" s="1"/>
  <c r="F104" i="30"/>
  <c r="E104" i="35" s="1"/>
  <c r="F103" i="30"/>
  <c r="E103" i="35" s="1"/>
  <c r="F102" i="30"/>
  <c r="E102" i="35" s="1"/>
  <c r="F101" i="30"/>
  <c r="E101" i="35" s="1"/>
  <c r="F100" i="30"/>
  <c r="E100" i="35" s="1"/>
  <c r="F99" i="30"/>
  <c r="E99" i="35" s="1"/>
  <c r="F98" i="30"/>
  <c r="E98" i="35" s="1"/>
  <c r="F97" i="30"/>
  <c r="E97" i="35" s="1"/>
  <c r="F96" i="30"/>
  <c r="E96" i="35" s="1"/>
  <c r="F95" i="30"/>
  <c r="E95" i="35" s="1"/>
  <c r="F94" i="30"/>
  <c r="E94" i="35" s="1"/>
  <c r="F93" i="30"/>
  <c r="E93" i="35" s="1"/>
  <c r="F92" i="30"/>
  <c r="E92" i="35" s="1"/>
  <c r="F91" i="30"/>
  <c r="E91" i="35" s="1"/>
  <c r="F90" i="30"/>
  <c r="E90" i="35" s="1"/>
  <c r="F89" i="30"/>
  <c r="E89" i="35" s="1"/>
  <c r="F88" i="30"/>
  <c r="E88" i="35" s="1"/>
  <c r="F87" i="30"/>
  <c r="E87" i="35" s="1"/>
  <c r="F86" i="30"/>
  <c r="E86" i="35" s="1"/>
  <c r="F85" i="30"/>
  <c r="E85" i="35" s="1"/>
  <c r="F84" i="30"/>
  <c r="E84" i="35" s="1"/>
  <c r="F83" i="30"/>
  <c r="E83" i="35" s="1"/>
  <c r="F82" i="30"/>
  <c r="E82" i="35" s="1"/>
  <c r="F81" i="30"/>
  <c r="E81" i="35" s="1"/>
  <c r="F80" i="30"/>
  <c r="E80" i="35" s="1"/>
  <c r="F79" i="30"/>
  <c r="E79" i="35" s="1"/>
  <c r="F78" i="30"/>
  <c r="E78" i="35" s="1"/>
  <c r="F77" i="30"/>
  <c r="E77" i="35" s="1"/>
  <c r="F76" i="30"/>
  <c r="E76" i="35" s="1"/>
  <c r="F75" i="30"/>
  <c r="E75" i="35" s="1"/>
  <c r="F74" i="30"/>
  <c r="E74" i="35" s="1"/>
  <c r="F73" i="30"/>
  <c r="E73" i="35" s="1"/>
  <c r="F72" i="30"/>
  <c r="E72" i="35" s="1"/>
  <c r="F71" i="30"/>
  <c r="E71" i="35" s="1"/>
  <c r="F70" i="30"/>
  <c r="E70" i="35" s="1"/>
  <c r="F69" i="30"/>
  <c r="E69" i="35" s="1"/>
  <c r="F68" i="30"/>
  <c r="E68" i="35" s="1"/>
  <c r="F67" i="30"/>
  <c r="E67" i="35" s="1"/>
  <c r="F66" i="30"/>
  <c r="E66" i="35" s="1"/>
  <c r="F65" i="30"/>
  <c r="E65" i="35" s="1"/>
  <c r="F64" i="30"/>
  <c r="E64" i="35" s="1"/>
  <c r="F63" i="30"/>
  <c r="E63" i="35" s="1"/>
  <c r="F62" i="30"/>
  <c r="E62" i="35" s="1"/>
  <c r="F61" i="30"/>
  <c r="E61" i="35" s="1"/>
  <c r="F60" i="30"/>
  <c r="E60" i="35" s="1"/>
  <c r="F59" i="30"/>
  <c r="E59" i="35" s="1"/>
  <c r="F58" i="30"/>
  <c r="E58" i="35" s="1"/>
  <c r="F57" i="30"/>
  <c r="E57" i="35" s="1"/>
  <c r="F56" i="30"/>
  <c r="E56" i="35" s="1"/>
  <c r="F55" i="30"/>
  <c r="E55" i="35" s="1"/>
  <c r="F54" i="30"/>
  <c r="E54" i="35" s="1"/>
  <c r="F53" i="30"/>
  <c r="E53" i="35" s="1"/>
  <c r="F52" i="30"/>
  <c r="E52" i="35" s="1"/>
  <c r="F51" i="30"/>
  <c r="E51" i="35" s="1"/>
  <c r="F50" i="30"/>
  <c r="E50" i="35" s="1"/>
  <c r="F49" i="30"/>
  <c r="E49" i="35" s="1"/>
  <c r="F48" i="30"/>
  <c r="E48" i="35" s="1"/>
  <c r="F47" i="30"/>
  <c r="E47" i="35" s="1"/>
  <c r="F46" i="30"/>
  <c r="E46" i="35" s="1"/>
  <c r="F45" i="30"/>
  <c r="E45" i="35" s="1"/>
  <c r="F44" i="30"/>
  <c r="E43" i="35" s="1"/>
  <c r="F43" i="30"/>
  <c r="E42" i="35" s="1"/>
  <c r="F42" i="30"/>
  <c r="E41" i="35" s="1"/>
  <c r="F40" i="30"/>
  <c r="F39" i="30"/>
  <c r="E39" i="35" s="1"/>
  <c r="F38" i="30"/>
  <c r="E38" i="35" s="1"/>
  <c r="F37" i="30"/>
  <c r="E37" i="35" s="1"/>
  <c r="F36" i="30"/>
  <c r="E36" i="35" s="1"/>
  <c r="F35" i="30"/>
  <c r="E35" i="35" s="1"/>
  <c r="F34" i="30"/>
  <c r="E34" i="35" s="1"/>
  <c r="F33" i="30"/>
  <c r="E33" i="35" s="1"/>
  <c r="F32" i="30"/>
  <c r="E32" i="35" s="1"/>
  <c r="F31" i="30"/>
  <c r="E31" i="35" s="1"/>
  <c r="F30" i="30"/>
  <c r="E30" i="35" s="1"/>
  <c r="F29" i="30"/>
  <c r="E29" i="35" s="1"/>
  <c r="F28" i="30"/>
  <c r="E28" i="35" s="1"/>
  <c r="F27" i="30"/>
  <c r="E27" i="35" s="1"/>
  <c r="F26" i="30"/>
  <c r="E26" i="35" s="1"/>
  <c r="F25" i="30"/>
  <c r="E25" i="35" s="1"/>
  <c r="F24" i="30"/>
  <c r="E24" i="35" s="1"/>
  <c r="F23" i="30"/>
  <c r="E23" i="35" s="1"/>
  <c r="F22" i="30"/>
  <c r="E22" i="35" s="1"/>
  <c r="F21" i="30"/>
  <c r="E21" i="35" s="1"/>
  <c r="F20" i="30"/>
  <c r="E20" i="35" s="1"/>
  <c r="F19" i="30"/>
  <c r="E19" i="35" s="1"/>
  <c r="F18" i="30"/>
  <c r="E18" i="35" s="1"/>
  <c r="F17" i="30"/>
  <c r="E17" i="35" s="1"/>
  <c r="F16" i="30"/>
  <c r="E16" i="35" s="1"/>
  <c r="F15" i="30"/>
  <c r="E15" i="35" s="1"/>
  <c r="F14" i="30"/>
  <c r="E14" i="35" s="1"/>
  <c r="F13" i="30"/>
  <c r="E13" i="35" s="1"/>
  <c r="F12" i="30"/>
  <c r="E12" i="35" s="1"/>
  <c r="F11" i="30"/>
  <c r="E11" i="35" s="1"/>
  <c r="F10" i="30"/>
  <c r="E10" i="35" s="1"/>
  <c r="E319" i="30"/>
  <c r="E318" i="30"/>
  <c r="E317" i="30"/>
  <c r="E316" i="30"/>
  <c r="E315" i="30"/>
  <c r="E314" i="30"/>
  <c r="E313" i="30"/>
  <c r="E312" i="30"/>
  <c r="E311" i="30"/>
  <c r="E310" i="30"/>
  <c r="E309" i="30"/>
  <c r="E308" i="30"/>
  <c r="E306" i="30"/>
  <c r="E305" i="30"/>
  <c r="E304" i="30"/>
  <c r="E303" i="30"/>
  <c r="E302" i="30"/>
  <c r="E301" i="30"/>
  <c r="E300" i="30"/>
  <c r="E299" i="30"/>
  <c r="E298" i="30"/>
  <c r="E297" i="30"/>
  <c r="E296" i="30"/>
  <c r="E295" i="30"/>
  <c r="E294" i="30"/>
  <c r="E293" i="30"/>
  <c r="E292" i="30"/>
  <c r="E291" i="30"/>
  <c r="E290" i="30"/>
  <c r="E289" i="30"/>
  <c r="E288" i="30"/>
  <c r="E287" i="30"/>
  <c r="E286" i="30"/>
  <c r="E285" i="30"/>
  <c r="E284" i="30"/>
  <c r="E283" i="30"/>
  <c r="E282" i="30"/>
  <c r="E281" i="30"/>
  <c r="E280" i="30"/>
  <c r="E279" i="30"/>
  <c r="E278" i="30"/>
  <c r="E277" i="30"/>
  <c r="E276" i="30"/>
  <c r="E275" i="30"/>
  <c r="E274" i="30"/>
  <c r="E273" i="30"/>
  <c r="E272" i="30"/>
  <c r="E271" i="30"/>
  <c r="E270" i="30"/>
  <c r="E269" i="30"/>
  <c r="E268" i="30"/>
  <c r="E267" i="30"/>
  <c r="E266" i="30"/>
  <c r="E265" i="30"/>
  <c r="E264" i="30"/>
  <c r="E263" i="30"/>
  <c r="E262" i="30"/>
  <c r="E261" i="30"/>
  <c r="E260" i="30"/>
  <c r="E259" i="30"/>
  <c r="E258" i="30"/>
  <c r="E257" i="30"/>
  <c r="E256" i="30"/>
  <c r="E255" i="30"/>
  <c r="E254" i="30"/>
  <c r="E253" i="30"/>
  <c r="E252" i="30"/>
  <c r="E251" i="30"/>
  <c r="E250" i="30"/>
  <c r="E249" i="30"/>
  <c r="E248" i="30"/>
  <c r="E247" i="30"/>
  <c r="E246" i="30"/>
  <c r="E245" i="30"/>
  <c r="E244" i="30"/>
  <c r="E243" i="30"/>
  <c r="E242" i="30"/>
  <c r="E241" i="30"/>
  <c r="E240" i="30"/>
  <c r="E239" i="30"/>
  <c r="E238" i="30"/>
  <c r="E237" i="30"/>
  <c r="E236" i="30"/>
  <c r="E235" i="30"/>
  <c r="E234" i="30"/>
  <c r="E233" i="30"/>
  <c r="E232" i="30"/>
  <c r="E231" i="30"/>
  <c r="E230" i="30"/>
  <c r="E229" i="30"/>
  <c r="E228" i="30"/>
  <c r="E227" i="30"/>
  <c r="E226" i="30"/>
  <c r="E225" i="30"/>
  <c r="E224" i="30"/>
  <c r="E223" i="30"/>
  <c r="E222" i="30"/>
  <c r="E221" i="30"/>
  <c r="E220" i="30"/>
  <c r="E219" i="30"/>
  <c r="E218" i="30"/>
  <c r="E217" i="30"/>
  <c r="E216" i="30"/>
  <c r="E215" i="30"/>
  <c r="E214" i="30"/>
  <c r="E213" i="30"/>
  <c r="E212" i="30"/>
  <c r="E211" i="30"/>
  <c r="E210" i="30"/>
  <c r="E209" i="30"/>
  <c r="E208" i="30"/>
  <c r="E207" i="30"/>
  <c r="E206" i="30"/>
  <c r="E205" i="30"/>
  <c r="E204" i="30"/>
  <c r="E203" i="30"/>
  <c r="E202" i="30"/>
  <c r="E201" i="30"/>
  <c r="E200" i="30"/>
  <c r="E199" i="30"/>
  <c r="E198" i="30"/>
  <c r="E197" i="30"/>
  <c r="E196" i="30"/>
  <c r="E195" i="30"/>
  <c r="E194" i="30"/>
  <c r="E193" i="30"/>
  <c r="E192" i="30"/>
  <c r="E191" i="30"/>
  <c r="E190" i="30"/>
  <c r="E189" i="30"/>
  <c r="E188" i="30"/>
  <c r="E187" i="30"/>
  <c r="E186" i="30"/>
  <c r="E185" i="30"/>
  <c r="E184" i="30"/>
  <c r="E183" i="30"/>
  <c r="E182" i="30"/>
  <c r="E181" i="30"/>
  <c r="E180" i="30"/>
  <c r="E179" i="30"/>
  <c r="E178" i="30"/>
  <c r="E177" i="30"/>
  <c r="E176" i="30"/>
  <c r="E175" i="30"/>
  <c r="E174" i="30"/>
  <c r="E173" i="30"/>
  <c r="E172" i="30"/>
  <c r="E171" i="30"/>
  <c r="E170" i="30"/>
  <c r="E169" i="30"/>
  <c r="E168" i="30"/>
  <c r="E167" i="30"/>
  <c r="E166" i="30"/>
  <c r="E165" i="30"/>
  <c r="E164" i="30"/>
  <c r="E163" i="30"/>
  <c r="E162" i="30"/>
  <c r="E161" i="30"/>
  <c r="E160" i="30"/>
  <c r="E159" i="30"/>
  <c r="E158" i="30"/>
  <c r="E157" i="30"/>
  <c r="E156" i="30"/>
  <c r="E155" i="30"/>
  <c r="E154" i="30"/>
  <c r="E153" i="30"/>
  <c r="E152" i="30"/>
  <c r="E151" i="30"/>
  <c r="E150" i="30"/>
  <c r="E149" i="30"/>
  <c r="E148" i="30"/>
  <c r="E147" i="30"/>
  <c r="E146" i="30"/>
  <c r="E145" i="30"/>
  <c r="E144" i="30"/>
  <c r="E143" i="30"/>
  <c r="E142" i="30"/>
  <c r="E141" i="30"/>
  <c r="E140" i="30"/>
  <c r="E139" i="30"/>
  <c r="E138" i="30"/>
  <c r="E137" i="30"/>
  <c r="E136" i="30"/>
  <c r="E135" i="30"/>
  <c r="E134" i="30"/>
  <c r="E133" i="30"/>
  <c r="E132" i="30"/>
  <c r="E131" i="30"/>
  <c r="E130" i="30"/>
  <c r="E129" i="30"/>
  <c r="E128" i="30"/>
  <c r="E127" i="30"/>
  <c r="E126" i="30"/>
  <c r="E125" i="30"/>
  <c r="E124" i="30"/>
  <c r="E123" i="30"/>
  <c r="E122" i="30"/>
  <c r="E121" i="30"/>
  <c r="E120" i="30"/>
  <c r="E119" i="30"/>
  <c r="E118" i="30"/>
  <c r="E117" i="30"/>
  <c r="E116" i="30"/>
  <c r="E115" i="30"/>
  <c r="E114" i="30"/>
  <c r="E113" i="30"/>
  <c r="E112" i="30"/>
  <c r="E111" i="30"/>
  <c r="E110" i="30"/>
  <c r="E109" i="30"/>
  <c r="E108" i="30"/>
  <c r="E107" i="30"/>
  <c r="E106" i="30"/>
  <c r="E105" i="30"/>
  <c r="E104" i="30"/>
  <c r="E103" i="30"/>
  <c r="E102" i="30"/>
  <c r="E101" i="30"/>
  <c r="E100" i="30"/>
  <c r="E99" i="30"/>
  <c r="E98" i="30"/>
  <c r="E97" i="30"/>
  <c r="E96" i="30"/>
  <c r="E95" i="30"/>
  <c r="E94" i="30"/>
  <c r="E93" i="30"/>
  <c r="E92" i="30"/>
  <c r="E91" i="30"/>
  <c r="E90" i="30"/>
  <c r="E89" i="30"/>
  <c r="E88" i="30"/>
  <c r="E87" i="30"/>
  <c r="E86" i="30"/>
  <c r="E85" i="30"/>
  <c r="E84" i="30"/>
  <c r="E83" i="30"/>
  <c r="E82" i="30"/>
  <c r="E81" i="30"/>
  <c r="E80" i="30"/>
  <c r="E79" i="30"/>
  <c r="E78" i="30"/>
  <c r="E77" i="30"/>
  <c r="E76" i="30"/>
  <c r="E75" i="30"/>
  <c r="E74" i="30"/>
  <c r="E73" i="30"/>
  <c r="E72" i="30"/>
  <c r="E71" i="30"/>
  <c r="E70" i="30"/>
  <c r="E69" i="30"/>
  <c r="E68" i="30"/>
  <c r="E67" i="30"/>
  <c r="E66" i="30"/>
  <c r="E65" i="30"/>
  <c r="E64" i="30"/>
  <c r="E63" i="30"/>
  <c r="E62" i="30"/>
  <c r="E61" i="30"/>
  <c r="E60" i="30"/>
  <c r="E59" i="30"/>
  <c r="E58" i="30"/>
  <c r="E57" i="30"/>
  <c r="E56" i="30"/>
  <c r="E55" i="30"/>
  <c r="E54" i="30"/>
  <c r="E53" i="30"/>
  <c r="E52" i="30"/>
  <c r="E51" i="30"/>
  <c r="E50" i="30"/>
  <c r="E49" i="30"/>
  <c r="E48" i="30"/>
  <c r="E47" i="30"/>
  <c r="E46" i="30"/>
  <c r="E45" i="30"/>
  <c r="E44" i="30"/>
  <c r="E43" i="30"/>
  <c r="E42" i="30"/>
  <c r="E41" i="30"/>
  <c r="E40" i="30"/>
  <c r="E39" i="30"/>
  <c r="E38" i="30"/>
  <c r="E37" i="30"/>
  <c r="E36" i="30"/>
  <c r="E35" i="30"/>
  <c r="E34" i="30"/>
  <c r="E33" i="30"/>
  <c r="E32" i="30"/>
  <c r="E31" i="30"/>
  <c r="E30" i="30"/>
  <c r="E29" i="30"/>
  <c r="E28" i="30"/>
  <c r="E27" i="30"/>
  <c r="E26" i="30"/>
  <c r="E25" i="30"/>
  <c r="E24" i="30"/>
  <c r="E23" i="30"/>
  <c r="E22" i="30"/>
  <c r="E21" i="30"/>
  <c r="E20" i="30"/>
  <c r="E19" i="30"/>
  <c r="E18" i="30"/>
  <c r="E17" i="30"/>
  <c r="E16" i="30"/>
  <c r="E15" i="30"/>
  <c r="E14" i="30"/>
  <c r="E13" i="30"/>
  <c r="E12" i="30"/>
  <c r="E11" i="30"/>
  <c r="E10" i="30"/>
  <c r="D319" i="30"/>
  <c r="D318" i="30"/>
  <c r="D317" i="30"/>
  <c r="D316" i="30"/>
  <c r="D315" i="30"/>
  <c r="D314" i="30"/>
  <c r="D313" i="30"/>
  <c r="D312" i="30"/>
  <c r="D311" i="30"/>
  <c r="D310" i="30"/>
  <c r="D309" i="30"/>
  <c r="D308" i="30"/>
  <c r="D306" i="30"/>
  <c r="D305" i="30"/>
  <c r="D304" i="30"/>
  <c r="D303" i="30"/>
  <c r="D302" i="30"/>
  <c r="D301" i="30"/>
  <c r="D300" i="30"/>
  <c r="D299" i="30"/>
  <c r="D298" i="30"/>
  <c r="D297" i="30"/>
  <c r="D296" i="30"/>
  <c r="D295" i="30"/>
  <c r="D294" i="30"/>
  <c r="D293" i="30"/>
  <c r="D292" i="30"/>
  <c r="D291" i="30"/>
  <c r="D290" i="30"/>
  <c r="D289" i="30"/>
  <c r="D288" i="30"/>
  <c r="D287" i="30"/>
  <c r="D286" i="30"/>
  <c r="D285" i="30"/>
  <c r="D284" i="30"/>
  <c r="D283" i="30"/>
  <c r="D282" i="30"/>
  <c r="D281" i="30"/>
  <c r="D280" i="30"/>
  <c r="D279" i="30"/>
  <c r="D278" i="30"/>
  <c r="D277" i="30"/>
  <c r="D276" i="30"/>
  <c r="D275" i="30"/>
  <c r="D274" i="30"/>
  <c r="D273" i="30"/>
  <c r="D272" i="30"/>
  <c r="D271" i="30"/>
  <c r="D270" i="30"/>
  <c r="D269" i="30"/>
  <c r="D268" i="30"/>
  <c r="D267" i="30"/>
  <c r="D266" i="30"/>
  <c r="D265" i="30"/>
  <c r="D264" i="30"/>
  <c r="D263" i="30"/>
  <c r="D262" i="30"/>
  <c r="D261" i="30"/>
  <c r="D260" i="30"/>
  <c r="D259" i="30"/>
  <c r="D258" i="30"/>
  <c r="D257" i="30"/>
  <c r="D256" i="30"/>
  <c r="D255" i="30"/>
  <c r="D254" i="30"/>
  <c r="D253" i="30"/>
  <c r="D252" i="30"/>
  <c r="D251" i="30"/>
  <c r="D250" i="30"/>
  <c r="D249" i="30"/>
  <c r="D248" i="30"/>
  <c r="D247" i="30"/>
  <c r="D246" i="30"/>
  <c r="D245" i="30"/>
  <c r="D244" i="30"/>
  <c r="D243" i="30"/>
  <c r="D242" i="30"/>
  <c r="D241" i="30"/>
  <c r="D240" i="30"/>
  <c r="D239" i="30"/>
  <c r="D238" i="30"/>
  <c r="D237" i="30"/>
  <c r="D236" i="30"/>
  <c r="D235" i="30"/>
  <c r="D234" i="30"/>
  <c r="D233" i="30"/>
  <c r="D232" i="30"/>
  <c r="D231" i="30"/>
  <c r="D230" i="30"/>
  <c r="D229" i="30"/>
  <c r="D228" i="30"/>
  <c r="D227" i="30"/>
  <c r="D226" i="30"/>
  <c r="D225" i="30"/>
  <c r="D224" i="30"/>
  <c r="D223" i="30"/>
  <c r="D222" i="30"/>
  <c r="D221" i="30"/>
  <c r="D220" i="30"/>
  <c r="D219" i="30"/>
  <c r="D218" i="30"/>
  <c r="D217" i="30"/>
  <c r="D216" i="30"/>
  <c r="D215" i="30"/>
  <c r="D214" i="30"/>
  <c r="D213" i="30"/>
  <c r="D212" i="30"/>
  <c r="D211" i="30"/>
  <c r="D210" i="30"/>
  <c r="D209" i="30"/>
  <c r="D208" i="30"/>
  <c r="D207" i="30"/>
  <c r="D206" i="30"/>
  <c r="D205" i="30"/>
  <c r="D204" i="30"/>
  <c r="D203" i="30"/>
  <c r="D202" i="30"/>
  <c r="D201" i="30"/>
  <c r="D200" i="30"/>
  <c r="D199" i="30"/>
  <c r="D198" i="30"/>
  <c r="D197" i="30"/>
  <c r="D196" i="30"/>
  <c r="D195" i="30"/>
  <c r="D194" i="30"/>
  <c r="D193" i="30"/>
  <c r="D192" i="30"/>
  <c r="D191" i="30"/>
  <c r="D190" i="30"/>
  <c r="D189" i="30"/>
  <c r="D188" i="30"/>
  <c r="D187" i="30"/>
  <c r="D186" i="30"/>
  <c r="D185" i="30"/>
  <c r="D184" i="30"/>
  <c r="D183" i="30"/>
  <c r="D182" i="30"/>
  <c r="D181" i="30"/>
  <c r="D180" i="30"/>
  <c r="D179" i="30"/>
  <c r="D178" i="30"/>
  <c r="D177" i="30"/>
  <c r="D176" i="30"/>
  <c r="D175" i="30"/>
  <c r="D174" i="30"/>
  <c r="D173" i="30"/>
  <c r="D172" i="30"/>
  <c r="D171" i="30"/>
  <c r="D170" i="30"/>
  <c r="D169" i="30"/>
  <c r="D168" i="30"/>
  <c r="D167" i="30"/>
  <c r="D166" i="30"/>
  <c r="D165" i="30"/>
  <c r="D164" i="30"/>
  <c r="D163" i="30"/>
  <c r="D162" i="30"/>
  <c r="D161" i="30"/>
  <c r="D160" i="30"/>
  <c r="D159" i="30"/>
  <c r="D158" i="30"/>
  <c r="D157" i="30"/>
  <c r="D156" i="30"/>
  <c r="D155" i="30"/>
  <c r="D154" i="30"/>
  <c r="D153" i="30"/>
  <c r="D152" i="30"/>
  <c r="D151" i="30"/>
  <c r="D150" i="30"/>
  <c r="D149" i="30"/>
  <c r="D148" i="30"/>
  <c r="D147" i="30"/>
  <c r="D146" i="30"/>
  <c r="D145" i="30"/>
  <c r="D144" i="30"/>
  <c r="D143" i="30"/>
  <c r="D142" i="30"/>
  <c r="D141" i="30"/>
  <c r="D140" i="30"/>
  <c r="D139" i="30"/>
  <c r="D138" i="30"/>
  <c r="D137" i="30"/>
  <c r="D136" i="30"/>
  <c r="D135" i="30"/>
  <c r="D134" i="30"/>
  <c r="D133" i="30"/>
  <c r="D132" i="30"/>
  <c r="D131" i="30"/>
  <c r="D130" i="30"/>
  <c r="D129" i="30"/>
  <c r="D128" i="30"/>
  <c r="D127" i="30"/>
  <c r="D126" i="30"/>
  <c r="D125" i="30"/>
  <c r="D124" i="30"/>
  <c r="D123" i="30"/>
  <c r="D122" i="30"/>
  <c r="D121" i="30"/>
  <c r="D120" i="30"/>
  <c r="D119" i="30"/>
  <c r="D118" i="30"/>
  <c r="D117" i="30"/>
  <c r="D116" i="30"/>
  <c r="D115" i="30"/>
  <c r="D114" i="30"/>
  <c r="D113" i="30"/>
  <c r="D112" i="30"/>
  <c r="D111" i="30"/>
  <c r="D110" i="30"/>
  <c r="D109" i="30"/>
  <c r="D108" i="30"/>
  <c r="D107" i="30"/>
  <c r="D106" i="30"/>
  <c r="D105" i="30"/>
  <c r="D104" i="30"/>
  <c r="D103" i="30"/>
  <c r="D102" i="30"/>
  <c r="D101" i="30"/>
  <c r="D100" i="30"/>
  <c r="D99" i="30"/>
  <c r="D98" i="30"/>
  <c r="D97" i="30"/>
  <c r="D96" i="30"/>
  <c r="D95" i="30"/>
  <c r="D94" i="30"/>
  <c r="D93" i="30"/>
  <c r="D92" i="30"/>
  <c r="D91" i="30"/>
  <c r="D90" i="30"/>
  <c r="D89" i="30"/>
  <c r="D88" i="30"/>
  <c r="D87" i="30"/>
  <c r="D86" i="30"/>
  <c r="D85" i="30"/>
  <c r="D84" i="30"/>
  <c r="D83" i="30"/>
  <c r="D82" i="30"/>
  <c r="D81" i="30"/>
  <c r="D80" i="30"/>
  <c r="D79" i="30"/>
  <c r="D78" i="30"/>
  <c r="D77" i="30"/>
  <c r="D76" i="30"/>
  <c r="D75" i="30"/>
  <c r="D74" i="30"/>
  <c r="D73" i="30"/>
  <c r="D72" i="30"/>
  <c r="D71" i="30"/>
  <c r="D70" i="30"/>
  <c r="D69" i="30"/>
  <c r="D68" i="30"/>
  <c r="D67" i="30"/>
  <c r="D66" i="30"/>
  <c r="D65" i="30"/>
  <c r="D64" i="30"/>
  <c r="D63" i="30"/>
  <c r="D62" i="30"/>
  <c r="D61" i="30"/>
  <c r="D60" i="30"/>
  <c r="D59" i="30"/>
  <c r="D58" i="30"/>
  <c r="D56" i="30"/>
  <c r="D55" i="30"/>
  <c r="D54" i="30"/>
  <c r="D53" i="30"/>
  <c r="D52" i="30"/>
  <c r="D51" i="30"/>
  <c r="D50" i="30"/>
  <c r="D49" i="30"/>
  <c r="D48" i="30"/>
  <c r="D47" i="30"/>
  <c r="D46" i="30"/>
  <c r="D45" i="30"/>
  <c r="D44" i="30"/>
  <c r="D43" i="30"/>
  <c r="D42" i="30"/>
  <c r="D41" i="30"/>
  <c r="D40" i="30"/>
  <c r="D39" i="30"/>
  <c r="D38" i="30"/>
  <c r="D37" i="30"/>
  <c r="D36" i="30"/>
  <c r="D35" i="30"/>
  <c r="D34" i="30"/>
  <c r="D33" i="30"/>
  <c r="D32" i="30"/>
  <c r="D31" i="30"/>
  <c r="D30" i="30"/>
  <c r="D29" i="30"/>
  <c r="D28" i="30"/>
  <c r="D27" i="30"/>
  <c r="D26" i="30"/>
  <c r="D25" i="30"/>
  <c r="D24" i="30"/>
  <c r="D23" i="30"/>
  <c r="D22" i="30"/>
  <c r="D21" i="30"/>
  <c r="D20" i="30"/>
  <c r="D19" i="30"/>
  <c r="D18" i="30"/>
  <c r="D17" i="30"/>
  <c r="D16" i="30"/>
  <c r="D15" i="30"/>
  <c r="D14" i="30"/>
  <c r="D13" i="30"/>
  <c r="D12" i="30"/>
  <c r="D11" i="30"/>
  <c r="D10" i="30"/>
  <c r="E321" i="35" l="1"/>
  <c r="G11" i="10" s="1"/>
  <c r="O321" i="30"/>
  <c r="Q16" i="10" s="1"/>
  <c r="F321" i="30"/>
  <c r="H16" i="10" s="1"/>
  <c r="E321" i="30"/>
  <c r="G16" i="10" s="1"/>
  <c r="J321" i="30"/>
  <c r="K16" i="10" s="1"/>
  <c r="Q321" i="30"/>
  <c r="O16" i="10" s="1"/>
  <c r="R321" i="30"/>
  <c r="P321" i="30"/>
  <c r="P16" i="10" s="1"/>
  <c r="N321" i="30"/>
  <c r="R16" i="10" s="1"/>
  <c r="L321" i="30"/>
  <c r="K321" i="30"/>
  <c r="J16" i="10" s="1"/>
  <c r="I321" i="30"/>
  <c r="L16" i="10" s="1"/>
  <c r="H321" i="30"/>
  <c r="M16" i="10" s="1"/>
  <c r="F69" i="10" l="1"/>
  <c r="T320" i="27"/>
  <c r="U320" i="27" l="1"/>
  <c r="V320" i="27"/>
  <c r="C312" i="23" l="1"/>
  <c r="D312" i="23"/>
  <c r="D4" i="23"/>
  <c r="C4" i="23"/>
  <c r="D311" i="23"/>
  <c r="C311" i="23"/>
  <c r="D310" i="23"/>
  <c r="C310" i="23"/>
  <c r="D309" i="23"/>
  <c r="C309" i="23"/>
  <c r="D308" i="23"/>
  <c r="C308" i="23"/>
  <c r="D307" i="23"/>
  <c r="C307" i="23"/>
  <c r="D306" i="23"/>
  <c r="C306" i="23"/>
  <c r="D305" i="23"/>
  <c r="C305" i="23"/>
  <c r="D304" i="23"/>
  <c r="C304" i="23"/>
  <c r="D303" i="23"/>
  <c r="C303" i="23"/>
  <c r="D302" i="23"/>
  <c r="C302" i="23"/>
  <c r="D301" i="23"/>
  <c r="C301" i="23"/>
  <c r="D300" i="23"/>
  <c r="C300" i="23"/>
  <c r="D299" i="23"/>
  <c r="C299" i="23"/>
  <c r="D298" i="23"/>
  <c r="C298" i="23"/>
  <c r="D297" i="23"/>
  <c r="C297" i="23"/>
  <c r="D296" i="23"/>
  <c r="C296" i="23"/>
  <c r="D295" i="23"/>
  <c r="C295" i="23"/>
  <c r="D294" i="23"/>
  <c r="C294" i="23"/>
  <c r="D293" i="23"/>
  <c r="C293" i="23"/>
  <c r="D292" i="23"/>
  <c r="C292" i="23"/>
  <c r="D291" i="23"/>
  <c r="C291" i="23"/>
  <c r="D290" i="23"/>
  <c r="C290" i="23"/>
  <c r="D289" i="23"/>
  <c r="C289" i="23"/>
  <c r="D288" i="23"/>
  <c r="C288" i="23"/>
  <c r="D287" i="23"/>
  <c r="C287" i="23"/>
  <c r="D286" i="23"/>
  <c r="C286" i="23"/>
  <c r="D285" i="23"/>
  <c r="C285" i="23"/>
  <c r="D284" i="23"/>
  <c r="C284" i="23"/>
  <c r="D283" i="23"/>
  <c r="C283" i="23"/>
  <c r="D282" i="23"/>
  <c r="C282" i="23"/>
  <c r="D281" i="23"/>
  <c r="C281" i="23"/>
  <c r="D280" i="23"/>
  <c r="C280" i="23"/>
  <c r="D279" i="23"/>
  <c r="C279" i="23"/>
  <c r="D278" i="23"/>
  <c r="C278" i="23"/>
  <c r="D277" i="23"/>
  <c r="C277" i="23"/>
  <c r="D276" i="23"/>
  <c r="C276" i="23"/>
  <c r="D275" i="23"/>
  <c r="C275" i="23"/>
  <c r="D274" i="23"/>
  <c r="C274" i="23"/>
  <c r="D273" i="23"/>
  <c r="C273" i="23"/>
  <c r="D272" i="23"/>
  <c r="C272" i="23"/>
  <c r="D271" i="23"/>
  <c r="C271" i="23"/>
  <c r="D270" i="23"/>
  <c r="C270" i="23"/>
  <c r="D269" i="23"/>
  <c r="C269" i="23"/>
  <c r="D268" i="23"/>
  <c r="C268" i="23"/>
  <c r="D267" i="23"/>
  <c r="C267" i="23"/>
  <c r="D266" i="23"/>
  <c r="C266" i="23"/>
  <c r="D265" i="23"/>
  <c r="C265" i="23"/>
  <c r="D264" i="23"/>
  <c r="C264" i="23"/>
  <c r="D263" i="23"/>
  <c r="C263" i="23"/>
  <c r="D262" i="23"/>
  <c r="C262" i="23"/>
  <c r="D261" i="23"/>
  <c r="C261" i="23"/>
  <c r="D260" i="23"/>
  <c r="C260" i="23"/>
  <c r="D259" i="23"/>
  <c r="C259" i="23"/>
  <c r="D258" i="23"/>
  <c r="C258" i="23"/>
  <c r="D257" i="23"/>
  <c r="C257" i="23"/>
  <c r="D256" i="23"/>
  <c r="C256" i="23"/>
  <c r="D255" i="23"/>
  <c r="C255" i="23"/>
  <c r="D254" i="23"/>
  <c r="C254" i="23"/>
  <c r="D253" i="23"/>
  <c r="C253" i="23"/>
  <c r="D252" i="23"/>
  <c r="C252" i="23"/>
  <c r="D251" i="23"/>
  <c r="C251" i="23"/>
  <c r="D250" i="23"/>
  <c r="C250" i="23"/>
  <c r="D249" i="23"/>
  <c r="C249" i="23"/>
  <c r="D248" i="23"/>
  <c r="C248" i="23"/>
  <c r="D247" i="23"/>
  <c r="C247" i="23"/>
  <c r="D246" i="23"/>
  <c r="C246" i="23"/>
  <c r="D245" i="23"/>
  <c r="C245" i="23"/>
  <c r="D244" i="23"/>
  <c r="C244" i="23"/>
  <c r="D243" i="23"/>
  <c r="C243" i="23"/>
  <c r="D242" i="23"/>
  <c r="C242" i="23"/>
  <c r="D241" i="23"/>
  <c r="C241" i="23"/>
  <c r="D240" i="23"/>
  <c r="C240" i="23"/>
  <c r="D239" i="23"/>
  <c r="C239" i="23"/>
  <c r="D238" i="23"/>
  <c r="C238" i="23"/>
  <c r="D237" i="23"/>
  <c r="C237" i="23"/>
  <c r="D236" i="23"/>
  <c r="C236" i="23"/>
  <c r="D235" i="23"/>
  <c r="C235" i="23"/>
  <c r="D234" i="23"/>
  <c r="C234" i="23"/>
  <c r="D233" i="23"/>
  <c r="C233" i="23"/>
  <c r="D232" i="23"/>
  <c r="C232" i="23"/>
  <c r="D231" i="23"/>
  <c r="C231" i="23"/>
  <c r="D230" i="23"/>
  <c r="C230" i="23"/>
  <c r="D229" i="23"/>
  <c r="C229" i="23"/>
  <c r="D228" i="23"/>
  <c r="C228" i="23"/>
  <c r="D227" i="23"/>
  <c r="C227" i="23"/>
  <c r="D226" i="23"/>
  <c r="C226" i="23"/>
  <c r="D225" i="23"/>
  <c r="C225" i="23"/>
  <c r="D224" i="23"/>
  <c r="C224" i="23"/>
  <c r="D223" i="23"/>
  <c r="C223" i="23"/>
  <c r="D222" i="23"/>
  <c r="C222" i="23"/>
  <c r="D221" i="23"/>
  <c r="C221" i="23"/>
  <c r="D220" i="23"/>
  <c r="C220" i="23"/>
  <c r="D219" i="23"/>
  <c r="C219" i="23"/>
  <c r="D218" i="23"/>
  <c r="C218" i="23"/>
  <c r="D217" i="23"/>
  <c r="C217" i="23"/>
  <c r="D216" i="23"/>
  <c r="C216" i="23"/>
  <c r="D215" i="23"/>
  <c r="C215" i="23"/>
  <c r="D214" i="23"/>
  <c r="C214" i="23"/>
  <c r="D213" i="23"/>
  <c r="C213" i="23"/>
  <c r="D212" i="23"/>
  <c r="C212" i="23"/>
  <c r="D211" i="23"/>
  <c r="C211" i="23"/>
  <c r="D210" i="23"/>
  <c r="C210" i="23"/>
  <c r="D209" i="23"/>
  <c r="C209" i="23"/>
  <c r="D208" i="23"/>
  <c r="C208" i="23"/>
  <c r="D207" i="23"/>
  <c r="C207" i="23"/>
  <c r="D206" i="23"/>
  <c r="C206" i="23"/>
  <c r="D205" i="23"/>
  <c r="C205" i="23"/>
  <c r="D204" i="23"/>
  <c r="C204" i="23"/>
  <c r="D203" i="23"/>
  <c r="C203" i="23"/>
  <c r="D202" i="23"/>
  <c r="C202" i="23"/>
  <c r="D201" i="23"/>
  <c r="C201" i="23"/>
  <c r="D200" i="23"/>
  <c r="C200" i="23"/>
  <c r="D199" i="23"/>
  <c r="C199" i="23"/>
  <c r="D198" i="23"/>
  <c r="C198" i="23"/>
  <c r="D197" i="23"/>
  <c r="C197" i="23"/>
  <c r="D196" i="23"/>
  <c r="C196" i="23"/>
  <c r="D195" i="23"/>
  <c r="C195" i="23"/>
  <c r="D194" i="23"/>
  <c r="C194" i="23"/>
  <c r="D193" i="23"/>
  <c r="C193" i="23"/>
  <c r="D192" i="23"/>
  <c r="C192" i="23"/>
  <c r="D191" i="23"/>
  <c r="C191" i="23"/>
  <c r="D190" i="23"/>
  <c r="C190" i="23"/>
  <c r="D189" i="23"/>
  <c r="C189" i="23"/>
  <c r="D188" i="23"/>
  <c r="C188" i="23"/>
  <c r="D187" i="23"/>
  <c r="C187" i="23"/>
  <c r="D186" i="23"/>
  <c r="C186" i="23"/>
  <c r="D185" i="23"/>
  <c r="C185" i="23"/>
  <c r="D184" i="23"/>
  <c r="C184" i="23"/>
  <c r="D183" i="23"/>
  <c r="C183" i="23"/>
  <c r="D182" i="23"/>
  <c r="C182" i="23"/>
  <c r="D181" i="23"/>
  <c r="C181" i="23"/>
  <c r="D180" i="23"/>
  <c r="C180" i="23"/>
  <c r="D179" i="23"/>
  <c r="C179" i="23"/>
  <c r="D178" i="23"/>
  <c r="C178" i="23"/>
  <c r="D177" i="23"/>
  <c r="C177" i="23"/>
  <c r="D176" i="23"/>
  <c r="C176" i="23"/>
  <c r="D175" i="23"/>
  <c r="C175" i="23"/>
  <c r="D174" i="23"/>
  <c r="C174" i="23"/>
  <c r="D173" i="23"/>
  <c r="C173" i="23"/>
  <c r="D172" i="23"/>
  <c r="C172" i="23"/>
  <c r="D171" i="23"/>
  <c r="C171" i="23"/>
  <c r="D170" i="23"/>
  <c r="C170" i="23"/>
  <c r="D169" i="23"/>
  <c r="C169" i="23"/>
  <c r="D168" i="23"/>
  <c r="C168" i="23"/>
  <c r="D167" i="23"/>
  <c r="C167" i="23"/>
  <c r="D166" i="23"/>
  <c r="C166" i="23"/>
  <c r="D165" i="23"/>
  <c r="C165" i="23"/>
  <c r="D164" i="23"/>
  <c r="C164" i="23"/>
  <c r="D163" i="23"/>
  <c r="C163" i="23"/>
  <c r="D162" i="23"/>
  <c r="C162" i="23"/>
  <c r="D161" i="23"/>
  <c r="C161" i="23"/>
  <c r="D160" i="23"/>
  <c r="C160" i="23"/>
  <c r="D159" i="23"/>
  <c r="C159" i="23"/>
  <c r="D158" i="23"/>
  <c r="C158" i="23"/>
  <c r="D157" i="23"/>
  <c r="C157" i="23"/>
  <c r="D156" i="23"/>
  <c r="C156" i="23"/>
  <c r="D155" i="23"/>
  <c r="C155" i="23"/>
  <c r="D154" i="23"/>
  <c r="C154" i="23"/>
  <c r="D153" i="23"/>
  <c r="C153" i="23"/>
  <c r="D152" i="23"/>
  <c r="C152" i="23"/>
  <c r="D151" i="23"/>
  <c r="C151" i="23"/>
  <c r="D150" i="23"/>
  <c r="C150" i="23"/>
  <c r="D149" i="23"/>
  <c r="C149" i="23"/>
  <c r="D148" i="23"/>
  <c r="C148" i="23"/>
  <c r="D147" i="23"/>
  <c r="C147" i="23"/>
  <c r="D146" i="23"/>
  <c r="C146" i="23"/>
  <c r="D145" i="23"/>
  <c r="C145" i="23"/>
  <c r="D144" i="23"/>
  <c r="C144" i="23"/>
  <c r="D143" i="23"/>
  <c r="C143" i="23"/>
  <c r="D142" i="23"/>
  <c r="C142" i="23"/>
  <c r="D141" i="23"/>
  <c r="C141" i="23"/>
  <c r="D140" i="23"/>
  <c r="C140" i="23"/>
  <c r="D139" i="23"/>
  <c r="C139" i="23"/>
  <c r="D138" i="23"/>
  <c r="C138" i="23"/>
  <c r="D137" i="23"/>
  <c r="C137" i="23"/>
  <c r="D136" i="23"/>
  <c r="C136" i="23"/>
  <c r="D135" i="23"/>
  <c r="C135" i="23"/>
  <c r="D134" i="23"/>
  <c r="C134" i="23"/>
  <c r="D133" i="23"/>
  <c r="C133" i="23"/>
  <c r="D132" i="23"/>
  <c r="C132" i="23"/>
  <c r="D131" i="23"/>
  <c r="C131" i="23"/>
  <c r="D130" i="23"/>
  <c r="C130" i="23"/>
  <c r="D129" i="23"/>
  <c r="C129" i="23"/>
  <c r="D128" i="23"/>
  <c r="C128" i="23"/>
  <c r="D127" i="23"/>
  <c r="C127" i="23"/>
  <c r="D126" i="23"/>
  <c r="C126" i="23"/>
  <c r="D125" i="23"/>
  <c r="C125" i="23"/>
  <c r="D124" i="23"/>
  <c r="C124" i="23"/>
  <c r="D123" i="23"/>
  <c r="C123" i="23"/>
  <c r="D122" i="23"/>
  <c r="C122" i="23"/>
  <c r="D121" i="23"/>
  <c r="C121" i="23"/>
  <c r="D120" i="23"/>
  <c r="C120" i="23"/>
  <c r="D119" i="23"/>
  <c r="C119" i="23"/>
  <c r="D118" i="23"/>
  <c r="C118" i="23"/>
  <c r="D117" i="23"/>
  <c r="C117" i="23"/>
  <c r="D116" i="23"/>
  <c r="C116" i="23"/>
  <c r="D115" i="23"/>
  <c r="C115" i="23"/>
  <c r="D114" i="23"/>
  <c r="C114" i="23"/>
  <c r="D113" i="23"/>
  <c r="C113" i="23"/>
  <c r="D112" i="23"/>
  <c r="C112" i="23"/>
  <c r="D111" i="23"/>
  <c r="C111" i="23"/>
  <c r="D110" i="23"/>
  <c r="C110" i="23"/>
  <c r="D109" i="23"/>
  <c r="C109" i="23"/>
  <c r="D108" i="23"/>
  <c r="C108" i="23"/>
  <c r="D107" i="23"/>
  <c r="C107" i="23"/>
  <c r="D106" i="23"/>
  <c r="C106" i="23"/>
  <c r="D105" i="23"/>
  <c r="C105" i="23"/>
  <c r="D104" i="23"/>
  <c r="C104" i="23"/>
  <c r="D103" i="23"/>
  <c r="C103" i="23"/>
  <c r="D102" i="23"/>
  <c r="C102" i="23"/>
  <c r="D101" i="23"/>
  <c r="C101" i="23"/>
  <c r="D100" i="23"/>
  <c r="C100" i="23"/>
  <c r="D99" i="23"/>
  <c r="C99" i="23"/>
  <c r="D98" i="23"/>
  <c r="C98" i="23"/>
  <c r="D97" i="23"/>
  <c r="C97" i="23"/>
  <c r="D96" i="23"/>
  <c r="C96" i="23"/>
  <c r="D95" i="23"/>
  <c r="C95" i="23"/>
  <c r="D94" i="23"/>
  <c r="C94" i="23"/>
  <c r="D93" i="23"/>
  <c r="C93" i="23"/>
  <c r="D92" i="23"/>
  <c r="C92" i="23"/>
  <c r="D91" i="23"/>
  <c r="C91" i="23"/>
  <c r="D90" i="23"/>
  <c r="C90" i="23"/>
  <c r="D89" i="23"/>
  <c r="C89" i="23"/>
  <c r="D88" i="23"/>
  <c r="C88" i="23"/>
  <c r="D87" i="23"/>
  <c r="C87" i="23"/>
  <c r="D86" i="23"/>
  <c r="C86" i="23"/>
  <c r="D85" i="23"/>
  <c r="C85" i="23"/>
  <c r="D84" i="23"/>
  <c r="C84" i="23"/>
  <c r="D83" i="23"/>
  <c r="C83" i="23"/>
  <c r="D82" i="23"/>
  <c r="C82" i="23"/>
  <c r="D81" i="23"/>
  <c r="C81" i="23"/>
  <c r="D80" i="23"/>
  <c r="C80" i="23"/>
  <c r="D79" i="23"/>
  <c r="C79" i="23"/>
  <c r="D78" i="23"/>
  <c r="C78" i="23"/>
  <c r="D77" i="23"/>
  <c r="C77" i="23"/>
  <c r="D76" i="23"/>
  <c r="C76" i="23"/>
  <c r="D75" i="23"/>
  <c r="C75" i="23"/>
  <c r="D74" i="23"/>
  <c r="C74" i="23"/>
  <c r="D73" i="23"/>
  <c r="C73" i="23"/>
  <c r="D72" i="23"/>
  <c r="C72" i="23"/>
  <c r="D71" i="23"/>
  <c r="C71" i="23"/>
  <c r="D70" i="23"/>
  <c r="C70" i="23"/>
  <c r="D69" i="23"/>
  <c r="C69" i="23"/>
  <c r="D68" i="23"/>
  <c r="C68" i="23"/>
  <c r="D67" i="23"/>
  <c r="C67" i="23"/>
  <c r="D66" i="23"/>
  <c r="C66" i="23"/>
  <c r="D65" i="23"/>
  <c r="C65" i="23"/>
  <c r="D64" i="23"/>
  <c r="C64" i="23"/>
  <c r="D63" i="23"/>
  <c r="C63" i="23"/>
  <c r="D62" i="23"/>
  <c r="C62" i="23"/>
  <c r="D61" i="23"/>
  <c r="C61" i="23"/>
  <c r="D60" i="23"/>
  <c r="C60" i="23"/>
  <c r="D59" i="23"/>
  <c r="C59" i="23"/>
  <c r="D58" i="23"/>
  <c r="C58" i="23"/>
  <c r="D57" i="23"/>
  <c r="C57" i="23"/>
  <c r="D56" i="23"/>
  <c r="C56" i="23"/>
  <c r="D55" i="23"/>
  <c r="C55" i="23"/>
  <c r="D54" i="23"/>
  <c r="C54" i="23"/>
  <c r="D53" i="23"/>
  <c r="C53" i="23"/>
  <c r="D52" i="23"/>
  <c r="C52" i="23"/>
  <c r="D51" i="23"/>
  <c r="C51" i="23"/>
  <c r="D50" i="23"/>
  <c r="C50" i="23"/>
  <c r="D49" i="23"/>
  <c r="C49" i="23"/>
  <c r="D48" i="23"/>
  <c r="C48" i="23"/>
  <c r="D47" i="23"/>
  <c r="C47" i="23"/>
  <c r="D46" i="23"/>
  <c r="C46" i="23"/>
  <c r="D45" i="23"/>
  <c r="C45" i="23"/>
  <c r="D44" i="23"/>
  <c r="C44" i="23"/>
  <c r="D43" i="23"/>
  <c r="C43" i="23"/>
  <c r="D42" i="23"/>
  <c r="C42" i="23"/>
  <c r="D41" i="23"/>
  <c r="C41" i="23"/>
  <c r="D40" i="23"/>
  <c r="C40" i="23"/>
  <c r="D39" i="23"/>
  <c r="C39" i="23"/>
  <c r="D38" i="23"/>
  <c r="C38" i="23"/>
  <c r="D37" i="23"/>
  <c r="C37" i="23"/>
  <c r="D36" i="23"/>
  <c r="C36" i="23"/>
  <c r="D35" i="23"/>
  <c r="C35" i="23"/>
  <c r="D34" i="23"/>
  <c r="C34" i="23"/>
  <c r="D33" i="23"/>
  <c r="C33" i="23"/>
  <c r="D32" i="23"/>
  <c r="C32" i="23"/>
  <c r="D31" i="23"/>
  <c r="C31" i="23"/>
  <c r="D30" i="23"/>
  <c r="C30" i="23"/>
  <c r="D29" i="23"/>
  <c r="C29" i="23"/>
  <c r="D28" i="23"/>
  <c r="C28" i="23"/>
  <c r="D27" i="23"/>
  <c r="C27" i="23"/>
  <c r="D26" i="23"/>
  <c r="C26" i="23"/>
  <c r="D25" i="23"/>
  <c r="C25" i="23"/>
  <c r="D24" i="23"/>
  <c r="C24" i="23"/>
  <c r="D23" i="23"/>
  <c r="C23" i="23"/>
  <c r="D22" i="23"/>
  <c r="C22" i="23"/>
  <c r="D21" i="23"/>
  <c r="C21" i="23"/>
  <c r="D20" i="23"/>
  <c r="C20" i="23"/>
  <c r="D19" i="23"/>
  <c r="C19" i="23"/>
  <c r="D18" i="23"/>
  <c r="C18" i="23"/>
  <c r="D17" i="23"/>
  <c r="C17" i="23"/>
  <c r="D16" i="23"/>
  <c r="C16" i="23"/>
  <c r="D15" i="23"/>
  <c r="C15" i="23"/>
  <c r="D14" i="23"/>
  <c r="C14" i="23"/>
  <c r="D13" i="23"/>
  <c r="C13" i="23"/>
  <c r="D12" i="23"/>
  <c r="C12" i="23"/>
  <c r="D11" i="23"/>
  <c r="C11" i="23"/>
  <c r="D10" i="23"/>
  <c r="C10" i="23"/>
  <c r="D9" i="23"/>
  <c r="C9" i="23"/>
  <c r="D8" i="23"/>
  <c r="C8" i="23"/>
  <c r="D7" i="23"/>
  <c r="C7" i="23"/>
  <c r="D6" i="23"/>
  <c r="C6" i="23"/>
  <c r="D5" i="23"/>
  <c r="C5" i="23"/>
  <c r="C316" i="24"/>
  <c r="C314" i="24"/>
  <c r="C313" i="24"/>
  <c r="C312" i="24"/>
  <c r="C311" i="24"/>
  <c r="C310" i="24"/>
  <c r="C309" i="24"/>
  <c r="C308" i="24"/>
  <c r="C307" i="24"/>
  <c r="C306" i="24"/>
  <c r="C305" i="24"/>
  <c r="C304" i="24"/>
  <c r="C303" i="24"/>
  <c r="C302" i="24"/>
  <c r="C301" i="24"/>
  <c r="C300" i="24"/>
  <c r="C299" i="24"/>
  <c r="C298" i="24"/>
  <c r="C297" i="24"/>
  <c r="C296" i="24"/>
  <c r="C295" i="24"/>
  <c r="C294" i="24"/>
  <c r="C293" i="24"/>
  <c r="C292" i="24"/>
  <c r="C291" i="24"/>
  <c r="C290" i="24"/>
  <c r="C289" i="24"/>
  <c r="C288" i="24"/>
  <c r="C287" i="24"/>
  <c r="C286" i="24"/>
  <c r="C285" i="24"/>
  <c r="C284" i="24"/>
  <c r="C283" i="24"/>
  <c r="C282" i="24"/>
  <c r="C281" i="24"/>
  <c r="C280" i="24"/>
  <c r="C279" i="24"/>
  <c r="C278" i="24"/>
  <c r="C277" i="24"/>
  <c r="C276" i="24"/>
  <c r="C275" i="24"/>
  <c r="C274" i="24"/>
  <c r="C273" i="24"/>
  <c r="C272" i="24"/>
  <c r="C271" i="24"/>
  <c r="C270" i="24"/>
  <c r="C269" i="24"/>
  <c r="C268" i="24"/>
  <c r="C267" i="24"/>
  <c r="C266" i="24"/>
  <c r="C265" i="24"/>
  <c r="C264" i="24"/>
  <c r="C263" i="24"/>
  <c r="C262" i="24"/>
  <c r="C261" i="24"/>
  <c r="C260" i="24"/>
  <c r="C259" i="24"/>
  <c r="C258" i="24"/>
  <c r="C257" i="24"/>
  <c r="C256" i="24"/>
  <c r="C255" i="24"/>
  <c r="C254" i="24"/>
  <c r="C253" i="24"/>
  <c r="C252" i="24"/>
  <c r="C251" i="24"/>
  <c r="C250" i="24"/>
  <c r="C249" i="24"/>
  <c r="C248" i="24"/>
  <c r="C247" i="24"/>
  <c r="C246" i="24"/>
  <c r="C245" i="24"/>
  <c r="C244" i="24"/>
  <c r="C243" i="24"/>
  <c r="C242" i="24"/>
  <c r="C241" i="24"/>
  <c r="C240" i="24"/>
  <c r="C239" i="24"/>
  <c r="C238" i="24"/>
  <c r="C237" i="24"/>
  <c r="C236" i="24"/>
  <c r="C235" i="24"/>
  <c r="C234" i="24"/>
  <c r="C233" i="24"/>
  <c r="C232" i="24"/>
  <c r="C231" i="24"/>
  <c r="C230" i="24"/>
  <c r="C229" i="24"/>
  <c r="C228" i="24"/>
  <c r="C227" i="24"/>
  <c r="C226" i="24"/>
  <c r="C225" i="24"/>
  <c r="C224" i="24"/>
  <c r="C223" i="24"/>
  <c r="C222" i="24"/>
  <c r="C221" i="24"/>
  <c r="C220" i="24"/>
  <c r="C219" i="24"/>
  <c r="C218" i="24"/>
  <c r="C217" i="24"/>
  <c r="C216" i="24"/>
  <c r="C215" i="24"/>
  <c r="C214" i="24"/>
  <c r="C213" i="24"/>
  <c r="C212" i="24"/>
  <c r="C211" i="24"/>
  <c r="C210" i="24"/>
  <c r="C209" i="24"/>
  <c r="C208" i="24"/>
  <c r="C207" i="24"/>
  <c r="C206" i="24"/>
  <c r="C205" i="24"/>
  <c r="C204" i="24"/>
  <c r="C203" i="24"/>
  <c r="C202" i="24"/>
  <c r="C201" i="24"/>
  <c r="C200" i="24"/>
  <c r="C199" i="24"/>
  <c r="C198" i="24"/>
  <c r="C197" i="24"/>
  <c r="C196" i="24"/>
  <c r="C195" i="24"/>
  <c r="C194" i="24"/>
  <c r="C193" i="24"/>
  <c r="C192" i="24"/>
  <c r="C191" i="24"/>
  <c r="C190" i="24"/>
  <c r="C189" i="24"/>
  <c r="C188" i="24"/>
  <c r="C187" i="24"/>
  <c r="C186" i="24"/>
  <c r="C185" i="24"/>
  <c r="C184" i="24"/>
  <c r="C183" i="24"/>
  <c r="C182" i="24"/>
  <c r="C181" i="24"/>
  <c r="C180" i="24"/>
  <c r="C179" i="24"/>
  <c r="C178" i="24"/>
  <c r="C177" i="24"/>
  <c r="C176" i="24"/>
  <c r="C175" i="24"/>
  <c r="C174" i="24"/>
  <c r="C173" i="24"/>
  <c r="C172" i="24"/>
  <c r="C171" i="24"/>
  <c r="C170" i="24"/>
  <c r="C169" i="24"/>
  <c r="C168" i="24"/>
  <c r="C167" i="24"/>
  <c r="C166" i="24"/>
  <c r="C165" i="24"/>
  <c r="C164" i="24"/>
  <c r="C163" i="24"/>
  <c r="C162" i="24"/>
  <c r="C161" i="24"/>
  <c r="C160" i="24"/>
  <c r="C159" i="24"/>
  <c r="C158" i="24"/>
  <c r="C157" i="24"/>
  <c r="C156" i="24"/>
  <c r="C155" i="24"/>
  <c r="C154" i="24"/>
  <c r="C153" i="24"/>
  <c r="C152" i="24"/>
  <c r="C151" i="24"/>
  <c r="C150" i="24"/>
  <c r="C149" i="24"/>
  <c r="C148" i="24"/>
  <c r="C147" i="24"/>
  <c r="C146" i="24"/>
  <c r="C145" i="24"/>
  <c r="C144" i="24"/>
  <c r="C143" i="24"/>
  <c r="C142" i="24"/>
  <c r="C141" i="24"/>
  <c r="C140" i="24"/>
  <c r="C139" i="24"/>
  <c r="C138" i="24"/>
  <c r="C137" i="24"/>
  <c r="C136" i="24"/>
  <c r="C135" i="24"/>
  <c r="C134" i="24"/>
  <c r="C133" i="24"/>
  <c r="C132" i="24"/>
  <c r="C131" i="24"/>
  <c r="C130" i="24"/>
  <c r="C129" i="24"/>
  <c r="C128" i="24"/>
  <c r="C127" i="24"/>
  <c r="C126" i="24"/>
  <c r="C125" i="24"/>
  <c r="C124" i="24"/>
  <c r="C123" i="24"/>
  <c r="C122" i="24"/>
  <c r="C121" i="24"/>
  <c r="C120" i="24"/>
  <c r="C119" i="24"/>
  <c r="C118" i="24"/>
  <c r="C117" i="24"/>
  <c r="C116" i="24"/>
  <c r="C115" i="24"/>
  <c r="C114" i="24"/>
  <c r="C113" i="24"/>
  <c r="C112" i="24"/>
  <c r="C111" i="24"/>
  <c r="C110" i="24"/>
  <c r="C109" i="24"/>
  <c r="C108" i="24"/>
  <c r="C107" i="24"/>
  <c r="C106" i="24"/>
  <c r="C105" i="24"/>
  <c r="C104" i="24"/>
  <c r="C103" i="24"/>
  <c r="C102" i="24"/>
  <c r="C101" i="24"/>
  <c r="C100" i="24"/>
  <c r="C99" i="24"/>
  <c r="C98" i="24"/>
  <c r="C97" i="24"/>
  <c r="C96" i="24"/>
  <c r="C95" i="24"/>
  <c r="C94" i="24"/>
  <c r="C93" i="24"/>
  <c r="C92" i="24"/>
  <c r="C91" i="24"/>
  <c r="C90" i="24"/>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C19" i="24"/>
  <c r="C18" i="24"/>
  <c r="C17" i="24"/>
  <c r="C16" i="24"/>
  <c r="C15" i="24"/>
  <c r="C14" i="24"/>
  <c r="C13" i="24"/>
  <c r="C12" i="24"/>
  <c r="C11" i="24"/>
  <c r="C10" i="24"/>
  <c r="C9" i="24"/>
  <c r="C8" i="24"/>
  <c r="C7" i="24"/>
  <c r="C6" i="24"/>
  <c r="D316" i="24"/>
  <c r="D314" i="24"/>
  <c r="D313" i="24"/>
  <c r="D312" i="24"/>
  <c r="D311" i="24"/>
  <c r="D310" i="24"/>
  <c r="D309" i="24"/>
  <c r="D308" i="24"/>
  <c r="D307" i="24"/>
  <c r="D306" i="24"/>
  <c r="D305" i="24"/>
  <c r="D304" i="24"/>
  <c r="D303" i="24"/>
  <c r="D302" i="24"/>
  <c r="D301" i="24"/>
  <c r="D300" i="24"/>
  <c r="D299" i="24"/>
  <c r="D298" i="24"/>
  <c r="D297" i="24"/>
  <c r="D296" i="24"/>
  <c r="D295" i="24"/>
  <c r="D294" i="24"/>
  <c r="D293" i="24"/>
  <c r="D292" i="24"/>
  <c r="D291" i="24"/>
  <c r="D290" i="24"/>
  <c r="D289" i="24"/>
  <c r="D288" i="24"/>
  <c r="D287" i="24"/>
  <c r="D286" i="24"/>
  <c r="D285" i="24"/>
  <c r="D284" i="24"/>
  <c r="D283" i="24"/>
  <c r="D282" i="24"/>
  <c r="D281" i="24"/>
  <c r="D280" i="24"/>
  <c r="D279" i="24"/>
  <c r="D278" i="24"/>
  <c r="D277" i="24"/>
  <c r="D276" i="24"/>
  <c r="D275" i="24"/>
  <c r="D274" i="24"/>
  <c r="D273" i="24"/>
  <c r="D272" i="24"/>
  <c r="D271" i="24"/>
  <c r="D270" i="24"/>
  <c r="D269" i="24"/>
  <c r="D268" i="24"/>
  <c r="D267" i="24"/>
  <c r="D266" i="24"/>
  <c r="D265" i="24"/>
  <c r="D264" i="24"/>
  <c r="D263" i="24"/>
  <c r="D262" i="24"/>
  <c r="D261" i="24"/>
  <c r="D260" i="24"/>
  <c r="D259" i="24"/>
  <c r="D258" i="24"/>
  <c r="D257" i="24"/>
  <c r="D256" i="24"/>
  <c r="D255" i="24"/>
  <c r="D254" i="24"/>
  <c r="D253" i="24"/>
  <c r="D252" i="24"/>
  <c r="D251" i="24"/>
  <c r="D250" i="24"/>
  <c r="D249" i="24"/>
  <c r="D248" i="24"/>
  <c r="D247" i="24"/>
  <c r="D246" i="24"/>
  <c r="D245" i="24"/>
  <c r="D244" i="24"/>
  <c r="D243" i="24"/>
  <c r="D242" i="24"/>
  <c r="D241" i="24"/>
  <c r="D240" i="24"/>
  <c r="D239" i="24"/>
  <c r="D238" i="24"/>
  <c r="D237" i="24"/>
  <c r="D236" i="24"/>
  <c r="D235" i="24"/>
  <c r="D234" i="24"/>
  <c r="D233" i="24"/>
  <c r="D232" i="24"/>
  <c r="D231" i="24"/>
  <c r="D230" i="24"/>
  <c r="D229" i="24"/>
  <c r="D228" i="24"/>
  <c r="D227" i="24"/>
  <c r="D226" i="24"/>
  <c r="D225" i="24"/>
  <c r="D224" i="24"/>
  <c r="D223" i="24"/>
  <c r="D222" i="24"/>
  <c r="D221" i="24"/>
  <c r="D220" i="24"/>
  <c r="D219" i="24"/>
  <c r="D218" i="24"/>
  <c r="D217" i="24"/>
  <c r="D216" i="24"/>
  <c r="D215" i="24"/>
  <c r="D214" i="24"/>
  <c r="D213" i="24"/>
  <c r="D212" i="24"/>
  <c r="D211" i="24"/>
  <c r="D210" i="24"/>
  <c r="D209" i="24"/>
  <c r="D208" i="24"/>
  <c r="D207" i="24"/>
  <c r="D206" i="24"/>
  <c r="D205" i="24"/>
  <c r="D204" i="24"/>
  <c r="D203" i="24"/>
  <c r="D202" i="24"/>
  <c r="D201" i="24"/>
  <c r="D200" i="24"/>
  <c r="D199" i="24"/>
  <c r="D198" i="24"/>
  <c r="D197" i="24"/>
  <c r="D196" i="24"/>
  <c r="D195" i="24"/>
  <c r="D194" i="24"/>
  <c r="D193" i="24"/>
  <c r="D192" i="24"/>
  <c r="D191" i="24"/>
  <c r="D190" i="24"/>
  <c r="D189" i="24"/>
  <c r="D188" i="24"/>
  <c r="D187" i="24"/>
  <c r="D186" i="24"/>
  <c r="D185" i="24"/>
  <c r="D184" i="24"/>
  <c r="D183" i="24"/>
  <c r="D182" i="24"/>
  <c r="D181" i="24"/>
  <c r="D180" i="24"/>
  <c r="D179" i="24"/>
  <c r="D178" i="24"/>
  <c r="D177" i="24"/>
  <c r="D176" i="24"/>
  <c r="D175" i="24"/>
  <c r="D174" i="24"/>
  <c r="D173" i="24"/>
  <c r="D172" i="24"/>
  <c r="D171" i="24"/>
  <c r="D170" i="24"/>
  <c r="D169" i="24"/>
  <c r="D168" i="24"/>
  <c r="D167" i="24"/>
  <c r="D166" i="24"/>
  <c r="D165" i="24"/>
  <c r="D164" i="24"/>
  <c r="D163" i="24"/>
  <c r="D162" i="24"/>
  <c r="D161" i="24"/>
  <c r="D160" i="24"/>
  <c r="D159" i="24"/>
  <c r="D158" i="24"/>
  <c r="D157" i="24"/>
  <c r="D156" i="24"/>
  <c r="D155" i="24"/>
  <c r="D154" i="24"/>
  <c r="D153" i="24"/>
  <c r="D152" i="24"/>
  <c r="D151"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D125" i="24"/>
  <c r="D124" i="24"/>
  <c r="D123" i="24"/>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D69" i="24"/>
  <c r="D68" i="24"/>
  <c r="D67" i="24"/>
  <c r="D66" i="24"/>
  <c r="D65" i="24"/>
  <c r="D64" i="24"/>
  <c r="D63" i="24"/>
  <c r="D62" i="24"/>
  <c r="D61" i="24"/>
  <c r="D60" i="24"/>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D15" i="24"/>
  <c r="D14" i="24"/>
  <c r="D13" i="24"/>
  <c r="D12" i="24"/>
  <c r="D11" i="24"/>
  <c r="D10" i="24"/>
  <c r="D9" i="24"/>
  <c r="D8" i="24"/>
  <c r="D7" i="24"/>
  <c r="D6" i="24"/>
  <c r="E316" i="24" l="1"/>
  <c r="T316" i="24" l="1"/>
  <c r="S316" i="24"/>
  <c r="R316" i="24"/>
  <c r="P316" i="24"/>
  <c r="O316" i="24"/>
  <c r="N316" i="24"/>
  <c r="M316" i="24"/>
  <c r="K316" i="24"/>
  <c r="J316" i="24"/>
  <c r="I316" i="24"/>
  <c r="H316" i="24"/>
  <c r="G316" i="24"/>
  <c r="F316" i="24"/>
  <c r="B8" i="10" l="1"/>
  <c r="B14" i="10" s="1"/>
  <c r="T312" i="23" l="1"/>
  <c r="S312" i="23"/>
  <c r="P312" i="23"/>
  <c r="O312" i="23"/>
  <c r="N312" i="23"/>
  <c r="M312" i="23"/>
  <c r="J312" i="23"/>
  <c r="I312" i="23"/>
  <c r="H312" i="23"/>
  <c r="F312" i="23"/>
  <c r="U311" i="23"/>
  <c r="Q311" i="23"/>
  <c r="K311" i="23"/>
  <c r="U310" i="23"/>
  <c r="Q310" i="23"/>
  <c r="K310" i="23"/>
  <c r="U309" i="23"/>
  <c r="Q309" i="23"/>
  <c r="K309" i="23"/>
  <c r="U308" i="23"/>
  <c r="Q308" i="23"/>
  <c r="K308" i="23"/>
  <c r="U307" i="23"/>
  <c r="Q307" i="23"/>
  <c r="K307" i="23"/>
  <c r="U306" i="23"/>
  <c r="Q306" i="23"/>
  <c r="K306" i="23"/>
  <c r="U305" i="23"/>
  <c r="Q305" i="23"/>
  <c r="K305" i="23"/>
  <c r="U304" i="23"/>
  <c r="Q304" i="23"/>
  <c r="K304" i="23"/>
  <c r="U303" i="23"/>
  <c r="Q303" i="23"/>
  <c r="K303" i="23"/>
  <c r="U302" i="23"/>
  <c r="Q302" i="23"/>
  <c r="K302" i="23"/>
  <c r="U301" i="23"/>
  <c r="Q301" i="23"/>
  <c r="K301" i="23"/>
  <c r="U300" i="23"/>
  <c r="Q300" i="23"/>
  <c r="K300" i="23"/>
  <c r="U299" i="23"/>
  <c r="Q299" i="23"/>
  <c r="K299" i="23"/>
  <c r="U298" i="23"/>
  <c r="Q298" i="23"/>
  <c r="K298" i="23"/>
  <c r="U297" i="23"/>
  <c r="Q297" i="23"/>
  <c r="K297" i="23"/>
  <c r="U296" i="23"/>
  <c r="Q296" i="23"/>
  <c r="K296" i="23"/>
  <c r="U295" i="23"/>
  <c r="Q295" i="23"/>
  <c r="K295" i="23"/>
  <c r="U294" i="23"/>
  <c r="Q294" i="23"/>
  <c r="K294" i="23"/>
  <c r="U293" i="23"/>
  <c r="Q293" i="23"/>
  <c r="K293" i="23"/>
  <c r="U292" i="23"/>
  <c r="Q292" i="23"/>
  <c r="K292" i="23"/>
  <c r="U291" i="23"/>
  <c r="Q291" i="23"/>
  <c r="K291" i="23"/>
  <c r="U290" i="23"/>
  <c r="Q290" i="23"/>
  <c r="K290" i="23"/>
  <c r="U289" i="23"/>
  <c r="Q289" i="23"/>
  <c r="K289" i="23"/>
  <c r="U288" i="23"/>
  <c r="Q288" i="23"/>
  <c r="K288" i="23"/>
  <c r="U287" i="23"/>
  <c r="Q287" i="23"/>
  <c r="K287" i="23"/>
  <c r="U286" i="23"/>
  <c r="Q286" i="23"/>
  <c r="K286" i="23"/>
  <c r="U285" i="23"/>
  <c r="Q285" i="23"/>
  <c r="K285" i="23"/>
  <c r="U284" i="23"/>
  <c r="Q284" i="23"/>
  <c r="K284" i="23"/>
  <c r="U283" i="23"/>
  <c r="Q283" i="23"/>
  <c r="K283" i="23"/>
  <c r="U282" i="23"/>
  <c r="Q282" i="23"/>
  <c r="K282" i="23"/>
  <c r="U281" i="23"/>
  <c r="Q281" i="23"/>
  <c r="K281" i="23"/>
  <c r="U280" i="23"/>
  <c r="Q280" i="23"/>
  <c r="K280" i="23"/>
  <c r="U279" i="23"/>
  <c r="Q279" i="23"/>
  <c r="K279" i="23"/>
  <c r="U278" i="23"/>
  <c r="Q278" i="23"/>
  <c r="K278" i="23"/>
  <c r="U277" i="23"/>
  <c r="Q277" i="23"/>
  <c r="K277" i="23"/>
  <c r="U276" i="23"/>
  <c r="Q276" i="23"/>
  <c r="K276" i="23"/>
  <c r="U275" i="23"/>
  <c r="Q275" i="23"/>
  <c r="K275" i="23"/>
  <c r="U274" i="23"/>
  <c r="Q274" i="23"/>
  <c r="K274" i="23"/>
  <c r="U273" i="23"/>
  <c r="Q273" i="23"/>
  <c r="K273" i="23"/>
  <c r="U272" i="23"/>
  <c r="Q272" i="23"/>
  <c r="K272" i="23"/>
  <c r="U271" i="23"/>
  <c r="Q271" i="23"/>
  <c r="K271" i="23"/>
  <c r="U270" i="23"/>
  <c r="Q270" i="23"/>
  <c r="K270" i="23"/>
  <c r="U269" i="23"/>
  <c r="Q269" i="23"/>
  <c r="K269" i="23"/>
  <c r="U268" i="23"/>
  <c r="Q268" i="23"/>
  <c r="K268" i="23"/>
  <c r="U267" i="23"/>
  <c r="Q267" i="23"/>
  <c r="K267" i="23"/>
  <c r="U266" i="23"/>
  <c r="Q266" i="23"/>
  <c r="K266" i="23"/>
  <c r="U265" i="23"/>
  <c r="Q265" i="23"/>
  <c r="K265" i="23"/>
  <c r="U264" i="23"/>
  <c r="Q264" i="23"/>
  <c r="K264" i="23"/>
  <c r="U263" i="23"/>
  <c r="Q263" i="23"/>
  <c r="K263" i="23"/>
  <c r="U262" i="23"/>
  <c r="Q262" i="23"/>
  <c r="K262" i="23"/>
  <c r="U261" i="23"/>
  <c r="Q261" i="23"/>
  <c r="K261" i="23"/>
  <c r="U260" i="23"/>
  <c r="Q260" i="23"/>
  <c r="K260" i="23"/>
  <c r="U259" i="23"/>
  <c r="Q259" i="23"/>
  <c r="K259" i="23"/>
  <c r="U258" i="23"/>
  <c r="Q258" i="23"/>
  <c r="K258" i="23"/>
  <c r="U257" i="23"/>
  <c r="Q257" i="23"/>
  <c r="K257" i="23"/>
  <c r="U256" i="23"/>
  <c r="Q256" i="23"/>
  <c r="K256" i="23"/>
  <c r="U255" i="23"/>
  <c r="Q255" i="23"/>
  <c r="K255" i="23"/>
  <c r="U254" i="23"/>
  <c r="Q254" i="23"/>
  <c r="K254" i="23"/>
  <c r="U253" i="23"/>
  <c r="Q253" i="23"/>
  <c r="K253" i="23"/>
  <c r="U252" i="23"/>
  <c r="Q252" i="23"/>
  <c r="K252" i="23"/>
  <c r="U251" i="23"/>
  <c r="Q251" i="23"/>
  <c r="K251" i="23"/>
  <c r="U250" i="23"/>
  <c r="Q250" i="23"/>
  <c r="K250" i="23"/>
  <c r="U249" i="23"/>
  <c r="Q249" i="23"/>
  <c r="K249" i="23"/>
  <c r="U248" i="23"/>
  <c r="Q248" i="23"/>
  <c r="K248" i="23"/>
  <c r="U247" i="23"/>
  <c r="Q247" i="23"/>
  <c r="K247" i="23"/>
  <c r="U246" i="23"/>
  <c r="Q246" i="23"/>
  <c r="K246" i="23"/>
  <c r="U245" i="23"/>
  <c r="Q245" i="23"/>
  <c r="K245" i="23"/>
  <c r="U244" i="23"/>
  <c r="Q244" i="23"/>
  <c r="K244" i="23"/>
  <c r="U243" i="23"/>
  <c r="Q243" i="23"/>
  <c r="K243" i="23"/>
  <c r="U242" i="23"/>
  <c r="Q242" i="23"/>
  <c r="K242" i="23"/>
  <c r="U241" i="23"/>
  <c r="Q241" i="23"/>
  <c r="K241" i="23"/>
  <c r="U240" i="23"/>
  <c r="Q240" i="23"/>
  <c r="K240" i="23"/>
  <c r="U239" i="23"/>
  <c r="Q239" i="23"/>
  <c r="K239" i="23"/>
  <c r="U238" i="23"/>
  <c r="Q238" i="23"/>
  <c r="K238" i="23"/>
  <c r="U237" i="23"/>
  <c r="Q237" i="23"/>
  <c r="K237" i="23"/>
  <c r="U236" i="23"/>
  <c r="Q236" i="23"/>
  <c r="K236" i="23"/>
  <c r="U235" i="23"/>
  <c r="Q235" i="23"/>
  <c r="K235" i="23"/>
  <c r="U234" i="23"/>
  <c r="Q234" i="23"/>
  <c r="K234" i="23"/>
  <c r="U233" i="23"/>
  <c r="Q233" i="23"/>
  <c r="K233" i="23"/>
  <c r="U232" i="23"/>
  <c r="Q232" i="23"/>
  <c r="K232" i="23"/>
  <c r="U231" i="23"/>
  <c r="Q231" i="23"/>
  <c r="K231" i="23"/>
  <c r="U230" i="23"/>
  <c r="Q230" i="23"/>
  <c r="K230" i="23"/>
  <c r="U229" i="23"/>
  <c r="Q229" i="23"/>
  <c r="K229" i="23"/>
  <c r="U228" i="23"/>
  <c r="Q228" i="23"/>
  <c r="K228" i="23"/>
  <c r="U227" i="23"/>
  <c r="Q227" i="23"/>
  <c r="K227" i="23"/>
  <c r="U226" i="23"/>
  <c r="Q226" i="23"/>
  <c r="K226" i="23"/>
  <c r="U225" i="23"/>
  <c r="Q225" i="23"/>
  <c r="K225" i="23"/>
  <c r="U224" i="23"/>
  <c r="Q224" i="23"/>
  <c r="K224" i="23"/>
  <c r="U223" i="23"/>
  <c r="Q223" i="23"/>
  <c r="K223" i="23"/>
  <c r="U222" i="23"/>
  <c r="Q222" i="23"/>
  <c r="K222" i="23"/>
  <c r="U221" i="23"/>
  <c r="Q221" i="23"/>
  <c r="K221" i="23"/>
  <c r="U220" i="23"/>
  <c r="Q220" i="23"/>
  <c r="K220" i="23"/>
  <c r="U219" i="23"/>
  <c r="Q219" i="23"/>
  <c r="K219" i="23"/>
  <c r="U218" i="23"/>
  <c r="Q218" i="23"/>
  <c r="K218" i="23"/>
  <c r="U217" i="23"/>
  <c r="Q217" i="23"/>
  <c r="K217" i="23"/>
  <c r="U216" i="23"/>
  <c r="Q216" i="23"/>
  <c r="K216" i="23"/>
  <c r="U215" i="23"/>
  <c r="Q215" i="23"/>
  <c r="K215" i="23"/>
  <c r="U214" i="23"/>
  <c r="Q214" i="23"/>
  <c r="K214" i="23"/>
  <c r="U213" i="23"/>
  <c r="Q213" i="23"/>
  <c r="K213" i="23"/>
  <c r="U212" i="23"/>
  <c r="Q212" i="23"/>
  <c r="K212" i="23"/>
  <c r="U211" i="23"/>
  <c r="Q211" i="23"/>
  <c r="K211" i="23"/>
  <c r="U210" i="23"/>
  <c r="Q210" i="23"/>
  <c r="K210" i="23"/>
  <c r="U209" i="23"/>
  <c r="Q209" i="23"/>
  <c r="K209" i="23"/>
  <c r="U208" i="23"/>
  <c r="Q208" i="23"/>
  <c r="K208" i="23"/>
  <c r="U207" i="23"/>
  <c r="Q207" i="23"/>
  <c r="K207" i="23"/>
  <c r="U206" i="23"/>
  <c r="Q206" i="23"/>
  <c r="K206" i="23"/>
  <c r="U205" i="23"/>
  <c r="Q205" i="23"/>
  <c r="K205" i="23"/>
  <c r="U204" i="23"/>
  <c r="Q204" i="23"/>
  <c r="K204" i="23"/>
  <c r="U203" i="23"/>
  <c r="Q203" i="23"/>
  <c r="K203" i="23"/>
  <c r="U202" i="23"/>
  <c r="Q202" i="23"/>
  <c r="K202" i="23"/>
  <c r="U201" i="23"/>
  <c r="Q201" i="23"/>
  <c r="K201" i="23"/>
  <c r="U200" i="23"/>
  <c r="Q200" i="23"/>
  <c r="K200" i="23"/>
  <c r="U199" i="23"/>
  <c r="Q199" i="23"/>
  <c r="K199" i="23"/>
  <c r="U198" i="23"/>
  <c r="Q198" i="23"/>
  <c r="K198" i="23"/>
  <c r="U197" i="23"/>
  <c r="Q197" i="23"/>
  <c r="K197" i="23"/>
  <c r="U196" i="23"/>
  <c r="Q196" i="23"/>
  <c r="K196" i="23"/>
  <c r="U195" i="23"/>
  <c r="Q195" i="23"/>
  <c r="K195" i="23"/>
  <c r="U194" i="23"/>
  <c r="Q194" i="23"/>
  <c r="K194" i="23"/>
  <c r="U193" i="23"/>
  <c r="Q193" i="23"/>
  <c r="K193" i="23"/>
  <c r="U192" i="23"/>
  <c r="Q192" i="23"/>
  <c r="K192" i="23"/>
  <c r="U191" i="23"/>
  <c r="Q191" i="23"/>
  <c r="K191" i="23"/>
  <c r="U190" i="23"/>
  <c r="Q190" i="23"/>
  <c r="K190" i="23"/>
  <c r="U189" i="23"/>
  <c r="Q189" i="23"/>
  <c r="K189" i="23"/>
  <c r="U188" i="23"/>
  <c r="Q188" i="23"/>
  <c r="K188" i="23"/>
  <c r="U187" i="23"/>
  <c r="Q187" i="23"/>
  <c r="K187" i="23"/>
  <c r="U186" i="23"/>
  <c r="Q186" i="23"/>
  <c r="K186" i="23"/>
  <c r="U185" i="23"/>
  <c r="Q185" i="23"/>
  <c r="K185" i="23"/>
  <c r="U184" i="23"/>
  <c r="Q184" i="23"/>
  <c r="K184" i="23"/>
  <c r="U183" i="23"/>
  <c r="Q183" i="23"/>
  <c r="K183" i="23"/>
  <c r="U182" i="23"/>
  <c r="Q182" i="23"/>
  <c r="K182" i="23"/>
  <c r="U181" i="23"/>
  <c r="Q181" i="23"/>
  <c r="K181" i="23"/>
  <c r="U180" i="23"/>
  <c r="Q180" i="23"/>
  <c r="K180" i="23"/>
  <c r="U179" i="23"/>
  <c r="Q179" i="23"/>
  <c r="K179" i="23"/>
  <c r="U178" i="23"/>
  <c r="Q178" i="23"/>
  <c r="K178" i="23"/>
  <c r="U177" i="23"/>
  <c r="Q177" i="23"/>
  <c r="K177" i="23"/>
  <c r="U176" i="23"/>
  <c r="Q176" i="23"/>
  <c r="K176" i="23"/>
  <c r="U175" i="23"/>
  <c r="Q175" i="23"/>
  <c r="K175" i="23"/>
  <c r="U174" i="23"/>
  <c r="Q174" i="23"/>
  <c r="K174" i="23"/>
  <c r="U173" i="23"/>
  <c r="Q173" i="23"/>
  <c r="K173" i="23"/>
  <c r="U172" i="23"/>
  <c r="Q172" i="23"/>
  <c r="K172" i="23"/>
  <c r="U171" i="23"/>
  <c r="Q171" i="23"/>
  <c r="K171" i="23"/>
  <c r="U170" i="23"/>
  <c r="Q170" i="23"/>
  <c r="K170" i="23"/>
  <c r="U169" i="23"/>
  <c r="Q169" i="23"/>
  <c r="K169" i="23"/>
  <c r="U168" i="23"/>
  <c r="Q168" i="23"/>
  <c r="K168" i="23"/>
  <c r="U167" i="23"/>
  <c r="Q167" i="23"/>
  <c r="K167" i="23"/>
  <c r="U166" i="23"/>
  <c r="Q166" i="23"/>
  <c r="K166" i="23"/>
  <c r="U165" i="23"/>
  <c r="Q165" i="23"/>
  <c r="K165" i="23"/>
  <c r="U164" i="23"/>
  <c r="Q164" i="23"/>
  <c r="K164" i="23"/>
  <c r="U163" i="23"/>
  <c r="Q163" i="23"/>
  <c r="K163" i="23"/>
  <c r="U162" i="23"/>
  <c r="Q162" i="23"/>
  <c r="K162" i="23"/>
  <c r="U161" i="23"/>
  <c r="Q161" i="23"/>
  <c r="K161" i="23"/>
  <c r="U160" i="23"/>
  <c r="Q160" i="23"/>
  <c r="K160" i="23"/>
  <c r="U159" i="23"/>
  <c r="Q159" i="23"/>
  <c r="K159" i="23"/>
  <c r="U158" i="23"/>
  <c r="Q158" i="23"/>
  <c r="K158" i="23"/>
  <c r="U157" i="23"/>
  <c r="Q157" i="23"/>
  <c r="K157" i="23"/>
  <c r="U156" i="23"/>
  <c r="Q156" i="23"/>
  <c r="K156" i="23"/>
  <c r="U155" i="23"/>
  <c r="Q155" i="23"/>
  <c r="K155" i="23"/>
  <c r="U154" i="23"/>
  <c r="Q154" i="23"/>
  <c r="K154" i="23"/>
  <c r="U153" i="23"/>
  <c r="Q153" i="23"/>
  <c r="K153" i="23"/>
  <c r="U152" i="23"/>
  <c r="Q152" i="23"/>
  <c r="K152" i="23"/>
  <c r="U151" i="23"/>
  <c r="Q151" i="23"/>
  <c r="K151" i="23"/>
  <c r="U150" i="23"/>
  <c r="Q150" i="23"/>
  <c r="K150" i="23"/>
  <c r="U149" i="23"/>
  <c r="Q149" i="23"/>
  <c r="K149" i="23"/>
  <c r="U148" i="23"/>
  <c r="Q148" i="23"/>
  <c r="K148" i="23"/>
  <c r="U147" i="23"/>
  <c r="Q147" i="23"/>
  <c r="K147" i="23"/>
  <c r="U146" i="23"/>
  <c r="Q146" i="23"/>
  <c r="K146" i="23"/>
  <c r="U145" i="23"/>
  <c r="Q145" i="23"/>
  <c r="K145" i="23"/>
  <c r="U144" i="23"/>
  <c r="Q144" i="23"/>
  <c r="K144" i="23"/>
  <c r="U143" i="23"/>
  <c r="Q143" i="23"/>
  <c r="K143" i="23"/>
  <c r="U142" i="23"/>
  <c r="Q142" i="23"/>
  <c r="K142" i="23"/>
  <c r="U141" i="23"/>
  <c r="Q141" i="23"/>
  <c r="K141" i="23"/>
  <c r="U140" i="23"/>
  <c r="Q140" i="23"/>
  <c r="K140" i="23"/>
  <c r="U139" i="23"/>
  <c r="Q139" i="23"/>
  <c r="K139" i="23"/>
  <c r="U138" i="23"/>
  <c r="Q138" i="23"/>
  <c r="K138" i="23"/>
  <c r="U137" i="23"/>
  <c r="Q137" i="23"/>
  <c r="K137" i="23"/>
  <c r="U136" i="23"/>
  <c r="Q136" i="23"/>
  <c r="K136" i="23"/>
  <c r="U135" i="23"/>
  <c r="Q135" i="23"/>
  <c r="K135" i="23"/>
  <c r="U134" i="23"/>
  <c r="Q134" i="23"/>
  <c r="K134" i="23"/>
  <c r="U133" i="23"/>
  <c r="Q133" i="23"/>
  <c r="K133" i="23"/>
  <c r="U132" i="23"/>
  <c r="Q132" i="23"/>
  <c r="K132" i="23"/>
  <c r="U131" i="23"/>
  <c r="Q131" i="23"/>
  <c r="K131" i="23"/>
  <c r="U130" i="23"/>
  <c r="Q130" i="23"/>
  <c r="K130" i="23"/>
  <c r="U129" i="23"/>
  <c r="Q129" i="23"/>
  <c r="K129" i="23"/>
  <c r="U128" i="23"/>
  <c r="Q128" i="23"/>
  <c r="K128" i="23"/>
  <c r="U127" i="23"/>
  <c r="Q127" i="23"/>
  <c r="K127" i="23"/>
  <c r="U126" i="23"/>
  <c r="Q126" i="23"/>
  <c r="K126" i="23"/>
  <c r="U125" i="23"/>
  <c r="Q125" i="23"/>
  <c r="K125" i="23"/>
  <c r="U124" i="23"/>
  <c r="Q124" i="23"/>
  <c r="K124" i="23"/>
  <c r="U123" i="23"/>
  <c r="Q123" i="23"/>
  <c r="K123" i="23"/>
  <c r="U122" i="23"/>
  <c r="Q122" i="23"/>
  <c r="K122" i="23"/>
  <c r="U121" i="23"/>
  <c r="Q121" i="23"/>
  <c r="K121" i="23"/>
  <c r="U120" i="23"/>
  <c r="Q120" i="23"/>
  <c r="K120" i="23"/>
  <c r="U119" i="23"/>
  <c r="Q119" i="23"/>
  <c r="K119" i="23"/>
  <c r="U118" i="23"/>
  <c r="Q118" i="23"/>
  <c r="K118" i="23"/>
  <c r="U117" i="23"/>
  <c r="Q117" i="23"/>
  <c r="K117" i="23"/>
  <c r="U116" i="23"/>
  <c r="Q116" i="23"/>
  <c r="K116" i="23"/>
  <c r="U115" i="23"/>
  <c r="Q115" i="23"/>
  <c r="K115" i="23"/>
  <c r="U114" i="23"/>
  <c r="Q114" i="23"/>
  <c r="K114" i="23"/>
  <c r="U113" i="23"/>
  <c r="Q113" i="23"/>
  <c r="K113" i="23"/>
  <c r="U112" i="23"/>
  <c r="Q112" i="23"/>
  <c r="K112" i="23"/>
  <c r="U111" i="23"/>
  <c r="Q111" i="23"/>
  <c r="K111" i="23"/>
  <c r="U110" i="23"/>
  <c r="Q110" i="23"/>
  <c r="K110" i="23"/>
  <c r="U109" i="23"/>
  <c r="Q109" i="23"/>
  <c r="K109" i="23"/>
  <c r="U108" i="23"/>
  <c r="Q108" i="23"/>
  <c r="K108" i="23"/>
  <c r="U107" i="23"/>
  <c r="Q107" i="23"/>
  <c r="K107" i="23"/>
  <c r="U106" i="23"/>
  <c r="Q106" i="23"/>
  <c r="K106" i="23"/>
  <c r="U105" i="23"/>
  <c r="Q105" i="23"/>
  <c r="K105" i="23"/>
  <c r="U104" i="23"/>
  <c r="Q104" i="23"/>
  <c r="K104" i="23"/>
  <c r="U103" i="23"/>
  <c r="Q103" i="23"/>
  <c r="K103" i="23"/>
  <c r="U102" i="23"/>
  <c r="Q102" i="23"/>
  <c r="K102" i="23"/>
  <c r="U101" i="23"/>
  <c r="Q101" i="23"/>
  <c r="K101" i="23"/>
  <c r="U100" i="23"/>
  <c r="Q100" i="23"/>
  <c r="K100" i="23"/>
  <c r="U99" i="23"/>
  <c r="Q99" i="23"/>
  <c r="K99" i="23"/>
  <c r="U98" i="23"/>
  <c r="Q98" i="23"/>
  <c r="K98" i="23"/>
  <c r="U97" i="23"/>
  <c r="Q97" i="23"/>
  <c r="K97" i="23"/>
  <c r="U96" i="23"/>
  <c r="Q96" i="23"/>
  <c r="K96" i="23"/>
  <c r="U95" i="23"/>
  <c r="Q95" i="23"/>
  <c r="K95" i="23"/>
  <c r="U94" i="23"/>
  <c r="Q94" i="23"/>
  <c r="K94" i="23"/>
  <c r="U93" i="23"/>
  <c r="Q93" i="23"/>
  <c r="K93" i="23"/>
  <c r="U92" i="23"/>
  <c r="Q92" i="23"/>
  <c r="K92" i="23"/>
  <c r="U91" i="23"/>
  <c r="Q91" i="23"/>
  <c r="K91" i="23"/>
  <c r="U90" i="23"/>
  <c r="Q90" i="23"/>
  <c r="K90" i="23"/>
  <c r="U89" i="23"/>
  <c r="Q89" i="23"/>
  <c r="K89" i="23"/>
  <c r="U88" i="23"/>
  <c r="Q88" i="23"/>
  <c r="K88" i="23"/>
  <c r="U87" i="23"/>
  <c r="Q87" i="23"/>
  <c r="K87" i="23"/>
  <c r="U86" i="23"/>
  <c r="Q86" i="23"/>
  <c r="K86" i="23"/>
  <c r="U85" i="23"/>
  <c r="Q85" i="23"/>
  <c r="K85" i="23"/>
  <c r="U84" i="23"/>
  <c r="Q84" i="23"/>
  <c r="K84" i="23"/>
  <c r="U83" i="23"/>
  <c r="Q83" i="23"/>
  <c r="K83" i="23"/>
  <c r="U82" i="23"/>
  <c r="Q82" i="23"/>
  <c r="K82" i="23"/>
  <c r="U81" i="23"/>
  <c r="Q81" i="23"/>
  <c r="K81" i="23"/>
  <c r="U80" i="23"/>
  <c r="Q80" i="23"/>
  <c r="K80" i="23"/>
  <c r="U79" i="23"/>
  <c r="Q79" i="23"/>
  <c r="K79" i="23"/>
  <c r="U78" i="23"/>
  <c r="Q78" i="23"/>
  <c r="K78" i="23"/>
  <c r="U77" i="23"/>
  <c r="Q77" i="23"/>
  <c r="K77" i="23"/>
  <c r="U76" i="23"/>
  <c r="Q76" i="23"/>
  <c r="K76" i="23"/>
  <c r="U75" i="23"/>
  <c r="Q75" i="23"/>
  <c r="K75" i="23"/>
  <c r="U74" i="23"/>
  <c r="Q74" i="23"/>
  <c r="K74" i="23"/>
  <c r="U73" i="23"/>
  <c r="Q73" i="23"/>
  <c r="K73" i="23"/>
  <c r="U72" i="23"/>
  <c r="Q72" i="23"/>
  <c r="K72" i="23"/>
  <c r="U71" i="23"/>
  <c r="Q71" i="23"/>
  <c r="K71" i="23"/>
  <c r="U70" i="23"/>
  <c r="Q70" i="23"/>
  <c r="K70" i="23"/>
  <c r="U69" i="23"/>
  <c r="Q69" i="23"/>
  <c r="K69" i="23"/>
  <c r="U68" i="23"/>
  <c r="Q68" i="23"/>
  <c r="K68" i="23"/>
  <c r="U67" i="23"/>
  <c r="Q67" i="23"/>
  <c r="K67" i="23"/>
  <c r="U66" i="23"/>
  <c r="Q66" i="23"/>
  <c r="K66" i="23"/>
  <c r="U65" i="23"/>
  <c r="Q65" i="23"/>
  <c r="K65" i="23"/>
  <c r="U64" i="23"/>
  <c r="Q64" i="23"/>
  <c r="K64" i="23"/>
  <c r="U63" i="23"/>
  <c r="Q63" i="23"/>
  <c r="K63" i="23"/>
  <c r="U62" i="23"/>
  <c r="Q62" i="23"/>
  <c r="K62" i="23"/>
  <c r="U61" i="23"/>
  <c r="Q61" i="23"/>
  <c r="K61" i="23"/>
  <c r="U60" i="23"/>
  <c r="Q60" i="23"/>
  <c r="K60" i="23"/>
  <c r="U59" i="23"/>
  <c r="Q59" i="23"/>
  <c r="K59" i="23"/>
  <c r="U58" i="23"/>
  <c r="Q58" i="23"/>
  <c r="K58" i="23"/>
  <c r="U57" i="23"/>
  <c r="Q57" i="23"/>
  <c r="K57" i="23"/>
  <c r="U56" i="23"/>
  <c r="Q56" i="23"/>
  <c r="K56" i="23"/>
  <c r="U55" i="23"/>
  <c r="Q55" i="23"/>
  <c r="K55" i="23"/>
  <c r="U54" i="23"/>
  <c r="Q54" i="23"/>
  <c r="K54" i="23"/>
  <c r="U53" i="23"/>
  <c r="Q53" i="23"/>
  <c r="K53" i="23"/>
  <c r="U52" i="23"/>
  <c r="Q52" i="23"/>
  <c r="K52" i="23"/>
  <c r="U51" i="23"/>
  <c r="Q51" i="23"/>
  <c r="K51" i="23"/>
  <c r="U50" i="23"/>
  <c r="Q50" i="23"/>
  <c r="K50" i="23"/>
  <c r="U49" i="23"/>
  <c r="Q49" i="23"/>
  <c r="K49" i="23"/>
  <c r="U48" i="23"/>
  <c r="Q48" i="23"/>
  <c r="K48" i="23"/>
  <c r="U47" i="23"/>
  <c r="Q47" i="23"/>
  <c r="K47" i="23"/>
  <c r="U46" i="23"/>
  <c r="Q46" i="23"/>
  <c r="K46" i="23"/>
  <c r="U45" i="23"/>
  <c r="Q45" i="23"/>
  <c r="K45" i="23"/>
  <c r="U44" i="23"/>
  <c r="Q44" i="23"/>
  <c r="K44" i="23"/>
  <c r="U43" i="23"/>
  <c r="Q43" i="23"/>
  <c r="K43" i="23"/>
  <c r="U42" i="23"/>
  <c r="Q42" i="23"/>
  <c r="K42" i="23"/>
  <c r="U41" i="23"/>
  <c r="Q41" i="23"/>
  <c r="K41" i="23"/>
  <c r="U40" i="23"/>
  <c r="Q40" i="23"/>
  <c r="K40" i="23"/>
  <c r="U39" i="23"/>
  <c r="Q39" i="23"/>
  <c r="K39" i="23"/>
  <c r="U38" i="23"/>
  <c r="Q38" i="23"/>
  <c r="K38" i="23"/>
  <c r="U37" i="23"/>
  <c r="Q37" i="23"/>
  <c r="K37" i="23"/>
  <c r="U36" i="23"/>
  <c r="Q36" i="23"/>
  <c r="K36" i="23"/>
  <c r="U35" i="23"/>
  <c r="Q35" i="23"/>
  <c r="K35" i="23"/>
  <c r="U34" i="23"/>
  <c r="Q34" i="23"/>
  <c r="K34" i="23"/>
  <c r="U33" i="23"/>
  <c r="Q33" i="23"/>
  <c r="K33" i="23"/>
  <c r="U32" i="23"/>
  <c r="Q32" i="23"/>
  <c r="K32" i="23"/>
  <c r="U31" i="23"/>
  <c r="Q31" i="23"/>
  <c r="K31" i="23"/>
  <c r="U30" i="23"/>
  <c r="Q30" i="23"/>
  <c r="K30" i="23"/>
  <c r="U29" i="23"/>
  <c r="Q29" i="23"/>
  <c r="K29" i="23"/>
  <c r="U28" i="23"/>
  <c r="Q28" i="23"/>
  <c r="K28" i="23"/>
  <c r="U27" i="23"/>
  <c r="Q27" i="23"/>
  <c r="K27" i="23"/>
  <c r="U26" i="23"/>
  <c r="Q26" i="23"/>
  <c r="K26" i="23"/>
  <c r="U25" i="23"/>
  <c r="Q25" i="23"/>
  <c r="K25" i="23"/>
  <c r="U24" i="23"/>
  <c r="Q24" i="23"/>
  <c r="K24" i="23"/>
  <c r="U23" i="23"/>
  <c r="Q23" i="23"/>
  <c r="K23" i="23"/>
  <c r="U22" i="23"/>
  <c r="Q22" i="23"/>
  <c r="K22" i="23"/>
  <c r="U21" i="23"/>
  <c r="Q21" i="23"/>
  <c r="K21" i="23"/>
  <c r="U20" i="23"/>
  <c r="Q20" i="23"/>
  <c r="K20" i="23"/>
  <c r="U19" i="23"/>
  <c r="Q19" i="23"/>
  <c r="K19" i="23"/>
  <c r="U18" i="23"/>
  <c r="Q18" i="23"/>
  <c r="K18" i="23"/>
  <c r="U17" i="23"/>
  <c r="Q17" i="23"/>
  <c r="K17" i="23"/>
  <c r="U16" i="23"/>
  <c r="Q16" i="23"/>
  <c r="K16" i="23"/>
  <c r="U15" i="23"/>
  <c r="Q15" i="23"/>
  <c r="K15" i="23"/>
  <c r="U14" i="23"/>
  <c r="Q14" i="23"/>
  <c r="K14" i="23"/>
  <c r="U13" i="23"/>
  <c r="Q13" i="23"/>
  <c r="K13" i="23"/>
  <c r="U12" i="23"/>
  <c r="Q12" i="23"/>
  <c r="K12" i="23"/>
  <c r="U11" i="23"/>
  <c r="Q11" i="23"/>
  <c r="K11" i="23"/>
  <c r="U10" i="23"/>
  <c r="Q10" i="23"/>
  <c r="K10" i="23"/>
  <c r="U9" i="23"/>
  <c r="Q9" i="23"/>
  <c r="K9" i="23"/>
  <c r="U8" i="23"/>
  <c r="Q8" i="23"/>
  <c r="K8" i="23"/>
  <c r="U7" i="23"/>
  <c r="Q7" i="23"/>
  <c r="K7" i="23"/>
  <c r="U6" i="23"/>
  <c r="Q6" i="23"/>
  <c r="K6" i="23"/>
  <c r="U5" i="23"/>
  <c r="Q5" i="23"/>
  <c r="K5" i="23"/>
  <c r="U4" i="23"/>
  <c r="Q4" i="23"/>
  <c r="K4" i="23"/>
  <c r="U312" i="23" l="1"/>
  <c r="K312" i="23"/>
  <c r="Q312" i="23"/>
  <c r="E51" i="10" l="1"/>
  <c r="F30" i="10" l="1"/>
  <c r="F29" i="10"/>
  <c r="E29" i="10" l="1"/>
  <c r="C311" i="18" l="1"/>
  <c r="F75" i="10" l="1"/>
  <c r="C1" i="10" l="1"/>
  <c r="A14" i="10" l="1"/>
  <c r="A8" i="10"/>
  <c r="E63" i="10" l="1"/>
  <c r="E64" i="10"/>
  <c r="E60" i="10"/>
  <c r="E59" i="10"/>
  <c r="E62" i="10"/>
  <c r="E61" i="10"/>
  <c r="F8" i="10"/>
  <c r="F33" i="10"/>
  <c r="U8" i="10"/>
  <c r="V8" i="10"/>
  <c r="T8" i="10"/>
  <c r="F14" i="10"/>
  <c r="U14" i="10"/>
  <c r="V14" i="10"/>
  <c r="V18" i="10" s="1"/>
  <c r="T14" i="10"/>
  <c r="T18" i="10" s="1"/>
  <c r="L8" i="10"/>
  <c r="K8" i="10"/>
  <c r="J8" i="10"/>
  <c r="H8" i="10"/>
  <c r="C8" i="10"/>
  <c r="G77" i="10" s="1"/>
  <c r="G8" i="10"/>
  <c r="J14" i="10"/>
  <c r="D8" i="10"/>
  <c r="R8" i="10"/>
  <c r="Q8" i="10"/>
  <c r="P8" i="10"/>
  <c r="O8" i="10"/>
  <c r="M8" i="10"/>
  <c r="R14" i="10"/>
  <c r="C14" i="10"/>
  <c r="H14" i="10"/>
  <c r="Q14" i="10"/>
  <c r="P14" i="10"/>
  <c r="D14" i="10"/>
  <c r="O14" i="10"/>
  <c r="M14" i="10"/>
  <c r="G14" i="10"/>
  <c r="L14" i="10"/>
  <c r="K14" i="10"/>
  <c r="U18" i="10" l="1"/>
  <c r="E31" i="10"/>
  <c r="F31" i="10"/>
  <c r="E32" i="10"/>
  <c r="F32" i="10"/>
  <c r="E40" i="10"/>
  <c r="F77" i="10"/>
  <c r="M18" i="10"/>
  <c r="F24" i="10" s="1"/>
  <c r="H18" i="10"/>
  <c r="L18" i="10"/>
  <c r="J18" i="10"/>
  <c r="O18" i="10"/>
  <c r="Q18" i="10"/>
  <c r="R18" i="10"/>
  <c r="F28" i="10" s="1"/>
  <c r="E49" i="10"/>
  <c r="K18" i="10"/>
  <c r="E23" i="10" s="1"/>
  <c r="P18" i="10"/>
  <c r="F27" i="10" s="1"/>
  <c r="E77" i="10"/>
  <c r="F50" i="10"/>
  <c r="E48" i="10"/>
  <c r="F48" i="10"/>
  <c r="F47" i="10"/>
  <c r="F49" i="10"/>
  <c r="E47" i="10"/>
  <c r="E50" i="10"/>
  <c r="E42" i="10"/>
  <c r="E14" i="10"/>
  <c r="G71" i="10"/>
  <c r="E71" i="10"/>
  <c r="E8" i="10"/>
  <c r="F71" i="10"/>
  <c r="F34" i="10" l="1"/>
  <c r="E34" i="10"/>
  <c r="E27" i="10"/>
  <c r="F23" i="10"/>
  <c r="F21" i="10"/>
  <c r="E21" i="10"/>
  <c r="E22" i="10"/>
  <c r="F22" i="10"/>
  <c r="E43" i="10"/>
  <c r="E41" i="10"/>
  <c r="E35" i="10"/>
  <c r="F35" i="10"/>
  <c r="E24" i="10"/>
  <c r="F26" i="10"/>
  <c r="E26" i="10"/>
  <c r="F25" i="10"/>
  <c r="E25" i="10"/>
  <c r="E28" i="10"/>
  <c r="F52" i="10"/>
  <c r="E52" i="10"/>
  <c r="G52" i="10" l="1"/>
  <c r="F36" i="10"/>
  <c r="E65" i="10"/>
  <c r="E36" i="10" l="1"/>
  <c r="G36" i="10" s="1"/>
</calcChain>
</file>

<file path=xl/sharedStrings.xml><?xml version="1.0" encoding="utf-8"?>
<sst xmlns="http://schemas.openxmlformats.org/spreadsheetml/2006/main" count="6753" uniqueCount="1007">
  <si>
    <t>NORTH CAROLINA EDUCATION LOTTERY</t>
  </si>
  <si>
    <t>DEPARTMENT OF JUSTICE</t>
  </si>
  <si>
    <t>STATE AUDITOR</t>
  </si>
  <si>
    <t>ADMINISTRATIVE OFFICE OF THE COURTS</t>
  </si>
  <si>
    <t>OFFICE OF ADMINISTRATIVE HEARING</t>
  </si>
  <si>
    <t>DEPARTMENT OF ADMINISTRATION</t>
  </si>
  <si>
    <t>OFFICE OF STATE BUDGET &amp; MANAGEMENT</t>
  </si>
  <si>
    <t>INFORMATION TECHNOLOGY SERVICES</t>
  </si>
  <si>
    <t>OFFICE OF STATE CONTROLLER</t>
  </si>
  <si>
    <t>N C SCHOOL OF SCIENCE &amp; MATHEMATICS</t>
  </si>
  <si>
    <t>ENVIRONMENT AND NATURAL RESOURCES</t>
  </si>
  <si>
    <t>NC HOUSING FINANCE AGENCY</t>
  </si>
  <si>
    <t>WILDLIFE RESOURCES COMMISSION</t>
  </si>
  <si>
    <t>STATE BOARD OF ELECTIONS</t>
  </si>
  <si>
    <t>GOVERNOR'S OFFICE</t>
  </si>
  <si>
    <t>LT GOVERNOR'S OFFICE</t>
  </si>
  <si>
    <t>GENERAL ASSEMBLY</t>
  </si>
  <si>
    <t>HEALTH &amp; HUMAN SVCS</t>
  </si>
  <si>
    <t>DEPARTMENT OF COMMERCE</t>
  </si>
  <si>
    <t>INSURANCE DEPARTMENT</t>
  </si>
  <si>
    <t>LABOR DEPARTMENT</t>
  </si>
  <si>
    <t>REVENUE DEPARTMENT</t>
  </si>
  <si>
    <t>SECRETARY OF STATE</t>
  </si>
  <si>
    <t>STATE TREASURER</t>
  </si>
  <si>
    <t>BARBER EXAMINERS, STATE BOARD OF</t>
  </si>
  <si>
    <t>NORTH CAROLINA BOARD OF OPTICIANS</t>
  </si>
  <si>
    <t>N C REAL ESTATE COMMISSION</t>
  </si>
  <si>
    <t>N C AUCTIONEERS LICENSING BOARD</t>
  </si>
  <si>
    <t>N C STATE BOARD OF EXAMINERS OF PRACTICING PSYCHOL</t>
  </si>
  <si>
    <t>COMMUNITY COLLEGES ADMINISTRATION</t>
  </si>
  <si>
    <t>DEPARTMENT OF PUBLIC SAFETY</t>
  </si>
  <si>
    <t>APPALACHIAN STATE UNIVERSITY</t>
  </si>
  <si>
    <t>N C SCHOOL OF THE ARTS</t>
  </si>
  <si>
    <t>EAST CAROLINA UNIVERSITY</t>
  </si>
  <si>
    <t>ELIZABETH CITY STATE UNIVERSITY</t>
  </si>
  <si>
    <t>FAYETTEVILLE STATE UNIVERSITY</t>
  </si>
  <si>
    <t>NC A&amp;T UNIVERSITY</t>
  </si>
  <si>
    <t>N C CENTRAL UNIVERSITY</t>
  </si>
  <si>
    <t>UNIVERSITY OF NORTH CAROLINA AT GREENSBORO</t>
  </si>
  <si>
    <t>UNC - PEMBROKE</t>
  </si>
  <si>
    <t>N C STATE UNIVERSITY</t>
  </si>
  <si>
    <t>UNC-CH CB 1260</t>
  </si>
  <si>
    <t>UNC-GENERAL ADMINISTRATION</t>
  </si>
  <si>
    <t>UNC HEALTH CARE SYSTEM</t>
  </si>
  <si>
    <t>UNIVERSITY OF NORTH CAROLINA PRESS</t>
  </si>
  <si>
    <t>WESTERN CAROLINA UNIVERSITY</t>
  </si>
  <si>
    <t>WINSTON-SALEM STATE UNIVERSITY</t>
  </si>
  <si>
    <t>DEPARTMENT OF PUBLIC INSTRUCTION</t>
  </si>
  <si>
    <t>UNIVERSITY OF NORTH CAROLINA AT ASHEVILLE</t>
  </si>
  <si>
    <t>UNIVERSITY OF NORTH CAROLINA AT CHARLOTTE</t>
  </si>
  <si>
    <t>UNIVERSITY OF NORTH CAROLINA AT WILMINGTON</t>
  </si>
  <si>
    <t>YANCEY COUNTY SCHOOLS</t>
  </si>
  <si>
    <t>ALAMANCE COUNTY SCHOOLS</t>
  </si>
  <si>
    <t>CLOVER GARDEN CHARTER SCHOOL</t>
  </si>
  <si>
    <t>RIVER MILL ACADEMY CHARTER</t>
  </si>
  <si>
    <t>THE HAWBRIDGE SCHOOL</t>
  </si>
  <si>
    <t>ALAMANCE COMMUNITY COLLEGE</t>
  </si>
  <si>
    <t>ALEXANDER COUNTY SCHOOLS</t>
  </si>
  <si>
    <t>ALLEGHANY COUNTY SCHOOLS</t>
  </si>
  <si>
    <t>ANSON COUNTY SCHOOLS</t>
  </si>
  <si>
    <t>SOUTH PIEDMONT COMMUNITY COLLEGE</t>
  </si>
  <si>
    <t>ASHE COUNTY SCHOOLS</t>
  </si>
  <si>
    <t>AVERY COUNTY SCHOOLS</t>
  </si>
  <si>
    <t>GRANDFATHER ACADEMY</t>
  </si>
  <si>
    <t>BEAUFORT COUNTY SCHOOLS</t>
  </si>
  <si>
    <t>BEAUFORT COUNTY COMMUNITY COLLEGE</t>
  </si>
  <si>
    <t>BERTIE COUNTY SCHOOLS</t>
  </si>
  <si>
    <t>BLADEN COUNTY SCHOOLS</t>
  </si>
  <si>
    <t>BLADEN COMMUNITY COLLEGE</t>
  </si>
  <si>
    <t>BRUNSWICK COUNTY SCHOOLS</t>
  </si>
  <si>
    <t>BRUNSWICK COMMUNITY COLLEGE</t>
  </si>
  <si>
    <t>BUNCOMBE COUNTY SCHOOLS</t>
  </si>
  <si>
    <t>F DELANY NEW SCHOOL FOR CHILDREN</t>
  </si>
  <si>
    <t>EVERGREEN COMMUNITY CHARTER SCHOOL</t>
  </si>
  <si>
    <t>ASHEVILLE-BUNCOMBE TECHNICAL COLLEGE</t>
  </si>
  <si>
    <t>ASHEVILLE CITY SCHOOLS</t>
  </si>
  <si>
    <t>BURKE COUNTY SCHOOLS</t>
  </si>
  <si>
    <t>WESTERN PIEDMONT COMM COLLEGE</t>
  </si>
  <si>
    <t>CABARRUS COUNTY SCHOOLS</t>
  </si>
  <si>
    <t>CAROLINA INTERNATIONAL SCHOOL</t>
  </si>
  <si>
    <t>KANNAPOLIS CITY SCHOOLS</t>
  </si>
  <si>
    <t>CALDWELL COUNTY SCHOOLS</t>
  </si>
  <si>
    <t>CALDWELL COMMUNITY COLLEGE</t>
  </si>
  <si>
    <t>CAMDEN COUNTY SCHOOLS</t>
  </si>
  <si>
    <t>CARTERET COUNTY SCHOOLS</t>
  </si>
  <si>
    <t>CARTERET COMMUNITY COLLEGE</t>
  </si>
  <si>
    <t>CASWELL COUNTY SCHOOLS</t>
  </si>
  <si>
    <t>CATAWBA COUNTY SCHOOLS</t>
  </si>
  <si>
    <t>CATAWBA VALLEY COMMUNITY COLLEGE</t>
  </si>
  <si>
    <t>HICKORY CITY SCHOOLS</t>
  </si>
  <si>
    <t>NEWTON-CONOVER CITY SCHOOLS</t>
  </si>
  <si>
    <t>CHATHAM COUNTY SCHOOLS</t>
  </si>
  <si>
    <t>CHEROKEE COUNTY SCHOOLS</t>
  </si>
  <si>
    <t>TRI-COUNTY COMMUNITY COLLEGE</t>
  </si>
  <si>
    <t>EDENTON-CHOWAN COUNTY SCHOOLS</t>
  </si>
  <si>
    <t>CLAY COUNTY SCHOOLS</t>
  </si>
  <si>
    <t>CLEVELAND COUNTY SCHOOLS</t>
  </si>
  <si>
    <t>COLUMBUS COUNTY SCHOOLS</t>
  </si>
  <si>
    <t>SOUTHEASTERN COMMUNITY COLLEGE</t>
  </si>
  <si>
    <t>WHITEVILLE CITY SCHOOLS</t>
  </si>
  <si>
    <t>CRAVEN COMMUNITY COLLEGE</t>
  </si>
  <si>
    <t>CUMBERLAND COUNTY SCHOOLS</t>
  </si>
  <si>
    <t>FAYETTEVILLE TECHNICAL COMMUNITY COLLEGE</t>
  </si>
  <si>
    <t>CURRITUCK COUNTY SCHOOLS</t>
  </si>
  <si>
    <t>DARE COUNTY SCHOOLS</t>
  </si>
  <si>
    <t>DAVIDSON COUNTY SCHOOLS</t>
  </si>
  <si>
    <t>DAVIDSON COUNTY COMMUNITY COLLEGE</t>
  </si>
  <si>
    <t>LEXINGTON CITY SCHOOLS</t>
  </si>
  <si>
    <t>THOMASVILLE CITY SCHOOLS</t>
  </si>
  <si>
    <t>DAVIE COUNTY SCHOOLS</t>
  </si>
  <si>
    <t>N.E. REGIONAL SCHOOL FOR BIOTECHNOLOGY</t>
  </si>
  <si>
    <t>CORNERSTONE ACADEMY</t>
  </si>
  <si>
    <t>DUPLIN COUNTY SCHOOLS</t>
  </si>
  <si>
    <t>JAMES SPRUNT TECHNICAL COLLEGE</t>
  </si>
  <si>
    <t>DURHAM PUBLIC SCHOOLS</t>
  </si>
  <si>
    <t>CENTRAL PARK SCH FOR CHILDREN</t>
  </si>
  <si>
    <t>HEALTHY START ACADEMY</t>
  </si>
  <si>
    <t>VOYAGER ACADEMY</t>
  </si>
  <si>
    <t>DURHAM TECHNICAL INSTITUTE</t>
  </si>
  <si>
    <t>BEAR GRASS CHARTER SCHOOL</t>
  </si>
  <si>
    <t>EDGECOMBE COUNTY SCHOOLS</t>
  </si>
  <si>
    <t>EDGECOMBE TECHNICAL COLLEGE</t>
  </si>
  <si>
    <t>WINSTON-SALEM-FORSYTH COUNTY SCHOOLS</t>
  </si>
  <si>
    <t>ARTS BASED ELEMENTARY CHARTER</t>
  </si>
  <si>
    <t>FORSYTH TECHNICAL INSTITUTE</t>
  </si>
  <si>
    <t>FRANKLIN COUNTY SCHOOLS</t>
  </si>
  <si>
    <t>A CHILDS GARDEN CHARTER (AKA CROSS CREEK CHARTER)</t>
  </si>
  <si>
    <t>GASTON COUNTY SCHOOLS</t>
  </si>
  <si>
    <t>GASTON COLLEGE</t>
  </si>
  <si>
    <t>GATES COUNTY SCHOOLS</t>
  </si>
  <si>
    <t>GRAHAM COUNTY SCHOOLS</t>
  </si>
  <si>
    <t>GRANVILLE COUNTY SCHOOLS AND OXFORD ORPHANAGE</t>
  </si>
  <si>
    <t>GREENE COUNTY SCHOOLS</t>
  </si>
  <si>
    <t>GUILFORD COUNTY SCHOOLS</t>
  </si>
  <si>
    <t>GUILFORD TECHNICAL COMMUNITY COLLEGE</t>
  </si>
  <si>
    <t>HALIFAX COUNTY SCHOOLS</t>
  </si>
  <si>
    <t>HALIFAX COMMUNITY COLLEGE</t>
  </si>
  <si>
    <t>ROANOKE RAPIDS CITY SCHOOLS</t>
  </si>
  <si>
    <t>WELDON CITY SCHOOLS</t>
  </si>
  <si>
    <t>HARNETT COUNTY SCHOOLS</t>
  </si>
  <si>
    <t>HAYWOOD COUNTY SCHOOLS</t>
  </si>
  <si>
    <t>HAYWOOD TECHNICAL COLLEGE</t>
  </si>
  <si>
    <t>HENDERSON COUNTY SCHOOLS</t>
  </si>
  <si>
    <t>MOUNTAIN COMMUNITY SCHOOL</t>
  </si>
  <si>
    <t>BLUE RIDGE COMMUNITY COLLEGE</t>
  </si>
  <si>
    <t>HERTFORD COUNTY SCHOOLS</t>
  </si>
  <si>
    <t>ROANOKE-CHOWAN COMMUNITY COLLEGE</t>
  </si>
  <si>
    <t>HOKE COUNTY SCHOOLS</t>
  </si>
  <si>
    <t>HYDE COUNTY SCHOOLS</t>
  </si>
  <si>
    <t>SUCCESS INSTITUTE</t>
  </si>
  <si>
    <t>MITCHELL COMMUNITY COLLEGE</t>
  </si>
  <si>
    <t>MOORESVILLE CITY SCHOOLS</t>
  </si>
  <si>
    <t>JACKSON COUNTY SCHOOLS</t>
  </si>
  <si>
    <t>SOUTHWESTERN COMMUNITY COLLEGE</t>
  </si>
  <si>
    <t>JOHNSTON COUNTY SCHOOLS</t>
  </si>
  <si>
    <t>JOHNSTON TECHNICAL COLLEGE</t>
  </si>
  <si>
    <t>NEUSE CHARTER SCHOOL</t>
  </si>
  <si>
    <t>JONES COUNTY SCHOOLS</t>
  </si>
  <si>
    <t>SANFORD-LEE COUNTY BOARD OF EDUCATION</t>
  </si>
  <si>
    <t>CENTRAL CAROLINA COMMUNITY COLLEGE</t>
  </si>
  <si>
    <t>LENOIR COUNTY SCHOOLS</t>
  </si>
  <si>
    <t>CHILDRENS VILLAGE ACADEMY</t>
  </si>
  <si>
    <t>LENOIR COUNTY COMMUNITY COLLEGE</t>
  </si>
  <si>
    <t>LINCOLN COUNTY SCHOOLS</t>
  </si>
  <si>
    <t>MACON COUNTY SCHOOLS</t>
  </si>
  <si>
    <t>MADISON COUNTY SCHOOLS</t>
  </si>
  <si>
    <t>MARTIN COUNTY SCHOOLS</t>
  </si>
  <si>
    <t>MARTIN COMMUNITY COLLEGE</t>
  </si>
  <si>
    <t>MCDOWELL COUNTY SCHOOLS</t>
  </si>
  <si>
    <t>MCDOWELL TECHNICAL COLLEGE</t>
  </si>
  <si>
    <t>CHARLOTTE-MECKLENBURG COUNTY SCHOOLS</t>
  </si>
  <si>
    <t>COMMUNITY CHARTER SCHOOL</t>
  </si>
  <si>
    <t>COMMUNITY SCHOOL OF DAVIDSON</t>
  </si>
  <si>
    <t>CENTRAL PIEDMONT COMMUNITY COLLEGE</t>
  </si>
  <si>
    <t>LAKE NORMAN CHARTER SCHOOL</t>
  </si>
  <si>
    <t>SOCRATES ACADEMY</t>
  </si>
  <si>
    <t>PINE LAKE PREP CHARTER</t>
  </si>
  <si>
    <t>CHARLOTTE SECONDARY CHARTER</t>
  </si>
  <si>
    <t>MITCHELL COUNTY SCHOOLS</t>
  </si>
  <si>
    <t>KIPP CHARLOTTE CHARTER</t>
  </si>
  <si>
    <t>MAYLAND TECHNICAL COLLEGE</t>
  </si>
  <si>
    <t>MONTGOMERY COUNTY SCHOOLS</t>
  </si>
  <si>
    <t>MONTGOMERY COMMUNITY COLLEGE</t>
  </si>
  <si>
    <t>MOORE COUNTY SCHOOLS</t>
  </si>
  <si>
    <t>ACADEMY OF MOORE COUNTY</t>
  </si>
  <si>
    <t>STARS CHARTER SCHOOL</t>
  </si>
  <si>
    <t>SANDHILLS COMMUNITY COLLEGE</t>
  </si>
  <si>
    <t>NASH-ROCKY MOUNT SCHOOLS</t>
  </si>
  <si>
    <t>NEW HANOVER COUNTY SCHOOLS</t>
  </si>
  <si>
    <t>CAPE FEAR CTR FOR INQUIRY</t>
  </si>
  <si>
    <t>WILMINGTON PREP ACADEMY</t>
  </si>
  <si>
    <t>CAPE FEAR COMMUNITY COLLEGE</t>
  </si>
  <si>
    <t>NORTHAMPTON COUNTY SCHOOLS</t>
  </si>
  <si>
    <t>GASTON COLLEGE PREPARATORY CHARTER</t>
  </si>
  <si>
    <t>ONSLOW COUNTY SCHOOLS</t>
  </si>
  <si>
    <t>ZECA SCHOOL OF THE ARTS AND TECHNOLOGY</t>
  </si>
  <si>
    <t>COASTAL CAROLINA COMMUNITY COLLEGE</t>
  </si>
  <si>
    <t>ORANGE COUNTY SCHOOLS</t>
  </si>
  <si>
    <t>ORANGE CHARTER SCHOOL</t>
  </si>
  <si>
    <t>PAMLICO COUNTY SCHOOLS</t>
  </si>
  <si>
    <t>ARAPAHOE CHARTER SCHOOL</t>
  </si>
  <si>
    <t>PAMLICO COMMUNITY COLLEGE</t>
  </si>
  <si>
    <t>ELIZABETH CITY AND PASQUOTANK COUNTY SCHOOLS</t>
  </si>
  <si>
    <t>COLLEGE OF THE ALBEMARLE</t>
  </si>
  <si>
    <t>PENDER COUNTY SCHOOLS</t>
  </si>
  <si>
    <t>PERQUIMANS COUNTY SCHOOLS</t>
  </si>
  <si>
    <t>PERSON COUNTY SCHOOLS</t>
  </si>
  <si>
    <t>ROXBORO COMMUNITY SCHOOL</t>
  </si>
  <si>
    <t>PIEDMONT COMMUNITY COLLEGE</t>
  </si>
  <si>
    <t>PITT COUNTY SCHOOLS</t>
  </si>
  <si>
    <t>PITT COMMUNITY COLLEGE</t>
  </si>
  <si>
    <t>POLK COUNTY SCHOOLS</t>
  </si>
  <si>
    <t>RANDOLPH COUNTY SCHOOLS</t>
  </si>
  <si>
    <t>UWHARRIE CHARTER ACADEMY</t>
  </si>
  <si>
    <t>RANDOLPH COMMUNITY COLLEGE</t>
  </si>
  <si>
    <t>ASHEBORO CITY SCHOOLS</t>
  </si>
  <si>
    <t>RICHMOND COUNTY SCHOOLS</t>
  </si>
  <si>
    <t>RICHMOND TECHNICAL COLLEGE</t>
  </si>
  <si>
    <t>ROBESON COUNTY SCHOOLS</t>
  </si>
  <si>
    <t>SOUTHEASTERN ACADEMY CHARTER SCHOOL</t>
  </si>
  <si>
    <t>ROBESON COMMUNITY COLLEGE</t>
  </si>
  <si>
    <t>ROCKINGHAM COUNTY SCHOOLS</t>
  </si>
  <si>
    <t>BETHANY COMMUNITY MIDDLE SCHOOL</t>
  </si>
  <si>
    <t>ROCKINGHAM COMMUNITY COLLEGE</t>
  </si>
  <si>
    <t>ROWAN-SALISBURY SCHOOL SYSTEM</t>
  </si>
  <si>
    <t>ROWAN-CABARRUS COMMUNITY COLLEGE</t>
  </si>
  <si>
    <t>RUTHERFORD COUNTY SCHOOLS</t>
  </si>
  <si>
    <t>ISOTHERMAL COMMUNITY COLLEGE</t>
  </si>
  <si>
    <t>SAMPSON COUNTY SCHOOLS</t>
  </si>
  <si>
    <t>SAMPSON COMMUNITY COLLEGE</t>
  </si>
  <si>
    <t>CLINTON CITY SCHOOLS</t>
  </si>
  <si>
    <t>SCOTLAND COUNTY SCHOOLS</t>
  </si>
  <si>
    <t>STANLY COUNTY SCHOOLS</t>
  </si>
  <si>
    <t>GRAY STONE DAY SCHOOL</t>
  </si>
  <si>
    <t>STANLY COMMUNITY COLLEGE</t>
  </si>
  <si>
    <t>STOKES COUNTY SCHOOLS</t>
  </si>
  <si>
    <t>SURRY COUNTY SCHOOLS</t>
  </si>
  <si>
    <t>BRIDGES CHARTER SCHOOLS</t>
  </si>
  <si>
    <t>MILLENNIUM CHARTER ACADEMY</t>
  </si>
  <si>
    <t>SURRY COMMUNITY COLLEGE</t>
  </si>
  <si>
    <t>MOUNT AIRY CITY SCHOOLS</t>
  </si>
  <si>
    <t>ELKIN CITY SCHOOLS</t>
  </si>
  <si>
    <t>SWAIN COUNTY SCHOOLS</t>
  </si>
  <si>
    <t>MTN DISCOVERY CHARTER</t>
  </si>
  <si>
    <t>TRANSYLVANIA COUNTY SCHOOLS</t>
  </si>
  <si>
    <t>BREVARD ACADEMY CHARTER SCHOOL</t>
  </si>
  <si>
    <t>TYRRELL COUNTY SCHOOLS</t>
  </si>
  <si>
    <t>UNION COUNTY SCHOOLS</t>
  </si>
  <si>
    <t>VANCE COUNTY SCHOOLS</t>
  </si>
  <si>
    <t>VANCE CHARTER SCHOOL</t>
  </si>
  <si>
    <t>VANCE-GRANVILLE COMMUNITY COLLEGE</t>
  </si>
  <si>
    <t>ENDEAVOR CHARTER SCHOOL</t>
  </si>
  <si>
    <t>SOUTHERN WAKE ACADEMY</t>
  </si>
  <si>
    <t>WAKE TECHNICAL COLLEGE</t>
  </si>
  <si>
    <t>CASA ESPERANZA MONTESSORI</t>
  </si>
  <si>
    <t>WARREN COUNTY SCHOOLS</t>
  </si>
  <si>
    <t>HALIWA-SAPONI TRIBAL CHARTER</t>
  </si>
  <si>
    <t>WASHINGTON COUNTY SCHOOLS</t>
  </si>
  <si>
    <t>HENDERSON COLLEGIATE CHARTER SCHOOL</t>
  </si>
  <si>
    <t>WATAUGA COUNTY SCHOOLS</t>
  </si>
  <si>
    <t>TWO RIVERS COMM SCHOOL</t>
  </si>
  <si>
    <t>WAYNE COUNTY SCHOOLS</t>
  </si>
  <si>
    <t>WAYNE COMMUNITY COLLEGE</t>
  </si>
  <si>
    <t>WILKES COUNTY SCHOOLS</t>
  </si>
  <si>
    <t>PINNACLE CLASSICAL ACADEMY</t>
  </si>
  <si>
    <t>WILKES COMMUNITY COLLEGE</t>
  </si>
  <si>
    <t>WILSON COUNTY SCHOOLS</t>
  </si>
  <si>
    <t>WILSON COMMUNITY COLLEGE</t>
  </si>
  <si>
    <t>YADKIN COUNTY SCHOOLS</t>
  </si>
  <si>
    <t>HIGHWAY - ADMINISTRATIVE</t>
  </si>
  <si>
    <t>Agency Number</t>
  </si>
  <si>
    <t>Agency</t>
  </si>
  <si>
    <t>Deferred Outflows Of Resources</t>
  </si>
  <si>
    <t>Deferred Inflows Of Resources</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</si>
  <si>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</si>
  <si>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</si>
  <si>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</si>
  <si>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</si>
  <si>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Net Amortization Of Deferred Amounts From Changes In Proportion And Differences Between Employer Contributions And Proportional Share Of Contributions</t>
  </si>
  <si>
    <t>Differences between expected and actual experience</t>
  </si>
  <si>
    <t>Changes of assumptions</t>
  </si>
  <si>
    <t>Changes in proportion and differences between employer contributions and proportionate share of contributions</t>
  </si>
  <si>
    <t xml:space="preserve">      Total</t>
  </si>
  <si>
    <t>Deferred Outflows of Resources</t>
  </si>
  <si>
    <t>Deferred Inflows of Resources</t>
  </si>
  <si>
    <t>Future amortization:</t>
  </si>
  <si>
    <t>Year ended June 30:</t>
  </si>
  <si>
    <t>Thereafter</t>
  </si>
  <si>
    <t>Choose Your Agency:</t>
  </si>
  <si>
    <t>Agency Number:</t>
  </si>
  <si>
    <t>Notes</t>
  </si>
  <si>
    <t>(a)</t>
  </si>
  <si>
    <t>At the beginning of the period in which the provisions of Statement 68 are adopted, there may be circumstances in which it is not practical for a government to determine the amounts of all applicable deferred inflows of resources and deferred outflows of resources related to pensions. In such circumstances, the government should recognize a beginning deferred outflow of resources only for its pension contributions, if any, made subsequent to the measurement date of the beginning net pension liability but before the start of the government’s fiscal year. Additionally, in those circumstances, no beginning balances for other deferred outflows of resources and deferred inflows of resources related to pensions should be recognized. (GASB 71, paragraph 3)</t>
  </si>
  <si>
    <t>(b1)</t>
  </si>
  <si>
    <t>Differences between expected and actual experience with regard to economic and demographic factors in the measurement of the total pension liability should be included in collective pension expense, beginning in the current measurement period, using a systematic and rational method over a closed period equal to the average of the expected remaining service lives of all employees that are provided with pensions through the pension plan (active employees and inactive employees) determined as of the beginning of the measurement period. The portion not included in collective pension expense should be included in collective deferred outflows of resources or deferred inflows of resources related to pensions. (GASB 68, paragraph 71a)</t>
  </si>
  <si>
    <t>(b2)</t>
  </si>
  <si>
    <t>Experience gains represent actual experience that increases the total pension liability less than projected or decreases the total pension liability greater than projected. These amounts result in decreases in pension expense and increases in deferred inflows of resources. (GASB 68 Implementation Guide, page 142)</t>
  </si>
  <si>
    <t>(c1)</t>
  </si>
  <si>
    <t>The difference between projected and actual earnings on pension plan investments should be included in collective pension expense using a systematic and rational method over a closed five-year period, beginning in the current measurement period. The amount not included in collective pension expense should be included in collective deferred outflows of resources or deferred inflows of resources related to pensions. Collective deferred outflows of resources and deferred inflows of resources arising from differences between projected and actual pension plan investment earnings in different measurement periods should be aggregated and included as a net collective deferred outflow of resources related to pensions or a net collective deferred inflow of resources related to pensions. (GASB 68, paragraph 71b)</t>
  </si>
  <si>
    <t>(c2)</t>
  </si>
  <si>
    <t>Investment returns that are greater than projected decrease pension expense and increase deferred inflows of resources.</t>
  </si>
  <si>
    <t>(d)</t>
  </si>
  <si>
    <t>Changes of assumptions about future economic or demographic factors or of other inputs should be included in collective pension expense, beginning in the current measurement period, using a systematic and rational method over a closed period equal to the average of the expected remaining service lives of all employees that are provided with pensions through the pension plan (active employees and inactive employees) determined as of the beginning of the measurement period. The portion not included in collective pension expense should be included in collective deferred outflows of resources or deferred inflows of resources related to pensions. (GASB 68, paragraph 71a)</t>
  </si>
  <si>
    <t>(e1)</t>
  </si>
  <si>
    <t>If there is a change in the employer’s proportion of the collective net pension liability since the prior measurement date, the net effect of that change on the employer’s proportionate shares of the collective net pension liability and collective deferred outflows of resources and deferred inflows of resources related to pensions, determined as of the beginning of the measurement period, should be recognized in the employer’s pension expense, beginning in the current reporting period, using a systematic and rational method over a closed period. For this purpose, the length of the expense recognition period should be equal to the average of the expected remaining service lives of all employees that are provided with pensions through the pension plan (active employees and inactive employees) determined as of the beginning of the measurement period. The amount not recognized in the employer’s pension expense should be reported as a deferred outflow of resources or deferred inflow of resources related to pensions. (GASB 68, paragraph 54)</t>
  </si>
  <si>
    <t>(e2)</t>
  </si>
  <si>
    <t>For contributions to the pension plan other than those to separately finance specific liabilities of an individual employer or nonemployer contributing entity to the pension plan, the difference during the measurement period between (a) the total amount of such contributions from the employer (and amounts associated with the employer from nonemployer contributing entities that are not in a special funding situation) and (b) the amount of the employer’s proportionate share of the total of such contributions from all employers and all nonemployer contributing entities should be recognized in the employer’s pension expense, beginning in the current reporting period, using a systematic and rational method over a closed period. For this purpose, the length of the expense recognition period should be equal to the average of the expected remaining service lives of all employees that are provided with pensions through the pension plan (active employees and inactive employees) determined as of the beginning of the measurement period. The amount not recognized in the employer’s pension expense should be reported as a deferred outflow of resources or deferred inflow of resources related to pensions. (GASB 68, paragraph 55)</t>
  </si>
  <si>
    <t>(e3)</t>
  </si>
  <si>
    <t>If the employer's actual contributions exceed its proportionate share of total contributions, the difference increases pension expense and results in a deferred outflow of resources. (GASB 68 Implementation Guide, page 164)</t>
  </si>
  <si>
    <t>(f)</t>
  </si>
  <si>
    <t>Contributions to the pension plan from the employer subsequent to the measurement date of the collective net pension liability and before the end of the employer’s reporting period should be reported as a deferred outflow of resources related to pensions. (GASB 68, paragraph 57)</t>
  </si>
  <si>
    <t>(g)</t>
  </si>
  <si>
    <t>Components of collective pension expense include—service cost, interest on the total pension liability, effect of changes in benefit terms, expected investment income, plan administrative costs, employee contributions, and expensed portions of deferred outflows/inflows of resources related to pensions. Contributions from employers or nonemployer contributing entities should not be included in pension expense. (GASB 68, paragraph 71c)</t>
  </si>
  <si>
    <t>Current Proportional Share</t>
  </si>
  <si>
    <t>Prior Proportional Share</t>
  </si>
  <si>
    <t>INVEST COLLEGIATE CHARTER (BUNCOMBE)</t>
  </si>
  <si>
    <t>KIPP HALIFAX COLLEGE PREP CHARTER</t>
  </si>
  <si>
    <t>PIONEER SPRINGS COMMUNITY CHARTER</t>
  </si>
  <si>
    <t>CURRENT YEAR</t>
  </si>
  <si>
    <t>Note:</t>
  </si>
  <si>
    <t>Total Plan</t>
  </si>
  <si>
    <t>Unit's proportionate share (for footnote disclosure)</t>
  </si>
  <si>
    <t>Change in Proportional Share</t>
  </si>
  <si>
    <t xml:space="preserve">Employer contributions subsequent to the measurement date * </t>
  </si>
  <si>
    <t>N.E. ACADEMY OF AEROSPACE &amp; ADV.TECH</t>
  </si>
  <si>
    <t>Total</t>
  </si>
  <si>
    <t>Primary Agency Number</t>
  </si>
  <si>
    <t>Information for notes to the financial statements</t>
  </si>
  <si>
    <t>FERNLEAF COMMUNITY CHARTER</t>
  </si>
  <si>
    <t>Agency Num</t>
  </si>
  <si>
    <t>Agency Name</t>
  </si>
  <si>
    <t>DEPARTMENT OF NATURAL AND CULTURAL RESOURCES</t>
  </si>
  <si>
    <t>DEPT OF AGRICULTURE &amp; CONSUMER SVCS.</t>
  </si>
  <si>
    <t>UNC-CHAPEL HILL CB1260</t>
  </si>
  <si>
    <t>CLEVELAND COMMUNITY COLLEGE</t>
  </si>
  <si>
    <t>NEW BERN CRAVEN COUNTY BOARD OF EDUCATION</t>
  </si>
  <si>
    <t>INVEST COLLEGIATE CHARTER (DAVIDSON)</t>
  </si>
  <si>
    <t>IREDELL-STATESVILLE SCHOOLS</t>
  </si>
  <si>
    <t>AMERICAN RENAISSANCE MID SCHOOL</t>
  </si>
  <si>
    <t>CORVIAN COMMUNITY CHARTER SCHOOL</t>
  </si>
  <si>
    <t>THE NORTH CAROLINA LEADERSHIP ACADEMY</t>
  </si>
  <si>
    <t>NASH COMMUNITY COLLEGE</t>
  </si>
  <si>
    <t>CHAPEL HILL - CARRBORO CITY SCHOOLS</t>
  </si>
  <si>
    <t>WAKE COUNTY PUBLIC SCHOOLS SYSTEM</t>
  </si>
  <si>
    <t>EAST WAKE FIRST ACADEMY</t>
  </si>
  <si>
    <t xml:space="preserve">PRIOR YEAR </t>
  </si>
  <si>
    <t>JE description</t>
  </si>
  <si>
    <t>DR</t>
  </si>
  <si>
    <t>CR</t>
  </si>
  <si>
    <t>Differences between expected and actual experience (DO)</t>
  </si>
  <si>
    <t>Changes of assumptions (DO)</t>
  </si>
  <si>
    <t>Changes in proportion and differences between employer contributions and proportionate share of contributions (DO)</t>
  </si>
  <si>
    <t>Differences between expected and actual experience (DI)</t>
  </si>
  <si>
    <t>Changes of assumptions (DI)</t>
  </si>
  <si>
    <t>Changes in proportion and differences between employer contributions and proportionate share of contributions (DI)</t>
  </si>
  <si>
    <t>Employer contributions subsequent to measurement date (DO)</t>
  </si>
  <si>
    <t>Unit's share of collective pension expense</t>
  </si>
  <si>
    <t>Pension expense resulting from difference between ORBIT system contributions and what was recorded as a deferred outflow in the prior year</t>
  </si>
  <si>
    <t>Tables for Disclosure</t>
  </si>
  <si>
    <t>N/A</t>
  </si>
  <si>
    <t>All RHBF Employers</t>
  </si>
  <si>
    <t>OPEB Expense</t>
  </si>
  <si>
    <t>Employer Number</t>
  </si>
  <si>
    <t>Employer</t>
  </si>
  <si>
    <t>Differences Between Expected and Actual Experience</t>
  </si>
  <si>
    <t>Changes of Assumptions</t>
  </si>
  <si>
    <t>Changes in Proportion and Differences Between Employer Contributions and Proportionate Share of Contributions</t>
  </si>
  <si>
    <t>Total Deferred Inflows of Resources</t>
  </si>
  <si>
    <t>Total Employer OPEB Expense</t>
  </si>
  <si>
    <t>North Carolina Education Lottery</t>
  </si>
  <si>
    <t>Department Of Justice</t>
  </si>
  <si>
    <t>State Auditor</t>
  </si>
  <si>
    <t>Department Of Cultural Resources</t>
  </si>
  <si>
    <t>Administrative Office Of The Courts</t>
  </si>
  <si>
    <t>Office Of Administrative Hearing</t>
  </si>
  <si>
    <t>Department Of Administration</t>
  </si>
  <si>
    <t>Office Of State Budget &amp; Management</t>
  </si>
  <si>
    <t>Information Technology Services</t>
  </si>
  <si>
    <t>Office Of State Controller</t>
  </si>
  <si>
    <t>N.C. School Of Science &amp; Mathematics</t>
  </si>
  <si>
    <t>Environment And Natural Resources</t>
  </si>
  <si>
    <t>N.C. Housing Finance Agency</t>
  </si>
  <si>
    <t>Wildlife Resources Commission</t>
  </si>
  <si>
    <t>State Board Of Elections</t>
  </si>
  <si>
    <t>Governor's Office</t>
  </si>
  <si>
    <t>Lt. Governor's Office</t>
  </si>
  <si>
    <t>General Assembly</t>
  </si>
  <si>
    <t>Health &amp; Human Services</t>
  </si>
  <si>
    <t>Department Of Commerce</t>
  </si>
  <si>
    <t>Insurance Department</t>
  </si>
  <si>
    <t>Labor Department</t>
  </si>
  <si>
    <t>Revenue Department</t>
  </si>
  <si>
    <t>Secretary Of State</t>
  </si>
  <si>
    <t>State Treasurer</t>
  </si>
  <si>
    <t>State Health Plan (subset of Department of Treasurer)</t>
  </si>
  <si>
    <t>Department Of Agriculture</t>
  </si>
  <si>
    <t>Barber Examiners, State Board Of</t>
  </si>
  <si>
    <t>N.C. Real Estate Commission</t>
  </si>
  <si>
    <t>N.C. Auctioneers Licensing Board</t>
  </si>
  <si>
    <t>N.C. State Board Of Examiners Of Practicing Psychol</t>
  </si>
  <si>
    <t>Community Colleges Administration</t>
  </si>
  <si>
    <t>Department Of Public Safety</t>
  </si>
  <si>
    <t>Appalachian State University</t>
  </si>
  <si>
    <t>N.C. School Of The Arts</t>
  </si>
  <si>
    <t>East Carolina University</t>
  </si>
  <si>
    <t>Elizabeth City State University</t>
  </si>
  <si>
    <t>Fayetteville State University</t>
  </si>
  <si>
    <t>N.C. A&amp;T University</t>
  </si>
  <si>
    <t>N.C. Central University</t>
  </si>
  <si>
    <t>University Of North Carolina At Greensboro</t>
  </si>
  <si>
    <t>UNC - Pembroke</t>
  </si>
  <si>
    <t>N.C. State University</t>
  </si>
  <si>
    <t>UNC-General Administration</t>
  </si>
  <si>
    <t>UNC Health Care System</t>
  </si>
  <si>
    <t>University Of North Carolina Press</t>
  </si>
  <si>
    <t>Western Carolina University</t>
  </si>
  <si>
    <t>Winston-Salem State University</t>
  </si>
  <si>
    <t>Department Of Public Instruction</t>
  </si>
  <si>
    <t>University Of North Carolina At Asheville</t>
  </si>
  <si>
    <t>University Of North Carolina At Charlotte</t>
  </si>
  <si>
    <t>University Of North Carolina At Wilmington</t>
  </si>
  <si>
    <t>Yancey County Schools</t>
  </si>
  <si>
    <t>Alamance County Schools</t>
  </si>
  <si>
    <t>Clover Garden Charter School</t>
  </si>
  <si>
    <t>River Mill Academy Charter</t>
  </si>
  <si>
    <t>The Hawbridge School</t>
  </si>
  <si>
    <t>Alamance Community College</t>
  </si>
  <si>
    <t>Alexander County Schools</t>
  </si>
  <si>
    <t>Alleghany County Schools</t>
  </si>
  <si>
    <t>Anson County Schools</t>
  </si>
  <si>
    <t>South Piedmont Community College</t>
  </si>
  <si>
    <t>Ashe County Schools</t>
  </si>
  <si>
    <t>Avery County Schools</t>
  </si>
  <si>
    <t>Grandfather Academy</t>
  </si>
  <si>
    <t>Beaufort County Schools</t>
  </si>
  <si>
    <t>Beaufort County Community College</t>
  </si>
  <si>
    <t>Bertie County Schools</t>
  </si>
  <si>
    <t>Bladen County Schools</t>
  </si>
  <si>
    <t>Bladen Community College</t>
  </si>
  <si>
    <t>Brunswick County Schools</t>
  </si>
  <si>
    <t>Brunswick Community College</t>
  </si>
  <si>
    <t>Buncombe County Schools</t>
  </si>
  <si>
    <t>F. Delany New School For Children</t>
  </si>
  <si>
    <t>Evergreen Community Charter School</t>
  </si>
  <si>
    <t>Asheville-Buncombe Technical College</t>
  </si>
  <si>
    <t>Asheville City Schools</t>
  </si>
  <si>
    <t>Burke County Schools</t>
  </si>
  <si>
    <t>Western Piedmont Community College</t>
  </si>
  <si>
    <t>Cabarrus County Schools</t>
  </si>
  <si>
    <t>Carolina International School</t>
  </si>
  <si>
    <t>Kannapolis City Schools</t>
  </si>
  <si>
    <t>Caldwell County Schools</t>
  </si>
  <si>
    <t>Caldwell Community College</t>
  </si>
  <si>
    <t>Camden County Schools</t>
  </si>
  <si>
    <t>Carteret County Schools</t>
  </si>
  <si>
    <t>Carteret Community College</t>
  </si>
  <si>
    <t>Caswell County Schools</t>
  </si>
  <si>
    <t>Catawba County Schools</t>
  </si>
  <si>
    <t>Catawba Valley Community College</t>
  </si>
  <si>
    <t>Hickory City Schools</t>
  </si>
  <si>
    <t>Newton-Conover City Schools</t>
  </si>
  <si>
    <t>Chatham County Schools</t>
  </si>
  <si>
    <t>Cherokee County Schools</t>
  </si>
  <si>
    <t>Tri-County Community College</t>
  </si>
  <si>
    <t>Edenton-Chowan County Schools</t>
  </si>
  <si>
    <t>Clay County Schools</t>
  </si>
  <si>
    <t>Cleveland County Schools</t>
  </si>
  <si>
    <t>Cleveland Technical College</t>
  </si>
  <si>
    <t>Columbus County Schools</t>
  </si>
  <si>
    <t>Southeastern Community College</t>
  </si>
  <si>
    <t>Whiteville City Schools</t>
  </si>
  <si>
    <t>New Bern/Craven County Board Of Education</t>
  </si>
  <si>
    <t>Craven Community College</t>
  </si>
  <si>
    <t>Cumberland County Schools</t>
  </si>
  <si>
    <t>Fayetteville Technical Community College</t>
  </si>
  <si>
    <t>Currituck County Schools</t>
  </si>
  <si>
    <t>Dare County Schools</t>
  </si>
  <si>
    <t>Davidson County Schools</t>
  </si>
  <si>
    <t>Invest Collegiate Charter School</t>
  </si>
  <si>
    <t>Davidson County Community College</t>
  </si>
  <si>
    <t>Lexington City Schools</t>
  </si>
  <si>
    <t>Thomasville City Schools</t>
  </si>
  <si>
    <t>Davie County Schools</t>
  </si>
  <si>
    <t>N.E. Regional School For Biotechnology</t>
  </si>
  <si>
    <t>Cornerstone Academy</t>
  </si>
  <si>
    <t>Duplin County Schools</t>
  </si>
  <si>
    <t>James Sprunt Technical College</t>
  </si>
  <si>
    <t>Durham Public Schools</t>
  </si>
  <si>
    <t>Central Park School For Children</t>
  </si>
  <si>
    <t>Healthy Start Academy</t>
  </si>
  <si>
    <t>Voyager Academy</t>
  </si>
  <si>
    <t>Durham Technical Institute</t>
  </si>
  <si>
    <t>Bear Grass Charter School</t>
  </si>
  <si>
    <t>Invest Collegiate Charter (Buncombe)</t>
  </si>
  <si>
    <t>Kipp Halifax College Prep Charter</t>
  </si>
  <si>
    <t>Pioneer Springs Community Charter</t>
  </si>
  <si>
    <t>Edgecombe County Schools</t>
  </si>
  <si>
    <t>Edgecombe Technical College</t>
  </si>
  <si>
    <t>Winston-Salem-Forsyth County Schools</t>
  </si>
  <si>
    <t>Arts Based Elementary Charter</t>
  </si>
  <si>
    <t>Forsyth Technical Institute</t>
  </si>
  <si>
    <t>Franklin County Schools</t>
  </si>
  <si>
    <t>A Childs Garden Charter (AKA Cross Creek Charter)</t>
  </si>
  <si>
    <t>Gaston County Schools</t>
  </si>
  <si>
    <t>Gaston College</t>
  </si>
  <si>
    <t>Gates County Schools</t>
  </si>
  <si>
    <t>Graham County Schools</t>
  </si>
  <si>
    <t>Granville County Schools And Oxford Orphanage</t>
  </si>
  <si>
    <t>Greene County Schools</t>
  </si>
  <si>
    <t>Guilford County Schools</t>
  </si>
  <si>
    <t>Guilford Technical Community College</t>
  </si>
  <si>
    <t>Halifax County Schools</t>
  </si>
  <si>
    <t>Halifax Community College</t>
  </si>
  <si>
    <t>Roanoke Rapids City Schools</t>
  </si>
  <si>
    <t>Weldon City Schools</t>
  </si>
  <si>
    <t>Harnett County Schools</t>
  </si>
  <si>
    <t>Haywood County Schools</t>
  </si>
  <si>
    <t>Haywood Technical College</t>
  </si>
  <si>
    <t>Henderson County Schools</t>
  </si>
  <si>
    <t>Mountain Community School</t>
  </si>
  <si>
    <t>Blue Ridge Community College</t>
  </si>
  <si>
    <t>Hertford County Schools</t>
  </si>
  <si>
    <t>Roanoke-Chowan Community College</t>
  </si>
  <si>
    <t>Hoke County Schools</t>
  </si>
  <si>
    <t>Hyde County Schools</t>
  </si>
  <si>
    <t>Iredell County Schools</t>
  </si>
  <si>
    <t>American Renaissance Middle School</t>
  </si>
  <si>
    <t>Success Institute</t>
  </si>
  <si>
    <t>Mitchell Community College</t>
  </si>
  <si>
    <t>Mooresville City Schools</t>
  </si>
  <si>
    <t>Jackson County Schools</t>
  </si>
  <si>
    <t>Southwestern Community College</t>
  </si>
  <si>
    <t>Johnston County Schools</t>
  </si>
  <si>
    <t>Johnston Technical College</t>
  </si>
  <si>
    <t>Neuse Charter School</t>
  </si>
  <si>
    <t>Jones County Schools</t>
  </si>
  <si>
    <t>Sanford-Lee County Board Of Education</t>
  </si>
  <si>
    <t>Central Carolina Community College</t>
  </si>
  <si>
    <t>Lenoir County Schools</t>
  </si>
  <si>
    <t>Childrens Village Academy</t>
  </si>
  <si>
    <t>Lenoir County Community College</t>
  </si>
  <si>
    <t>Lincoln County Schools</t>
  </si>
  <si>
    <t>Macon County Schools</t>
  </si>
  <si>
    <t>Madison County Schools</t>
  </si>
  <si>
    <t>Martin County Schools</t>
  </si>
  <si>
    <t>Martin Community College</t>
  </si>
  <si>
    <t>Mcdowell County Schools</t>
  </si>
  <si>
    <t>Mcdowell Technical College</t>
  </si>
  <si>
    <t>Charlotte-Mecklenburg County Schools</t>
  </si>
  <si>
    <t>Community Charter School</t>
  </si>
  <si>
    <t>Kennedy Charter</t>
  </si>
  <si>
    <t>Community School Of Davidson</t>
  </si>
  <si>
    <t>Corvian Community School</t>
  </si>
  <si>
    <t>Central Piedmont Community College</t>
  </si>
  <si>
    <t>Lake Norman Charter School</t>
  </si>
  <si>
    <t>Socrates Academy</t>
  </si>
  <si>
    <t>Pine Lake Prep Charter</t>
  </si>
  <si>
    <t>Charlotte Secondary Charter</t>
  </si>
  <si>
    <t>Mitchell County Schools</t>
  </si>
  <si>
    <t>Kipp Charlotte Charter</t>
  </si>
  <si>
    <t>Mayland Technical College</t>
  </si>
  <si>
    <t>Montgomery County Schools</t>
  </si>
  <si>
    <t>Montgomery Community College</t>
  </si>
  <si>
    <t>Moore County Schools</t>
  </si>
  <si>
    <t>Academy Of Moore County</t>
  </si>
  <si>
    <t>Stars Charter School</t>
  </si>
  <si>
    <t>Sandhills Community College</t>
  </si>
  <si>
    <t>Fernleaf Community Charter</t>
  </si>
  <si>
    <t>Nash-Rocky Mount Schools</t>
  </si>
  <si>
    <t>Nash Technical College</t>
  </si>
  <si>
    <t>New Hanover County Schools</t>
  </si>
  <si>
    <t>Cape Fear Center For Inquiry</t>
  </si>
  <si>
    <t>Wilmington Preparatory Academy</t>
  </si>
  <si>
    <t>Cape Fear Community College</t>
  </si>
  <si>
    <t>Northampton County Schools</t>
  </si>
  <si>
    <t>Gaston College Preparatory Charter</t>
  </si>
  <si>
    <t>Onslow County Schools</t>
  </si>
  <si>
    <t>Zeca School Of The Arts And Technology</t>
  </si>
  <si>
    <t>Coastal Carolina Community College</t>
  </si>
  <si>
    <t>Orange County Schools</t>
  </si>
  <si>
    <t>Orange Charter School</t>
  </si>
  <si>
    <t>Chapel Hill - Carboro City Schools</t>
  </si>
  <si>
    <t>Pamlico County Schools</t>
  </si>
  <si>
    <t>Arapahoe Charter School</t>
  </si>
  <si>
    <t>Pamlico Community College</t>
  </si>
  <si>
    <t>Elizabeth City And Pasquotank County Schools</t>
  </si>
  <si>
    <t>College Of The Albemarle</t>
  </si>
  <si>
    <t>Pender County Schools</t>
  </si>
  <si>
    <t>Perquimans County Schools</t>
  </si>
  <si>
    <t>Person County Schools</t>
  </si>
  <si>
    <t>Roxboro Community School</t>
  </si>
  <si>
    <t>Piedmont Community College</t>
  </si>
  <si>
    <t>Pitt County Schools</t>
  </si>
  <si>
    <t>Pitt Community College</t>
  </si>
  <si>
    <t>Polk County Schools</t>
  </si>
  <si>
    <t>Randolph County Schools</t>
  </si>
  <si>
    <t>Uwharrie Charter Academy</t>
  </si>
  <si>
    <t>Randolph Community College</t>
  </si>
  <si>
    <t>Asheboro City Schools</t>
  </si>
  <si>
    <t>Richmond County Schools</t>
  </si>
  <si>
    <t>Richmond Technical College</t>
  </si>
  <si>
    <t>Robeson County Schools</t>
  </si>
  <si>
    <t>Southeastern Academy Charter School</t>
  </si>
  <si>
    <t>Robeson Community College</t>
  </si>
  <si>
    <t>Rockingham County Schools</t>
  </si>
  <si>
    <t>Bethany Community Middle School</t>
  </si>
  <si>
    <t>Rockingham Community College</t>
  </si>
  <si>
    <t>Rowan-Salisbury School System</t>
  </si>
  <si>
    <t>Rowan-Cabarrus Community College</t>
  </si>
  <si>
    <t>Rutherford County Schools</t>
  </si>
  <si>
    <t>Isothermal Community College</t>
  </si>
  <si>
    <t>Sampson County Schools</t>
  </si>
  <si>
    <t>Sampson Community College</t>
  </si>
  <si>
    <t>Clinton City Schools</t>
  </si>
  <si>
    <t>Scotland County Schools</t>
  </si>
  <si>
    <t>Stanly County Schools</t>
  </si>
  <si>
    <t>Gray Stone Day School</t>
  </si>
  <si>
    <t>Stanly Community College</t>
  </si>
  <si>
    <t>Stokes County Schools</t>
  </si>
  <si>
    <t>Surry County Schools</t>
  </si>
  <si>
    <t>Bridges Charter Schools</t>
  </si>
  <si>
    <t>Millennium Charter Academy</t>
  </si>
  <si>
    <t>Surry Community College</t>
  </si>
  <si>
    <t>Mount Airy City Schools</t>
  </si>
  <si>
    <t>Elkin City Schools</t>
  </si>
  <si>
    <t>Swain County Schools</t>
  </si>
  <si>
    <t>Mountain Discovery Charter</t>
  </si>
  <si>
    <t>Transylvania County Schools</t>
  </si>
  <si>
    <t>Brevard Academy Charter School</t>
  </si>
  <si>
    <t>Tyrrell County Schools</t>
  </si>
  <si>
    <t>Union County Schools</t>
  </si>
  <si>
    <t>Vance County Schools</t>
  </si>
  <si>
    <t>Vance Charter School</t>
  </si>
  <si>
    <t>Vance-Granville Community College</t>
  </si>
  <si>
    <t>Wake County Schools</t>
  </si>
  <si>
    <t>Endeavor Charter School</t>
  </si>
  <si>
    <t>Southern Wake Academy</t>
  </si>
  <si>
    <t>Wake Technical College</t>
  </si>
  <si>
    <t>East Wake Academy</t>
  </si>
  <si>
    <t>Casa Esperanza Montessori</t>
  </si>
  <si>
    <t>Warren County Schools</t>
  </si>
  <si>
    <t>Haliwa-Saponi Tribal Charter</t>
  </si>
  <si>
    <t>Washington County Schools</t>
  </si>
  <si>
    <t>Henderson Collegiate Charter School</t>
  </si>
  <si>
    <t>Watauga County Schools</t>
  </si>
  <si>
    <t>Two Rivers Community School</t>
  </si>
  <si>
    <t>Wayne County Schools</t>
  </si>
  <si>
    <t>Wayne Community College</t>
  </si>
  <si>
    <t>Wilkes County Schools</t>
  </si>
  <si>
    <t>Pinnacle Classical Academy</t>
  </si>
  <si>
    <t>Wilkes Community College</t>
  </si>
  <si>
    <t>Wilson County Schools</t>
  </si>
  <si>
    <t>Wilson Community College</t>
  </si>
  <si>
    <t>Yadkin County Schools</t>
  </si>
  <si>
    <t>Consolidated Judicial Retirement System</t>
  </si>
  <si>
    <t>Highway - Administrative</t>
  </si>
  <si>
    <t>NC Global TransPark Authority (subset of DOT)</t>
  </si>
  <si>
    <t>NC State Ports Authority (subset of DOT)</t>
  </si>
  <si>
    <t>Legislative Retirement System</t>
  </si>
  <si>
    <t>Bladen County</t>
  </si>
  <si>
    <t>Town Of Sunset Beach</t>
  </si>
  <si>
    <t>Town Of Biltmore Forest</t>
  </si>
  <si>
    <t>Town Of Black Mountain</t>
  </si>
  <si>
    <t>Rutherford County</t>
  </si>
  <si>
    <t>Rutherford Polk Mcdowell Dist Brd Of Health</t>
  </si>
  <si>
    <t>Town Of Forest City</t>
  </si>
  <si>
    <t>Town Of Lake Lure</t>
  </si>
  <si>
    <t>Washington County</t>
  </si>
  <si>
    <t>Town Of Blowing Rock</t>
  </si>
  <si>
    <t>Town Of Black Creek</t>
  </si>
  <si>
    <t>No Agency Chosen</t>
  </si>
  <si>
    <t>Unit Contributions to Plan in Measurement Year</t>
  </si>
  <si>
    <t>In accordance with GASB 75, paragraph 86b, deferred inflows and deferred outflows of resources related differences between projected and actual earnings resulting from different years should be netted in the schedule to the left.  All other categories should display deferred inflow balances separately from deferred outflow balances.</t>
  </si>
  <si>
    <t>CONSOLIDATED JUDICIAL RETIREMENT SYSTEM</t>
  </si>
  <si>
    <t>LEGISLATIVE RETIREMENT SYSTEM OF N C</t>
  </si>
  <si>
    <t>BLADEN COUNTY</t>
  </si>
  <si>
    <t>TOWN OF SUNSET BEACH</t>
  </si>
  <si>
    <t>TOWN OF BILTMORE FOREST</t>
  </si>
  <si>
    <t>TOWN OF BLACK MOUNTAIN</t>
  </si>
  <si>
    <t>RUTHERFORD COUNTY</t>
  </si>
  <si>
    <t>RUTHERFORD POLK MCDOWELL DIST BRD OF HEALTH</t>
  </si>
  <si>
    <t>TOWN OF FOREST CITY</t>
  </si>
  <si>
    <t>TOWN OF LAKE LURE</t>
  </si>
  <si>
    <t>WASHINGTON COUNTY</t>
  </si>
  <si>
    <t>TOWN OF BLOWING ROCK</t>
  </si>
  <si>
    <t>TOWN OF BLACK CREEK</t>
  </si>
  <si>
    <t>1% Decrease in Trend Rates</t>
  </si>
  <si>
    <t>1% Increase in Trend Rates</t>
  </si>
  <si>
    <t>Current Trend Rates (6.5% Medical, 7.25% Rx, 3.00 Admin Expenses)</t>
  </si>
  <si>
    <t>Ending Net OPEB Liability</t>
  </si>
  <si>
    <t>Beginning Net OPEB Liability</t>
  </si>
  <si>
    <t>Employer ID</t>
  </si>
  <si>
    <t>Col A</t>
  </si>
  <si>
    <t>Col B</t>
  </si>
  <si>
    <t>GASB 75 Accounting Template – RHBF</t>
  </si>
  <si>
    <t>Total RHBF OPEB expense reported for fiscal year</t>
  </si>
  <si>
    <t>OPEB expense</t>
  </si>
  <si>
    <t>Net OPEB liability</t>
  </si>
  <si>
    <t>True up OPEB expense</t>
  </si>
  <si>
    <t>Share of collective OPEB expense</t>
  </si>
  <si>
    <t>This template provides the note disclosures required by GASB 75, paragraphs 96h(1) thru (5), 96i(1), and 80i(2).</t>
  </si>
  <si>
    <t>Net OPEB Liability BOY</t>
  </si>
  <si>
    <t>Net OPEB Liability EOY</t>
  </si>
  <si>
    <t>Proportional Share Of OPEB Expense</t>
  </si>
  <si>
    <t>Actuarially Determined Component of OPEB Expense</t>
  </si>
  <si>
    <t>Net difference between projected and actual earnings on OPEB plan investments (DO)</t>
  </si>
  <si>
    <t>Net difference between projected and actual earnings on OPEB plan investments (DI)</t>
  </si>
  <si>
    <t>Net difference between projected and actual earnings on OPEB plan investments</t>
  </si>
  <si>
    <t>* Amount reported as deferred outflows of resources related to OPEB resulting from contributions subsequent to the measurement date will be recognized as a reduction of the net OPEB liability in the next fiscal year.</t>
  </si>
  <si>
    <t>Sensitivity of the net OPEB liability to changes in the discount rate</t>
  </si>
  <si>
    <t xml:space="preserve">The OPEB data in this template is maintained by the Department of State Treasurer (DST). The OPEB allocation schedules for RHBF including the accompanying audit report from the Office of State Auditor will be available on DST's website.   </t>
  </si>
  <si>
    <t>North Carolina Department of Military &amp; Veteran Affairs</t>
  </si>
  <si>
    <t>North Carolina Board of Opticians</t>
  </si>
  <si>
    <t>North Carolina Leadership Academy</t>
  </si>
  <si>
    <t>State Education Assistance Authority (subset of UNC Gen. Adm.)</t>
  </si>
  <si>
    <t>Ending RHBF Net OPEB Liability</t>
  </si>
  <si>
    <t>Change</t>
  </si>
  <si>
    <t>10/1/2017 through 6/30/2018</t>
  </si>
  <si>
    <t>1/1/2018 through 6/30/2018</t>
  </si>
  <si>
    <t>4/1/2018 through 6/30/2018</t>
  </si>
  <si>
    <t xml:space="preserve"> &lt;&lt; Step 1 - Click on the cell to see a list of agencies</t>
  </si>
  <si>
    <t xml:space="preserve"> &lt;&lt; Step 3 - Enter your employer contributions for the period indicated</t>
  </si>
  <si>
    <t>Go to the JE Template tab within this workbook.  Review the resulting entries within the workbook for reasonableness.  Should you have any questions regarding the resulting entries, refer to GASB 75.  Review the entries with applicable staff prior to posting the entries in your general ledger.</t>
  </si>
  <si>
    <t>Step 4 -</t>
  </si>
  <si>
    <t xml:space="preserve"> &lt;&lt; Step 2 - Enter your employer contributions for the period indicated</t>
  </si>
  <si>
    <t>Step 1 - Click on cell C15 within this tab.  Select your agency from the drop-down menu.  Agencies are listed in alphabetical order.</t>
  </si>
  <si>
    <t>Instructions:</t>
  </si>
  <si>
    <t xml:space="preserve">State Health Plan </t>
  </si>
  <si>
    <t>N.C. State Board Of Examiners Of Practicing Psychologists</t>
  </si>
  <si>
    <t>Northeast Academy for Aerospace and Advanced Technologies</t>
  </si>
  <si>
    <t>North Carolina Innovative School District</t>
  </si>
  <si>
    <t>NC Global TransPark Authority</t>
  </si>
  <si>
    <t>Net Differences Between Projected and Actual Earnings on Plan Investments</t>
  </si>
  <si>
    <t>Total Deferred Outflows of Resources</t>
  </si>
  <si>
    <t>Proportional Share of OPEB Expense</t>
  </si>
  <si>
    <t>Net Amortization of Deferred Amounts from Changes in Proportion and Differences Between Employer Contributions and Proportional Share of Contributions</t>
  </si>
  <si>
    <t>University Of North Carolina At Chapel Hill</t>
  </si>
  <si>
    <t>State Education Assistance Authority</t>
  </si>
  <si>
    <t>NC State Ports Authority</t>
  </si>
  <si>
    <t xml:space="preserve">   Total</t>
  </si>
  <si>
    <t>Measurement date 6/30/2019</t>
  </si>
  <si>
    <t>FY 2019 Total Contributions</t>
  </si>
  <si>
    <t>good</t>
  </si>
  <si>
    <t>Changes in Proportion and Differences Between Employer Contributions and Proportional Share of Contributions</t>
  </si>
  <si>
    <t>OFFICE OF STATE AUDITOR</t>
  </si>
  <si>
    <t>OFFICE OF ADMINISTRATIVE HEARINGS</t>
  </si>
  <si>
    <t>OFFICE OF STATE BUDGET AND MANAGEMENT</t>
  </si>
  <si>
    <t>DEPARTMENT OF INFORMATION TECHNOLOGY</t>
  </si>
  <si>
    <t>OFFICE OF THE STATE CONTROLLER</t>
  </si>
  <si>
    <t>NC SCHOOL OF SCIENCE AND MATHEMATICS</t>
  </si>
  <si>
    <t>NC DEPARTMENT OF MILITARY AND VETERANS AFFAIRS</t>
  </si>
  <si>
    <t>DEPARTMENT OF ENVIRONMENTAL QUALITY</t>
  </si>
  <si>
    <t>HOUSING FINANCE AGENCY OF NORTH CAROLINA</t>
  </si>
  <si>
    <t>OFFICE OF GOVERNOR</t>
  </si>
  <si>
    <t>OFFICE OF LIEUTENANT GOVERNOR</t>
  </si>
  <si>
    <t>DEPARTMENT OF HEALTH AND HUMAN SERVICES</t>
  </si>
  <si>
    <t>DEPARTMENT OF INSURANCE</t>
  </si>
  <si>
    <t>DEPARTMENT OF LABOR</t>
  </si>
  <si>
    <t>DEPARTMENT OF REVENUE</t>
  </si>
  <si>
    <t>DEPARTMENT OF SECRETARY OF STATE</t>
  </si>
  <si>
    <t>DEPARTMENT OF STATE TREASURER (w/o State Health Plan)</t>
  </si>
  <si>
    <t>DEPARTMENT OF STATE TREASURER (State Health Plan Only)</t>
  </si>
  <si>
    <t>DEPARTMENT OF AGRICULTURE AND CONSUMER SERVICES</t>
  </si>
  <si>
    <t>STATE BOARD OF BARBER EXAMINERS</t>
  </si>
  <si>
    <t>NC REAL ESTATE COMMISSION</t>
  </si>
  <si>
    <t>NC AUCTIONEERS LICENSING BOARD</t>
  </si>
  <si>
    <t>NC STATE BOARD OF EXAMINERS OF PRACTICING PSYCHOLOGISTS</t>
  </si>
  <si>
    <t>COMMUNITY COLLEGE SYSTEM OFFICE</t>
  </si>
  <si>
    <t>NORTH CAROLINA SCHOOL OF THE ARTS</t>
  </si>
  <si>
    <t>NORTH CAROLINA A&amp;T UNIVERSITY</t>
  </si>
  <si>
    <t>NORTH CAROLINA CENTRAL UNIVERSITY</t>
  </si>
  <si>
    <t>UNIVERSITY OF NORTH CAROLINA AT PEMBROKE</t>
  </si>
  <si>
    <t>NC STATE UNIVERSITY</t>
  </si>
  <si>
    <t>UNC-CHAPEL HILL CB 1260</t>
  </si>
  <si>
    <t>UNC-GENERAL ADMINISTRATION (W/O SEAA)</t>
  </si>
  <si>
    <t>UNC-GENERAL ADMINISTRATION (SEAA ONLY)</t>
  </si>
  <si>
    <t>FRANCINE DELANY NEW SCHOOL FOR CHILDREN</t>
  </si>
  <si>
    <t>WESTERN PIEDMONT COMMUNITY COLLEGE</t>
  </si>
  <si>
    <t>CLEVELAND TECHNICAL COLLEGE</t>
  </si>
  <si>
    <t>NEW BERN/CRAVEN COUNTY BOARD OF EDUCATION</t>
  </si>
  <si>
    <t>DISCOVERY CHARTER</t>
  </si>
  <si>
    <t>NORTHEAST REGIONAL SCHOOL FOR BIOTECHNOLOGY</t>
  </si>
  <si>
    <t>CENTRAL PARK SCHOOL FOR CHILDREN</t>
  </si>
  <si>
    <t>IREDELL COUNTY SCHOOLS</t>
  </si>
  <si>
    <t>AMERICAN RENAISSANCE MIDDLE SCHOOL</t>
  </si>
  <si>
    <t>KENNEDY CHARTER</t>
  </si>
  <si>
    <t>CORVIAN COMMUNITY SCHOOL</t>
  </si>
  <si>
    <t>FERNLEAF COMMINUTY CENTER</t>
  </si>
  <si>
    <t>NASH TECHNICAL COLLEGE</t>
  </si>
  <si>
    <t>CAPE FEAR CENTER FOR INQUIRY</t>
  </si>
  <si>
    <t>CHAPEL HILL - CARBORO CITY SCHOOLS</t>
  </si>
  <si>
    <t>N.E. ACADEMY OF AEROSPACE &amp; ADVANCED TECHNOLOGY</t>
  </si>
  <si>
    <t>MOUNTAIN DISCOVERY CHARTER</t>
  </si>
  <si>
    <t>WAKE COUNTY SCHOOLS</t>
  </si>
  <si>
    <t>EAST WAKE ACADEMY</t>
  </si>
  <si>
    <t>NORTH CAROLINA INNOVATIVE SCHOOL DISTRICT</t>
  </si>
  <si>
    <t>TWO RIVERS COMMUNITY SCHOOL</t>
  </si>
  <si>
    <t>HIGHWAY - ADMINISTRATIVE (w/o Global Transpark or Ports Authority)</t>
  </si>
  <si>
    <t>HIGHWAY - ADMINISTRATIVE (Global Transpark Only)</t>
  </si>
  <si>
    <t>HIGHWAY - ADMINISTRATIVE (PORTS AUTHORITY ONLY)</t>
  </si>
  <si>
    <t>LEGISLATIVE RETIREMENT SYSTEM</t>
  </si>
  <si>
    <t>RUTHERFORD POLK MCDOWELL DIST BOARD OF HEALTH</t>
  </si>
  <si>
    <t>Total for All Employers</t>
  </si>
  <si>
    <t>The accompanying notes to the schedules are an integral part of this schedule.</t>
  </si>
  <si>
    <t>Beginning Net OPEB Asset</t>
  </si>
  <si>
    <t>Ending Net OPEB Asset</t>
  </si>
  <si>
    <t>NA</t>
  </si>
  <si>
    <t>Discount Rate and Trend Sensitivity</t>
  </si>
  <si>
    <t>Projected Recognition</t>
  </si>
  <si>
    <t>3. Employer contributions</t>
  </si>
  <si>
    <t>9. Transfer from PEHBF</t>
  </si>
  <si>
    <t>NOL at Current
Discount Rate (2.21%)</t>
  </si>
  <si>
    <t>1% Decrease (1.21%)</t>
  </si>
  <si>
    <t>1% Increase (3.21%)</t>
  </si>
  <si>
    <t>Trend Minus 1%</t>
  </si>
  <si>
    <t>Trend Plus 1%</t>
  </si>
  <si>
    <t>Col AB</t>
  </si>
  <si>
    <t>Col AH</t>
  </si>
  <si>
    <t>Col AT</t>
  </si>
  <si>
    <t>Col AU</t>
  </si>
  <si>
    <t>Col AV</t>
  </si>
  <si>
    <t>Col AW</t>
  </si>
  <si>
    <t>Col AX</t>
  </si>
  <si>
    <t>Col AY</t>
  </si>
  <si>
    <t>Col AZ</t>
  </si>
  <si>
    <t>Col BA</t>
  </si>
  <si>
    <t>Col BB</t>
  </si>
  <si>
    <t>Col BC</t>
  </si>
  <si>
    <t>Col BD</t>
  </si>
  <si>
    <t>Col BE</t>
  </si>
  <si>
    <t>Discovery Charter</t>
  </si>
  <si>
    <t>OPEB employer plan contributions</t>
  </si>
  <si>
    <t>OPEB non-capital contributions</t>
  </si>
  <si>
    <t>Alamance Community School</t>
  </si>
  <si>
    <t>Deferred Outflows of Resources and Deferred Inflows of Resources</t>
  </si>
  <si>
    <t>NOL at Current
Discount Rate (2.16%)</t>
  </si>
  <si>
    <t>1% Decrease (1.16%)</t>
  </si>
  <si>
    <t>1% Increase (3.16%)</t>
  </si>
  <si>
    <t>Outflows</t>
  </si>
  <si>
    <t>Inflows</t>
  </si>
  <si>
    <t>Beginning OPEB Asset</t>
  </si>
  <si>
    <t>Ending OPEB Asset</t>
  </si>
  <si>
    <t>Contributions</t>
  </si>
  <si>
    <t>Schedule of Proportionate Share of the Net OPEB Liability</t>
  </si>
  <si>
    <t>Projected Recognition Schedules of Deferred Outflows of Resources and Deferred Inflows of Resources</t>
  </si>
  <si>
    <t>Schedule of Contributions</t>
  </si>
  <si>
    <t/>
  </si>
  <si>
    <t>Changes in Proportion</t>
  </si>
  <si>
    <t>Changes of Assumptions or Other Inputs</t>
  </si>
  <si>
    <t>Net Difference between Projected and Actual Earnings on OPEB Plan Investments</t>
  </si>
  <si>
    <t>Difference between Expected and Actual Experience in the Total OPEB Liability</t>
  </si>
  <si>
    <t>Actuarially Determined Contribution</t>
  </si>
  <si>
    <t>Contributions In Relation to the Statutory Required Contribution</t>
  </si>
  <si>
    <t>Contribution Deficiency/
(Excess)</t>
  </si>
  <si>
    <t>Contributions as a Percentage of Covered Employee Payroll</t>
  </si>
  <si>
    <t>Proportion of Net OPEB Liability</t>
  </si>
  <si>
    <t>Proportionate share of Net OPEB Liability</t>
  </si>
  <si>
    <t>Covered-employee payroll</t>
  </si>
  <si>
    <t>Proportionate share of the Net OPEB Liability as a percentage of its covered-employee payroll</t>
  </si>
  <si>
    <t>Plan Fiduciary Net Position as a percentage of the Total OPEB Liability</t>
  </si>
  <si>
    <t>2022 Outstanding Balance of Deferred Outflows of Resources</t>
  </si>
  <si>
    <t>2023 Recognition of Deferred Outflows</t>
  </si>
  <si>
    <t>2024 Recognition of Deferred Outflows</t>
  </si>
  <si>
    <t>2025 Recognition of Deferred Outflows</t>
  </si>
  <si>
    <t>2026 Recognition of Deferred Outflows</t>
  </si>
  <si>
    <t>2027 Recognition of Deferred Outflows</t>
  </si>
  <si>
    <t>Recognition of Deferred Outflows Thereafter</t>
  </si>
  <si>
    <t>2022 Outstanding Balance of Deferred Inflows of Resources</t>
  </si>
  <si>
    <t>2023 Recognition of Deferred Inflows</t>
  </si>
  <si>
    <t>2024 Recognition of Deferred Inflows</t>
  </si>
  <si>
    <t>2025 Recognition of Deferred Inflows</t>
  </si>
  <si>
    <t>2026 Recognition of Deferred Inflows</t>
  </si>
  <si>
    <t>2027 Recognition of Deferred Inflows</t>
  </si>
  <si>
    <t>Recognition of Deferred Inflows Thereafter</t>
  </si>
  <si>
    <t>Col BF</t>
  </si>
  <si>
    <t>Col BG</t>
  </si>
  <si>
    <t>Col BH</t>
  </si>
  <si>
    <t>Col BI</t>
  </si>
  <si>
    <t>Col BJ</t>
  </si>
  <si>
    <t>Col BK</t>
  </si>
  <si>
    <t>Col BL</t>
  </si>
  <si>
    <t>Col BM</t>
  </si>
  <si>
    <t>Col BN</t>
  </si>
  <si>
    <t>Col BO</t>
  </si>
  <si>
    <t>Col BP</t>
  </si>
  <si>
    <t>Col BQ</t>
  </si>
  <si>
    <t>Col BR</t>
  </si>
  <si>
    <t>Col BS</t>
  </si>
  <si>
    <t>Col BT</t>
  </si>
  <si>
    <t>Col BU</t>
  </si>
  <si>
    <t>Col BV</t>
  </si>
  <si>
    <t>Col BW</t>
  </si>
  <si>
    <t>Col BX</t>
  </si>
  <si>
    <t>Col BY</t>
  </si>
  <si>
    <t>Col BZ</t>
  </si>
  <si>
    <t>Col CA</t>
  </si>
  <si>
    <t>Col CB</t>
  </si>
  <si>
    <t>Col CC</t>
  </si>
  <si>
    <t>Col CD</t>
  </si>
  <si>
    <t>Col CE</t>
  </si>
  <si>
    <t>Col CF</t>
  </si>
  <si>
    <t>Col CG</t>
  </si>
  <si>
    <t>Col CH</t>
  </si>
  <si>
    <t>Col CI</t>
  </si>
  <si>
    <t>Col CJ</t>
  </si>
  <si>
    <t>Col CK</t>
  </si>
  <si>
    <t>Col CL</t>
  </si>
  <si>
    <t>Col CM</t>
  </si>
  <si>
    <t>Col CN</t>
  </si>
  <si>
    <t>Col CO</t>
  </si>
  <si>
    <t>Col CP</t>
  </si>
  <si>
    <t>Col CQ</t>
  </si>
  <si>
    <t>Col CR</t>
  </si>
  <si>
    <t>Col CS</t>
  </si>
  <si>
    <t>Col CT</t>
  </si>
  <si>
    <t>Col CU</t>
  </si>
  <si>
    <t>Col CV</t>
  </si>
  <si>
    <t>Col CW</t>
  </si>
  <si>
    <t>Col CX</t>
  </si>
  <si>
    <t>Col CY</t>
  </si>
  <si>
    <t>Col CZ</t>
  </si>
  <si>
    <t>Col DA</t>
  </si>
  <si>
    <t>Col DB</t>
  </si>
  <si>
    <t>Col DC</t>
  </si>
  <si>
    <t>Col DD</t>
  </si>
  <si>
    <t>Col DE</t>
  </si>
  <si>
    <t>Col DF</t>
  </si>
  <si>
    <t>Col DG</t>
  </si>
  <si>
    <t>Col DH</t>
  </si>
  <si>
    <t>Col DI</t>
  </si>
  <si>
    <t>Col DJ</t>
  </si>
  <si>
    <t>Col DK</t>
  </si>
  <si>
    <t>Col DL</t>
  </si>
  <si>
    <t>Col DM</t>
  </si>
  <si>
    <t>Col DN</t>
  </si>
  <si>
    <t>Col DO</t>
  </si>
  <si>
    <t>Col DP</t>
  </si>
  <si>
    <t>Col DQ</t>
  </si>
  <si>
    <t>Col DR</t>
  </si>
  <si>
    <t>Col DS</t>
  </si>
  <si>
    <t>Col DT</t>
  </si>
  <si>
    <t>Col DU</t>
  </si>
  <si>
    <t>Col DV</t>
  </si>
  <si>
    <t>Col DW</t>
  </si>
  <si>
    <t>Col DX</t>
  </si>
  <si>
    <t>Col DY</t>
  </si>
  <si>
    <t>Col DZ</t>
  </si>
  <si>
    <t>Your employer contributions from 7/1/2022 through 6/30/2023</t>
  </si>
  <si>
    <t>No Chosen Agency</t>
  </si>
  <si>
    <t>2022 Contributions</t>
  </si>
  <si>
    <t>Transfer from PEHBF?UL</t>
  </si>
  <si>
    <t>FY202X refers to the fiscal year ended June 30, 202X</t>
  </si>
  <si>
    <t>NOL at Current
Discount Rate (3.65%)</t>
  </si>
  <si>
    <t>1% Decrease (2.65%)</t>
  </si>
  <si>
    <t>1% Increase   (4.65%)</t>
  </si>
  <si>
    <t>2024 Outstanding Balance of Deferred Outflows of Resources</t>
  </si>
  <si>
    <t>2028 Recognition of Deferred Outflows</t>
  </si>
  <si>
    <t>2029 Recognition of Deferred Outflows</t>
  </si>
  <si>
    <t>2024 Outstanding Balance of Deferred Inflows of Resources</t>
  </si>
  <si>
    <t>2028 Recognition of Deferred Inflows</t>
  </si>
  <si>
    <t>2029 Recognition of Deferred Inflows</t>
  </si>
  <si>
    <t>Department of Adult Corrections</t>
  </si>
  <si>
    <t>AGENCY NUMBER</t>
  </si>
  <si>
    <t>AGENCY NAME</t>
  </si>
  <si>
    <t>2023 Contributions</t>
  </si>
  <si>
    <t>NC DEPARTMENT OF MILITARY &amp; VETERANS AFFAIRS</t>
  </si>
  <si>
    <t>NC DEPT OF ENVIRONMENTAL QUALITY</t>
  </si>
  <si>
    <t>HEALTH AND HUMAN SVCS</t>
  </si>
  <si>
    <t>NC BRD OF EXAMINERS OF PRACTICING PSYCOLOGISTS</t>
  </si>
  <si>
    <t>DEPARTMENT OF ADULT CORRECTIONS</t>
  </si>
  <si>
    <t>UNIVERSITY OF NORTH CAROLINA  AT GREENSBORO</t>
  </si>
  <si>
    <t>UNC-SYSTEM OFFICE</t>
  </si>
  <si>
    <t>DAVIDSON-DAVIE COMMUNITY COLLEGE</t>
  </si>
  <si>
    <t>ALAMANCE COMMUNITY SCHOOL</t>
  </si>
  <si>
    <t>FORSYTH TECHNICAL COMMUNIITY COLLEGE</t>
  </si>
  <si>
    <t>GRANVILLE COUNTY PUBLIC SCHOOLS</t>
  </si>
  <si>
    <t>LEE COUNTY BOARD OF EDUCATION</t>
  </si>
  <si>
    <t>NASH COUNTY PUBLIC SCHOOLS</t>
  </si>
  <si>
    <t>FOOTHILLS HEALTH DISTRICT</t>
  </si>
  <si>
    <t>Measurement Date 6/30/2023</t>
  </si>
  <si>
    <t>Deferred Outflows of Ressources</t>
  </si>
  <si>
    <t>Beginning OPEB Liability</t>
  </si>
  <si>
    <t>Ending OPEB Liability</t>
  </si>
  <si>
    <t xml:space="preserve">Changes of Assumptions </t>
  </si>
  <si>
    <t>Net differences Between Projected and Actual Earnings on Plan Investments</t>
  </si>
  <si>
    <t xml:space="preserve">Total Employer OPEB Expense </t>
  </si>
  <si>
    <t>DEPARTMENT OF STATE TREASURER (W/O STATE HEALTH PLAN)</t>
  </si>
  <si>
    <t>DEPARTMENT OF STATE TREASURER (STATE HEALTH PLAN ONLY)</t>
  </si>
  <si>
    <t>DEPARTMENT OF ADULT CORRECTION</t>
  </si>
  <si>
    <t>UNC-GENERAL ADMINISTRATION (w/o SEAA)</t>
  </si>
  <si>
    <t>UNC-GENERAL ADMINISTRATION (SEAA Only)</t>
  </si>
  <si>
    <t>ALAMANCE COMMUNITY SCHOOLS</t>
  </si>
  <si>
    <t>HIGHWAY - ADMINISTRATIVE (Ports Authority Only)</t>
  </si>
  <si>
    <t>Fiscal Year Ended June 30, 2024</t>
  </si>
  <si>
    <t>Step 2 - In cell C19, enter your employer contributions made for the period of July 1, 2022 through June 30, 2023.</t>
  </si>
  <si>
    <t>Step 3 - In cell C21, enter your employer contributions made for the period of July 1, 2023 through June 30, 2024.</t>
  </si>
  <si>
    <t>Note - If you are unable to see the nine different tabs in this workbook (Info, JE Template, 2024 Summary, 2023 Summary, 2022 Summary Contributions FY 2023, Contributions FY 2022, Amortization Schedule FY 2023, Amortization Schedule FY 2022) then go to File, Options, Advanced, Display Options for this Workbook, and ensure that Show Sheet Tabs is checked.  Consult your IT specialist as needed.  Or put cursor on any tab showing, 'right click' and select 'unhide'.
Each tab is password protected. The password is gasb34</t>
  </si>
  <si>
    <t>NO AGENCY CHOSEN</t>
  </si>
  <si>
    <t>Your employer contributions from 7/1/2023 through 6/30/2024</t>
  </si>
  <si>
    <r>
      <t xml:space="preserve">This template automatically generates the GASB 75 journal entries and certain note disclosures (see below) for all employer participants of the </t>
    </r>
    <r>
      <rPr>
        <b/>
        <sz val="10"/>
        <color rgb="FF000000"/>
        <rFont val="Calibri"/>
        <family val="2"/>
      </rPr>
      <t>Retiree Health Benefit Fund (State Health Plan for retirees)</t>
    </r>
    <r>
      <rPr>
        <sz val="10"/>
        <color rgb="FF000000"/>
        <rFont val="Calibri"/>
        <family val="2"/>
      </rPr>
      <t xml:space="preserve">. </t>
    </r>
  </si>
  <si>
    <t>Plan measurement period used for FY24 is the twelve months ending June 30, 2023</t>
  </si>
  <si>
    <t>Total Plan - FYE June 30, 2023</t>
  </si>
  <si>
    <t>Total Plan - FYE June 30, 2024</t>
  </si>
  <si>
    <t>9. Transfer from PEHBF/ULSR</t>
  </si>
  <si>
    <t>Sensitivity of the net OPEB liability to changes in the trend rate</t>
  </si>
  <si>
    <t>Current Discount Rate (3.65%)</t>
  </si>
  <si>
    <t>1% Increase (4.65%)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</si>
</sst>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_);\(#,##0\);\—\—\—\ \ \ \ "/>
    <numFmt numFmtId="167" formatCode="0.00000%"/>
    <numFmt numFmtId="168" formatCode="_(* #,##0.0_);_(* \(#,##0.0\);_(* &quot;-&quot;??_);_(@_)"/>
    <numFmt numFmtId="169" formatCode="_(* #,##0.000000000_);_(* \(#,##0.000000000\);_(* &quot;-&quot;??_);_(@_)"/>
    <numFmt numFmtId="170" formatCode="00000"/>
    <numFmt numFmtId="171" formatCode="00000.0"/>
    <numFmt numFmtId="172" formatCode="[$-409]mmmm\ d\,\ yyyy;@"/>
    <numFmt numFmtId="173" formatCode="_(* #,##0_);_(* \(#,##0\);_(* &quot;-&quot;????_);_(@_)"/>
    <numFmt numFmtId="174" formatCode="0.000000%"/>
    <numFmt numFmtId="175" formatCode="0.0000%"/>
    <numFmt numFmtId="176" formatCode="0.0000000%"/>
  </numFmts>
  <fonts count="75">
    <font>
      <sz val="11"/>
      <color theme="1"/>
      <name val="Calibri"/>
      <family val="2"/>
      <scheme val="minor"/>
    </font>
    <font>
      <sz val="10"/>
      <color theme="1"/>
      <name val="Calibri"/>
      <family val="2"/>
    </font>
    <font>
      <sz val="11"/>
      <color theme="1"/>
      <name val="Calibri"/>
      <family val="2"/>
      <scheme val="minor"/>
    </font>
    <font>
      <b/>
      <sz val="11"/>
      <color theme="1"/>
      <name val="Calibri"/>
      <family val="2"/>
      <scheme val="minor"/>
    </font>
    <font>
      <sz val="9"/>
      <name val="Arial"/>
      <family val="2"/>
    </font>
    <font>
      <sz val="10"/>
      <name val="Arial"/>
      <family val="2"/>
    </font>
    <font>
      <sz val="10"/>
      <name val="Arial MT"/>
    </font>
    <font>
      <sz val="10"/>
      <color theme="1"/>
      <name val="Arial"/>
      <family val="2"/>
    </font>
    <font>
      <sz val="12"/>
      <name val="Times New Roman"/>
      <family val="1"/>
    </font>
    <font>
      <b/>
      <sz val="16"/>
      <name val="Arial"/>
      <family val="2"/>
    </font>
    <font>
      <b/>
      <sz val="16"/>
      <name val="Times New Roman"/>
      <family val="1"/>
    </font>
    <font>
      <b/>
      <sz val="12"/>
      <name val="Times New Roman"/>
      <family val="1"/>
    </font>
    <font>
      <b/>
      <sz val="11"/>
      <name val="Times New Roman"/>
      <family val="1"/>
    </font>
    <font>
      <b/>
      <sz val="11"/>
      <color theme="1"/>
      <name val="Arial"/>
      <family val="2"/>
    </font>
    <font>
      <sz val="12"/>
      <color indexed="12"/>
      <name val="Arial"/>
      <family val="2"/>
    </font>
    <font>
      <b/>
      <sz val="11"/>
      <name val="Calibri"/>
      <family val="2"/>
    </font>
    <font>
      <sz val="10"/>
      <name val="Calibri"/>
      <family val="2"/>
    </font>
    <font>
      <sz val="11"/>
      <color theme="1"/>
      <name val="Calibri"/>
      <family val="2"/>
    </font>
    <font>
      <b/>
      <sz val="10"/>
      <color theme="1"/>
      <name val="Calibri"/>
      <family val="2"/>
    </font>
    <font>
      <b/>
      <sz val="10"/>
      <name val="Calibri"/>
      <family val="2"/>
    </font>
    <font>
      <sz val="10"/>
      <color theme="1"/>
      <name val="Calibri"/>
      <family val="2"/>
      <scheme val="minor"/>
    </font>
    <font>
      <b/>
      <sz val="10"/>
      <color theme="1"/>
      <name val="Calibri"/>
      <family val="2"/>
      <scheme val="minor"/>
    </font>
    <font>
      <b/>
      <sz val="10"/>
      <color rgb="FF000000"/>
      <name val="Calibri"/>
      <family val="2"/>
      <scheme val="minor"/>
    </font>
    <font>
      <u/>
      <sz val="10"/>
      <name val="Arial Narrow"/>
      <family val="2"/>
    </font>
    <font>
      <sz val="10"/>
      <name val="Arial Narrow"/>
      <family val="2"/>
    </font>
    <font>
      <b/>
      <sz val="10"/>
      <color indexed="10"/>
      <name val="Calibri"/>
      <family val="2"/>
    </font>
    <font>
      <sz val="10"/>
      <color indexed="10"/>
      <name val="Calibri"/>
      <family val="2"/>
    </font>
    <font>
      <sz val="10"/>
      <color rgb="FF000000"/>
      <name val="Calibri"/>
      <family val="2"/>
    </font>
    <font>
      <b/>
      <sz val="10"/>
      <color rgb="FF000000"/>
      <name val="Calibri"/>
      <family val="2"/>
    </font>
    <font>
      <i/>
      <sz val="10"/>
      <name val="Calibri"/>
      <family val="2"/>
    </font>
    <font>
      <sz val="10"/>
      <color rgb="FFFF0000"/>
      <name val="Calibri"/>
      <family val="2"/>
      <scheme val="minor"/>
    </font>
    <font>
      <b/>
      <sz val="10"/>
      <name val="Calibri"/>
      <family val="2"/>
      <scheme val="minor"/>
    </font>
    <font>
      <sz val="10"/>
      <color rgb="FFFF0000"/>
      <name val="Calibri"/>
      <family val="2"/>
    </font>
    <font>
      <b/>
      <sz val="10"/>
      <color rgb="FFFF0000"/>
      <name val="Calibri"/>
      <family val="2"/>
    </font>
    <font>
      <u/>
      <sz val="10"/>
      <name val="Calibri"/>
      <family val="2"/>
    </font>
    <font>
      <b/>
      <i/>
      <sz val="16"/>
      <color theme="1"/>
      <name val="Times New Roman"/>
      <family val="1"/>
    </font>
    <font>
      <b/>
      <i/>
      <sz val="14"/>
      <color theme="1"/>
      <name val="Times New Roman"/>
      <family val="1"/>
    </font>
    <font>
      <sz val="11"/>
      <color theme="1"/>
      <name val="Arial"/>
      <family val="2"/>
    </font>
    <font>
      <b/>
      <sz val="11"/>
      <color rgb="FF000000"/>
      <name val="Arial"/>
      <family val="2"/>
    </font>
    <font>
      <b/>
      <sz val="11"/>
      <color rgb="FF000000"/>
      <name val="Calibri"/>
      <family val="2"/>
      <scheme val="minor"/>
    </font>
    <font>
      <sz val="11"/>
      <name val="Calibri"/>
      <family val="2"/>
      <scheme val="minor"/>
    </font>
    <font>
      <b/>
      <sz val="10"/>
      <name val="Arial"/>
      <family val="2"/>
    </font>
    <font>
      <b/>
      <sz val="11"/>
      <color theme="1"/>
      <name val="Calibri"/>
      <family val="2"/>
    </font>
    <font>
      <b/>
      <sz val="12"/>
      <color rgb="FFFF0000"/>
      <name val="Times New Roman"/>
      <family val="1"/>
    </font>
    <font>
      <sz val="10"/>
      <color indexed="8"/>
      <name val="Arial"/>
      <family val="2"/>
    </font>
    <font>
      <b/>
      <sz val="12"/>
      <name val="Arial"/>
      <family val="2"/>
    </font>
    <font>
      <b/>
      <sz val="12"/>
      <color indexed="8"/>
      <name val="Arial"/>
      <family val="2"/>
    </font>
    <font>
      <b/>
      <sz val="10"/>
      <color indexed="8"/>
      <name val="Arial"/>
      <family val="2"/>
    </font>
    <font>
      <sz val="10"/>
      <name val="Times New Roman"/>
      <family val="1"/>
    </font>
    <font>
      <sz val="12"/>
      <color theme="1"/>
      <name val="Times New Roman"/>
      <family val="1"/>
    </font>
    <font>
      <sz val="9"/>
      <color theme="1"/>
      <name val="Arial"/>
      <family val="2"/>
    </font>
    <font>
      <sz val="9"/>
      <name val="Times New Roman"/>
      <family val="1"/>
    </font>
    <font>
      <b/>
      <sz val="9"/>
      <color indexed="8"/>
      <name val="Arial"/>
      <family val="2"/>
    </font>
    <font>
      <b/>
      <sz val="9.85"/>
      <color indexed="8"/>
      <name val="Arial"/>
      <family val="2"/>
    </font>
    <font>
      <sz val="9"/>
      <name val="Arial Narrow"/>
      <family val="2"/>
    </font>
    <font>
      <b/>
      <sz val="12"/>
      <color theme="1"/>
      <name val="Arial"/>
      <family val="2"/>
    </font>
    <font>
      <b/>
      <sz val="10"/>
      <color rgb="FF000000"/>
      <name val="Arial"/>
      <family val="2"/>
    </font>
    <font>
      <b/>
      <sz val="10"/>
      <color rgb="FFFF0000"/>
      <name val="Calibri"/>
      <family val="2"/>
      <scheme val="minor"/>
    </font>
    <font>
      <b/>
      <sz val="15.95"/>
      <color indexed="8"/>
      <name val="Arial"/>
      <family val="2"/>
    </font>
    <font>
      <sz val="9"/>
      <color indexed="8"/>
      <name val="Arial"/>
      <family val="2"/>
    </font>
    <font>
      <sz val="9"/>
      <color indexed="8"/>
      <name val="Times New Roman"/>
      <family val="1"/>
    </font>
    <font>
      <sz val="10"/>
      <color theme="1"/>
      <name val="Times New Roman"/>
      <family val="1"/>
    </font>
    <font>
      <b/>
      <sz val="9.85"/>
      <color indexed="8"/>
      <name val="Times New Roman"/>
      <family val="1"/>
    </font>
    <font>
      <sz val="10"/>
      <color indexed="8"/>
      <name val="Times New Roman"/>
      <family val="1"/>
    </font>
    <font>
      <b/>
      <sz val="10"/>
      <color rgb="FFFF0000"/>
      <name val="Arial"/>
      <family val="2"/>
    </font>
    <font>
      <b/>
      <u/>
      <sz val="11"/>
      <color theme="1"/>
      <name val="Calibri"/>
      <family val="2"/>
      <scheme val="minor"/>
    </font>
    <font>
      <b/>
      <i/>
      <sz val="11"/>
      <color theme="1"/>
      <name val="Calibri"/>
      <family val="2"/>
      <scheme val="minor"/>
    </font>
    <font>
      <sz val="11"/>
      <name val="Arial"/>
      <family val="2"/>
    </font>
    <font>
      <sz val="10"/>
      <color theme="0"/>
      <name val="Arial"/>
      <family val="2"/>
    </font>
    <font>
      <sz val="11"/>
      <name val="Calibri"/>
      <family val="2"/>
    </font>
    <font>
      <b/>
      <i/>
      <sz val="16"/>
      <color theme="1"/>
      <name val="Arial"/>
      <family val="2"/>
    </font>
    <font>
      <b/>
      <i/>
      <sz val="14"/>
      <color theme="1"/>
      <name val="Arial"/>
      <family val="2"/>
    </font>
    <font>
      <b/>
      <sz val="11"/>
      <name val="Arial"/>
      <family val="2"/>
    </font>
    <font>
      <b/>
      <sz val="11"/>
      <color rgb="FFFF0000"/>
      <name val="Arial"/>
      <family val="2"/>
    </font>
    <font>
      <u/>
      <sz val="11"/>
      <name val="Arial"/>
      <family val="2"/>
    </font>
  </fonts>
  <fills count="14">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indexed="41"/>
        <bgColor indexed="64"/>
      </patternFill>
    </fill>
    <fill>
      <patternFill patternType="darkGrid">
        <bgColor indexed="20"/>
      </patternFill>
    </fill>
    <fill>
      <patternFill patternType="solid">
        <fgColor indexed="31"/>
        <bgColor indexed="64"/>
      </patternFill>
    </fill>
    <fill>
      <patternFill patternType="darkUp">
        <bgColor theme="2" tint="-9.9978637043366805E-2"/>
      </patternFill>
    </fill>
    <fill>
      <patternFill patternType="solid">
        <fgColor rgb="FF99CCFF"/>
        <bgColor indexed="64"/>
      </patternFill>
    </fill>
    <fill>
      <patternFill patternType="solid">
        <fgColor theme="7" tint="0.59999389629810485"/>
        <bgColor indexed="64"/>
      </patternFill>
    </fill>
    <fill>
      <patternFill patternType="solid">
        <fgColor rgb="FF92D050"/>
        <bgColor indexed="64"/>
      </patternFill>
    </fill>
    <fill>
      <patternFill patternType="solid">
        <fgColor rgb="FFFFFF00"/>
        <bgColor indexed="64"/>
      </patternFill>
    </fill>
    <fill>
      <patternFill patternType="solid">
        <fgColor rgb="FFB7FFD8"/>
        <bgColor indexed="64"/>
      </patternFill>
    </fill>
  </fills>
  <borders count="37">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medium">
        <color indexed="64"/>
      </bottom>
      <diagonal/>
    </border>
    <border>
      <left/>
      <right/>
      <top style="double">
        <color indexed="64"/>
      </top>
      <bottom/>
      <diagonal/>
    </border>
    <border>
      <left/>
      <right/>
      <top style="double">
        <color indexed="64"/>
      </top>
      <bottom style="double">
        <color indexed="64"/>
      </bottom>
      <diagonal/>
    </border>
    <border>
      <left/>
      <right/>
      <top/>
      <bottom style="medium">
        <color auto="1"/>
      </bottom>
      <diagonal/>
    </border>
    <border>
      <left/>
      <right/>
      <top style="medium">
        <color auto="1"/>
      </top>
      <bottom style="medium">
        <color indexed="64"/>
      </bottom>
      <diagonal/>
    </border>
    <border>
      <left style="thin">
        <color indexed="64"/>
      </left>
      <right/>
      <top/>
      <bottom style="medium">
        <color indexed="64"/>
      </bottom>
      <diagonal/>
    </border>
    <border>
      <left/>
      <right/>
      <top/>
      <bottom style="double">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thick">
        <color indexed="64"/>
      </right>
      <top/>
      <bottom style="medium">
        <color indexed="64"/>
      </bottom>
      <diagonal/>
    </border>
    <border>
      <left/>
      <right style="thick">
        <color indexed="64"/>
      </right>
      <top/>
      <bottom/>
      <diagonal/>
    </border>
    <border>
      <left style="hair">
        <color indexed="64"/>
      </left>
      <right/>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right style="hair">
        <color indexed="64"/>
      </right>
      <top style="thin">
        <color indexed="64"/>
      </top>
      <bottom style="thin">
        <color indexed="64"/>
      </bottom>
      <diagonal/>
    </border>
    <border>
      <left/>
      <right/>
      <top style="thin">
        <color indexed="64"/>
      </top>
      <bottom style="medium">
        <color indexed="64"/>
      </bottom>
      <diagonal/>
    </border>
    <border>
      <left style="hair">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0">
    <xf numFmtId="0" fontId="0" fillId="0" borderId="0"/>
    <xf numFmtId="43" fontId="2" fillId="0" borderId="0" applyFont="0" applyFill="0" applyBorder="0" applyAlignment="0" applyProtection="0"/>
    <xf numFmtId="43" fontId="4" fillId="0" borderId="0" applyFont="0" applyFill="0" applyBorder="0" applyAlignment="0" applyProtection="0"/>
    <xf numFmtId="0" fontId="4" fillId="0" borderId="0"/>
    <xf numFmtId="0" fontId="5" fillId="0" borderId="0"/>
    <xf numFmtId="0" fontId="5" fillId="0" borderId="0"/>
    <xf numFmtId="37" fontId="6" fillId="0" borderId="0"/>
    <xf numFmtId="9" fontId="4"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5" fillId="0" borderId="0" applyFont="0" applyFill="0" applyBorder="0" applyAlignment="0" applyProtection="0"/>
    <xf numFmtId="0" fontId="5" fillId="0" borderId="0"/>
    <xf numFmtId="0" fontId="4" fillId="0" borderId="0"/>
    <xf numFmtId="0" fontId="5" fillId="0" borderId="0"/>
    <xf numFmtId="37" fontId="6" fillId="0" borderId="0"/>
    <xf numFmtId="43" fontId="7" fillId="0" borderId="0" applyFont="0" applyFill="0" applyBorder="0" applyAlignment="0" applyProtection="0"/>
    <xf numFmtId="0" fontId="8" fillId="0" borderId="0" applyFill="0" applyBorder="0" applyAlignment="0" applyProtection="0">
      <alignment horizontal="left"/>
    </xf>
    <xf numFmtId="0" fontId="7" fillId="0" borderId="0"/>
    <xf numFmtId="0" fontId="10" fillId="5" borderId="0" applyNumberFormat="0" applyBorder="0">
      <alignment horizontal="centerContinuous"/>
    </xf>
    <xf numFmtId="0" fontId="11" fillId="5" borderId="14" applyNumberFormat="0" applyFont="0" applyBorder="0" applyAlignment="0" applyProtection="0">
      <alignment horizontal="center"/>
    </xf>
    <xf numFmtId="0" fontId="12" fillId="5" borderId="15" applyNumberFormat="0" applyBorder="0">
      <alignment horizontal="center"/>
    </xf>
    <xf numFmtId="9" fontId="7" fillId="0" borderId="0" applyFont="0" applyFill="0" applyBorder="0" applyAlignment="0" applyProtection="0"/>
    <xf numFmtId="38" fontId="14" fillId="0" borderId="0" applyBorder="0">
      <alignment horizontal="right"/>
    </xf>
    <xf numFmtId="10" fontId="14" fillId="0" borderId="0" applyBorder="0">
      <alignment horizontal="right"/>
    </xf>
    <xf numFmtId="0" fontId="8" fillId="6" borderId="0" applyBorder="0"/>
    <xf numFmtId="0" fontId="8" fillId="7" borderId="16" applyNumberFormat="0" applyFont="0" applyBorder="0" applyAlignment="0" applyProtection="0">
      <alignment horizontal="centerContinuous"/>
    </xf>
    <xf numFmtId="39" fontId="5" fillId="0" borderId="0"/>
    <xf numFmtId="0" fontId="8" fillId="0" borderId="0" applyFill="0" applyBorder="0" applyAlignment="0" applyProtection="0">
      <alignment horizontal="left"/>
    </xf>
    <xf numFmtId="43" fontId="7" fillId="0" borderId="0" applyFont="0" applyFill="0" applyBorder="0" applyAlignment="0" applyProtection="0"/>
    <xf numFmtId="0" fontId="7" fillId="0" borderId="0"/>
  </cellStyleXfs>
  <cellXfs count="632">
    <xf numFmtId="0" fontId="0" fillId="0" borderId="0" xfId="0"/>
    <xf numFmtId="164" fontId="0" fillId="0" borderId="0" xfId="1" applyNumberFormat="1" applyFont="1"/>
    <xf numFmtId="0" fontId="0" fillId="0" borderId="0" xfId="0" applyAlignment="1">
      <alignment horizontal="right"/>
    </xf>
    <xf numFmtId="0" fontId="0" fillId="0" borderId="0" xfId="0"/>
    <xf numFmtId="0" fontId="0" fillId="0" borderId="0" xfId="0" applyAlignment="1">
      <alignment wrapText="1"/>
    </xf>
    <xf numFmtId="0" fontId="0" fillId="0" borderId="0" xfId="0" applyFill="1"/>
    <xf numFmtId="164" fontId="0" fillId="0" borderId="0" xfId="0" applyNumberFormat="1"/>
    <xf numFmtId="0" fontId="15" fillId="0" borderId="0" xfId="20" applyFont="1" applyFill="1" applyBorder="1" applyAlignment="1">
      <alignment horizontal="center" wrapText="1"/>
    </xf>
    <xf numFmtId="164" fontId="3" fillId="0" borderId="0" xfId="1" applyNumberFormat="1" applyFont="1"/>
    <xf numFmtId="0" fontId="3" fillId="0" borderId="0" xfId="0" applyFont="1"/>
    <xf numFmtId="164" fontId="0" fillId="0" borderId="3" xfId="0" applyNumberFormat="1" applyBorder="1"/>
    <xf numFmtId="0" fontId="19" fillId="0" borderId="0" xfId="20" applyFont="1" applyFill="1" applyBorder="1">
      <alignment horizontal="center"/>
    </xf>
    <xf numFmtId="0" fontId="19" fillId="0" borderId="0" xfId="20" applyFont="1" applyFill="1" applyBorder="1" applyAlignment="1">
      <alignment horizontal="center" wrapText="1"/>
    </xf>
    <xf numFmtId="0" fontId="20" fillId="0" borderId="0" xfId="0" applyFont="1"/>
    <xf numFmtId="0" fontId="20" fillId="0" borderId="0" xfId="0" applyFont="1" applyBorder="1"/>
    <xf numFmtId="0" fontId="20" fillId="0" borderId="0" xfId="0" applyFont="1" applyAlignment="1">
      <alignment horizontal="right"/>
    </xf>
    <xf numFmtId="0" fontId="20" fillId="0" borderId="0" xfId="0" applyFont="1" applyFill="1" applyBorder="1"/>
    <xf numFmtId="0" fontId="21" fillId="0" borderId="0" xfId="0" applyFont="1" applyAlignment="1">
      <alignment horizontal="right"/>
    </xf>
    <xf numFmtId="0" fontId="20" fillId="0" borderId="0" xfId="0" applyFont="1" applyFill="1" applyAlignment="1"/>
    <xf numFmtId="0" fontId="21" fillId="0" borderId="1" xfId="0" applyFont="1" applyBorder="1" applyAlignment="1">
      <alignment horizontal="centerContinuous"/>
    </xf>
    <xf numFmtId="0" fontId="22" fillId="0" borderId="0" xfId="0" applyFont="1" applyFill="1" applyBorder="1" applyAlignment="1">
      <alignment horizontal="center" wrapText="1"/>
    </xf>
    <xf numFmtId="164" fontId="20" fillId="0" borderId="0" xfId="1" applyNumberFormat="1" applyFont="1" applyFill="1"/>
    <xf numFmtId="164" fontId="20" fillId="0" borderId="0" xfId="1" applyNumberFormat="1" applyFont="1"/>
    <xf numFmtId="0" fontId="20" fillId="0" borderId="0" xfId="0" applyFont="1" applyFill="1"/>
    <xf numFmtId="164" fontId="20" fillId="0" borderId="0" xfId="1" applyNumberFormat="1" applyFont="1" applyAlignment="1">
      <alignment horizontal="right"/>
    </xf>
    <xf numFmtId="0" fontId="21" fillId="4" borderId="2" xfId="0" applyFont="1" applyFill="1" applyBorder="1" applyAlignment="1">
      <alignment vertical="top"/>
    </xf>
    <xf numFmtId="0" fontId="21" fillId="4" borderId="3" xfId="0" applyFont="1" applyFill="1" applyBorder="1" applyAlignment="1">
      <alignment wrapText="1"/>
    </xf>
    <xf numFmtId="0" fontId="21" fillId="4" borderId="3" xfId="0" applyFont="1" applyFill="1" applyBorder="1" applyAlignment="1">
      <alignment horizontal="right" wrapText="1"/>
    </xf>
    <xf numFmtId="43" fontId="21" fillId="4" borderId="4" xfId="1" applyFont="1" applyFill="1" applyBorder="1" applyAlignment="1">
      <alignment horizontal="right"/>
    </xf>
    <xf numFmtId="43" fontId="20" fillId="0" borderId="0" xfId="1" applyFont="1"/>
    <xf numFmtId="0" fontId="20" fillId="4" borderId="5" xfId="0" applyFont="1" applyFill="1" applyBorder="1" applyAlignment="1"/>
    <xf numFmtId="0" fontId="20" fillId="4" borderId="0" xfId="0" applyFont="1" applyFill="1" applyBorder="1" applyAlignment="1">
      <alignment wrapText="1"/>
    </xf>
    <xf numFmtId="0" fontId="20" fillId="4" borderId="0" xfId="0" applyFont="1" applyFill="1"/>
    <xf numFmtId="41" fontId="20" fillId="4" borderId="0" xfId="0" applyNumberFormat="1" applyFont="1" applyFill="1" applyBorder="1" applyAlignment="1">
      <alignment wrapText="1"/>
    </xf>
    <xf numFmtId="41" fontId="20" fillId="4" borderId="6" xfId="1" applyNumberFormat="1" applyFont="1" applyFill="1" applyBorder="1"/>
    <xf numFmtId="0" fontId="20" fillId="4" borderId="0" xfId="0" applyFont="1" applyFill="1" applyBorder="1" applyAlignment="1"/>
    <xf numFmtId="164" fontId="20" fillId="0" borderId="0" xfId="0" applyNumberFormat="1" applyFont="1" applyFill="1"/>
    <xf numFmtId="169" fontId="20" fillId="0" borderId="0" xfId="0" applyNumberFormat="1" applyFont="1" applyFill="1"/>
    <xf numFmtId="0" fontId="20" fillId="4" borderId="0" xfId="0" quotePrefix="1" applyFont="1" applyFill="1" applyBorder="1" applyAlignment="1">
      <alignment wrapText="1"/>
    </xf>
    <xf numFmtId="41" fontId="20" fillId="4" borderId="0" xfId="0" quotePrefix="1" applyNumberFormat="1" applyFont="1" applyFill="1" applyBorder="1" applyAlignment="1">
      <alignment wrapText="1"/>
    </xf>
    <xf numFmtId="0" fontId="20" fillId="4" borderId="0" xfId="0" applyFont="1" applyFill="1" applyBorder="1"/>
    <xf numFmtId="41" fontId="20" fillId="4" borderId="0" xfId="0" applyNumberFormat="1" applyFont="1" applyFill="1" applyBorder="1"/>
    <xf numFmtId="0" fontId="20" fillId="4" borderId="7" xfId="0" applyFont="1" applyFill="1" applyBorder="1" applyAlignment="1"/>
    <xf numFmtId="0" fontId="20" fillId="4" borderId="1" xfId="0" applyFont="1" applyFill="1" applyBorder="1"/>
    <xf numFmtId="41" fontId="20" fillId="4" borderId="1" xfId="0" applyNumberFormat="1" applyFont="1" applyFill="1" applyBorder="1"/>
    <xf numFmtId="165" fontId="20" fillId="4" borderId="1" xfId="8" applyNumberFormat="1" applyFont="1" applyFill="1" applyBorder="1" applyAlignment="1">
      <alignment wrapText="1"/>
    </xf>
    <xf numFmtId="165" fontId="20" fillId="4" borderId="8" xfId="8" applyNumberFormat="1" applyFont="1" applyFill="1" applyBorder="1" applyAlignment="1">
      <alignment wrapText="1"/>
    </xf>
    <xf numFmtId="0" fontId="20" fillId="0" borderId="0" xfId="0" applyFont="1" applyAlignment="1">
      <alignment vertical="top"/>
    </xf>
    <xf numFmtId="0" fontId="20" fillId="0" borderId="0" xfId="0" applyFont="1" applyAlignment="1">
      <alignment wrapText="1"/>
    </xf>
    <xf numFmtId="0" fontId="20" fillId="3" borderId="2" xfId="0" applyFont="1" applyFill="1" applyBorder="1" applyAlignment="1">
      <alignment vertical="top"/>
    </xf>
    <xf numFmtId="0" fontId="20" fillId="3" borderId="3" xfId="0" applyFont="1" applyFill="1" applyBorder="1" applyAlignment="1">
      <alignment wrapText="1"/>
    </xf>
    <xf numFmtId="43" fontId="20" fillId="3" borderId="3" xfId="1" applyFont="1" applyFill="1" applyBorder="1"/>
    <xf numFmtId="43" fontId="20" fillId="3" borderId="4" xfId="1" applyFont="1" applyFill="1" applyBorder="1"/>
    <xf numFmtId="0" fontId="20" fillId="3" borderId="5" xfId="0" applyFont="1" applyFill="1" applyBorder="1" applyAlignment="1"/>
    <xf numFmtId="0" fontId="20" fillId="3" borderId="0" xfId="0" applyFont="1" applyFill="1" applyBorder="1"/>
    <xf numFmtId="0" fontId="20" fillId="3" borderId="0" xfId="0" applyFont="1" applyFill="1" applyBorder="1" applyAlignment="1">
      <alignment wrapText="1"/>
    </xf>
    <xf numFmtId="42" fontId="20" fillId="3" borderId="0" xfId="1" applyNumberFormat="1" applyFont="1" applyFill="1" applyBorder="1"/>
    <xf numFmtId="43" fontId="20" fillId="3" borderId="6" xfId="1" applyFont="1" applyFill="1" applyBorder="1"/>
    <xf numFmtId="0" fontId="20" fillId="0" borderId="0" xfId="0" applyFont="1" applyFill="1" applyAlignment="1">
      <alignment horizontal="center"/>
    </xf>
    <xf numFmtId="0" fontId="20" fillId="3" borderId="1" xfId="0" applyFont="1" applyFill="1" applyBorder="1" applyAlignment="1">
      <alignment wrapText="1"/>
    </xf>
    <xf numFmtId="43" fontId="20" fillId="3" borderId="8" xfId="1" applyFont="1" applyFill="1" applyBorder="1"/>
    <xf numFmtId="0" fontId="20" fillId="3" borderId="5" xfId="0" applyFont="1" applyFill="1" applyBorder="1" applyAlignment="1">
      <alignment vertical="top"/>
    </xf>
    <xf numFmtId="164" fontId="20" fillId="3" borderId="0" xfId="1" applyNumberFormat="1" applyFont="1" applyFill="1" applyBorder="1"/>
    <xf numFmtId="0" fontId="20" fillId="3" borderId="7" xfId="0" applyFont="1" applyFill="1" applyBorder="1" applyAlignment="1">
      <alignment vertical="top"/>
    </xf>
    <xf numFmtId="41" fontId="20" fillId="3" borderId="1" xfId="1" applyNumberFormat="1" applyFont="1" applyFill="1" applyBorder="1"/>
    <xf numFmtId="0" fontId="20" fillId="0" borderId="5" xfId="0" applyFont="1" applyFill="1" applyBorder="1" applyAlignment="1">
      <alignment vertical="top"/>
    </xf>
    <xf numFmtId="0" fontId="20" fillId="0" borderId="0" xfId="0" applyFont="1" applyFill="1" applyBorder="1" applyAlignment="1">
      <alignment wrapText="1"/>
    </xf>
    <xf numFmtId="43" fontId="20" fillId="0" borderId="0" xfId="1" applyFont="1" applyFill="1" applyBorder="1"/>
    <xf numFmtId="43" fontId="20" fillId="0" borderId="6" xfId="1" applyFont="1" applyFill="1" applyBorder="1"/>
    <xf numFmtId="43" fontId="21" fillId="3" borderId="1" xfId="1" applyFont="1" applyFill="1" applyBorder="1" applyAlignment="1">
      <alignment horizontal="center" wrapText="1"/>
    </xf>
    <xf numFmtId="43" fontId="21" fillId="3" borderId="8" xfId="1" applyFont="1" applyFill="1" applyBorder="1" applyAlignment="1">
      <alignment horizontal="center" wrapText="1"/>
    </xf>
    <xf numFmtId="0" fontId="20" fillId="0" borderId="0" xfId="0" applyFont="1" applyFill="1" applyAlignment="1">
      <alignment horizontal="right" wrapText="1"/>
    </xf>
    <xf numFmtId="0" fontId="20" fillId="0" borderId="0" xfId="0" applyFont="1" applyFill="1" applyAlignment="1">
      <alignment horizontal="right"/>
    </xf>
    <xf numFmtId="41" fontId="20" fillId="3" borderId="0" xfId="1" applyNumberFormat="1" applyFont="1" applyFill="1" applyBorder="1"/>
    <xf numFmtId="41" fontId="20" fillId="3" borderId="6" xfId="1" applyNumberFormat="1" applyFont="1" applyFill="1" applyBorder="1"/>
    <xf numFmtId="43" fontId="20" fillId="0" borderId="0" xfId="0" applyNumberFormat="1" applyFont="1" applyFill="1"/>
    <xf numFmtId="0" fontId="20" fillId="3" borderId="5" xfId="0" applyFont="1" applyFill="1" applyBorder="1"/>
    <xf numFmtId="43" fontId="20" fillId="8" borderId="6" xfId="1" applyFont="1" applyFill="1" applyBorder="1"/>
    <xf numFmtId="0" fontId="20" fillId="3" borderId="0" xfId="0" quotePrefix="1" applyFont="1" applyFill="1" applyBorder="1" applyAlignment="1">
      <alignment wrapText="1"/>
    </xf>
    <xf numFmtId="165" fontId="20" fillId="3" borderId="9" xfId="8" applyNumberFormat="1" applyFont="1" applyFill="1" applyBorder="1"/>
    <xf numFmtId="165" fontId="20" fillId="3" borderId="11" xfId="8" applyNumberFormat="1" applyFont="1" applyFill="1" applyBorder="1"/>
    <xf numFmtId="165" fontId="20" fillId="0" borderId="0" xfId="0" applyNumberFormat="1" applyFont="1"/>
    <xf numFmtId="43" fontId="20" fillId="3" borderId="0" xfId="1" applyFont="1" applyFill="1" applyBorder="1"/>
    <xf numFmtId="0" fontId="20" fillId="3" borderId="7" xfId="0" applyFont="1" applyFill="1" applyBorder="1"/>
    <xf numFmtId="43" fontId="20" fillId="3" borderId="1" xfId="1" applyFont="1" applyFill="1" applyBorder="1"/>
    <xf numFmtId="0" fontId="20" fillId="4" borderId="2" xfId="0" applyFont="1" applyFill="1" applyBorder="1"/>
    <xf numFmtId="0" fontId="20" fillId="4" borderId="3" xfId="0" applyFont="1" applyFill="1" applyBorder="1"/>
    <xf numFmtId="0" fontId="20" fillId="4" borderId="5" xfId="0" applyFont="1" applyFill="1" applyBorder="1"/>
    <xf numFmtId="0" fontId="21" fillId="4" borderId="0" xfId="0" applyFont="1" applyFill="1" applyBorder="1"/>
    <xf numFmtId="0" fontId="20" fillId="4" borderId="0" xfId="0" applyFont="1" applyFill="1" applyBorder="1" applyAlignment="1">
      <alignment horizontal="left"/>
    </xf>
    <xf numFmtId="42" fontId="20" fillId="4" borderId="0" xfId="8" applyNumberFormat="1" applyFont="1" applyFill="1" applyBorder="1"/>
    <xf numFmtId="165" fontId="20" fillId="0" borderId="0" xfId="0" applyNumberFormat="1" applyFont="1" applyFill="1"/>
    <xf numFmtId="42" fontId="20" fillId="4" borderId="9" xfId="0" applyNumberFormat="1" applyFont="1" applyFill="1" applyBorder="1"/>
    <xf numFmtId="0" fontId="20" fillId="4" borderId="7" xfId="0" applyFont="1" applyFill="1" applyBorder="1"/>
    <xf numFmtId="0" fontId="21" fillId="4" borderId="2" xfId="0" applyFont="1" applyFill="1" applyBorder="1"/>
    <xf numFmtId="0" fontId="21" fillId="4" borderId="3" xfId="0" applyFont="1" applyFill="1" applyBorder="1"/>
    <xf numFmtId="0" fontId="21" fillId="4" borderId="12" xfId="0" applyFont="1" applyFill="1" applyBorder="1" applyAlignment="1">
      <alignment horizontal="center" wrapText="1"/>
    </xf>
    <xf numFmtId="0" fontId="21" fillId="4" borderId="13" xfId="0" applyFont="1" applyFill="1" applyBorder="1" applyAlignment="1">
      <alignment horizontal="center" wrapText="1"/>
    </xf>
    <xf numFmtId="0" fontId="21" fillId="4" borderId="5" xfId="0" applyFont="1" applyFill="1" applyBorder="1"/>
    <xf numFmtId="164" fontId="20" fillId="4" borderId="0" xfId="1" applyNumberFormat="1" applyFont="1" applyFill="1" applyBorder="1"/>
    <xf numFmtId="164" fontId="20" fillId="4" borderId="0" xfId="0" applyNumberFormat="1" applyFont="1" applyFill="1" applyBorder="1" applyAlignment="1">
      <alignment horizontal="center" wrapText="1"/>
    </xf>
    <xf numFmtId="164" fontId="20" fillId="4" borderId="6" xfId="1" applyNumberFormat="1" applyFont="1" applyFill="1" applyBorder="1"/>
    <xf numFmtId="0" fontId="21" fillId="4" borderId="0" xfId="0" applyFont="1" applyFill="1" applyBorder="1" applyAlignment="1">
      <alignment horizontal="center" wrapText="1"/>
    </xf>
    <xf numFmtId="0" fontId="21" fillId="4" borderId="6" xfId="0" applyFont="1" applyFill="1" applyBorder="1" applyAlignment="1">
      <alignment horizontal="center" wrapText="1"/>
    </xf>
    <xf numFmtId="164" fontId="21" fillId="4" borderId="0" xfId="0" applyNumberFormat="1" applyFont="1" applyFill="1" applyBorder="1"/>
    <xf numFmtId="164" fontId="21" fillId="4" borderId="6" xfId="0" applyNumberFormat="1" applyFont="1" applyFill="1" applyBorder="1"/>
    <xf numFmtId="0" fontId="20" fillId="4" borderId="8" xfId="0" applyFont="1" applyFill="1" applyBorder="1"/>
    <xf numFmtId="0" fontId="20" fillId="2" borderId="0" xfId="0" applyFont="1" applyFill="1" applyAlignment="1">
      <alignment vertical="center"/>
    </xf>
    <xf numFmtId="0" fontId="24" fillId="2" borderId="0" xfId="0" applyFont="1" applyFill="1" applyAlignment="1" applyProtection="1">
      <alignment horizontal="center"/>
    </xf>
    <xf numFmtId="166" fontId="24" fillId="2" borderId="0" xfId="0" applyNumberFormat="1" applyFont="1" applyFill="1" applyProtection="1"/>
    <xf numFmtId="0" fontId="20" fillId="2" borderId="0" xfId="0" applyFont="1" applyFill="1"/>
    <xf numFmtId="0" fontId="24" fillId="2" borderId="0" xfId="0" applyFont="1" applyFill="1" applyAlignment="1">
      <alignment horizontal="center" vertical="top"/>
    </xf>
    <xf numFmtId="0" fontId="24" fillId="2" borderId="0" xfId="0" applyFont="1" applyFill="1"/>
    <xf numFmtId="0" fontId="24" fillId="2" borderId="0" xfId="0" applyNumberFormat="1" applyFont="1" applyFill="1" applyAlignment="1" applyProtection="1">
      <alignment horizontal="left" vertical="top"/>
    </xf>
    <xf numFmtId="0" fontId="24" fillId="2" borderId="0" xfId="0" applyFont="1" applyFill="1" applyAlignment="1">
      <alignment vertical="top"/>
    </xf>
    <xf numFmtId="0" fontId="20" fillId="2" borderId="0" xfId="0" applyFont="1" applyFill="1" applyAlignment="1">
      <alignment vertical="top"/>
    </xf>
    <xf numFmtId="49" fontId="24" fillId="2" borderId="0" xfId="0" quotePrefix="1" applyNumberFormat="1" applyFont="1" applyFill="1" applyAlignment="1" applyProtection="1">
      <alignment horizontal="center" vertical="top"/>
    </xf>
    <xf numFmtId="49" fontId="24" fillId="2" borderId="0" xfId="0" quotePrefix="1" applyNumberFormat="1" applyFont="1" applyFill="1" applyAlignment="1">
      <alignment horizontal="center" vertical="top"/>
    </xf>
    <xf numFmtId="0" fontId="24" fillId="2" borderId="0" xfId="0" applyNumberFormat="1" applyFont="1" applyFill="1" applyAlignment="1" applyProtection="1">
      <alignment horizontal="left" vertical="top" wrapText="1"/>
    </xf>
    <xf numFmtId="0" fontId="20" fillId="2" borderId="0" xfId="0" applyFont="1" applyFill="1" applyAlignment="1">
      <alignment vertical="top" wrapText="1"/>
    </xf>
    <xf numFmtId="0" fontId="20" fillId="3" borderId="0" xfId="0" applyFont="1" applyFill="1" applyBorder="1" applyAlignment="1"/>
    <xf numFmtId="0" fontId="19" fillId="0" borderId="1" xfId="20" applyFont="1" applyFill="1" applyBorder="1">
      <alignment horizontal="center"/>
    </xf>
    <xf numFmtId="0" fontId="19" fillId="0" borderId="1" xfId="20" applyFont="1" applyFill="1" applyBorder="1" applyAlignment="1">
      <alignment horizontal="center" wrapText="1"/>
    </xf>
    <xf numFmtId="0" fontId="21" fillId="0" borderId="0" xfId="0" applyFont="1" applyFill="1" applyBorder="1"/>
    <xf numFmtId="0" fontId="22" fillId="9" borderId="0" xfId="0" applyFont="1" applyFill="1" applyBorder="1" applyAlignment="1">
      <alignment horizontal="center" wrapText="1"/>
    </xf>
    <xf numFmtId="0" fontId="20" fillId="9" borderId="0" xfId="0" applyFont="1" applyFill="1"/>
    <xf numFmtId="167" fontId="20" fillId="9" borderId="0" xfId="9" applyNumberFormat="1" applyFont="1" applyFill="1"/>
    <xf numFmtId="164" fontId="20" fillId="9" borderId="0" xfId="1" applyNumberFormat="1" applyFont="1" applyFill="1"/>
    <xf numFmtId="0" fontId="20" fillId="9" borderId="0" xfId="0" applyFont="1" applyFill="1" applyAlignment="1">
      <alignment horizontal="right"/>
    </xf>
    <xf numFmtId="0" fontId="22" fillId="10" borderId="0" xfId="0" applyFont="1" applyFill="1" applyBorder="1" applyAlignment="1">
      <alignment horizontal="center" wrapText="1"/>
    </xf>
    <xf numFmtId="0" fontId="20" fillId="10" borderId="0" xfId="0" applyFont="1" applyFill="1"/>
    <xf numFmtId="167" fontId="20" fillId="10" borderId="0" xfId="9" applyNumberFormat="1" applyFont="1" applyFill="1"/>
    <xf numFmtId="164" fontId="20" fillId="10" borderId="0" xfId="1" applyNumberFormat="1" applyFont="1" applyFill="1"/>
    <xf numFmtId="164" fontId="20" fillId="10" borderId="0" xfId="1" applyNumberFormat="1" applyFont="1" applyFill="1" applyAlignment="1">
      <alignment horizontal="right"/>
    </xf>
    <xf numFmtId="0" fontId="20" fillId="10" borderId="0" xfId="0" applyFont="1" applyFill="1" applyAlignment="1">
      <alignment horizontal="right"/>
    </xf>
    <xf numFmtId="164" fontId="20" fillId="0" borderId="0" xfId="1" applyNumberFormat="1" applyFont="1" applyBorder="1"/>
    <xf numFmtId="0" fontId="22" fillId="0" borderId="12" xfId="0" applyFont="1" applyFill="1" applyBorder="1" applyAlignment="1">
      <alignment horizontal="center" wrapText="1"/>
    </xf>
    <xf numFmtId="0" fontId="20" fillId="0" borderId="12" xfId="0" applyFont="1" applyBorder="1"/>
    <xf numFmtId="164" fontId="20" fillId="0" borderId="12" xfId="1" applyNumberFormat="1" applyFont="1" applyBorder="1" applyAlignment="1">
      <alignment horizontal="right"/>
    </xf>
    <xf numFmtId="164" fontId="20" fillId="0" borderId="12" xfId="1" applyNumberFormat="1" applyFont="1" applyBorder="1"/>
    <xf numFmtId="0" fontId="19" fillId="2" borderId="0" xfId="4" quotePrefix="1" applyFont="1" applyFill="1"/>
    <xf numFmtId="0" fontId="16" fillId="2" borderId="0" xfId="4" applyFont="1" applyFill="1"/>
    <xf numFmtId="0" fontId="16" fillId="0" borderId="0" xfId="4" applyFont="1"/>
    <xf numFmtId="0" fontId="19" fillId="2" borderId="0" xfId="4" applyFont="1" applyFill="1"/>
    <xf numFmtId="0" fontId="16" fillId="2" borderId="0" xfId="4" quotePrefix="1" applyFont="1" applyFill="1"/>
    <xf numFmtId="0" fontId="16" fillId="0" borderId="0" xfId="4" applyFont="1" applyFill="1"/>
    <xf numFmtId="0" fontId="16" fillId="0" borderId="0" xfId="4" applyFont="1" applyFill="1" applyAlignment="1">
      <alignment vertical="top"/>
    </xf>
    <xf numFmtId="0" fontId="19" fillId="0" borderId="0" xfId="4" applyFont="1" applyFill="1"/>
    <xf numFmtId="0" fontId="19" fillId="2" borderId="0" xfId="4" applyFont="1" applyFill="1" applyAlignment="1">
      <alignment horizontal="left"/>
    </xf>
    <xf numFmtId="0" fontId="16" fillId="2" borderId="10" xfId="4" applyFont="1" applyFill="1" applyBorder="1" applyAlignment="1" applyProtection="1">
      <alignment horizontal="center"/>
      <protection locked="0"/>
    </xf>
    <xf numFmtId="0" fontId="25" fillId="2" borderId="0" xfId="4" applyFont="1" applyFill="1" applyAlignment="1" applyProtection="1">
      <alignment horizontal="left" indent="1"/>
    </xf>
    <xf numFmtId="0" fontId="16" fillId="2" borderId="0" xfId="4" applyFont="1" applyFill="1" applyBorder="1"/>
    <xf numFmtId="0" fontId="25" fillId="2" borderId="0" xfId="4" applyFont="1" applyFill="1" applyAlignment="1" applyProtection="1">
      <alignment horizontal="left" indent="3"/>
    </xf>
    <xf numFmtId="0" fontId="26" fillId="2" borderId="0" xfId="4" applyFont="1" applyFill="1" applyAlignment="1" applyProtection="1">
      <alignment horizontal="left" indent="4"/>
    </xf>
    <xf numFmtId="0" fontId="16" fillId="2" borderId="0" xfId="4" applyFont="1" applyFill="1" applyAlignment="1">
      <alignment wrapText="1"/>
    </xf>
    <xf numFmtId="14" fontId="16" fillId="2" borderId="0" xfId="4" applyNumberFormat="1" applyFont="1" applyFill="1" applyBorder="1" applyAlignment="1">
      <alignment horizontal="left"/>
    </xf>
    <xf numFmtId="165" fontId="16" fillId="0" borderId="10" xfId="8" applyNumberFormat="1" applyFont="1" applyBorder="1"/>
    <xf numFmtId="165" fontId="16" fillId="0" borderId="0" xfId="8" applyNumberFormat="1" applyFont="1" applyBorder="1"/>
    <xf numFmtId="0" fontId="16" fillId="4" borderId="5" xfId="4" applyFont="1" applyFill="1" applyBorder="1"/>
    <xf numFmtId="0" fontId="16" fillId="4" borderId="0" xfId="4" applyFont="1" applyFill="1" applyBorder="1"/>
    <xf numFmtId="0" fontId="16" fillId="4" borderId="6" xfId="4" applyFont="1" applyFill="1" applyBorder="1"/>
    <xf numFmtId="0" fontId="27" fillId="4" borderId="5" xfId="0" applyFont="1" applyFill="1" applyBorder="1" applyAlignment="1">
      <alignment vertical="top" wrapText="1"/>
    </xf>
    <xf numFmtId="0" fontId="16" fillId="0" borderId="0" xfId="4" applyFont="1" applyAlignment="1">
      <alignment horizontal="center"/>
    </xf>
    <xf numFmtId="14" fontId="16" fillId="0" borderId="0" xfId="4" applyNumberFormat="1" applyFont="1"/>
    <xf numFmtId="0" fontId="16" fillId="0" borderId="0" xfId="4" applyFont="1" applyAlignment="1">
      <alignment horizontal="right"/>
    </xf>
    <xf numFmtId="0" fontId="17" fillId="4" borderId="0" xfId="0" applyFont="1" applyFill="1" applyBorder="1" applyAlignment="1">
      <alignment vertical="top" wrapText="1"/>
    </xf>
    <xf numFmtId="0" fontId="17" fillId="4" borderId="6" xfId="0" applyFont="1" applyFill="1" applyBorder="1" applyAlignment="1">
      <alignment vertical="top" wrapText="1"/>
    </xf>
    <xf numFmtId="43" fontId="20" fillId="0" borderId="0" xfId="1" applyFont="1" applyFill="1"/>
    <xf numFmtId="43" fontId="20" fillId="0" borderId="0" xfId="0" applyNumberFormat="1" applyFont="1"/>
    <xf numFmtId="164" fontId="20" fillId="0" borderId="0" xfId="0" applyNumberFormat="1" applyFont="1"/>
    <xf numFmtId="41" fontId="20" fillId="0" borderId="0" xfId="0" applyNumberFormat="1" applyFont="1" applyFill="1" applyBorder="1"/>
    <xf numFmtId="164" fontId="30" fillId="0" borderId="0" xfId="1" applyNumberFormat="1" applyFont="1" applyBorder="1"/>
    <xf numFmtId="165" fontId="20" fillId="0" borderId="0" xfId="0" applyNumberFormat="1" applyFont="1" applyFill="1" applyBorder="1"/>
    <xf numFmtId="0" fontId="16" fillId="0" borderId="0" xfId="4" applyFont="1"/>
    <xf numFmtId="41" fontId="20" fillId="3" borderId="0" xfId="8" applyNumberFormat="1" applyFont="1" applyFill="1" applyBorder="1"/>
    <xf numFmtId="168" fontId="1" fillId="0" borderId="0" xfId="1" applyNumberFormat="1" applyFont="1" applyAlignment="1">
      <alignment horizontal="center"/>
    </xf>
    <xf numFmtId="0" fontId="1" fillId="0" borderId="0" xfId="19" applyFont="1" applyFill="1" applyBorder="1" applyAlignment="1"/>
    <xf numFmtId="0" fontId="19" fillId="0" borderId="1" xfId="19" applyFont="1" applyFill="1" applyBorder="1">
      <alignment horizontal="center"/>
    </xf>
    <xf numFmtId="0" fontId="1" fillId="0" borderId="0" xfId="0" applyFont="1"/>
    <xf numFmtId="168" fontId="19" fillId="0" borderId="1" xfId="1" applyNumberFormat="1" applyFont="1" applyBorder="1" applyAlignment="1">
      <alignment horizontal="center" wrapText="1"/>
    </xf>
    <xf numFmtId="170" fontId="16" fillId="0" borderId="0" xfId="1" applyNumberFormat="1" applyFont="1" applyAlignment="1">
      <alignment horizontal="center"/>
    </xf>
    <xf numFmtId="38" fontId="16" fillId="0" borderId="0" xfId="16" applyNumberFormat="1" applyFont="1" applyAlignment="1">
      <alignment wrapText="1"/>
    </xf>
    <xf numFmtId="37" fontId="1" fillId="0" borderId="0" xfId="16" applyNumberFormat="1" applyFont="1" applyAlignment="1"/>
    <xf numFmtId="164" fontId="1" fillId="0" borderId="0" xfId="1" applyNumberFormat="1" applyFont="1"/>
    <xf numFmtId="171" fontId="16" fillId="0" borderId="0" xfId="1" applyNumberFormat="1" applyFont="1" applyAlignment="1">
      <alignment horizontal="center"/>
    </xf>
    <xf numFmtId="168" fontId="16" fillId="0" borderId="0" xfId="1" applyNumberFormat="1" applyFont="1" applyAlignment="1">
      <alignment horizontal="center"/>
    </xf>
    <xf numFmtId="0" fontId="16" fillId="0" borderId="0" xfId="0" applyFont="1"/>
    <xf numFmtId="38" fontId="1" fillId="0" borderId="9" xfId="0" applyNumberFormat="1" applyFont="1" applyBorder="1"/>
    <xf numFmtId="0" fontId="1" fillId="0" borderId="9" xfId="0" applyFont="1" applyBorder="1"/>
    <xf numFmtId="168" fontId="32" fillId="0" borderId="0" xfId="1" applyNumberFormat="1" applyFont="1" applyAlignment="1">
      <alignment horizontal="center"/>
    </xf>
    <xf numFmtId="0" fontId="32" fillId="0" borderId="0" xfId="0" applyFont="1" applyAlignment="1">
      <alignment horizontal="center"/>
    </xf>
    <xf numFmtId="0" fontId="32" fillId="0" borderId="0" xfId="16" applyFont="1" applyAlignment="1">
      <alignment horizontal="center"/>
    </xf>
    <xf numFmtId="0" fontId="16" fillId="0" borderId="0" xfId="16" applyFont="1" applyAlignment="1"/>
    <xf numFmtId="43" fontId="19" fillId="0" borderId="1" xfId="1" applyFont="1" applyFill="1" applyBorder="1" applyAlignment="1">
      <alignment horizontal="center" wrapText="1"/>
    </xf>
    <xf numFmtId="43" fontId="1" fillId="0" borderId="0" xfId="1" applyFont="1" applyAlignment="1"/>
    <xf numFmtId="43" fontId="1" fillId="0" borderId="9" xfId="1" applyFont="1" applyBorder="1"/>
    <xf numFmtId="43" fontId="32" fillId="0" borderId="0" xfId="1" applyFont="1" applyAlignment="1">
      <alignment horizontal="center"/>
    </xf>
    <xf numFmtId="43" fontId="16" fillId="0" borderId="0" xfId="1" applyFont="1" applyAlignment="1"/>
    <xf numFmtId="164" fontId="33" fillId="0" borderId="0" xfId="1" applyNumberFormat="1" applyFont="1" applyAlignment="1">
      <alignment horizontal="fill"/>
    </xf>
    <xf numFmtId="164" fontId="19" fillId="0" borderId="1" xfId="1" applyNumberFormat="1" applyFont="1" applyFill="1" applyBorder="1" applyAlignment="1">
      <alignment horizontal="center" wrapText="1"/>
    </xf>
    <xf numFmtId="164" fontId="1" fillId="0" borderId="0" xfId="1" applyNumberFormat="1" applyFont="1" applyAlignment="1"/>
    <xf numFmtId="164" fontId="1" fillId="0" borderId="9" xfId="1" applyNumberFormat="1" applyFont="1" applyBorder="1"/>
    <xf numFmtId="164" fontId="32" fillId="0" borderId="0" xfId="1" applyNumberFormat="1" applyFont="1" applyAlignment="1">
      <alignment horizontal="center"/>
    </xf>
    <xf numFmtId="164" fontId="16" fillId="0" borderId="0" xfId="1" applyNumberFormat="1" applyFont="1" applyAlignment="1"/>
    <xf numFmtId="168" fontId="18" fillId="0" borderId="0" xfId="1" applyNumberFormat="1" applyFont="1" applyAlignment="1">
      <alignment horizontal="left"/>
    </xf>
    <xf numFmtId="0" fontId="16" fillId="0" borderId="10" xfId="4" applyFont="1" applyFill="1" applyBorder="1" applyAlignment="1">
      <alignment horizontal="right"/>
    </xf>
    <xf numFmtId="164" fontId="19" fillId="0" borderId="12" xfId="1" applyNumberFormat="1" applyFont="1" applyFill="1" applyBorder="1" applyAlignment="1">
      <alignment horizontal="center" wrapText="1"/>
    </xf>
    <xf numFmtId="164" fontId="19" fillId="0" borderId="0" xfId="1" applyNumberFormat="1" applyFont="1" applyFill="1" applyBorder="1" applyAlignment="1">
      <alignment horizontal="center"/>
    </xf>
    <xf numFmtId="164" fontId="19" fillId="0" borderId="0" xfId="1" applyNumberFormat="1" applyFont="1" applyFill="1" applyBorder="1" applyAlignment="1">
      <alignment horizontal="center" wrapText="1"/>
    </xf>
    <xf numFmtId="164" fontId="16" fillId="0" borderId="9" xfId="1" applyNumberFormat="1" applyFont="1" applyBorder="1"/>
    <xf numFmtId="164" fontId="34" fillId="0" borderId="0" xfId="1" applyNumberFormat="1" applyFont="1" applyAlignment="1"/>
    <xf numFmtId="164" fontId="20" fillId="0" borderId="0" xfId="0" applyNumberFormat="1" applyFont="1" applyFill="1" applyBorder="1"/>
    <xf numFmtId="41" fontId="20" fillId="11" borderId="6" xfId="1" applyNumberFormat="1" applyFont="1" applyFill="1" applyBorder="1"/>
    <xf numFmtId="164" fontId="20" fillId="0" borderId="0" xfId="1" applyNumberFormat="1" applyFont="1" applyFill="1" applyBorder="1"/>
    <xf numFmtId="0" fontId="31" fillId="0" borderId="0" xfId="0" applyFont="1" applyFill="1"/>
    <xf numFmtId="0" fontId="20" fillId="0" borderId="0" xfId="0" applyFont="1" applyFill="1" applyBorder="1" applyAlignment="1">
      <alignment horizontal="right"/>
    </xf>
    <xf numFmtId="42" fontId="20" fillId="0" borderId="0" xfId="0" applyNumberFormat="1" applyFont="1" applyFill="1" applyBorder="1"/>
    <xf numFmtId="43" fontId="5" fillId="0" borderId="0" xfId="1" applyFont="1" applyFill="1" applyBorder="1" applyAlignment="1">
      <alignment horizontal="right"/>
    </xf>
    <xf numFmtId="43" fontId="5" fillId="0" borderId="0" xfId="1" applyFont="1" applyFill="1" applyAlignment="1">
      <alignment horizontal="right"/>
    </xf>
    <xf numFmtId="164" fontId="5" fillId="0" borderId="0" xfId="1" applyNumberFormat="1" applyFont="1" applyFill="1" applyAlignment="1">
      <alignment horizontal="right"/>
    </xf>
    <xf numFmtId="164" fontId="5" fillId="0" borderId="0" xfId="1" applyNumberFormat="1" applyFont="1" applyFill="1" applyBorder="1" applyAlignment="1">
      <alignment horizontal="right"/>
    </xf>
    <xf numFmtId="164" fontId="5" fillId="0" borderId="0" xfId="1" applyNumberFormat="1" applyFont="1" applyFill="1" applyAlignment="1">
      <alignment horizontal="right" vertical="top"/>
    </xf>
    <xf numFmtId="164" fontId="5" fillId="0" borderId="0" xfId="1" applyNumberFormat="1" applyFont="1" applyFill="1"/>
    <xf numFmtId="164" fontId="5" fillId="0" borderId="0" xfId="1" applyNumberFormat="1" applyFont="1" applyFill="1" applyBorder="1"/>
    <xf numFmtId="164" fontId="41" fillId="0" borderId="0" xfId="1" applyNumberFormat="1" applyFont="1" applyFill="1" applyBorder="1" applyAlignment="1">
      <alignment horizontal="left"/>
    </xf>
    <xf numFmtId="164" fontId="41" fillId="0" borderId="0" xfId="1" applyNumberFormat="1" applyFont="1" applyFill="1" applyBorder="1"/>
    <xf numFmtId="164" fontId="40" fillId="0" borderId="0" xfId="1" applyNumberFormat="1" applyFont="1" applyFill="1"/>
    <xf numFmtId="164" fontId="41" fillId="0" borderId="20" xfId="1" applyNumberFormat="1" applyFont="1" applyFill="1" applyBorder="1"/>
    <xf numFmtId="172" fontId="35" fillId="0" borderId="0" xfId="0" applyNumberFormat="1" applyFont="1" applyFill="1" applyAlignment="1">
      <alignment horizontal="left"/>
    </xf>
    <xf numFmtId="164" fontId="0" fillId="0" borderId="0" xfId="0" applyNumberFormat="1" applyFill="1"/>
    <xf numFmtId="0" fontId="36" fillId="0" borderId="0" xfId="0" applyFont="1" applyFill="1" applyAlignment="1">
      <alignment horizontal="right"/>
    </xf>
    <xf numFmtId="0" fontId="13" fillId="0" borderId="0" xfId="0" applyFont="1" applyFill="1"/>
    <xf numFmtId="0" fontId="37" fillId="0" borderId="0" xfId="0" applyFont="1" applyFill="1"/>
    <xf numFmtId="0" fontId="13" fillId="0" borderId="0" xfId="0" applyFont="1" applyFill="1" applyAlignment="1">
      <alignment horizontal="center"/>
    </xf>
    <xf numFmtId="0" fontId="37" fillId="0" borderId="3" xfId="0" applyFont="1" applyFill="1" applyBorder="1"/>
    <xf numFmtId="0" fontId="38" fillId="0" borderId="1" xfId="0" applyFont="1" applyFill="1" applyBorder="1" applyAlignment="1">
      <alignment horizontal="center" wrapText="1"/>
    </xf>
    <xf numFmtId="0" fontId="38" fillId="0" borderId="12" xfId="0" applyFont="1" applyFill="1" applyBorder="1" applyAlignment="1">
      <alignment wrapText="1"/>
    </xf>
    <xf numFmtId="164" fontId="38" fillId="0" borderId="12" xfId="0" applyNumberFormat="1" applyFont="1" applyFill="1" applyBorder="1" applyAlignment="1">
      <alignment wrapText="1"/>
    </xf>
    <xf numFmtId="164" fontId="38" fillId="0" borderId="1" xfId="0" applyNumberFormat="1" applyFont="1" applyFill="1" applyBorder="1" applyAlignment="1">
      <alignment horizontal="center" wrapText="1"/>
    </xf>
    <xf numFmtId="0" fontId="38" fillId="0" borderId="0" xfId="0" applyFont="1" applyFill="1" applyAlignment="1">
      <alignment horizontal="center" wrapText="1"/>
    </xf>
    <xf numFmtId="0" fontId="39" fillId="0" borderId="0" xfId="0" applyFont="1" applyFill="1" applyAlignment="1">
      <alignment horizontal="center" wrapText="1"/>
    </xf>
    <xf numFmtId="164" fontId="39" fillId="0" borderId="0" xfId="0" applyNumberFormat="1" applyFont="1" applyFill="1" applyAlignment="1">
      <alignment horizontal="center" wrapText="1"/>
    </xf>
    <xf numFmtId="0" fontId="5" fillId="0" borderId="0" xfId="0" applyFont="1" applyFill="1" applyAlignment="1">
      <alignment horizontal="center"/>
    </xf>
    <xf numFmtId="0" fontId="5" fillId="0" borderId="0" xfId="0" applyFont="1" applyFill="1" applyAlignment="1">
      <alignment horizontal="left"/>
    </xf>
    <xf numFmtId="0" fontId="40" fillId="0" borderId="0" xfId="0" applyFont="1" applyFill="1" applyAlignment="1">
      <alignment horizontal="center"/>
    </xf>
    <xf numFmtId="173" fontId="5" fillId="0" borderId="0" xfId="0" applyNumberFormat="1" applyFont="1" applyFill="1"/>
    <xf numFmtId="164" fontId="5" fillId="0" borderId="0" xfId="0" applyNumberFormat="1" applyFont="1" applyFill="1"/>
    <xf numFmtId="0" fontId="40" fillId="0" borderId="0" xfId="0" applyFont="1" applyFill="1"/>
    <xf numFmtId="164" fontId="5" fillId="0" borderId="1" xfId="1" applyNumberFormat="1" applyFont="1" applyFill="1" applyBorder="1" applyAlignment="1">
      <alignment horizontal="right"/>
    </xf>
    <xf numFmtId="39" fontId="5" fillId="0" borderId="0" xfId="26" applyFill="1"/>
    <xf numFmtId="3" fontId="40" fillId="0" borderId="0" xfId="0" applyNumberFormat="1" applyFont="1" applyFill="1"/>
    <xf numFmtId="164" fontId="40" fillId="0" borderId="0" xfId="0" applyNumberFormat="1" applyFont="1" applyFill="1"/>
    <xf numFmtId="0" fontId="15" fillId="0" borderId="1" xfId="20" applyFont="1" applyFill="1" applyBorder="1" applyAlignment="1">
      <alignment horizontal="center" wrapText="1"/>
    </xf>
    <xf numFmtId="164" fontId="42" fillId="0" borderId="1" xfId="1" applyNumberFormat="1" applyFont="1" applyFill="1" applyBorder="1" applyAlignment="1">
      <alignment horizontal="center" wrapText="1"/>
    </xf>
    <xf numFmtId="174" fontId="5" fillId="0" borderId="0" xfId="9" applyNumberFormat="1" applyFont="1" applyFill="1" applyAlignment="1">
      <alignment horizontal="center"/>
    </xf>
    <xf numFmtId="174" fontId="5" fillId="0" borderId="0" xfId="9" applyNumberFormat="1" applyFont="1" applyFill="1" applyBorder="1" applyAlignment="1">
      <alignment horizontal="center"/>
    </xf>
    <xf numFmtId="174" fontId="5" fillId="0" borderId="1" xfId="9" applyNumberFormat="1" applyFont="1" applyFill="1" applyBorder="1" applyAlignment="1">
      <alignment horizontal="center"/>
    </xf>
    <xf numFmtId="9" fontId="41" fillId="0" borderId="20" xfId="9" applyFont="1" applyFill="1" applyBorder="1" applyAlignment="1">
      <alignment horizontal="center"/>
    </xf>
    <xf numFmtId="168" fontId="19" fillId="0" borderId="0" xfId="1" applyNumberFormat="1" applyFont="1" applyBorder="1" applyAlignment="1">
      <alignment horizontal="center" wrapText="1"/>
    </xf>
    <xf numFmtId="43" fontId="19" fillId="0" borderId="0" xfId="1" applyFont="1" applyFill="1" applyBorder="1" applyAlignment="1">
      <alignment horizontal="center" wrapText="1"/>
    </xf>
    <xf numFmtId="10" fontId="16" fillId="0" borderId="9" xfId="0" applyNumberFormat="1" applyFont="1" applyBorder="1" applyAlignment="1">
      <alignment horizontal="center"/>
    </xf>
    <xf numFmtId="168" fontId="43" fillId="0" borderId="0" xfId="15" applyNumberFormat="1" applyFont="1" applyFill="1" applyBorder="1" applyAlignment="1">
      <alignment horizontal="fill"/>
    </xf>
    <xf numFmtId="0" fontId="43" fillId="0" borderId="0" xfId="16" applyFont="1" applyFill="1" applyBorder="1" applyAlignment="1">
      <alignment horizontal="fill"/>
    </xf>
    <xf numFmtId="0" fontId="43" fillId="0" borderId="5" xfId="16" applyFont="1" applyFill="1" applyBorder="1" applyAlignment="1">
      <alignment horizontal="fill"/>
    </xf>
    <xf numFmtId="0" fontId="8" fillId="0" borderId="0" xfId="16" applyFill="1" applyAlignment="1"/>
    <xf numFmtId="0" fontId="8" fillId="12" borderId="0" xfId="16" applyFill="1" applyAlignment="1"/>
    <xf numFmtId="0" fontId="44" fillId="0" borderId="5" xfId="17" applyFont="1" applyBorder="1"/>
    <xf numFmtId="168" fontId="7" fillId="0" borderId="0" xfId="15" applyNumberFormat="1" applyFont="1" applyFill="1"/>
    <xf numFmtId="0" fontId="7" fillId="0" borderId="0" xfId="17"/>
    <xf numFmtId="168" fontId="10" fillId="0" borderId="0" xfId="15" applyNumberFormat="1" applyFont="1" applyFill="1" applyBorder="1" applyAlignment="1">
      <alignment horizontal="centerContinuous"/>
    </xf>
    <xf numFmtId="0" fontId="10" fillId="0" borderId="0" xfId="18" applyFill="1" applyBorder="1">
      <alignment horizontal="centerContinuous"/>
    </xf>
    <xf numFmtId="0" fontId="10" fillId="12" borderId="0" xfId="18" applyFill="1" applyBorder="1">
      <alignment horizontal="centerContinuous"/>
    </xf>
    <xf numFmtId="168" fontId="9" fillId="0" borderId="1" xfId="15" applyNumberFormat="1" applyFont="1" applyFill="1" applyBorder="1" applyAlignment="1">
      <alignment horizontal="centerContinuous"/>
    </xf>
    <xf numFmtId="0" fontId="9" fillId="0" borderId="1" xfId="18" applyFont="1" applyFill="1" applyBorder="1">
      <alignment horizontal="centerContinuous"/>
    </xf>
    <xf numFmtId="0" fontId="9" fillId="0" borderId="7" xfId="18" applyFont="1" applyFill="1" applyBorder="1">
      <alignment horizontal="centerContinuous"/>
    </xf>
    <xf numFmtId="0" fontId="9" fillId="12" borderId="1" xfId="18" applyFont="1" applyFill="1" applyBorder="1">
      <alignment horizontal="centerContinuous"/>
    </xf>
    <xf numFmtId="0" fontId="8" fillId="0" borderId="1" xfId="16" applyFill="1" applyBorder="1" applyAlignment="1"/>
    <xf numFmtId="168" fontId="45" fillId="0" borderId="12" xfId="15" applyNumberFormat="1" applyFont="1" applyFill="1" applyBorder="1" applyAlignment="1">
      <alignment horizontal="centerContinuous"/>
    </xf>
    <xf numFmtId="0" fontId="45" fillId="0" borderId="12" xfId="18" applyFont="1" applyFill="1" applyBorder="1">
      <alignment horizontal="centerContinuous"/>
    </xf>
    <xf numFmtId="0" fontId="45" fillId="12" borderId="12" xfId="18" applyFont="1" applyFill="1" applyBorder="1">
      <alignment horizontal="centerContinuous"/>
    </xf>
    <xf numFmtId="0" fontId="46" fillId="0" borderId="21" xfId="17" applyFont="1" applyBorder="1" applyAlignment="1">
      <alignment horizontal="centerContinuous"/>
    </xf>
    <xf numFmtId="0" fontId="46" fillId="0" borderId="12" xfId="17" applyFont="1" applyBorder="1" applyAlignment="1">
      <alignment horizontal="centerContinuous"/>
    </xf>
    <xf numFmtId="0" fontId="8" fillId="0" borderId="12" xfId="16" applyFill="1" applyBorder="1" applyAlignment="1"/>
    <xf numFmtId="168" fontId="41" fillId="0" borderId="17" xfId="15" applyNumberFormat="1" applyFont="1" applyFill="1" applyBorder="1" applyAlignment="1">
      <alignment horizontal="center"/>
    </xf>
    <xf numFmtId="0" fontId="41" fillId="0" borderId="17" xfId="20" applyFont="1" applyFill="1" applyBorder="1">
      <alignment horizontal="center"/>
    </xf>
    <xf numFmtId="0" fontId="41" fillId="0" borderId="17" xfId="20" applyFont="1" applyFill="1" applyBorder="1" applyAlignment="1">
      <alignment horizontal="center" wrapText="1"/>
    </xf>
    <xf numFmtId="0" fontId="41" fillId="12" borderId="17" xfId="20" applyFont="1" applyFill="1" applyBorder="1" applyAlignment="1">
      <alignment horizontal="center" wrapText="1"/>
    </xf>
    <xf numFmtId="0" fontId="47" fillId="0" borderId="19" xfId="17" applyFont="1" applyBorder="1" applyAlignment="1">
      <alignment horizontal="center" wrapText="1"/>
    </xf>
    <xf numFmtId="0" fontId="47" fillId="0" borderId="17" xfId="17" applyFont="1" applyBorder="1" applyAlignment="1">
      <alignment horizontal="center" wrapText="1"/>
    </xf>
    <xf numFmtId="0" fontId="48" fillId="0" borderId="0" xfId="16" applyFont="1" applyFill="1" applyAlignment="1">
      <alignment horizontal="center"/>
    </xf>
    <xf numFmtId="168" fontId="41" fillId="0" borderId="24" xfId="15" applyNumberFormat="1" applyFont="1" applyFill="1" applyBorder="1" applyAlignment="1">
      <alignment horizontal="center"/>
    </xf>
    <xf numFmtId="168" fontId="41" fillId="0" borderId="19" xfId="15" applyNumberFormat="1" applyFont="1" applyFill="1" applyBorder="1" applyAlignment="1">
      <alignment horizontal="center"/>
    </xf>
    <xf numFmtId="168" fontId="41" fillId="12" borderId="17" xfId="15" applyNumberFormat="1" applyFont="1" applyFill="1" applyBorder="1" applyAlignment="1">
      <alignment horizontal="center"/>
    </xf>
    <xf numFmtId="168" fontId="41" fillId="0" borderId="23" xfId="15" applyNumberFormat="1" applyFont="1" applyFill="1" applyBorder="1" applyAlignment="1">
      <alignment horizontal="center"/>
    </xf>
    <xf numFmtId="0" fontId="48" fillId="0" borderId="17" xfId="16" applyFont="1" applyFill="1" applyBorder="1" applyAlignment="1"/>
    <xf numFmtId="170" fontId="8" fillId="0" borderId="0" xfId="15" applyNumberFormat="1" applyFont="1" applyFill="1" applyBorder="1" applyAlignment="1"/>
    <xf numFmtId="38" fontId="8" fillId="0" borderId="25" xfId="16" applyNumberFormat="1" applyFill="1" applyBorder="1" applyAlignment="1">
      <alignment wrapText="1"/>
    </xf>
    <xf numFmtId="37" fontId="49" fillId="0" borderId="0" xfId="16" applyNumberFormat="1" applyFont="1" applyFill="1" applyBorder="1" applyAlignment="1"/>
    <xf numFmtId="37" fontId="49" fillId="12" borderId="0" xfId="16" applyNumberFormat="1" applyFont="1" applyFill="1" applyBorder="1" applyAlignment="1"/>
    <xf numFmtId="37" fontId="49" fillId="0" borderId="26" xfId="16" applyNumberFormat="1" applyFont="1" applyFill="1" applyBorder="1" applyAlignment="1"/>
    <xf numFmtId="164" fontId="49" fillId="0" borderId="5" xfId="17" applyNumberFormat="1" applyFont="1" applyBorder="1"/>
    <xf numFmtId="164" fontId="49" fillId="0" borderId="0" xfId="17" applyNumberFormat="1" applyFont="1"/>
    <xf numFmtId="37" fontId="49" fillId="0" borderId="17" xfId="16" applyNumberFormat="1" applyFont="1" applyFill="1" applyBorder="1" applyAlignment="1"/>
    <xf numFmtId="37" fontId="49" fillId="12" borderId="17" xfId="16" applyNumberFormat="1" applyFont="1" applyFill="1" applyBorder="1" applyAlignment="1"/>
    <xf numFmtId="37" fontId="49" fillId="0" borderId="23" xfId="16" applyNumberFormat="1" applyFont="1" applyFill="1" applyBorder="1" applyAlignment="1"/>
    <xf numFmtId="164" fontId="49" fillId="0" borderId="19" xfId="17" applyNumberFormat="1" applyFont="1" applyBorder="1"/>
    <xf numFmtId="164" fontId="49" fillId="0" borderId="17" xfId="17" applyNumberFormat="1" applyFont="1" applyBorder="1"/>
    <xf numFmtId="0" fontId="8" fillId="0" borderId="17" xfId="16" applyFill="1" applyBorder="1" applyAlignment="1"/>
    <xf numFmtId="168" fontId="8" fillId="0" borderId="17" xfId="15" applyNumberFormat="1" applyFont="1" applyFill="1" applyBorder="1"/>
    <xf numFmtId="0" fontId="8" fillId="0" borderId="27" xfId="17" applyFont="1" applyBorder="1"/>
    <xf numFmtId="38" fontId="49" fillId="0" borderId="18" xfId="17" applyNumberFormat="1" applyFont="1" applyBorder="1"/>
    <xf numFmtId="38" fontId="49" fillId="0" borderId="28" xfId="17" applyNumberFormat="1" applyFont="1" applyBorder="1"/>
    <xf numFmtId="38" fontId="49" fillId="0" borderId="29" xfId="17" applyNumberFormat="1" applyFont="1" applyBorder="1"/>
    <xf numFmtId="38" fontId="49" fillId="0" borderId="19" xfId="17" applyNumberFormat="1" applyFont="1" applyBorder="1"/>
    <xf numFmtId="38" fontId="49" fillId="0" borderId="17" xfId="17" applyNumberFormat="1" applyFont="1" applyBorder="1"/>
    <xf numFmtId="38" fontId="49" fillId="12" borderId="18" xfId="17" applyNumberFormat="1" applyFont="1" applyFill="1" applyBorder="1"/>
    <xf numFmtId="37" fontId="49" fillId="0" borderId="17" xfId="17" applyNumberFormat="1" applyFont="1" applyBorder="1"/>
    <xf numFmtId="168" fontId="50" fillId="0" borderId="0" xfId="15" applyNumberFormat="1" applyFont="1" applyFill="1"/>
    <xf numFmtId="0" fontId="50" fillId="0" borderId="0" xfId="17" applyFont="1"/>
    <xf numFmtId="0" fontId="51" fillId="0" borderId="0" xfId="16" applyFont="1" applyFill="1" applyAlignment="1"/>
    <xf numFmtId="0" fontId="51" fillId="12" borderId="0" xfId="16" applyFont="1" applyFill="1" applyAlignment="1"/>
    <xf numFmtId="4" fontId="52" fillId="0" borderId="5" xfId="17" applyNumberFormat="1" applyFont="1" applyBorder="1" applyAlignment="1">
      <alignment horizontal="right" vertical="center"/>
    </xf>
    <xf numFmtId="4" fontId="52" fillId="0" borderId="0" xfId="17" applyNumberFormat="1" applyFont="1" applyAlignment="1">
      <alignment horizontal="right" vertical="center"/>
    </xf>
    <xf numFmtId="4" fontId="53" fillId="0" borderId="5" xfId="17" applyNumberFormat="1" applyFont="1" applyBorder="1" applyAlignment="1">
      <alignment horizontal="right" vertical="center"/>
    </xf>
    <xf numFmtId="4" fontId="53" fillId="0" borderId="0" xfId="17" applyNumberFormat="1" applyFont="1" applyAlignment="1">
      <alignment horizontal="right" vertical="center"/>
    </xf>
    <xf numFmtId="164" fontId="44" fillId="0" borderId="5" xfId="17" applyNumberFormat="1" applyFont="1" applyBorder="1"/>
    <xf numFmtId="164" fontId="44" fillId="0" borderId="0" xfId="17" applyNumberFormat="1" applyFont="1"/>
    <xf numFmtId="0" fontId="44" fillId="0" borderId="0" xfId="17" applyFont="1"/>
    <xf numFmtId="0" fontId="8" fillId="0" borderId="5" xfId="24" applyFill="1" applyBorder="1"/>
    <xf numFmtId="0" fontId="8" fillId="0" borderId="0" xfId="24" applyFill="1"/>
    <xf numFmtId="0" fontId="8" fillId="0" borderId="0" xfId="24" applyFill="1" applyBorder="1"/>
    <xf numFmtId="171" fontId="8" fillId="0" borderId="0" xfId="15" applyNumberFormat="1" applyFont="1" applyFill="1" applyBorder="1" applyAlignment="1"/>
    <xf numFmtId="0" fontId="19" fillId="0" borderId="0" xfId="20" applyFont="1" applyFill="1" applyBorder="1" applyAlignment="1">
      <alignment horizontal="left"/>
    </xf>
    <xf numFmtId="0" fontId="8" fillId="0" borderId="5" xfId="16" applyFill="1" applyBorder="1" applyAlignment="1"/>
    <xf numFmtId="0" fontId="8" fillId="0" borderId="0" xfId="16" applyFill="1" applyBorder="1" applyAlignment="1"/>
    <xf numFmtId="0" fontId="10" fillId="0" borderId="5" xfId="18" applyFill="1" applyBorder="1">
      <alignment horizontal="centerContinuous"/>
    </xf>
    <xf numFmtId="175" fontId="41" fillId="0" borderId="17" xfId="20" applyNumberFormat="1" applyFont="1" applyFill="1" applyBorder="1" applyAlignment="1">
      <alignment horizontal="center" wrapText="1"/>
    </xf>
    <xf numFmtId="175" fontId="41" fillId="0" borderId="30" xfId="20" applyNumberFormat="1" applyFont="1" applyFill="1" applyBorder="1" applyAlignment="1">
      <alignment horizontal="center" wrapText="1"/>
    </xf>
    <xf numFmtId="0" fontId="8" fillId="0" borderId="27" xfId="0" applyFont="1" applyBorder="1"/>
    <xf numFmtId="38" fontId="49" fillId="0" borderId="18" xfId="0" applyNumberFormat="1" applyFont="1" applyBorder="1"/>
    <xf numFmtId="176" fontId="49" fillId="0" borderId="18" xfId="0" applyNumberFormat="1" applyFont="1" applyBorder="1"/>
    <xf numFmtId="38" fontId="49" fillId="0" borderId="28" xfId="0" applyNumberFormat="1" applyFont="1" applyBorder="1"/>
    <xf numFmtId="38" fontId="49" fillId="0" borderId="19" xfId="0" applyNumberFormat="1" applyFont="1" applyBorder="1"/>
    <xf numFmtId="38" fontId="49" fillId="0" borderId="17" xfId="0" applyNumberFormat="1" applyFont="1" applyBorder="1"/>
    <xf numFmtId="38" fontId="49" fillId="12" borderId="18" xfId="0" applyNumberFormat="1" applyFont="1" applyFill="1" applyBorder="1"/>
    <xf numFmtId="0" fontId="50" fillId="0" borderId="0" xfId="0" applyFont="1"/>
    <xf numFmtId="176" fontId="50" fillId="0" borderId="0" xfId="0" applyNumberFormat="1" applyFont="1"/>
    <xf numFmtId="0" fontId="51" fillId="0" borderId="0" xfId="16" applyFont="1" applyFill="1" applyBorder="1" applyAlignment="1"/>
    <xf numFmtId="0" fontId="51" fillId="0" borderId="5" xfId="16" applyFont="1" applyFill="1" applyBorder="1" applyAlignment="1"/>
    <xf numFmtId="176" fontId="0" fillId="0" borderId="0" xfId="0" applyNumberFormat="1"/>
    <xf numFmtId="0" fontId="55" fillId="0" borderId="12" xfId="19" applyFont="1" applyFill="1" applyBorder="1" applyAlignment="1">
      <alignment horizontal="center"/>
    </xf>
    <xf numFmtId="0" fontId="44" fillId="0" borderId="5" xfId="0" applyFont="1" applyBorder="1"/>
    <xf numFmtId="0" fontId="46" fillId="0" borderId="21" xfId="0" applyFont="1" applyBorder="1" applyAlignment="1">
      <alignment horizontal="centerContinuous"/>
    </xf>
    <xf numFmtId="0" fontId="46" fillId="0" borderId="12" xfId="0" applyFont="1" applyBorder="1" applyAlignment="1">
      <alignment horizontal="centerContinuous"/>
    </xf>
    <xf numFmtId="0" fontId="47" fillId="0" borderId="19" xfId="0" applyFont="1" applyBorder="1" applyAlignment="1">
      <alignment horizontal="center" wrapText="1"/>
    </xf>
    <xf numFmtId="0" fontId="47" fillId="0" borderId="17" xfId="0" applyFont="1" applyBorder="1" applyAlignment="1">
      <alignment horizontal="center" wrapText="1"/>
    </xf>
    <xf numFmtId="164" fontId="49" fillId="0" borderId="5" xfId="0" applyNumberFormat="1" applyFont="1" applyBorder="1"/>
    <xf numFmtId="164" fontId="49" fillId="0" borderId="0" xfId="0" applyNumberFormat="1" applyFont="1"/>
    <xf numFmtId="164" fontId="49" fillId="0" borderId="19" xfId="0" applyNumberFormat="1" applyFont="1" applyBorder="1"/>
    <xf numFmtId="164" fontId="49" fillId="0" borderId="17" xfId="0" applyNumberFormat="1" applyFont="1" applyBorder="1"/>
    <xf numFmtId="4" fontId="52" fillId="0" borderId="5" xfId="0" applyNumberFormat="1" applyFont="1" applyBorder="1" applyAlignment="1">
      <alignment horizontal="right" vertical="center"/>
    </xf>
    <xf numFmtId="4" fontId="52" fillId="0" borderId="0" xfId="0" applyNumberFormat="1" applyFont="1" applyAlignment="1">
      <alignment horizontal="right" vertical="center"/>
    </xf>
    <xf numFmtId="4" fontId="53" fillId="0" borderId="5" xfId="0" applyNumberFormat="1" applyFont="1" applyBorder="1" applyAlignment="1">
      <alignment horizontal="right" vertical="center"/>
    </xf>
    <xf numFmtId="4" fontId="53" fillId="0" borderId="0" xfId="0" applyNumberFormat="1" applyFont="1" applyAlignment="1">
      <alignment horizontal="right" vertical="center"/>
    </xf>
    <xf numFmtId="164" fontId="44" fillId="0" borderId="5" xfId="0" applyNumberFormat="1" applyFont="1" applyBorder="1"/>
    <xf numFmtId="164" fontId="44" fillId="0" borderId="0" xfId="0" applyNumberFormat="1" applyFont="1"/>
    <xf numFmtId="0" fontId="44" fillId="0" borderId="0" xfId="0" applyFont="1"/>
    <xf numFmtId="0" fontId="0" fillId="0" borderId="12" xfId="0" applyBorder="1" applyAlignment="1">
      <alignment horizontal="center"/>
    </xf>
    <xf numFmtId="168" fontId="41" fillId="0" borderId="17" xfId="15" applyNumberFormat="1" applyFont="1" applyFill="1" applyBorder="1" applyAlignment="1">
      <alignment horizontal="center" wrapText="1"/>
    </xf>
    <xf numFmtId="0" fontId="56" fillId="0" borderId="12" xfId="0" applyFont="1" applyFill="1" applyBorder="1" applyAlignment="1">
      <alignment horizontal="center" wrapText="1"/>
    </xf>
    <xf numFmtId="0" fontId="56" fillId="0" borderId="32" xfId="0" applyFont="1" applyFill="1" applyBorder="1" applyAlignment="1">
      <alignment horizontal="center" wrapText="1"/>
    </xf>
    <xf numFmtId="0" fontId="41" fillId="0" borderId="32" xfId="20" applyFont="1" applyFill="1" applyBorder="1" applyAlignment="1">
      <alignment horizontal="center" wrapText="1"/>
    </xf>
    <xf numFmtId="164" fontId="56" fillId="0" borderId="32" xfId="0" applyNumberFormat="1" applyFont="1" applyFill="1" applyBorder="1" applyAlignment="1">
      <alignment horizontal="center" wrapText="1"/>
    </xf>
    <xf numFmtId="37" fontId="8" fillId="0" borderId="17" xfId="16" applyNumberFormat="1" applyFill="1" applyBorder="1" applyAlignment="1"/>
    <xf numFmtId="170" fontId="5" fillId="0" borderId="0" xfId="15" applyNumberFormat="1" applyFont="1" applyFill="1" applyBorder="1" applyAlignment="1"/>
    <xf numFmtId="38" fontId="5" fillId="0" borderId="25" xfId="16" applyNumberFormat="1" applyFont="1" applyFill="1" applyBorder="1" applyAlignment="1">
      <alignment wrapText="1"/>
    </xf>
    <xf numFmtId="176" fontId="7" fillId="0" borderId="0" xfId="21" applyNumberFormat="1" applyFont="1" applyFill="1" applyBorder="1" applyAlignment="1"/>
    <xf numFmtId="38" fontId="7" fillId="0" borderId="6" xfId="16" applyNumberFormat="1" applyFont="1" applyFill="1" applyBorder="1" applyAlignment="1"/>
    <xf numFmtId="38" fontId="7" fillId="0" borderId="0" xfId="16" applyNumberFormat="1" applyFont="1" applyFill="1" applyBorder="1" applyAlignment="1"/>
    <xf numFmtId="37" fontId="7" fillId="0" borderId="5" xfId="16" applyNumberFormat="1" applyFont="1" applyFill="1" applyBorder="1" applyAlignment="1"/>
    <xf numFmtId="37" fontId="7" fillId="0" borderId="0" xfId="16" applyNumberFormat="1" applyFont="1" applyFill="1" applyBorder="1" applyAlignment="1"/>
    <xf numFmtId="37" fontId="7" fillId="0" borderId="26" xfId="16" applyNumberFormat="1" applyFont="1" applyFill="1" applyBorder="1" applyAlignment="1"/>
    <xf numFmtId="0" fontId="5" fillId="0" borderId="0" xfId="16" applyFont="1" applyFill="1" applyAlignment="1"/>
    <xf numFmtId="0" fontId="5" fillId="0" borderId="0" xfId="16" applyFont="1" applyFill="1" applyBorder="1" applyAlignment="1"/>
    <xf numFmtId="176" fontId="7" fillId="0" borderId="17" xfId="21" applyNumberFormat="1" applyFont="1" applyFill="1" applyBorder="1" applyAlignment="1"/>
    <xf numFmtId="38" fontId="7" fillId="0" borderId="30" xfId="16" applyNumberFormat="1" applyFont="1" applyFill="1" applyBorder="1" applyAlignment="1"/>
    <xf numFmtId="38" fontId="7" fillId="0" borderId="17" xfId="16" applyNumberFormat="1" applyFont="1" applyFill="1" applyBorder="1" applyAlignment="1"/>
    <xf numFmtId="37" fontId="7" fillId="0" borderId="19" xfId="16" applyNumberFormat="1" applyFont="1" applyFill="1" applyBorder="1" applyAlignment="1"/>
    <xf numFmtId="37" fontId="7" fillId="0" borderId="17" xfId="16" applyNumberFormat="1" applyFont="1" applyFill="1" applyBorder="1" applyAlignment="1"/>
    <xf numFmtId="37" fontId="7" fillId="0" borderId="23" xfId="16" applyNumberFormat="1" applyFont="1" applyFill="1" applyBorder="1" applyAlignment="1"/>
    <xf numFmtId="0" fontId="5" fillId="0" borderId="17" xfId="16" applyFont="1" applyFill="1" applyBorder="1" applyAlignment="1"/>
    <xf numFmtId="165" fontId="57" fillId="0" borderId="0" xfId="0" applyNumberFormat="1" applyFont="1" applyFill="1"/>
    <xf numFmtId="0" fontId="45" fillId="0" borderId="21" xfId="18" quotePrefix="1" applyFont="1" applyFill="1" applyBorder="1">
      <alignment horizontal="centerContinuous"/>
    </xf>
    <xf numFmtId="0" fontId="41" fillId="0" borderId="19" xfId="20" applyFont="1" applyFill="1" applyBorder="1" applyAlignment="1">
      <alignment horizontal="center" wrapText="1"/>
    </xf>
    <xf numFmtId="0" fontId="41" fillId="0" borderId="23" xfId="20" applyFont="1" applyFill="1" applyBorder="1" applyAlignment="1">
      <alignment horizontal="center" wrapText="1"/>
    </xf>
    <xf numFmtId="0" fontId="41" fillId="0" borderId="19" xfId="19" applyFont="1" applyFill="1" applyBorder="1" applyAlignment="1">
      <alignment horizontal="center" wrapText="1"/>
    </xf>
    <xf numFmtId="0" fontId="41" fillId="0" borderId="17" xfId="19" applyFont="1" applyFill="1" applyBorder="1" applyAlignment="1">
      <alignment horizontal="center" wrapText="1"/>
    </xf>
    <xf numFmtId="37" fontId="49" fillId="0" borderId="5" xfId="16" applyNumberFormat="1" applyFont="1" applyFill="1" applyBorder="1" applyAlignment="1"/>
    <xf numFmtId="175" fontId="49" fillId="0" borderId="0" xfId="21" applyNumberFormat="1" applyFont="1" applyFill="1" applyBorder="1" applyAlignment="1" applyProtection="1"/>
    <xf numFmtId="176" fontId="49" fillId="0" borderId="5" xfId="21" applyNumberFormat="1" applyFont="1" applyFill="1" applyBorder="1" applyAlignment="1"/>
    <xf numFmtId="38" fontId="49" fillId="0" borderId="0" xfId="22" applyFont="1" applyBorder="1">
      <alignment horizontal="right"/>
    </xf>
    <xf numFmtId="10" fontId="49" fillId="0" borderId="0" xfId="23" applyFont="1" applyBorder="1">
      <alignment horizontal="right"/>
    </xf>
    <xf numFmtId="10" fontId="49" fillId="0" borderId="6" xfId="23" applyFont="1" applyBorder="1">
      <alignment horizontal="right"/>
    </xf>
    <xf numFmtId="38" fontId="49" fillId="0" borderId="17" xfId="16" applyNumberFormat="1" applyFont="1" applyFill="1" applyBorder="1" applyAlignment="1"/>
    <xf numFmtId="37" fontId="49" fillId="0" borderId="19" xfId="16" applyNumberFormat="1" applyFont="1" applyFill="1" applyBorder="1" applyAlignment="1"/>
    <xf numFmtId="175" fontId="49" fillId="0" borderId="17" xfId="21" applyNumberFormat="1" applyFont="1" applyFill="1" applyBorder="1" applyAlignment="1" applyProtection="1"/>
    <xf numFmtId="176" fontId="49" fillId="0" borderId="19" xfId="21" applyNumberFormat="1" applyFont="1" applyFill="1" applyBorder="1" applyAlignment="1"/>
    <xf numFmtId="38" fontId="49" fillId="0" borderId="17" xfId="22" applyFont="1" applyBorder="1">
      <alignment horizontal="right"/>
    </xf>
    <xf numFmtId="10" fontId="49" fillId="0" borderId="17" xfId="23" applyFont="1" applyBorder="1">
      <alignment horizontal="right"/>
    </xf>
    <xf numFmtId="10" fontId="49" fillId="0" borderId="30" xfId="23" applyFont="1" applyBorder="1">
      <alignment horizontal="right"/>
    </xf>
    <xf numFmtId="38" fontId="49" fillId="0" borderId="29" xfId="0" applyNumberFormat="1" applyFont="1" applyBorder="1"/>
    <xf numFmtId="37" fontId="49" fillId="0" borderId="17" xfId="0" applyNumberFormat="1" applyFont="1" applyBorder="1"/>
    <xf numFmtId="176" fontId="49" fillId="0" borderId="19" xfId="16" applyNumberFormat="1" applyFont="1" applyFill="1" applyBorder="1" applyAlignment="1"/>
    <xf numFmtId="10" fontId="49" fillId="0" borderId="17" xfId="16" applyNumberFormat="1" applyFont="1" applyFill="1" applyBorder="1" applyAlignment="1"/>
    <xf numFmtId="37" fontId="49" fillId="0" borderId="33" xfId="16" applyNumberFormat="1" applyFont="1" applyFill="1" applyBorder="1" applyAlignment="1"/>
    <xf numFmtId="0" fontId="59" fillId="0" borderId="0" xfId="0" applyFont="1"/>
    <xf numFmtId="0" fontId="60" fillId="0" borderId="0" xfId="0" applyFont="1"/>
    <xf numFmtId="37" fontId="61" fillId="0" borderId="0" xfId="16" applyNumberFormat="1" applyFont="1" applyFill="1" applyBorder="1" applyAlignment="1"/>
    <xf numFmtId="37" fontId="61" fillId="0" borderId="5" xfId="16" applyNumberFormat="1" applyFont="1" applyFill="1" applyBorder="1" applyAlignment="1"/>
    <xf numFmtId="37" fontId="8" fillId="0" borderId="0" xfId="16" applyNumberFormat="1" applyFill="1" applyAlignment="1"/>
    <xf numFmtId="4" fontId="62" fillId="0" borderId="0" xfId="0" applyNumberFormat="1" applyFont="1" applyAlignment="1">
      <alignment horizontal="right" vertical="center"/>
    </xf>
    <xf numFmtId="175" fontId="63" fillId="0" borderId="0" xfId="0" applyNumberFormat="1" applyFont="1"/>
    <xf numFmtId="0" fontId="63" fillId="0" borderId="0" xfId="0" applyFont="1"/>
    <xf numFmtId="38" fontId="5" fillId="0" borderId="0" xfId="16" applyNumberFormat="1" applyFont="1" applyFill="1" applyBorder="1" applyAlignment="1">
      <alignment wrapText="1"/>
    </xf>
    <xf numFmtId="0" fontId="0" fillId="0" borderId="0" xfId="0" applyBorder="1"/>
    <xf numFmtId="0" fontId="0" fillId="0" borderId="12" xfId="0" applyBorder="1" applyAlignment="1">
      <alignment horizontal="center"/>
    </xf>
    <xf numFmtId="0" fontId="5" fillId="0" borderId="0" xfId="16" applyFont="1" applyFill="1" applyAlignment="1">
      <alignment horizontal="center"/>
    </xf>
    <xf numFmtId="175" fontId="44" fillId="0" borderId="0" xfId="0" applyNumberFormat="1" applyFont="1"/>
    <xf numFmtId="168" fontId="64" fillId="0" borderId="0" xfId="15" applyNumberFormat="1" applyFont="1" applyFill="1" applyBorder="1" applyAlignment="1">
      <alignment horizontal="fill"/>
    </xf>
    <xf numFmtId="0" fontId="64" fillId="0" borderId="0" xfId="16" applyFont="1" applyFill="1" applyBorder="1" applyAlignment="1">
      <alignment horizontal="fill"/>
    </xf>
    <xf numFmtId="0" fontId="64" fillId="0" borderId="5" xfId="16" applyFont="1" applyFill="1" applyBorder="1" applyAlignment="1">
      <alignment horizontal="fill"/>
    </xf>
    <xf numFmtId="0" fontId="5" fillId="0" borderId="5" xfId="16" applyFont="1" applyFill="1" applyBorder="1" applyAlignment="1"/>
    <xf numFmtId="0" fontId="7" fillId="0" borderId="0" xfId="0" applyFont="1"/>
    <xf numFmtId="168" fontId="41" fillId="0" borderId="0" xfId="15" applyNumberFormat="1" applyFont="1" applyFill="1" applyBorder="1" applyAlignment="1">
      <alignment horizontal="centerContinuous"/>
    </xf>
    <xf numFmtId="0" fontId="41" fillId="0" borderId="0" xfId="18" applyFont="1" applyFill="1" applyBorder="1">
      <alignment horizontal="centerContinuous"/>
    </xf>
    <xf numFmtId="0" fontId="41" fillId="0" borderId="5" xfId="18" applyFont="1" applyFill="1" applyBorder="1">
      <alignment horizontal="centerContinuous"/>
    </xf>
    <xf numFmtId="168" fontId="41" fillId="0" borderId="1" xfId="15" applyNumberFormat="1" applyFont="1" applyFill="1" applyBorder="1" applyAlignment="1">
      <alignment horizontal="centerContinuous"/>
    </xf>
    <xf numFmtId="0" fontId="41" fillId="0" borderId="1" xfId="18" applyFont="1" applyFill="1" applyBorder="1">
      <alignment horizontal="centerContinuous"/>
    </xf>
    <xf numFmtId="0" fontId="41" fillId="0" borderId="7" xfId="18" applyFont="1" applyFill="1" applyBorder="1">
      <alignment horizontal="centerContinuous"/>
    </xf>
    <xf numFmtId="0" fontId="5" fillId="0" borderId="1" xfId="16" applyFont="1" applyFill="1" applyBorder="1" applyAlignment="1"/>
    <xf numFmtId="168" fontId="41" fillId="0" borderId="12" xfId="15" applyNumberFormat="1" applyFont="1" applyFill="1" applyBorder="1" applyAlignment="1">
      <alignment horizontal="centerContinuous"/>
    </xf>
    <xf numFmtId="0" fontId="41" fillId="0" borderId="12" xfId="18" applyFont="1" applyFill="1" applyBorder="1">
      <alignment horizontal="centerContinuous"/>
    </xf>
    <xf numFmtId="0" fontId="47" fillId="0" borderId="21" xfId="0" applyFont="1" applyBorder="1" applyAlignment="1">
      <alignment horizontal="centerContinuous"/>
    </xf>
    <xf numFmtId="0" fontId="47" fillId="0" borderId="12" xfId="0" applyFont="1" applyBorder="1" applyAlignment="1">
      <alignment horizontal="centerContinuous"/>
    </xf>
    <xf numFmtId="0" fontId="41" fillId="0" borderId="21" xfId="18" quotePrefix="1" applyFont="1" applyFill="1" applyBorder="1">
      <alignment horizontal="centerContinuous"/>
    </xf>
    <xf numFmtId="0" fontId="5" fillId="0" borderId="12" xfId="16" applyFont="1" applyFill="1" applyBorder="1" applyAlignment="1"/>
    <xf numFmtId="164" fontId="7" fillId="0" borderId="5" xfId="0" applyNumberFormat="1" applyFont="1" applyBorder="1"/>
    <xf numFmtId="164" fontId="7" fillId="0" borderId="0" xfId="0" applyNumberFormat="1" applyFont="1"/>
    <xf numFmtId="175" fontId="7" fillId="0" borderId="0" xfId="21" applyNumberFormat="1" applyFont="1" applyFill="1" applyBorder="1" applyAlignment="1" applyProtection="1"/>
    <xf numFmtId="176" fontId="7" fillId="0" borderId="5" xfId="21" applyNumberFormat="1" applyFont="1" applyFill="1" applyBorder="1" applyAlignment="1"/>
    <xf numFmtId="38" fontId="7" fillId="0" borderId="0" xfId="22" applyFont="1" applyBorder="1">
      <alignment horizontal="right"/>
    </xf>
    <xf numFmtId="10" fontId="7" fillId="0" borderId="0" xfId="23" applyFont="1" applyBorder="1">
      <alignment horizontal="right"/>
    </xf>
    <xf numFmtId="38" fontId="7" fillId="0" borderId="29" xfId="0" applyNumberFormat="1" applyFont="1" applyBorder="1"/>
    <xf numFmtId="4" fontId="47" fillId="0" borderId="5" xfId="0" applyNumberFormat="1" applyFont="1" applyBorder="1" applyAlignment="1">
      <alignment horizontal="right" vertical="center"/>
    </xf>
    <xf numFmtId="4" fontId="47" fillId="0" borderId="0" xfId="0" applyNumberFormat="1" applyFont="1" applyAlignment="1">
      <alignment horizontal="right" vertical="center"/>
    </xf>
    <xf numFmtId="37" fontId="5" fillId="0" borderId="0" xfId="16" applyNumberFormat="1" applyFont="1" applyFill="1" applyAlignment="1"/>
    <xf numFmtId="0" fontId="5" fillId="0" borderId="5" xfId="24" applyFont="1" applyFill="1" applyBorder="1"/>
    <xf numFmtId="0" fontId="5" fillId="0" borderId="0" xfId="24" applyFont="1" applyFill="1"/>
    <xf numFmtId="0" fontId="5" fillId="0" borderId="0" xfId="24" applyFont="1" applyFill="1" applyBorder="1"/>
    <xf numFmtId="164" fontId="7" fillId="0" borderId="0" xfId="0" applyNumberFormat="1" applyFont="1" applyBorder="1"/>
    <xf numFmtId="4" fontId="44" fillId="0" borderId="0" xfId="0" applyNumberFormat="1" applyFont="1" applyAlignment="1">
      <alignment horizontal="right" vertical="center"/>
    </xf>
    <xf numFmtId="4" fontId="44" fillId="0" borderId="5" xfId="0" applyNumberFormat="1" applyFont="1" applyBorder="1" applyAlignment="1">
      <alignment horizontal="right" vertical="center"/>
    </xf>
    <xf numFmtId="10" fontId="7" fillId="0" borderId="0" xfId="16" applyNumberFormat="1" applyFont="1" applyFill="1" applyBorder="1" applyAlignment="1"/>
    <xf numFmtId="176" fontId="7" fillId="0" borderId="0" xfId="16" applyNumberFormat="1" applyFont="1" applyFill="1" applyBorder="1" applyAlignment="1"/>
    <xf numFmtId="0" fontId="5" fillId="12" borderId="0" xfId="16" applyFont="1" applyFill="1" applyAlignment="1"/>
    <xf numFmtId="37" fontId="7" fillId="12" borderId="0" xfId="16" applyNumberFormat="1" applyFont="1" applyFill="1" applyBorder="1" applyAlignment="1"/>
    <xf numFmtId="0" fontId="65" fillId="0" borderId="0" xfId="0" applyFont="1" applyAlignment="1">
      <alignment horizontal="left"/>
    </xf>
    <xf numFmtId="0" fontId="65" fillId="0" borderId="0" xfId="0" applyFont="1"/>
    <xf numFmtId="43" fontId="0" fillId="0" borderId="0" xfId="1" applyFont="1"/>
    <xf numFmtId="168" fontId="5" fillId="0" borderId="34" xfId="15" applyNumberFormat="1" applyFont="1" applyFill="1" applyBorder="1"/>
    <xf numFmtId="0" fontId="5" fillId="0" borderId="35" xfId="0" applyFont="1" applyBorder="1"/>
    <xf numFmtId="175" fontId="7" fillId="0" borderId="18" xfId="21" applyNumberFormat="1" applyFont="1" applyFill="1" applyBorder="1" applyAlignment="1" applyProtection="1"/>
    <xf numFmtId="9" fontId="7" fillId="0" borderId="29" xfId="9" applyFont="1" applyBorder="1"/>
    <xf numFmtId="38" fontId="7" fillId="0" borderId="36" xfId="0" applyNumberFormat="1" applyFont="1" applyBorder="1"/>
    <xf numFmtId="0" fontId="66" fillId="0" borderId="0" xfId="0" applyFont="1" applyFill="1" applyAlignment="1">
      <alignment horizontal="left" wrapText="1"/>
    </xf>
    <xf numFmtId="164" fontId="67" fillId="0" borderId="20" xfId="1" applyNumberFormat="1" applyFont="1" applyFill="1" applyBorder="1"/>
    <xf numFmtId="171" fontId="5" fillId="0" borderId="0" xfId="15" applyNumberFormat="1" applyFont="1" applyFill="1" applyBorder="1" applyAlignment="1"/>
    <xf numFmtId="0" fontId="5" fillId="2" borderId="17" xfId="16" applyFont="1" applyFill="1" applyBorder="1" applyAlignment="1"/>
    <xf numFmtId="170" fontId="43" fillId="0" borderId="0" xfId="16" applyNumberFormat="1" applyFont="1" applyFill="1" applyBorder="1" applyAlignment="1">
      <alignment horizontal="fill"/>
    </xf>
    <xf numFmtId="170" fontId="0" fillId="0" borderId="0" xfId="0" applyNumberFormat="1"/>
    <xf numFmtId="170" fontId="10" fillId="0" borderId="0" xfId="18" applyNumberFormat="1" applyFill="1" applyBorder="1">
      <alignment horizontal="centerContinuous"/>
    </xf>
    <xf numFmtId="170" fontId="9" fillId="0" borderId="1" xfId="18" applyNumberFormat="1" applyFont="1" applyFill="1" applyBorder="1">
      <alignment horizontal="centerContinuous"/>
    </xf>
    <xf numFmtId="170" fontId="45" fillId="0" borderId="12" xfId="18" applyNumberFormat="1" applyFont="1" applyFill="1" applyBorder="1">
      <alignment horizontal="centerContinuous"/>
    </xf>
    <xf numFmtId="170" fontId="41" fillId="0" borderId="17" xfId="20" applyNumberFormat="1" applyFont="1" applyFill="1" applyBorder="1" applyAlignment="1">
      <alignment horizontal="center" wrapText="1"/>
    </xf>
    <xf numFmtId="170" fontId="7" fillId="0" borderId="0" xfId="21" applyNumberFormat="1" applyFont="1" applyFill="1" applyBorder="1" applyAlignment="1"/>
    <xf numFmtId="170" fontId="49" fillId="0" borderId="18" xfId="0" applyNumberFormat="1" applyFont="1" applyBorder="1"/>
    <xf numFmtId="170" fontId="50" fillId="0" borderId="0" xfId="0" applyNumberFormat="1" applyFont="1"/>
    <xf numFmtId="170" fontId="0" fillId="0" borderId="0" xfId="0" applyNumberFormat="1" applyBorder="1"/>
    <xf numFmtId="37" fontId="68" fillId="0" borderId="0" xfId="27" applyNumberFormat="1" applyFont="1" applyFill="1" applyBorder="1" applyAlignment="1"/>
    <xf numFmtId="43" fontId="68" fillId="0" borderId="0" xfId="1" applyFont="1" applyFill="1" applyBorder="1" applyAlignment="1"/>
    <xf numFmtId="37" fontId="68" fillId="0" borderId="1" xfId="27" applyNumberFormat="1" applyFont="1" applyFill="1" applyBorder="1" applyAlignment="1"/>
    <xf numFmtId="171" fontId="69" fillId="0" borderId="0" xfId="15" applyNumberFormat="1" applyFont="1" applyFill="1" applyBorder="1" applyAlignment="1"/>
    <xf numFmtId="38" fontId="69" fillId="0" borderId="25" xfId="16" applyNumberFormat="1" applyFont="1" applyFill="1" applyBorder="1" applyAlignment="1">
      <alignment wrapText="1"/>
    </xf>
    <xf numFmtId="170" fontId="69" fillId="0" borderId="0" xfId="15" applyNumberFormat="1" applyFont="1" applyFill="1" applyBorder="1" applyAlignment="1"/>
    <xf numFmtId="37" fontId="0" fillId="0" borderId="0" xfId="0" applyNumberFormat="1"/>
    <xf numFmtId="0" fontId="3" fillId="0" borderId="0" xfId="0" applyFont="1" applyFill="1" applyAlignment="1">
      <alignment horizontal="left" wrapText="1"/>
    </xf>
    <xf numFmtId="170" fontId="8" fillId="0" borderId="17" xfId="15" applyNumberFormat="1" applyFont="1" applyFill="1" applyBorder="1" applyAlignment="1"/>
    <xf numFmtId="38" fontId="8" fillId="0" borderId="24" xfId="16" applyNumberFormat="1" applyFill="1" applyBorder="1" applyAlignment="1">
      <alignment wrapText="1"/>
    </xf>
    <xf numFmtId="38" fontId="49" fillId="0" borderId="30" xfId="17" applyNumberFormat="1" applyFont="1" applyBorder="1"/>
    <xf numFmtId="0" fontId="59" fillId="0" borderId="0" xfId="17" applyFont="1"/>
    <xf numFmtId="0" fontId="60" fillId="0" borderId="0" xfId="17" applyFont="1"/>
    <xf numFmtId="4" fontId="62" fillId="0" borderId="0" xfId="17" applyNumberFormat="1" applyFont="1" applyAlignment="1">
      <alignment horizontal="right" vertical="center"/>
    </xf>
    <xf numFmtId="175" fontId="63" fillId="0" borderId="0" xfId="17" applyNumberFormat="1" applyFont="1"/>
    <xf numFmtId="0" fontId="63" fillId="0" borderId="0" xfId="17" applyFont="1"/>
    <xf numFmtId="44" fontId="0" fillId="0" borderId="0" xfId="0" applyNumberFormat="1"/>
    <xf numFmtId="44" fontId="0" fillId="0" borderId="0" xfId="8" applyFont="1"/>
    <xf numFmtId="0" fontId="3" fillId="0" borderId="0" xfId="0" applyFont="1" applyAlignment="1">
      <alignment horizontal="right"/>
    </xf>
    <xf numFmtId="44" fontId="3" fillId="0" borderId="0" xfId="0" applyNumberFormat="1" applyFont="1"/>
    <xf numFmtId="0" fontId="70" fillId="0" borderId="0" xfId="0" applyFont="1"/>
    <xf numFmtId="0" fontId="35" fillId="0" borderId="0" xfId="0" applyFont="1"/>
    <xf numFmtId="167" fontId="37" fillId="0" borderId="0" xfId="9" applyNumberFormat="1" applyFont="1" applyAlignment="1">
      <alignment horizontal="center"/>
    </xf>
    <xf numFmtId="0" fontId="37" fillId="0" borderId="0" xfId="0" applyFont="1" applyAlignment="1">
      <alignment horizontal="center"/>
    </xf>
    <xf numFmtId="0" fontId="37" fillId="0" borderId="0" xfId="0" applyFont="1"/>
    <xf numFmtId="167" fontId="37" fillId="0" borderId="17" xfId="9" applyNumberFormat="1" applyFont="1" applyBorder="1" applyAlignment="1">
      <alignment horizontal="center"/>
    </xf>
    <xf numFmtId="0" fontId="37" fillId="0" borderId="17" xfId="0" applyFont="1" applyBorder="1" applyAlignment="1">
      <alignment horizontal="center"/>
    </xf>
    <xf numFmtId="0" fontId="37" fillId="0" borderId="17" xfId="0" applyFont="1" applyBorder="1"/>
    <xf numFmtId="0" fontId="71" fillId="0" borderId="17" xfId="0" applyFont="1" applyBorder="1" applyAlignment="1">
      <alignment horizontal="right"/>
    </xf>
    <xf numFmtId="168" fontId="72" fillId="0" borderId="0" xfId="28" applyNumberFormat="1" applyFont="1" applyFill="1" applyBorder="1" applyAlignment="1">
      <alignment horizontal="centerContinuous"/>
    </xf>
    <xf numFmtId="0" fontId="72" fillId="0" borderId="0" xfId="18" applyFont="1" applyFill="1" applyBorder="1">
      <alignment horizontal="centerContinuous"/>
    </xf>
    <xf numFmtId="167" fontId="72" fillId="0" borderId="0" xfId="9" applyNumberFormat="1" applyFont="1" applyFill="1" applyBorder="1" applyAlignment="1">
      <alignment horizontal="center"/>
    </xf>
    <xf numFmtId="0" fontId="72" fillId="0" borderId="0" xfId="18" applyFont="1" applyFill="1" applyBorder="1" applyAlignment="1">
      <alignment horizontal="center"/>
    </xf>
    <xf numFmtId="0" fontId="72" fillId="0" borderId="0" xfId="19" applyFont="1" applyFill="1" applyBorder="1" applyAlignment="1">
      <alignment horizontal="center"/>
    </xf>
    <xf numFmtId="0" fontId="72" fillId="0" borderId="0" xfId="19" applyFont="1" applyFill="1" applyBorder="1" applyAlignment="1"/>
    <xf numFmtId="0" fontId="67" fillId="0" borderId="0" xfId="16" applyFont="1" applyFill="1" applyBorder="1" applyAlignment="1"/>
    <xf numFmtId="168" fontId="72" fillId="0" borderId="1" xfId="28" applyNumberFormat="1" applyFont="1" applyFill="1" applyBorder="1" applyAlignment="1">
      <alignment horizontal="center" wrapText="1"/>
    </xf>
    <xf numFmtId="0" fontId="72" fillId="0" borderId="1" xfId="20" applyFont="1" applyFill="1" applyBorder="1">
      <alignment horizontal="center"/>
    </xf>
    <xf numFmtId="167" fontId="41" fillId="0" borderId="17" xfId="9" applyNumberFormat="1" applyFont="1" applyFill="1" applyBorder="1" applyAlignment="1">
      <alignment horizontal="center" wrapText="1"/>
    </xf>
    <xf numFmtId="0" fontId="72" fillId="0" borderId="1" xfId="20" applyFont="1" applyFill="1" applyBorder="1" applyAlignment="1">
      <alignment horizontal="center" wrapText="1"/>
    </xf>
    <xf numFmtId="0" fontId="72" fillId="0" borderId="0" xfId="20" applyFont="1" applyFill="1" applyBorder="1" applyAlignment="1">
      <alignment horizontal="center" wrapText="1"/>
    </xf>
    <xf numFmtId="0" fontId="72" fillId="0" borderId="12" xfId="20" applyFont="1" applyFill="1" applyBorder="1" applyAlignment="1">
      <alignment horizontal="center" wrapText="1"/>
    </xf>
    <xf numFmtId="164" fontId="38" fillId="0" borderId="32" xfId="0" applyNumberFormat="1" applyFont="1" applyBorder="1" applyAlignment="1">
      <alignment horizontal="center" wrapText="1"/>
    </xf>
    <xf numFmtId="0" fontId="67" fillId="0" borderId="0" xfId="16" applyFont="1" applyFill="1" applyBorder="1" applyAlignment="1">
      <alignment horizontal="center"/>
    </xf>
    <xf numFmtId="0" fontId="67" fillId="13" borderId="0" xfId="0" applyFont="1" applyFill="1" applyAlignment="1">
      <alignment horizontal="center"/>
    </xf>
    <xf numFmtId="0" fontId="67" fillId="13" borderId="0" xfId="0" applyFont="1" applyFill="1" applyAlignment="1">
      <alignment horizontal="left"/>
    </xf>
    <xf numFmtId="167" fontId="67" fillId="13" borderId="0" xfId="9" applyNumberFormat="1" applyFont="1" applyFill="1" applyAlignment="1">
      <alignment horizontal="center"/>
    </xf>
    <xf numFmtId="164" fontId="67" fillId="13" borderId="0" xfId="1" applyNumberFormat="1" applyFont="1" applyFill="1" applyAlignment="1">
      <alignment horizontal="center"/>
    </xf>
    <xf numFmtId="0" fontId="37" fillId="0" borderId="0" xfId="29" applyFont="1"/>
    <xf numFmtId="170" fontId="67" fillId="0" borderId="0" xfId="28" applyNumberFormat="1" applyFont="1" applyFill="1" applyBorder="1" applyAlignment="1">
      <alignment horizontal="center"/>
    </xf>
    <xf numFmtId="38" fontId="37" fillId="0" borderId="0" xfId="16" applyNumberFormat="1" applyFont="1" applyFill="1" applyBorder="1" applyAlignment="1"/>
    <xf numFmtId="38" fontId="37" fillId="0" borderId="0" xfId="16" applyNumberFormat="1" applyFont="1" applyFill="1" applyBorder="1" applyAlignment="1">
      <alignment horizontal="center"/>
    </xf>
    <xf numFmtId="37" fontId="37" fillId="0" borderId="0" xfId="16" applyNumberFormat="1" applyFont="1" applyFill="1" applyBorder="1" applyAlignment="1"/>
    <xf numFmtId="37" fontId="37" fillId="0" borderId="0" xfId="16" applyNumberFormat="1" applyFont="1" applyFill="1" applyBorder="1" applyAlignment="1">
      <alignment horizontal="center"/>
    </xf>
    <xf numFmtId="0" fontId="37" fillId="0" borderId="0" xfId="0" applyFont="1" applyAlignment="1">
      <alignment vertical="center"/>
    </xf>
    <xf numFmtId="164" fontId="67" fillId="0" borderId="0" xfId="1" applyNumberFormat="1" applyFont="1" applyFill="1" applyAlignment="1">
      <alignment horizontal="center"/>
    </xf>
    <xf numFmtId="0" fontId="67" fillId="0" borderId="0" xfId="28" applyNumberFormat="1" applyFont="1" applyFill="1" applyBorder="1" applyAlignment="1">
      <alignment horizontal="center"/>
    </xf>
    <xf numFmtId="164" fontId="67" fillId="13" borderId="1" xfId="1" applyNumberFormat="1" applyFont="1" applyFill="1" applyBorder="1" applyAlignment="1">
      <alignment horizontal="center"/>
    </xf>
    <xf numFmtId="0" fontId="72" fillId="0" borderId="0" xfId="29" applyFont="1"/>
    <xf numFmtId="0" fontId="13" fillId="0" borderId="0" xfId="0" applyFont="1"/>
    <xf numFmtId="10" fontId="72" fillId="0" borderId="20" xfId="9" applyNumberFormat="1" applyFont="1" applyBorder="1"/>
    <xf numFmtId="37" fontId="72" fillId="0" borderId="20" xfId="29" applyNumberFormat="1" applyFont="1" applyBorder="1"/>
    <xf numFmtId="37" fontId="72" fillId="0" borderId="0" xfId="29" applyNumberFormat="1" applyFont="1" applyAlignment="1">
      <alignment horizontal="center"/>
    </xf>
    <xf numFmtId="37" fontId="72" fillId="0" borderId="20" xfId="29" applyNumberFormat="1" applyFont="1" applyBorder="1" applyAlignment="1">
      <alignment horizontal="center"/>
    </xf>
    <xf numFmtId="168" fontId="37" fillId="0" borderId="0" xfId="28" applyNumberFormat="1" applyFont="1" applyFill="1" applyBorder="1"/>
    <xf numFmtId="0" fontId="37" fillId="0" borderId="0" xfId="29" applyFont="1" applyAlignment="1">
      <alignment horizontal="center"/>
    </xf>
    <xf numFmtId="39" fontId="67" fillId="0" borderId="0" xfId="26" applyFont="1"/>
    <xf numFmtId="0" fontId="73" fillId="0" borderId="0" xfId="29" applyFont="1" applyAlignment="1">
      <alignment horizontal="center"/>
    </xf>
    <xf numFmtId="38" fontId="37" fillId="0" borderId="0" xfId="29" applyNumberFormat="1" applyFont="1"/>
    <xf numFmtId="38" fontId="37" fillId="0" borderId="0" xfId="29" applyNumberFormat="1" applyFont="1" applyAlignment="1">
      <alignment horizontal="center"/>
    </xf>
    <xf numFmtId="38" fontId="67" fillId="0" borderId="0" xfId="16" applyNumberFormat="1" applyFont="1" applyFill="1" applyBorder="1" applyAlignment="1"/>
    <xf numFmtId="38" fontId="67" fillId="0" borderId="0" xfId="16" applyNumberFormat="1" applyFont="1" applyFill="1" applyBorder="1" applyAlignment="1">
      <alignment horizontal="center"/>
    </xf>
    <xf numFmtId="38" fontId="67" fillId="0" borderId="0" xfId="16" applyNumberFormat="1" applyFont="1" applyFill="1" applyAlignment="1"/>
    <xf numFmtId="38" fontId="74" fillId="0" borderId="0" xfId="16" applyNumberFormat="1" applyFont="1" applyFill="1" applyAlignment="1"/>
    <xf numFmtId="0" fontId="67" fillId="0" borderId="0" xfId="0" applyFont="1" applyFill="1" applyAlignment="1">
      <alignment horizontal="left"/>
    </xf>
    <xf numFmtId="0" fontId="37" fillId="0" borderId="0" xfId="0" applyFont="1" applyFill="1" applyAlignment="1">
      <alignment vertical="center"/>
    </xf>
    <xf numFmtId="168" fontId="43" fillId="0" borderId="0" xfId="28" applyNumberFormat="1" applyFont="1" applyFill="1" applyBorder="1" applyAlignment="1">
      <alignment horizontal="fill"/>
    </xf>
    <xf numFmtId="168" fontId="7" fillId="0" borderId="0" xfId="28" applyNumberFormat="1" applyFont="1" applyFill="1"/>
    <xf numFmtId="168" fontId="10" fillId="0" borderId="0" xfId="28" applyNumberFormat="1" applyFont="1" applyFill="1" applyBorder="1" applyAlignment="1">
      <alignment horizontal="centerContinuous"/>
    </xf>
    <xf numFmtId="168" fontId="9" fillId="0" borderId="1" xfId="28" applyNumberFormat="1" applyFont="1" applyFill="1" applyBorder="1" applyAlignment="1">
      <alignment horizontal="centerContinuous"/>
    </xf>
    <xf numFmtId="168" fontId="45" fillId="0" borderId="12" xfId="28" applyNumberFormat="1" applyFont="1" applyFill="1" applyBorder="1" applyAlignment="1">
      <alignment horizontal="centerContinuous"/>
    </xf>
    <xf numFmtId="168" fontId="41" fillId="0" borderId="17" xfId="28" applyNumberFormat="1" applyFont="1" applyFill="1" applyBorder="1" applyAlignment="1">
      <alignment horizontal="center"/>
    </xf>
    <xf numFmtId="168" fontId="41" fillId="0" borderId="24" xfId="28" applyNumberFormat="1" applyFont="1" applyFill="1" applyBorder="1" applyAlignment="1">
      <alignment horizontal="center"/>
    </xf>
    <xf numFmtId="170" fontId="8" fillId="0" borderId="0" xfId="28" applyNumberFormat="1" applyFont="1" applyFill="1" applyBorder="1" applyAlignment="1"/>
    <xf numFmtId="170" fontId="8" fillId="0" borderId="17" xfId="28" applyNumberFormat="1" applyFont="1" applyFill="1" applyBorder="1" applyAlignment="1"/>
    <xf numFmtId="168" fontId="8" fillId="0" borderId="17" xfId="28" applyNumberFormat="1" applyFont="1" applyFill="1" applyBorder="1"/>
    <xf numFmtId="168" fontId="50" fillId="0" borderId="0" xfId="28" applyNumberFormat="1" applyFont="1" applyFill="1"/>
    <xf numFmtId="168" fontId="41" fillId="12" borderId="17" xfId="28" applyNumberFormat="1" applyFont="1" applyFill="1" applyBorder="1" applyAlignment="1">
      <alignment horizontal="center"/>
    </xf>
    <xf numFmtId="38" fontId="49" fillId="12" borderId="17" xfId="0" applyNumberFormat="1" applyFont="1" applyFill="1" applyBorder="1"/>
    <xf numFmtId="0" fontId="16" fillId="2" borderId="0" xfId="4" applyFont="1" applyFill="1" applyAlignment="1">
      <alignment vertical="top" wrapText="1"/>
    </xf>
    <xf numFmtId="0" fontId="17" fillId="0" borderId="0" xfId="0" applyFont="1" applyAlignment="1">
      <alignment vertical="top" wrapText="1"/>
    </xf>
    <xf numFmtId="0" fontId="29" fillId="2" borderId="0" xfId="4" applyFont="1" applyFill="1" applyAlignment="1">
      <alignment horizontal="left"/>
    </xf>
    <xf numFmtId="0" fontId="16" fillId="0" borderId="0" xfId="4" applyFont="1"/>
    <xf numFmtId="0" fontId="27" fillId="4" borderId="2" xfId="0" applyFont="1" applyFill="1" applyBorder="1" applyAlignment="1">
      <alignment vertical="top" wrapText="1"/>
    </xf>
    <xf numFmtId="0" fontId="17" fillId="4" borderId="3" xfId="0" applyFont="1" applyFill="1" applyBorder="1" applyAlignment="1">
      <alignment vertical="top" wrapText="1"/>
    </xf>
    <xf numFmtId="0" fontId="17" fillId="4" borderId="4" xfId="0" applyFont="1" applyFill="1" applyBorder="1" applyAlignment="1">
      <alignment vertical="top" wrapText="1"/>
    </xf>
    <xf numFmtId="0" fontId="27" fillId="4" borderId="5" xfId="0" applyFont="1" applyFill="1" applyBorder="1" applyAlignment="1">
      <alignment vertical="top" wrapText="1"/>
    </xf>
    <xf numFmtId="0" fontId="17" fillId="4" borderId="0" xfId="0" applyFont="1" applyFill="1" applyBorder="1" applyAlignment="1">
      <alignment vertical="top" wrapText="1"/>
    </xf>
    <xf numFmtId="0" fontId="17" fillId="4" borderId="6" xfId="0" applyFont="1" applyFill="1" applyBorder="1" applyAlignment="1">
      <alignment vertical="top" wrapText="1"/>
    </xf>
    <xf numFmtId="0" fontId="27" fillId="4" borderId="7" xfId="0" applyFont="1" applyFill="1" applyBorder="1" applyAlignment="1">
      <alignment vertical="top" wrapText="1"/>
    </xf>
    <xf numFmtId="0" fontId="17" fillId="4" borderId="1" xfId="0" applyFont="1" applyFill="1" applyBorder="1" applyAlignment="1">
      <alignment vertical="top" wrapText="1"/>
    </xf>
    <xf numFmtId="0" fontId="17" fillId="4" borderId="8" xfId="0" applyFont="1" applyFill="1" applyBorder="1" applyAlignment="1">
      <alignment vertical="top" wrapText="1"/>
    </xf>
    <xf numFmtId="0" fontId="16" fillId="0" borderId="0" xfId="4" applyFont="1" applyFill="1" applyAlignment="1">
      <alignment vertical="top" wrapText="1"/>
    </xf>
    <xf numFmtId="0" fontId="17" fillId="0" borderId="6" xfId="0" applyFont="1" applyBorder="1" applyAlignment="1">
      <alignment vertical="top" wrapText="1"/>
    </xf>
    <xf numFmtId="0" fontId="54" fillId="2" borderId="0" xfId="0" applyFont="1" applyFill="1" applyAlignment="1">
      <alignment horizontal="left" vertical="top" wrapText="1"/>
    </xf>
    <xf numFmtId="0" fontId="0" fillId="2" borderId="0" xfId="0" applyFill="1" applyAlignment="1">
      <alignment vertical="top" wrapText="1"/>
    </xf>
    <xf numFmtId="0" fontId="24" fillId="2" borderId="0" xfId="0" applyNumberFormat="1" applyFont="1" applyFill="1" applyAlignment="1" applyProtection="1">
      <alignment horizontal="left" vertical="top" wrapText="1"/>
    </xf>
    <xf numFmtId="0" fontId="24" fillId="2" borderId="0" xfId="0" applyFont="1" applyFill="1" applyAlignment="1">
      <alignment vertical="top" wrapText="1"/>
    </xf>
    <xf numFmtId="0" fontId="20" fillId="0" borderId="0" xfId="0" applyFont="1" applyFill="1" applyAlignment="1">
      <alignment horizontal="center"/>
    </xf>
    <xf numFmtId="0" fontId="23" fillId="2" borderId="0" xfId="0" applyNumberFormat="1" applyFont="1" applyFill="1" applyAlignment="1" applyProtection="1">
      <alignment horizontal="left" vertical="center"/>
    </xf>
    <xf numFmtId="0" fontId="20" fillId="2" borderId="0" xfId="0" applyFont="1" applyFill="1" applyAlignment="1">
      <alignment vertical="center"/>
    </xf>
    <xf numFmtId="0" fontId="20" fillId="0" borderId="2" xfId="0" applyFont="1" applyFill="1" applyBorder="1" applyAlignment="1">
      <alignment horizontal="left" vertical="top" wrapText="1"/>
    </xf>
    <xf numFmtId="0" fontId="20" fillId="0" borderId="3" xfId="0" applyFont="1" applyFill="1" applyBorder="1" applyAlignment="1">
      <alignment horizontal="left" vertical="top" wrapText="1"/>
    </xf>
    <xf numFmtId="0" fontId="20" fillId="0" borderId="4" xfId="0" applyFont="1" applyFill="1" applyBorder="1" applyAlignment="1">
      <alignment horizontal="left" vertical="top" wrapText="1"/>
    </xf>
    <xf numFmtId="0" fontId="20" fillId="0" borderId="5" xfId="0"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6" xfId="0" applyFont="1" applyFill="1" applyBorder="1" applyAlignment="1">
      <alignment horizontal="left" vertical="top" wrapText="1"/>
    </xf>
    <xf numFmtId="0" fontId="20" fillId="0" borderId="7" xfId="0"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8" xfId="0" applyFont="1" applyFill="1" applyBorder="1" applyAlignment="1">
      <alignment horizontal="left" vertical="top" wrapText="1"/>
    </xf>
    <xf numFmtId="172" fontId="70" fillId="0" borderId="17" xfId="0" applyNumberFormat="1" applyFont="1" applyBorder="1" applyAlignment="1">
      <alignment horizontal="left"/>
    </xf>
    <xf numFmtId="0" fontId="72" fillId="0" borderId="1" xfId="19" applyFont="1" applyFill="1" applyBorder="1" applyAlignment="1">
      <alignment horizontal="center"/>
    </xf>
    <xf numFmtId="0" fontId="45" fillId="0" borderId="21" xfId="19" applyFont="1" applyFill="1" applyBorder="1" applyAlignment="1">
      <alignment horizontal="center"/>
    </xf>
    <xf numFmtId="0" fontId="0" fillId="0" borderId="12" xfId="0" applyBorder="1" applyAlignment="1">
      <alignment horizontal="center"/>
    </xf>
    <xf numFmtId="0" fontId="0" fillId="0" borderId="31" xfId="0" applyBorder="1" applyAlignment="1">
      <alignment horizontal="center"/>
    </xf>
    <xf numFmtId="0" fontId="45" fillId="0" borderId="22" xfId="19" applyFont="1" applyFill="1" applyBorder="1" applyAlignment="1">
      <alignment horizontal="center"/>
    </xf>
    <xf numFmtId="0" fontId="45" fillId="0" borderId="12" xfId="16" applyFont="1" applyFill="1" applyBorder="1" applyAlignment="1">
      <alignment horizontal="center"/>
    </xf>
    <xf numFmtId="0" fontId="13" fillId="0" borderId="1" xfId="0" applyFont="1" applyFill="1" applyBorder="1" applyAlignment="1">
      <alignment horizontal="center"/>
    </xf>
    <xf numFmtId="0" fontId="19" fillId="0" borderId="1" xfId="19" applyFont="1" applyFill="1" applyBorder="1">
      <alignment horizontal="center"/>
    </xf>
    <xf numFmtId="164" fontId="19" fillId="0" borderId="1" xfId="1" applyNumberFormat="1" applyFont="1" applyFill="1" applyBorder="1" applyAlignment="1">
      <alignment horizontal="center"/>
    </xf>
    <xf numFmtId="0" fontId="45" fillId="0" borderId="21" xfId="18" applyFont="1" applyFill="1" applyBorder="1" applyAlignment="1">
      <alignment horizontal="center"/>
    </xf>
    <xf numFmtId="0" fontId="7" fillId="0" borderId="12" xfId="17" applyBorder="1" applyAlignment="1">
      <alignment horizontal="center"/>
    </xf>
    <xf numFmtId="49" fontId="58" fillId="0" borderId="1" xfId="17" applyNumberFormat="1" applyFont="1" applyBorder="1" applyAlignment="1">
      <alignment horizontal="center" vertical="center"/>
    </xf>
    <xf numFmtId="0" fontId="7" fillId="0" borderId="13" xfId="17" applyBorder="1" applyAlignment="1">
      <alignment horizontal="center"/>
    </xf>
    <xf numFmtId="0" fontId="46" fillId="0" borderId="21" xfId="17" applyFont="1" applyBorder="1" applyAlignment="1">
      <alignment horizontal="center"/>
    </xf>
    <xf numFmtId="0" fontId="41" fillId="0" borderId="21" xfId="18" applyFont="1" applyFill="1" applyBorder="1" applyAlignment="1">
      <alignment horizontal="center"/>
    </xf>
    <xf numFmtId="0" fontId="7" fillId="0" borderId="12" xfId="0" applyFont="1" applyBorder="1" applyAlignment="1">
      <alignment horizontal="center"/>
    </xf>
    <xf numFmtId="49" fontId="47" fillId="0" borderId="1" xfId="0" applyNumberFormat="1" applyFont="1" applyBorder="1" applyAlignment="1">
      <alignment horizontal="center" vertical="center"/>
    </xf>
    <xf numFmtId="0" fontId="41" fillId="0" borderId="22" xfId="19" applyFont="1" applyFill="1" applyBorder="1" applyAlignment="1">
      <alignment horizontal="center"/>
    </xf>
    <xf numFmtId="0" fontId="7" fillId="0" borderId="13" xfId="0" applyFont="1" applyBorder="1" applyAlignment="1">
      <alignment horizontal="center"/>
    </xf>
    <xf numFmtId="0" fontId="47" fillId="0" borderId="21" xfId="0" applyFont="1" applyBorder="1" applyAlignment="1">
      <alignment horizontal="center"/>
    </xf>
    <xf numFmtId="49" fontId="58" fillId="0" borderId="1" xfId="0" applyNumberFormat="1" applyFont="1" applyBorder="1" applyAlignment="1">
      <alignment horizontal="center" vertical="center"/>
    </xf>
    <xf numFmtId="0" fontId="0" fillId="0" borderId="13" xfId="0" applyBorder="1" applyAlignment="1">
      <alignment horizontal="center"/>
    </xf>
    <xf numFmtId="0" fontId="46" fillId="0" borderId="21" xfId="0" applyFont="1" applyBorder="1" applyAlignment="1">
      <alignment horizontal="center"/>
    </xf>
  </cellXfs>
  <cellStyles count="30">
    <cellStyle name="BigBorder" xfId="24" xr:uid="{00000000-0005-0000-0000-000000000000}"/>
    <cellStyle name="BigTitle" xfId="18" xr:uid="{00000000-0005-0000-0000-000001000000}"/>
    <cellStyle name="Blue%2" xfId="23" xr:uid="{00000000-0005-0000-0000-000002000000}"/>
    <cellStyle name="BlueInt" xfId="22" xr:uid="{00000000-0005-0000-0000-000003000000}"/>
    <cellStyle name="columnheader1" xfId="20" xr:uid="{00000000-0005-0000-0000-000004000000}"/>
    <cellStyle name="Comma" xfId="1" builtinId="3"/>
    <cellStyle name="Comma 2" xfId="2" xr:uid="{00000000-0005-0000-0000-000006000000}"/>
    <cellStyle name="Comma 2 2" xfId="28" xr:uid="{073C937E-B3A1-4604-AF06-98648EB23DB1}"/>
    <cellStyle name="Comma 3" xfId="15" xr:uid="{00000000-0005-0000-0000-000007000000}"/>
    <cellStyle name="Currency" xfId="8" builtinId="4"/>
    <cellStyle name="Currency 2" xfId="10" xr:uid="{00000000-0005-0000-0000-000009000000}"/>
    <cellStyle name="Normal" xfId="0" builtinId="0"/>
    <cellStyle name="Normal 2" xfId="3" xr:uid="{00000000-0005-0000-0000-00000C000000}"/>
    <cellStyle name="Normal 2 2" xfId="11" xr:uid="{00000000-0005-0000-0000-00000D000000}"/>
    <cellStyle name="Normal 2 2 3" xfId="29" xr:uid="{836B3CDD-CC0A-49A7-9877-4E9DD0946878}"/>
    <cellStyle name="Normal 2 3" xfId="16" xr:uid="{00000000-0005-0000-0000-00000E000000}"/>
    <cellStyle name="Normal 2 4" xfId="27" xr:uid="{38A174C7-D384-4DB7-9BE7-03A45B707573}"/>
    <cellStyle name="Normal 3" xfId="4" xr:uid="{00000000-0005-0000-0000-00000F000000}"/>
    <cellStyle name="Normal 3 2" xfId="5" xr:uid="{00000000-0005-0000-0000-000010000000}"/>
    <cellStyle name="Normal 3 3" xfId="12" xr:uid="{00000000-0005-0000-0000-000011000000}"/>
    <cellStyle name="Normal 3 4" xfId="26" xr:uid="{0AFF1DC0-7E71-4626-8BD1-D4C1E0AF78E0}"/>
    <cellStyle name="Normal 4" xfId="6" xr:uid="{00000000-0005-0000-0000-000012000000}"/>
    <cellStyle name="Normal 4 2" xfId="13" xr:uid="{00000000-0005-0000-0000-000013000000}"/>
    <cellStyle name="Normal 4 3" xfId="14" xr:uid="{00000000-0005-0000-0000-000014000000}"/>
    <cellStyle name="Normal 5" xfId="17" xr:uid="{00000000-0005-0000-0000-000015000000}"/>
    <cellStyle name="pageheader" xfId="25" xr:uid="{00000000-0005-0000-0000-000016000000}"/>
    <cellStyle name="Percent" xfId="9" builtinId="5"/>
    <cellStyle name="Percent 2" xfId="7" xr:uid="{00000000-0005-0000-0000-000018000000}"/>
    <cellStyle name="Percent 3" xfId="21" xr:uid="{00000000-0005-0000-0000-000019000000}"/>
    <cellStyle name="sectionhead" xfId="19" xr:uid="{00000000-0005-0000-0000-00001A000000}"/>
  </cellStyles>
  <dxfs count="13">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theme="2" tint="-9.9948118533890809E-2"/>
        </patternFill>
      </fill>
    </dxf>
    <dxf>
      <fill>
        <patternFill>
          <bgColor theme="2" tint="-9.9948118533890809E-2"/>
        </patternFill>
      </fill>
    </dxf>
    <dxf>
      <fill>
        <patternFill>
          <bgColor theme="2" tint="-0.24994659260841701"/>
        </patternFill>
      </fill>
    </dxf>
    <dxf>
      <fill>
        <patternFill>
          <bgColor theme="2" tint="-0.24994659260841701"/>
        </patternFill>
      </fill>
    </dxf>
    <dxf>
      <fill>
        <patternFill>
          <bgColor theme="2" tint="-9.9948118533890809E-2"/>
        </patternFill>
      </fill>
    </dxf>
    <dxf>
      <fill>
        <patternFill>
          <bgColor theme="2" tint="-9.9948118533890809E-2"/>
        </patternFill>
      </fill>
    </dxf>
  </dxfs>
  <tableStyles count="0" defaultTableStyle="TableStyleMedium2" defaultPivotStyle="PivotStyleLight16"/>
  <colors>
    <mruColors>
      <color rgb="FF99CCFF"/>
      <color rgb="FF9999FF"/>
      <color rgb="FFFF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1</xdr:colOff>
      <xdr:row>48</xdr:row>
      <xdr:rowOff>104775</xdr:rowOff>
    </xdr:from>
    <xdr:to>
      <xdr:col>7</xdr:col>
      <xdr:colOff>0</xdr:colOff>
      <xdr:row>48</xdr:row>
      <xdr:rowOff>104775</xdr:rowOff>
    </xdr:to>
    <xdr:cxnSp macro="">
      <xdr:nvCxnSpPr>
        <xdr:cNvPr id="2" name="Straight Arrow Connector 1">
          <a:extLst>
            <a:ext uri="{FF2B5EF4-FFF2-40B4-BE49-F238E27FC236}">
              <a16:creationId xmlns:a16="http://schemas.microsoft.com/office/drawing/2014/main" id="{00000000-0008-0000-0100-000002000000}"/>
            </a:ext>
          </a:extLst>
        </xdr:cNvPr>
        <xdr:cNvCxnSpPr/>
      </xdr:nvCxnSpPr>
      <xdr:spPr>
        <a:xfrm flipH="1">
          <a:off x="10267951" y="8343900"/>
          <a:ext cx="1190624"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1171575</xdr:colOff>
      <xdr:row>22</xdr:row>
      <xdr:rowOff>9526</xdr:rowOff>
    </xdr:from>
    <xdr:to>
      <xdr:col>14</xdr:col>
      <xdr:colOff>1209675</xdr:colOff>
      <xdr:row>33</xdr:row>
      <xdr:rowOff>9526</xdr:rowOff>
    </xdr:to>
    <xdr:sp macro="" textlink="">
      <xdr:nvSpPr>
        <xdr:cNvPr id="3" name="TextBox 2">
          <a:extLst>
            <a:ext uri="{FF2B5EF4-FFF2-40B4-BE49-F238E27FC236}">
              <a16:creationId xmlns:a16="http://schemas.microsoft.com/office/drawing/2014/main" id="{DB8501C0-3C10-43C6-89D2-F18DAA086B79}"/>
            </a:ext>
          </a:extLst>
        </xdr:cNvPr>
        <xdr:cNvSpPr txBox="1"/>
      </xdr:nvSpPr>
      <xdr:spPr>
        <a:xfrm>
          <a:off x="11610975" y="4495801"/>
          <a:ext cx="7867650" cy="14859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FY2020, the SHP transferred $475.2 million to the RHBF as a result of cost savings to the SHP over a span of six years.  Per GASB 92, paragraph 6.a. the transfer of capital or financial assets between a nonemployer contribution entity and a defined benefit OPEB plan within the same financial reporting entity , any difference between the amount paid and carrying value of the assets transferred should be reported as a nonemployer contributing entity contribution to the plan in accordance with requirements of GASB 75.  Per GASB 75, paragraph 69, revenue should be recognized in an amount equal to (a) the change in the collective liability arising from contributions to the plan from nonemployer contributing entites and (b) the employer's proportionate share of the change in the collective liability arising from contributions to the plan.   The SHP has authority to move funds pursuant to G.S. 135-48.5.  </a:t>
          </a:r>
          <a:r>
            <a:rPr lang="en-US" sz="1100">
              <a:solidFill>
                <a:schemeClr val="dk1"/>
              </a:solidFill>
              <a:effectLst/>
              <a:latin typeface="+mn-lt"/>
              <a:ea typeface="+mn-ea"/>
              <a:cs typeface="+mn-cs"/>
            </a:rPr>
            <a:t>OSC added an Account # 436207 – A new NCAS Nonoperating Revenue Account to accommodate Noncapital contributions. </a:t>
          </a:r>
          <a:endParaRPr lang="en-US" sz="1100"/>
        </a:p>
      </xdr:txBody>
    </xdr:sp>
    <xdr:clientData/>
  </xdr:twoCellAnchor>
  <xdr:twoCellAnchor>
    <xdr:from>
      <xdr:col>5</xdr:col>
      <xdr:colOff>1428751</xdr:colOff>
      <xdr:row>26</xdr:row>
      <xdr:rowOff>104776</xdr:rowOff>
    </xdr:from>
    <xdr:to>
      <xdr:col>6</xdr:col>
      <xdr:colOff>1171575</xdr:colOff>
      <xdr:row>32</xdr:row>
      <xdr:rowOff>38100</xdr:rowOff>
    </xdr:to>
    <xdr:cxnSp macro="">
      <xdr:nvCxnSpPr>
        <xdr:cNvPr id="5" name="Straight Arrow Connector 4">
          <a:extLst>
            <a:ext uri="{FF2B5EF4-FFF2-40B4-BE49-F238E27FC236}">
              <a16:creationId xmlns:a16="http://schemas.microsoft.com/office/drawing/2014/main" id="{DEF8C727-FEA7-4B4A-9AE7-0AE6A1B80B01}"/>
            </a:ext>
          </a:extLst>
        </xdr:cNvPr>
        <xdr:cNvCxnSpPr>
          <a:stCxn id="3" idx="1"/>
        </xdr:cNvCxnSpPr>
      </xdr:nvCxnSpPr>
      <xdr:spPr>
        <a:xfrm flipH="1">
          <a:off x="10401301" y="5238751"/>
          <a:ext cx="1209674" cy="6095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35</xdr:row>
      <xdr:rowOff>66675</xdr:rowOff>
    </xdr:from>
    <xdr:to>
      <xdr:col>10</xdr:col>
      <xdr:colOff>285750</xdr:colOff>
      <xdr:row>38</xdr:row>
      <xdr:rowOff>133350</xdr:rowOff>
    </xdr:to>
    <xdr:sp macro="" textlink="">
      <xdr:nvSpPr>
        <xdr:cNvPr id="7" name="TextBox 6">
          <a:extLst>
            <a:ext uri="{FF2B5EF4-FFF2-40B4-BE49-F238E27FC236}">
              <a16:creationId xmlns:a16="http://schemas.microsoft.com/office/drawing/2014/main" id="{71381AA7-98C3-4D07-9E8E-083B16656C67}"/>
            </a:ext>
          </a:extLst>
        </xdr:cNvPr>
        <xdr:cNvSpPr txBox="1"/>
      </xdr:nvSpPr>
      <xdr:spPr>
        <a:xfrm>
          <a:off x="11630025" y="6362700"/>
          <a:ext cx="28098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Total</a:t>
          </a:r>
          <a:r>
            <a:rPr lang="en-US" sz="1100" baseline="0"/>
            <a:t> debits should = total credits.  Insignificant rounding differences (i.e. $1) may occur.</a:t>
          </a:r>
          <a:endParaRPr lang="en-US" sz="1100"/>
        </a:p>
      </xdr:txBody>
    </xdr:sp>
    <xdr:clientData/>
  </xdr:twoCellAnchor>
  <xdr:twoCellAnchor>
    <xdr:from>
      <xdr:col>5</xdr:col>
      <xdr:colOff>1457325</xdr:colOff>
      <xdr:row>35</xdr:row>
      <xdr:rowOff>66676</xdr:rowOff>
    </xdr:from>
    <xdr:to>
      <xdr:col>7</xdr:col>
      <xdr:colOff>0</xdr:colOff>
      <xdr:row>37</xdr:row>
      <xdr:rowOff>19050</xdr:rowOff>
    </xdr:to>
    <xdr:cxnSp macro="">
      <xdr:nvCxnSpPr>
        <xdr:cNvPr id="9" name="Straight Arrow Connector 8">
          <a:extLst>
            <a:ext uri="{FF2B5EF4-FFF2-40B4-BE49-F238E27FC236}">
              <a16:creationId xmlns:a16="http://schemas.microsoft.com/office/drawing/2014/main" id="{952D586F-993E-4DC6-80AF-FC9B60A4F62F}"/>
            </a:ext>
          </a:extLst>
        </xdr:cNvPr>
        <xdr:cNvCxnSpPr>
          <a:stCxn id="7" idx="1"/>
        </xdr:cNvCxnSpPr>
      </xdr:nvCxnSpPr>
      <xdr:spPr>
        <a:xfrm flipH="1" flipV="1">
          <a:off x="10429875" y="6362701"/>
          <a:ext cx="1200150" cy="2762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762000</xdr:colOff>
      <xdr:row>61</xdr:row>
      <xdr:rowOff>76201</xdr:rowOff>
    </xdr:from>
    <xdr:to>
      <xdr:col>10</xdr:col>
      <xdr:colOff>200025</xdr:colOff>
      <xdr:row>65</xdr:row>
      <xdr:rowOff>161926</xdr:rowOff>
    </xdr:to>
    <xdr:sp macro="" textlink="">
      <xdr:nvSpPr>
        <xdr:cNvPr id="11" name="TextBox 10">
          <a:extLst>
            <a:ext uri="{FF2B5EF4-FFF2-40B4-BE49-F238E27FC236}">
              <a16:creationId xmlns:a16="http://schemas.microsoft.com/office/drawing/2014/main" id="{4EF4717C-6A38-4959-B339-8633BCAA6687}"/>
            </a:ext>
          </a:extLst>
        </xdr:cNvPr>
        <xdr:cNvSpPr txBox="1"/>
      </xdr:nvSpPr>
      <xdr:spPr>
        <a:xfrm>
          <a:off x="9734550" y="11287126"/>
          <a:ext cx="461962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Should equal net deferred inflows/outflows from preceding table less employer contributions subsequent to the measurement date.  Insignificant</a:t>
          </a:r>
          <a:r>
            <a:rPr lang="en-US" sz="1100" baseline="0"/>
            <a:t> rounding differences (i.e. $1) may occur.</a:t>
          </a:r>
        </a:p>
        <a:p>
          <a:endParaRPr lang="en-US" sz="1100"/>
        </a:p>
      </xdr:txBody>
    </xdr:sp>
    <xdr:clientData/>
  </xdr:twoCellAnchor>
  <xdr:twoCellAnchor>
    <xdr:from>
      <xdr:col>4</xdr:col>
      <xdr:colOff>1076325</xdr:colOff>
      <xdr:row>63</xdr:row>
      <xdr:rowOff>133351</xdr:rowOff>
    </xdr:from>
    <xdr:to>
      <xdr:col>5</xdr:col>
      <xdr:colOff>762000</xdr:colOff>
      <xdr:row>64</xdr:row>
      <xdr:rowOff>76200</xdr:rowOff>
    </xdr:to>
    <xdr:cxnSp macro="">
      <xdr:nvCxnSpPr>
        <xdr:cNvPr id="13" name="Straight Arrow Connector 12">
          <a:extLst>
            <a:ext uri="{FF2B5EF4-FFF2-40B4-BE49-F238E27FC236}">
              <a16:creationId xmlns:a16="http://schemas.microsoft.com/office/drawing/2014/main" id="{91BEB5CD-D180-4201-8294-3585C73E3313}"/>
            </a:ext>
          </a:extLst>
        </xdr:cNvPr>
        <xdr:cNvCxnSpPr>
          <a:stCxn id="11" idx="1"/>
        </xdr:cNvCxnSpPr>
      </xdr:nvCxnSpPr>
      <xdr:spPr>
        <a:xfrm flipH="1">
          <a:off x="8953500" y="11649076"/>
          <a:ext cx="781050" cy="1047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gal.segalco.com\ATL\SHPNC\Health\val2018\alloc\Alloc2019.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ricFaust\Desktop\Brenda%20final%20work\OPEB\RHBF\400-210%20RHBF%202022%20GASB%2075%20Tables%20-%20Original%20from%20Seg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ricFaust\Desktop\Brenda%20final%20work\OPEB\RHBF\Allocation%20Schedule%20Exhibits%20RHBF%20Final%20from%20OS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SHPNC\Health\val2018\alloc\Alloc201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SHPNC\Health\val2016\gasb75\GASB6768-2017DAB.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tirement\Ken\C00751\2015%20Valuations\LGERS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tirement\Ken\C00751\2014%20Valuations\LGERS201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SDATA001A\buckdept\Retirement\Ken\C00387\2014%20Valuations%20-%20LRS\LRS201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South%20Carolina%20Retirement%20System\Valuations\2009\10%20yr%20cost%20projectionv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2018\Ohio%20SERS\Valuation\GASB%20Projection,%2067%20&amp;%2068%20Schedules.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fx%20Engagement\WM\WorkPapers\%7b9C2E6A9F-8959-4851-8352-6018710508E0%7d\%7bBC698C7D-BEEA-4151-92E5-9EC5A50AFE45%7d\%7bCD71C653-AB51-4123-958E-D2252347B9B3%7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PlanInfo"/>
      <sheetName val="QuickChecks"/>
      <sheetName val="TOL"/>
      <sheetName val="ExhibitsGASB74"/>
      <sheetName val="Import"/>
      <sheetName val="BM_GASB"/>
      <sheetName val="BM_GASBExhibits"/>
      <sheetName val="BM_Adjust"/>
      <sheetName val="TPL_Adjust"/>
      <sheetName val="ExhibitsDeferredAmounts"/>
      <sheetName val="ReviewGASB7475"/>
      <sheetName val="ExhibitsGASB75"/>
      <sheetName val="Adjust"/>
      <sheetName val="Buffer"/>
      <sheetName val="Template"/>
      <sheetName val="FullPlan"/>
      <sheetName val="ER_Input"/>
      <sheetName val="ER_Allocation"/>
      <sheetName val="ER_ChangeProportion"/>
      <sheetName val="ER_ShareContributions"/>
      <sheetName val="ER_ShareContributions(2)"/>
      <sheetName val="ER_AllocationofChanges"/>
      <sheetName val="ER_Schedule1"/>
      <sheetName val="ER_Schedule2"/>
      <sheetName val="ER_NPLExpense"/>
      <sheetName val="ER_DATA"/>
      <sheetName val="ER_DATADAB"/>
      <sheetName val="DeveloperInf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02">
          <cell r="G102">
            <v>12</v>
          </cell>
          <cell r="H102">
            <v>12</v>
          </cell>
        </row>
        <row r="198">
          <cell r="G198">
            <v>1.0387</v>
          </cell>
          <cell r="H198">
            <v>1.0387</v>
          </cell>
          <cell r="I198">
            <v>1.0349999999999999</v>
          </cell>
          <cell r="J198">
            <v>1.0349999999999999</v>
          </cell>
          <cell r="K198">
            <v>1.0449999999999999</v>
          </cell>
          <cell r="L198">
            <v>1.0249999999999999</v>
          </cell>
        </row>
        <row r="200">
          <cell r="G200">
            <v>1.0209625</v>
          </cell>
          <cell r="H200">
            <v>1.0209625</v>
          </cell>
          <cell r="I200">
            <v>1.0189583333333334</v>
          </cell>
          <cell r="J200">
            <v>1.0189583333333334</v>
          </cell>
          <cell r="K200">
            <v>1.024375</v>
          </cell>
          <cell r="L200">
            <v>1.0135416666666666</v>
          </cell>
        </row>
        <row r="202">
          <cell r="G202">
            <v>1</v>
          </cell>
          <cell r="H202">
            <v>1</v>
          </cell>
          <cell r="K202">
            <v>1</v>
          </cell>
          <cell r="L202">
            <v>1</v>
          </cell>
        </row>
        <row r="203">
          <cell r="G203">
            <v>1</v>
          </cell>
          <cell r="H203">
            <v>1</v>
          </cell>
          <cell r="K203">
            <v>1</v>
          </cell>
          <cell r="L203">
            <v>1</v>
          </cell>
        </row>
      </sheetData>
      <sheetData sheetId="13"/>
      <sheetData sheetId="14"/>
      <sheetData sheetId="15"/>
      <sheetData sheetId="16">
        <row r="16">
          <cell r="B16">
            <v>10200</v>
          </cell>
          <cell r="C16" t="str">
            <v>North Carolina Education Lottery</v>
          </cell>
          <cell r="D16">
            <v>15716687.474437086</v>
          </cell>
          <cell r="E16">
            <v>16816289.361305736</v>
          </cell>
          <cell r="F16">
            <v>151746993.22249001</v>
          </cell>
          <cell r="G16">
            <v>164301466.96075901</v>
          </cell>
          <cell r="H16">
            <v>950853.54</v>
          </cell>
          <cell r="I16">
            <v>1054383.45</v>
          </cell>
          <cell r="J16">
            <v>2439496.59656158</v>
          </cell>
          <cell r="K16">
            <v>2840045.447789852</v>
          </cell>
          <cell r="L16">
            <v>950853.54</v>
          </cell>
          <cell r="M16">
            <v>1054383.45</v>
          </cell>
          <cell r="N16">
            <v>31701074</v>
          </cell>
          <cell r="O16">
            <v>0</v>
          </cell>
          <cell r="P16">
            <v>-3094297</v>
          </cell>
          <cell r="Q16">
            <v>13607</v>
          </cell>
          <cell r="R16" t="str">
            <v>FALSE</v>
          </cell>
          <cell r="T16"/>
        </row>
        <row r="17">
          <cell r="B17">
            <v>10400</v>
          </cell>
          <cell r="C17" t="str">
            <v>Department Of Justice</v>
          </cell>
          <cell r="D17">
            <v>48130910.153991953</v>
          </cell>
          <cell r="E17">
            <v>48891214.258889914</v>
          </cell>
          <cell r="F17">
            <v>444465811.75120002</v>
          </cell>
          <cell r="G17">
            <v>479719626.00835198</v>
          </cell>
          <cell r="H17">
            <v>2911901.5300000007</v>
          </cell>
          <cell r="I17">
            <v>3065485.26</v>
          </cell>
          <cell r="J17">
            <v>7470734.0017448524</v>
          </cell>
          <cell r="K17">
            <v>8257069.5299986834</v>
          </cell>
          <cell r="L17">
            <v>2911901.5300000007</v>
          </cell>
          <cell r="M17">
            <v>3065485.26</v>
          </cell>
          <cell r="N17">
            <v>93084903</v>
          </cell>
          <cell r="O17">
            <v>0</v>
          </cell>
          <cell r="P17">
            <v>-9063174</v>
          </cell>
          <cell r="Q17">
            <v>210507</v>
          </cell>
          <cell r="R17" t="str">
            <v>FALSE</v>
          </cell>
          <cell r="T17"/>
        </row>
        <row r="18">
          <cell r="B18">
            <v>10500</v>
          </cell>
          <cell r="C18" t="str">
            <v>State Auditor</v>
          </cell>
          <cell r="D18">
            <v>11167968.769861858</v>
          </cell>
          <cell r="E18">
            <v>11171682.140533186</v>
          </cell>
          <cell r="F18">
            <v>109573994.862478</v>
          </cell>
          <cell r="G18">
            <v>114923985.728247</v>
          </cell>
          <cell r="H18">
            <v>675657.81</v>
          </cell>
          <cell r="I18">
            <v>700465.87</v>
          </cell>
          <cell r="J18">
            <v>1733458.265228997</v>
          </cell>
          <cell r="K18">
            <v>1886747.0894252544</v>
          </cell>
          <cell r="L18">
            <v>675657.81</v>
          </cell>
          <cell r="M18">
            <v>700465.87</v>
          </cell>
          <cell r="N18">
            <v>22756790</v>
          </cell>
          <cell r="O18">
            <v>0</v>
          </cell>
          <cell r="P18">
            <v>-2234341</v>
          </cell>
          <cell r="Q18">
            <v>442095</v>
          </cell>
          <cell r="R18"/>
          <cell r="T18"/>
        </row>
        <row r="19">
          <cell r="B19">
            <v>10700</v>
          </cell>
          <cell r="C19" t="str">
            <v>Department Of Cultural Resources</v>
          </cell>
          <cell r="D19">
            <v>78148248.321223557</v>
          </cell>
          <cell r="E19">
            <v>81702951.400157616</v>
          </cell>
          <cell r="F19">
            <v>666810501.67955303</v>
          </cell>
          <cell r="G19">
            <v>761353871.94853604</v>
          </cell>
          <cell r="H19">
            <v>4727938.93</v>
          </cell>
          <cell r="I19">
            <v>5122785.29</v>
          </cell>
          <cell r="J19">
            <v>12129934.257263213</v>
          </cell>
          <cell r="K19">
            <v>13798531.305540994</v>
          </cell>
          <cell r="L19">
            <v>4727938.93</v>
          </cell>
          <cell r="M19">
            <v>5122785.29</v>
          </cell>
          <cell r="N19">
            <v>132608146</v>
          </cell>
          <cell r="O19">
            <v>0</v>
          </cell>
          <cell r="P19">
            <v>-13597040</v>
          </cell>
          <cell r="Q19">
            <v>2943448</v>
          </cell>
          <cell r="R19"/>
          <cell r="T19"/>
        </row>
        <row r="20">
          <cell r="B20">
            <v>10800</v>
          </cell>
          <cell r="C20" t="str">
            <v>Administrative Office Of The Courts</v>
          </cell>
          <cell r="D20">
            <v>323749464.46091294</v>
          </cell>
          <cell r="E20">
            <v>334132068.48398393</v>
          </cell>
          <cell r="F20">
            <v>2902727738.93119</v>
          </cell>
          <cell r="G20">
            <v>3127683567.06919</v>
          </cell>
          <cell r="H20">
            <v>19586717.93</v>
          </cell>
          <cell r="I20">
            <v>20950122.559999999</v>
          </cell>
          <cell r="J20">
            <v>50251410.672611758</v>
          </cell>
          <cell r="K20">
            <v>56430419.319619894</v>
          </cell>
          <cell r="L20">
            <v>19586717.93</v>
          </cell>
          <cell r="M20">
            <v>20950122.559999999</v>
          </cell>
          <cell r="N20">
            <v>578237397</v>
          </cell>
          <cell r="O20">
            <v>0</v>
          </cell>
          <cell r="P20">
            <v>-59189986</v>
          </cell>
          <cell r="Q20">
            <v>12032665</v>
          </cell>
          <cell r="R20"/>
          <cell r="T20"/>
        </row>
        <row r="21">
          <cell r="B21">
            <v>10850</v>
          </cell>
          <cell r="C21" t="str">
            <v>Office Of Administrative Hearing</v>
          </cell>
          <cell r="D21">
            <v>3640880.8600886981</v>
          </cell>
          <cell r="E21">
            <v>3700687.6604708494</v>
          </cell>
          <cell r="F21">
            <v>24730029.612034</v>
          </cell>
          <cell r="G21">
            <v>25996951.468513001</v>
          </cell>
          <cell r="H21">
            <v>220271.88999999998</v>
          </cell>
          <cell r="I21">
            <v>232033.58</v>
          </cell>
          <cell r="J21">
            <v>565126.49253342079</v>
          </cell>
          <cell r="K21">
            <v>624996.44945430662</v>
          </cell>
          <cell r="L21">
            <v>220271.88999999998</v>
          </cell>
          <cell r="M21">
            <v>232033.58</v>
          </cell>
          <cell r="N21">
            <v>4077013</v>
          </cell>
          <cell r="O21">
            <v>0</v>
          </cell>
          <cell r="P21">
            <v>-504274</v>
          </cell>
          <cell r="Q21">
            <v>288242</v>
          </cell>
          <cell r="R21"/>
          <cell r="T21"/>
        </row>
        <row r="22">
          <cell r="B22">
            <v>10900</v>
          </cell>
          <cell r="C22" t="str">
            <v>Department Of Administration</v>
          </cell>
          <cell r="D22">
            <v>29150573.807317533</v>
          </cell>
          <cell r="E22">
            <v>29703730.433560923</v>
          </cell>
          <cell r="F22">
            <v>214197980.39903</v>
          </cell>
          <cell r="G22">
            <v>232877078.819978</v>
          </cell>
          <cell r="H22">
            <v>1763598.4899999998</v>
          </cell>
          <cell r="I22">
            <v>1862427.62</v>
          </cell>
          <cell r="J22">
            <v>4524663.7185114138</v>
          </cell>
          <cell r="K22">
            <v>5016561.1799190221</v>
          </cell>
          <cell r="L22">
            <v>1763598.4899999998</v>
          </cell>
          <cell r="M22">
            <v>1862427.62</v>
          </cell>
          <cell r="N22">
            <v>50617538</v>
          </cell>
          <cell r="O22">
            <v>0</v>
          </cell>
          <cell r="P22">
            <v>-4367745</v>
          </cell>
          <cell r="Q22">
            <v>-1686310</v>
          </cell>
          <cell r="R22"/>
          <cell r="T22"/>
        </row>
        <row r="23">
          <cell r="B23">
            <v>10910</v>
          </cell>
          <cell r="C23" t="str">
            <v>Office Of State Budget &amp; Management</v>
          </cell>
          <cell r="D23">
            <v>4547089.7685872465</v>
          </cell>
          <cell r="E23">
            <v>4954008.6008454794</v>
          </cell>
          <cell r="F23">
            <v>43291722.222544998</v>
          </cell>
          <cell r="G23">
            <v>50667676.609056003</v>
          </cell>
          <cell r="H23">
            <v>275097.18</v>
          </cell>
          <cell r="I23">
            <v>310616.96000000002</v>
          </cell>
          <cell r="J23">
            <v>705785.49282541277</v>
          </cell>
          <cell r="K23">
            <v>836665.52548252023</v>
          </cell>
          <cell r="L23">
            <v>275097.18</v>
          </cell>
          <cell r="M23">
            <v>310616.96000000002</v>
          </cell>
          <cell r="N23">
            <v>8324716</v>
          </cell>
          <cell r="O23">
            <v>0</v>
          </cell>
          <cell r="P23">
            <v>-882768</v>
          </cell>
          <cell r="Q23">
            <v>223609</v>
          </cell>
          <cell r="R23"/>
          <cell r="T23"/>
        </row>
        <row r="24">
          <cell r="B24">
            <v>10930</v>
          </cell>
          <cell r="C24" t="str">
            <v>Information Technology Services</v>
          </cell>
          <cell r="D24">
            <v>48519382.378676467</v>
          </cell>
          <cell r="E24">
            <v>89370828.102406025</v>
          </cell>
          <cell r="F24">
            <v>368768665.79856998</v>
          </cell>
          <cell r="G24">
            <v>724752375.78890395</v>
          </cell>
          <cell r="H24">
            <v>2935403.9499999997</v>
          </cell>
          <cell r="I24">
            <v>5603562.1200000001</v>
          </cell>
          <cell r="J24">
            <v>7531031.4831014015</v>
          </cell>
          <cell r="K24">
            <v>15093532.70891501</v>
          </cell>
          <cell r="L24">
            <v>2935403.9499999997</v>
          </cell>
          <cell r="M24">
            <v>5603562.1200000001</v>
          </cell>
          <cell r="N24">
            <v>78559570</v>
          </cell>
          <cell r="O24">
            <v>0</v>
          </cell>
          <cell r="P24">
            <v>-7519621</v>
          </cell>
          <cell r="Q24">
            <v>1488826</v>
          </cell>
          <cell r="R24"/>
          <cell r="T24"/>
        </row>
        <row r="25">
          <cell r="B25">
            <v>10940</v>
          </cell>
          <cell r="C25" t="str">
            <v>Office Of State Controller</v>
          </cell>
          <cell r="D25">
            <v>11940020.956686797</v>
          </cell>
          <cell r="E25">
            <v>12040895.555036608</v>
          </cell>
          <cell r="F25">
            <v>98418381.091371998</v>
          </cell>
          <cell r="G25">
            <v>99520632.177336007</v>
          </cell>
          <cell r="H25">
            <v>722366.66999999993</v>
          </cell>
          <cell r="I25">
            <v>754965.66</v>
          </cell>
          <cell r="J25">
            <v>1853293.8657771857</v>
          </cell>
          <cell r="K25">
            <v>2033545.562499735</v>
          </cell>
          <cell r="L25">
            <v>722366.66999999993</v>
          </cell>
          <cell r="M25">
            <v>754965.66</v>
          </cell>
          <cell r="N25">
            <v>19846062</v>
          </cell>
          <cell r="O25">
            <v>0</v>
          </cell>
          <cell r="P25">
            <v>-2006865</v>
          </cell>
          <cell r="Q25">
            <v>275469</v>
          </cell>
          <cell r="R25"/>
          <cell r="T25"/>
        </row>
        <row r="26">
          <cell r="B26">
            <v>10950</v>
          </cell>
          <cell r="C26" t="str">
            <v>N.C. School Of Science &amp; Mathematics</v>
          </cell>
          <cell r="D26">
            <v>13222600.855820954</v>
          </cell>
          <cell r="E26">
            <v>13943286.011726033</v>
          </cell>
          <cell r="F26">
            <v>117161495.62636501</v>
          </cell>
          <cell r="G26">
            <v>136685114.28371301</v>
          </cell>
          <cell r="H26">
            <v>799962.26</v>
          </cell>
          <cell r="I26">
            <v>874245.78</v>
          </cell>
          <cell r="J26">
            <v>2052372.0305523707</v>
          </cell>
          <cell r="K26">
            <v>2354833.7635027263</v>
          </cell>
          <cell r="L26">
            <v>799962.26</v>
          </cell>
          <cell r="M26">
            <v>874245.78</v>
          </cell>
          <cell r="N26">
            <v>23690030</v>
          </cell>
          <cell r="O26">
            <v>0</v>
          </cell>
          <cell r="P26">
            <v>-2389059</v>
          </cell>
          <cell r="Q26">
            <v>-192313</v>
          </cell>
          <cell r="R26"/>
          <cell r="T26"/>
        </row>
        <row r="27">
          <cell r="B27">
            <v>11050</v>
          </cell>
          <cell r="C27" t="str">
            <v>North Carolina Department of Military &amp; Veteran Affairs</v>
          </cell>
          <cell r="D27">
            <v>4252824.5898097875</v>
          </cell>
          <cell r="E27">
            <v>4342409.504068709</v>
          </cell>
          <cell r="F27">
            <v>32299254.749637999</v>
          </cell>
          <cell r="G27">
            <v>34254953.142169997</v>
          </cell>
          <cell r="H27">
            <v>257294.25</v>
          </cell>
          <cell r="I27">
            <v>272269.62</v>
          </cell>
          <cell r="J27">
            <v>660110.54361733177</v>
          </cell>
          <cell r="K27">
            <v>733374.65117882192</v>
          </cell>
          <cell r="L27">
            <v>257294.25</v>
          </cell>
          <cell r="M27">
            <v>272269.62</v>
          </cell>
          <cell r="N27">
            <v>0</v>
          </cell>
          <cell r="O27">
            <v>0</v>
          </cell>
          <cell r="P27">
            <v>-658619</v>
          </cell>
          <cell r="Q27">
            <v>1472842</v>
          </cell>
          <cell r="R27"/>
          <cell r="T27"/>
        </row>
        <row r="28">
          <cell r="B28">
            <v>11300</v>
          </cell>
          <cell r="C28" t="str">
            <v>Environment And Natural Resources</v>
          </cell>
          <cell r="D28">
            <v>81623784.657823101</v>
          </cell>
          <cell r="E28">
            <v>85930402.282281771</v>
          </cell>
          <cell r="F28">
            <v>663692775.69270205</v>
          </cell>
          <cell r="G28">
            <v>725131071.14169502</v>
          </cell>
          <cell r="H28">
            <v>4938207.54</v>
          </cell>
          <cell r="I28">
            <v>5387846.9899999993</v>
          </cell>
          <cell r="J28">
            <v>12669396.473977193</v>
          </cell>
          <cell r="K28">
            <v>14512490.989248509</v>
          </cell>
          <cell r="L28">
            <v>4938207.54</v>
          </cell>
          <cell r="M28">
            <v>5387846.9899999993</v>
          </cell>
          <cell r="N28">
            <v>137563488</v>
          </cell>
          <cell r="O28">
            <v>0</v>
          </cell>
          <cell r="P28">
            <v>-13533466</v>
          </cell>
          <cell r="Q28">
            <v>-1755109</v>
          </cell>
          <cell r="R28"/>
          <cell r="T28"/>
        </row>
        <row r="29">
          <cell r="B29">
            <v>11310</v>
          </cell>
          <cell r="C29" t="str">
            <v>N.C. Housing Finance Agency</v>
          </cell>
          <cell r="D29">
            <v>8846921.765036311</v>
          </cell>
          <cell r="E29">
            <v>9443177.779735839</v>
          </cell>
          <cell r="F29">
            <v>76416084.664123997</v>
          </cell>
          <cell r="G29">
            <v>83198414.901440993</v>
          </cell>
          <cell r="H29">
            <v>535235.36</v>
          </cell>
          <cell r="I29">
            <v>592088.42999999993</v>
          </cell>
          <cell r="J29">
            <v>1373192.3836339843</v>
          </cell>
          <cell r="K29">
            <v>1594825.9149084142</v>
          </cell>
          <cell r="L29">
            <v>535235.36</v>
          </cell>
          <cell r="M29">
            <v>592088.42999999993</v>
          </cell>
          <cell r="N29">
            <v>14467153</v>
          </cell>
          <cell r="O29">
            <v>0</v>
          </cell>
          <cell r="P29">
            <v>-1558213</v>
          </cell>
          <cell r="Q29">
            <v>392362</v>
          </cell>
          <cell r="R29"/>
          <cell r="T29"/>
        </row>
        <row r="30">
          <cell r="B30">
            <v>11600</v>
          </cell>
          <cell r="C30" t="str">
            <v>Wildlife Resources Commission</v>
          </cell>
          <cell r="D30">
            <v>31645819.441575244</v>
          </cell>
          <cell r="E30">
            <v>34911838.048153147</v>
          </cell>
          <cell r="F30">
            <v>306685701.99539798</v>
          </cell>
          <cell r="G30">
            <v>362083636.53225899</v>
          </cell>
          <cell r="H30">
            <v>1914559.8900000001</v>
          </cell>
          <cell r="I30">
            <v>2188976.6199999996</v>
          </cell>
          <cell r="J30">
            <v>4911968.183415832</v>
          </cell>
          <cell r="K30">
            <v>5896140.6165370066</v>
          </cell>
          <cell r="L30">
            <v>1914559.8900000001</v>
          </cell>
          <cell r="M30">
            <v>2188976.6199999996</v>
          </cell>
          <cell r="N30">
            <v>62613997</v>
          </cell>
          <cell r="O30">
            <v>0</v>
          </cell>
          <cell r="P30">
            <v>-6253677</v>
          </cell>
          <cell r="Q30">
            <v>686559</v>
          </cell>
          <cell r="R30"/>
          <cell r="T30"/>
        </row>
        <row r="31">
          <cell r="B31">
            <v>11900</v>
          </cell>
          <cell r="C31" t="str">
            <v>State Board Of Elections</v>
          </cell>
          <cell r="D31">
            <v>3354141.0184660675</v>
          </cell>
          <cell r="E31">
            <v>4561799.0177999623</v>
          </cell>
          <cell r="F31">
            <v>31033406.429832</v>
          </cell>
          <cell r="G31">
            <v>39241272.079487003</v>
          </cell>
          <cell r="H31">
            <v>202924.24000000005</v>
          </cell>
          <cell r="I31">
            <v>286025.36999999994</v>
          </cell>
          <cell r="J31">
            <v>520619.60335115896</v>
          </cell>
          <cell r="K31">
            <v>770426.59387427592</v>
          </cell>
          <cell r="L31">
            <v>202924.24000000005</v>
          </cell>
          <cell r="M31">
            <v>286025.36999999994</v>
          </cell>
          <cell r="N31">
            <v>6513734</v>
          </cell>
          <cell r="O31">
            <v>0</v>
          </cell>
          <cell r="P31">
            <v>-632807</v>
          </cell>
          <cell r="Q31">
            <v>-125615</v>
          </cell>
          <cell r="R31"/>
          <cell r="T31"/>
        </row>
        <row r="32">
          <cell r="B32">
            <v>12100</v>
          </cell>
          <cell r="C32" t="str">
            <v>Governor's Office</v>
          </cell>
          <cell r="D32">
            <v>3920424.1269796467</v>
          </cell>
          <cell r="E32">
            <v>4150315.1511025769</v>
          </cell>
          <cell r="F32">
            <v>36513981.315376997</v>
          </cell>
          <cell r="G32">
            <v>39798487.451191001</v>
          </cell>
          <cell r="H32">
            <v>237184.15</v>
          </cell>
          <cell r="I32">
            <v>260225.28</v>
          </cell>
          <cell r="J32">
            <v>608516.35119679023</v>
          </cell>
          <cell r="K32">
            <v>700932.49459088116</v>
          </cell>
          <cell r="L32">
            <v>237184.15</v>
          </cell>
          <cell r="M32">
            <v>260225.28</v>
          </cell>
          <cell r="N32">
            <v>8085569</v>
          </cell>
          <cell r="O32">
            <v>0</v>
          </cell>
          <cell r="P32">
            <v>-744562</v>
          </cell>
          <cell r="Q32">
            <v>-153490</v>
          </cell>
          <cell r="R32"/>
          <cell r="T32"/>
        </row>
        <row r="33">
          <cell r="B33">
            <v>12150</v>
          </cell>
          <cell r="C33" t="str">
            <v>Lt. Governor's Office</v>
          </cell>
          <cell r="D33">
            <v>586529.68366364238</v>
          </cell>
          <cell r="E33">
            <v>575184.01803249074</v>
          </cell>
          <cell r="F33">
            <v>6236085.0478349999</v>
          </cell>
          <cell r="G33">
            <v>7198024.9038439998</v>
          </cell>
          <cell r="H33">
            <v>35484.82</v>
          </cell>
          <cell r="I33">
            <v>36064.11</v>
          </cell>
          <cell r="J33">
            <v>91039.359878283969</v>
          </cell>
          <cell r="K33">
            <v>97140.856520549976</v>
          </cell>
          <cell r="L33">
            <v>35484.82</v>
          </cell>
          <cell r="M33">
            <v>36064.11</v>
          </cell>
          <cell r="N33">
            <v>1204359</v>
          </cell>
          <cell r="O33">
            <v>0</v>
          </cell>
          <cell r="P33">
            <v>-127161</v>
          </cell>
          <cell r="Q33">
            <v>10353</v>
          </cell>
          <cell r="R33"/>
          <cell r="T33"/>
        </row>
        <row r="34">
          <cell r="B34">
            <v>12160</v>
          </cell>
          <cell r="C34" t="str">
            <v>General Assembly</v>
          </cell>
          <cell r="D34">
            <v>31493674.67152375</v>
          </cell>
          <cell r="E34">
            <v>33240997.846443538</v>
          </cell>
          <cell r="F34">
            <v>269976460.24781001</v>
          </cell>
          <cell r="G34">
            <v>281095632.43240499</v>
          </cell>
          <cell r="H34">
            <v>1905355.1900000002</v>
          </cell>
          <cell r="I34">
            <v>2084214.7300000002</v>
          </cell>
          <cell r="J34">
            <v>4888352.7333199419</v>
          </cell>
          <cell r="K34">
            <v>5613958.1441202024</v>
          </cell>
          <cell r="L34">
            <v>1905355.1900000002</v>
          </cell>
          <cell r="M34">
            <v>2084214.7300000002</v>
          </cell>
          <cell r="N34">
            <v>53160533</v>
          </cell>
          <cell r="O34">
            <v>0</v>
          </cell>
          <cell r="P34">
            <v>-5505133</v>
          </cell>
          <cell r="Q34">
            <v>425369</v>
          </cell>
          <cell r="R34"/>
          <cell r="T34"/>
        </row>
        <row r="35">
          <cell r="B35">
            <v>12220</v>
          </cell>
          <cell r="C35" t="str">
            <v>Health &amp; Human Services</v>
          </cell>
          <cell r="D35">
            <v>795953249.86384797</v>
          </cell>
          <cell r="E35">
            <v>829121755.70599759</v>
          </cell>
          <cell r="F35">
            <v>6757995556.4757299</v>
          </cell>
          <cell r="G35">
            <v>7289570654.9109898</v>
          </cell>
          <cell r="H35">
            <v>48154865.109999999</v>
          </cell>
          <cell r="I35">
            <v>51986037.969999999</v>
          </cell>
          <cell r="J35">
            <v>123545451.11513911</v>
          </cell>
          <cell r="K35">
            <v>140027530.29301521</v>
          </cell>
          <cell r="L35">
            <v>48154865.109999999</v>
          </cell>
          <cell r="M35">
            <v>51986037.969999999</v>
          </cell>
          <cell r="N35">
            <v>1361296816</v>
          </cell>
          <cell r="O35">
            <v>0</v>
          </cell>
          <cell r="P35">
            <v>-137803370</v>
          </cell>
          <cell r="Q35">
            <v>14365168</v>
          </cell>
          <cell r="R35"/>
          <cell r="T35"/>
        </row>
        <row r="36">
          <cell r="B36">
            <v>12510</v>
          </cell>
          <cell r="C36" t="str">
            <v>Department Of Commerce</v>
          </cell>
          <cell r="D36">
            <v>86991908.41260682</v>
          </cell>
          <cell r="E36">
            <v>85712670.9789529</v>
          </cell>
          <cell r="F36">
            <v>637920733.72967696</v>
          </cell>
          <cell r="G36">
            <v>667984120.23843598</v>
          </cell>
          <cell r="H36">
            <v>5262976.96</v>
          </cell>
          <cell r="I36">
            <v>5374195.21</v>
          </cell>
          <cell r="J36">
            <v>13502620.373798061</v>
          </cell>
          <cell r="K36">
            <v>14475719.096021973</v>
          </cell>
          <cell r="L36">
            <v>5262976.96</v>
          </cell>
          <cell r="M36">
            <v>5374195.21</v>
          </cell>
          <cell r="N36">
            <v>149194287</v>
          </cell>
          <cell r="O36">
            <v>0</v>
          </cell>
          <cell r="P36">
            <v>-13007944</v>
          </cell>
          <cell r="Q36">
            <v>-3599129</v>
          </cell>
          <cell r="R36"/>
          <cell r="T36"/>
        </row>
        <row r="37">
          <cell r="B37">
            <v>12600</v>
          </cell>
          <cell r="C37" t="str">
            <v>Insurance Department</v>
          </cell>
          <cell r="D37">
            <v>32016072.542030927</v>
          </cell>
          <cell r="E37">
            <v>36300903.214867972</v>
          </cell>
          <cell r="F37">
            <v>276067384.05492401</v>
          </cell>
          <cell r="G37">
            <v>301676926.59577602</v>
          </cell>
          <cell r="H37">
            <v>1936960.06</v>
          </cell>
          <cell r="I37">
            <v>2276071.1799999997</v>
          </cell>
          <cell r="J37">
            <v>4969437.7475270415</v>
          </cell>
          <cell r="K37">
            <v>6130735.0694898292</v>
          </cell>
          <cell r="L37">
            <v>1936960.06</v>
          </cell>
          <cell r="M37">
            <v>2276071.1799999997</v>
          </cell>
          <cell r="N37">
            <v>40992712</v>
          </cell>
          <cell r="O37">
            <v>0</v>
          </cell>
          <cell r="P37">
            <v>-5629334</v>
          </cell>
          <cell r="Q37">
            <v>3740957</v>
          </cell>
          <cell r="R37"/>
          <cell r="T37"/>
        </row>
        <row r="38">
          <cell r="B38">
            <v>12700</v>
          </cell>
          <cell r="C38" t="str">
            <v>Labor Department</v>
          </cell>
          <cell r="D38">
            <v>20239309.979852643</v>
          </cell>
          <cell r="E38">
            <v>20766375.406958405</v>
          </cell>
          <cell r="F38">
            <v>161262000.877841</v>
          </cell>
          <cell r="G38">
            <v>172635149.96509501</v>
          </cell>
          <cell r="H38">
            <v>1224470.46</v>
          </cell>
          <cell r="I38">
            <v>1302054.3399999996</v>
          </cell>
          <cell r="J38">
            <v>3141484.354951439</v>
          </cell>
          <cell r="K38">
            <v>3507161.9353395761</v>
          </cell>
          <cell r="L38">
            <v>1224470.46</v>
          </cell>
          <cell r="M38">
            <v>1302054.3399999996</v>
          </cell>
          <cell r="N38">
            <v>31324741</v>
          </cell>
          <cell r="O38">
            <v>0</v>
          </cell>
          <cell r="P38">
            <v>-3288319</v>
          </cell>
          <cell r="Q38">
            <v>383379</v>
          </cell>
          <cell r="R38"/>
          <cell r="T38"/>
        </row>
        <row r="39">
          <cell r="B39">
            <v>13500</v>
          </cell>
          <cell r="C39" t="str">
            <v>Revenue Department</v>
          </cell>
          <cell r="D39">
            <v>72172980.867270842</v>
          </cell>
          <cell r="E39">
            <v>72150753.742590263</v>
          </cell>
          <cell r="F39">
            <v>632306157.94368804</v>
          </cell>
          <cell r="G39">
            <v>660222776.86512804</v>
          </cell>
          <cell r="H39">
            <v>4366437.55</v>
          </cell>
          <cell r="I39">
            <v>4523861.3</v>
          </cell>
          <cell r="J39">
            <v>11202471.352553079</v>
          </cell>
          <cell r="K39">
            <v>12185293.397290789</v>
          </cell>
          <cell r="L39">
            <v>4366437.55</v>
          </cell>
          <cell r="M39">
            <v>4523861.3</v>
          </cell>
          <cell r="N39">
            <v>128196901</v>
          </cell>
          <cell r="O39">
            <v>0</v>
          </cell>
          <cell r="P39">
            <v>-12893456</v>
          </cell>
          <cell r="Q39">
            <v>2702875</v>
          </cell>
          <cell r="R39"/>
          <cell r="T39"/>
        </row>
        <row r="40">
          <cell r="B40">
            <v>13700</v>
          </cell>
          <cell r="C40" t="str">
            <v>Secretary Of State</v>
          </cell>
          <cell r="D40">
            <v>8545752.0795018803</v>
          </cell>
          <cell r="E40">
            <v>8812634.8611667529</v>
          </cell>
          <cell r="F40">
            <v>68055204.919643998</v>
          </cell>
          <cell r="G40">
            <v>71282813.290932998</v>
          </cell>
          <cell r="H40">
            <v>517014.71000000008</v>
          </cell>
          <cell r="I40">
            <v>552553.31000000006</v>
          </cell>
          <cell r="J40">
            <v>1326445.7378128627</v>
          </cell>
          <cell r="K40">
            <v>1488335.6834998834</v>
          </cell>
          <cell r="L40">
            <v>517014.71000000008</v>
          </cell>
          <cell r="M40">
            <v>552553.31000000006</v>
          </cell>
          <cell r="N40">
            <v>13588813</v>
          </cell>
          <cell r="O40">
            <v>0</v>
          </cell>
          <cell r="P40">
            <v>-1387725</v>
          </cell>
          <cell r="Q40">
            <v>-41523</v>
          </cell>
          <cell r="R40"/>
          <cell r="T40"/>
        </row>
        <row r="41">
          <cell r="B41">
            <v>14300</v>
          </cell>
          <cell r="C41" t="str">
            <v>State Treasurer</v>
          </cell>
          <cell r="D41">
            <v>23582943.162841499</v>
          </cell>
          <cell r="E41">
            <v>24026600.311274052</v>
          </cell>
          <cell r="F41">
            <v>226517876.13212699</v>
          </cell>
          <cell r="G41">
            <v>233598720.71046501</v>
          </cell>
          <cell r="H41">
            <v>1426758.9800000002</v>
          </cell>
          <cell r="I41">
            <v>1506470.85</v>
          </cell>
          <cell r="J41">
            <v>3660472.96392636</v>
          </cell>
          <cell r="K41">
            <v>4057770.1402375097</v>
          </cell>
          <cell r="L41">
            <v>1426758.9800000002</v>
          </cell>
          <cell r="M41">
            <v>1506470.85</v>
          </cell>
          <cell r="N41">
            <v>47058333</v>
          </cell>
          <cell r="O41">
            <v>0</v>
          </cell>
          <cell r="P41">
            <v>-4618962</v>
          </cell>
          <cell r="Q41">
            <v>1262827</v>
          </cell>
          <cell r="R41"/>
          <cell r="T41"/>
        </row>
        <row r="42">
          <cell r="B42">
            <v>14300.1</v>
          </cell>
          <cell r="C42" t="str">
            <v>State Health Plan (subset of Department of Treasurer)</v>
          </cell>
          <cell r="D42">
            <v>2828199.8196205455</v>
          </cell>
          <cell r="E42">
            <v>3359466.9707458694</v>
          </cell>
          <cell r="F42">
            <v>23137417.189901002</v>
          </cell>
          <cell r="G42">
            <v>25245491.901535999</v>
          </cell>
          <cell r="H42">
            <v>171105</v>
          </cell>
          <cell r="I42">
            <v>210639</v>
          </cell>
          <cell r="J42">
            <v>438984.60445829452</v>
          </cell>
          <cell r="K42">
            <v>567368.85719991778</v>
          </cell>
          <cell r="L42">
            <v>171105</v>
          </cell>
          <cell r="M42">
            <v>210639</v>
          </cell>
          <cell r="N42">
            <v>5541457</v>
          </cell>
          <cell r="O42">
            <v>0</v>
          </cell>
          <cell r="P42">
            <v>-471799</v>
          </cell>
          <cell r="Q42">
            <v>111971</v>
          </cell>
          <cell r="R42"/>
          <cell r="T42"/>
        </row>
        <row r="43">
          <cell r="B43">
            <v>18400</v>
          </cell>
          <cell r="C43" t="str">
            <v>Department Of Agriculture</v>
          </cell>
          <cell r="D43">
            <v>90280454.633397922</v>
          </cell>
          <cell r="E43">
            <v>92470711.381370351</v>
          </cell>
          <cell r="F43">
            <v>787109713.49651802</v>
          </cell>
          <cell r="G43">
            <v>839484442.47732699</v>
          </cell>
          <cell r="H43">
            <v>5461932.7399999993</v>
          </cell>
          <cell r="I43">
            <v>5797925.1900000004</v>
          </cell>
          <cell r="J43">
            <v>14013058.551455004</v>
          </cell>
          <cell r="K43">
            <v>15617061.366512926</v>
          </cell>
          <cell r="L43">
            <v>5461932.7399999993</v>
          </cell>
          <cell r="M43">
            <v>5797925.1900000004</v>
          </cell>
          <cell r="N43">
            <v>159857963</v>
          </cell>
          <cell r="O43">
            <v>0</v>
          </cell>
          <cell r="P43">
            <v>-16050080</v>
          </cell>
          <cell r="Q43">
            <v>1412403</v>
          </cell>
          <cell r="R43"/>
          <cell r="T43"/>
        </row>
        <row r="44">
          <cell r="B44">
            <v>18600</v>
          </cell>
          <cell r="C44" t="str">
            <v>Barber Examiners, State Board Of</v>
          </cell>
          <cell r="D44">
            <v>260457.6908661612</v>
          </cell>
          <cell r="E44">
            <v>266061.66926675342</v>
          </cell>
          <cell r="F44">
            <v>2209213.1458760002</v>
          </cell>
          <cell r="G44">
            <v>2345430.9156419998</v>
          </cell>
          <cell r="H44">
            <v>15757.59</v>
          </cell>
          <cell r="I44">
            <v>16682.100000000002</v>
          </cell>
          <cell r="J44">
            <v>40427.45339625363</v>
          </cell>
          <cell r="K44">
            <v>44934.243006730707</v>
          </cell>
          <cell r="L44">
            <v>15757.59</v>
          </cell>
          <cell r="M44">
            <v>16682.100000000002</v>
          </cell>
          <cell r="N44">
            <v>478866</v>
          </cell>
          <cell r="O44">
            <v>0</v>
          </cell>
          <cell r="P44">
            <v>-45048</v>
          </cell>
          <cell r="Q44">
            <v>-43846</v>
          </cell>
          <cell r="R44"/>
          <cell r="T44"/>
        </row>
        <row r="45">
          <cell r="B45">
            <v>18640</v>
          </cell>
          <cell r="C45" t="str">
            <v>North Carolina Board of Opticians</v>
          </cell>
          <cell r="D45">
            <v>31011.767637252375</v>
          </cell>
          <cell r="E45">
            <v>31619.07556930626</v>
          </cell>
          <cell r="F45">
            <v>148814.438815</v>
          </cell>
          <cell r="G45">
            <v>244306.247003</v>
          </cell>
          <cell r="H45">
            <v>1876.1999999999998</v>
          </cell>
          <cell r="I45">
            <v>1982.5200000000002</v>
          </cell>
          <cell r="J45">
            <v>4813.5525839960965</v>
          </cell>
          <cell r="K45">
            <v>5340.037252246645</v>
          </cell>
          <cell r="L45">
            <v>1876.1999999999998</v>
          </cell>
          <cell r="M45">
            <v>1982.5200000000002</v>
          </cell>
          <cell r="N45">
            <v>0</v>
          </cell>
          <cell r="O45">
            <v>0</v>
          </cell>
          <cell r="P45">
            <v>-3034</v>
          </cell>
          <cell r="Q45">
            <v>6901</v>
          </cell>
          <cell r="R45"/>
          <cell r="T45"/>
        </row>
        <row r="46">
          <cell r="B46">
            <v>18690</v>
          </cell>
          <cell r="C46" t="str">
            <v>N.C. Real Estate Commission</v>
          </cell>
          <cell r="D46">
            <v>0</v>
          </cell>
          <cell r="E46">
            <v>0</v>
          </cell>
          <cell r="F46">
            <v>0</v>
          </cell>
          <cell r="G46">
            <v>0</v>
          </cell>
          <cell r="H46">
            <v>0</v>
          </cell>
          <cell r="I46">
            <v>0</v>
          </cell>
          <cell r="J46">
            <v>0</v>
          </cell>
          <cell r="K46">
            <v>0</v>
          </cell>
          <cell r="L46">
            <v>0</v>
          </cell>
          <cell r="M46">
            <v>0</v>
          </cell>
          <cell r="N46">
            <v>0</v>
          </cell>
          <cell r="O46">
            <v>0</v>
          </cell>
          <cell r="P46">
            <v>0</v>
          </cell>
          <cell r="Q46">
            <v>-29536</v>
          </cell>
          <cell r="R46"/>
          <cell r="T46"/>
        </row>
        <row r="47">
          <cell r="B47">
            <v>18740</v>
          </cell>
          <cell r="C47" t="str">
            <v>N.C. Auctioneers Licensing Board</v>
          </cell>
          <cell r="D47">
            <v>133275.55904023148</v>
          </cell>
          <cell r="E47">
            <v>142699.23636494516</v>
          </cell>
          <cell r="F47">
            <v>1078844.7512610001</v>
          </cell>
          <cell r="G47">
            <v>1145474.4686120001</v>
          </cell>
          <cell r="H47">
            <v>8063.1199999999981</v>
          </cell>
          <cell r="I47">
            <v>8947.26</v>
          </cell>
          <cell r="J47">
            <v>20686.628350426716</v>
          </cell>
          <cell r="K47">
            <v>24099.984719214088</v>
          </cell>
          <cell r="L47">
            <v>8063.1199999999981</v>
          </cell>
          <cell r="M47">
            <v>8947.26</v>
          </cell>
          <cell r="N47">
            <v>221627</v>
          </cell>
          <cell r="O47">
            <v>0</v>
          </cell>
          <cell r="P47">
            <v>-21999</v>
          </cell>
          <cell r="Q47">
            <v>5425</v>
          </cell>
          <cell r="R47"/>
          <cell r="T47"/>
        </row>
        <row r="48">
          <cell r="B48">
            <v>18780</v>
          </cell>
          <cell r="C48" t="str">
            <v>N.C. State Board Of Examiners Of Practicing Psychol</v>
          </cell>
          <cell r="D48">
            <v>282679.48520002677</v>
          </cell>
          <cell r="E48">
            <v>276161.01112597896</v>
          </cell>
          <cell r="F48">
            <v>2834141.0442039999</v>
          </cell>
          <cell r="G48">
            <v>3167936.1817299998</v>
          </cell>
          <cell r="H48">
            <v>17102.000000000004</v>
          </cell>
          <cell r="I48">
            <v>17315.330000000002</v>
          </cell>
          <cell r="J48">
            <v>43876.652964236899</v>
          </cell>
          <cell r="K48">
            <v>46639.886223061512</v>
          </cell>
          <cell r="L48">
            <v>17102.000000000004</v>
          </cell>
          <cell r="M48">
            <v>17315.330000000002</v>
          </cell>
          <cell r="N48">
            <v>389219</v>
          </cell>
          <cell r="O48">
            <v>0</v>
          </cell>
          <cell r="P48">
            <v>-57791</v>
          </cell>
          <cell r="Q48">
            <v>40962</v>
          </cell>
          <cell r="R48"/>
          <cell r="T48"/>
        </row>
        <row r="49">
          <cell r="B49">
            <v>19005</v>
          </cell>
          <cell r="C49" t="str">
            <v>Community Colleges Administration</v>
          </cell>
          <cell r="D49">
            <v>14485224.429586366</v>
          </cell>
          <cell r="E49">
            <v>15052658.595424907</v>
          </cell>
          <cell r="F49">
            <v>111125154.182823</v>
          </cell>
          <cell r="G49">
            <v>120054594.677781</v>
          </cell>
          <cell r="H49">
            <v>876350.5</v>
          </cell>
          <cell r="I49">
            <v>943803.58000000007</v>
          </cell>
          <cell r="J49">
            <v>2248352.634986287</v>
          </cell>
          <cell r="K49">
            <v>2542191.8951656208</v>
          </cell>
          <cell r="L49">
            <v>876350.5</v>
          </cell>
          <cell r="M49">
            <v>943803.58000000007</v>
          </cell>
          <cell r="N49">
            <v>21847962</v>
          </cell>
          <cell r="O49">
            <v>0</v>
          </cell>
          <cell r="P49">
            <v>-2265971</v>
          </cell>
          <cell r="Q49">
            <v>356857</v>
          </cell>
          <cell r="R49"/>
          <cell r="T49"/>
        </row>
        <row r="50">
          <cell r="B50">
            <v>19100</v>
          </cell>
          <cell r="C50" t="str">
            <v>Department Of Public Safety</v>
          </cell>
          <cell r="D50">
            <v>1078567515.8057802</v>
          </cell>
          <cell r="E50">
            <v>1110512671.3727074</v>
          </cell>
          <cell r="F50">
            <v>9931694454.7471409</v>
          </cell>
          <cell r="G50">
            <v>10901643026.746599</v>
          </cell>
          <cell r="H50">
            <v>65252919.370000005</v>
          </cell>
          <cell r="I50">
            <v>69629283.639999986</v>
          </cell>
          <cell r="J50">
            <v>167411980.94379729</v>
          </cell>
          <cell r="K50">
            <v>187550677.16080937</v>
          </cell>
          <cell r="L50">
            <v>65252919.370000005</v>
          </cell>
          <cell r="M50">
            <v>69629283.639999986</v>
          </cell>
          <cell r="N50">
            <v>1997326196</v>
          </cell>
          <cell r="O50">
            <v>0</v>
          </cell>
          <cell r="P50">
            <v>-202518773</v>
          </cell>
          <cell r="Q50">
            <v>30282440</v>
          </cell>
          <cell r="R50"/>
          <cell r="T50"/>
        </row>
        <row r="51">
          <cell r="B51">
            <v>20100</v>
          </cell>
          <cell r="C51" t="str">
            <v>Appalachian State University</v>
          </cell>
          <cell r="D51">
            <v>178953373.91089657</v>
          </cell>
          <cell r="E51">
            <v>188910056.45872858</v>
          </cell>
          <cell r="F51">
            <v>1636989813.3439901</v>
          </cell>
          <cell r="G51">
            <v>1815942474.9217</v>
          </cell>
          <cell r="H51">
            <v>10826610.209999999</v>
          </cell>
          <cell r="I51">
            <v>11844684.210000001</v>
          </cell>
          <cell r="J51">
            <v>27776600.336991806</v>
          </cell>
          <cell r="K51">
            <v>31904371.66964148</v>
          </cell>
          <cell r="L51">
            <v>10826610.209999999</v>
          </cell>
          <cell r="M51">
            <v>11844684.210000001</v>
          </cell>
          <cell r="N51">
            <v>316660087</v>
          </cell>
          <cell r="O51">
            <v>0</v>
          </cell>
          <cell r="P51">
            <v>-33380122</v>
          </cell>
          <cell r="Q51">
            <v>-4992024</v>
          </cell>
          <cell r="R51"/>
          <cell r="T51"/>
        </row>
        <row r="52">
          <cell r="B52">
            <v>20200</v>
          </cell>
          <cell r="C52" t="str">
            <v>N.C. School Of The Arts</v>
          </cell>
          <cell r="D52">
            <v>28064536.316196911</v>
          </cell>
          <cell r="E52">
            <v>29749249.321863595</v>
          </cell>
          <cell r="F52">
            <v>236985881.505977</v>
          </cell>
          <cell r="G52">
            <v>271682814.54857498</v>
          </cell>
          <cell r="H52">
            <v>1697893.6400000001</v>
          </cell>
          <cell r="I52">
            <v>1865281.66</v>
          </cell>
          <cell r="J52">
            <v>4356092.2706388123</v>
          </cell>
          <cell r="K52">
            <v>5024248.7088818578</v>
          </cell>
          <cell r="L52">
            <v>1697893.6400000001</v>
          </cell>
          <cell r="M52">
            <v>1865281.66</v>
          </cell>
          <cell r="N52">
            <v>44537750</v>
          </cell>
          <cell r="O52">
            <v>0</v>
          </cell>
          <cell r="P52">
            <v>-4832417</v>
          </cell>
          <cell r="Q52">
            <v>528093</v>
          </cell>
          <cell r="R52"/>
          <cell r="T52"/>
        </row>
        <row r="53">
          <cell r="B53">
            <v>20300</v>
          </cell>
          <cell r="C53" t="str">
            <v>East Carolina University</v>
          </cell>
          <cell r="D53">
            <v>415066098.41684556</v>
          </cell>
          <cell r="E53">
            <v>432019769.67815226</v>
          </cell>
          <cell r="F53">
            <v>3938507342.53934</v>
          </cell>
          <cell r="G53">
            <v>4257835627.07406</v>
          </cell>
          <cell r="H53">
            <v>25111339.120000001</v>
          </cell>
          <cell r="I53">
            <v>27087693.690000005</v>
          </cell>
          <cell r="J53">
            <v>64425301.838118687</v>
          </cell>
          <cell r="K53">
            <v>72962337.520956367</v>
          </cell>
          <cell r="L53">
            <v>25111339.120000001</v>
          </cell>
          <cell r="M53">
            <v>27087693.690000005</v>
          </cell>
          <cell r="N53">
            <v>747188074</v>
          </cell>
          <cell r="O53">
            <v>0</v>
          </cell>
          <cell r="P53">
            <v>-80310734</v>
          </cell>
          <cell r="Q53">
            <v>-13261213</v>
          </cell>
          <cell r="R53"/>
          <cell r="T53"/>
        </row>
        <row r="54">
          <cell r="B54">
            <v>20400</v>
          </cell>
          <cell r="C54" t="str">
            <v>Elizabeth City State University</v>
          </cell>
          <cell r="D54">
            <v>21035034.714047119</v>
          </cell>
          <cell r="E54">
            <v>22374081.763541061</v>
          </cell>
          <cell r="F54">
            <v>183280243.443939</v>
          </cell>
          <cell r="G54">
            <v>196830195.091021</v>
          </cell>
          <cell r="H54">
            <v>1272611.5</v>
          </cell>
          <cell r="I54">
            <v>1402857.7299999997</v>
          </cell>
          <cell r="J54">
            <v>3264994.3365569497</v>
          </cell>
          <cell r="K54">
            <v>3778681.9491365356</v>
          </cell>
          <cell r="L54">
            <v>1272611.5</v>
          </cell>
          <cell r="M54">
            <v>1402857.7299999997</v>
          </cell>
          <cell r="N54">
            <v>36078513</v>
          </cell>
          <cell r="O54">
            <v>0</v>
          </cell>
          <cell r="P54">
            <v>-3737297</v>
          </cell>
          <cell r="Q54">
            <v>-995604</v>
          </cell>
          <cell r="R54"/>
          <cell r="T54"/>
        </row>
        <row r="55">
          <cell r="B55">
            <v>20600</v>
          </cell>
          <cell r="C55" t="str">
            <v>Fayetteville State University</v>
          </cell>
          <cell r="D55">
            <v>52946946.923677996</v>
          </cell>
          <cell r="E55">
            <v>53620952.335024565</v>
          </cell>
          <cell r="F55">
            <v>463111323.68166298</v>
          </cell>
          <cell r="G55">
            <v>510390056.12296098</v>
          </cell>
          <cell r="H55">
            <v>3203269.9</v>
          </cell>
          <cell r="I55">
            <v>3362040.4299999997</v>
          </cell>
          <cell r="J55">
            <v>8218264.6329719219</v>
          </cell>
          <cell r="K55">
            <v>9055858.7755782176</v>
          </cell>
          <cell r="L55">
            <v>3203269.9</v>
          </cell>
          <cell r="M55">
            <v>3362040.4299999997</v>
          </cell>
          <cell r="N55">
            <v>85022391</v>
          </cell>
          <cell r="O55">
            <v>0</v>
          </cell>
          <cell r="P55">
            <v>-9443377</v>
          </cell>
          <cell r="Q55">
            <v>244683</v>
          </cell>
          <cell r="R55"/>
          <cell r="T55"/>
        </row>
        <row r="56">
          <cell r="B56">
            <v>20700</v>
          </cell>
          <cell r="C56" t="str">
            <v>N.C. A&amp;T University</v>
          </cell>
          <cell r="D56">
            <v>109759184.56556129</v>
          </cell>
          <cell r="E56">
            <v>114495953.96961355</v>
          </cell>
          <cell r="F56">
            <v>940144959.36934996</v>
          </cell>
          <cell r="G56">
            <v>1023455089.6003799</v>
          </cell>
          <cell r="H56">
            <v>6640388.4000000004</v>
          </cell>
          <cell r="I56">
            <v>7178910.6600000001</v>
          </cell>
          <cell r="J56">
            <v>17036487.976525802</v>
          </cell>
          <cell r="K56">
            <v>19336829.063490178</v>
          </cell>
          <cell r="L56">
            <v>6640388.4000000004</v>
          </cell>
          <cell r="M56">
            <v>7178910.6600000001</v>
          </cell>
          <cell r="N56">
            <v>178919711</v>
          </cell>
          <cell r="O56">
            <v>0</v>
          </cell>
          <cell r="P56">
            <v>-19170647</v>
          </cell>
          <cell r="Q56">
            <v>-2934750</v>
          </cell>
          <cell r="R56"/>
          <cell r="T56"/>
        </row>
        <row r="57">
          <cell r="B57">
            <v>20800</v>
          </cell>
          <cell r="C57" t="str">
            <v>N.C. Central University</v>
          </cell>
          <cell r="D57">
            <v>83106413.764150977</v>
          </cell>
          <cell r="E57">
            <v>86694859.127818376</v>
          </cell>
          <cell r="F57">
            <v>729472105.365026</v>
          </cell>
          <cell r="G57">
            <v>777594623.77432704</v>
          </cell>
          <cell r="H57">
            <v>5027906.0299999993</v>
          </cell>
          <cell r="I57">
            <v>5435778.5300000003</v>
          </cell>
          <cell r="J57">
            <v>12899525.67039551</v>
          </cell>
          <cell r="K57">
            <v>14641597.484596629</v>
          </cell>
          <cell r="L57">
            <v>5027906.0299999993</v>
          </cell>
          <cell r="M57">
            <v>5435778.5300000003</v>
          </cell>
          <cell r="N57">
            <v>143564788</v>
          </cell>
          <cell r="O57">
            <v>0</v>
          </cell>
          <cell r="P57">
            <v>-14874783</v>
          </cell>
          <cell r="Q57">
            <v>-2944858</v>
          </cell>
          <cell r="R57"/>
          <cell r="T57"/>
        </row>
        <row r="58">
          <cell r="B58">
            <v>20900</v>
          </cell>
          <cell r="C58" t="str">
            <v>University Of North Carolina At Greensboro</v>
          </cell>
          <cell r="D58">
            <v>175090022.21329758</v>
          </cell>
          <cell r="E58">
            <v>189187003.11421758</v>
          </cell>
          <cell r="F58">
            <v>1541406507.76683</v>
          </cell>
          <cell r="G58">
            <v>1755416004.03754</v>
          </cell>
          <cell r="H58">
            <v>10592878.92</v>
          </cell>
          <cell r="I58">
            <v>11862048.800000001</v>
          </cell>
          <cell r="J58">
            <v>27176942.595311686</v>
          </cell>
          <cell r="K58">
            <v>31951144.240647063</v>
          </cell>
          <cell r="L58">
            <v>10592878.92</v>
          </cell>
          <cell r="M58">
            <v>11862048.800000001</v>
          </cell>
          <cell r="N58">
            <v>293363921</v>
          </cell>
          <cell r="O58">
            <v>0</v>
          </cell>
          <cell r="P58">
            <v>-31431067</v>
          </cell>
          <cell r="Q58">
            <v>-4331880</v>
          </cell>
          <cell r="R58"/>
          <cell r="T58"/>
        </row>
        <row r="59">
          <cell r="B59">
            <v>21200</v>
          </cell>
          <cell r="C59" t="str">
            <v>UNC - Pembroke</v>
          </cell>
          <cell r="D59">
            <v>51150386.562985212</v>
          </cell>
          <cell r="E59">
            <v>54685303.796571173</v>
          </cell>
          <cell r="F59">
            <v>487624259.87165701</v>
          </cell>
          <cell r="G59">
            <v>534063360.37458098</v>
          </cell>
          <cell r="H59">
            <v>3094578.69</v>
          </cell>
          <cell r="I59">
            <v>3428775.3999999994</v>
          </cell>
          <cell r="J59">
            <v>7939407.9786956385</v>
          </cell>
          <cell r="K59">
            <v>9235613.4442965966</v>
          </cell>
          <cell r="L59">
            <v>3094578.69</v>
          </cell>
          <cell r="M59">
            <v>3428775.3999999994</v>
          </cell>
          <cell r="N59">
            <v>93510444</v>
          </cell>
          <cell r="O59">
            <v>0</v>
          </cell>
          <cell r="P59">
            <v>-9943224</v>
          </cell>
          <cell r="Q59">
            <v>-2265019</v>
          </cell>
          <cell r="R59"/>
          <cell r="T59"/>
        </row>
        <row r="60">
          <cell r="B60">
            <v>21300</v>
          </cell>
          <cell r="C60" t="str">
            <v>N.C. State University</v>
          </cell>
          <cell r="D60">
            <v>642157289.79842615</v>
          </cell>
          <cell r="E60">
            <v>671399989.2340641</v>
          </cell>
          <cell r="F60">
            <v>6235352309.5932302</v>
          </cell>
          <cell r="G60">
            <v>6787044138.00002</v>
          </cell>
          <cell r="H60">
            <v>38850268.749999993</v>
          </cell>
          <cell r="I60">
            <v>42096863.450000003</v>
          </cell>
          <cell r="J60">
            <v>99673708.309617996</v>
          </cell>
          <cell r="K60">
            <v>113390441.97573806</v>
          </cell>
          <cell r="L60">
            <v>38850268.749999993</v>
          </cell>
          <cell r="M60">
            <v>42096863.450000003</v>
          </cell>
          <cell r="N60">
            <v>1161399772</v>
          </cell>
          <cell r="O60">
            <v>0</v>
          </cell>
          <cell r="P60">
            <v>-127146068</v>
          </cell>
          <cell r="Q60">
            <v>-9357869</v>
          </cell>
          <cell r="R60"/>
          <cell r="T60"/>
        </row>
        <row r="61">
          <cell r="B61">
            <v>21520</v>
          </cell>
          <cell r="C61" t="str">
            <v>UNC-CH CB 1260</v>
          </cell>
          <cell r="D61">
            <v>1143705649.747622</v>
          </cell>
          <cell r="E61">
            <v>1203330414.2774856</v>
          </cell>
          <cell r="F61">
            <v>10989833597.381599</v>
          </cell>
          <cell r="G61">
            <v>12074799574.7162</v>
          </cell>
          <cell r="H61">
            <v>69193751.390000001</v>
          </cell>
          <cell r="I61">
            <v>75448967.75</v>
          </cell>
          <cell r="J61">
            <v>177522524.67738941</v>
          </cell>
          <cell r="K61">
            <v>203226347.49135229</v>
          </cell>
          <cell r="L61">
            <v>69193751.390000001</v>
          </cell>
          <cell r="M61">
            <v>75448967.75</v>
          </cell>
          <cell r="N61">
            <v>2085455588</v>
          </cell>
          <cell r="O61">
            <v>0</v>
          </cell>
          <cell r="P61">
            <v>-224095458</v>
          </cell>
          <cell r="Q61">
            <v>-33975680</v>
          </cell>
          <cell r="R61"/>
          <cell r="T61"/>
        </row>
        <row r="62">
          <cell r="B62">
            <v>21525</v>
          </cell>
          <cell r="C62" t="str">
            <v>UNC-General Administration</v>
          </cell>
          <cell r="D62">
            <v>28489713.402606364</v>
          </cell>
          <cell r="E62">
            <v>28626733.383249808</v>
          </cell>
          <cell r="F62">
            <v>256176278.17852899</v>
          </cell>
          <cell r="G62">
            <v>279029589.738428</v>
          </cell>
          <cell r="H62">
            <v>1723616.69</v>
          </cell>
          <cell r="I62">
            <v>1794899.7699999996</v>
          </cell>
          <cell r="J62">
            <v>4422086.9693893502</v>
          </cell>
          <cell r="K62">
            <v>4834670.841075466</v>
          </cell>
          <cell r="L62">
            <v>1723616.69</v>
          </cell>
          <cell r="M62">
            <v>1794899.7699999996</v>
          </cell>
          <cell r="N62">
            <v>54765104</v>
          </cell>
          <cell r="O62">
            <v>0</v>
          </cell>
          <cell r="P62">
            <v>-5223732</v>
          </cell>
          <cell r="Q62">
            <v>-1272475</v>
          </cell>
          <cell r="R62"/>
          <cell r="T62"/>
        </row>
        <row r="63">
          <cell r="B63">
            <v>21525.1</v>
          </cell>
          <cell r="C63" t="str">
            <v>State Education Assistance Authority (subset of UNC Gen. Adm.)</v>
          </cell>
          <cell r="D63">
            <v>3382649.6296749078</v>
          </cell>
          <cell r="E63">
            <v>3507441.1566970944</v>
          </cell>
          <cell r="F63">
            <v>25054864.290773001</v>
          </cell>
          <cell r="G63">
            <v>26181875.486054</v>
          </cell>
          <cell r="H63">
            <v>204649</v>
          </cell>
          <cell r="I63">
            <v>219917</v>
          </cell>
          <cell r="J63">
            <v>525044.62358075753</v>
          </cell>
          <cell r="K63">
            <v>592359.7100671496</v>
          </cell>
          <cell r="L63">
            <v>204649</v>
          </cell>
          <cell r="M63">
            <v>219917</v>
          </cell>
          <cell r="N63">
            <v>3829724</v>
          </cell>
          <cell r="O63">
            <v>0</v>
          </cell>
          <cell r="P63">
            <v>-510898</v>
          </cell>
          <cell r="Q63">
            <v>440187</v>
          </cell>
          <cell r="R63"/>
          <cell r="T63"/>
        </row>
        <row r="64">
          <cell r="B64">
            <v>21550</v>
          </cell>
          <cell r="C64" t="str">
            <v>UNC Health Care System</v>
          </cell>
          <cell r="D64">
            <v>657560982.22280443</v>
          </cell>
          <cell r="E64">
            <v>706537303.22716653</v>
          </cell>
          <cell r="F64">
            <v>6320168235.1398001</v>
          </cell>
          <cell r="G64">
            <v>7379691702.8728704</v>
          </cell>
          <cell r="H64">
            <v>39782186.210000001</v>
          </cell>
          <cell r="I64">
            <v>44299977.439999998</v>
          </cell>
          <cell r="J64">
            <v>102064622.76311663</v>
          </cell>
          <cell r="K64">
            <v>119324662.45146881</v>
          </cell>
          <cell r="L64">
            <v>39782186.210000001</v>
          </cell>
          <cell r="M64">
            <v>44299977.439999998</v>
          </cell>
          <cell r="N64">
            <v>1267142059</v>
          </cell>
          <cell r="O64">
            <v>0</v>
          </cell>
          <cell r="P64">
            <v>-128875563</v>
          </cell>
          <cell r="Q64">
            <v>-2162047</v>
          </cell>
          <cell r="R64"/>
          <cell r="T64"/>
        </row>
        <row r="65">
          <cell r="B65">
            <v>21570</v>
          </cell>
          <cell r="C65" t="str">
            <v>University Of North Carolina Press</v>
          </cell>
          <cell r="D65">
            <v>3300784.3152152896</v>
          </cell>
          <cell r="E65">
            <v>3502388.0567472223</v>
          </cell>
          <cell r="F65">
            <v>26365780.487419002</v>
          </cell>
          <cell r="G65">
            <v>31897948.305514999</v>
          </cell>
          <cell r="H65">
            <v>199696.18000000002</v>
          </cell>
          <cell r="I65">
            <v>219600.17000000004</v>
          </cell>
          <cell r="J65">
            <v>512337.73758296017</v>
          </cell>
          <cell r="K65">
            <v>591506.30934351042</v>
          </cell>
          <cell r="L65">
            <v>199696.18000000002</v>
          </cell>
          <cell r="M65">
            <v>219600.17000000004</v>
          </cell>
          <cell r="N65">
            <v>5376185</v>
          </cell>
          <cell r="O65">
            <v>0</v>
          </cell>
          <cell r="P65">
            <v>-537629</v>
          </cell>
          <cell r="Q65">
            <v>45247</v>
          </cell>
          <cell r="R65"/>
          <cell r="T65"/>
        </row>
        <row r="66">
          <cell r="B66">
            <v>21800</v>
          </cell>
          <cell r="C66" t="str">
            <v>Western Carolina University</v>
          </cell>
          <cell r="D66">
            <v>94499424.462268248</v>
          </cell>
          <cell r="E66">
            <v>97827511.043318167</v>
          </cell>
          <cell r="F66">
            <v>912680700.93157804</v>
          </cell>
          <cell r="G66">
            <v>1011741458.83671</v>
          </cell>
          <cell r="H66">
            <v>5717178.7899999991</v>
          </cell>
          <cell r="I66">
            <v>6133797.1999999993</v>
          </cell>
          <cell r="J66">
            <v>14667914.261684349</v>
          </cell>
          <cell r="K66">
            <v>16521752.893149205</v>
          </cell>
          <cell r="L66">
            <v>5717178.7899999991</v>
          </cell>
          <cell r="M66">
            <v>6133797.1999999993</v>
          </cell>
          <cell r="N66">
            <v>170592206</v>
          </cell>
          <cell r="O66">
            <v>0</v>
          </cell>
          <cell r="P66">
            <v>-18610618</v>
          </cell>
          <cell r="Q66">
            <v>-1663563</v>
          </cell>
          <cell r="R66"/>
          <cell r="T66"/>
        </row>
        <row r="67">
          <cell r="B67">
            <v>21900</v>
          </cell>
          <cell r="C67" t="str">
            <v>Winston-Salem State University</v>
          </cell>
          <cell r="D67">
            <v>57466646.931153074</v>
          </cell>
          <cell r="E67">
            <v>56205584.650031574</v>
          </cell>
          <cell r="F67">
            <v>509444955.38498801</v>
          </cell>
          <cell r="G67">
            <v>521724403.527825</v>
          </cell>
          <cell r="H67">
            <v>3476710.0100000002</v>
          </cell>
          <cell r="I67">
            <v>3524097.2</v>
          </cell>
          <cell r="J67">
            <v>8919798.7700887956</v>
          </cell>
          <cell r="K67">
            <v>9492368.4646500889</v>
          </cell>
          <cell r="L67">
            <v>3476710.0100000002</v>
          </cell>
          <cell r="M67">
            <v>3524097.2</v>
          </cell>
          <cell r="N67">
            <v>99363488</v>
          </cell>
          <cell r="O67">
            <v>0</v>
          </cell>
          <cell r="P67">
            <v>-10388174</v>
          </cell>
          <cell r="Q67">
            <v>-1620589</v>
          </cell>
          <cell r="R67"/>
          <cell r="T67"/>
        </row>
        <row r="68">
          <cell r="B68">
            <v>22000</v>
          </cell>
          <cell r="C68" t="str">
            <v>Department Of Public Instruction</v>
          </cell>
          <cell r="D68">
            <v>62738128.087337397</v>
          </cell>
          <cell r="E68">
            <v>59809581.275656901</v>
          </cell>
          <cell r="F68">
            <v>509765850.42941701</v>
          </cell>
          <cell r="G68">
            <v>496201844.03344601</v>
          </cell>
          <cell r="H68">
            <v>3795632.5900000003</v>
          </cell>
          <cell r="I68">
            <v>3750068.24</v>
          </cell>
          <cell r="J68">
            <v>9738022.0986538213</v>
          </cell>
          <cell r="K68">
            <v>10101035.096779358</v>
          </cell>
          <cell r="L68">
            <v>3795632.5900000003</v>
          </cell>
          <cell r="M68">
            <v>3750068.24</v>
          </cell>
          <cell r="N68">
            <v>106617885</v>
          </cell>
          <cell r="O68">
            <v>0</v>
          </cell>
          <cell r="P68">
            <v>-10394717</v>
          </cell>
          <cell r="Q68">
            <v>-1106448</v>
          </cell>
          <cell r="R68"/>
          <cell r="T68"/>
        </row>
        <row r="69">
          <cell r="B69">
            <v>23000</v>
          </cell>
          <cell r="C69" t="str">
            <v>University Of North Carolina At Asheville</v>
          </cell>
          <cell r="D69">
            <v>42830531.954374343</v>
          </cell>
          <cell r="E69">
            <v>43190260.101277731</v>
          </cell>
          <cell r="F69">
            <v>409035661.56025201</v>
          </cell>
          <cell r="G69">
            <v>434195729.21336299</v>
          </cell>
          <cell r="H69">
            <v>2591230.69</v>
          </cell>
          <cell r="I69">
            <v>2708034.72</v>
          </cell>
          <cell r="J69">
            <v>6648025.361677587</v>
          </cell>
          <cell r="K69">
            <v>7294254.9306828249</v>
          </cell>
          <cell r="L69">
            <v>2591230.69</v>
          </cell>
          <cell r="M69">
            <v>2708034.72</v>
          </cell>
          <cell r="N69">
            <v>77954552</v>
          </cell>
          <cell r="O69">
            <v>0</v>
          </cell>
          <cell r="P69">
            <v>-8340712</v>
          </cell>
          <cell r="Q69">
            <v>-192340</v>
          </cell>
          <cell r="R69"/>
          <cell r="T69"/>
        </row>
        <row r="70">
          <cell r="B70">
            <v>23100</v>
          </cell>
          <cell r="C70" t="str">
            <v>University Of North Carolina At Charlotte</v>
          </cell>
          <cell r="D70">
            <v>255300063.82308593</v>
          </cell>
          <cell r="E70">
            <v>270113300.08555835</v>
          </cell>
          <cell r="F70">
            <v>2375802845.95789</v>
          </cell>
          <cell r="G70">
            <v>2691863544.07196</v>
          </cell>
          <cell r="H70">
            <v>15445555.550000001</v>
          </cell>
          <cell r="I70">
            <v>16936137.759999998</v>
          </cell>
          <cell r="J70">
            <v>39626902.15806298</v>
          </cell>
          <cell r="K70">
            <v>45618509.042824805</v>
          </cell>
          <cell r="L70">
            <v>15445555.550000001</v>
          </cell>
          <cell r="M70">
            <v>16936137.759999998</v>
          </cell>
          <cell r="N70">
            <v>451110687</v>
          </cell>
          <cell r="O70">
            <v>0</v>
          </cell>
          <cell r="P70">
            <v>-48445376</v>
          </cell>
          <cell r="Q70">
            <v>-826813</v>
          </cell>
          <cell r="R70"/>
          <cell r="T70"/>
        </row>
        <row r="71">
          <cell r="B71">
            <v>23200</v>
          </cell>
          <cell r="C71" t="str">
            <v>University Of North Carolina At Wilmington</v>
          </cell>
          <cell r="D71">
            <v>135594055.11972958</v>
          </cell>
          <cell r="E71">
            <v>145954314.23010474</v>
          </cell>
          <cell r="F71">
            <v>1208816647.39325</v>
          </cell>
          <cell r="G71">
            <v>1433667467.50332</v>
          </cell>
          <cell r="H71">
            <v>8203388.1199999992</v>
          </cell>
          <cell r="I71">
            <v>9151353.790000001</v>
          </cell>
          <cell r="J71">
            <v>21046498.28512359</v>
          </cell>
          <cell r="K71">
            <v>24649723.658317961</v>
          </cell>
          <cell r="L71">
            <v>8203388.1199999992</v>
          </cell>
          <cell r="M71">
            <v>9151353.790000001</v>
          </cell>
          <cell r="N71">
            <v>230381927</v>
          </cell>
          <cell r="O71">
            <v>0</v>
          </cell>
          <cell r="P71">
            <v>-24649174</v>
          </cell>
          <cell r="Q71">
            <v>-2454812</v>
          </cell>
          <cell r="R71"/>
          <cell r="T71"/>
        </row>
        <row r="72">
          <cell r="B72">
            <v>30000</v>
          </cell>
          <cell r="C72" t="str">
            <v>Yancey County Schools</v>
          </cell>
          <cell r="D72">
            <v>13805964.238339413</v>
          </cell>
          <cell r="E72">
            <v>13447888.43712136</v>
          </cell>
          <cell r="F72">
            <v>139596640.578325</v>
          </cell>
          <cell r="G72">
            <v>137164839.92967999</v>
          </cell>
          <cell r="H72">
            <v>835255.52</v>
          </cell>
          <cell r="I72">
            <v>843184.28999999992</v>
          </cell>
          <cell r="J72">
            <v>2142919.9267631401</v>
          </cell>
          <cell r="K72">
            <v>2271167.7658279049</v>
          </cell>
          <cell r="L72">
            <v>835255.52</v>
          </cell>
          <cell r="M72">
            <v>843184.28999999992</v>
          </cell>
          <cell r="N72">
            <v>29604942</v>
          </cell>
          <cell r="O72">
            <v>0</v>
          </cell>
          <cell r="P72">
            <v>-2846537</v>
          </cell>
          <cell r="Q72">
            <v>-128758</v>
          </cell>
          <cell r="R72"/>
          <cell r="T72"/>
        </row>
        <row r="73">
          <cell r="B73">
            <v>30100</v>
          </cell>
          <cell r="C73" t="str">
            <v>Alamance County Schools</v>
          </cell>
          <cell r="D73">
            <v>117009134.51300944</v>
          </cell>
          <cell r="E73">
            <v>122699733.58816944</v>
          </cell>
          <cell r="F73">
            <v>1226410217.15323</v>
          </cell>
          <cell r="G73">
            <v>1286216674.03532</v>
          </cell>
          <cell r="H73">
            <v>7079007.580000001</v>
          </cell>
          <cell r="I73">
            <v>7693288.6700000009</v>
          </cell>
          <cell r="J73">
            <v>18161803.234642874</v>
          </cell>
          <cell r="K73">
            <v>20722337.272807866</v>
          </cell>
          <cell r="L73">
            <v>7079007.580000001</v>
          </cell>
          <cell r="M73">
            <v>7693288.6700000009</v>
          </cell>
          <cell r="N73">
            <v>257905302</v>
          </cell>
          <cell r="O73">
            <v>0</v>
          </cell>
          <cell r="P73">
            <v>-25007927</v>
          </cell>
          <cell r="Q73">
            <v>-1575361</v>
          </cell>
          <cell r="R73"/>
          <cell r="T73"/>
        </row>
        <row r="74">
          <cell r="B74">
            <v>30102</v>
          </cell>
          <cell r="C74" t="str">
            <v>Clover Garden Charter School</v>
          </cell>
          <cell r="D74">
            <v>2148540.7828597417</v>
          </cell>
          <cell r="E74">
            <v>2275254.7833381379</v>
          </cell>
          <cell r="F74">
            <v>24115380.631699</v>
          </cell>
          <cell r="G74">
            <v>25958187.758951001</v>
          </cell>
          <cell r="H74">
            <v>129985.89</v>
          </cell>
          <cell r="I74">
            <v>142658.76</v>
          </cell>
          <cell r="J74">
            <v>333489.98864328559</v>
          </cell>
          <cell r="K74">
            <v>384259.97859255574</v>
          </cell>
          <cell r="L74">
            <v>129985.89</v>
          </cell>
          <cell r="M74">
            <v>142658.76</v>
          </cell>
          <cell r="N74">
            <v>4797110</v>
          </cell>
          <cell r="O74">
            <v>0</v>
          </cell>
          <cell r="P74">
            <v>-491741</v>
          </cell>
          <cell r="Q74">
            <v>23488</v>
          </cell>
          <cell r="R74"/>
          <cell r="T74"/>
        </row>
        <row r="75">
          <cell r="B75">
            <v>30103</v>
          </cell>
          <cell r="C75" t="str">
            <v>River Mill Academy Charter</v>
          </cell>
          <cell r="D75">
            <v>2787842.2073732014</v>
          </cell>
          <cell r="E75">
            <v>3049028.0376893077</v>
          </cell>
          <cell r="F75">
            <v>30643676.279646002</v>
          </cell>
          <cell r="G75">
            <v>33726696.219985999</v>
          </cell>
          <cell r="H75">
            <v>168663.38</v>
          </cell>
          <cell r="I75">
            <v>191174.44000000003</v>
          </cell>
          <cell r="J75">
            <v>432720.41819876112</v>
          </cell>
          <cell r="K75">
            <v>514939.89027974056</v>
          </cell>
          <cell r="L75">
            <v>168663.38</v>
          </cell>
          <cell r="M75">
            <v>191174.44000000003</v>
          </cell>
          <cell r="N75">
            <v>6459441</v>
          </cell>
          <cell r="O75">
            <v>0</v>
          </cell>
          <cell r="P75">
            <v>-624860</v>
          </cell>
          <cell r="Q75">
            <v>160925</v>
          </cell>
          <cell r="R75"/>
          <cell r="T75"/>
        </row>
        <row r="76">
          <cell r="B76">
            <v>30104</v>
          </cell>
          <cell r="C76" t="str">
            <v>The Hawbridge School</v>
          </cell>
          <cell r="D76">
            <v>1450500.6373679887</v>
          </cell>
          <cell r="E76">
            <v>1386665.8094681681</v>
          </cell>
          <cell r="F76">
            <v>19879313.194026001</v>
          </cell>
          <cell r="G76">
            <v>19287980.583776999</v>
          </cell>
          <cell r="H76">
            <v>87754.73</v>
          </cell>
          <cell r="I76">
            <v>86944.120000000024</v>
          </cell>
          <cell r="J76">
            <v>225142.31283945197</v>
          </cell>
          <cell r="K76">
            <v>234189.233734743</v>
          </cell>
          <cell r="L76">
            <v>87754.73</v>
          </cell>
          <cell r="M76">
            <v>86944.120000000024</v>
          </cell>
          <cell r="N76">
            <v>3834837</v>
          </cell>
          <cell r="O76">
            <v>0</v>
          </cell>
          <cell r="P76">
            <v>-405362</v>
          </cell>
          <cell r="Q76">
            <v>113397</v>
          </cell>
          <cell r="R76"/>
          <cell r="T76"/>
        </row>
        <row r="77">
          <cell r="B77">
            <v>30105</v>
          </cell>
          <cell r="C77" t="str">
            <v>Alamance Community College</v>
          </cell>
          <cell r="D77">
            <v>14031744.022530934</v>
          </cell>
          <cell r="E77">
            <v>14294769.041389611</v>
          </cell>
          <cell r="F77">
            <v>125874332.30024999</v>
          </cell>
          <cell r="G77">
            <v>131410538.97058301</v>
          </cell>
          <cell r="H77">
            <v>848915.10999999987</v>
          </cell>
          <cell r="I77">
            <v>896283.80999999994</v>
          </cell>
          <cell r="J77">
            <v>2177964.7805851349</v>
          </cell>
          <cell r="K77">
            <v>2414194.5271601565</v>
          </cell>
          <cell r="L77">
            <v>848915.10999999987</v>
          </cell>
          <cell r="M77">
            <v>896283.80999999994</v>
          </cell>
          <cell r="N77">
            <v>23973545</v>
          </cell>
          <cell r="O77">
            <v>0</v>
          </cell>
          <cell r="P77">
            <v>-2566724</v>
          </cell>
          <cell r="Q77">
            <v>453071</v>
          </cell>
          <cell r="R77"/>
          <cell r="T77"/>
        </row>
        <row r="78">
          <cell r="B78">
            <v>30200</v>
          </cell>
          <cell r="C78" t="str">
            <v>Alexander County Schools</v>
          </cell>
          <cell r="D78">
            <v>28160250.975005694</v>
          </cell>
          <cell r="E78">
            <v>29086950.166914776</v>
          </cell>
          <cell r="F78">
            <v>282922736.20730102</v>
          </cell>
          <cell r="G78">
            <v>297727027.03360498</v>
          </cell>
          <cell r="H78">
            <v>1703684.34</v>
          </cell>
          <cell r="I78">
            <v>1823755.4200000004</v>
          </cell>
          <cell r="J78">
            <v>4370948.809892701</v>
          </cell>
          <cell r="K78">
            <v>4912395.2756021265</v>
          </cell>
          <cell r="L78">
            <v>1703684.34</v>
          </cell>
          <cell r="M78">
            <v>1823755.4200000004</v>
          </cell>
          <cell r="N78">
            <v>58993316</v>
          </cell>
          <cell r="O78">
            <v>0</v>
          </cell>
          <cell r="P78">
            <v>-5769123</v>
          </cell>
          <cell r="Q78">
            <v>272727</v>
          </cell>
          <cell r="R78"/>
          <cell r="T78"/>
        </row>
        <row r="79">
          <cell r="B79">
            <v>30300</v>
          </cell>
          <cell r="C79" t="str">
            <v>Alleghany County Schools</v>
          </cell>
          <cell r="D79">
            <v>9215069.066964658</v>
          </cell>
          <cell r="E79">
            <v>9562138.307558693</v>
          </cell>
          <cell r="F79">
            <v>89433004.692159995</v>
          </cell>
          <cell r="G79">
            <v>96159074.242909998</v>
          </cell>
          <cell r="H79">
            <v>557508.13</v>
          </cell>
          <cell r="I79">
            <v>599547.2699999999</v>
          </cell>
          <cell r="J79">
            <v>1430335.0920799125</v>
          </cell>
          <cell r="K79">
            <v>1614916.7505411177</v>
          </cell>
          <cell r="L79">
            <v>557508.13</v>
          </cell>
          <cell r="M79">
            <v>599547.2699999999</v>
          </cell>
          <cell r="N79">
            <v>18666048</v>
          </cell>
          <cell r="O79">
            <v>0</v>
          </cell>
          <cell r="P79">
            <v>-1823643</v>
          </cell>
          <cell r="Q79">
            <v>-234633</v>
          </cell>
          <cell r="R79"/>
          <cell r="T79"/>
        </row>
        <row r="80">
          <cell r="B80">
            <v>30400</v>
          </cell>
          <cell r="C80" t="str">
            <v>Anson County Schools</v>
          </cell>
          <cell r="D80">
            <v>18425787.031854469</v>
          </cell>
          <cell r="E80">
            <v>19102912.223999586</v>
          </cell>
          <cell r="F80">
            <v>168106833.892156</v>
          </cell>
          <cell r="G80">
            <v>175830064.184165</v>
          </cell>
          <cell r="H80">
            <v>1114753.02</v>
          </cell>
          <cell r="I80">
            <v>1197754.99</v>
          </cell>
          <cell r="J80">
            <v>2859994.819282834</v>
          </cell>
          <cell r="K80">
            <v>3226225.342324066</v>
          </cell>
          <cell r="L80">
            <v>1114753.02</v>
          </cell>
          <cell r="M80">
            <v>1197754.99</v>
          </cell>
          <cell r="N80">
            <v>35396207</v>
          </cell>
          <cell r="O80">
            <v>0</v>
          </cell>
          <cell r="P80">
            <v>-3427893</v>
          </cell>
          <cell r="Q80">
            <v>-258018</v>
          </cell>
          <cell r="R80"/>
          <cell r="T80"/>
        </row>
        <row r="81">
          <cell r="B81">
            <v>30405</v>
          </cell>
          <cell r="C81" t="str">
            <v>South Piedmont Community College</v>
          </cell>
          <cell r="D81">
            <v>10867084.540689804</v>
          </cell>
          <cell r="E81">
            <v>10490764.681482844</v>
          </cell>
          <cell r="F81">
            <v>110420690.299435</v>
          </cell>
          <cell r="G81">
            <v>105638214.51405101</v>
          </cell>
          <cell r="H81">
            <v>657454.43000000005</v>
          </cell>
          <cell r="I81">
            <v>657772.26000000013</v>
          </cell>
          <cell r="J81">
            <v>1686755.9270792992</v>
          </cell>
          <cell r="K81">
            <v>1771749.274607301</v>
          </cell>
          <cell r="L81">
            <v>657454.43000000005</v>
          </cell>
          <cell r="M81">
            <v>657772.26000000013</v>
          </cell>
          <cell r="N81">
            <v>22715152</v>
          </cell>
          <cell r="O81">
            <v>0</v>
          </cell>
          <cell r="P81">
            <v>-2251606</v>
          </cell>
          <cell r="Q81">
            <v>-470209</v>
          </cell>
          <cell r="R81"/>
          <cell r="T81"/>
        </row>
        <row r="82">
          <cell r="B82">
            <v>30500</v>
          </cell>
          <cell r="C82" t="str">
            <v>Ashe County Schools</v>
          </cell>
          <cell r="D82">
            <v>18465778.360778689</v>
          </cell>
          <cell r="E82">
            <v>19356208.687516</v>
          </cell>
          <cell r="F82">
            <v>181417810.88502401</v>
          </cell>
          <cell r="G82">
            <v>190349325.68861601</v>
          </cell>
          <cell r="H82">
            <v>1117172.48</v>
          </cell>
          <cell r="I82">
            <v>1213636.71</v>
          </cell>
          <cell r="J82">
            <v>2866202.1521550622</v>
          </cell>
          <cell r="K82">
            <v>3269003.7135030455</v>
          </cell>
          <cell r="L82">
            <v>1117172.48</v>
          </cell>
          <cell r="M82">
            <v>1213636.71</v>
          </cell>
          <cell r="N82">
            <v>38072097</v>
          </cell>
          <cell r="O82">
            <v>0</v>
          </cell>
          <cell r="P82">
            <v>-3699320</v>
          </cell>
          <cell r="Q82">
            <v>-115796</v>
          </cell>
          <cell r="R82"/>
          <cell r="T82"/>
        </row>
        <row r="83">
          <cell r="B83">
            <v>30600</v>
          </cell>
          <cell r="C83" t="str">
            <v>Avery County Schools</v>
          </cell>
          <cell r="D83">
            <v>13951429.627033796</v>
          </cell>
          <cell r="E83">
            <v>13869314.389213922</v>
          </cell>
          <cell r="F83">
            <v>137820880.10854</v>
          </cell>
          <cell r="G83">
            <v>138767222.30665001</v>
          </cell>
          <cell r="H83">
            <v>844056.12</v>
          </cell>
          <cell r="I83">
            <v>869607.75</v>
          </cell>
          <cell r="J83">
            <v>2165498.6235282593</v>
          </cell>
          <cell r="K83">
            <v>2342340.9498226433</v>
          </cell>
          <cell r="L83">
            <v>844056.12</v>
          </cell>
          <cell r="M83">
            <v>869607.75</v>
          </cell>
          <cell r="N83">
            <v>29656746</v>
          </cell>
          <cell r="O83">
            <v>0</v>
          </cell>
          <cell r="P83">
            <v>-2810328</v>
          </cell>
          <cell r="Q83">
            <v>-249836</v>
          </cell>
          <cell r="R83"/>
          <cell r="T83"/>
        </row>
        <row r="84">
          <cell r="B84">
            <v>30601</v>
          </cell>
          <cell r="C84" t="str">
            <v>Grandfather Academy</v>
          </cell>
          <cell r="D84">
            <v>310906.2764332706</v>
          </cell>
          <cell r="E84">
            <v>256518.30715771753</v>
          </cell>
          <cell r="F84">
            <v>3596431.1847379999</v>
          </cell>
          <cell r="G84">
            <v>1283090.316597</v>
          </cell>
          <cell r="H84">
            <v>18809.709999999995</v>
          </cell>
          <cell r="I84">
            <v>16083.73</v>
          </cell>
          <cell r="J84">
            <v>48257.929951346981</v>
          </cell>
          <cell r="K84">
            <v>43322.497303975208</v>
          </cell>
          <cell r="L84">
            <v>18809.709999999995</v>
          </cell>
          <cell r="M84">
            <v>16083.73</v>
          </cell>
          <cell r="N84">
            <v>598900</v>
          </cell>
          <cell r="O84">
            <v>0</v>
          </cell>
          <cell r="P84">
            <v>-73335</v>
          </cell>
          <cell r="Q84">
            <v>351</v>
          </cell>
          <cell r="R84"/>
          <cell r="T84"/>
        </row>
        <row r="85">
          <cell r="B85">
            <v>30700</v>
          </cell>
          <cell r="C85" t="str">
            <v>Beaufort County Schools</v>
          </cell>
          <cell r="D85">
            <v>37181195.996457092</v>
          </cell>
          <cell r="E85">
            <v>38209296.849353477</v>
          </cell>
          <cell r="F85">
            <v>362067334.51044899</v>
          </cell>
          <cell r="G85">
            <v>373776097.241476</v>
          </cell>
          <cell r="H85">
            <v>2249448.04</v>
          </cell>
          <cell r="I85">
            <v>2395727.6999999997</v>
          </cell>
          <cell r="J85">
            <v>5771152.5559678907</v>
          </cell>
          <cell r="K85">
            <v>6453037.1266061235</v>
          </cell>
          <cell r="L85">
            <v>2249448.04</v>
          </cell>
          <cell r="M85">
            <v>2395727.6999999997</v>
          </cell>
          <cell r="N85">
            <v>76141522</v>
          </cell>
          <cell r="O85">
            <v>0</v>
          </cell>
          <cell r="P85">
            <v>-7382973</v>
          </cell>
          <cell r="Q85">
            <v>-218468</v>
          </cell>
          <cell r="R85"/>
          <cell r="T85"/>
        </row>
        <row r="86">
          <cell r="B86">
            <v>30705</v>
          </cell>
          <cell r="C86" t="str">
            <v>Beaufort County Community College</v>
          </cell>
          <cell r="D86">
            <v>7027553.3252862338</v>
          </cell>
          <cell r="E86">
            <v>7295276.8088830588</v>
          </cell>
          <cell r="F86">
            <v>66991786.975175001</v>
          </cell>
          <cell r="G86">
            <v>71229413.365339994</v>
          </cell>
          <cell r="H86">
            <v>425164.27</v>
          </cell>
          <cell r="I86">
            <v>457414.77</v>
          </cell>
          <cell r="J86">
            <v>1090795.5284518253</v>
          </cell>
          <cell r="K86">
            <v>1232074.2850149462</v>
          </cell>
          <cell r="L86">
            <v>425164.27</v>
          </cell>
          <cell r="M86">
            <v>457414.77</v>
          </cell>
          <cell r="N86">
            <v>13460453</v>
          </cell>
          <cell r="O86">
            <v>0</v>
          </cell>
          <cell r="P86">
            <v>-1366040</v>
          </cell>
          <cell r="Q86">
            <v>-254718</v>
          </cell>
          <cell r="R86"/>
          <cell r="T86"/>
        </row>
        <row r="87">
          <cell r="B87">
            <v>30800</v>
          </cell>
          <cell r="C87" t="str">
            <v>Bertie County Schools</v>
          </cell>
          <cell r="D87">
            <v>13337639.76985966</v>
          </cell>
          <cell r="E87">
            <v>13167778.151590852</v>
          </cell>
          <cell r="F87">
            <v>120276042.205872</v>
          </cell>
          <cell r="G87">
            <v>124776323.983732</v>
          </cell>
          <cell r="H87">
            <v>806922.07</v>
          </cell>
          <cell r="I87">
            <v>825621.34000000008</v>
          </cell>
          <cell r="J87">
            <v>2070228.0221362219</v>
          </cell>
          <cell r="K87">
            <v>2223860.9001925797</v>
          </cell>
          <cell r="L87">
            <v>806922.07</v>
          </cell>
          <cell r="M87">
            <v>825621.34000000008</v>
          </cell>
          <cell r="N87">
            <v>28066714</v>
          </cell>
          <cell r="O87">
            <v>0</v>
          </cell>
          <cell r="P87">
            <v>-2452568</v>
          </cell>
          <cell r="Q87">
            <v>-988620</v>
          </cell>
          <cell r="R87"/>
          <cell r="T87"/>
        </row>
        <row r="88">
          <cell r="B88">
            <v>30900</v>
          </cell>
          <cell r="C88" t="str">
            <v>Bladen County Schools</v>
          </cell>
          <cell r="D88">
            <v>25478038.530873038</v>
          </cell>
          <cell r="E88">
            <v>25915932.101874541</v>
          </cell>
          <cell r="F88">
            <v>230382669.644573</v>
          </cell>
          <cell r="G88">
            <v>235427844.07666501</v>
          </cell>
          <cell r="H88">
            <v>1541411.52</v>
          </cell>
          <cell r="I88">
            <v>1624932.1900000002</v>
          </cell>
          <cell r="J88">
            <v>3954623.9234076068</v>
          </cell>
          <cell r="K88">
            <v>4376852.9079024289</v>
          </cell>
          <cell r="L88">
            <v>1541411.52</v>
          </cell>
          <cell r="M88">
            <v>1624932.1900000002</v>
          </cell>
          <cell r="N88">
            <v>47452186</v>
          </cell>
          <cell r="O88">
            <v>0</v>
          </cell>
          <cell r="P88">
            <v>-4697770</v>
          </cell>
          <cell r="Q88">
            <v>-299371</v>
          </cell>
          <cell r="R88"/>
          <cell r="T88"/>
        </row>
        <row r="89">
          <cell r="B89">
            <v>30905</v>
          </cell>
          <cell r="C89" t="str">
            <v>Bladen Community College</v>
          </cell>
          <cell r="D89">
            <v>5951448.6246603578</v>
          </cell>
          <cell r="E89">
            <v>6191555.2505739499</v>
          </cell>
          <cell r="F89">
            <v>43385167.167951003</v>
          </cell>
          <cell r="G89">
            <v>46389736.974007003</v>
          </cell>
          <cell r="H89">
            <v>360060.35</v>
          </cell>
          <cell r="I89">
            <v>388211.29000000004</v>
          </cell>
          <cell r="J89">
            <v>923765.81821609579</v>
          </cell>
          <cell r="K89">
            <v>1045670.5356529697</v>
          </cell>
          <cell r="L89">
            <v>360060.35</v>
          </cell>
          <cell r="M89">
            <v>388211.29000000004</v>
          </cell>
          <cell r="N89">
            <v>8493812</v>
          </cell>
          <cell r="O89">
            <v>0</v>
          </cell>
          <cell r="P89">
            <v>-884674</v>
          </cell>
          <cell r="Q89">
            <v>-228056</v>
          </cell>
          <cell r="R89"/>
          <cell r="T89"/>
        </row>
        <row r="90">
          <cell r="B90">
            <v>31000</v>
          </cell>
          <cell r="C90" t="str">
            <v>Brunswick County Schools</v>
          </cell>
          <cell r="D90">
            <v>70896624.644113913</v>
          </cell>
          <cell r="E90">
            <v>74603802.110024631</v>
          </cell>
          <cell r="F90">
            <v>700041630.15668201</v>
          </cell>
          <cell r="G90">
            <v>735935471.41852796</v>
          </cell>
          <cell r="H90">
            <v>4289218.49</v>
          </cell>
          <cell r="I90">
            <v>4677667.74</v>
          </cell>
          <cell r="J90">
            <v>11004359.207900723</v>
          </cell>
          <cell r="K90">
            <v>12599580.324653661</v>
          </cell>
          <cell r="L90">
            <v>4289218.49</v>
          </cell>
          <cell r="M90">
            <v>4677667.74</v>
          </cell>
          <cell r="N90">
            <v>142961627</v>
          </cell>
          <cell r="O90">
            <v>0</v>
          </cell>
          <cell r="P90">
            <v>-14274661</v>
          </cell>
          <cell r="Q90">
            <v>976204</v>
          </cell>
          <cell r="R90"/>
          <cell r="T90"/>
        </row>
        <row r="91">
          <cell r="B91">
            <v>31005</v>
          </cell>
          <cell r="C91" t="str">
            <v>Brunswick Community College</v>
          </cell>
          <cell r="D91">
            <v>7599603.4126552865</v>
          </cell>
          <cell r="E91">
            <v>7613429.6021225452</v>
          </cell>
          <cell r="F91">
            <v>62410643.447057001</v>
          </cell>
          <cell r="G91">
            <v>66521219.205778003</v>
          </cell>
          <cell r="H91">
            <v>459773.08</v>
          </cell>
          <cell r="I91">
            <v>477362.99</v>
          </cell>
          <cell r="J91">
            <v>1179587.4092771795</v>
          </cell>
          <cell r="K91">
            <v>1285806.0193308732</v>
          </cell>
          <cell r="L91">
            <v>459773.08</v>
          </cell>
          <cell r="M91">
            <v>477362.99</v>
          </cell>
          <cell r="N91">
            <v>12665084</v>
          </cell>
          <cell r="O91">
            <v>0</v>
          </cell>
          <cell r="P91">
            <v>-1272625</v>
          </cell>
          <cell r="Q91">
            <v>-193354</v>
          </cell>
          <cell r="R91"/>
          <cell r="T91"/>
        </row>
        <row r="92">
          <cell r="B92">
            <v>31100</v>
          </cell>
          <cell r="C92" t="str">
            <v>Buncombe County Schools</v>
          </cell>
          <cell r="D92">
            <v>144523569.14600128</v>
          </cell>
          <cell r="E92">
            <v>149744987.67566279</v>
          </cell>
          <cell r="F92">
            <v>1459000266.6554501</v>
          </cell>
          <cell r="G92">
            <v>1537363257.0375299</v>
          </cell>
          <cell r="H92">
            <v>8743620.2800000012</v>
          </cell>
          <cell r="I92">
            <v>9389029.4900000002</v>
          </cell>
          <cell r="J92">
            <v>22432510.389230724</v>
          </cell>
          <cell r="K92">
            <v>25289917.498457678</v>
          </cell>
          <cell r="L92">
            <v>8743620.2800000012</v>
          </cell>
          <cell r="M92">
            <v>9389029.4900000002</v>
          </cell>
          <cell r="N92">
            <v>296205576</v>
          </cell>
          <cell r="O92">
            <v>0</v>
          </cell>
          <cell r="P92">
            <v>-29750708</v>
          </cell>
          <cell r="Q92">
            <v>1860106</v>
          </cell>
          <cell r="R92"/>
          <cell r="T92"/>
        </row>
        <row r="93">
          <cell r="B93">
            <v>31101</v>
          </cell>
          <cell r="C93" t="str">
            <v>F. Delany New School For Children</v>
          </cell>
          <cell r="D93">
            <v>813557.90555351437</v>
          </cell>
          <cell r="E93">
            <v>840982.84890902229</v>
          </cell>
          <cell r="F93">
            <v>9765862.6752550006</v>
          </cell>
          <cell r="G93">
            <v>9201949.0860530008</v>
          </cell>
          <cell r="H93">
            <v>49219.939999999995</v>
          </cell>
          <cell r="I93">
            <v>52729.729999999989</v>
          </cell>
          <cell r="J93">
            <v>126277.99241612453</v>
          </cell>
          <cell r="K93">
            <v>142030.70965281935</v>
          </cell>
          <cell r="L93">
            <v>49219.939999999995</v>
          </cell>
          <cell r="M93">
            <v>52729.729999999989</v>
          </cell>
          <cell r="N93">
            <v>2027785</v>
          </cell>
          <cell r="O93">
            <v>0</v>
          </cell>
          <cell r="P93">
            <v>-199137</v>
          </cell>
          <cell r="Q93">
            <v>4599</v>
          </cell>
          <cell r="R93"/>
          <cell r="T93"/>
        </row>
        <row r="94">
          <cell r="B94">
            <v>31102</v>
          </cell>
          <cell r="C94" t="str">
            <v>Evergreen Community Charter School</v>
          </cell>
          <cell r="D94">
            <v>2151474.8511218079</v>
          </cell>
          <cell r="E94">
            <v>2417807.6085124132</v>
          </cell>
          <cell r="F94">
            <v>25620726.304963</v>
          </cell>
          <cell r="G94">
            <v>29039834.110544</v>
          </cell>
          <cell r="H94">
            <v>130163.4</v>
          </cell>
          <cell r="I94">
            <v>151596.84</v>
          </cell>
          <cell r="J94">
            <v>333945.40582652041</v>
          </cell>
          <cell r="K94">
            <v>408335.23642781621</v>
          </cell>
          <cell r="L94">
            <v>130163.4</v>
          </cell>
          <cell r="M94">
            <v>151596.84</v>
          </cell>
          <cell r="N94">
            <v>5057412</v>
          </cell>
          <cell r="O94">
            <v>0</v>
          </cell>
          <cell r="P94">
            <v>-522436</v>
          </cell>
          <cell r="Q94">
            <v>73113</v>
          </cell>
          <cell r="R94"/>
          <cell r="T94"/>
        </row>
        <row r="95">
          <cell r="B95">
            <v>31105</v>
          </cell>
          <cell r="C95" t="str">
            <v>Asheville-Buncombe Technical College</v>
          </cell>
          <cell r="D95">
            <v>24379027.238166142</v>
          </cell>
          <cell r="E95">
            <v>24536403.758206859</v>
          </cell>
          <cell r="F95">
            <v>223778329.96213299</v>
          </cell>
          <cell r="G95">
            <v>234833409.627251</v>
          </cell>
          <cell r="H95">
            <v>1474921.76</v>
          </cell>
          <cell r="I95">
            <v>1538435.59</v>
          </cell>
          <cell r="J95">
            <v>3784038.7213730258</v>
          </cell>
          <cell r="K95">
            <v>4143869.0962926205</v>
          </cell>
          <cell r="L95">
            <v>1474921.76</v>
          </cell>
          <cell r="M95">
            <v>1538435.59</v>
          </cell>
          <cell r="N95">
            <v>42571274</v>
          </cell>
          <cell r="O95">
            <v>0</v>
          </cell>
          <cell r="P95">
            <v>-4563100</v>
          </cell>
          <cell r="Q95">
            <v>-49294</v>
          </cell>
          <cell r="R95"/>
          <cell r="T95"/>
        </row>
        <row r="96">
          <cell r="B96">
            <v>31110</v>
          </cell>
          <cell r="C96" t="str">
            <v>Asheville City Schools</v>
          </cell>
          <cell r="D96">
            <v>32696774.725927204</v>
          </cell>
          <cell r="E96">
            <v>35685410.664946742</v>
          </cell>
          <cell r="F96">
            <v>340726456.63300103</v>
          </cell>
          <cell r="G96">
            <v>373543815.36770999</v>
          </cell>
          <cell r="H96">
            <v>1978142.2799999998</v>
          </cell>
          <cell r="I96">
            <v>2237479.7200000002</v>
          </cell>
          <cell r="J96">
            <v>5075094.2774789091</v>
          </cell>
          <cell r="K96">
            <v>6026786.6432350716</v>
          </cell>
          <cell r="L96">
            <v>1978142.2799999998</v>
          </cell>
          <cell r="M96">
            <v>2237479.7200000002</v>
          </cell>
          <cell r="N96">
            <v>68139813</v>
          </cell>
          <cell r="O96">
            <v>0</v>
          </cell>
          <cell r="P96">
            <v>-6947808</v>
          </cell>
          <cell r="Q96">
            <v>501103</v>
          </cell>
          <cell r="R96"/>
          <cell r="T96"/>
        </row>
        <row r="97">
          <cell r="B97">
            <v>31200</v>
          </cell>
          <cell r="C97" t="str">
            <v>Burke County Schools</v>
          </cell>
          <cell r="D97">
            <v>63981780.135390729</v>
          </cell>
          <cell r="E97">
            <v>66220990.472845793</v>
          </cell>
          <cell r="F97">
            <v>629707268.62109995</v>
          </cell>
          <cell r="G97">
            <v>652989532.85697699</v>
          </cell>
          <cell r="H97">
            <v>3870873.06</v>
          </cell>
          <cell r="I97">
            <v>4152064.4</v>
          </cell>
          <cell r="J97">
            <v>9931058.0003645029</v>
          </cell>
          <cell r="K97">
            <v>11183836.011604985</v>
          </cell>
          <cell r="L97">
            <v>3870873.06</v>
          </cell>
          <cell r="M97">
            <v>4152064.4</v>
          </cell>
          <cell r="N97">
            <v>133536097</v>
          </cell>
          <cell r="O97">
            <v>0</v>
          </cell>
          <cell r="P97">
            <v>-12840462</v>
          </cell>
          <cell r="Q97">
            <v>-1791121</v>
          </cell>
          <cell r="R97"/>
          <cell r="T97"/>
        </row>
        <row r="98">
          <cell r="B98">
            <v>31205</v>
          </cell>
          <cell r="C98" t="str">
            <v>Western Piedmont Community College</v>
          </cell>
          <cell r="D98">
            <v>8567880.4848115724</v>
          </cell>
          <cell r="E98">
            <v>8289045.6363604087</v>
          </cell>
          <cell r="F98">
            <v>72827537.844183996</v>
          </cell>
          <cell r="G98">
            <v>73722815.715894997</v>
          </cell>
          <cell r="H98">
            <v>518353.47000000009</v>
          </cell>
          <cell r="I98">
            <v>519724.19999999995</v>
          </cell>
          <cell r="J98">
            <v>1329880.4418195521</v>
          </cell>
          <cell r="K98">
            <v>1399908.494690639</v>
          </cell>
          <cell r="L98">
            <v>518353.47000000009</v>
          </cell>
          <cell r="M98">
            <v>519724.19999999995</v>
          </cell>
          <cell r="N98">
            <v>14820156</v>
          </cell>
          <cell r="O98">
            <v>0</v>
          </cell>
          <cell r="P98">
            <v>-1485038</v>
          </cell>
          <cell r="Q98">
            <v>-396053</v>
          </cell>
          <cell r="R98"/>
          <cell r="T98"/>
        </row>
        <row r="99">
          <cell r="B99">
            <v>31300</v>
          </cell>
          <cell r="C99" t="str">
            <v>Cabarrus County Schools</v>
          </cell>
          <cell r="D99">
            <v>164943588.54052874</v>
          </cell>
          <cell r="E99">
            <v>175248062.86733183</v>
          </cell>
          <cell r="F99">
            <v>1783100031.6169</v>
          </cell>
          <cell r="G99">
            <v>1899423452.6577001</v>
          </cell>
          <cell r="H99">
            <v>9979023.5899999999</v>
          </cell>
          <cell r="I99">
            <v>10988075.500000002</v>
          </cell>
          <cell r="J99">
            <v>25602043.911844425</v>
          </cell>
          <cell r="K99">
            <v>29597044.418466743</v>
          </cell>
          <cell r="L99">
            <v>9979023.5899999999</v>
          </cell>
          <cell r="M99">
            <v>10988075.500000002</v>
          </cell>
          <cell r="N99">
            <v>363887093</v>
          </cell>
          <cell r="O99">
            <v>0</v>
          </cell>
          <cell r="P99">
            <v>-36359478</v>
          </cell>
          <cell r="Q99">
            <v>3830429</v>
          </cell>
          <cell r="R99"/>
          <cell r="T99"/>
        </row>
        <row r="100">
          <cell r="B100">
            <v>31301</v>
          </cell>
          <cell r="C100" t="str">
            <v>Carolina International School</v>
          </cell>
          <cell r="D100">
            <v>3616284.1746056378</v>
          </cell>
          <cell r="E100">
            <v>3527263.4456334324</v>
          </cell>
          <cell r="F100">
            <v>40392365.408235997</v>
          </cell>
          <cell r="G100">
            <v>40836211.647102997</v>
          </cell>
          <cell r="H100">
            <v>218783.80000000002</v>
          </cell>
          <cell r="I100">
            <v>221159.86</v>
          </cell>
          <cell r="J100">
            <v>561308.66955894115</v>
          </cell>
          <cell r="K100">
            <v>595707.42847570393</v>
          </cell>
          <cell r="L100">
            <v>218783.80000000002</v>
          </cell>
          <cell r="M100">
            <v>221159.86</v>
          </cell>
          <cell r="N100">
            <v>8367700</v>
          </cell>
          <cell r="O100">
            <v>0</v>
          </cell>
          <cell r="P100">
            <v>-823647</v>
          </cell>
          <cell r="Q100">
            <v>338290</v>
          </cell>
          <cell r="R100"/>
          <cell r="T100"/>
        </row>
        <row r="101">
          <cell r="B101">
            <v>31320</v>
          </cell>
          <cell r="C101" t="str">
            <v>Kannapolis City Schools</v>
          </cell>
          <cell r="D101">
            <v>29361671.018715918</v>
          </cell>
          <cell r="E101">
            <v>31075468.202685427</v>
          </cell>
          <cell r="F101">
            <v>310772602.87737203</v>
          </cell>
          <cell r="G101">
            <v>334384316.02507401</v>
          </cell>
          <cell r="H101">
            <v>1776369.79</v>
          </cell>
          <cell r="I101">
            <v>1948435.75</v>
          </cell>
          <cell r="J101">
            <v>4557429.5878835432</v>
          </cell>
          <cell r="K101">
            <v>5248229.2681078278</v>
          </cell>
          <cell r="L101">
            <v>1776369.79</v>
          </cell>
          <cell r="M101">
            <v>1948435.75</v>
          </cell>
          <cell r="N101">
            <v>65390133</v>
          </cell>
          <cell r="O101">
            <v>0</v>
          </cell>
          <cell r="P101">
            <v>-6337014</v>
          </cell>
          <cell r="Q101">
            <v>-319237</v>
          </cell>
          <cell r="R101"/>
          <cell r="T101"/>
        </row>
        <row r="102">
          <cell r="B102">
            <v>31400</v>
          </cell>
          <cell r="C102" t="str">
            <v>Caldwell County Schools</v>
          </cell>
          <cell r="D102">
            <v>67513921.956250057</v>
          </cell>
          <cell r="E102">
            <v>69494040.869872645</v>
          </cell>
          <cell r="F102">
            <v>663104167.09970605</v>
          </cell>
          <cell r="G102">
            <v>680246474.21149004</v>
          </cell>
          <cell r="H102">
            <v>4084566.2800000003</v>
          </cell>
          <cell r="I102">
            <v>4357285.07</v>
          </cell>
          <cell r="J102">
            <v>10479306.348788682</v>
          </cell>
          <cell r="K102">
            <v>11736610.269988768</v>
          </cell>
          <cell r="L102">
            <v>4084566.2800000003</v>
          </cell>
          <cell r="M102">
            <v>4357285.07</v>
          </cell>
          <cell r="N102">
            <v>137331100</v>
          </cell>
          <cell r="O102">
            <v>0</v>
          </cell>
          <cell r="P102">
            <v>-13521463</v>
          </cell>
          <cell r="Q102">
            <v>119021</v>
          </cell>
          <cell r="R102"/>
          <cell r="T102"/>
        </row>
        <row r="103">
          <cell r="B103">
            <v>31405</v>
          </cell>
          <cell r="C103" t="str">
            <v>Caldwell Community College</v>
          </cell>
          <cell r="D103">
            <v>15224717.896778971</v>
          </cell>
          <cell r="E103">
            <v>15222107.060631596</v>
          </cell>
          <cell r="F103">
            <v>130357193.92838199</v>
          </cell>
          <cell r="G103">
            <v>132577820.93037</v>
          </cell>
          <cell r="H103">
            <v>921089.56999999983</v>
          </cell>
          <cell r="I103">
            <v>954428.02000000014</v>
          </cell>
          <cell r="J103">
            <v>2363134.5697502149</v>
          </cell>
          <cell r="K103">
            <v>2570809.4654217898</v>
          </cell>
          <cell r="L103">
            <v>921089.56999999983</v>
          </cell>
          <cell r="M103">
            <v>954428.02000000014</v>
          </cell>
          <cell r="N103">
            <v>25366031</v>
          </cell>
          <cell r="O103">
            <v>0</v>
          </cell>
          <cell r="P103">
            <v>-2658134</v>
          </cell>
          <cell r="Q103">
            <v>-66230</v>
          </cell>
          <cell r="R103"/>
          <cell r="T103"/>
        </row>
        <row r="104">
          <cell r="B104">
            <v>31500</v>
          </cell>
          <cell r="C104" t="str">
            <v>Camden County Schools</v>
          </cell>
          <cell r="D104">
            <v>10803166.778482545</v>
          </cell>
          <cell r="E104">
            <v>11479446.437786339</v>
          </cell>
          <cell r="F104">
            <v>100643995.444096</v>
          </cell>
          <cell r="G104">
            <v>110282057.239132</v>
          </cell>
          <cell r="H104">
            <v>653587.42999999993</v>
          </cell>
          <cell r="I104">
            <v>719762.72999999986</v>
          </cell>
          <cell r="J104">
            <v>1676834.8057477176</v>
          </cell>
          <cell r="K104">
            <v>1938724.3462758223</v>
          </cell>
          <cell r="L104">
            <v>653587.42999999993</v>
          </cell>
          <cell r="M104">
            <v>719762.72999999986</v>
          </cell>
          <cell r="N104">
            <v>20784929</v>
          </cell>
          <cell r="O104">
            <v>0</v>
          </cell>
          <cell r="P104">
            <v>-2052248</v>
          </cell>
          <cell r="Q104">
            <v>-47904</v>
          </cell>
          <cell r="R104"/>
          <cell r="T104"/>
        </row>
        <row r="105">
          <cell r="B105">
            <v>31600</v>
          </cell>
          <cell r="C105" t="str">
            <v>Carteret County Schools</v>
          </cell>
          <cell r="D105">
            <v>47008065.982316487</v>
          </cell>
          <cell r="E105">
            <v>49670118.12499778</v>
          </cell>
          <cell r="F105">
            <v>468853329.61134601</v>
          </cell>
          <cell r="G105">
            <v>496944499.76152802</v>
          </cell>
          <cell r="H105">
            <v>2843969.8899999997</v>
          </cell>
          <cell r="I105">
            <v>3114322.6299999994</v>
          </cell>
          <cell r="J105">
            <v>7296449.5324680712</v>
          </cell>
          <cell r="K105">
            <v>8388615.9331127759</v>
          </cell>
          <cell r="L105">
            <v>2843969.8899999997</v>
          </cell>
          <cell r="M105">
            <v>3114322.6299999994</v>
          </cell>
          <cell r="N105">
            <v>96995534</v>
          </cell>
          <cell r="O105">
            <v>0</v>
          </cell>
          <cell r="P105">
            <v>-9560463</v>
          </cell>
          <cell r="Q105">
            <v>-116136</v>
          </cell>
          <cell r="R105"/>
          <cell r="T105"/>
        </row>
        <row r="106">
          <cell r="B106">
            <v>31605</v>
          </cell>
          <cell r="C106" t="str">
            <v>Carteret Community College</v>
          </cell>
          <cell r="D106">
            <v>7640950.9485588474</v>
          </cell>
          <cell r="E106">
            <v>8225877.8200094728</v>
          </cell>
          <cell r="F106">
            <v>66199082.762659997</v>
          </cell>
          <cell r="G106">
            <v>70209946.710745007</v>
          </cell>
          <cell r="H106">
            <v>462274.58999999997</v>
          </cell>
          <cell r="I106">
            <v>515763.57</v>
          </cell>
          <cell r="J106">
            <v>1186005.2484864281</v>
          </cell>
          <cell r="K106">
            <v>1389240.2987872607</v>
          </cell>
          <cell r="L106">
            <v>462274.58999999997</v>
          </cell>
          <cell r="M106">
            <v>515763.57</v>
          </cell>
          <cell r="N106">
            <v>13399850</v>
          </cell>
          <cell r="O106">
            <v>0</v>
          </cell>
          <cell r="P106">
            <v>-1349876</v>
          </cell>
          <cell r="Q106">
            <v>80766</v>
          </cell>
          <cell r="R106"/>
          <cell r="T106"/>
        </row>
        <row r="107">
          <cell r="B107">
            <v>31700</v>
          </cell>
          <cell r="C107" t="str">
            <v>Caswell County Schools</v>
          </cell>
          <cell r="D107">
            <v>15134914.845845399</v>
          </cell>
          <cell r="E107">
            <v>15421361.526880862</v>
          </cell>
          <cell r="F107">
            <v>144962423.55439001</v>
          </cell>
          <cell r="G107">
            <v>146778102.065209</v>
          </cell>
          <cell r="H107">
            <v>915656.52</v>
          </cell>
          <cell r="I107">
            <v>966921.3</v>
          </cell>
          <cell r="J107">
            <v>2349195.6123541594</v>
          </cell>
          <cell r="K107">
            <v>2604460.8689903528</v>
          </cell>
          <cell r="L107">
            <v>915656.52</v>
          </cell>
          <cell r="M107">
            <v>966921.3</v>
          </cell>
          <cell r="N107">
            <v>28983229</v>
          </cell>
          <cell r="O107">
            <v>0</v>
          </cell>
          <cell r="P107">
            <v>-2955952</v>
          </cell>
          <cell r="Q107">
            <v>381548</v>
          </cell>
          <cell r="R107"/>
          <cell r="T107"/>
        </row>
        <row r="108">
          <cell r="B108">
            <v>31800</v>
          </cell>
          <cell r="C108" t="str">
            <v>Catawba County Schools</v>
          </cell>
          <cell r="D108">
            <v>83887122.700290829</v>
          </cell>
          <cell r="E108">
            <v>87743217.957847327</v>
          </cell>
          <cell r="F108">
            <v>826363316.40623403</v>
          </cell>
          <cell r="G108">
            <v>859325016.57794702</v>
          </cell>
          <cell r="H108">
            <v>5075138.6199999992</v>
          </cell>
          <cell r="I108">
            <v>5501510.7599999988</v>
          </cell>
          <cell r="J108">
            <v>13020704.94533599</v>
          </cell>
          <cell r="K108">
            <v>14818651.212616138</v>
          </cell>
          <cell r="L108">
            <v>5075138.6199999992</v>
          </cell>
          <cell r="M108">
            <v>5501510.7599999988</v>
          </cell>
          <cell r="N108">
            <v>175976272</v>
          </cell>
          <cell r="O108">
            <v>0</v>
          </cell>
          <cell r="P108">
            <v>-16850507</v>
          </cell>
          <cell r="Q108">
            <v>-1837674</v>
          </cell>
          <cell r="R108"/>
          <cell r="T108"/>
        </row>
        <row r="109">
          <cell r="B109">
            <v>31805</v>
          </cell>
          <cell r="C109" t="str">
            <v>Catawba Valley Community College</v>
          </cell>
          <cell r="D109">
            <v>18637437.800495237</v>
          </cell>
          <cell r="E109">
            <v>19889524.52765369</v>
          </cell>
          <cell r="F109">
            <v>163135195.12313801</v>
          </cell>
          <cell r="G109">
            <v>177105166.109882</v>
          </cell>
          <cell r="H109">
            <v>1127557.8099999998</v>
          </cell>
          <cell r="I109">
            <v>1247075.6800000002</v>
          </cell>
          <cell r="J109">
            <v>2892846.6101324377</v>
          </cell>
          <cell r="K109">
            <v>3359073.597023393</v>
          </cell>
          <cell r="L109">
            <v>1127557.8099999998</v>
          </cell>
          <cell r="M109">
            <v>1247075.6800000002</v>
          </cell>
          <cell r="N109">
            <v>31904515</v>
          </cell>
          <cell r="O109">
            <v>0</v>
          </cell>
          <cell r="P109">
            <v>-3326516</v>
          </cell>
          <cell r="Q109">
            <v>134249</v>
          </cell>
          <cell r="R109"/>
          <cell r="T109"/>
        </row>
        <row r="110">
          <cell r="B110">
            <v>31810</v>
          </cell>
          <cell r="C110" t="str">
            <v>Hickory City Schools</v>
          </cell>
          <cell r="D110">
            <v>21894953.410553966</v>
          </cell>
          <cell r="E110">
            <v>22191540.342042834</v>
          </cell>
          <cell r="F110">
            <v>223120570.210094</v>
          </cell>
          <cell r="G110">
            <v>222125989.44995299</v>
          </cell>
          <cell r="H110">
            <v>1324636.25</v>
          </cell>
          <cell r="I110">
            <v>1391412.3599999999</v>
          </cell>
          <cell r="J110">
            <v>3398468.3104372667</v>
          </cell>
          <cell r="K110">
            <v>3747853.1543875565</v>
          </cell>
          <cell r="L110">
            <v>1324636.25</v>
          </cell>
          <cell r="M110">
            <v>1391412.3599999999</v>
          </cell>
          <cell r="N110">
            <v>45773929</v>
          </cell>
          <cell r="O110">
            <v>0</v>
          </cell>
          <cell r="P110">
            <v>-4549687</v>
          </cell>
          <cell r="Q110">
            <v>329017</v>
          </cell>
          <cell r="R110"/>
          <cell r="T110"/>
        </row>
        <row r="111">
          <cell r="B111">
            <v>31820</v>
          </cell>
          <cell r="C111" t="str">
            <v>Newton-Conover City Schools</v>
          </cell>
          <cell r="D111">
            <v>17712506.789359786</v>
          </cell>
          <cell r="E111">
            <v>17876969.378833592</v>
          </cell>
          <cell r="F111">
            <v>188824799.94294199</v>
          </cell>
          <cell r="G111">
            <v>191869266.33718601</v>
          </cell>
          <cell r="H111">
            <v>1071599.8400000001</v>
          </cell>
          <cell r="I111">
            <v>1120888.22</v>
          </cell>
          <cell r="J111">
            <v>2749281.6218110034</v>
          </cell>
          <cell r="K111">
            <v>3019180.0589171522</v>
          </cell>
          <cell r="L111">
            <v>1071599.8400000001</v>
          </cell>
          <cell r="M111">
            <v>1120888.22</v>
          </cell>
          <cell r="N111">
            <v>38366389</v>
          </cell>
          <cell r="O111">
            <v>0</v>
          </cell>
          <cell r="P111">
            <v>-3850357</v>
          </cell>
          <cell r="Q111">
            <v>-172316</v>
          </cell>
          <cell r="R111"/>
          <cell r="T111"/>
        </row>
        <row r="112">
          <cell r="B112">
            <v>31900</v>
          </cell>
          <cell r="C112" t="str">
            <v>Chatham County Schools</v>
          </cell>
          <cell r="D112">
            <v>51476250.785865195</v>
          </cell>
          <cell r="E112">
            <v>55341217.318347864</v>
          </cell>
          <cell r="F112">
            <v>528795789.76021701</v>
          </cell>
          <cell r="G112">
            <v>563296009.73571098</v>
          </cell>
          <cell r="H112">
            <v>3114293.3499999996</v>
          </cell>
          <cell r="I112">
            <v>3469901.26</v>
          </cell>
          <cell r="J112">
            <v>7989987.635760772</v>
          </cell>
          <cell r="K112">
            <v>9346388.4298859891</v>
          </cell>
          <cell r="L112">
            <v>3114293.3499999996</v>
          </cell>
          <cell r="M112">
            <v>3469901.26</v>
          </cell>
          <cell r="N112">
            <v>108008700</v>
          </cell>
          <cell r="O112">
            <v>0</v>
          </cell>
          <cell r="P112">
            <v>-10782760</v>
          </cell>
          <cell r="Q112">
            <v>969550</v>
          </cell>
          <cell r="R112"/>
          <cell r="T112"/>
        </row>
        <row r="113">
          <cell r="B113">
            <v>32000</v>
          </cell>
          <cell r="C113" t="str">
            <v>Cherokee County Schools</v>
          </cell>
          <cell r="D113">
            <v>21067664.177931391</v>
          </cell>
          <cell r="E113">
            <v>22499327.605757277</v>
          </cell>
          <cell r="F113">
            <v>211306452.277623</v>
          </cell>
          <cell r="G113">
            <v>223541722.59529999</v>
          </cell>
          <cell r="H113">
            <v>1274585.57</v>
          </cell>
          <cell r="I113">
            <v>1410710.6600000001</v>
          </cell>
          <cell r="J113">
            <v>3270058.9830495887</v>
          </cell>
          <cell r="K113">
            <v>3799834.28996502</v>
          </cell>
          <cell r="L113">
            <v>1274585.57</v>
          </cell>
          <cell r="M113">
            <v>1410710.6600000001</v>
          </cell>
          <cell r="N113">
            <v>43299637</v>
          </cell>
          <cell r="O113">
            <v>0</v>
          </cell>
          <cell r="P113">
            <v>-4308784</v>
          </cell>
          <cell r="Q113">
            <v>342963</v>
          </cell>
          <cell r="R113"/>
          <cell r="T113"/>
        </row>
        <row r="114">
          <cell r="B114">
            <v>32005</v>
          </cell>
          <cell r="C114" t="str">
            <v>Tri-County Community College</v>
          </cell>
          <cell r="D114">
            <v>5029531.6822961718</v>
          </cell>
          <cell r="E114">
            <v>4915652.3776549706</v>
          </cell>
          <cell r="F114">
            <v>45856630.847393997</v>
          </cell>
          <cell r="G114">
            <v>45683042.419999003</v>
          </cell>
          <cell r="H114">
            <v>304284.73</v>
          </cell>
          <cell r="I114">
            <v>308212.02</v>
          </cell>
          <cell r="J114">
            <v>780668.66451447317</v>
          </cell>
          <cell r="K114">
            <v>830187.67446996144</v>
          </cell>
          <cell r="L114">
            <v>304284.73</v>
          </cell>
          <cell r="M114">
            <v>308212.02</v>
          </cell>
          <cell r="N114">
            <v>8916042</v>
          </cell>
          <cell r="O114">
            <v>0</v>
          </cell>
          <cell r="P114">
            <v>-935070</v>
          </cell>
          <cell r="Q114">
            <v>12299</v>
          </cell>
          <cell r="R114"/>
          <cell r="T114"/>
        </row>
        <row r="115">
          <cell r="B115">
            <v>32100</v>
          </cell>
          <cell r="C115" t="str">
            <v>Edenton-Chowan County Schools</v>
          </cell>
          <cell r="D115">
            <v>12759728.157578807</v>
          </cell>
          <cell r="E115">
            <v>13090873.999053858</v>
          </cell>
          <cell r="F115">
            <v>120164009.469658</v>
          </cell>
          <cell r="G115">
            <v>125288479.46976601</v>
          </cell>
          <cell r="H115">
            <v>771958.64</v>
          </cell>
          <cell r="I115">
            <v>820799.44</v>
          </cell>
          <cell r="J115">
            <v>1980526.3331788259</v>
          </cell>
          <cell r="K115">
            <v>2210872.8215721329</v>
          </cell>
          <cell r="L115">
            <v>771958.64</v>
          </cell>
          <cell r="M115">
            <v>820799.44</v>
          </cell>
          <cell r="N115">
            <v>24876632</v>
          </cell>
          <cell r="O115">
            <v>0</v>
          </cell>
          <cell r="P115">
            <v>-2450284</v>
          </cell>
          <cell r="Q115">
            <v>-289034</v>
          </cell>
          <cell r="R115"/>
          <cell r="T115"/>
        </row>
        <row r="116">
          <cell r="B116">
            <v>32200</v>
          </cell>
          <cell r="C116" t="str">
            <v>Clay County Schools</v>
          </cell>
          <cell r="D116">
            <v>8212238.386445553</v>
          </cell>
          <cell r="E116">
            <v>8747489.6962952018</v>
          </cell>
          <cell r="F116">
            <v>80838250.431963995</v>
          </cell>
          <cell r="G116">
            <v>85162745.745609</v>
          </cell>
          <cell r="H116">
            <v>496837.26000000007</v>
          </cell>
          <cell r="I116">
            <v>548468.70000000007</v>
          </cell>
          <cell r="J116">
            <v>1274678.7531705261</v>
          </cell>
          <cell r="K116">
            <v>1477333.5399851147</v>
          </cell>
          <cell r="L116">
            <v>496837.26000000007</v>
          </cell>
          <cell r="M116">
            <v>548468.70000000007</v>
          </cell>
          <cell r="N116">
            <v>16039045</v>
          </cell>
          <cell r="O116">
            <v>0</v>
          </cell>
          <cell r="P116">
            <v>-1648386</v>
          </cell>
          <cell r="Q116">
            <v>126502</v>
          </cell>
          <cell r="R116"/>
          <cell r="T116"/>
        </row>
        <row r="117">
          <cell r="B117">
            <v>32300</v>
          </cell>
          <cell r="C117" t="str">
            <v>Cleveland County Schools</v>
          </cell>
          <cell r="D117">
            <v>85406754.025608242</v>
          </cell>
          <cell r="E117">
            <v>85256617.344863161</v>
          </cell>
          <cell r="F117">
            <v>876108396.83034301</v>
          </cell>
          <cell r="G117">
            <v>875488589.12589002</v>
          </cell>
          <cell r="H117">
            <v>5167075.7299999995</v>
          </cell>
          <cell r="I117">
            <v>5345600.59</v>
          </cell>
          <cell r="J117">
            <v>13256577.51404169</v>
          </cell>
          <cell r="K117">
            <v>14398697.761551784</v>
          </cell>
          <cell r="L117">
            <v>5167075.7299999995</v>
          </cell>
          <cell r="M117">
            <v>5345600.59</v>
          </cell>
          <cell r="N117">
            <v>184560641</v>
          </cell>
          <cell r="O117">
            <v>0</v>
          </cell>
          <cell r="P117">
            <v>-17864867</v>
          </cell>
          <cell r="Q117">
            <v>-609027</v>
          </cell>
          <cell r="R117"/>
          <cell r="T117"/>
        </row>
        <row r="118">
          <cell r="B118">
            <v>32305</v>
          </cell>
          <cell r="C118" t="str">
            <v>Cleveland Technical College</v>
          </cell>
          <cell r="D118">
            <v>9802269.1681186389</v>
          </cell>
          <cell r="E118">
            <v>9897380.859309962</v>
          </cell>
          <cell r="F118">
            <v>84561553.332541004</v>
          </cell>
          <cell r="G118">
            <v>94452201.326025993</v>
          </cell>
          <cell r="H118">
            <v>593033.51000000013</v>
          </cell>
          <cell r="I118">
            <v>620567.02</v>
          </cell>
          <cell r="J118">
            <v>1521478.5121291846</v>
          </cell>
          <cell r="K118">
            <v>1671534.7155719432</v>
          </cell>
          <cell r="L118">
            <v>593033.51000000013</v>
          </cell>
          <cell r="M118">
            <v>620567.02</v>
          </cell>
          <cell r="N118">
            <v>18149963</v>
          </cell>
          <cell r="O118">
            <v>0</v>
          </cell>
          <cell r="P118">
            <v>-1724308</v>
          </cell>
          <cell r="Q118">
            <v>-275479</v>
          </cell>
          <cell r="R118"/>
          <cell r="T118"/>
        </row>
        <row r="119">
          <cell r="B119">
            <v>32400</v>
          </cell>
          <cell r="C119" t="str">
            <v>Columbus County Schools</v>
          </cell>
          <cell r="D119">
            <v>32586030.549968224</v>
          </cell>
          <cell r="E119">
            <v>32505493.574627873</v>
          </cell>
          <cell r="F119">
            <v>305206412.55405402</v>
          </cell>
          <cell r="G119">
            <v>308777695.86781502</v>
          </cell>
          <cell r="H119">
            <v>1971442.2999999998</v>
          </cell>
          <cell r="I119">
            <v>2038098.5200000003</v>
          </cell>
          <cell r="J119">
            <v>5057904.9021235518</v>
          </cell>
          <cell r="K119">
            <v>5489741.3496704977</v>
          </cell>
          <cell r="L119">
            <v>1971442.2999999998</v>
          </cell>
          <cell r="M119">
            <v>2038098.5200000003</v>
          </cell>
          <cell r="N119">
            <v>65370641</v>
          </cell>
          <cell r="O119">
            <v>0</v>
          </cell>
          <cell r="P119">
            <v>-6223513</v>
          </cell>
          <cell r="Q119">
            <v>-390959</v>
          </cell>
          <cell r="R119"/>
          <cell r="T119"/>
        </row>
        <row r="120">
          <cell r="B120">
            <v>32405</v>
          </cell>
          <cell r="C120" t="str">
            <v>Southeastern Community College</v>
          </cell>
          <cell r="D120">
            <v>8987085.3018026892</v>
          </cell>
          <cell r="E120">
            <v>9287825.7775872461</v>
          </cell>
          <cell r="F120">
            <v>79116008.151372999</v>
          </cell>
          <cell r="G120">
            <v>84096390.239232004</v>
          </cell>
          <cell r="H120">
            <v>543715.20000000007</v>
          </cell>
          <cell r="I120">
            <v>582347.84</v>
          </cell>
          <cell r="J120">
            <v>1394948.1430113821</v>
          </cell>
          <cell r="K120">
            <v>1568589.0479618711</v>
          </cell>
          <cell r="L120">
            <v>543715.20000000007</v>
          </cell>
          <cell r="M120">
            <v>582347.84</v>
          </cell>
          <cell r="N120">
            <v>15832522</v>
          </cell>
          <cell r="O120">
            <v>0</v>
          </cell>
          <cell r="P120">
            <v>-1613267</v>
          </cell>
          <cell r="Q120">
            <v>46935</v>
          </cell>
          <cell r="R120"/>
          <cell r="T120"/>
        </row>
        <row r="121">
          <cell r="B121">
            <v>32410</v>
          </cell>
          <cell r="C121" t="str">
            <v>Whiteville City Schools</v>
          </cell>
          <cell r="D121">
            <v>13055467.891196325</v>
          </cell>
          <cell r="E121">
            <v>13996914.612690106</v>
          </cell>
          <cell r="F121">
            <v>118027263.51433299</v>
          </cell>
          <cell r="G121">
            <v>126237932.59202699</v>
          </cell>
          <cell r="H121">
            <v>789850.77999999991</v>
          </cell>
          <cell r="I121">
            <v>877608.29999999981</v>
          </cell>
          <cell r="J121">
            <v>2026430.1583201857</v>
          </cell>
          <cell r="K121">
            <v>2363890.914029038</v>
          </cell>
          <cell r="L121">
            <v>789850.77999999991</v>
          </cell>
          <cell r="M121">
            <v>877608.29999999981</v>
          </cell>
          <cell r="N121">
            <v>25336229</v>
          </cell>
          <cell r="O121">
            <v>0</v>
          </cell>
          <cell r="P121">
            <v>-2406713</v>
          </cell>
          <cell r="Q121">
            <v>-306155</v>
          </cell>
          <cell r="R121"/>
          <cell r="T121"/>
        </row>
        <row r="122">
          <cell r="B122">
            <v>32500</v>
          </cell>
          <cell r="C122" t="str">
            <v>New Bern/Craven County Board Of Education</v>
          </cell>
          <cell r="D122">
            <v>70084845.262277365</v>
          </cell>
          <cell r="E122">
            <v>74058056.789143518</v>
          </cell>
          <cell r="F122">
            <v>683817452.28092504</v>
          </cell>
          <cell r="G122">
            <v>743269364.77479696</v>
          </cell>
          <cell r="H122">
            <v>4240106.1500000004</v>
          </cell>
          <cell r="I122">
            <v>4643449.4399999995</v>
          </cell>
          <cell r="J122">
            <v>10878357.272545701</v>
          </cell>
          <cell r="K122">
            <v>12507411.268750791</v>
          </cell>
          <cell r="L122">
            <v>4240106.1500000004</v>
          </cell>
          <cell r="M122">
            <v>4643449.4399999995</v>
          </cell>
          <cell r="N122">
            <v>143473565</v>
          </cell>
          <cell r="O122">
            <v>0</v>
          </cell>
          <cell r="P122">
            <v>-13943831</v>
          </cell>
          <cell r="Q122">
            <v>-1545345</v>
          </cell>
          <cell r="R122"/>
          <cell r="T122"/>
        </row>
        <row r="123">
          <cell r="B123">
            <v>32505</v>
          </cell>
          <cell r="C123" t="str">
            <v>Craven Community College</v>
          </cell>
          <cell r="D123">
            <v>11506564.478736192</v>
          </cell>
          <cell r="E123">
            <v>11629755.387811869</v>
          </cell>
          <cell r="F123">
            <v>108854705.26016501</v>
          </cell>
          <cell r="G123">
            <v>107647508.625183</v>
          </cell>
          <cell r="H123">
            <v>696142.72</v>
          </cell>
          <cell r="I123">
            <v>729187.12</v>
          </cell>
          <cell r="J123">
            <v>1786014.0649643275</v>
          </cell>
          <cell r="K123">
            <v>1964109.5094417431</v>
          </cell>
          <cell r="L123">
            <v>696142.72</v>
          </cell>
          <cell r="M123">
            <v>729187.12</v>
          </cell>
          <cell r="N123">
            <v>19961169</v>
          </cell>
          <cell r="O123">
            <v>0</v>
          </cell>
          <cell r="P123">
            <v>-2219674</v>
          </cell>
          <cell r="Q123">
            <v>211883</v>
          </cell>
          <cell r="R123"/>
          <cell r="T123"/>
        </row>
        <row r="124">
          <cell r="B124">
            <v>32600</v>
          </cell>
          <cell r="C124" t="str">
            <v>Cumberland County Schools</v>
          </cell>
          <cell r="D124">
            <v>254289748.79740846</v>
          </cell>
          <cell r="E124">
            <v>266664513.03812379</v>
          </cell>
          <cell r="F124">
            <v>2485647437.4656501</v>
          </cell>
          <cell r="G124">
            <v>2711216286.8193302</v>
          </cell>
          <cell r="H124">
            <v>15384431.880000001</v>
          </cell>
          <cell r="I124">
            <v>16719898.379999997</v>
          </cell>
          <cell r="J124">
            <v>39470084.12178123</v>
          </cell>
          <cell r="K124">
            <v>45036055.224148214</v>
          </cell>
          <cell r="L124">
            <v>15384431.880000001</v>
          </cell>
          <cell r="M124">
            <v>16719898.379999997</v>
          </cell>
          <cell r="N124">
            <v>518296049</v>
          </cell>
          <cell r="O124">
            <v>0</v>
          </cell>
          <cell r="P124">
            <v>-50685235</v>
          </cell>
          <cell r="Q124">
            <v>-4204902</v>
          </cell>
          <cell r="R124"/>
          <cell r="T124"/>
        </row>
        <row r="125">
          <cell r="B125">
            <v>32605</v>
          </cell>
          <cell r="C125" t="str">
            <v>Fayetteville Technical Community College</v>
          </cell>
          <cell r="D125">
            <v>40570722.364117183</v>
          </cell>
          <cell r="E125">
            <v>41714830.513849698</v>
          </cell>
          <cell r="F125">
            <v>355165033.36673999</v>
          </cell>
          <cell r="G125">
            <v>381465683.365798</v>
          </cell>
          <cell r="H125">
            <v>2454513.08</v>
          </cell>
          <cell r="I125">
            <v>2615525.0999999996</v>
          </cell>
          <cell r="J125">
            <v>6297264.5659770919</v>
          </cell>
          <cell r="K125">
            <v>7045074.6868561879</v>
          </cell>
          <cell r="L125">
            <v>2454513.08</v>
          </cell>
          <cell r="M125">
            <v>2615525.0999999996</v>
          </cell>
          <cell r="N125">
            <v>69265469</v>
          </cell>
          <cell r="O125">
            <v>0</v>
          </cell>
          <cell r="P125">
            <v>-7242227</v>
          </cell>
          <cell r="Q125">
            <v>-400131</v>
          </cell>
          <cell r="R125"/>
          <cell r="T125"/>
        </row>
        <row r="126">
          <cell r="B126">
            <v>32700</v>
          </cell>
          <cell r="C126" t="str">
            <v>Currituck County Schools</v>
          </cell>
          <cell r="D126">
            <v>23320532.897563759</v>
          </cell>
          <cell r="E126">
            <v>24812604.960640077</v>
          </cell>
          <cell r="F126">
            <v>227706970.42354599</v>
          </cell>
          <cell r="G126">
            <v>241488054.04449701</v>
          </cell>
          <cell r="H126">
            <v>1410883.2599999998</v>
          </cell>
          <cell r="I126">
            <v>1555753.44</v>
          </cell>
          <cell r="J126">
            <v>3619742.4378476902</v>
          </cell>
          <cell r="K126">
            <v>4190515.7702877475</v>
          </cell>
          <cell r="L126">
            <v>1410883.2599999998</v>
          </cell>
          <cell r="M126">
            <v>1555753.44</v>
          </cell>
          <cell r="N126">
            <v>46900827</v>
          </cell>
          <cell r="O126">
            <v>0</v>
          </cell>
          <cell r="P126">
            <v>-4643209</v>
          </cell>
          <cell r="Q126">
            <v>375306</v>
          </cell>
          <cell r="R126"/>
          <cell r="T126"/>
        </row>
        <row r="127">
          <cell r="B127">
            <v>32800</v>
          </cell>
          <cell r="C127" t="str">
            <v>Dare County Schools</v>
          </cell>
          <cell r="D127">
            <v>34848461.313933916</v>
          </cell>
          <cell r="E127">
            <v>36310308.29974138</v>
          </cell>
          <cell r="F127">
            <v>316799589.09005201</v>
          </cell>
          <cell r="G127">
            <v>346719017.67200702</v>
          </cell>
          <cell r="H127">
            <v>2108318.4900000002</v>
          </cell>
          <cell r="I127">
            <v>2276660.88</v>
          </cell>
          <cell r="J127">
            <v>5409072.5484629842</v>
          </cell>
          <cell r="K127">
            <v>6132323.4620244075</v>
          </cell>
          <cell r="L127">
            <v>2108318.4900000002</v>
          </cell>
          <cell r="M127">
            <v>2276660.88</v>
          </cell>
          <cell r="N127">
            <v>61923558</v>
          </cell>
          <cell r="O127">
            <v>0</v>
          </cell>
          <cell r="P127">
            <v>-6459911</v>
          </cell>
          <cell r="Q127">
            <v>1087031</v>
          </cell>
          <cell r="R127"/>
          <cell r="T127"/>
        </row>
        <row r="128">
          <cell r="B128">
            <v>32900</v>
          </cell>
          <cell r="C128" t="str">
            <v>Davidson County Schools</v>
          </cell>
          <cell r="D128">
            <v>93864322.899197564</v>
          </cell>
          <cell r="E128">
            <v>94654608.133559719</v>
          </cell>
          <cell r="F128">
            <v>946800101.48060095</v>
          </cell>
          <cell r="G128">
            <v>974809586.27316701</v>
          </cell>
          <cell r="H128">
            <v>5678755.3899999987</v>
          </cell>
          <cell r="I128">
            <v>5934855.790000001</v>
          </cell>
          <cell r="J128">
            <v>14569335.721893325</v>
          </cell>
          <cell r="K128">
            <v>15985892.200488115</v>
          </cell>
          <cell r="L128">
            <v>5678755.3899999987</v>
          </cell>
          <cell r="M128">
            <v>5934855.790000001</v>
          </cell>
          <cell r="N128">
            <v>196722370</v>
          </cell>
          <cell r="O128">
            <v>0</v>
          </cell>
          <cell r="P128">
            <v>-19306353</v>
          </cell>
          <cell r="Q128">
            <v>424855</v>
          </cell>
          <cell r="R128"/>
          <cell r="T128"/>
        </row>
        <row r="129">
          <cell r="B129">
            <v>32901</v>
          </cell>
          <cell r="C129" t="str">
            <v>Invest Collegiate Charter School</v>
          </cell>
          <cell r="D129">
            <v>2060342.5355291408</v>
          </cell>
          <cell r="E129">
            <v>1579802.7440828921</v>
          </cell>
          <cell r="F129">
            <v>25356103.057496998</v>
          </cell>
          <cell r="G129">
            <v>21831856.389389001</v>
          </cell>
          <cell r="H129">
            <v>124649.93</v>
          </cell>
          <cell r="I129">
            <v>99053.829999999987</v>
          </cell>
          <cell r="J129">
            <v>319800.12399873819</v>
          </cell>
          <cell r="K129">
            <v>266807.46836233995</v>
          </cell>
          <cell r="L129">
            <v>124649.93</v>
          </cell>
          <cell r="M129">
            <v>99053.829999999987</v>
          </cell>
          <cell r="N129">
            <v>5159836</v>
          </cell>
          <cell r="O129">
            <v>0</v>
          </cell>
          <cell r="P129">
            <v>-517040</v>
          </cell>
          <cell r="Q129">
            <v>-313300</v>
          </cell>
          <cell r="R129"/>
          <cell r="T129"/>
        </row>
        <row r="130">
          <cell r="B130">
            <v>32905</v>
          </cell>
          <cell r="C130" t="str">
            <v>Davidson County Community College</v>
          </cell>
          <cell r="D130">
            <v>14643117.831269117</v>
          </cell>
          <cell r="E130">
            <v>14024404.988376126</v>
          </cell>
          <cell r="F130">
            <v>130077643.845393</v>
          </cell>
          <cell r="G130">
            <v>129577960.135736</v>
          </cell>
          <cell r="H130">
            <v>885902.99000000011</v>
          </cell>
          <cell r="I130">
            <v>879331.95000000007</v>
          </cell>
          <cell r="J130">
            <v>2272860.3702613628</v>
          </cell>
          <cell r="K130">
            <v>2368533.6693151565</v>
          </cell>
          <cell r="L130">
            <v>885902.99000000011</v>
          </cell>
          <cell r="M130">
            <v>879331.95000000007</v>
          </cell>
          <cell r="N130">
            <v>25876396</v>
          </cell>
          <cell r="O130">
            <v>0</v>
          </cell>
          <cell r="P130">
            <v>-2652434</v>
          </cell>
          <cell r="Q130">
            <v>-192062</v>
          </cell>
          <cell r="R130"/>
          <cell r="T130"/>
        </row>
        <row r="131">
          <cell r="B131">
            <v>32910</v>
          </cell>
          <cell r="C131" t="str">
            <v>Lexington City Schools</v>
          </cell>
          <cell r="D131">
            <v>18485648.900477439</v>
          </cell>
          <cell r="E131">
            <v>19222507.678783286</v>
          </cell>
          <cell r="F131">
            <v>172778268.97347301</v>
          </cell>
          <cell r="G131">
            <v>189841529.78462201</v>
          </cell>
          <cell r="H131">
            <v>1118374.6399999999</v>
          </cell>
          <cell r="I131">
            <v>1205253.6399999999</v>
          </cell>
          <cell r="J131">
            <v>2869286.3971046288</v>
          </cell>
          <cell r="K131">
            <v>3246423.4085940453</v>
          </cell>
          <cell r="L131">
            <v>1118374.6399999999</v>
          </cell>
          <cell r="M131">
            <v>1205253.6399999999</v>
          </cell>
          <cell r="N131">
            <v>36132586</v>
          </cell>
          <cell r="O131">
            <v>0</v>
          </cell>
          <cell r="P131">
            <v>-3523149</v>
          </cell>
          <cell r="Q131">
            <v>120319</v>
          </cell>
          <cell r="R131"/>
          <cell r="T131"/>
        </row>
        <row r="132">
          <cell r="B132">
            <v>32920</v>
          </cell>
          <cell r="C132" t="str">
            <v>Thomasville City Schools</v>
          </cell>
          <cell r="D132">
            <v>14594475.703481069</v>
          </cell>
          <cell r="E132">
            <v>15196145.549513947</v>
          </cell>
          <cell r="F132">
            <v>150838835.86001101</v>
          </cell>
          <cell r="G132">
            <v>158002980.808882</v>
          </cell>
          <cell r="H132">
            <v>882960.16</v>
          </cell>
          <cell r="I132">
            <v>952800.23000000021</v>
          </cell>
          <cell r="J132">
            <v>2265310.2866078285</v>
          </cell>
          <cell r="K132">
            <v>2566424.9148302022</v>
          </cell>
          <cell r="L132">
            <v>882960.16</v>
          </cell>
          <cell r="M132">
            <v>952800.23000000021</v>
          </cell>
          <cell r="N132">
            <v>30270973</v>
          </cell>
          <cell r="O132">
            <v>0</v>
          </cell>
          <cell r="P132">
            <v>-3075779</v>
          </cell>
          <cell r="Q132">
            <v>484681</v>
          </cell>
          <cell r="R132"/>
          <cell r="T132"/>
        </row>
        <row r="133">
          <cell r="B133">
            <v>33000</v>
          </cell>
          <cell r="C133" t="str">
            <v>Davie County Schools</v>
          </cell>
          <cell r="D133">
            <v>34759515.458539009</v>
          </cell>
          <cell r="E133">
            <v>35944672.507291704</v>
          </cell>
          <cell r="F133">
            <v>359645894.108365</v>
          </cell>
          <cell r="G133">
            <v>377884207.007303</v>
          </cell>
          <cell r="H133">
            <v>2102937.2999999998</v>
          </cell>
          <cell r="I133">
            <v>2253735.4699999997</v>
          </cell>
          <cell r="J133">
            <v>5395266.6423605029</v>
          </cell>
          <cell r="K133">
            <v>6070572.4867893383</v>
          </cell>
          <cell r="L133">
            <v>2102937.2999999998</v>
          </cell>
          <cell r="M133">
            <v>2253735.4699999997</v>
          </cell>
          <cell r="N133">
            <v>74143671</v>
          </cell>
          <cell r="O133">
            <v>0</v>
          </cell>
          <cell r="P133">
            <v>-7333597</v>
          </cell>
          <cell r="Q133">
            <v>-120933</v>
          </cell>
          <cell r="R133"/>
          <cell r="T133"/>
        </row>
        <row r="134">
          <cell r="B134">
            <v>33001</v>
          </cell>
          <cell r="C134" t="str">
            <v>N.E. Regional School For Biotechnology</v>
          </cell>
          <cell r="D134">
            <v>985617.84368699545</v>
          </cell>
          <cell r="E134">
            <v>940649.95436227124</v>
          </cell>
          <cell r="F134">
            <v>9851762.1804709993</v>
          </cell>
          <cell r="G134">
            <v>8671641.8560010009</v>
          </cell>
          <cell r="H134">
            <v>59629.5</v>
          </cell>
          <cell r="I134">
            <v>58978.87</v>
          </cell>
          <cell r="J134">
            <v>152984.61454396934</v>
          </cell>
          <cell r="K134">
            <v>158863.14533795981</v>
          </cell>
          <cell r="L134">
            <v>59629.5</v>
          </cell>
          <cell r="M134">
            <v>58978.87</v>
          </cell>
          <cell r="N134">
            <v>2135878</v>
          </cell>
          <cell r="O134">
            <v>0</v>
          </cell>
          <cell r="P134">
            <v>-200889</v>
          </cell>
          <cell r="Q134">
            <v>9558</v>
          </cell>
          <cell r="R134"/>
          <cell r="T134"/>
        </row>
        <row r="135">
          <cell r="B135">
            <v>33027</v>
          </cell>
          <cell r="C135" t="str">
            <v>Cornerstone Academy</v>
          </cell>
          <cell r="D135">
            <v>3749049.1518836282</v>
          </cell>
          <cell r="E135">
            <v>4378560.4685082519</v>
          </cell>
          <cell r="F135">
            <v>44856910.141883999</v>
          </cell>
          <cell r="G135">
            <v>51847169.088394001</v>
          </cell>
          <cell r="H135">
            <v>226816.02999999997</v>
          </cell>
          <cell r="I135">
            <v>274536.29000000004</v>
          </cell>
          <cell r="J135">
            <v>581916.0469556743</v>
          </cell>
          <cell r="K135">
            <v>739480.0636026815</v>
          </cell>
          <cell r="L135">
            <v>226816.02999999997</v>
          </cell>
          <cell r="M135">
            <v>274536.29000000004</v>
          </cell>
          <cell r="N135">
            <v>8646125</v>
          </cell>
          <cell r="O135">
            <v>0</v>
          </cell>
          <cell r="P135">
            <v>-914684</v>
          </cell>
          <cell r="Q135">
            <v>327191</v>
          </cell>
          <cell r="R135"/>
          <cell r="T135"/>
        </row>
        <row r="136">
          <cell r="B136">
            <v>33100</v>
          </cell>
          <cell r="C136" t="str">
            <v>Duplin County Schools</v>
          </cell>
          <cell r="D136">
            <v>50572577.595985785</v>
          </cell>
          <cell r="E136">
            <v>51110079.681230754</v>
          </cell>
          <cell r="F136">
            <v>496429206.31726301</v>
          </cell>
          <cell r="G136">
            <v>510138054.90230298</v>
          </cell>
          <cell r="H136">
            <v>3059621.4699999997</v>
          </cell>
          <cell r="I136">
            <v>3204608.3999999994</v>
          </cell>
          <cell r="J136">
            <v>7849722.2220277349</v>
          </cell>
          <cell r="K136">
            <v>8631806.1027694624</v>
          </cell>
          <cell r="L136">
            <v>3059621.4699999997</v>
          </cell>
          <cell r="M136">
            <v>3204608.3999999994</v>
          </cell>
          <cell r="N136">
            <v>105778285</v>
          </cell>
          <cell r="O136">
            <v>0</v>
          </cell>
          <cell r="P136">
            <v>-10122767</v>
          </cell>
          <cell r="Q136">
            <v>-927663</v>
          </cell>
          <cell r="R136"/>
          <cell r="T136"/>
        </row>
        <row r="137">
          <cell r="B137">
            <v>33105</v>
          </cell>
          <cell r="C137" t="str">
            <v>James Sprunt Technical College</v>
          </cell>
          <cell r="D137">
            <v>5958619.4141039513</v>
          </cell>
          <cell r="E137">
            <v>5824843.5432089623</v>
          </cell>
          <cell r="F137">
            <v>55518223.892080002</v>
          </cell>
          <cell r="G137">
            <v>55537418.442893997</v>
          </cell>
          <cell r="H137">
            <v>360494.18</v>
          </cell>
          <cell r="I137">
            <v>365218.42000000004</v>
          </cell>
          <cell r="J137">
            <v>924878.84642071964</v>
          </cell>
          <cell r="K137">
            <v>983737.85283712717</v>
          </cell>
          <cell r="L137">
            <v>360494.18</v>
          </cell>
          <cell r="M137">
            <v>365218.42000000004</v>
          </cell>
          <cell r="N137">
            <v>11246954</v>
          </cell>
          <cell r="O137">
            <v>0</v>
          </cell>
          <cell r="P137">
            <v>-1132081</v>
          </cell>
          <cell r="Q137">
            <v>-105222</v>
          </cell>
          <cell r="R137"/>
          <cell r="T137"/>
        </row>
        <row r="138">
          <cell r="B138">
            <v>33200</v>
          </cell>
          <cell r="C138" t="str">
            <v>Durham Public Schools</v>
          </cell>
          <cell r="D138">
            <v>213515581.6672948</v>
          </cell>
          <cell r="E138">
            <v>230284627.52495155</v>
          </cell>
          <cell r="F138">
            <v>2211076756.9115701</v>
          </cell>
          <cell r="G138">
            <v>2401343346.8619099</v>
          </cell>
          <cell r="H138">
            <v>12917610.470000001</v>
          </cell>
          <cell r="I138">
            <v>14438875.000000002</v>
          </cell>
          <cell r="J138">
            <v>33141241.4758147</v>
          </cell>
          <cell r="K138">
            <v>38891981.105125189</v>
          </cell>
          <cell r="L138">
            <v>12917610.470000001</v>
          </cell>
          <cell r="M138">
            <v>14438875.000000002</v>
          </cell>
          <cell r="N138">
            <v>468027345</v>
          </cell>
          <cell r="O138">
            <v>0</v>
          </cell>
          <cell r="P138">
            <v>-45086420</v>
          </cell>
          <cell r="Q138">
            <v>-2300972</v>
          </cell>
          <cell r="R138"/>
          <cell r="T138"/>
        </row>
        <row r="139">
          <cell r="B139">
            <v>33202</v>
          </cell>
          <cell r="C139" t="str">
            <v>Central Park School For Children</v>
          </cell>
          <cell r="D139">
            <v>3124973.6094065891</v>
          </cell>
          <cell r="E139">
            <v>3149480.3090376174</v>
          </cell>
          <cell r="F139">
            <v>38183468.466642</v>
          </cell>
          <cell r="G139">
            <v>40250091.078140996</v>
          </cell>
          <cell r="H139">
            <v>189059.69999999998</v>
          </cell>
          <cell r="I139">
            <v>197472.81000000003</v>
          </cell>
          <cell r="J139">
            <v>485048.93266417593</v>
          </cell>
          <cell r="K139">
            <v>531904.92994059273</v>
          </cell>
          <cell r="L139">
            <v>189059.69999999998</v>
          </cell>
          <cell r="M139">
            <v>197472.81000000003</v>
          </cell>
          <cell r="N139">
            <v>6941474</v>
          </cell>
          <cell r="O139">
            <v>0</v>
          </cell>
          <cell r="P139">
            <v>-778605</v>
          </cell>
          <cell r="Q139">
            <v>488524</v>
          </cell>
          <cell r="R139"/>
          <cell r="T139"/>
        </row>
        <row r="140">
          <cell r="B140">
            <v>33203</v>
          </cell>
          <cell r="C140" t="str">
            <v>Healthy Start Academy</v>
          </cell>
          <cell r="D140">
            <v>1584165.4550841914</v>
          </cell>
          <cell r="E140">
            <v>1860533.1240680027</v>
          </cell>
          <cell r="F140">
            <v>18412901.84313</v>
          </cell>
          <cell r="G140">
            <v>20042932.492488001</v>
          </cell>
          <cell r="H140">
            <v>95841.4</v>
          </cell>
          <cell r="I140">
            <v>116655.65999999999</v>
          </cell>
          <cell r="J140">
            <v>245889.36074182045</v>
          </cell>
          <cell r="K140">
            <v>314219.05962382158</v>
          </cell>
          <cell r="L140">
            <v>95841.4</v>
          </cell>
          <cell r="M140">
            <v>116655.65999999999</v>
          </cell>
          <cell r="N140">
            <v>4006932</v>
          </cell>
          <cell r="O140">
            <v>0</v>
          </cell>
          <cell r="P140">
            <v>-375460</v>
          </cell>
          <cell r="Q140">
            <v>-18654</v>
          </cell>
          <cell r="R140"/>
          <cell r="T140"/>
        </row>
        <row r="141">
          <cell r="B141">
            <v>33204</v>
          </cell>
          <cell r="C141" t="str">
            <v>Voyager Academy</v>
          </cell>
          <cell r="D141">
            <v>4998075.6143102953</v>
          </cell>
          <cell r="E141">
            <v>5259575.4543240741</v>
          </cell>
          <cell r="F141">
            <v>62370322.230811998</v>
          </cell>
          <cell r="G141">
            <v>69686500.853472993</v>
          </cell>
          <cell r="H141">
            <v>302381.65000000002</v>
          </cell>
          <cell r="I141">
            <v>329776.03999999998</v>
          </cell>
          <cell r="J141">
            <v>775786.14897692332</v>
          </cell>
          <cell r="K141">
            <v>888271.66358895728</v>
          </cell>
          <cell r="L141">
            <v>302381.65000000002</v>
          </cell>
          <cell r="M141">
            <v>329776.03999999998</v>
          </cell>
          <cell r="N141">
            <v>14468414</v>
          </cell>
          <cell r="O141">
            <v>0</v>
          </cell>
          <cell r="P141">
            <v>-1271803</v>
          </cell>
          <cell r="Q141">
            <v>-191621</v>
          </cell>
          <cell r="R141"/>
          <cell r="T141"/>
        </row>
        <row r="142">
          <cell r="B142">
            <v>33205</v>
          </cell>
          <cell r="C142" t="str">
            <v>Durham Technical Institute</v>
          </cell>
          <cell r="D142">
            <v>18963002.352046337</v>
          </cell>
          <cell r="E142">
            <v>19763576.932453878</v>
          </cell>
          <cell r="F142">
            <v>176837008.83376899</v>
          </cell>
          <cell r="G142">
            <v>180407919.00989199</v>
          </cell>
          <cell r="H142">
            <v>1147254.3400000001</v>
          </cell>
          <cell r="I142">
            <v>1239178.75</v>
          </cell>
          <cell r="J142">
            <v>2943379.7531221285</v>
          </cell>
          <cell r="K142">
            <v>3337802.7395397937</v>
          </cell>
          <cell r="L142">
            <v>1147254.3400000001</v>
          </cell>
          <cell r="M142">
            <v>1239178.75</v>
          </cell>
          <cell r="N142">
            <v>35343440</v>
          </cell>
          <cell r="O142">
            <v>0</v>
          </cell>
          <cell r="P142">
            <v>-3605912</v>
          </cell>
          <cell r="Q142">
            <v>-192041</v>
          </cell>
          <cell r="R142"/>
          <cell r="T142"/>
        </row>
        <row r="143">
          <cell r="B143">
            <v>33206</v>
          </cell>
          <cell r="C143" t="str">
            <v>Bear Grass Charter School</v>
          </cell>
          <cell r="D143">
            <v>1706919.7901322367</v>
          </cell>
          <cell r="E143">
            <v>1787455.758142041</v>
          </cell>
          <cell r="F143">
            <v>17513160.466956001</v>
          </cell>
          <cell r="G143">
            <v>17678141.204821002</v>
          </cell>
          <cell r="H143">
            <v>103267.99000000002</v>
          </cell>
          <cell r="I143">
            <v>112073.70000000001</v>
          </cell>
          <cell r="J143">
            <v>264942.9165912926</v>
          </cell>
          <cell r="K143">
            <v>301877.27387220046</v>
          </cell>
          <cell r="L143">
            <v>103267.99000000002</v>
          </cell>
          <cell r="M143">
            <v>112073.70000000001</v>
          </cell>
          <cell r="N143">
            <v>3308308</v>
          </cell>
          <cell r="O143">
            <v>0</v>
          </cell>
          <cell r="P143">
            <v>-357114</v>
          </cell>
          <cell r="Q143">
            <v>117743</v>
          </cell>
          <cell r="R143"/>
          <cell r="T143"/>
        </row>
        <row r="144">
          <cell r="B144">
            <v>33207</v>
          </cell>
          <cell r="C144" t="str">
            <v>Invest Collegiate Charter (Buncombe)</v>
          </cell>
          <cell r="D144">
            <v>3828934.6190308132</v>
          </cell>
          <cell r="E144">
            <v>4679069.7563361675</v>
          </cell>
          <cell r="F144">
            <v>51732233.963652998</v>
          </cell>
          <cell r="G144">
            <v>63647657.416913003</v>
          </cell>
          <cell r="H144">
            <v>231649.07000000004</v>
          </cell>
          <cell r="I144">
            <v>293378.25999999995</v>
          </cell>
          <cell r="J144">
            <v>594315.6270540416</v>
          </cell>
          <cell r="K144">
            <v>790232.04678858293</v>
          </cell>
          <cell r="L144">
            <v>231649.07000000004</v>
          </cell>
          <cell r="M144">
            <v>293378.25999999995</v>
          </cell>
          <cell r="N144">
            <v>9486827</v>
          </cell>
          <cell r="O144">
            <v>0</v>
          </cell>
          <cell r="P144">
            <v>-1054880</v>
          </cell>
          <cell r="Q144">
            <v>921177</v>
          </cell>
          <cell r="R144"/>
          <cell r="T144"/>
        </row>
        <row r="145">
          <cell r="B145">
            <v>33208</v>
          </cell>
          <cell r="C145" t="str">
            <v>Kipp Halifax College Prep Charter</v>
          </cell>
          <cell r="D145">
            <v>0</v>
          </cell>
          <cell r="E145">
            <v>0</v>
          </cell>
          <cell r="F145">
            <v>0</v>
          </cell>
          <cell r="G145">
            <v>0</v>
          </cell>
          <cell r="H145">
            <v>0</v>
          </cell>
          <cell r="I145">
            <v>0</v>
          </cell>
          <cell r="J145">
            <v>0</v>
          </cell>
          <cell r="K145">
            <v>0</v>
          </cell>
          <cell r="L145">
            <v>0</v>
          </cell>
          <cell r="M145">
            <v>0</v>
          </cell>
          <cell r="N145">
            <v>895903</v>
          </cell>
          <cell r="O145">
            <v>0</v>
          </cell>
          <cell r="P145">
            <v>0</v>
          </cell>
          <cell r="Q145">
            <v>-223659</v>
          </cell>
          <cell r="R145"/>
          <cell r="T145"/>
        </row>
        <row r="146">
          <cell r="B146">
            <v>33209</v>
          </cell>
          <cell r="C146" t="str">
            <v>Pioneer Springs Community Charter</v>
          </cell>
          <cell r="D146">
            <v>1391449.5177070682</v>
          </cell>
          <cell r="E146">
            <v>1541919.8851776854</v>
          </cell>
          <cell r="F146">
            <v>14127304.137075</v>
          </cell>
          <cell r="G146">
            <v>18681427.298190001</v>
          </cell>
          <cell r="H146">
            <v>84182.159999999989</v>
          </cell>
          <cell r="I146">
            <v>96678.569999999992</v>
          </cell>
          <cell r="J146">
            <v>215976.57701437632</v>
          </cell>
          <cell r="K146">
            <v>260409.56222077704</v>
          </cell>
          <cell r="L146">
            <v>84182.159999999989</v>
          </cell>
          <cell r="M146">
            <v>96678.569999999992</v>
          </cell>
          <cell r="N146">
            <v>2453128</v>
          </cell>
          <cell r="O146">
            <v>0</v>
          </cell>
          <cell r="P146">
            <v>-288072</v>
          </cell>
          <cell r="Q146">
            <v>127571</v>
          </cell>
          <cell r="R146"/>
          <cell r="T146"/>
        </row>
        <row r="147">
          <cell r="B147">
            <v>33300</v>
          </cell>
          <cell r="C147" t="str">
            <v>Edgecombe County Schools</v>
          </cell>
          <cell r="D147">
            <v>33167582.515998375</v>
          </cell>
          <cell r="E147">
            <v>33974029.87439584</v>
          </cell>
          <cell r="F147">
            <v>330467914.89389598</v>
          </cell>
          <cell r="G147">
            <v>348066183.54004502</v>
          </cell>
          <cell r="H147">
            <v>2006625.9699999997</v>
          </cell>
          <cell r="I147">
            <v>2130175.9300000002</v>
          </cell>
          <cell r="J147">
            <v>5148171.6357569415</v>
          </cell>
          <cell r="K147">
            <v>5737757.4097810574</v>
          </cell>
          <cell r="L147">
            <v>2006625.9699999997</v>
          </cell>
          <cell r="M147">
            <v>2130175.9300000002</v>
          </cell>
          <cell r="N147">
            <v>67632801</v>
          </cell>
          <cell r="O147">
            <v>0</v>
          </cell>
          <cell r="P147">
            <v>-6738624</v>
          </cell>
          <cell r="Q147">
            <v>235408</v>
          </cell>
          <cell r="R147"/>
          <cell r="T147"/>
        </row>
        <row r="148">
          <cell r="B148">
            <v>33305</v>
          </cell>
          <cell r="C148" t="str">
            <v>Edgecombe Technical College</v>
          </cell>
          <cell r="D148">
            <v>9733673.194316471</v>
          </cell>
          <cell r="E148">
            <v>9542850.7862937227</v>
          </cell>
          <cell r="F148">
            <v>78081297.907656997</v>
          </cell>
          <cell r="G148">
            <v>79035639.185010001</v>
          </cell>
          <cell r="H148">
            <v>588883.4800000001</v>
          </cell>
          <cell r="I148">
            <v>598337.93999999994</v>
          </cell>
          <cell r="J148">
            <v>1510831.252972292</v>
          </cell>
          <cell r="K148">
            <v>1611659.3472108818</v>
          </cell>
          <cell r="L148">
            <v>588883.4800000001</v>
          </cell>
          <cell r="M148">
            <v>598337.93999999994</v>
          </cell>
          <cell r="N148">
            <v>16162132</v>
          </cell>
          <cell r="O148">
            <v>0</v>
          </cell>
          <cell r="P148">
            <v>-1592168</v>
          </cell>
          <cell r="Q148">
            <v>-179794</v>
          </cell>
          <cell r="R148"/>
          <cell r="T148"/>
        </row>
        <row r="149">
          <cell r="B149">
            <v>33400</v>
          </cell>
          <cell r="C149" t="str">
            <v>Winston-Salem-Forsyth County Schools</v>
          </cell>
          <cell r="D149">
            <v>301982894.18156475</v>
          </cell>
          <cell r="E149">
            <v>291883875.24013811</v>
          </cell>
          <cell r="F149">
            <v>2970638869.2929101</v>
          </cell>
          <cell r="G149">
            <v>3146554967.0475602</v>
          </cell>
          <cell r="H149">
            <v>18269848.809999999</v>
          </cell>
          <cell r="I149">
            <v>18301155.550000001</v>
          </cell>
          <cell r="J149">
            <v>46872869.602704145</v>
          </cell>
          <cell r="K149">
            <v>49295266.830175959</v>
          </cell>
          <cell r="L149">
            <v>18269848.809999999</v>
          </cell>
          <cell r="M149">
            <v>18301155.550000001</v>
          </cell>
          <cell r="N149">
            <v>611031994</v>
          </cell>
          <cell r="O149">
            <v>0</v>
          </cell>
          <cell r="P149">
            <v>-60574773</v>
          </cell>
          <cell r="Q149">
            <v>3499165</v>
          </cell>
          <cell r="R149"/>
          <cell r="T149"/>
        </row>
        <row r="150">
          <cell r="B150">
            <v>33402</v>
          </cell>
          <cell r="C150" t="str">
            <v>Arts Based Elementary Charter</v>
          </cell>
          <cell r="D150">
            <v>2164732.6214576801</v>
          </cell>
          <cell r="E150">
            <v>2331084.9747989508</v>
          </cell>
          <cell r="F150">
            <v>25569449.145089</v>
          </cell>
          <cell r="G150">
            <v>26021578.661419</v>
          </cell>
          <cell r="H150">
            <v>130965.49</v>
          </cell>
          <cell r="I150">
            <v>146159.32</v>
          </cell>
          <cell r="J150">
            <v>336003.23675717675</v>
          </cell>
          <cell r="K150">
            <v>393688.9481886882</v>
          </cell>
          <cell r="L150">
            <v>130965.49</v>
          </cell>
          <cell r="M150">
            <v>146159.32</v>
          </cell>
          <cell r="N150">
            <v>4960057</v>
          </cell>
          <cell r="O150">
            <v>0</v>
          </cell>
          <cell r="P150">
            <v>-521391</v>
          </cell>
          <cell r="Q150">
            <v>113909</v>
          </cell>
          <cell r="R150"/>
          <cell r="T150"/>
        </row>
        <row r="151">
          <cell r="B151">
            <v>33405</v>
          </cell>
          <cell r="C151" t="str">
            <v>Forsyth Technical Institute</v>
          </cell>
          <cell r="D151">
            <v>29628863.132611848</v>
          </cell>
          <cell r="E151">
            <v>29991362.235161129</v>
          </cell>
          <cell r="F151">
            <v>259177318.13845199</v>
          </cell>
          <cell r="G151">
            <v>269790544.27296001</v>
          </cell>
          <cell r="H151">
            <v>1792534.8100000003</v>
          </cell>
          <cell r="I151">
            <v>1880462.1700000002</v>
          </cell>
          <cell r="J151">
            <v>4598902.3380121812</v>
          </cell>
          <cell r="K151">
            <v>5065138.3286123537</v>
          </cell>
          <cell r="L151">
            <v>1792534.8100000003</v>
          </cell>
          <cell r="M151">
            <v>1880462.1700000002</v>
          </cell>
          <cell r="N151">
            <v>54530162</v>
          </cell>
          <cell r="O151">
            <v>0</v>
          </cell>
          <cell r="P151">
            <v>-5284926</v>
          </cell>
          <cell r="Q151">
            <v>-1333117</v>
          </cell>
          <cell r="R151"/>
          <cell r="T151"/>
        </row>
        <row r="152">
          <cell r="B152">
            <v>33500</v>
          </cell>
          <cell r="C152" t="str">
            <v>Franklin County Schools</v>
          </cell>
          <cell r="D152">
            <v>43300885.030807465</v>
          </cell>
          <cell r="E152">
            <v>40654425.61538928</v>
          </cell>
          <cell r="F152">
            <v>455923796.23822999</v>
          </cell>
          <cell r="G152">
            <v>477444052.14073598</v>
          </cell>
          <cell r="H152">
            <v>2619686.8699999996</v>
          </cell>
          <cell r="I152">
            <v>2549037.58</v>
          </cell>
          <cell r="J152">
            <v>6721032.1406828407</v>
          </cell>
          <cell r="K152">
            <v>6865986.5396448141</v>
          </cell>
          <cell r="L152">
            <v>2619686.8699999996</v>
          </cell>
          <cell r="M152">
            <v>2549037.58</v>
          </cell>
          <cell r="N152">
            <v>97501426</v>
          </cell>
          <cell r="O152">
            <v>0</v>
          </cell>
          <cell r="P152">
            <v>-9296815</v>
          </cell>
          <cell r="Q152">
            <v>-1300632</v>
          </cell>
          <cell r="R152"/>
          <cell r="T152"/>
        </row>
        <row r="153">
          <cell r="B153">
            <v>33501</v>
          </cell>
          <cell r="C153" t="str">
            <v>A Childs Garden Charter (AKA Cross Creek Charter)</v>
          </cell>
          <cell r="D153">
            <v>995210.46672733175</v>
          </cell>
          <cell r="E153">
            <v>1271006.8699438437</v>
          </cell>
          <cell r="F153">
            <v>10897783.862554001</v>
          </cell>
          <cell r="G153">
            <v>12042900.54682</v>
          </cell>
          <cell r="H153">
            <v>60209.849999999991</v>
          </cell>
          <cell r="I153">
            <v>79692.289999999994</v>
          </cell>
          <cell r="J153">
            <v>154473.55241952743</v>
          </cell>
          <cell r="K153">
            <v>214655.99202875266</v>
          </cell>
          <cell r="L153">
            <v>60209.849999999991</v>
          </cell>
          <cell r="M153">
            <v>79692.289999999994</v>
          </cell>
          <cell r="N153">
            <v>2363943</v>
          </cell>
          <cell r="O153">
            <v>0</v>
          </cell>
          <cell r="P153">
            <v>-222218</v>
          </cell>
          <cell r="Q153">
            <v>35047</v>
          </cell>
          <cell r="R153"/>
          <cell r="T153"/>
        </row>
        <row r="154">
          <cell r="B154">
            <v>33600</v>
          </cell>
          <cell r="C154" t="str">
            <v>Gaston County Schools</v>
          </cell>
          <cell r="D154">
            <v>156967197.7709513</v>
          </cell>
          <cell r="E154">
            <v>162487419.78730112</v>
          </cell>
          <cell r="F154">
            <v>1612662849.54037</v>
          </cell>
          <cell r="G154">
            <v>1702556730.3250699</v>
          </cell>
          <cell r="H154">
            <v>9496455.0199999996</v>
          </cell>
          <cell r="I154">
            <v>10187981.58</v>
          </cell>
          <cell r="J154">
            <v>24363972.710970957</v>
          </cell>
          <cell r="K154">
            <v>27441943.164458685</v>
          </cell>
          <cell r="L154">
            <v>9496455.0199999996</v>
          </cell>
          <cell r="M154">
            <v>10187981.58</v>
          </cell>
          <cell r="N154">
            <v>326892034</v>
          </cell>
          <cell r="O154">
            <v>0</v>
          </cell>
          <cell r="P154">
            <v>-32884067</v>
          </cell>
          <cell r="Q154">
            <v>3469711</v>
          </cell>
          <cell r="R154"/>
          <cell r="T154"/>
        </row>
        <row r="155">
          <cell r="B155">
            <v>33605</v>
          </cell>
          <cell r="C155" t="str">
            <v>Gaston College</v>
          </cell>
          <cell r="D155">
            <v>22462851.901250247</v>
          </cell>
          <cell r="E155">
            <v>22773649.545598272</v>
          </cell>
          <cell r="F155">
            <v>192478058.317357</v>
          </cell>
          <cell r="G155">
            <v>195497431.99387401</v>
          </cell>
          <cell r="H155">
            <v>1358993.89</v>
          </cell>
          <cell r="I155">
            <v>1427910.68</v>
          </cell>
          <cell r="J155">
            <v>3486615.7930094912</v>
          </cell>
          <cell r="K155">
            <v>3846163.5817448692</v>
          </cell>
          <cell r="L155">
            <v>1358993.89</v>
          </cell>
          <cell r="M155">
            <v>1427910.68</v>
          </cell>
          <cell r="N155">
            <v>39838354</v>
          </cell>
          <cell r="O155">
            <v>0</v>
          </cell>
          <cell r="P155">
            <v>-3924851</v>
          </cell>
          <cell r="Q155">
            <v>-445932</v>
          </cell>
          <cell r="R155"/>
          <cell r="T155"/>
        </row>
        <row r="156">
          <cell r="B156">
            <v>33700</v>
          </cell>
          <cell r="C156" t="str">
            <v>Gates County Schools</v>
          </cell>
          <cell r="D156">
            <v>10948948.367536647</v>
          </cell>
          <cell r="E156">
            <v>11540875.980099034</v>
          </cell>
          <cell r="F156">
            <v>106002426.67516001</v>
          </cell>
          <cell r="G156">
            <v>111040484.924227</v>
          </cell>
          <cell r="H156">
            <v>662407.16</v>
          </cell>
          <cell r="I156">
            <v>723614.36999999988</v>
          </cell>
          <cell r="J156">
            <v>1699462.5821743505</v>
          </cell>
          <cell r="K156">
            <v>1949098.9710373597</v>
          </cell>
          <cell r="L156">
            <v>662407.16</v>
          </cell>
          <cell r="M156">
            <v>723614.36999999988</v>
          </cell>
          <cell r="N156">
            <v>22044368</v>
          </cell>
          <cell r="O156">
            <v>0</v>
          </cell>
          <cell r="P156">
            <v>-2161512</v>
          </cell>
          <cell r="Q156">
            <v>-116818</v>
          </cell>
          <cell r="R156"/>
          <cell r="T156"/>
        </row>
        <row r="157">
          <cell r="B157">
            <v>33800</v>
          </cell>
          <cell r="C157" t="str">
            <v>Graham County Schools</v>
          </cell>
          <cell r="D157">
            <v>8102286.9428050267</v>
          </cell>
          <cell r="E157">
            <v>8506751.8998669069</v>
          </cell>
          <cell r="F157">
            <v>80686925.733927995</v>
          </cell>
          <cell r="G157">
            <v>83179639.096026003</v>
          </cell>
          <cell r="H157">
            <v>490185.24000000005</v>
          </cell>
          <cell r="I157">
            <v>533374.41</v>
          </cell>
          <cell r="J157">
            <v>1257612.4233230718</v>
          </cell>
          <cell r="K157">
            <v>1436676.1590274377</v>
          </cell>
          <cell r="L157">
            <v>490185.24000000005</v>
          </cell>
          <cell r="M157">
            <v>533374.41</v>
          </cell>
          <cell r="N157">
            <v>17257472</v>
          </cell>
          <cell r="O157">
            <v>0</v>
          </cell>
          <cell r="P157">
            <v>-1645300</v>
          </cell>
          <cell r="Q157">
            <v>-71181</v>
          </cell>
          <cell r="R157"/>
          <cell r="T157"/>
        </row>
        <row r="158">
          <cell r="B158">
            <v>33900</v>
          </cell>
          <cell r="C158" t="str">
            <v>Granville County Schools And Oxford Orphanage</v>
          </cell>
          <cell r="D158">
            <v>41881681.782729417</v>
          </cell>
          <cell r="E158">
            <v>43062150.947399117</v>
          </cell>
          <cell r="F158">
            <v>409764309.11962199</v>
          </cell>
          <cell r="G158">
            <v>413838088.63428402</v>
          </cell>
          <cell r="H158">
            <v>2533825.62</v>
          </cell>
          <cell r="I158">
            <v>2700002.2600000002</v>
          </cell>
          <cell r="J158">
            <v>6500747.7137546707</v>
          </cell>
          <cell r="K158">
            <v>7272619.0149658676</v>
          </cell>
          <cell r="L158">
            <v>2533825.62</v>
          </cell>
          <cell r="M158">
            <v>2700002.2600000002</v>
          </cell>
          <cell r="N158">
            <v>86700782</v>
          </cell>
          <cell r="O158">
            <v>0</v>
          </cell>
          <cell r="P158">
            <v>-8355570</v>
          </cell>
          <cell r="Q158">
            <v>-847682</v>
          </cell>
          <cell r="R158"/>
          <cell r="T158"/>
        </row>
        <row r="159">
          <cell r="B159">
            <v>34000</v>
          </cell>
          <cell r="C159" t="str">
            <v>Greene County Schools</v>
          </cell>
          <cell r="D159">
            <v>17981866.189777724</v>
          </cell>
          <cell r="E159">
            <v>18315320.97493336</v>
          </cell>
          <cell r="F159">
            <v>187813024.76853001</v>
          </cell>
          <cell r="G159">
            <v>190125024.97182301</v>
          </cell>
          <cell r="H159">
            <v>1087895.9800000002</v>
          </cell>
          <cell r="I159">
            <v>1148372.92</v>
          </cell>
          <cell r="J159">
            <v>2791090.7715851013</v>
          </cell>
          <cell r="K159">
            <v>3093211.7568908539</v>
          </cell>
          <cell r="L159">
            <v>1087895.9800000002</v>
          </cell>
          <cell r="M159">
            <v>1148372.92</v>
          </cell>
          <cell r="N159">
            <v>39260073</v>
          </cell>
          <cell r="O159">
            <v>0</v>
          </cell>
          <cell r="P159">
            <v>-3829725</v>
          </cell>
          <cell r="Q159">
            <v>10478</v>
          </cell>
          <cell r="R159"/>
          <cell r="T159"/>
        </row>
        <row r="160">
          <cell r="B160">
            <v>34100</v>
          </cell>
          <cell r="C160" t="str">
            <v>Guilford County Schools</v>
          </cell>
          <cell r="D160">
            <v>401475814.5595721</v>
          </cell>
          <cell r="E160">
            <v>428534140.59907854</v>
          </cell>
          <cell r="F160">
            <v>4184534838.5865598</v>
          </cell>
          <cell r="G160">
            <v>4440999775.3069296</v>
          </cell>
          <cell r="H160">
            <v>24289132.179999996</v>
          </cell>
          <cell r="I160">
            <v>26869144.309999999</v>
          </cell>
          <cell r="J160">
            <v>62315859.166433074</v>
          </cell>
          <cell r="K160">
            <v>72373661.577886209</v>
          </cell>
          <cell r="L160">
            <v>24289132.179999996</v>
          </cell>
          <cell r="M160">
            <v>26869144.309999999</v>
          </cell>
          <cell r="N160">
            <v>876058743</v>
          </cell>
          <cell r="O160">
            <v>0</v>
          </cell>
          <cell r="P160">
            <v>-85327520</v>
          </cell>
          <cell r="Q160">
            <v>-3163703</v>
          </cell>
          <cell r="R160"/>
          <cell r="T160"/>
        </row>
        <row r="161">
          <cell r="B161">
            <v>34105</v>
          </cell>
          <cell r="C161" t="str">
            <v>Guilford Technical Community College</v>
          </cell>
          <cell r="D161">
            <v>37167286.817016333</v>
          </cell>
          <cell r="E161">
            <v>37941852.726709045</v>
          </cell>
          <cell r="F161">
            <v>332976941.79843497</v>
          </cell>
          <cell r="G161">
            <v>335872129.06158298</v>
          </cell>
          <cell r="H161">
            <v>2248606.54</v>
          </cell>
          <cell r="I161">
            <v>2378958.9200000004</v>
          </cell>
          <cell r="J161">
            <v>5768993.6152902264</v>
          </cell>
          <cell r="K161">
            <v>6407869.4057888184</v>
          </cell>
          <cell r="L161">
            <v>2248606.54</v>
          </cell>
          <cell r="M161">
            <v>2378958.9200000004</v>
          </cell>
          <cell r="N161">
            <v>69371212</v>
          </cell>
          <cell r="O161">
            <v>0</v>
          </cell>
          <cell r="P161">
            <v>-6789786</v>
          </cell>
          <cell r="Q161">
            <v>-946084</v>
          </cell>
          <cell r="R161"/>
          <cell r="T161"/>
        </row>
        <row r="162">
          <cell r="B162">
            <v>34200</v>
          </cell>
          <cell r="C162" t="str">
            <v>Halifax County Schools</v>
          </cell>
          <cell r="D162">
            <v>15383968.66247322</v>
          </cell>
          <cell r="E162">
            <v>16617239.838825541</v>
          </cell>
          <cell r="F162">
            <v>135183794.140241</v>
          </cell>
          <cell r="G162">
            <v>152215222.52835</v>
          </cell>
          <cell r="H162">
            <v>930724.18</v>
          </cell>
          <cell r="I162">
            <v>1041903.02</v>
          </cell>
          <cell r="J162">
            <v>2387852.990953336</v>
          </cell>
          <cell r="K162">
            <v>2806428.6564717032</v>
          </cell>
          <cell r="L162">
            <v>930724.18</v>
          </cell>
          <cell r="M162">
            <v>1041903.02</v>
          </cell>
          <cell r="N162">
            <v>28706578</v>
          </cell>
          <cell r="O162">
            <v>0</v>
          </cell>
          <cell r="P162">
            <v>-2756554</v>
          </cell>
          <cell r="Q162">
            <v>-1216310</v>
          </cell>
          <cell r="R162"/>
          <cell r="T162"/>
        </row>
        <row r="163">
          <cell r="B163">
            <v>34205</v>
          </cell>
          <cell r="C163" t="str">
            <v>Halifax Community College</v>
          </cell>
          <cell r="D163">
            <v>6749787.0944994753</v>
          </cell>
          <cell r="E163">
            <v>6762678.6706604194</v>
          </cell>
          <cell r="F163">
            <v>60832925.089166999</v>
          </cell>
          <cell r="G163">
            <v>61643703.254316002</v>
          </cell>
          <cell r="H163">
            <v>408359.52</v>
          </cell>
          <cell r="I163">
            <v>424020.8</v>
          </cell>
          <cell r="J163">
            <v>1047681.4959468106</v>
          </cell>
          <cell r="K163">
            <v>1142125.6117100581</v>
          </cell>
          <cell r="L163">
            <v>408359.52</v>
          </cell>
          <cell r="M163">
            <v>424020.8</v>
          </cell>
          <cell r="N163">
            <v>12437938</v>
          </cell>
          <cell r="O163">
            <v>0</v>
          </cell>
          <cell r="P163">
            <v>-1240454</v>
          </cell>
          <cell r="Q163">
            <v>-234180</v>
          </cell>
          <cell r="R163"/>
          <cell r="T163"/>
        </row>
        <row r="164">
          <cell r="B164">
            <v>34220</v>
          </cell>
          <cell r="C164" t="str">
            <v>Roanoke Rapids City Schools</v>
          </cell>
          <cell r="D164">
            <v>16896013.823802356</v>
          </cell>
          <cell r="E164">
            <v>17171287.535459902</v>
          </cell>
          <cell r="F164">
            <v>163637078.65479299</v>
          </cell>
          <cell r="G164">
            <v>167514521.08282599</v>
          </cell>
          <cell r="H164">
            <v>1022202.3300000002</v>
          </cell>
          <cell r="I164">
            <v>1076641.8800000001</v>
          </cell>
          <cell r="J164">
            <v>2622548.0582764801</v>
          </cell>
          <cell r="K164">
            <v>2899999.8721469962</v>
          </cell>
          <cell r="L164">
            <v>1022202.3300000002</v>
          </cell>
          <cell r="M164">
            <v>1076641.8800000001</v>
          </cell>
          <cell r="N164">
            <v>32355349</v>
          </cell>
          <cell r="O164">
            <v>0</v>
          </cell>
          <cell r="P164">
            <v>-3336750</v>
          </cell>
          <cell r="Q164">
            <v>696369</v>
          </cell>
          <cell r="R164"/>
          <cell r="T164"/>
        </row>
        <row r="165">
          <cell r="B165">
            <v>34230</v>
          </cell>
          <cell r="C165" t="str">
            <v>Weldon City Schools</v>
          </cell>
          <cell r="D165">
            <v>6504186.8535726042</v>
          </cell>
          <cell r="E165">
            <v>6160654.5148769477</v>
          </cell>
          <cell r="F165">
            <v>59682952.333538003</v>
          </cell>
          <cell r="G165">
            <v>55051025.321699001</v>
          </cell>
          <cell r="H165">
            <v>393500.8</v>
          </cell>
          <cell r="I165">
            <v>386273.81</v>
          </cell>
          <cell r="J165">
            <v>1009560.1709010401</v>
          </cell>
          <cell r="K165">
            <v>1040451.8163585954</v>
          </cell>
          <cell r="L165">
            <v>393500.8</v>
          </cell>
          <cell r="M165">
            <v>386273.81</v>
          </cell>
          <cell r="N165">
            <v>13559150</v>
          </cell>
          <cell r="O165">
            <v>0</v>
          </cell>
          <cell r="P165">
            <v>-1217005</v>
          </cell>
          <cell r="Q165">
            <v>-454394</v>
          </cell>
          <cell r="R165"/>
          <cell r="T165"/>
        </row>
        <row r="166">
          <cell r="B166">
            <v>34300</v>
          </cell>
          <cell r="C166" t="str">
            <v>Harnett County Schools</v>
          </cell>
          <cell r="D166">
            <v>99994949.193246037</v>
          </cell>
          <cell r="E166">
            <v>103774449.23886833</v>
          </cell>
          <cell r="F166">
            <v>1030828384.38317</v>
          </cell>
          <cell r="G166">
            <v>1085286095.1384399</v>
          </cell>
          <cell r="H166">
            <v>6049655.919999999</v>
          </cell>
          <cell r="I166">
            <v>6506670.9699999997</v>
          </cell>
          <cell r="J166">
            <v>15520912.954910608</v>
          </cell>
          <cell r="K166">
            <v>17526110.893162142</v>
          </cell>
          <cell r="L166">
            <v>6049655.919999999</v>
          </cell>
          <cell r="M166">
            <v>6506670.9699999997</v>
          </cell>
          <cell r="N166">
            <v>212961815</v>
          </cell>
          <cell r="O166">
            <v>0</v>
          </cell>
          <cell r="P166">
            <v>-21019787</v>
          </cell>
          <cell r="Q166">
            <v>1146455</v>
          </cell>
          <cell r="R166"/>
          <cell r="T166"/>
        </row>
        <row r="167">
          <cell r="B167">
            <v>34400</v>
          </cell>
          <cell r="C167" t="str">
            <v>Haywood County Schools</v>
          </cell>
          <cell r="D167">
            <v>39914517.856809318</v>
          </cell>
          <cell r="E167">
            <v>42084041.897240132</v>
          </cell>
          <cell r="F167">
            <v>403190589.86467201</v>
          </cell>
          <cell r="G167">
            <v>431047314.34702402</v>
          </cell>
          <cell r="H167">
            <v>2414812.9600000004</v>
          </cell>
          <cell r="I167">
            <v>2638674.6999999997</v>
          </cell>
          <cell r="J167">
            <v>6195410.4911391465</v>
          </cell>
          <cell r="K167">
            <v>7107429.5313846711</v>
          </cell>
          <cell r="L167">
            <v>2414812.9600000004</v>
          </cell>
          <cell r="M167">
            <v>2638674.6999999997</v>
          </cell>
          <cell r="N167">
            <v>85206053</v>
          </cell>
          <cell r="O167">
            <v>0</v>
          </cell>
          <cell r="P167">
            <v>-8221524</v>
          </cell>
          <cell r="Q167">
            <v>-1036050</v>
          </cell>
          <cell r="R167"/>
          <cell r="T167"/>
        </row>
        <row r="168">
          <cell r="B168">
            <v>34405</v>
          </cell>
          <cell r="C168" t="str">
            <v>Haywood Technical College</v>
          </cell>
          <cell r="D168">
            <v>8273233.320131707</v>
          </cell>
          <cell r="E168">
            <v>8435773.4133191705</v>
          </cell>
          <cell r="F168">
            <v>79905870.142214</v>
          </cell>
          <cell r="G168">
            <v>85560388.977255002</v>
          </cell>
          <cell r="H168">
            <v>500527.43000000011</v>
          </cell>
          <cell r="I168">
            <v>528924.05000000005</v>
          </cell>
          <cell r="J168">
            <v>1284146.2019174001</v>
          </cell>
          <cell r="K168">
            <v>1424688.8458170244</v>
          </cell>
          <cell r="L168">
            <v>500527.43000000011</v>
          </cell>
          <cell r="M168">
            <v>528924.05000000005</v>
          </cell>
          <cell r="N168">
            <v>16164449</v>
          </cell>
          <cell r="O168">
            <v>0</v>
          </cell>
          <cell r="P168">
            <v>-1629373</v>
          </cell>
          <cell r="Q168">
            <v>-405826</v>
          </cell>
          <cell r="R168"/>
          <cell r="T168"/>
        </row>
        <row r="169">
          <cell r="B169">
            <v>34500</v>
          </cell>
          <cell r="C169" t="str">
            <v>Henderson County Schools</v>
          </cell>
          <cell r="D169">
            <v>72003937.807843864</v>
          </cell>
          <cell r="E169">
            <v>76311545.587270066</v>
          </cell>
          <cell r="F169">
            <v>739293026.03653896</v>
          </cell>
          <cell r="G169">
            <v>790710049.26208603</v>
          </cell>
          <cell r="H169">
            <v>4356210.51</v>
          </cell>
          <cell r="I169">
            <v>4784743.4700000007</v>
          </cell>
          <cell r="J169">
            <v>11176233.001194678</v>
          </cell>
          <cell r="K169">
            <v>12887995.26473573</v>
          </cell>
          <cell r="L169">
            <v>4356210.51</v>
          </cell>
          <cell r="M169">
            <v>4784743.4700000007</v>
          </cell>
          <cell r="N169">
            <v>150412119</v>
          </cell>
          <cell r="O169">
            <v>0</v>
          </cell>
          <cell r="P169">
            <v>-15075043</v>
          </cell>
          <cell r="Q169">
            <v>310493</v>
          </cell>
          <cell r="R169"/>
          <cell r="T169"/>
        </row>
        <row r="170">
          <cell r="B170">
            <v>34501</v>
          </cell>
          <cell r="C170" t="str">
            <v>Mountain Community School</v>
          </cell>
          <cell r="D170">
            <v>867630.15054878441</v>
          </cell>
          <cell r="E170">
            <v>942980.57171439996</v>
          </cell>
          <cell r="F170">
            <v>10135986.357966</v>
          </cell>
          <cell r="G170">
            <v>10633580.746019</v>
          </cell>
          <cell r="H170">
            <v>52491.29</v>
          </cell>
          <cell r="I170">
            <v>59124.999999999993</v>
          </cell>
          <cell r="J170">
            <v>134670.92240528116</v>
          </cell>
          <cell r="K170">
            <v>159256.75531095921</v>
          </cell>
          <cell r="L170">
            <v>52491.29</v>
          </cell>
          <cell r="M170">
            <v>59124.999999999993</v>
          </cell>
          <cell r="N170">
            <v>1850632</v>
          </cell>
          <cell r="O170">
            <v>0</v>
          </cell>
          <cell r="P170">
            <v>-206685</v>
          </cell>
          <cell r="Q170">
            <v>75951</v>
          </cell>
          <cell r="R170"/>
          <cell r="T170"/>
        </row>
        <row r="171">
          <cell r="B171">
            <v>34505</v>
          </cell>
          <cell r="C171" t="str">
            <v>Blue Ridge Community College</v>
          </cell>
          <cell r="D171">
            <v>10367639.212969344</v>
          </cell>
          <cell r="E171">
            <v>10562084.315674197</v>
          </cell>
          <cell r="F171">
            <v>92688612.166754007</v>
          </cell>
          <cell r="G171">
            <v>95832529.679394007</v>
          </cell>
          <cell r="H171">
            <v>627238.18000000005</v>
          </cell>
          <cell r="I171">
            <v>662244.00999999989</v>
          </cell>
          <cell r="J171">
            <v>1609233.5370003248</v>
          </cell>
          <cell r="K171">
            <v>1783794.2030734615</v>
          </cell>
          <cell r="L171">
            <v>627238.18000000005</v>
          </cell>
          <cell r="M171">
            <v>662244.00999999989</v>
          </cell>
          <cell r="N171">
            <v>17236632</v>
          </cell>
          <cell r="O171">
            <v>0</v>
          </cell>
          <cell r="P171">
            <v>-1890028</v>
          </cell>
          <cell r="Q171">
            <v>138481</v>
          </cell>
          <cell r="R171"/>
          <cell r="T171"/>
        </row>
        <row r="172">
          <cell r="B172">
            <v>34600</v>
          </cell>
          <cell r="C172" t="str">
            <v>Hertford County Schools</v>
          </cell>
          <cell r="D172">
            <v>18147458.483438984</v>
          </cell>
          <cell r="E172">
            <v>18428029.840608217</v>
          </cell>
          <cell r="F172">
            <v>168039953.83044299</v>
          </cell>
          <cell r="G172">
            <v>171163819.78216401</v>
          </cell>
          <cell r="H172">
            <v>1097914.2500000002</v>
          </cell>
          <cell r="I172">
            <v>1155439.78</v>
          </cell>
          <cell r="J172">
            <v>2816793.5055397283</v>
          </cell>
          <cell r="K172">
            <v>3112246.7707401025</v>
          </cell>
          <cell r="L172">
            <v>1097914.2500000002</v>
          </cell>
          <cell r="M172">
            <v>1155439.78</v>
          </cell>
          <cell r="N172">
            <v>34897842</v>
          </cell>
          <cell r="O172">
            <v>0</v>
          </cell>
          <cell r="P172">
            <v>-3426530</v>
          </cell>
          <cell r="Q172">
            <v>-166964</v>
          </cell>
          <cell r="R172"/>
          <cell r="T172"/>
        </row>
        <row r="173">
          <cell r="B173">
            <v>34605</v>
          </cell>
          <cell r="C173" t="str">
            <v>Roanoke-Chowan Community College</v>
          </cell>
          <cell r="D173">
            <v>3654897.1476492123</v>
          </cell>
          <cell r="E173">
            <v>3678296.7961252169</v>
          </cell>
          <cell r="F173">
            <v>34342724.184332997</v>
          </cell>
          <cell r="G173">
            <v>32731401.181926001</v>
          </cell>
          <cell r="H173">
            <v>221119.86999999997</v>
          </cell>
          <cell r="I173">
            <v>230629.67</v>
          </cell>
          <cell r="J173">
            <v>567302.05820881622</v>
          </cell>
          <cell r="K173">
            <v>621214.93315242743</v>
          </cell>
          <cell r="L173">
            <v>221119.86999999997</v>
          </cell>
          <cell r="M173">
            <v>230629.67</v>
          </cell>
          <cell r="N173">
            <v>7453292</v>
          </cell>
          <cell r="O173">
            <v>0</v>
          </cell>
          <cell r="P173">
            <v>-700288</v>
          </cell>
          <cell r="Q173">
            <v>-262715</v>
          </cell>
          <cell r="R173"/>
          <cell r="T173"/>
        </row>
        <row r="174">
          <cell r="B174">
            <v>34700</v>
          </cell>
          <cell r="C174" t="str">
            <v>Hoke County Schools</v>
          </cell>
          <cell r="D174">
            <v>43733539.024311423</v>
          </cell>
          <cell r="E174">
            <v>46710254.023958303</v>
          </cell>
          <cell r="F174">
            <v>485130201.37976801</v>
          </cell>
          <cell r="G174">
            <v>517785367.64719898</v>
          </cell>
          <cell r="H174">
            <v>2645862.2699999996</v>
          </cell>
          <cell r="I174">
            <v>2928738.78</v>
          </cell>
          <cell r="J174">
            <v>6788187.3822920145</v>
          </cell>
          <cell r="K174">
            <v>7888734.6343539488</v>
          </cell>
          <cell r="L174">
            <v>2645862.2699999996</v>
          </cell>
          <cell r="M174">
            <v>2928738.78</v>
          </cell>
          <cell r="N174">
            <v>98246008</v>
          </cell>
          <cell r="O174">
            <v>0</v>
          </cell>
          <cell r="P174">
            <v>-9892368</v>
          </cell>
          <cell r="Q174">
            <v>130438</v>
          </cell>
          <cell r="R174"/>
          <cell r="T174"/>
        </row>
        <row r="175">
          <cell r="B175">
            <v>34800</v>
          </cell>
          <cell r="C175" t="str">
            <v>Hyde County Schools</v>
          </cell>
          <cell r="D175">
            <v>5642160.5403450318</v>
          </cell>
          <cell r="E175">
            <v>5807734.3270008164</v>
          </cell>
          <cell r="F175">
            <v>54377379.201440997</v>
          </cell>
          <cell r="G175">
            <v>54982252.021209002</v>
          </cell>
          <cell r="H175">
            <v>341348.54</v>
          </cell>
          <cell r="I175">
            <v>364145.67</v>
          </cell>
          <cell r="J175">
            <v>875759.05914097384</v>
          </cell>
          <cell r="K175">
            <v>980848.33597860974</v>
          </cell>
          <cell r="L175">
            <v>341348.54</v>
          </cell>
          <cell r="M175">
            <v>364145.67</v>
          </cell>
          <cell r="N175">
            <v>10908167</v>
          </cell>
          <cell r="O175">
            <v>0</v>
          </cell>
          <cell r="P175">
            <v>-1108818</v>
          </cell>
          <cell r="Q175">
            <v>240391</v>
          </cell>
          <cell r="R175"/>
          <cell r="T175"/>
        </row>
        <row r="176">
          <cell r="B176">
            <v>34900</v>
          </cell>
          <cell r="C176" t="str">
            <v>Iredell County Schools</v>
          </cell>
          <cell r="D176">
            <v>104320950.44717103</v>
          </cell>
          <cell r="E176">
            <v>108796668.07023056</v>
          </cell>
          <cell r="F176">
            <v>1045578857.70096</v>
          </cell>
          <cell r="G176">
            <v>1096391139.42979</v>
          </cell>
          <cell r="H176">
            <v>6311377.3299999991</v>
          </cell>
          <cell r="I176">
            <v>6821564.7199999997</v>
          </cell>
          <cell r="J176">
            <v>16192381.758552331</v>
          </cell>
          <cell r="K176">
            <v>18374296.21058625</v>
          </cell>
          <cell r="L176">
            <v>6311377.3299999991</v>
          </cell>
          <cell r="M176">
            <v>6821564.7199999997</v>
          </cell>
          <cell r="N176">
            <v>217402149</v>
          </cell>
          <cell r="O176">
            <v>0</v>
          </cell>
          <cell r="P176">
            <v>-21320566</v>
          </cell>
          <cell r="Q176">
            <v>-58643</v>
          </cell>
          <cell r="R176"/>
          <cell r="T176"/>
        </row>
        <row r="177">
          <cell r="B177">
            <v>34901</v>
          </cell>
          <cell r="C177" t="str">
            <v>American Renaissance Middle School</v>
          </cell>
          <cell r="D177">
            <v>2355838.1353613478</v>
          </cell>
          <cell r="E177">
            <v>2561745.279404101</v>
          </cell>
          <cell r="F177">
            <v>27132099.787659999</v>
          </cell>
          <cell r="G177">
            <v>29194775.435879</v>
          </cell>
          <cell r="H177">
            <v>142527.29999999999</v>
          </cell>
          <cell r="I177">
            <v>160621.75</v>
          </cell>
          <cell r="J177">
            <v>365666.0554338487</v>
          </cell>
          <cell r="K177">
            <v>432644.37610770512</v>
          </cell>
          <cell r="L177">
            <v>142527.29999999999</v>
          </cell>
          <cell r="M177">
            <v>160621.75</v>
          </cell>
          <cell r="N177">
            <v>5693757</v>
          </cell>
          <cell r="O177">
            <v>0</v>
          </cell>
          <cell r="P177">
            <v>-553255</v>
          </cell>
          <cell r="Q177">
            <v>10869</v>
          </cell>
          <cell r="R177"/>
          <cell r="T177"/>
        </row>
        <row r="178">
          <cell r="B178">
            <v>34903</v>
          </cell>
          <cell r="C178" t="str">
            <v>Success Institute</v>
          </cell>
          <cell r="D178">
            <v>239345.65566200746</v>
          </cell>
          <cell r="E178">
            <v>251694.07437408675</v>
          </cell>
          <cell r="F178">
            <v>1409517.899345</v>
          </cell>
          <cell r="G178">
            <v>1080183.2313339999</v>
          </cell>
          <cell r="H178">
            <v>14480.320000000002</v>
          </cell>
          <cell r="I178">
            <v>15781.250000000002</v>
          </cell>
          <cell r="J178">
            <v>37150.507276990924</v>
          </cell>
          <cell r="K178">
            <v>42507.749171265546</v>
          </cell>
          <cell r="L178">
            <v>14480.320000000002</v>
          </cell>
          <cell r="M178">
            <v>15781.250000000002</v>
          </cell>
          <cell r="N178">
            <v>343966</v>
          </cell>
          <cell r="O178">
            <v>0</v>
          </cell>
          <cell r="P178">
            <v>-28742</v>
          </cell>
          <cell r="Q178">
            <v>-10043</v>
          </cell>
          <cell r="R178"/>
          <cell r="T178"/>
        </row>
        <row r="179">
          <cell r="B179">
            <v>34905</v>
          </cell>
          <cell r="C179" t="str">
            <v>Mitchell Community College</v>
          </cell>
          <cell r="D179">
            <v>10378160.436961528</v>
          </cell>
          <cell r="E179">
            <v>10885888.293792762</v>
          </cell>
          <cell r="F179">
            <v>96992674.140751004</v>
          </cell>
          <cell r="G179">
            <v>103034015.82653899</v>
          </cell>
          <cell r="H179">
            <v>627874.71</v>
          </cell>
          <cell r="I179">
            <v>682546.55999999994</v>
          </cell>
          <cell r="J179">
            <v>1610866.6095012792</v>
          </cell>
          <cell r="K179">
            <v>1838480.3466259101</v>
          </cell>
          <cell r="L179">
            <v>627874.71</v>
          </cell>
          <cell r="M179">
            <v>682546.55999999994</v>
          </cell>
          <cell r="N179">
            <v>19446808</v>
          </cell>
          <cell r="O179">
            <v>0</v>
          </cell>
          <cell r="P179">
            <v>-1977793</v>
          </cell>
          <cell r="Q179">
            <v>-350608</v>
          </cell>
          <cell r="R179"/>
          <cell r="T179"/>
        </row>
        <row r="180">
          <cell r="B180">
            <v>34910</v>
          </cell>
          <cell r="C180" t="str">
            <v>Mooresville City Schools</v>
          </cell>
          <cell r="D180">
            <v>31645073.816994652</v>
          </cell>
          <cell r="E180">
            <v>33270203.848685142</v>
          </cell>
          <cell r="F180">
            <v>331588018.735901</v>
          </cell>
          <cell r="G180">
            <v>346341536.30482</v>
          </cell>
          <cell r="H180">
            <v>1914514.7800000003</v>
          </cell>
          <cell r="I180">
            <v>2086045.95</v>
          </cell>
          <cell r="J180">
            <v>4911852.449828228</v>
          </cell>
          <cell r="K180">
            <v>5618890.6456924733</v>
          </cell>
          <cell r="L180">
            <v>1914514.7800000003</v>
          </cell>
          <cell r="M180">
            <v>2086045.95</v>
          </cell>
          <cell r="N180">
            <v>67882513</v>
          </cell>
          <cell r="O180">
            <v>0</v>
          </cell>
          <cell r="P180">
            <v>-6761464</v>
          </cell>
          <cell r="Q180">
            <v>49531</v>
          </cell>
          <cell r="R180"/>
          <cell r="T180"/>
        </row>
        <row r="181">
          <cell r="B181">
            <v>35000</v>
          </cell>
          <cell r="C181" t="str">
            <v>Jackson County Schools</v>
          </cell>
          <cell r="D181">
            <v>21048056.780403402</v>
          </cell>
          <cell r="E181">
            <v>22423713.562284905</v>
          </cell>
          <cell r="F181">
            <v>217231876.49995601</v>
          </cell>
          <cell r="G181">
            <v>234450562.20234099</v>
          </cell>
          <cell r="H181">
            <v>1273399.33</v>
          </cell>
          <cell r="I181">
            <v>1405969.6500000001</v>
          </cell>
          <cell r="J181">
            <v>3267015.5822302522</v>
          </cell>
          <cell r="K181">
            <v>3787064.0934407613</v>
          </cell>
          <cell r="L181">
            <v>1273399.33</v>
          </cell>
          <cell r="M181">
            <v>1405969.6500000001</v>
          </cell>
          <cell r="N181">
            <v>44635464</v>
          </cell>
          <cell r="O181">
            <v>0</v>
          </cell>
          <cell r="P181">
            <v>-4429610</v>
          </cell>
          <cell r="Q181">
            <v>224053</v>
          </cell>
          <cell r="R181"/>
          <cell r="T181"/>
        </row>
        <row r="182">
          <cell r="B182">
            <v>35005</v>
          </cell>
          <cell r="C182" t="str">
            <v>Southwestern Community College</v>
          </cell>
          <cell r="D182">
            <v>10445232.929992389</v>
          </cell>
          <cell r="E182">
            <v>10403689.097916491</v>
          </cell>
          <cell r="F182">
            <v>97505638.400307998</v>
          </cell>
          <cell r="G182">
            <v>102022253.819437</v>
          </cell>
          <cell r="H182">
            <v>631932.56999999995</v>
          </cell>
          <cell r="I182">
            <v>652312.6100000001</v>
          </cell>
          <cell r="J182">
            <v>1621277.3985901258</v>
          </cell>
          <cell r="K182">
            <v>1757043.3778777707</v>
          </cell>
          <cell r="L182">
            <v>631932.56999999995</v>
          </cell>
          <cell r="M182">
            <v>652312.6100000001</v>
          </cell>
          <cell r="N182">
            <v>19180331</v>
          </cell>
          <cell r="O182">
            <v>0</v>
          </cell>
          <cell r="P182">
            <v>-1988253</v>
          </cell>
          <cell r="Q182">
            <v>-83366</v>
          </cell>
          <cell r="R182"/>
          <cell r="T182"/>
        </row>
        <row r="183">
          <cell r="B183">
            <v>35100</v>
          </cell>
          <cell r="C183" t="str">
            <v>Johnston County Schools</v>
          </cell>
          <cell r="D183">
            <v>183482324.39047384</v>
          </cell>
          <cell r="E183">
            <v>194983434.59299231</v>
          </cell>
          <cell r="F183">
            <v>1960326153.21946</v>
          </cell>
          <cell r="G183">
            <v>2102010168.45157</v>
          </cell>
          <cell r="H183">
            <v>11100609.969999999</v>
          </cell>
          <cell r="I183">
            <v>12225485.780000001</v>
          </cell>
          <cell r="J183">
            <v>28479570.304352593</v>
          </cell>
          <cell r="K183">
            <v>32930083.67734582</v>
          </cell>
          <cell r="L183">
            <v>11100609.969999999</v>
          </cell>
          <cell r="M183">
            <v>12225485.780000001</v>
          </cell>
          <cell r="N183">
            <v>396255480</v>
          </cell>
          <cell r="O183">
            <v>0</v>
          </cell>
          <cell r="P183">
            <v>-39973325</v>
          </cell>
          <cell r="Q183">
            <v>4301882</v>
          </cell>
          <cell r="R183"/>
          <cell r="T183"/>
        </row>
        <row r="184">
          <cell r="B184">
            <v>35105</v>
          </cell>
          <cell r="C184" t="str">
            <v>Johnston Technical College</v>
          </cell>
          <cell r="D184">
            <v>16648459.190270523</v>
          </cell>
          <cell r="E184">
            <v>17842060.517175026</v>
          </cell>
          <cell r="F184">
            <v>164191349.96103701</v>
          </cell>
          <cell r="G184">
            <v>176451452.53884101</v>
          </cell>
          <cell r="H184">
            <v>1007225.3700000001</v>
          </cell>
          <cell r="I184">
            <v>1118699.43</v>
          </cell>
          <cell r="J184">
            <v>2584123.3783338265</v>
          </cell>
          <cell r="K184">
            <v>3013284.4209728464</v>
          </cell>
          <cell r="L184">
            <v>1007225.3700000001</v>
          </cell>
          <cell r="M184">
            <v>1118699.43</v>
          </cell>
          <cell r="N184">
            <v>32385407</v>
          </cell>
          <cell r="O184">
            <v>0</v>
          </cell>
          <cell r="P184">
            <v>-3348052</v>
          </cell>
          <cell r="Q184">
            <v>-377628</v>
          </cell>
          <cell r="R184"/>
          <cell r="T184"/>
        </row>
        <row r="185">
          <cell r="B185">
            <v>35106</v>
          </cell>
          <cell r="C185" t="str">
            <v>Neuse Charter School</v>
          </cell>
          <cell r="D185">
            <v>3559816.8730435628</v>
          </cell>
          <cell r="E185">
            <v>3915765.8590537598</v>
          </cell>
          <cell r="F185">
            <v>42877907.051986001</v>
          </cell>
          <cell r="G185">
            <v>43895512.936933003</v>
          </cell>
          <cell r="H185">
            <v>215367.55</v>
          </cell>
          <cell r="I185">
            <v>245519.01000000004</v>
          </cell>
          <cell r="J185">
            <v>552543.986148283</v>
          </cell>
          <cell r="K185">
            <v>661320.268917699</v>
          </cell>
          <cell r="L185">
            <v>215367.55</v>
          </cell>
          <cell r="M185">
            <v>245519.01000000004</v>
          </cell>
          <cell r="N185">
            <v>8870821</v>
          </cell>
          <cell r="O185">
            <v>0</v>
          </cell>
          <cell r="P185">
            <v>-874330</v>
          </cell>
          <cell r="Q185">
            <v>-36464</v>
          </cell>
          <cell r="R185"/>
          <cell r="T185"/>
        </row>
        <row r="186">
          <cell r="B186">
            <v>35200</v>
          </cell>
          <cell r="C186" t="str">
            <v>Jones County Schools</v>
          </cell>
          <cell r="D186">
            <v>8708897.4154395368</v>
          </cell>
          <cell r="E186">
            <v>8906573.4294234104</v>
          </cell>
          <cell r="F186">
            <v>80226394.521195993</v>
          </cell>
          <cell r="G186">
            <v>82356207.574273005</v>
          </cell>
          <cell r="H186">
            <v>526884.93999999994</v>
          </cell>
          <cell r="I186">
            <v>558443.27</v>
          </cell>
          <cell r="J186">
            <v>1351768.6624057288</v>
          </cell>
          <cell r="K186">
            <v>1504200.6461808363</v>
          </cell>
          <cell r="L186">
            <v>526884.93999999994</v>
          </cell>
          <cell r="M186">
            <v>558443.27</v>
          </cell>
          <cell r="N186">
            <v>16532303</v>
          </cell>
          <cell r="O186">
            <v>0</v>
          </cell>
          <cell r="P186">
            <v>-1635909</v>
          </cell>
          <cell r="Q186">
            <v>28409</v>
          </cell>
          <cell r="R186"/>
          <cell r="T186"/>
        </row>
        <row r="187">
          <cell r="B187">
            <v>35300</v>
          </cell>
          <cell r="C187" t="str">
            <v>Sanford-Lee County Board Of Education</v>
          </cell>
          <cell r="D187">
            <v>54855032.126455717</v>
          </cell>
          <cell r="E187">
            <v>56462569.463434078</v>
          </cell>
          <cell r="F187">
            <v>603719601.21251297</v>
          </cell>
          <cell r="G187">
            <v>619547282.45167994</v>
          </cell>
          <cell r="H187">
            <v>3318708.3200000003</v>
          </cell>
          <cell r="I187">
            <v>3540210.1800000006</v>
          </cell>
          <cell r="J187">
            <v>8514431.8352336362</v>
          </cell>
          <cell r="K187">
            <v>9535769.7485941146</v>
          </cell>
          <cell r="L187">
            <v>3318708.3200000003</v>
          </cell>
          <cell r="M187">
            <v>3540210.1800000006</v>
          </cell>
          <cell r="N187">
            <v>119790962</v>
          </cell>
          <cell r="O187">
            <v>0</v>
          </cell>
          <cell r="P187">
            <v>-12310543</v>
          </cell>
          <cell r="Q187">
            <v>2553023</v>
          </cell>
          <cell r="R187"/>
          <cell r="T187"/>
        </row>
        <row r="188">
          <cell r="B188">
            <v>35305</v>
          </cell>
          <cell r="C188" t="str">
            <v>Central Carolina Community College</v>
          </cell>
          <cell r="D188">
            <v>21673372.165482759</v>
          </cell>
          <cell r="E188">
            <v>22583983.73642334</v>
          </cell>
          <cell r="F188">
            <v>204248491.00702</v>
          </cell>
          <cell r="G188">
            <v>217798660.70276701</v>
          </cell>
          <cell r="H188">
            <v>1311230.6700000002</v>
          </cell>
          <cell r="I188">
            <v>1416018.6099999999</v>
          </cell>
          <cell r="J188">
            <v>3364075.14113284</v>
          </cell>
          <cell r="K188">
            <v>3814131.573590437</v>
          </cell>
          <cell r="L188">
            <v>1311230.6700000002</v>
          </cell>
          <cell r="M188">
            <v>1416018.6099999999</v>
          </cell>
          <cell r="N188">
            <v>39998236</v>
          </cell>
          <cell r="O188">
            <v>0</v>
          </cell>
          <cell r="P188">
            <v>-4164864</v>
          </cell>
          <cell r="Q188">
            <v>-2258</v>
          </cell>
          <cell r="R188"/>
          <cell r="T188"/>
        </row>
        <row r="189">
          <cell r="B189">
            <v>35400</v>
          </cell>
          <cell r="C189" t="str">
            <v>Lenoir County Schools</v>
          </cell>
          <cell r="D189">
            <v>43434520.922719724</v>
          </cell>
          <cell r="E189">
            <v>44822446.153757438</v>
          </cell>
          <cell r="F189">
            <v>428689727.40499699</v>
          </cell>
          <cell r="G189">
            <v>451440036.332313</v>
          </cell>
          <cell r="H189">
            <v>2627771.79</v>
          </cell>
          <cell r="I189">
            <v>2810372.99</v>
          </cell>
          <cell r="J189">
            <v>6741774.6988095883</v>
          </cell>
          <cell r="K189">
            <v>7569909.2363798544</v>
          </cell>
          <cell r="L189">
            <v>2627771.79</v>
          </cell>
          <cell r="M189">
            <v>2810372.99</v>
          </cell>
          <cell r="N189">
            <v>88553112</v>
          </cell>
          <cell r="O189">
            <v>0</v>
          </cell>
          <cell r="P189">
            <v>-8741481</v>
          </cell>
          <cell r="Q189">
            <v>-304812</v>
          </cell>
          <cell r="R189"/>
          <cell r="T189"/>
        </row>
        <row r="190">
          <cell r="B190">
            <v>35401</v>
          </cell>
          <cell r="C190" t="str">
            <v>Childrens Village Academy</v>
          </cell>
          <cell r="D190">
            <v>444604.31750143535</v>
          </cell>
          <cell r="E190">
            <v>487060.43018085643</v>
          </cell>
          <cell r="F190">
            <v>4558918.3075449998</v>
          </cell>
          <cell r="G190">
            <v>4785050.1998309996</v>
          </cell>
          <cell r="H190">
            <v>26898.39</v>
          </cell>
          <cell r="I190">
            <v>30538.75</v>
          </cell>
          <cell r="J190">
            <v>69010.134681715586</v>
          </cell>
          <cell r="K190">
            <v>82257.96594084661</v>
          </cell>
          <cell r="L190">
            <v>26898.39</v>
          </cell>
          <cell r="M190">
            <v>30538.75</v>
          </cell>
          <cell r="N190">
            <v>1088886</v>
          </cell>
          <cell r="O190">
            <v>0</v>
          </cell>
          <cell r="P190">
            <v>-92962</v>
          </cell>
          <cell r="Q190">
            <v>22970</v>
          </cell>
          <cell r="R190"/>
          <cell r="T190"/>
        </row>
        <row r="191">
          <cell r="B191">
            <v>35405</v>
          </cell>
          <cell r="C191" t="str">
            <v>Lenoir County Community College</v>
          </cell>
          <cell r="D191">
            <v>14505776.791806726</v>
          </cell>
          <cell r="E191">
            <v>14544408.25543626</v>
          </cell>
          <cell r="F191">
            <v>141600668.53219</v>
          </cell>
          <cell r="G191">
            <v>145556721.48889199</v>
          </cell>
          <cell r="H191">
            <v>877593.91</v>
          </cell>
          <cell r="I191">
            <v>911936.21999999986</v>
          </cell>
          <cell r="J191">
            <v>2251542.7103612293</v>
          </cell>
          <cell r="K191">
            <v>2456355.2380167618</v>
          </cell>
          <cell r="L191">
            <v>877593.91</v>
          </cell>
          <cell r="M191">
            <v>911936.21999999986</v>
          </cell>
          <cell r="N191">
            <v>28754914</v>
          </cell>
          <cell r="O191">
            <v>0</v>
          </cell>
          <cell r="P191">
            <v>-2887402</v>
          </cell>
          <cell r="Q191">
            <v>-412649</v>
          </cell>
          <cell r="R191"/>
          <cell r="T191"/>
        </row>
        <row r="192">
          <cell r="B192">
            <v>35500</v>
          </cell>
          <cell r="C192" t="str">
            <v>Lincoln County Schools</v>
          </cell>
          <cell r="D192">
            <v>56996771.87429145</v>
          </cell>
          <cell r="E192">
            <v>59918476.113865875</v>
          </cell>
          <cell r="F192">
            <v>595650605.48542905</v>
          </cell>
          <cell r="G192">
            <v>620258523.64684403</v>
          </cell>
          <cell r="H192">
            <v>3448282.75</v>
          </cell>
          <cell r="I192">
            <v>3756895.9599999995</v>
          </cell>
          <cell r="J192">
            <v>8846866.1878326759</v>
          </cell>
          <cell r="K192">
            <v>10119425.972608054</v>
          </cell>
          <cell r="L192">
            <v>3448282.75</v>
          </cell>
          <cell r="M192">
            <v>3756895.9599999995</v>
          </cell>
          <cell r="N192">
            <v>123670043</v>
          </cell>
          <cell r="O192">
            <v>0</v>
          </cell>
          <cell r="P192">
            <v>-12146007</v>
          </cell>
          <cell r="Q192">
            <v>-1198706</v>
          </cell>
          <cell r="R192"/>
          <cell r="T192"/>
        </row>
        <row r="193">
          <cell r="B193">
            <v>35600</v>
          </cell>
          <cell r="C193" t="str">
            <v>Macon County Schools</v>
          </cell>
          <cell r="D193">
            <v>24826599.34315253</v>
          </cell>
          <cell r="E193">
            <v>25776245.140191708</v>
          </cell>
          <cell r="F193">
            <v>251120704.39622599</v>
          </cell>
          <cell r="G193">
            <v>262523982.711853</v>
          </cell>
          <cell r="H193">
            <v>1501999.7</v>
          </cell>
          <cell r="I193">
            <v>1616173.8</v>
          </cell>
          <cell r="J193">
            <v>3853509.5070335586</v>
          </cell>
          <cell r="K193">
            <v>4353261.6559252962</v>
          </cell>
          <cell r="L193">
            <v>1501999.7</v>
          </cell>
          <cell r="M193">
            <v>1616173.8</v>
          </cell>
          <cell r="N193">
            <v>51057671</v>
          </cell>
          <cell r="O193">
            <v>0</v>
          </cell>
          <cell r="P193">
            <v>-5120643</v>
          </cell>
          <cell r="Q193">
            <v>578699</v>
          </cell>
          <cell r="R193"/>
          <cell r="T193"/>
        </row>
        <row r="194">
          <cell r="B194">
            <v>35700</v>
          </cell>
          <cell r="C194" t="str">
            <v>Madison County Schools</v>
          </cell>
          <cell r="D194">
            <v>13616971.795736644</v>
          </cell>
          <cell r="E194">
            <v>14402864.678643854</v>
          </cell>
          <cell r="F194">
            <v>134145758.058532</v>
          </cell>
          <cell r="G194">
            <v>141326184.099866</v>
          </cell>
          <cell r="H194">
            <v>823821.54999999993</v>
          </cell>
          <cell r="I194">
            <v>903061.41999999993</v>
          </cell>
          <cell r="J194">
            <v>2113585.0926096202</v>
          </cell>
          <cell r="K194">
            <v>2432450.4286800399</v>
          </cell>
          <cell r="L194">
            <v>823821.54999999993</v>
          </cell>
          <cell r="M194">
            <v>903061.41999999993</v>
          </cell>
          <cell r="N194">
            <v>28553119</v>
          </cell>
          <cell r="O194">
            <v>0</v>
          </cell>
          <cell r="P194">
            <v>-2735388</v>
          </cell>
          <cell r="Q194">
            <v>-2668</v>
          </cell>
          <cell r="R194"/>
          <cell r="T194"/>
        </row>
        <row r="195">
          <cell r="B195">
            <v>35800</v>
          </cell>
          <cell r="C195" t="str">
            <v>Martin County Schools</v>
          </cell>
          <cell r="D195">
            <v>20453057.125473175</v>
          </cell>
          <cell r="E195">
            <v>21113996.243383147</v>
          </cell>
          <cell r="F195">
            <v>181214613.599718</v>
          </cell>
          <cell r="G195">
            <v>187645462.488087</v>
          </cell>
          <cell r="H195">
            <v>1237402.0799999998</v>
          </cell>
          <cell r="I195">
            <v>1323850.21</v>
          </cell>
          <cell r="J195">
            <v>3174661.5390822645</v>
          </cell>
          <cell r="K195">
            <v>3565870.4264242193</v>
          </cell>
          <cell r="L195">
            <v>1237402.0799999998</v>
          </cell>
          <cell r="M195">
            <v>1323850.21</v>
          </cell>
          <cell r="N195">
            <v>39405443</v>
          </cell>
          <cell r="O195">
            <v>0</v>
          </cell>
          <cell r="P195">
            <v>-3695176</v>
          </cell>
          <cell r="Q195">
            <v>-503245</v>
          </cell>
          <cell r="R195"/>
          <cell r="T195"/>
        </row>
        <row r="196">
          <cell r="B196">
            <v>35805</v>
          </cell>
          <cell r="C196" t="str">
            <v>Martin Community College</v>
          </cell>
          <cell r="D196">
            <v>4279502.7761448678</v>
          </cell>
          <cell r="E196">
            <v>4618117.0870736931</v>
          </cell>
          <cell r="F196">
            <v>34402184.100639001</v>
          </cell>
          <cell r="G196">
            <v>38949676.029527999</v>
          </cell>
          <cell r="H196">
            <v>258908.27000000002</v>
          </cell>
          <cell r="I196">
            <v>289556.51999999996</v>
          </cell>
          <cell r="J196">
            <v>664251.45084557042</v>
          </cell>
          <cell r="K196">
            <v>779937.95948131697</v>
          </cell>
          <cell r="L196">
            <v>258908.27000000002</v>
          </cell>
          <cell r="M196">
            <v>289556.51999999996</v>
          </cell>
          <cell r="N196">
            <v>6267062</v>
          </cell>
          <cell r="O196">
            <v>0</v>
          </cell>
          <cell r="P196">
            <v>-701500</v>
          </cell>
          <cell r="Q196">
            <v>207060</v>
          </cell>
          <cell r="R196"/>
          <cell r="T196"/>
        </row>
        <row r="197">
          <cell r="B197">
            <v>35900</v>
          </cell>
          <cell r="C197" t="str">
            <v>Mcdowell County Schools</v>
          </cell>
          <cell r="D197">
            <v>35509663.373712279</v>
          </cell>
          <cell r="E197">
            <v>36615537.035873339</v>
          </cell>
          <cell r="F197">
            <v>355941334.10372198</v>
          </cell>
          <cell r="G197">
            <v>366980228.99263102</v>
          </cell>
          <cell r="H197">
            <v>2148320.9600000004</v>
          </cell>
          <cell r="I197">
            <v>2295798.7600000002</v>
          </cell>
          <cell r="J197">
            <v>5511702.328249109</v>
          </cell>
          <cell r="K197">
            <v>6183872.4966515629</v>
          </cell>
          <cell r="L197">
            <v>2148320.9600000004</v>
          </cell>
          <cell r="M197">
            <v>2295798.7600000002</v>
          </cell>
          <cell r="N197">
            <v>73452157</v>
          </cell>
          <cell r="O197">
            <v>0</v>
          </cell>
          <cell r="P197">
            <v>-7258057</v>
          </cell>
          <cell r="Q197">
            <v>-292547</v>
          </cell>
          <cell r="R197"/>
          <cell r="T197"/>
        </row>
        <row r="198">
          <cell r="B198">
            <v>35905</v>
          </cell>
          <cell r="C198" t="str">
            <v>Mcdowell Technical College</v>
          </cell>
          <cell r="D198">
            <v>5661530.7462806571</v>
          </cell>
          <cell r="E198">
            <v>5428763.9519481994</v>
          </cell>
          <cell r="F198">
            <v>43630075.463918</v>
          </cell>
          <cell r="G198">
            <v>42805510.684395</v>
          </cell>
          <cell r="H198">
            <v>342520.43</v>
          </cell>
          <cell r="I198">
            <v>340384.18</v>
          </cell>
          <cell r="J198">
            <v>878765.64380021009</v>
          </cell>
          <cell r="K198">
            <v>916845.32881152641</v>
          </cell>
          <cell r="L198">
            <v>342520.43</v>
          </cell>
          <cell r="M198">
            <v>340384.18</v>
          </cell>
          <cell r="N198">
            <v>9532419</v>
          </cell>
          <cell r="O198">
            <v>0</v>
          </cell>
          <cell r="P198">
            <v>-889668</v>
          </cell>
          <cell r="Q198">
            <v>-154753</v>
          </cell>
          <cell r="R198"/>
          <cell r="T198"/>
        </row>
        <row r="199">
          <cell r="B199">
            <v>36000</v>
          </cell>
          <cell r="C199" t="str">
            <v>Charlotte-Mecklenburg County Schools</v>
          </cell>
          <cell r="D199">
            <v>809160122.52038562</v>
          </cell>
          <cell r="E199">
            <v>856564564.02295327</v>
          </cell>
          <cell r="F199">
            <v>8834882476.9263802</v>
          </cell>
          <cell r="G199">
            <v>9325103609.60746</v>
          </cell>
          <cell r="H199">
            <v>48953875.819999993</v>
          </cell>
          <cell r="I199">
            <v>53706705.490000002</v>
          </cell>
          <cell r="J199">
            <v>125595381.86226682</v>
          </cell>
          <cell r="K199">
            <v>144662252.08928001</v>
          </cell>
          <cell r="L199">
            <v>48953875.819999993</v>
          </cell>
          <cell r="M199">
            <v>53706705.490000002</v>
          </cell>
          <cell r="N199">
            <v>1795538583</v>
          </cell>
          <cell r="O199">
            <v>0</v>
          </cell>
          <cell r="P199">
            <v>-180153504</v>
          </cell>
          <cell r="Q199">
            <v>13324697</v>
          </cell>
          <cell r="R199"/>
          <cell r="T199"/>
        </row>
        <row r="200">
          <cell r="B200">
            <v>36001</v>
          </cell>
          <cell r="C200" t="str">
            <v>Community Charter School</v>
          </cell>
          <cell r="D200">
            <v>0</v>
          </cell>
          <cell r="E200">
            <v>0</v>
          </cell>
          <cell r="F200">
            <v>0</v>
          </cell>
          <cell r="G200">
            <v>0</v>
          </cell>
          <cell r="H200">
            <v>0</v>
          </cell>
          <cell r="I200">
            <v>0</v>
          </cell>
          <cell r="J200">
            <v>0</v>
          </cell>
          <cell r="K200">
            <v>0</v>
          </cell>
          <cell r="L200">
            <v>0</v>
          </cell>
          <cell r="M200">
            <v>0</v>
          </cell>
          <cell r="N200">
            <v>972313</v>
          </cell>
          <cell r="O200">
            <v>0</v>
          </cell>
          <cell r="P200">
            <v>0</v>
          </cell>
          <cell r="Q200">
            <v>-197118</v>
          </cell>
          <cell r="R200"/>
          <cell r="T200"/>
        </row>
        <row r="201">
          <cell r="B201">
            <v>36002</v>
          </cell>
          <cell r="C201" t="str">
            <v>Kennedy Charter</v>
          </cell>
          <cell r="D201">
            <v>0</v>
          </cell>
          <cell r="E201">
            <v>0</v>
          </cell>
          <cell r="F201">
            <v>0</v>
          </cell>
          <cell r="G201">
            <v>0</v>
          </cell>
          <cell r="H201">
            <v>0</v>
          </cell>
          <cell r="I201">
            <v>0</v>
          </cell>
          <cell r="J201">
            <v>0</v>
          </cell>
          <cell r="K201">
            <v>0</v>
          </cell>
          <cell r="L201">
            <v>0</v>
          </cell>
          <cell r="M201">
            <v>0</v>
          </cell>
          <cell r="N201">
            <v>719662</v>
          </cell>
          <cell r="O201">
            <v>0</v>
          </cell>
          <cell r="P201">
            <v>0</v>
          </cell>
          <cell r="Q201">
            <v>-1070064</v>
          </cell>
          <cell r="R201"/>
          <cell r="T201"/>
        </row>
        <row r="202">
          <cell r="B202">
            <v>36003</v>
          </cell>
          <cell r="C202" t="str">
            <v>Community School Of Davidson</v>
          </cell>
          <cell r="D202">
            <v>5346987.7524848729</v>
          </cell>
          <cell r="E202">
            <v>5549961.4768955968</v>
          </cell>
          <cell r="F202">
            <v>60997352.568986997</v>
          </cell>
          <cell r="G202">
            <v>63758466.97309</v>
          </cell>
          <cell r="H202">
            <v>323490.7</v>
          </cell>
          <cell r="I202">
            <v>347983.27999999997</v>
          </cell>
          <cell r="J202">
            <v>829943.23360180482</v>
          </cell>
          <cell r="K202">
            <v>937313.96321801282</v>
          </cell>
          <cell r="L202">
            <v>323490.7</v>
          </cell>
          <cell r="M202">
            <v>347983.27999999997</v>
          </cell>
          <cell r="N202">
            <v>13120512</v>
          </cell>
          <cell r="O202">
            <v>0</v>
          </cell>
          <cell r="P202">
            <v>-1243807</v>
          </cell>
          <cell r="Q202">
            <v>-114829</v>
          </cell>
          <cell r="R202"/>
          <cell r="T202"/>
        </row>
        <row r="203">
          <cell r="B203">
            <v>36004</v>
          </cell>
          <cell r="C203" t="str">
            <v>Corvian Community School</v>
          </cell>
          <cell r="D203">
            <v>3069697.0592252784</v>
          </cell>
          <cell r="E203">
            <v>3397220.164838424</v>
          </cell>
          <cell r="F203">
            <v>36668657.477577999</v>
          </cell>
          <cell r="G203">
            <v>44857210.070448004</v>
          </cell>
          <cell r="H203">
            <v>185715.49</v>
          </cell>
          <cell r="I203">
            <v>213006.12999999998</v>
          </cell>
          <cell r="J203">
            <v>476469.07407397998</v>
          </cell>
          <cell r="K203">
            <v>573744.86469588778</v>
          </cell>
          <cell r="L203">
            <v>185715.49</v>
          </cell>
          <cell r="M203">
            <v>213006.12999999998</v>
          </cell>
          <cell r="N203">
            <v>7170858</v>
          </cell>
          <cell r="O203">
            <v>0</v>
          </cell>
          <cell r="P203">
            <v>-747716</v>
          </cell>
          <cell r="Q203">
            <v>190804</v>
          </cell>
          <cell r="R203"/>
          <cell r="T203"/>
        </row>
        <row r="204">
          <cell r="B204">
            <v>36005</v>
          </cell>
          <cell r="C204" t="str">
            <v>Central Piedmont Community College</v>
          </cell>
          <cell r="D204">
            <v>74733203.113450572</v>
          </cell>
          <cell r="E204">
            <v>74544077.667972758</v>
          </cell>
          <cell r="F204">
            <v>703752927.40249002</v>
          </cell>
          <cell r="G204">
            <v>724567829.70559704</v>
          </cell>
          <cell r="H204">
            <v>4521330.01</v>
          </cell>
          <cell r="I204">
            <v>4673923.01</v>
          </cell>
          <cell r="J204">
            <v>11599861.290232703</v>
          </cell>
          <cell r="K204">
            <v>12589493.668428447</v>
          </cell>
          <cell r="L204">
            <v>4521330.01</v>
          </cell>
          <cell r="M204">
            <v>4673923.01</v>
          </cell>
          <cell r="N204">
            <v>136676625</v>
          </cell>
          <cell r="O204">
            <v>0</v>
          </cell>
          <cell r="P204">
            <v>-14350339</v>
          </cell>
          <cell r="Q204">
            <v>-737504</v>
          </cell>
          <cell r="R204"/>
          <cell r="T204"/>
        </row>
        <row r="205">
          <cell r="B205">
            <v>36006</v>
          </cell>
          <cell r="C205" t="str">
            <v>Lake Norman Charter School</v>
          </cell>
          <cell r="D205">
            <v>7926589.9567284156</v>
          </cell>
          <cell r="E205">
            <v>9048152.7318222523</v>
          </cell>
          <cell r="F205">
            <v>94580323.121946007</v>
          </cell>
          <cell r="G205">
            <v>107598799.54730099</v>
          </cell>
          <cell r="H205">
            <v>479555.64</v>
          </cell>
          <cell r="I205">
            <v>567320.30999999994</v>
          </cell>
          <cell r="J205">
            <v>1230341.2696364471</v>
          </cell>
          <cell r="K205">
            <v>1528111.4890927277</v>
          </cell>
          <cell r="L205">
            <v>479555.64</v>
          </cell>
          <cell r="M205">
            <v>567320.30999999994</v>
          </cell>
          <cell r="N205">
            <v>17100148</v>
          </cell>
          <cell r="O205">
            <v>0</v>
          </cell>
          <cell r="P205">
            <v>-1928603</v>
          </cell>
          <cell r="Q205">
            <v>686555</v>
          </cell>
          <cell r="R205"/>
          <cell r="T205"/>
        </row>
        <row r="206">
          <cell r="B206">
            <v>36007</v>
          </cell>
          <cell r="C206" t="str">
            <v>Socrates Academy</v>
          </cell>
          <cell r="D206">
            <v>2661897.2735046577</v>
          </cell>
          <cell r="E206">
            <v>2905924.9743801616</v>
          </cell>
          <cell r="F206">
            <v>29720334.409209002</v>
          </cell>
          <cell r="G206">
            <v>32856524.098731998</v>
          </cell>
          <cell r="H206">
            <v>161043.76</v>
          </cell>
          <cell r="I206">
            <v>182201.86</v>
          </cell>
          <cell r="J206">
            <v>413171.62727025227</v>
          </cell>
          <cell r="K206">
            <v>490771.70461262827</v>
          </cell>
          <cell r="L206">
            <v>161043.76</v>
          </cell>
          <cell r="M206">
            <v>182201.86</v>
          </cell>
          <cell r="N206">
            <v>5653271</v>
          </cell>
          <cell r="O206">
            <v>0</v>
          </cell>
          <cell r="P206">
            <v>-606032</v>
          </cell>
          <cell r="Q206">
            <v>127628</v>
          </cell>
          <cell r="R206"/>
          <cell r="T206"/>
        </row>
        <row r="207">
          <cell r="B207">
            <v>36008</v>
          </cell>
          <cell r="C207" t="str">
            <v>Pine Lake Prep Charter</v>
          </cell>
          <cell r="D207">
            <v>6876930.54839327</v>
          </cell>
          <cell r="E207">
            <v>7550973.9055606471</v>
          </cell>
          <cell r="F207">
            <v>87140409.408711001</v>
          </cell>
          <cell r="G207">
            <v>92572650.363581002</v>
          </cell>
          <cell r="H207">
            <v>416051.65</v>
          </cell>
          <cell r="I207">
            <v>473447.00999999995</v>
          </cell>
          <cell r="J207">
            <v>1067416.3175212343</v>
          </cell>
          <cell r="K207">
            <v>1275258.090896833</v>
          </cell>
          <cell r="L207">
            <v>416051.65</v>
          </cell>
          <cell r="M207">
            <v>473447.00999999995</v>
          </cell>
          <cell r="N207">
            <v>18912044</v>
          </cell>
          <cell r="O207">
            <v>0</v>
          </cell>
          <cell r="P207">
            <v>-1776894</v>
          </cell>
          <cell r="Q207">
            <v>122789</v>
          </cell>
          <cell r="R207"/>
          <cell r="T207"/>
        </row>
        <row r="208">
          <cell r="B208">
            <v>36009</v>
          </cell>
          <cell r="C208" t="str">
            <v>Charlotte Secondary Charter</v>
          </cell>
          <cell r="D208">
            <v>1514080.0503142206</v>
          </cell>
          <cell r="E208">
            <v>1344786.9457892943</v>
          </cell>
          <cell r="F208">
            <v>20059917.440857999</v>
          </cell>
          <cell r="G208">
            <v>17575455.250707999</v>
          </cell>
          <cell r="H208">
            <v>91601.26</v>
          </cell>
          <cell r="I208">
            <v>84318.310000000012</v>
          </cell>
          <cell r="J208">
            <v>235010.91662418627</v>
          </cell>
          <cell r="K208">
            <v>227116.45604910966</v>
          </cell>
          <cell r="L208">
            <v>91601.26</v>
          </cell>
          <cell r="M208">
            <v>84318.310000000012</v>
          </cell>
          <cell r="N208">
            <v>5403591</v>
          </cell>
          <cell r="O208">
            <v>0</v>
          </cell>
          <cell r="P208">
            <v>-409045</v>
          </cell>
          <cell r="Q208">
            <v>-279646</v>
          </cell>
          <cell r="R208"/>
          <cell r="T208"/>
        </row>
        <row r="209">
          <cell r="B209">
            <v>36100</v>
          </cell>
          <cell r="C209" t="str">
            <v>Mitchell County Schools</v>
          </cell>
          <cell r="D209">
            <v>11289475.163082479</v>
          </cell>
          <cell r="E209">
            <v>11682234.708775986</v>
          </cell>
          <cell r="F209">
            <v>105736036.96042199</v>
          </cell>
          <cell r="G209">
            <v>111808682.966392</v>
          </cell>
          <cell r="H209">
            <v>683008.9</v>
          </cell>
          <cell r="I209">
            <v>732477.58</v>
          </cell>
          <cell r="J209">
            <v>1752318.1193302057</v>
          </cell>
          <cell r="K209">
            <v>1972972.5620097006</v>
          </cell>
          <cell r="L209">
            <v>683008.9</v>
          </cell>
          <cell r="M209">
            <v>732477.58</v>
          </cell>
          <cell r="N209">
            <v>22205523</v>
          </cell>
          <cell r="O209">
            <v>0</v>
          </cell>
          <cell r="P209">
            <v>-2156080</v>
          </cell>
          <cell r="Q209">
            <v>-155698</v>
          </cell>
          <cell r="R209"/>
          <cell r="T209"/>
        </row>
        <row r="210">
          <cell r="B210">
            <v>36102</v>
          </cell>
          <cell r="C210" t="str">
            <v>Kipp Charlotte Charter</v>
          </cell>
          <cell r="D210">
            <v>3046924.3522939556</v>
          </cell>
          <cell r="E210">
            <v>3181069.8790837489</v>
          </cell>
          <cell r="F210">
            <v>39052094.472413003</v>
          </cell>
          <cell r="G210">
            <v>43730261.623884</v>
          </cell>
          <cell r="H210">
            <v>184337.75</v>
          </cell>
          <cell r="I210">
            <v>199453.47999999998</v>
          </cell>
          <cell r="J210">
            <v>472934.36352229322</v>
          </cell>
          <cell r="K210">
            <v>537239.98410620377</v>
          </cell>
          <cell r="L210">
            <v>184337.75</v>
          </cell>
          <cell r="M210">
            <v>199453.47999999998</v>
          </cell>
          <cell r="N210">
            <v>6113381</v>
          </cell>
          <cell r="O210">
            <v>0</v>
          </cell>
          <cell r="P210">
            <v>-796318</v>
          </cell>
          <cell r="Q210">
            <v>552859</v>
          </cell>
          <cell r="R210"/>
          <cell r="T210"/>
        </row>
        <row r="211">
          <cell r="B211">
            <v>36105</v>
          </cell>
          <cell r="C211" t="str">
            <v>Mayland Technical College</v>
          </cell>
          <cell r="D211">
            <v>6144870.8475247109</v>
          </cell>
          <cell r="E211">
            <v>6070907.8042721068</v>
          </cell>
          <cell r="F211">
            <v>56032797.577174</v>
          </cell>
          <cell r="G211">
            <v>54185194.302853003</v>
          </cell>
          <cell r="H211">
            <v>371762.32</v>
          </cell>
          <cell r="I211">
            <v>380646.68</v>
          </cell>
          <cell r="J211">
            <v>953788.22943629883</v>
          </cell>
          <cell r="K211">
            <v>1025294.8021427314</v>
          </cell>
          <cell r="L211">
            <v>371762.32</v>
          </cell>
          <cell r="M211">
            <v>380646.68</v>
          </cell>
          <cell r="N211">
            <v>11185651</v>
          </cell>
          <cell r="O211">
            <v>0</v>
          </cell>
          <cell r="P211">
            <v>-1142574</v>
          </cell>
          <cell r="Q211">
            <v>13395</v>
          </cell>
          <cell r="R211"/>
          <cell r="T211"/>
        </row>
        <row r="212">
          <cell r="B212">
            <v>36200</v>
          </cell>
          <cell r="C212" t="str">
            <v>Montgomery County Schools</v>
          </cell>
          <cell r="D212">
            <v>23599203.101046439</v>
          </cell>
          <cell r="E212">
            <v>23430916.653186735</v>
          </cell>
          <cell r="F212">
            <v>222729005.75756699</v>
          </cell>
          <cell r="G212">
            <v>222430678.560808</v>
          </cell>
          <cell r="H212">
            <v>1427742.7</v>
          </cell>
          <cell r="I212">
            <v>1469121.4100000001</v>
          </cell>
          <cell r="J212">
            <v>3662996.7822548579</v>
          </cell>
          <cell r="K212">
            <v>3957167.1698006159</v>
          </cell>
          <cell r="L212">
            <v>1427742.7</v>
          </cell>
          <cell r="M212">
            <v>1469121.4100000001</v>
          </cell>
          <cell r="N212">
            <v>47077718</v>
          </cell>
          <cell r="O212">
            <v>0</v>
          </cell>
          <cell r="P212">
            <v>-4541703</v>
          </cell>
          <cell r="Q212">
            <v>-81715</v>
          </cell>
          <cell r="R212"/>
          <cell r="T212"/>
        </row>
        <row r="213">
          <cell r="B213">
            <v>36205</v>
          </cell>
          <cell r="C213" t="str">
            <v>Montgomery Community College</v>
          </cell>
          <cell r="D213">
            <v>4104074.0562385749</v>
          </cell>
          <cell r="E213">
            <v>4381295.5507618384</v>
          </cell>
          <cell r="F213">
            <v>40454669.673533</v>
          </cell>
          <cell r="G213">
            <v>44704059.002014004</v>
          </cell>
          <cell r="H213">
            <v>248294.89999999997</v>
          </cell>
          <cell r="I213">
            <v>274707.78000000003</v>
          </cell>
          <cell r="J213">
            <v>637021.93662085722</v>
          </cell>
          <cell r="K213">
            <v>739941.98226599279</v>
          </cell>
          <cell r="L213">
            <v>248294.89999999997</v>
          </cell>
          <cell r="M213">
            <v>274707.78000000003</v>
          </cell>
          <cell r="N213">
            <v>7500935</v>
          </cell>
          <cell r="O213">
            <v>0</v>
          </cell>
          <cell r="P213">
            <v>-824918</v>
          </cell>
          <cell r="Q213">
            <v>43072</v>
          </cell>
          <cell r="R213"/>
          <cell r="T213"/>
        </row>
        <row r="214">
          <cell r="B214">
            <v>36300</v>
          </cell>
          <cell r="C214" t="str">
            <v>Moore County Schools</v>
          </cell>
          <cell r="D214">
            <v>71053102.499596655</v>
          </cell>
          <cell r="E214">
            <v>74863522.803127274</v>
          </cell>
          <cell r="F214">
            <v>720688394.93238902</v>
          </cell>
          <cell r="G214">
            <v>763210920.30436504</v>
          </cell>
          <cell r="H214">
            <v>4298685.34</v>
          </cell>
          <cell r="I214">
            <v>4693952.2599999988</v>
          </cell>
          <cell r="J214">
            <v>11028647.226384789</v>
          </cell>
          <cell r="K214">
            <v>12643443.661939008</v>
          </cell>
          <cell r="L214">
            <v>4298685.34</v>
          </cell>
          <cell r="M214">
            <v>4693952.2599999988</v>
          </cell>
          <cell r="N214">
            <v>151611555</v>
          </cell>
          <cell r="O214">
            <v>0</v>
          </cell>
          <cell r="P214">
            <v>-14695673</v>
          </cell>
          <cell r="Q214">
            <v>370214</v>
          </cell>
          <cell r="R214"/>
          <cell r="T214"/>
        </row>
        <row r="215">
          <cell r="B215">
            <v>36301</v>
          </cell>
          <cell r="C215" t="str">
            <v>Academy Of Moore County</v>
          </cell>
          <cell r="D215">
            <v>1079163.0671997594</v>
          </cell>
          <cell r="E215">
            <v>1417073.8826728179</v>
          </cell>
          <cell r="F215">
            <v>12109680.714985</v>
          </cell>
          <cell r="G215">
            <v>15323789.520217</v>
          </cell>
          <cell r="H215">
            <v>65288.95</v>
          </cell>
          <cell r="I215">
            <v>88850.709999999992</v>
          </cell>
          <cell r="J215">
            <v>167504.42062620827</v>
          </cell>
          <cell r="K215">
            <v>239324.74895010566</v>
          </cell>
          <cell r="L215">
            <v>65288.95</v>
          </cell>
          <cell r="M215">
            <v>88850.709999999992</v>
          </cell>
          <cell r="N215">
            <v>2324127</v>
          </cell>
          <cell r="O215">
            <v>0</v>
          </cell>
          <cell r="P215">
            <v>-246930</v>
          </cell>
          <cell r="Q215">
            <v>127945</v>
          </cell>
          <cell r="R215"/>
          <cell r="T215"/>
        </row>
        <row r="216">
          <cell r="B216">
            <v>36302</v>
          </cell>
          <cell r="C216" t="str">
            <v>Stars Charter School</v>
          </cell>
          <cell r="D216">
            <v>1647328.6670342046</v>
          </cell>
          <cell r="E216">
            <v>1951447.9344119122</v>
          </cell>
          <cell r="F216">
            <v>18715935.921645999</v>
          </cell>
          <cell r="G216">
            <v>21930733.547529001</v>
          </cell>
          <cell r="H216">
            <v>99662.75</v>
          </cell>
          <cell r="I216">
            <v>122356.03000000003</v>
          </cell>
          <cell r="J216">
            <v>255693.36306931937</v>
          </cell>
          <cell r="K216">
            <v>329573.3501992455</v>
          </cell>
          <cell r="L216">
            <v>99662.75</v>
          </cell>
          <cell r="M216">
            <v>122356.03000000003</v>
          </cell>
          <cell r="N216">
            <v>3782975</v>
          </cell>
          <cell r="O216">
            <v>0</v>
          </cell>
          <cell r="P216">
            <v>-381640</v>
          </cell>
          <cell r="Q216">
            <v>23310</v>
          </cell>
          <cell r="R216"/>
          <cell r="T216"/>
        </row>
        <row r="217">
          <cell r="B217">
            <v>36303</v>
          </cell>
          <cell r="C217" t="str">
            <v>North Carolina Leadership Academy</v>
          </cell>
          <cell r="D217">
            <v>2038322.5606616708</v>
          </cell>
          <cell r="E217">
            <v>2344472.1888756636</v>
          </cell>
          <cell r="F217">
            <v>22838069.419787999</v>
          </cell>
          <cell r="G217">
            <v>32335358.811561</v>
          </cell>
          <cell r="H217">
            <v>123317.73</v>
          </cell>
          <cell r="I217">
            <v>146998.70000000001</v>
          </cell>
          <cell r="J217">
            <v>316382.25023666612</v>
          </cell>
          <cell r="K217">
            <v>395949.86886983685</v>
          </cell>
          <cell r="L217">
            <v>123317.73</v>
          </cell>
          <cell r="M217">
            <v>146998.70000000001</v>
          </cell>
          <cell r="N217">
            <v>0</v>
          </cell>
          <cell r="O217">
            <v>0</v>
          </cell>
          <cell r="P217">
            <v>-465695</v>
          </cell>
          <cell r="Q217">
            <v>1031644</v>
          </cell>
          <cell r="R217"/>
          <cell r="T217"/>
        </row>
        <row r="218">
          <cell r="B218">
            <v>36305</v>
          </cell>
          <cell r="C218" t="str">
            <v>Sandhills Community College</v>
          </cell>
          <cell r="D218">
            <v>15396579.817123147</v>
          </cell>
          <cell r="E218">
            <v>16079221.296761835</v>
          </cell>
          <cell r="F218">
            <v>130154047.92620599</v>
          </cell>
          <cell r="G218">
            <v>138852166.15612301</v>
          </cell>
          <cell r="H218">
            <v>931487.14999999991</v>
          </cell>
          <cell r="I218">
            <v>1008169.1899999998</v>
          </cell>
          <cell r="J218">
            <v>2389810.4561569449</v>
          </cell>
          <cell r="K218">
            <v>2715564.549748464</v>
          </cell>
          <cell r="L218">
            <v>931487.14999999991</v>
          </cell>
          <cell r="M218">
            <v>1008169.1899999998</v>
          </cell>
          <cell r="N218">
            <v>26572084</v>
          </cell>
          <cell r="O218">
            <v>0</v>
          </cell>
          <cell r="P218">
            <v>-2653992</v>
          </cell>
          <cell r="Q218">
            <v>-530899</v>
          </cell>
          <cell r="R218"/>
          <cell r="T218"/>
        </row>
        <row r="219">
          <cell r="B219">
            <v>36310</v>
          </cell>
          <cell r="C219" t="str">
            <v>Fernleaf Community Charter</v>
          </cell>
          <cell r="D219">
            <v>44763.425414229707</v>
          </cell>
          <cell r="E219">
            <v>0</v>
          </cell>
          <cell r="F219">
            <v>0</v>
          </cell>
          <cell r="G219">
            <v>0</v>
          </cell>
          <cell r="H219">
            <v>2708.17</v>
          </cell>
          <cell r="I219">
            <v>0</v>
          </cell>
          <cell r="J219">
            <v>6948.0432264154733</v>
          </cell>
          <cell r="K219">
            <v>0</v>
          </cell>
          <cell r="L219">
            <v>2708.17</v>
          </cell>
          <cell r="M219">
            <v>0</v>
          </cell>
          <cell r="N219">
            <v>803427</v>
          </cell>
          <cell r="O219">
            <v>0</v>
          </cell>
          <cell r="P219">
            <v>0</v>
          </cell>
          <cell r="Q219">
            <v>-1392</v>
          </cell>
          <cell r="R219"/>
          <cell r="T219"/>
        </row>
        <row r="220">
          <cell r="B220">
            <v>36400</v>
          </cell>
          <cell r="C220" t="str">
            <v>Nash-Rocky Mount Schools</v>
          </cell>
          <cell r="D220">
            <v>81108812.619705155</v>
          </cell>
          <cell r="E220">
            <v>82343309.131648958</v>
          </cell>
          <cell r="F220">
            <v>791838994.17068505</v>
          </cell>
          <cell r="G220">
            <v>802934827.04129303</v>
          </cell>
          <cell r="H220">
            <v>4907051.93</v>
          </cell>
          <cell r="I220">
            <v>5162935.8000000007</v>
          </cell>
          <cell r="J220">
            <v>12589464.074967772</v>
          </cell>
          <cell r="K220">
            <v>13906679.127049329</v>
          </cell>
          <cell r="L220">
            <v>4907051.93</v>
          </cell>
          <cell r="M220">
            <v>5162935.8000000007</v>
          </cell>
          <cell r="N220">
            <v>167007178</v>
          </cell>
          <cell r="O220">
            <v>0</v>
          </cell>
          <cell r="P220">
            <v>-16146516</v>
          </cell>
          <cell r="Q220">
            <v>1299090</v>
          </cell>
          <cell r="R220"/>
          <cell r="T220"/>
        </row>
        <row r="221">
          <cell r="B221">
            <v>36405</v>
          </cell>
          <cell r="C221" t="str">
            <v>Nash Technical College</v>
          </cell>
          <cell r="D221">
            <v>13057118.645505002</v>
          </cell>
          <cell r="E221">
            <v>12948696.452236496</v>
          </cell>
          <cell r="F221">
            <v>131614888.951187</v>
          </cell>
          <cell r="G221">
            <v>132188198.147251</v>
          </cell>
          <cell r="H221">
            <v>789950.65000000014</v>
          </cell>
          <cell r="I221">
            <v>811884.89</v>
          </cell>
          <cell r="J221">
            <v>2026686.3834009685</v>
          </cell>
          <cell r="K221">
            <v>2186860.9432117557</v>
          </cell>
          <cell r="L221">
            <v>789950.65000000014</v>
          </cell>
          <cell r="M221">
            <v>811884.89</v>
          </cell>
          <cell r="N221">
            <v>25818414</v>
          </cell>
          <cell r="O221">
            <v>0</v>
          </cell>
          <cell r="P221">
            <v>-2683780</v>
          </cell>
          <cell r="Q221">
            <v>95178</v>
          </cell>
          <cell r="R221"/>
          <cell r="T221"/>
        </row>
        <row r="222">
          <cell r="B222">
            <v>36500</v>
          </cell>
          <cell r="C222" t="str">
            <v>New Hanover County Schools</v>
          </cell>
          <cell r="D222">
            <v>155525642.97564739</v>
          </cell>
          <cell r="E222">
            <v>160368768.51876211</v>
          </cell>
          <cell r="F222">
            <v>1595744053.35432</v>
          </cell>
          <cell r="G222">
            <v>1670296003.3403699</v>
          </cell>
          <cell r="H222">
            <v>9409241.5099999979</v>
          </cell>
          <cell r="I222">
            <v>10055141.880000001</v>
          </cell>
          <cell r="J222">
            <v>24140218.944624148</v>
          </cell>
          <cell r="K222">
            <v>27084131.416492831</v>
          </cell>
          <cell r="L222">
            <v>9409241.5099999979</v>
          </cell>
          <cell r="M222">
            <v>10055141.880000001</v>
          </cell>
          <cell r="N222">
            <v>323208169</v>
          </cell>
          <cell r="O222">
            <v>0</v>
          </cell>
          <cell r="P222">
            <v>-32539073</v>
          </cell>
          <cell r="Q222">
            <v>3862240</v>
          </cell>
          <cell r="R222"/>
          <cell r="T222"/>
        </row>
        <row r="223">
          <cell r="B223">
            <v>36501</v>
          </cell>
          <cell r="C223" t="str">
            <v>Cape Fear Center For Inquiry</v>
          </cell>
          <cell r="D223">
            <v>1805561.0791392128</v>
          </cell>
          <cell r="E223">
            <v>1836239.552200923</v>
          </cell>
          <cell r="F223">
            <v>21438112.501901999</v>
          </cell>
          <cell r="G223">
            <v>22447891.414935</v>
          </cell>
          <cell r="H223">
            <v>109235.75</v>
          </cell>
          <cell r="I223">
            <v>115132.44999999998</v>
          </cell>
          <cell r="J223">
            <v>280253.71851468482</v>
          </cell>
          <cell r="K223">
            <v>310116.20157295972</v>
          </cell>
          <cell r="L223">
            <v>109235.75</v>
          </cell>
          <cell r="M223">
            <v>115132.44999999998</v>
          </cell>
          <cell r="N223">
            <v>4013507</v>
          </cell>
          <cell r="O223">
            <v>0</v>
          </cell>
          <cell r="P223">
            <v>-437148</v>
          </cell>
          <cell r="Q223">
            <v>148328</v>
          </cell>
          <cell r="R223"/>
          <cell r="T223"/>
        </row>
        <row r="224">
          <cell r="B224">
            <v>36502</v>
          </cell>
          <cell r="C224" t="str">
            <v>Wilmington Preparatory Academy</v>
          </cell>
          <cell r="D224">
            <v>626091.58836698474</v>
          </cell>
          <cell r="E224">
            <v>632061.41633201425</v>
          </cell>
          <cell r="F224">
            <v>7648977.4692500001</v>
          </cell>
          <cell r="G224">
            <v>7980485.9023620002</v>
          </cell>
          <cell r="H224">
            <v>37878.300000000003</v>
          </cell>
          <cell r="I224">
            <v>39630.33</v>
          </cell>
          <cell r="J224">
            <v>97180.038824421368</v>
          </cell>
          <cell r="K224">
            <v>106746.68528883834</v>
          </cell>
          <cell r="L224">
            <v>37878.300000000003</v>
          </cell>
          <cell r="M224">
            <v>39630.33</v>
          </cell>
          <cell r="N224">
            <v>1474358</v>
          </cell>
          <cell r="O224">
            <v>0</v>
          </cell>
          <cell r="P224">
            <v>-155972</v>
          </cell>
          <cell r="Q224">
            <v>7511</v>
          </cell>
          <cell r="R224"/>
          <cell r="T224"/>
        </row>
        <row r="225">
          <cell r="B225">
            <v>36505</v>
          </cell>
          <cell r="C225" t="str">
            <v>Cape Fear Community College</v>
          </cell>
          <cell r="D225">
            <v>32486166.277970377</v>
          </cell>
          <cell r="E225">
            <v>32556491.558839329</v>
          </cell>
          <cell r="F225">
            <v>300905547.334759</v>
          </cell>
          <cell r="G225">
            <v>314464179.28693801</v>
          </cell>
          <cell r="H225">
            <v>1965400.5499999998</v>
          </cell>
          <cell r="I225">
            <v>2041296.1</v>
          </cell>
          <cell r="J225">
            <v>5042404.2724868618</v>
          </cell>
          <cell r="K225">
            <v>5498354.2243537484</v>
          </cell>
          <cell r="L225">
            <v>1965400.5499999998</v>
          </cell>
          <cell r="M225">
            <v>2041296.1</v>
          </cell>
          <cell r="N225">
            <v>61085621</v>
          </cell>
          <cell r="O225">
            <v>0</v>
          </cell>
          <cell r="P225">
            <v>-6135813</v>
          </cell>
          <cell r="Q225">
            <v>59689</v>
          </cell>
          <cell r="R225"/>
          <cell r="T225"/>
        </row>
        <row r="226">
          <cell r="B226">
            <v>36600</v>
          </cell>
          <cell r="C226" t="str">
            <v>Northampton County Schools</v>
          </cell>
          <cell r="D226">
            <v>12095812.52680961</v>
          </cell>
          <cell r="E226">
            <v>12196270.683135794</v>
          </cell>
          <cell r="F226">
            <v>110304013.43965399</v>
          </cell>
          <cell r="G226">
            <v>109243749.93396699</v>
          </cell>
          <cell r="H226">
            <v>731792</v>
          </cell>
          <cell r="I226">
            <v>764707.7</v>
          </cell>
          <cell r="J226">
            <v>1877475.3611276366</v>
          </cell>
          <cell r="K226">
            <v>2059786.3351087763</v>
          </cell>
          <cell r="L226">
            <v>731792</v>
          </cell>
          <cell r="M226">
            <v>764707.7</v>
          </cell>
          <cell r="N226">
            <v>22572008</v>
          </cell>
          <cell r="O226">
            <v>0</v>
          </cell>
          <cell r="P226">
            <v>-2249227</v>
          </cell>
          <cell r="Q226">
            <v>-20344</v>
          </cell>
          <cell r="R226"/>
          <cell r="T226"/>
        </row>
        <row r="227">
          <cell r="B227">
            <v>36601</v>
          </cell>
          <cell r="C227" t="str">
            <v>Gaston College Preparatory Charter</v>
          </cell>
          <cell r="D227">
            <v>5569931.1549865147</v>
          </cell>
          <cell r="E227">
            <v>5529558.6468546437</v>
          </cell>
          <cell r="F227">
            <v>70339233.850399002</v>
          </cell>
          <cell r="G227">
            <v>72060974.640701994</v>
          </cell>
          <cell r="H227">
            <v>336978.68999999994</v>
          </cell>
          <cell r="I227">
            <v>346704.01999999996</v>
          </cell>
          <cell r="J227">
            <v>864547.83285423706</v>
          </cell>
          <cell r="K227">
            <v>933868.19921295403</v>
          </cell>
          <cell r="L227">
            <v>336978.68999999994</v>
          </cell>
          <cell r="M227">
            <v>346704.01999999996</v>
          </cell>
          <cell r="N227">
            <v>13832668</v>
          </cell>
          <cell r="O227">
            <v>0</v>
          </cell>
          <cell r="P227">
            <v>-1434299</v>
          </cell>
          <cell r="Q227">
            <v>441644</v>
          </cell>
          <cell r="R227"/>
          <cell r="T227"/>
        </row>
        <row r="228">
          <cell r="B228">
            <v>36700</v>
          </cell>
          <cell r="C228" t="str">
            <v>Onslow County Schools</v>
          </cell>
          <cell r="D228">
            <v>131942915.18607758</v>
          </cell>
          <cell r="E228">
            <v>139086009.77371371</v>
          </cell>
          <cell r="F228">
            <v>1358988940.7058101</v>
          </cell>
          <cell r="G228">
            <v>1463964396.2171199</v>
          </cell>
          <cell r="H228">
            <v>7982495.5599999996</v>
          </cell>
          <cell r="I228">
            <v>8720710.2400000002</v>
          </cell>
          <cell r="J228">
            <v>20479779.410284281</v>
          </cell>
          <cell r="K228">
            <v>23489759.269842815</v>
          </cell>
          <cell r="L228">
            <v>7982495.5599999996</v>
          </cell>
          <cell r="M228">
            <v>8720710.2400000002</v>
          </cell>
          <cell r="N228">
            <v>272637438</v>
          </cell>
          <cell r="O228">
            <v>0</v>
          </cell>
          <cell r="P228">
            <v>-27711361</v>
          </cell>
          <cell r="Q228">
            <v>2420511</v>
          </cell>
          <cell r="R228"/>
          <cell r="T228"/>
        </row>
        <row r="229">
          <cell r="B229">
            <v>36701</v>
          </cell>
          <cell r="C229" t="str">
            <v>Zeca School Of The Arts And Technology</v>
          </cell>
          <cell r="D229">
            <v>465553.04588102031</v>
          </cell>
          <cell r="E229">
            <v>564021.04193516565</v>
          </cell>
          <cell r="F229">
            <v>4699026.2639570003</v>
          </cell>
          <cell r="G229">
            <v>7010266.1193230003</v>
          </cell>
          <cell r="H229">
            <v>28165.78</v>
          </cell>
          <cell r="I229">
            <v>35364.189999999995</v>
          </cell>
          <cell r="J229">
            <v>72261.732810609523</v>
          </cell>
          <cell r="K229">
            <v>95255.579764909431</v>
          </cell>
          <cell r="L229">
            <v>28165.78</v>
          </cell>
          <cell r="M229">
            <v>35364.189999999995</v>
          </cell>
          <cell r="N229">
            <v>1019833</v>
          </cell>
          <cell r="O229">
            <v>0</v>
          </cell>
          <cell r="P229">
            <v>-95819</v>
          </cell>
          <cell r="Q229">
            <v>-89731</v>
          </cell>
          <cell r="R229"/>
          <cell r="T229"/>
        </row>
        <row r="230">
          <cell r="B230">
            <v>36705</v>
          </cell>
          <cell r="C230" t="str">
            <v>Coastal Carolina Community College</v>
          </cell>
          <cell r="D230">
            <v>16227366.427378366</v>
          </cell>
          <cell r="E230">
            <v>16345018.213766595</v>
          </cell>
          <cell r="F230">
            <v>158647859.98692301</v>
          </cell>
          <cell r="G230">
            <v>165780639.604734</v>
          </cell>
          <cell r="H230">
            <v>981749.41999999993</v>
          </cell>
          <cell r="I230">
            <v>1024834.69</v>
          </cell>
          <cell r="J230">
            <v>2518762.6359011135</v>
          </cell>
          <cell r="K230">
            <v>2760454.0796534922</v>
          </cell>
          <cell r="L230">
            <v>981749.41999999993</v>
          </cell>
          <cell r="M230">
            <v>1024834.69</v>
          </cell>
          <cell r="N230">
            <v>29319165</v>
          </cell>
          <cell r="O230">
            <v>0</v>
          </cell>
          <cell r="P230">
            <v>-3235014</v>
          </cell>
          <cell r="Q230">
            <v>356224</v>
          </cell>
          <cell r="R230"/>
          <cell r="T230"/>
        </row>
        <row r="231">
          <cell r="B231">
            <v>36800</v>
          </cell>
          <cell r="C231" t="str">
            <v>Orange County Schools</v>
          </cell>
          <cell r="D231">
            <v>50925070.418108381</v>
          </cell>
          <cell r="E231">
            <v>51221986.315653913</v>
          </cell>
          <cell r="F231">
            <v>518161552.22928399</v>
          </cell>
          <cell r="G231">
            <v>528722024.92623502</v>
          </cell>
          <cell r="H231">
            <v>3080947.15</v>
          </cell>
          <cell r="I231">
            <v>3211624.9600000004</v>
          </cell>
          <cell r="J231">
            <v>7904435.0895628985</v>
          </cell>
          <cell r="K231">
            <v>8650705.6305334345</v>
          </cell>
          <cell r="L231">
            <v>3080947.15</v>
          </cell>
          <cell r="M231">
            <v>3211624.9600000004</v>
          </cell>
          <cell r="N231">
            <v>105035373</v>
          </cell>
          <cell r="O231">
            <v>0</v>
          </cell>
          <cell r="P231">
            <v>-10565915</v>
          </cell>
          <cell r="Q231">
            <v>1110618</v>
          </cell>
          <cell r="R231"/>
          <cell r="T231"/>
        </row>
        <row r="232">
          <cell r="B232">
            <v>36802</v>
          </cell>
          <cell r="C232" t="str">
            <v>Orange Charter School</v>
          </cell>
          <cell r="D232">
            <v>2416734.5560237733</v>
          </cell>
          <cell r="E232">
            <v>2841214.7368691312</v>
          </cell>
          <cell r="F232">
            <v>27691436.644246999</v>
          </cell>
          <cell r="G232">
            <v>32319884.534340002</v>
          </cell>
          <cell r="H232">
            <v>146211.51</v>
          </cell>
          <cell r="I232">
            <v>178144.52</v>
          </cell>
          <cell r="J232">
            <v>375118.21328774717</v>
          </cell>
          <cell r="K232">
            <v>479843.01448842755</v>
          </cell>
          <cell r="L232">
            <v>146211.51</v>
          </cell>
          <cell r="M232">
            <v>178144.52</v>
          </cell>
          <cell r="N232">
            <v>3711483</v>
          </cell>
          <cell r="O232">
            <v>0</v>
          </cell>
          <cell r="P232">
            <v>-564661</v>
          </cell>
          <cell r="Q232">
            <v>644106</v>
          </cell>
          <cell r="R232"/>
          <cell r="T232"/>
        </row>
        <row r="233">
          <cell r="B233">
            <v>36810</v>
          </cell>
          <cell r="C233" t="str">
            <v>Chapel Hill - Carboro City Schools</v>
          </cell>
          <cell r="D233">
            <v>92305469.340760335</v>
          </cell>
          <cell r="E233">
            <v>97881108.3843766</v>
          </cell>
          <cell r="F233">
            <v>978171192.32217097</v>
          </cell>
          <cell r="G233">
            <v>1033514914.97435</v>
          </cell>
          <cell r="H233">
            <v>5584445.3500000006</v>
          </cell>
          <cell r="I233">
            <v>6137157.7599999998</v>
          </cell>
          <cell r="J233">
            <v>14327375.197035227</v>
          </cell>
          <cell r="K233">
            <v>16530804.764297245</v>
          </cell>
          <cell r="L233">
            <v>5584445.3500000006</v>
          </cell>
          <cell r="M233">
            <v>6137157.7599999998</v>
          </cell>
          <cell r="N233">
            <v>198969592</v>
          </cell>
          <cell r="O233">
            <v>0</v>
          </cell>
          <cell r="P233">
            <v>-19946046</v>
          </cell>
          <cell r="Q233">
            <v>491262</v>
          </cell>
          <cell r="R233"/>
          <cell r="T233"/>
        </row>
        <row r="234">
          <cell r="B234">
            <v>36900</v>
          </cell>
          <cell r="C234" t="str">
            <v>Pamlico County Schools</v>
          </cell>
          <cell r="D234">
            <v>9510005.1591033787</v>
          </cell>
          <cell r="E234">
            <v>9982494.0863512605</v>
          </cell>
          <cell r="F234">
            <v>91932026.232363001</v>
          </cell>
          <cell r="G234">
            <v>96567692.486030996</v>
          </cell>
          <cell r="H234">
            <v>575351.65</v>
          </cell>
          <cell r="I234">
            <v>625903.63</v>
          </cell>
          <cell r="J234">
            <v>1476114.1784265633</v>
          </cell>
          <cell r="K234">
            <v>1685909.196636806</v>
          </cell>
          <cell r="L234">
            <v>575351.65</v>
          </cell>
          <cell r="M234">
            <v>625903.63</v>
          </cell>
          <cell r="N234">
            <v>19425969</v>
          </cell>
          <cell r="O234">
            <v>0</v>
          </cell>
          <cell r="P234">
            <v>-1874601</v>
          </cell>
          <cell r="Q234">
            <v>-7489</v>
          </cell>
          <cell r="R234"/>
          <cell r="T234"/>
        </row>
        <row r="235">
          <cell r="B235">
            <v>36901</v>
          </cell>
          <cell r="C235" t="str">
            <v>Arapahoe Charter School</v>
          </cell>
          <cell r="D235">
            <v>3384903.0324475258</v>
          </cell>
          <cell r="E235">
            <v>3909709.0928480215</v>
          </cell>
          <cell r="F235">
            <v>33721204.441468</v>
          </cell>
          <cell r="G235">
            <v>38633778.427415997</v>
          </cell>
          <cell r="H235">
            <v>204785.33</v>
          </cell>
          <cell r="I235">
            <v>245139.25</v>
          </cell>
          <cell r="J235">
            <v>525394.3899296415</v>
          </cell>
          <cell r="K235">
            <v>660297.36244164163</v>
          </cell>
          <cell r="L235">
            <v>204785.33</v>
          </cell>
          <cell r="M235">
            <v>245139.25</v>
          </cell>
          <cell r="N235">
            <v>6611339</v>
          </cell>
          <cell r="O235">
            <v>0</v>
          </cell>
          <cell r="P235">
            <v>-687614</v>
          </cell>
          <cell r="Q235">
            <v>160559</v>
          </cell>
          <cell r="R235"/>
          <cell r="T235"/>
        </row>
        <row r="236">
          <cell r="B236">
            <v>36905</v>
          </cell>
          <cell r="C236" t="str">
            <v>Pamlico Community College</v>
          </cell>
          <cell r="D236">
            <v>3726875.2917391616</v>
          </cell>
          <cell r="E236">
            <v>3801030.5221494446</v>
          </cell>
          <cell r="F236">
            <v>31006779.951056998</v>
          </cell>
          <cell r="G236">
            <v>35937454.736703001</v>
          </cell>
          <cell r="H236">
            <v>225474.52000000002</v>
          </cell>
          <cell r="I236">
            <v>238325.09000000003</v>
          </cell>
          <cell r="J236">
            <v>578474.28758729331</v>
          </cell>
          <cell r="K236">
            <v>641943.01129120239</v>
          </cell>
          <cell r="L236">
            <v>225474.52000000002</v>
          </cell>
          <cell r="M236">
            <v>238325.09000000003</v>
          </cell>
          <cell r="N236">
            <v>6003119</v>
          </cell>
          <cell r="O236">
            <v>0</v>
          </cell>
          <cell r="P236">
            <v>-632264</v>
          </cell>
          <cell r="Q236">
            <v>166400</v>
          </cell>
          <cell r="R236"/>
          <cell r="T236"/>
        </row>
        <row r="237">
          <cell r="B237">
            <v>37000</v>
          </cell>
          <cell r="C237" t="str">
            <v>Elizabeth City And Pasquotank County Schools</v>
          </cell>
          <cell r="D237">
            <v>31037043.831192724</v>
          </cell>
          <cell r="E237">
            <v>31559623.535003491</v>
          </cell>
          <cell r="F237">
            <v>307457275.76375598</v>
          </cell>
          <cell r="G237">
            <v>308050022.34714901</v>
          </cell>
          <cell r="H237">
            <v>1877729.1999999997</v>
          </cell>
          <cell r="I237">
            <v>1978792.35</v>
          </cell>
          <cell r="J237">
            <v>4817475.878213902</v>
          </cell>
          <cell r="K237">
            <v>5329996.6020321017</v>
          </cell>
          <cell r="L237">
            <v>1877729.1999999997</v>
          </cell>
          <cell r="M237">
            <v>1978792.35</v>
          </cell>
          <cell r="N237">
            <v>64560874</v>
          </cell>
          <cell r="O237">
            <v>0</v>
          </cell>
          <cell r="P237">
            <v>-6269411</v>
          </cell>
          <cell r="Q237">
            <v>-480065</v>
          </cell>
          <cell r="R237"/>
          <cell r="T237"/>
        </row>
        <row r="238">
          <cell r="B238">
            <v>37001</v>
          </cell>
          <cell r="C238" t="str">
            <v>Northeast Academy for Aerospace and Advanced Technologies</v>
          </cell>
          <cell r="D238">
            <v>1429901.497990391</v>
          </cell>
          <cell r="E238">
            <v>2008672.8599276328</v>
          </cell>
          <cell r="F238">
            <v>16618864.238817999</v>
          </cell>
          <cell r="G238">
            <v>19849956.993749999</v>
          </cell>
          <cell r="H238">
            <v>86508.49000000002</v>
          </cell>
          <cell r="I238">
            <v>125944.04000000002</v>
          </cell>
          <cell r="J238">
            <v>221944.97685593253</v>
          </cell>
          <cell r="K238">
            <v>339237.87164741929</v>
          </cell>
          <cell r="L238">
            <v>86508.49000000002</v>
          </cell>
          <cell r="M238">
            <v>125944.04000000002</v>
          </cell>
          <cell r="N238">
            <v>2539686</v>
          </cell>
          <cell r="O238">
            <v>0</v>
          </cell>
          <cell r="P238">
            <v>-338878</v>
          </cell>
          <cell r="Q238">
            <v>510327</v>
          </cell>
          <cell r="R238"/>
          <cell r="T238"/>
        </row>
        <row r="239">
          <cell r="B239">
            <v>37005</v>
          </cell>
          <cell r="C239" t="str">
            <v>College Of The Albemarle</v>
          </cell>
          <cell r="D239">
            <v>8677219.3625696581</v>
          </cell>
          <cell r="E239">
            <v>8963678.8974426053</v>
          </cell>
          <cell r="F239">
            <v>72209737.612954006</v>
          </cell>
          <cell r="G239">
            <v>74529534.703014001</v>
          </cell>
          <cell r="H239">
            <v>524968.43000000005</v>
          </cell>
          <cell r="I239">
            <v>562023.79</v>
          </cell>
          <cell r="J239">
            <v>1346851.6910472629</v>
          </cell>
          <cell r="K239">
            <v>1513844.9928620369</v>
          </cell>
          <cell r="L239">
            <v>524968.43000000005</v>
          </cell>
          <cell r="M239">
            <v>562023.79</v>
          </cell>
          <cell r="N239">
            <v>14559242</v>
          </cell>
          <cell r="O239">
            <v>0</v>
          </cell>
          <cell r="P239">
            <v>-1472440</v>
          </cell>
          <cell r="Q239">
            <v>-86807</v>
          </cell>
          <cell r="R239"/>
          <cell r="T239"/>
        </row>
        <row r="240">
          <cell r="B240">
            <v>37100</v>
          </cell>
          <cell r="C240" t="str">
            <v>Pender County Schools</v>
          </cell>
          <cell r="D240">
            <v>45100702.767605282</v>
          </cell>
          <cell r="E240">
            <v>48442497.45224373</v>
          </cell>
          <cell r="F240">
            <v>473140743.12393397</v>
          </cell>
          <cell r="G240">
            <v>514401161.17516398</v>
          </cell>
          <cell r="H240">
            <v>2728575.1499999994</v>
          </cell>
          <cell r="I240">
            <v>3037350.66</v>
          </cell>
          <cell r="J240">
            <v>7000394.3950058818</v>
          </cell>
          <cell r="K240">
            <v>8181287.2871577255</v>
          </cell>
          <cell r="L240">
            <v>2728575.1499999994</v>
          </cell>
          <cell r="M240">
            <v>3037350.66</v>
          </cell>
          <cell r="N240">
            <v>96270012</v>
          </cell>
          <cell r="O240">
            <v>0</v>
          </cell>
          <cell r="P240">
            <v>-9647889</v>
          </cell>
          <cell r="Q240">
            <v>1059922</v>
          </cell>
          <cell r="R240"/>
          <cell r="T240"/>
        </row>
        <row r="241">
          <cell r="B241">
            <v>37200</v>
          </cell>
          <cell r="C241" t="str">
            <v>Perquimans County Schools</v>
          </cell>
          <cell r="D241">
            <v>10103628.441636652</v>
          </cell>
          <cell r="E241">
            <v>10572387.484877296</v>
          </cell>
          <cell r="F241">
            <v>102885380.438462</v>
          </cell>
          <cell r="G241">
            <v>108176122.61998001</v>
          </cell>
          <cell r="H241">
            <v>611265.63</v>
          </cell>
          <cell r="I241">
            <v>662890.0199999999</v>
          </cell>
          <cell r="J241">
            <v>1568254.5852225255</v>
          </cell>
          <cell r="K241">
            <v>1785534.2699909827</v>
          </cell>
          <cell r="L241">
            <v>611265.63</v>
          </cell>
          <cell r="M241">
            <v>662890.0199999999</v>
          </cell>
          <cell r="N241">
            <v>21608379</v>
          </cell>
          <cell r="O241">
            <v>0</v>
          </cell>
          <cell r="P241">
            <v>-2097952</v>
          </cell>
          <cell r="Q241">
            <v>60286</v>
          </cell>
          <cell r="R241"/>
          <cell r="T241"/>
        </row>
        <row r="242">
          <cell r="B242">
            <v>37300</v>
          </cell>
          <cell r="C242" t="str">
            <v>Person County Schools</v>
          </cell>
          <cell r="D242">
            <v>26775640.839674138</v>
          </cell>
          <cell r="E242">
            <v>27207843.555242613</v>
          </cell>
          <cell r="F242">
            <v>280426992.98320001</v>
          </cell>
          <cell r="G242">
            <v>291303342.400433</v>
          </cell>
          <cell r="H242">
            <v>1619915.96</v>
          </cell>
          <cell r="I242">
            <v>1705935.2</v>
          </cell>
          <cell r="J242">
            <v>4156033.8210822502</v>
          </cell>
          <cell r="K242">
            <v>4595039.403344647</v>
          </cell>
          <cell r="L242">
            <v>1619915.96</v>
          </cell>
          <cell r="M242">
            <v>1705935.2</v>
          </cell>
          <cell r="N242">
            <v>57083907</v>
          </cell>
          <cell r="O242">
            <v>0</v>
          </cell>
          <cell r="P242">
            <v>-5718232</v>
          </cell>
          <cell r="Q242">
            <v>591012</v>
          </cell>
          <cell r="R242"/>
          <cell r="T242"/>
        </row>
        <row r="243">
          <cell r="B243">
            <v>37301</v>
          </cell>
          <cell r="C243" t="str">
            <v>Roxboro Community School</v>
          </cell>
          <cell r="D243">
            <v>3013336.5352023458</v>
          </cell>
          <cell r="E243">
            <v>3293655.7784971567</v>
          </cell>
          <cell r="F243">
            <v>30964445.156135</v>
          </cell>
          <cell r="G243">
            <v>33562123.442221999</v>
          </cell>
          <cell r="H243">
            <v>182305.7</v>
          </cell>
          <cell r="I243">
            <v>206512.63</v>
          </cell>
          <cell r="J243">
            <v>467720.96434933232</v>
          </cell>
          <cell r="K243">
            <v>556254.23060520354</v>
          </cell>
          <cell r="L243">
            <v>182305.7</v>
          </cell>
          <cell r="M243">
            <v>206512.63</v>
          </cell>
          <cell r="N243">
            <v>6502496</v>
          </cell>
          <cell r="O243">
            <v>0</v>
          </cell>
          <cell r="P243">
            <v>-631401</v>
          </cell>
          <cell r="Q243">
            <v>74899</v>
          </cell>
          <cell r="R243"/>
          <cell r="T243"/>
        </row>
        <row r="244">
          <cell r="B244">
            <v>37305</v>
          </cell>
          <cell r="C244" t="str">
            <v>Piedmont Community College</v>
          </cell>
          <cell r="D244">
            <v>8433039.7918423507</v>
          </cell>
          <cell r="E244">
            <v>8388706.840709025</v>
          </cell>
          <cell r="F244">
            <v>66294125.777089998</v>
          </cell>
          <cell r="G244">
            <v>69135811.097137004</v>
          </cell>
          <cell r="H244">
            <v>510195.66000000003</v>
          </cell>
          <cell r="I244">
            <v>525972.97000000009</v>
          </cell>
          <cell r="J244">
            <v>1308950.8781241842</v>
          </cell>
          <cell r="K244">
            <v>1416739.9337584525</v>
          </cell>
          <cell r="L244">
            <v>510195.66000000003</v>
          </cell>
          <cell r="M244">
            <v>525972.97000000009</v>
          </cell>
          <cell r="N244">
            <v>13636624</v>
          </cell>
          <cell r="O244">
            <v>0</v>
          </cell>
          <cell r="P244">
            <v>-1351814</v>
          </cell>
          <cell r="Q244">
            <v>-489075</v>
          </cell>
          <cell r="R244"/>
          <cell r="T244"/>
        </row>
        <row r="245">
          <cell r="B245">
            <v>37400</v>
          </cell>
          <cell r="C245" t="str">
            <v>Pitt County Schools</v>
          </cell>
          <cell r="D245">
            <v>122969035.42287336</v>
          </cell>
          <cell r="E245">
            <v>130266493.10811755</v>
          </cell>
          <cell r="F245">
            <v>1312265884.08599</v>
          </cell>
          <cell r="G245">
            <v>1413669069.44135</v>
          </cell>
          <cell r="H245">
            <v>7439579.2899999991</v>
          </cell>
          <cell r="I245">
            <v>8167725.4399999995</v>
          </cell>
          <cell r="J245">
            <v>19086880.990951575</v>
          </cell>
          <cell r="K245">
            <v>22000261.341990303</v>
          </cell>
          <cell r="L245">
            <v>7439579.2899999991</v>
          </cell>
          <cell r="M245">
            <v>8167725.4399999995</v>
          </cell>
          <cell r="N245">
            <v>271053859</v>
          </cell>
          <cell r="O245">
            <v>0</v>
          </cell>
          <cell r="P245">
            <v>-26758624</v>
          </cell>
          <cell r="Q245">
            <v>-290846</v>
          </cell>
          <cell r="R245"/>
          <cell r="T245"/>
        </row>
        <row r="246">
          <cell r="B246">
            <v>37405</v>
          </cell>
          <cell r="C246" t="str">
            <v>Pitt Community College</v>
          </cell>
          <cell r="D246">
            <v>29314333.196750417</v>
          </cell>
          <cell r="E246">
            <v>28868566.392800473</v>
          </cell>
          <cell r="F246">
            <v>289265590.024221</v>
          </cell>
          <cell r="G246">
            <v>289593323.96063799</v>
          </cell>
          <cell r="H246">
            <v>1773505.8700000003</v>
          </cell>
          <cell r="I246">
            <v>1810062.7300000002</v>
          </cell>
          <cell r="J246">
            <v>4550081.9546267707</v>
          </cell>
          <cell r="K246">
            <v>4875513.1888219342</v>
          </cell>
          <cell r="L246">
            <v>1773505.8700000003</v>
          </cell>
          <cell r="M246">
            <v>1810062.7300000002</v>
          </cell>
          <cell r="N246">
            <v>56845073</v>
          </cell>
          <cell r="O246">
            <v>0</v>
          </cell>
          <cell r="P246">
            <v>-5898461</v>
          </cell>
          <cell r="Q246">
            <v>-86373</v>
          </cell>
          <cell r="R246"/>
          <cell r="T246"/>
        </row>
        <row r="247">
          <cell r="B247">
            <v>37500</v>
          </cell>
          <cell r="C247" t="str">
            <v>Polk County Schools</v>
          </cell>
          <cell r="D247">
            <v>15224643.020269329</v>
          </cell>
          <cell r="E247">
            <v>16027324.111795481</v>
          </cell>
          <cell r="F247">
            <v>144105629.97250399</v>
          </cell>
          <cell r="G247">
            <v>151157747.15454099</v>
          </cell>
          <cell r="H247">
            <v>921085.04</v>
          </cell>
          <cell r="I247">
            <v>1004915.2299999999</v>
          </cell>
          <cell r="J247">
            <v>2363122.9476453196</v>
          </cell>
          <cell r="K247">
            <v>2706799.8121330449</v>
          </cell>
          <cell r="L247">
            <v>921085.04</v>
          </cell>
          <cell r="M247">
            <v>1004915.2299999999</v>
          </cell>
          <cell r="N247">
            <v>30162646</v>
          </cell>
          <cell r="O247">
            <v>0</v>
          </cell>
          <cell r="P247">
            <v>-2938481</v>
          </cell>
          <cell r="Q247">
            <v>-183819</v>
          </cell>
          <cell r="R247"/>
          <cell r="T247"/>
        </row>
        <row r="248">
          <cell r="B248">
            <v>37600</v>
          </cell>
          <cell r="C248" t="str">
            <v>Randolph County Schools</v>
          </cell>
          <cell r="D248">
            <v>86995636.700800106</v>
          </cell>
          <cell r="E248">
            <v>88227425.443171233</v>
          </cell>
          <cell r="F248">
            <v>898551744.13356698</v>
          </cell>
          <cell r="G248">
            <v>916815895.54098904</v>
          </cell>
          <cell r="H248">
            <v>5263202.5199999996</v>
          </cell>
          <cell r="I248">
            <v>5531870.6300000008</v>
          </cell>
          <cell r="J248">
            <v>13503199.067391945</v>
          </cell>
          <cell r="K248">
            <v>14900427.35448274</v>
          </cell>
          <cell r="L248">
            <v>5263202.5199999996</v>
          </cell>
          <cell r="M248">
            <v>5531870.6300000008</v>
          </cell>
          <cell r="N248">
            <v>189232270</v>
          </cell>
          <cell r="O248">
            <v>0</v>
          </cell>
          <cell r="P248">
            <v>-18322513</v>
          </cell>
          <cell r="Q248">
            <v>-485806</v>
          </cell>
          <cell r="R248"/>
          <cell r="T248"/>
        </row>
        <row r="249">
          <cell r="B249">
            <v>37601</v>
          </cell>
          <cell r="C249" t="str">
            <v>Uwharrie Charter Academy</v>
          </cell>
          <cell r="D249">
            <v>3545481.4098977838</v>
          </cell>
          <cell r="E249">
            <v>5867510.4435905591</v>
          </cell>
          <cell r="F249">
            <v>46716132.386793002</v>
          </cell>
          <cell r="G249">
            <v>72468373.421390995</v>
          </cell>
          <cell r="H249">
            <v>214500.26000000004</v>
          </cell>
          <cell r="I249">
            <v>367893.64000000007</v>
          </cell>
          <cell r="J249">
            <v>550318.87900588149</v>
          </cell>
          <cell r="K249">
            <v>990943.71933933417</v>
          </cell>
          <cell r="L249">
            <v>214500.26000000004</v>
          </cell>
          <cell r="M249">
            <v>367893.64000000007</v>
          </cell>
          <cell r="N249">
            <v>7704859</v>
          </cell>
          <cell r="O249">
            <v>0</v>
          </cell>
          <cell r="P249">
            <v>-952596</v>
          </cell>
          <cell r="Q249">
            <v>788563</v>
          </cell>
          <cell r="R249"/>
          <cell r="T249"/>
        </row>
        <row r="250">
          <cell r="B250">
            <v>37605</v>
          </cell>
          <cell r="C250" t="str">
            <v>Randolph Community College</v>
          </cell>
          <cell r="D250">
            <v>11020462.707021598</v>
          </cell>
          <cell r="E250">
            <v>11087189.964882376</v>
          </cell>
          <cell r="F250">
            <v>108688038.12339801</v>
          </cell>
          <cell r="G250">
            <v>114074684.52483299</v>
          </cell>
          <cell r="H250">
            <v>666733.75000000012</v>
          </cell>
          <cell r="I250">
            <v>695168.2</v>
          </cell>
          <cell r="J250">
            <v>1710562.8212077115</v>
          </cell>
          <cell r="K250">
            <v>1872477.4956001684</v>
          </cell>
          <cell r="L250">
            <v>666733.75000000012</v>
          </cell>
          <cell r="M250">
            <v>695168.2</v>
          </cell>
          <cell r="N250">
            <v>21546291</v>
          </cell>
          <cell r="O250">
            <v>0</v>
          </cell>
          <cell r="P250">
            <v>-2216275</v>
          </cell>
          <cell r="Q250">
            <v>-18919</v>
          </cell>
          <cell r="R250"/>
          <cell r="T250"/>
        </row>
        <row r="251">
          <cell r="B251">
            <v>37610</v>
          </cell>
          <cell r="C251" t="str">
            <v>Asheboro City Schools</v>
          </cell>
          <cell r="D251">
            <v>25836938.170634404</v>
          </cell>
          <cell r="E251">
            <v>26959205.615112107</v>
          </cell>
          <cell r="F251">
            <v>273979356.82173502</v>
          </cell>
          <cell r="G251">
            <v>289538086.45272797</v>
          </cell>
          <cell r="H251">
            <v>1563124.8099999998</v>
          </cell>
          <cell r="I251">
            <v>1690345.5699999998</v>
          </cell>
          <cell r="J251">
            <v>4010331.2377592516</v>
          </cell>
          <cell r="K251">
            <v>4553047.7942064079</v>
          </cell>
          <cell r="L251">
            <v>1563124.8099999998</v>
          </cell>
          <cell r="M251">
            <v>1690345.5699999998</v>
          </cell>
          <cell r="N251">
            <v>59406863</v>
          </cell>
          <cell r="O251">
            <v>0</v>
          </cell>
          <cell r="P251">
            <v>-5586757</v>
          </cell>
          <cell r="Q251">
            <v>-234294</v>
          </cell>
          <cell r="R251"/>
          <cell r="T251"/>
        </row>
        <row r="252">
          <cell r="B252">
            <v>37700</v>
          </cell>
          <cell r="C252" t="str">
            <v>Richmond County Schools</v>
          </cell>
          <cell r="D252">
            <v>38023314.579666547</v>
          </cell>
          <cell r="E252">
            <v>39472887.306685865</v>
          </cell>
          <cell r="F252">
            <v>380451923.14630699</v>
          </cell>
          <cell r="G252">
            <v>398371292.75357401</v>
          </cell>
          <cell r="H252">
            <v>2300395.89</v>
          </cell>
          <cell r="I252">
            <v>2474954.98</v>
          </cell>
          <cell r="J252">
            <v>5901863.6502097333</v>
          </cell>
          <cell r="K252">
            <v>6666440.5861395346</v>
          </cell>
          <cell r="L252">
            <v>2300395.89</v>
          </cell>
          <cell r="M252">
            <v>2474954.98</v>
          </cell>
          <cell r="N252">
            <v>79378771</v>
          </cell>
          <cell r="O252">
            <v>0</v>
          </cell>
          <cell r="P252">
            <v>-7757856</v>
          </cell>
          <cell r="Q252">
            <v>-330086</v>
          </cell>
          <cell r="R252"/>
          <cell r="T252"/>
        </row>
        <row r="253">
          <cell r="B253">
            <v>37705</v>
          </cell>
          <cell r="C253" t="str">
            <v>Richmond Technical College</v>
          </cell>
          <cell r="D253">
            <v>12090194.639812198</v>
          </cell>
          <cell r="E253">
            <v>12179540.732517427</v>
          </cell>
          <cell r="F253">
            <v>115117072.969455</v>
          </cell>
          <cell r="G253">
            <v>121075926.711199</v>
          </cell>
          <cell r="H253">
            <v>731452.12</v>
          </cell>
          <cell r="I253">
            <v>763658.7300000001</v>
          </cell>
          <cell r="J253">
            <v>1876603.3697342626</v>
          </cell>
          <cell r="K253">
            <v>2056960.8711152286</v>
          </cell>
          <cell r="L253">
            <v>731452.12</v>
          </cell>
          <cell r="M253">
            <v>763658.7300000001</v>
          </cell>
          <cell r="N253">
            <v>21974619</v>
          </cell>
          <cell r="O253">
            <v>0</v>
          </cell>
          <cell r="P253">
            <v>-2347371</v>
          </cell>
          <cell r="Q253">
            <v>137829</v>
          </cell>
          <cell r="R253"/>
          <cell r="T253"/>
        </row>
        <row r="254">
          <cell r="B254">
            <v>37800</v>
          </cell>
          <cell r="C254" t="str">
            <v>Robeson County Schools</v>
          </cell>
          <cell r="D254">
            <v>122637151.49225657</v>
          </cell>
          <cell r="E254">
            <v>126737205.90257299</v>
          </cell>
          <cell r="F254">
            <v>1194737752.31918</v>
          </cell>
          <cell r="G254">
            <v>1246835020.5078101</v>
          </cell>
          <cell r="H254">
            <v>7419500.4399999995</v>
          </cell>
          <cell r="I254">
            <v>7946438.6899999995</v>
          </cell>
          <cell r="J254">
            <v>19035366.973095711</v>
          </cell>
          <cell r="K254">
            <v>21404212.127642609</v>
          </cell>
          <cell r="L254">
            <v>7419500.4399999995</v>
          </cell>
          <cell r="M254">
            <v>7946438.6899999995</v>
          </cell>
          <cell r="N254">
            <v>243610920</v>
          </cell>
          <cell r="O254">
            <v>0</v>
          </cell>
          <cell r="P254">
            <v>-24362089</v>
          </cell>
          <cell r="Q254">
            <v>1253293</v>
          </cell>
          <cell r="R254"/>
          <cell r="T254"/>
        </row>
        <row r="255">
          <cell r="B255">
            <v>37801</v>
          </cell>
          <cell r="C255" t="str">
            <v>Southeastern Academy Charter School</v>
          </cell>
          <cell r="D255">
            <v>760654.09774739132</v>
          </cell>
          <cell r="E255">
            <v>856378.99039060867</v>
          </cell>
          <cell r="F255">
            <v>9812772.1539740004</v>
          </cell>
          <cell r="G255">
            <v>10253520.63115</v>
          </cell>
          <cell r="H255">
            <v>46019.28</v>
          </cell>
          <cell r="I255">
            <v>53695.07</v>
          </cell>
          <cell r="J255">
            <v>118066.42370623596</v>
          </cell>
          <cell r="K255">
            <v>144630.91119483853</v>
          </cell>
          <cell r="L255">
            <v>46019.28</v>
          </cell>
          <cell r="M255">
            <v>53695.07</v>
          </cell>
          <cell r="N255">
            <v>1962153</v>
          </cell>
          <cell r="O255">
            <v>0</v>
          </cell>
          <cell r="P255">
            <v>-200094</v>
          </cell>
          <cell r="Q255">
            <v>106856</v>
          </cell>
          <cell r="R255"/>
          <cell r="T255"/>
        </row>
        <row r="256">
          <cell r="B256">
            <v>37805</v>
          </cell>
          <cell r="C256" t="str">
            <v>Robeson Community College</v>
          </cell>
          <cell r="D256">
            <v>9509787.1411867719</v>
          </cell>
          <cell r="E256">
            <v>9785773.7458193637</v>
          </cell>
          <cell r="F256">
            <v>88273678.682040006</v>
          </cell>
          <cell r="G256">
            <v>84790775.283496007</v>
          </cell>
          <cell r="H256">
            <v>575338.46</v>
          </cell>
          <cell r="I256">
            <v>613569.24</v>
          </cell>
          <cell r="J256">
            <v>1476080.3383463037</v>
          </cell>
          <cell r="K256">
            <v>1652685.7728712256</v>
          </cell>
          <cell r="L256">
            <v>575338.46</v>
          </cell>
          <cell r="M256">
            <v>613569.24</v>
          </cell>
          <cell r="N256">
            <v>17457246</v>
          </cell>
          <cell r="O256">
            <v>0</v>
          </cell>
          <cell r="P256">
            <v>-1800003</v>
          </cell>
          <cell r="Q256">
            <v>-308711</v>
          </cell>
          <cell r="R256"/>
          <cell r="T256"/>
        </row>
        <row r="257">
          <cell r="B257">
            <v>37900</v>
          </cell>
          <cell r="C257" t="str">
            <v>Rockingham County Schools</v>
          </cell>
          <cell r="D257">
            <v>62213691.195587426</v>
          </cell>
          <cell r="E257">
            <v>62380078.531191714</v>
          </cell>
          <cell r="F257">
            <v>609252229.08540201</v>
          </cell>
          <cell r="G257">
            <v>608688043.767506</v>
          </cell>
          <cell r="H257">
            <v>3763904.3600000003</v>
          </cell>
          <cell r="I257">
            <v>3911238.7399999998</v>
          </cell>
          <cell r="J257">
            <v>9656620.5937491618</v>
          </cell>
          <cell r="K257">
            <v>10535157.564125571</v>
          </cell>
          <cell r="L257">
            <v>3763904.3600000003</v>
          </cell>
          <cell r="M257">
            <v>3911238.7399999998</v>
          </cell>
          <cell r="N257">
            <v>129941774</v>
          </cell>
          <cell r="O257">
            <v>0</v>
          </cell>
          <cell r="P257">
            <v>-12423360</v>
          </cell>
          <cell r="Q257">
            <v>-1171930</v>
          </cell>
          <cell r="R257"/>
          <cell r="T257"/>
        </row>
        <row r="258">
          <cell r="B258">
            <v>37901</v>
          </cell>
          <cell r="C258" t="str">
            <v>Bethany Community Middle School</v>
          </cell>
          <cell r="D258">
            <v>1156841.4128606399</v>
          </cell>
          <cell r="E258">
            <v>1426123.3063749874</v>
          </cell>
          <cell r="F258">
            <v>12013720.026188999</v>
          </cell>
          <cell r="G258">
            <v>15032607.429749001</v>
          </cell>
          <cell r="H258">
            <v>69988.459999999992</v>
          </cell>
          <cell r="I258">
            <v>89418.11</v>
          </cell>
          <cell r="J258">
            <v>179561.41801668663</v>
          </cell>
          <cell r="K258">
            <v>240853.07508902217</v>
          </cell>
          <cell r="L258">
            <v>69988.459999999992</v>
          </cell>
          <cell r="M258">
            <v>89418.11</v>
          </cell>
          <cell r="N258">
            <v>1789948</v>
          </cell>
          <cell r="O258">
            <v>0</v>
          </cell>
          <cell r="P258">
            <v>-244974</v>
          </cell>
          <cell r="Q258">
            <v>119300</v>
          </cell>
          <cell r="R258"/>
          <cell r="T258"/>
        </row>
        <row r="259">
          <cell r="B259">
            <v>37905</v>
          </cell>
          <cell r="C259" t="str">
            <v>Rockingham Community College</v>
          </cell>
          <cell r="D259">
            <v>8007973.780520048</v>
          </cell>
          <cell r="E259">
            <v>8191237.5383564485</v>
          </cell>
          <cell r="F259">
            <v>67796375.282634005</v>
          </cell>
          <cell r="G259">
            <v>68983960.631588995</v>
          </cell>
          <cell r="H259">
            <v>484479.32999999996</v>
          </cell>
          <cell r="I259">
            <v>513591.62000000011</v>
          </cell>
          <cell r="J259">
            <v>1242973.4201120336</v>
          </cell>
          <cell r="K259">
            <v>1383390.0203991402</v>
          </cell>
          <cell r="L259">
            <v>484479.32999999996</v>
          </cell>
          <cell r="M259">
            <v>513591.62000000011</v>
          </cell>
          <cell r="N259">
            <v>14524188</v>
          </cell>
          <cell r="O259">
            <v>0</v>
          </cell>
          <cell r="P259">
            <v>-1382447</v>
          </cell>
          <cell r="Q259">
            <v>-180768</v>
          </cell>
          <cell r="R259"/>
          <cell r="T259"/>
        </row>
        <row r="260">
          <cell r="B260">
            <v>38000</v>
          </cell>
          <cell r="C260" t="str">
            <v>Rowan-Salisbury School System</v>
          </cell>
          <cell r="D260">
            <v>103283315.7434721</v>
          </cell>
          <cell r="E260">
            <v>106125202.27643655</v>
          </cell>
          <cell r="F260">
            <v>1049509439.29679</v>
          </cell>
          <cell r="G260">
            <v>1095721783.3684101</v>
          </cell>
          <cell r="H260">
            <v>6248600.8300000001</v>
          </cell>
          <cell r="I260">
            <v>6654063.4800000004</v>
          </cell>
          <cell r="J260">
            <v>16031323.244646976</v>
          </cell>
          <cell r="K260">
            <v>17923121.513030864</v>
          </cell>
          <cell r="L260">
            <v>6248600.8300000001</v>
          </cell>
          <cell r="M260">
            <v>6654063.4800000004</v>
          </cell>
          <cell r="N260">
            <v>214289224</v>
          </cell>
          <cell r="O260">
            <v>0</v>
          </cell>
          <cell r="P260">
            <v>-21400715</v>
          </cell>
          <cell r="Q260">
            <v>1413934</v>
          </cell>
          <cell r="R260"/>
          <cell r="T260"/>
        </row>
        <row r="261">
          <cell r="B261">
            <v>38005</v>
          </cell>
          <cell r="C261" t="str">
            <v>Rowan-Cabarrus Community College</v>
          </cell>
          <cell r="D261">
            <v>20376331.843729772</v>
          </cell>
          <cell r="E261">
            <v>21369054.744845662</v>
          </cell>
          <cell r="F261">
            <v>188977774.59171301</v>
          </cell>
          <cell r="G261">
            <v>205708931.06007099</v>
          </cell>
          <cell r="H261">
            <v>1232760.23</v>
          </cell>
          <cell r="I261">
            <v>1339842.4100000001</v>
          </cell>
          <cell r="J261">
            <v>3162752.4733845661</v>
          </cell>
          <cell r="K261">
            <v>3608946.3821499525</v>
          </cell>
          <cell r="L261">
            <v>1232760.23</v>
          </cell>
          <cell r="M261">
            <v>1339842.4100000001</v>
          </cell>
          <cell r="N261">
            <v>38369410</v>
          </cell>
          <cell r="O261">
            <v>0</v>
          </cell>
          <cell r="P261">
            <v>-3853476</v>
          </cell>
          <cell r="Q261">
            <v>-1192985</v>
          </cell>
          <cell r="R261"/>
          <cell r="T261"/>
        </row>
        <row r="262">
          <cell r="B262">
            <v>38100</v>
          </cell>
          <cell r="C262" t="str">
            <v>Rutherford County Schools</v>
          </cell>
          <cell r="D262">
            <v>47506905.025186226</v>
          </cell>
          <cell r="E262">
            <v>49456381.072060131</v>
          </cell>
          <cell r="F262">
            <v>466947138.51049203</v>
          </cell>
          <cell r="G262">
            <v>492566582.971524</v>
          </cell>
          <cell r="H262">
            <v>2874149.46</v>
          </cell>
          <cell r="I262">
            <v>3100921.29</v>
          </cell>
          <cell r="J262">
            <v>7373877.8168500094</v>
          </cell>
          <cell r="K262">
            <v>8352518.6151386732</v>
          </cell>
          <cell r="L262">
            <v>2874149.46</v>
          </cell>
          <cell r="M262">
            <v>3100921.29</v>
          </cell>
          <cell r="N262">
            <v>94338193</v>
          </cell>
          <cell r="O262">
            <v>0</v>
          </cell>
          <cell r="P262">
            <v>-9521594</v>
          </cell>
          <cell r="Q262">
            <v>226519</v>
          </cell>
          <cell r="R262"/>
          <cell r="T262"/>
        </row>
        <row r="263">
          <cell r="B263">
            <v>38105</v>
          </cell>
          <cell r="C263" t="str">
            <v>Isothermal Community College</v>
          </cell>
          <cell r="D263">
            <v>9545570.1788624898</v>
          </cell>
          <cell r="E263">
            <v>9854578.552500397</v>
          </cell>
          <cell r="F263">
            <v>88590539.863664001</v>
          </cell>
          <cell r="G263">
            <v>91895037.232933998</v>
          </cell>
          <cell r="H263">
            <v>577503.31999999995</v>
          </cell>
          <cell r="I263">
            <v>617883.31000000006</v>
          </cell>
          <cell r="J263">
            <v>1481634.4730051833</v>
          </cell>
          <cell r="K263">
            <v>1664305.9807424198</v>
          </cell>
          <cell r="L263">
            <v>577503.31999999995</v>
          </cell>
          <cell r="M263">
            <v>617883.31000000006</v>
          </cell>
          <cell r="N263">
            <v>18100313</v>
          </cell>
          <cell r="O263">
            <v>0</v>
          </cell>
          <cell r="P263">
            <v>-1806464</v>
          </cell>
          <cell r="Q263">
            <v>-383115</v>
          </cell>
          <cell r="R263"/>
          <cell r="T263"/>
        </row>
        <row r="264">
          <cell r="B264">
            <v>38200</v>
          </cell>
          <cell r="C264" t="str">
            <v>Sampson County Schools</v>
          </cell>
          <cell r="D264">
            <v>43726029.224445589</v>
          </cell>
          <cell r="E264">
            <v>45245706.392455533</v>
          </cell>
          <cell r="F264">
            <v>437830076.70902801</v>
          </cell>
          <cell r="G264">
            <v>455639815.81487602</v>
          </cell>
          <cell r="H264">
            <v>2645407.9300000002</v>
          </cell>
          <cell r="I264">
            <v>2836911.46</v>
          </cell>
          <cell r="J264">
            <v>6787021.7339171022</v>
          </cell>
          <cell r="K264">
            <v>7641392.2067497009</v>
          </cell>
          <cell r="L264">
            <v>2645407.9300000002</v>
          </cell>
          <cell r="M264">
            <v>2836911.46</v>
          </cell>
          <cell r="N264">
            <v>92211906</v>
          </cell>
          <cell r="O264">
            <v>0</v>
          </cell>
          <cell r="P264">
            <v>-8927863</v>
          </cell>
          <cell r="Q264">
            <v>-802617</v>
          </cell>
          <cell r="R264"/>
          <cell r="T264"/>
        </row>
        <row r="265">
          <cell r="B265">
            <v>38205</v>
          </cell>
          <cell r="C265" t="str">
            <v>Sampson Community College</v>
          </cell>
          <cell r="D265">
            <v>6703198.3682110393</v>
          </cell>
          <cell r="E265">
            <v>6869147.9953751676</v>
          </cell>
          <cell r="F265">
            <v>61103352.164609</v>
          </cell>
          <cell r="G265">
            <v>65154730.873687997</v>
          </cell>
          <cell r="H265">
            <v>405540.91999999987</v>
          </cell>
          <cell r="I265">
            <v>430696.44</v>
          </cell>
          <cell r="J265">
            <v>1040450.1350507162</v>
          </cell>
          <cell r="K265">
            <v>1160106.850881712</v>
          </cell>
          <cell r="L265">
            <v>405540.91999999987</v>
          </cell>
          <cell r="M265">
            <v>430696.44</v>
          </cell>
          <cell r="N265">
            <v>12184541</v>
          </cell>
          <cell r="O265">
            <v>0</v>
          </cell>
          <cell r="P265">
            <v>-1245968</v>
          </cell>
          <cell r="Q265">
            <v>-35227</v>
          </cell>
          <cell r="R265"/>
          <cell r="T265"/>
        </row>
        <row r="266">
          <cell r="B266">
            <v>38210</v>
          </cell>
          <cell r="C266" t="str">
            <v>Clinton City Schools</v>
          </cell>
          <cell r="D266">
            <v>16864152.463980604</v>
          </cell>
          <cell r="E266">
            <v>17227209.273787204</v>
          </cell>
          <cell r="F266">
            <v>169263556.852723</v>
          </cell>
          <cell r="G266">
            <v>176025083.07086301</v>
          </cell>
          <cell r="H266">
            <v>1020274.7300000001</v>
          </cell>
          <cell r="I266">
            <v>1080148.1799999997</v>
          </cell>
          <cell r="J266">
            <v>2617602.6345685008</v>
          </cell>
          <cell r="K266">
            <v>2909444.302779499</v>
          </cell>
          <cell r="L266">
            <v>1020274.7300000001</v>
          </cell>
          <cell r="M266">
            <v>1080148.1799999997</v>
          </cell>
          <cell r="N266">
            <v>34900169</v>
          </cell>
          <cell r="O266">
            <v>0</v>
          </cell>
          <cell r="P266">
            <v>-3451480</v>
          </cell>
          <cell r="Q266">
            <v>118234</v>
          </cell>
          <cell r="R266"/>
          <cell r="T266"/>
        </row>
        <row r="267">
          <cell r="B267">
            <v>38300</v>
          </cell>
          <cell r="C267" t="str">
            <v>Scotland County Schools</v>
          </cell>
          <cell r="D267">
            <v>34615793.056145318</v>
          </cell>
          <cell r="E267">
            <v>31738149.49403169</v>
          </cell>
          <cell r="F267">
            <v>345930244.70257998</v>
          </cell>
          <cell r="G267">
            <v>352959910.331725</v>
          </cell>
          <cell r="H267">
            <v>2094242.15</v>
          </cell>
          <cell r="I267">
            <v>1989985.95</v>
          </cell>
          <cell r="J267">
            <v>5372958.4866464352</v>
          </cell>
          <cell r="K267">
            <v>5360147.2390933903</v>
          </cell>
          <cell r="L267">
            <v>2094242.15</v>
          </cell>
          <cell r="M267">
            <v>1989985.95</v>
          </cell>
          <cell r="N267">
            <v>72417487</v>
          </cell>
          <cell r="O267">
            <v>0</v>
          </cell>
          <cell r="P267">
            <v>-7053919</v>
          </cell>
          <cell r="Q267">
            <v>-330887</v>
          </cell>
          <cell r="R267"/>
          <cell r="T267"/>
        </row>
        <row r="268">
          <cell r="B268">
            <v>38400</v>
          </cell>
          <cell r="C268" t="str">
            <v>Stanly County Schools</v>
          </cell>
          <cell r="D268">
            <v>44012216.16998706</v>
          </cell>
          <cell r="E268">
            <v>44281436.549090423</v>
          </cell>
          <cell r="F268">
            <v>433356983.78315699</v>
          </cell>
          <cell r="G268">
            <v>439077448.666574</v>
          </cell>
          <cell r="H268">
            <v>2662722.1300000004</v>
          </cell>
          <cell r="I268">
            <v>2776451.6199999992</v>
          </cell>
          <cell r="J268">
            <v>6831442.8042453332</v>
          </cell>
          <cell r="K268">
            <v>7478539.9793497883</v>
          </cell>
          <cell r="L268">
            <v>2662722.1300000004</v>
          </cell>
          <cell r="M268">
            <v>2776451.6199999992</v>
          </cell>
          <cell r="N268">
            <v>89804118</v>
          </cell>
          <cell r="O268">
            <v>0</v>
          </cell>
          <cell r="P268">
            <v>-8836652</v>
          </cell>
          <cell r="Q268">
            <v>-229386</v>
          </cell>
          <cell r="R268"/>
          <cell r="T268"/>
        </row>
        <row r="269">
          <cell r="B269">
            <v>38402</v>
          </cell>
          <cell r="C269" t="str">
            <v>Gray Stone Day School</v>
          </cell>
          <cell r="D269">
            <v>2507779.5983336745</v>
          </cell>
          <cell r="E269">
            <v>2875753.1048502186</v>
          </cell>
          <cell r="F269">
            <v>30141026.866331</v>
          </cell>
          <cell r="G269">
            <v>35648558.504860997</v>
          </cell>
          <cell r="H269">
            <v>151719.70000000001</v>
          </cell>
          <cell r="I269">
            <v>180310.07999999996</v>
          </cell>
          <cell r="J269">
            <v>389249.94882108131</v>
          </cell>
          <cell r="K269">
            <v>485676.08102595306</v>
          </cell>
          <cell r="L269">
            <v>151719.70000000001</v>
          </cell>
          <cell r="M269">
            <v>180310.07999999996</v>
          </cell>
          <cell r="N269">
            <v>3680058</v>
          </cell>
          <cell r="O269">
            <v>0</v>
          </cell>
          <cell r="P269">
            <v>-614611</v>
          </cell>
          <cell r="Q269">
            <v>645913</v>
          </cell>
          <cell r="R269"/>
          <cell r="T269"/>
        </row>
        <row r="270">
          <cell r="B270">
            <v>38405</v>
          </cell>
          <cell r="C270" t="str">
            <v>Stanly Community College</v>
          </cell>
          <cell r="D270">
            <v>11184577.966488173</v>
          </cell>
          <cell r="E270">
            <v>11136904.698069734</v>
          </cell>
          <cell r="F270">
            <v>114666805.126623</v>
          </cell>
          <cell r="G270">
            <v>111628725.334251</v>
          </cell>
          <cell r="H270">
            <v>676662.66</v>
          </cell>
          <cell r="I270">
            <v>698285.32000000018</v>
          </cell>
          <cell r="J270">
            <v>1736036.2943911485</v>
          </cell>
          <cell r="K270">
            <v>1880873.6464181799</v>
          </cell>
          <cell r="L270">
            <v>676662.66</v>
          </cell>
          <cell r="M270">
            <v>698285.32000000018</v>
          </cell>
          <cell r="N270">
            <v>21532223</v>
          </cell>
          <cell r="O270">
            <v>0</v>
          </cell>
          <cell r="P270">
            <v>-2338189</v>
          </cell>
          <cell r="Q270">
            <v>131136</v>
          </cell>
          <cell r="R270"/>
          <cell r="T270"/>
        </row>
        <row r="271">
          <cell r="B271">
            <v>38500</v>
          </cell>
          <cell r="C271" t="str">
            <v>Stokes County Schools</v>
          </cell>
          <cell r="D271">
            <v>33921230.122868598</v>
          </cell>
          <cell r="E271">
            <v>34426018.604328074</v>
          </cell>
          <cell r="F271">
            <v>334048876.22929698</v>
          </cell>
          <cell r="G271">
            <v>339986414.23220199</v>
          </cell>
          <cell r="H271">
            <v>2052221.36</v>
          </cell>
          <cell r="I271">
            <v>2158515.6800000002</v>
          </cell>
          <cell r="J271">
            <v>5265150.5331840878</v>
          </cell>
          <cell r="K271">
            <v>5814092.2365264911</v>
          </cell>
          <cell r="L271">
            <v>2052221.36</v>
          </cell>
          <cell r="M271">
            <v>2158515.6800000002</v>
          </cell>
          <cell r="N271">
            <v>70162741</v>
          </cell>
          <cell r="O271">
            <v>0</v>
          </cell>
          <cell r="P271">
            <v>-6811644</v>
          </cell>
          <cell r="Q271">
            <v>-783505</v>
          </cell>
          <cell r="R271"/>
          <cell r="T271"/>
        </row>
        <row r="272">
          <cell r="B272">
            <v>38600</v>
          </cell>
          <cell r="C272" t="str">
            <v>Surry County Schools</v>
          </cell>
          <cell r="D272">
            <v>42924151.889106452</v>
          </cell>
          <cell r="E272">
            <v>44264521.431377999</v>
          </cell>
          <cell r="F272">
            <v>429824849.575185</v>
          </cell>
          <cell r="G272">
            <v>446485840.68394703</v>
          </cell>
          <cell r="H272">
            <v>2596894.66</v>
          </cell>
          <cell r="I272">
            <v>2775391.0400000005</v>
          </cell>
          <cell r="J272">
            <v>6662556.7642088616</v>
          </cell>
          <cell r="K272">
            <v>7475683.2431206545</v>
          </cell>
          <cell r="L272">
            <v>2596894.66</v>
          </cell>
          <cell r="M272">
            <v>2775391.0400000005</v>
          </cell>
          <cell r="N272">
            <v>90312846</v>
          </cell>
          <cell r="O272">
            <v>0</v>
          </cell>
          <cell r="P272">
            <v>-8764627</v>
          </cell>
          <cell r="Q272">
            <v>-33967</v>
          </cell>
          <cell r="R272"/>
          <cell r="T272"/>
        </row>
        <row r="273">
          <cell r="B273">
            <v>38601</v>
          </cell>
          <cell r="C273" t="str">
            <v>Bridges Charter Schools</v>
          </cell>
          <cell r="D273">
            <v>490848.74407774687</v>
          </cell>
          <cell r="E273">
            <v>518903.26925834286</v>
          </cell>
          <cell r="F273">
            <v>5675715.6937079998</v>
          </cell>
          <cell r="G273">
            <v>6338191.1802559998</v>
          </cell>
          <cell r="H273">
            <v>29696.160000000003</v>
          </cell>
          <cell r="I273">
            <v>32535.3</v>
          </cell>
          <cell r="J273">
            <v>76188.054419977372</v>
          </cell>
          <cell r="K273">
            <v>87635.793844712927</v>
          </cell>
          <cell r="L273">
            <v>29696.160000000003</v>
          </cell>
          <cell r="M273">
            <v>32535.3</v>
          </cell>
          <cell r="N273">
            <v>1053326</v>
          </cell>
          <cell r="O273">
            <v>0</v>
          </cell>
          <cell r="P273">
            <v>-115734</v>
          </cell>
          <cell r="Q273">
            <v>-18063</v>
          </cell>
          <cell r="R273"/>
          <cell r="T273"/>
        </row>
        <row r="274">
          <cell r="B274">
            <v>38602</v>
          </cell>
          <cell r="C274" t="str">
            <v>Millennium Charter Academy</v>
          </cell>
          <cell r="D274">
            <v>3485875.9065429312</v>
          </cell>
          <cell r="E274">
            <v>3663482.4716627621</v>
          </cell>
          <cell r="F274">
            <v>36180230.187648997</v>
          </cell>
          <cell r="G274">
            <v>38370081.505629003</v>
          </cell>
          <cell r="H274">
            <v>210894.14999999997</v>
          </cell>
          <cell r="I274">
            <v>229700.81</v>
          </cell>
          <cell r="J274">
            <v>541067.09342402744</v>
          </cell>
          <cell r="K274">
            <v>618712.99269174016</v>
          </cell>
          <cell r="L274">
            <v>210894.14999999997</v>
          </cell>
          <cell r="M274">
            <v>229700.81</v>
          </cell>
          <cell r="N274">
            <v>6551021</v>
          </cell>
          <cell r="O274">
            <v>0</v>
          </cell>
          <cell r="P274">
            <v>-737757</v>
          </cell>
          <cell r="Q274">
            <v>403689</v>
          </cell>
          <cell r="R274"/>
          <cell r="T274"/>
        </row>
        <row r="275">
          <cell r="B275">
            <v>38605</v>
          </cell>
          <cell r="C275" t="str">
            <v>Surry Community College</v>
          </cell>
          <cell r="D275">
            <v>12105913.41754787</v>
          </cell>
          <cell r="E275">
            <v>12159118.604269424</v>
          </cell>
          <cell r="F275">
            <v>112675838.88093001</v>
          </cell>
          <cell r="G275">
            <v>114159698.96767899</v>
          </cell>
          <cell r="H275">
            <v>732403.1</v>
          </cell>
          <cell r="I275">
            <v>762378.26000000013</v>
          </cell>
          <cell r="J275">
            <v>1879043.1907748384</v>
          </cell>
          <cell r="K275">
            <v>2053511.8479021543</v>
          </cell>
          <cell r="L275">
            <v>732403.1</v>
          </cell>
          <cell r="M275">
            <v>762378.26000000013</v>
          </cell>
          <cell r="N275">
            <v>23144077</v>
          </cell>
          <cell r="O275">
            <v>0</v>
          </cell>
          <cell r="P275">
            <v>-2297591</v>
          </cell>
          <cell r="Q275">
            <v>-369667</v>
          </cell>
          <cell r="R275"/>
          <cell r="T275"/>
        </row>
        <row r="276">
          <cell r="B276">
            <v>38610</v>
          </cell>
          <cell r="C276" t="str">
            <v>Mount Airy City Schools</v>
          </cell>
          <cell r="D276">
            <v>9408456.0829933491</v>
          </cell>
          <cell r="E276">
            <v>9794916.4707704913</v>
          </cell>
          <cell r="F276">
            <v>88263892.267363995</v>
          </cell>
          <cell r="G276">
            <v>96712792.484033003</v>
          </cell>
          <cell r="H276">
            <v>569207.97</v>
          </cell>
          <cell r="I276">
            <v>614142.49000000011</v>
          </cell>
          <cell r="J276">
            <v>1460352.0386017871</v>
          </cell>
          <cell r="K276">
            <v>1654229.856338152</v>
          </cell>
          <cell r="L276">
            <v>569207.97</v>
          </cell>
          <cell r="M276">
            <v>614142.49000000011</v>
          </cell>
          <cell r="N276">
            <v>17980947</v>
          </cell>
          <cell r="O276">
            <v>0</v>
          </cell>
          <cell r="P276">
            <v>-1799803</v>
          </cell>
          <cell r="Q276">
            <v>-67030</v>
          </cell>
          <cell r="R276"/>
          <cell r="T276"/>
        </row>
        <row r="277">
          <cell r="B277">
            <v>38620</v>
          </cell>
          <cell r="C277" t="str">
            <v>Elkin City Schools</v>
          </cell>
          <cell r="D277">
            <v>7142611.7435813183</v>
          </cell>
          <cell r="E277">
            <v>7369753.0555861033</v>
          </cell>
          <cell r="F277">
            <v>69362339.997801006</v>
          </cell>
          <cell r="G277">
            <v>69066829.798359007</v>
          </cell>
          <cell r="H277">
            <v>432125.26</v>
          </cell>
          <cell r="I277">
            <v>462084.43999999994</v>
          </cell>
          <cell r="J277">
            <v>1108654.5474272387</v>
          </cell>
          <cell r="K277">
            <v>1244652.3229442979</v>
          </cell>
          <cell r="L277">
            <v>432125.26</v>
          </cell>
          <cell r="M277">
            <v>462084.43999999994</v>
          </cell>
          <cell r="N277">
            <v>14646449</v>
          </cell>
          <cell r="O277">
            <v>0</v>
          </cell>
          <cell r="P277">
            <v>-1414379</v>
          </cell>
          <cell r="Q277">
            <v>-234939</v>
          </cell>
          <cell r="R277"/>
          <cell r="T277"/>
        </row>
        <row r="278">
          <cell r="B278">
            <v>38700</v>
          </cell>
          <cell r="C278" t="str">
            <v>Swain County Schools</v>
          </cell>
          <cell r="D278">
            <v>12108973.602315146</v>
          </cell>
          <cell r="E278">
            <v>12827072.452862246</v>
          </cell>
          <cell r="F278">
            <v>129584501.740991</v>
          </cell>
          <cell r="G278">
            <v>136173544.6873</v>
          </cell>
          <cell r="H278">
            <v>732588.24</v>
          </cell>
          <cell r="I278">
            <v>804259.04999999993</v>
          </cell>
          <cell r="J278">
            <v>1879518.1833797852</v>
          </cell>
          <cell r="K278">
            <v>2166320.2830016832</v>
          </cell>
          <cell r="L278">
            <v>732588.24</v>
          </cell>
          <cell r="M278">
            <v>804259.04999999993</v>
          </cell>
          <cell r="N278">
            <v>26980726</v>
          </cell>
          <cell r="O278">
            <v>0</v>
          </cell>
          <cell r="P278">
            <v>-2642378</v>
          </cell>
          <cell r="Q278">
            <v>23170</v>
          </cell>
          <cell r="R278"/>
          <cell r="T278"/>
        </row>
        <row r="279">
          <cell r="B279">
            <v>38701</v>
          </cell>
          <cell r="C279" t="str">
            <v>Mountain Discovery Charter</v>
          </cell>
          <cell r="D279">
            <v>861933.58536463429</v>
          </cell>
          <cell r="E279">
            <v>874238.12535532133</v>
          </cell>
          <cell r="F279">
            <v>7702553.4782619998</v>
          </cell>
          <cell r="G279">
            <v>8498090.0400760006</v>
          </cell>
          <cell r="H279">
            <v>52146.65</v>
          </cell>
          <cell r="I279">
            <v>54814.840000000004</v>
          </cell>
          <cell r="J279">
            <v>133786.71882221516</v>
          </cell>
          <cell r="K279">
            <v>147647.07926070833</v>
          </cell>
          <cell r="L279">
            <v>52146.65</v>
          </cell>
          <cell r="M279">
            <v>54814.840000000004</v>
          </cell>
          <cell r="N279">
            <v>1581166</v>
          </cell>
          <cell r="O279">
            <v>0</v>
          </cell>
          <cell r="P279">
            <v>-157064</v>
          </cell>
          <cell r="Q279">
            <v>-22136</v>
          </cell>
          <cell r="R279"/>
          <cell r="T279"/>
        </row>
        <row r="280">
          <cell r="B280">
            <v>38800</v>
          </cell>
          <cell r="C280" t="str">
            <v>Transylvania County Schools</v>
          </cell>
          <cell r="D280">
            <v>21883185.567056816</v>
          </cell>
          <cell r="E280">
            <v>22513077.977003001</v>
          </cell>
          <cell r="F280">
            <v>221610843.79047799</v>
          </cell>
          <cell r="G280">
            <v>229283509.31643701</v>
          </cell>
          <cell r="H280">
            <v>1323924.2999999998</v>
          </cell>
          <cell r="I280">
            <v>1411572.81</v>
          </cell>
          <cell r="J280">
            <v>3396641.7414349341</v>
          </cell>
          <cell r="K280">
            <v>3802156.5430151904</v>
          </cell>
          <cell r="L280">
            <v>1323924.2999999998</v>
          </cell>
          <cell r="M280">
            <v>1411572.81</v>
          </cell>
          <cell r="N280">
            <v>45915902</v>
          </cell>
          <cell r="O280">
            <v>0</v>
          </cell>
          <cell r="P280">
            <v>-4518902</v>
          </cell>
          <cell r="Q280">
            <v>-115485</v>
          </cell>
          <cell r="R280"/>
          <cell r="T280"/>
        </row>
        <row r="281">
          <cell r="B281">
            <v>38801</v>
          </cell>
          <cell r="C281" t="str">
            <v>Brevard Academy Charter School</v>
          </cell>
          <cell r="D281">
            <v>1575898.7908967813</v>
          </cell>
          <cell r="E281">
            <v>1738707.0517323387</v>
          </cell>
          <cell r="F281">
            <v>19794906.997184001</v>
          </cell>
          <cell r="G281">
            <v>18587510.028937999</v>
          </cell>
          <cell r="H281">
            <v>95341.26999999999</v>
          </cell>
          <cell r="I281">
            <v>109017.15000000001</v>
          </cell>
          <cell r="J281">
            <v>244606.23418077471</v>
          </cell>
          <cell r="K281">
            <v>293644.27200419689</v>
          </cell>
          <cell r="L281">
            <v>95341.26999999999</v>
          </cell>
          <cell r="M281">
            <v>109017.15000000001</v>
          </cell>
          <cell r="N281">
            <v>3788251</v>
          </cell>
          <cell r="O281">
            <v>0</v>
          </cell>
          <cell r="P281">
            <v>-403641</v>
          </cell>
          <cell r="Q281">
            <v>195757</v>
          </cell>
          <cell r="R281"/>
          <cell r="T281"/>
        </row>
        <row r="282">
          <cell r="B282">
            <v>38900</v>
          </cell>
          <cell r="C282" t="str">
            <v>Tyrrell County Schools</v>
          </cell>
          <cell r="D282">
            <v>4977702.4267840991</v>
          </cell>
          <cell r="E282">
            <v>5394905.9653825751</v>
          </cell>
          <cell r="F282">
            <v>47633550.140458003</v>
          </cell>
          <cell r="G282">
            <v>48899935.616205998</v>
          </cell>
          <cell r="H282">
            <v>301149.07999999996</v>
          </cell>
          <cell r="I282">
            <v>338261.27999999997</v>
          </cell>
          <cell r="J282">
            <v>772623.8845549766</v>
          </cell>
          <cell r="K282">
            <v>911127.16955825558</v>
          </cell>
          <cell r="L282">
            <v>301149.07999999996</v>
          </cell>
          <cell r="M282">
            <v>338261.27999999997</v>
          </cell>
          <cell r="N282">
            <v>9625201</v>
          </cell>
          <cell r="O282">
            <v>0</v>
          </cell>
          <cell r="P282">
            <v>-971303</v>
          </cell>
          <cell r="Q282">
            <v>-97972</v>
          </cell>
          <cell r="R282"/>
          <cell r="T282"/>
        </row>
        <row r="283">
          <cell r="B283">
            <v>39000</v>
          </cell>
          <cell r="C283" t="str">
            <v>Union County Schools</v>
          </cell>
          <cell r="D283">
            <v>214541848.36475226</v>
          </cell>
          <cell r="E283">
            <v>228815339.87102312</v>
          </cell>
          <cell r="F283">
            <v>2251838872.3045001</v>
          </cell>
          <cell r="G283">
            <v>2398767535.6949301</v>
          </cell>
          <cell r="H283">
            <v>12979699.209999999</v>
          </cell>
          <cell r="I283">
            <v>14346750.479999999</v>
          </cell>
          <cell r="J283">
            <v>33300535.482244749</v>
          </cell>
          <cell r="K283">
            <v>38643838.151386835</v>
          </cell>
          <cell r="L283">
            <v>12979699.209999999</v>
          </cell>
          <cell r="M283">
            <v>14346750.479999999</v>
          </cell>
          <cell r="N283">
            <v>477021010</v>
          </cell>
          <cell r="O283">
            <v>0</v>
          </cell>
          <cell r="P283">
            <v>-45917607</v>
          </cell>
          <cell r="Q283">
            <v>-927299</v>
          </cell>
          <cell r="R283"/>
          <cell r="T283"/>
        </row>
        <row r="284">
          <cell r="B284">
            <v>39100</v>
          </cell>
          <cell r="C284" t="str">
            <v>Vance County Schools</v>
          </cell>
          <cell r="D284">
            <v>33995575.554753557</v>
          </cell>
          <cell r="E284">
            <v>33170223.187239669</v>
          </cell>
          <cell r="F284">
            <v>315717819.50889498</v>
          </cell>
          <cell r="G284">
            <v>305607840.638493</v>
          </cell>
          <cell r="H284">
            <v>2056719.23</v>
          </cell>
          <cell r="I284">
            <v>2079777.15</v>
          </cell>
          <cell r="J284">
            <v>5276690.2057994688</v>
          </cell>
          <cell r="K284">
            <v>5602005.254610979</v>
          </cell>
          <cell r="L284">
            <v>2056719.23</v>
          </cell>
          <cell r="M284">
            <v>2079777.15</v>
          </cell>
          <cell r="N284">
            <v>68727085</v>
          </cell>
          <cell r="O284">
            <v>0</v>
          </cell>
          <cell r="P284">
            <v>-6437853</v>
          </cell>
          <cell r="Q284">
            <v>-1379395</v>
          </cell>
          <cell r="R284"/>
          <cell r="T284"/>
        </row>
        <row r="285">
          <cell r="B285">
            <v>39101</v>
          </cell>
          <cell r="C285" t="str">
            <v>Vance Charter School</v>
          </cell>
          <cell r="D285">
            <v>3371231.2098894422</v>
          </cell>
          <cell r="E285">
            <v>3907751.2020237735</v>
          </cell>
          <cell r="F285">
            <v>32491124.029906001</v>
          </cell>
          <cell r="G285">
            <v>38574882.938026004</v>
          </cell>
          <cell r="H285">
            <v>203958.18999999997</v>
          </cell>
          <cell r="I285">
            <v>245016.49</v>
          </cell>
          <cell r="J285">
            <v>523272.29106793879</v>
          </cell>
          <cell r="K285">
            <v>659966.70097387035</v>
          </cell>
          <cell r="L285">
            <v>203958.18999999997</v>
          </cell>
          <cell r="M285">
            <v>245016.49</v>
          </cell>
          <cell r="N285">
            <v>5792209</v>
          </cell>
          <cell r="O285">
            <v>0</v>
          </cell>
          <cell r="P285">
            <v>-662532</v>
          </cell>
          <cell r="Q285">
            <v>348801</v>
          </cell>
          <cell r="R285"/>
          <cell r="T285"/>
        </row>
        <row r="286">
          <cell r="B286">
            <v>39105</v>
          </cell>
          <cell r="C286" t="str">
            <v>Vance-Granville Community College</v>
          </cell>
          <cell r="D286">
            <v>13040847.136978475</v>
          </cell>
          <cell r="E286">
            <v>12104869.430382799</v>
          </cell>
          <cell r="F286">
            <v>126777171.07564101</v>
          </cell>
          <cell r="G286">
            <v>114110979.792486</v>
          </cell>
          <cell r="H286">
            <v>788966.23</v>
          </cell>
          <cell r="I286">
            <v>758976.83</v>
          </cell>
          <cell r="J286">
            <v>2024160.7691622209</v>
          </cell>
          <cell r="K286">
            <v>2044349.8909428751</v>
          </cell>
          <cell r="L286">
            <v>788966.23</v>
          </cell>
          <cell r="M286">
            <v>758976.83</v>
          </cell>
          <cell r="N286">
            <v>26774696</v>
          </cell>
          <cell r="O286">
            <v>0</v>
          </cell>
          <cell r="P286">
            <v>-2585134</v>
          </cell>
          <cell r="Q286">
            <v>-730553</v>
          </cell>
          <cell r="R286"/>
          <cell r="T286"/>
        </row>
        <row r="287">
          <cell r="B287">
            <v>39200</v>
          </cell>
          <cell r="C287" t="str">
            <v>Wake County Schools</v>
          </cell>
          <cell r="D287">
            <v>908401951.87871599</v>
          </cell>
          <cell r="E287">
            <v>956684087.55136859</v>
          </cell>
          <cell r="F287">
            <v>9632977504.6248207</v>
          </cell>
          <cell r="G287">
            <v>10250784756.0478</v>
          </cell>
          <cell r="H287">
            <v>54957968.280000009</v>
          </cell>
          <cell r="I287">
            <v>59984212.159999996</v>
          </cell>
          <cell r="J287">
            <v>140999397.83891353</v>
          </cell>
          <cell r="K287">
            <v>161571095.1118103</v>
          </cell>
          <cell r="L287">
            <v>54957968.280000009</v>
          </cell>
          <cell r="M287">
            <v>59984212.159999996</v>
          </cell>
          <cell r="N287">
            <v>1971459508</v>
          </cell>
          <cell r="O287">
            <v>0</v>
          </cell>
          <cell r="P287">
            <v>-196427588</v>
          </cell>
          <cell r="Q287">
            <v>20299983</v>
          </cell>
          <cell r="R287"/>
          <cell r="T287"/>
        </row>
        <row r="288">
          <cell r="B288">
            <v>39201</v>
          </cell>
          <cell r="C288" t="str">
            <v>Endeavor Charter School</v>
          </cell>
          <cell r="D288">
            <v>2199489.2063190541</v>
          </cell>
          <cell r="E288">
            <v>2032978.5529826111</v>
          </cell>
          <cell r="F288">
            <v>29745786.181361999</v>
          </cell>
          <cell r="G288">
            <v>28971436.236506999</v>
          </cell>
          <cell r="H288">
            <v>133068.25</v>
          </cell>
          <cell r="I288">
            <v>127468.01000000001</v>
          </cell>
          <cell r="J288">
            <v>341398.04852112709</v>
          </cell>
          <cell r="K288">
            <v>343342.77680414217</v>
          </cell>
          <cell r="L288">
            <v>133068.25</v>
          </cell>
          <cell r="M288">
            <v>127468.01000000001</v>
          </cell>
          <cell r="N288">
            <v>6046700</v>
          </cell>
          <cell r="O288">
            <v>0</v>
          </cell>
          <cell r="P288">
            <v>-606551</v>
          </cell>
          <cell r="Q288">
            <v>11694</v>
          </cell>
          <cell r="R288"/>
          <cell r="T288"/>
        </row>
        <row r="289">
          <cell r="B289">
            <v>39204</v>
          </cell>
          <cell r="C289" t="str">
            <v>Southern Wake Academy</v>
          </cell>
          <cell r="D289">
            <v>2919799.410914687</v>
          </cell>
          <cell r="E289">
            <v>3663343.0780019276</v>
          </cell>
          <cell r="F289">
            <v>32603112.838316999</v>
          </cell>
          <cell r="G289">
            <v>42329167.062904999</v>
          </cell>
          <cell r="H289">
            <v>176646.74000000002</v>
          </cell>
          <cell r="I289">
            <v>229692.06999999998</v>
          </cell>
          <cell r="J289">
            <v>453202.41540426755</v>
          </cell>
          <cell r="K289">
            <v>618689.45097433764</v>
          </cell>
          <cell r="L289">
            <v>176646.74000000002</v>
          </cell>
          <cell r="M289">
            <v>229692.06999999998</v>
          </cell>
          <cell r="N289">
            <v>5162785</v>
          </cell>
          <cell r="O289">
            <v>0</v>
          </cell>
          <cell r="P289">
            <v>-664815</v>
          </cell>
          <cell r="Q289">
            <v>606812</v>
          </cell>
          <cell r="R289"/>
          <cell r="T289"/>
        </row>
        <row r="290">
          <cell r="B290">
            <v>39205</v>
          </cell>
          <cell r="C290" t="str">
            <v>Wake Technical College</v>
          </cell>
          <cell r="D290">
            <v>80009280.497236893</v>
          </cell>
          <cell r="E290">
            <v>84733198.454644665</v>
          </cell>
          <cell r="F290">
            <v>758269149.71561694</v>
          </cell>
          <cell r="G290">
            <v>830899703.21946001</v>
          </cell>
          <cell r="H290">
            <v>4840530.6599999992</v>
          </cell>
          <cell r="I290">
            <v>5312782.16</v>
          </cell>
          <cell r="J290">
            <v>12418798.031316133</v>
          </cell>
          <cell r="K290">
            <v>14310299.339967009</v>
          </cell>
          <cell r="L290">
            <v>4840530.6599999992</v>
          </cell>
          <cell r="M290">
            <v>5312782.16</v>
          </cell>
          <cell r="N290">
            <v>145956593</v>
          </cell>
          <cell r="O290">
            <v>0</v>
          </cell>
          <cell r="P290">
            <v>-15461988</v>
          </cell>
          <cell r="Q290">
            <v>2177838</v>
          </cell>
          <cell r="R290"/>
          <cell r="T290"/>
        </row>
        <row r="291">
          <cell r="B291">
            <v>39208</v>
          </cell>
          <cell r="C291" t="str">
            <v>East Wake Academy</v>
          </cell>
          <cell r="D291">
            <v>4827039.8149268422</v>
          </cell>
          <cell r="E291">
            <v>5204864.0804041624</v>
          </cell>
          <cell r="F291">
            <v>58299264.662396997</v>
          </cell>
          <cell r="G291">
            <v>61058731.727507003</v>
          </cell>
          <cell r="H291">
            <v>292034.05</v>
          </cell>
          <cell r="I291">
            <v>326345.63</v>
          </cell>
          <cell r="J291">
            <v>749238.49056195782</v>
          </cell>
          <cell r="K291">
            <v>879031.64725092321</v>
          </cell>
          <cell r="L291">
            <v>292034.05</v>
          </cell>
          <cell r="M291">
            <v>326345.63</v>
          </cell>
          <cell r="N291">
            <v>11860088</v>
          </cell>
          <cell r="O291">
            <v>0</v>
          </cell>
          <cell r="P291">
            <v>-1188790</v>
          </cell>
          <cell r="Q291">
            <v>-39229</v>
          </cell>
          <cell r="R291"/>
          <cell r="T291"/>
        </row>
        <row r="292">
          <cell r="B292">
            <v>39209</v>
          </cell>
          <cell r="C292" t="str">
            <v>Casa Esperanza Montessori</v>
          </cell>
          <cell r="D292">
            <v>2337886.2855609711</v>
          </cell>
          <cell r="E292">
            <v>2381497.1547584166</v>
          </cell>
          <cell r="F292">
            <v>29125293.317674</v>
          </cell>
          <cell r="G292">
            <v>31006718.94946</v>
          </cell>
          <cell r="H292">
            <v>141441.22</v>
          </cell>
          <cell r="I292">
            <v>149320.16999999998</v>
          </cell>
          <cell r="J292">
            <v>362879.62371525448</v>
          </cell>
          <cell r="K292">
            <v>402202.88840052148</v>
          </cell>
          <cell r="L292">
            <v>141441.22</v>
          </cell>
          <cell r="M292">
            <v>149320.16999999998</v>
          </cell>
          <cell r="N292">
            <v>6111570</v>
          </cell>
          <cell r="O292">
            <v>0</v>
          </cell>
          <cell r="P292">
            <v>-593899</v>
          </cell>
          <cell r="Q292">
            <v>-3403</v>
          </cell>
          <cell r="R292"/>
          <cell r="T292"/>
        </row>
        <row r="293">
          <cell r="B293">
            <v>39220</v>
          </cell>
          <cell r="C293" t="str">
            <v>North Carolina Innovative School District</v>
          </cell>
          <cell r="D293">
            <v>0</v>
          </cell>
          <cell r="E293">
            <v>940166.22327152942</v>
          </cell>
          <cell r="F293">
            <v>0</v>
          </cell>
          <cell r="G293">
            <v>6196399.4467010004</v>
          </cell>
          <cell r="H293">
            <v>0</v>
          </cell>
          <cell r="I293">
            <v>58948.539999999994</v>
          </cell>
          <cell r="J293">
            <v>0</v>
          </cell>
          <cell r="K293">
            <v>158781.44965274064</v>
          </cell>
          <cell r="L293">
            <v>0</v>
          </cell>
          <cell r="M293">
            <v>58948.539999999994</v>
          </cell>
          <cell r="N293">
            <v>0</v>
          </cell>
          <cell r="O293">
            <v>0</v>
          </cell>
          <cell r="P293">
            <v>0</v>
          </cell>
          <cell r="Q293">
            <v>0</v>
          </cell>
          <cell r="R293"/>
          <cell r="T293"/>
        </row>
        <row r="294">
          <cell r="B294">
            <v>39300</v>
          </cell>
          <cell r="C294" t="str">
            <v>Warren County Schools</v>
          </cell>
          <cell r="D294">
            <v>12749226.107262379</v>
          </cell>
          <cell r="E294">
            <v>12974729.095588392</v>
          </cell>
          <cell r="F294">
            <v>116676926.72927199</v>
          </cell>
          <cell r="G294">
            <v>120822449.267534</v>
          </cell>
          <cell r="H294">
            <v>771323.2699999999</v>
          </cell>
          <cell r="I294">
            <v>813517.14</v>
          </cell>
          <cell r="J294">
            <v>1978896.2367577117</v>
          </cell>
          <cell r="K294">
            <v>2191257.5070824753</v>
          </cell>
          <cell r="L294">
            <v>771323.2699999999</v>
          </cell>
          <cell r="M294">
            <v>813517.14</v>
          </cell>
          <cell r="N294">
            <v>26150045</v>
          </cell>
          <cell r="O294">
            <v>0</v>
          </cell>
          <cell r="P294">
            <v>-2379178</v>
          </cell>
          <cell r="Q294">
            <v>-923202</v>
          </cell>
          <cell r="R294"/>
          <cell r="T294"/>
        </row>
        <row r="295">
          <cell r="B295">
            <v>39301</v>
          </cell>
          <cell r="C295" t="str">
            <v>Haliwa-Saponi Tribal Charter</v>
          </cell>
          <cell r="D295">
            <v>585131.32765569456</v>
          </cell>
          <cell r="E295">
            <v>482664.42620653694</v>
          </cell>
          <cell r="F295">
            <v>6065556.1939420002</v>
          </cell>
          <cell r="G295">
            <v>5014008.7728110002</v>
          </cell>
          <cell r="H295">
            <v>35400.219999999994</v>
          </cell>
          <cell r="I295">
            <v>30263.120000000003</v>
          </cell>
          <cell r="J295">
            <v>90822.311296786211</v>
          </cell>
          <cell r="K295">
            <v>81515.539903360623</v>
          </cell>
          <cell r="L295">
            <v>35400.219999999994</v>
          </cell>
          <cell r="M295">
            <v>30263.120000000003</v>
          </cell>
          <cell r="N295">
            <v>1875079</v>
          </cell>
          <cell r="O295">
            <v>0</v>
          </cell>
          <cell r="P295">
            <v>-123684</v>
          </cell>
          <cell r="Q295">
            <v>-84398</v>
          </cell>
          <cell r="R295"/>
          <cell r="T295"/>
        </row>
        <row r="296">
          <cell r="B296">
            <v>39400</v>
          </cell>
          <cell r="C296" t="str">
            <v>Washington County Schools</v>
          </cell>
          <cell r="D296">
            <v>9812831.5493975803</v>
          </cell>
          <cell r="E296">
            <v>9540995.7660773005</v>
          </cell>
          <cell r="F296">
            <v>87973979.753693998</v>
          </cell>
          <cell r="G296">
            <v>82593636.545656994</v>
          </cell>
          <cell r="H296">
            <v>593672.52999999991</v>
          </cell>
          <cell r="I296">
            <v>598221.63000000012</v>
          </cell>
          <cell r="J296">
            <v>1523117.9729394522</v>
          </cell>
          <cell r="K296">
            <v>1611346.059207327</v>
          </cell>
          <cell r="L296">
            <v>593672.52999999991</v>
          </cell>
          <cell r="M296">
            <v>598221.63000000012</v>
          </cell>
          <cell r="N296">
            <v>17845774</v>
          </cell>
          <cell r="O296">
            <v>0</v>
          </cell>
          <cell r="P296">
            <v>-1793892</v>
          </cell>
          <cell r="Q296">
            <v>-181829</v>
          </cell>
          <cell r="R296"/>
          <cell r="T296"/>
        </row>
        <row r="297">
          <cell r="B297">
            <v>39401</v>
          </cell>
          <cell r="C297" t="str">
            <v>Henderson Collegiate Charter School</v>
          </cell>
          <cell r="D297">
            <v>4284931.2404490076</v>
          </cell>
          <cell r="E297">
            <v>5035021.0386335151</v>
          </cell>
          <cell r="F297">
            <v>56068146.886037998</v>
          </cell>
          <cell r="G297">
            <v>65145401.423836999</v>
          </cell>
          <cell r="H297">
            <v>259236.69</v>
          </cell>
          <cell r="I297">
            <v>315696.45</v>
          </cell>
          <cell r="J297">
            <v>665094.04062258569</v>
          </cell>
          <cell r="K297">
            <v>850347.43831185577</v>
          </cell>
          <cell r="L297">
            <v>259236.69</v>
          </cell>
          <cell r="M297">
            <v>315696.45</v>
          </cell>
          <cell r="N297">
            <v>9358530</v>
          </cell>
          <cell r="O297">
            <v>0</v>
          </cell>
          <cell r="P297">
            <v>-1143295</v>
          </cell>
          <cell r="Q297">
            <v>1053608</v>
          </cell>
          <cell r="R297"/>
          <cell r="T297"/>
        </row>
        <row r="298">
          <cell r="B298">
            <v>39500</v>
          </cell>
          <cell r="C298" t="str">
            <v>Watauga County Schools</v>
          </cell>
          <cell r="D298">
            <v>28434943.632510208</v>
          </cell>
          <cell r="E298">
            <v>30330675.592174537</v>
          </cell>
          <cell r="F298">
            <v>289137293.42046601</v>
          </cell>
          <cell r="G298">
            <v>315815344.330755</v>
          </cell>
          <cell r="H298">
            <v>1720303.1400000001</v>
          </cell>
          <cell r="I298">
            <v>1901737.16</v>
          </cell>
          <cell r="J298">
            <v>4413585.7716680523</v>
          </cell>
          <cell r="K298">
            <v>5122443.7979852604</v>
          </cell>
          <cell r="L298">
            <v>1720303.1400000001</v>
          </cell>
          <cell r="M298">
            <v>1901737.16</v>
          </cell>
          <cell r="N298">
            <v>58945383</v>
          </cell>
          <cell r="O298">
            <v>0</v>
          </cell>
          <cell r="P298">
            <v>-5895845</v>
          </cell>
          <cell r="Q298">
            <v>360850</v>
          </cell>
          <cell r="R298"/>
          <cell r="T298"/>
        </row>
        <row r="299">
          <cell r="B299">
            <v>39501</v>
          </cell>
          <cell r="C299" t="str">
            <v>Two Rivers Community School</v>
          </cell>
          <cell r="D299">
            <v>788942.54226561938</v>
          </cell>
          <cell r="E299">
            <v>760419.21405186318</v>
          </cell>
          <cell r="F299">
            <v>8882942.3501849994</v>
          </cell>
          <cell r="G299">
            <v>8390812.5369550008</v>
          </cell>
          <cell r="H299">
            <v>47730.720000000008</v>
          </cell>
          <cell r="I299">
            <v>47678.37999999999</v>
          </cell>
          <cell r="J299">
            <v>122457.27032938611</v>
          </cell>
          <cell r="K299">
            <v>128424.59361155062</v>
          </cell>
          <cell r="L299">
            <v>47730.720000000008</v>
          </cell>
          <cell r="M299">
            <v>47678.37999999999</v>
          </cell>
          <cell r="N299">
            <v>1889920</v>
          </cell>
          <cell r="O299">
            <v>0</v>
          </cell>
          <cell r="P299">
            <v>-181134</v>
          </cell>
          <cell r="Q299">
            <v>-17603</v>
          </cell>
          <cell r="R299"/>
          <cell r="T299"/>
        </row>
        <row r="300">
          <cell r="B300">
            <v>39600</v>
          </cell>
          <cell r="C300" t="str">
            <v>Wayne County Schools</v>
          </cell>
          <cell r="D300">
            <v>96044067.847613409</v>
          </cell>
          <cell r="E300">
            <v>100163576.23145029</v>
          </cell>
          <cell r="F300">
            <v>931760673.77748001</v>
          </cell>
          <cell r="G300">
            <v>981439100.612293</v>
          </cell>
          <cell r="H300">
            <v>5810629.1200000001</v>
          </cell>
          <cell r="I300">
            <v>6280268.7800000003</v>
          </cell>
          <cell r="J300">
            <v>14907669.126542462</v>
          </cell>
          <cell r="K300">
            <v>16916282.932490766</v>
          </cell>
          <cell r="L300">
            <v>5810629.1200000001</v>
          </cell>
          <cell r="M300">
            <v>6280268.7800000003</v>
          </cell>
          <cell r="N300">
            <v>191786814</v>
          </cell>
          <cell r="O300">
            <v>0</v>
          </cell>
          <cell r="P300">
            <v>-18999681</v>
          </cell>
          <cell r="Q300">
            <v>1131249</v>
          </cell>
          <cell r="R300"/>
          <cell r="T300"/>
        </row>
        <row r="301">
          <cell r="B301">
            <v>39605</v>
          </cell>
          <cell r="C301" t="str">
            <v>Wayne Community College</v>
          </cell>
          <cell r="D301">
            <v>14732588.318102457</v>
          </cell>
          <cell r="E301">
            <v>14909766.376989471</v>
          </cell>
          <cell r="F301">
            <v>136916552.49955499</v>
          </cell>
          <cell r="G301">
            <v>142473158.96448401</v>
          </cell>
          <cell r="H301">
            <v>891315.92</v>
          </cell>
          <cell r="I301">
            <v>934844.22000000009</v>
          </cell>
          <cell r="J301">
            <v>2286747.7080656961</v>
          </cell>
          <cell r="K301">
            <v>2518059.31836625</v>
          </cell>
          <cell r="L301">
            <v>891315.92</v>
          </cell>
          <cell r="M301">
            <v>934844.22000000009</v>
          </cell>
          <cell r="N301">
            <v>25826219</v>
          </cell>
          <cell r="O301">
            <v>0</v>
          </cell>
          <cell r="P301">
            <v>-2791887</v>
          </cell>
          <cell r="Q301">
            <v>316086</v>
          </cell>
          <cell r="R301"/>
          <cell r="T301"/>
        </row>
        <row r="302">
          <cell r="B302">
            <v>39700</v>
          </cell>
          <cell r="C302" t="str">
            <v>Wilkes County Schools</v>
          </cell>
          <cell r="D302">
            <v>51933859.979530856</v>
          </cell>
          <cell r="E302">
            <v>53717167.932223693</v>
          </cell>
          <cell r="F302">
            <v>525613091.89889699</v>
          </cell>
          <cell r="G302">
            <v>547249372.93249798</v>
          </cell>
          <cell r="H302">
            <v>3141978.53</v>
          </cell>
          <cell r="I302">
            <v>3368073.1599999997</v>
          </cell>
          <cell r="J302">
            <v>8061016.3479062775</v>
          </cell>
          <cell r="K302">
            <v>9072108.2978694141</v>
          </cell>
          <cell r="L302">
            <v>3141978.53</v>
          </cell>
          <cell r="M302">
            <v>3368073.1599999997</v>
          </cell>
          <cell r="N302">
            <v>112661025</v>
          </cell>
          <cell r="O302">
            <v>0</v>
          </cell>
          <cell r="P302">
            <v>-10717861</v>
          </cell>
          <cell r="Q302">
            <v>-1124769</v>
          </cell>
          <cell r="R302"/>
          <cell r="T302"/>
        </row>
        <row r="303">
          <cell r="B303">
            <v>39703</v>
          </cell>
          <cell r="C303" t="str">
            <v>Pinnacle Classical Academy</v>
          </cell>
          <cell r="D303">
            <v>2628748.9633427323</v>
          </cell>
          <cell r="E303">
            <v>3093142.1441102661</v>
          </cell>
          <cell r="F303">
            <v>31884777.956439</v>
          </cell>
          <cell r="G303">
            <v>40268488.569332004</v>
          </cell>
          <cell r="H303">
            <v>159038.29999999999</v>
          </cell>
          <cell r="I303">
            <v>193940.40000000005</v>
          </cell>
          <cell r="J303">
            <v>408026.44703088497</v>
          </cell>
          <cell r="K303">
            <v>522390.17044751905</v>
          </cell>
          <cell r="L303">
            <v>159038.29999999999</v>
          </cell>
          <cell r="M303">
            <v>193940.40000000005</v>
          </cell>
          <cell r="N303">
            <v>4599680</v>
          </cell>
          <cell r="O303">
            <v>0</v>
          </cell>
          <cell r="P303">
            <v>-650168</v>
          </cell>
          <cell r="Q303">
            <v>654099</v>
          </cell>
          <cell r="R303"/>
          <cell r="T303"/>
        </row>
        <row r="304">
          <cell r="B304">
            <v>39705</v>
          </cell>
          <cell r="C304" t="str">
            <v>Wilkes Community College</v>
          </cell>
          <cell r="D304">
            <v>13604281.962899981</v>
          </cell>
          <cell r="E304">
            <v>14183174.527554855</v>
          </cell>
          <cell r="F304">
            <v>124312224.550992</v>
          </cell>
          <cell r="G304">
            <v>132948506.153108</v>
          </cell>
          <cell r="H304">
            <v>823053.82000000007</v>
          </cell>
          <cell r="I304">
            <v>889286.82</v>
          </cell>
          <cell r="J304">
            <v>2111615.4152163197</v>
          </cell>
          <cell r="K304">
            <v>2395347.7123721102</v>
          </cell>
          <cell r="L304">
            <v>823053.82000000007</v>
          </cell>
          <cell r="M304">
            <v>889286.82</v>
          </cell>
          <cell r="N304">
            <v>24476663</v>
          </cell>
          <cell r="O304">
            <v>0</v>
          </cell>
          <cell r="P304">
            <v>-2534870</v>
          </cell>
          <cell r="Q304">
            <v>-176508</v>
          </cell>
          <cell r="R304"/>
          <cell r="T304"/>
        </row>
        <row r="305">
          <cell r="B305">
            <v>39800</v>
          </cell>
          <cell r="C305" t="str">
            <v>Wilson County Schools</v>
          </cell>
          <cell r="D305">
            <v>61968915.257427886</v>
          </cell>
          <cell r="E305">
            <v>62004315.964720733</v>
          </cell>
          <cell r="F305">
            <v>612478560.551301</v>
          </cell>
          <cell r="G305">
            <v>610309277.76595604</v>
          </cell>
          <cell r="H305">
            <v>3749095.5100000002</v>
          </cell>
          <cell r="I305">
            <v>3887678.3800000004</v>
          </cell>
          <cell r="J305">
            <v>9618627.2144806888</v>
          </cell>
          <cell r="K305">
            <v>10471696.312750382</v>
          </cell>
          <cell r="L305">
            <v>3749095.5100000002</v>
          </cell>
          <cell r="M305">
            <v>3887678.3800000004</v>
          </cell>
          <cell r="N305">
            <v>124608101</v>
          </cell>
          <cell r="O305">
            <v>0</v>
          </cell>
          <cell r="P305">
            <v>-12489148</v>
          </cell>
          <cell r="Q305">
            <v>193357</v>
          </cell>
          <cell r="R305"/>
          <cell r="T305"/>
        </row>
        <row r="306">
          <cell r="B306">
            <v>39805</v>
          </cell>
          <cell r="C306" t="str">
            <v>Wilson Community College</v>
          </cell>
          <cell r="D306">
            <v>7642616.0831243414</v>
          </cell>
          <cell r="E306">
            <v>7857779.9910125583</v>
          </cell>
          <cell r="F306">
            <v>65691757.420708999</v>
          </cell>
          <cell r="G306">
            <v>73187150.600878</v>
          </cell>
          <cell r="H306">
            <v>462375.33</v>
          </cell>
          <cell r="I306">
            <v>492683.79000000004</v>
          </cell>
          <cell r="J306">
            <v>1186263.705627091</v>
          </cell>
          <cell r="K306">
            <v>1327073.5186419624</v>
          </cell>
          <cell r="L306">
            <v>462375.33</v>
          </cell>
          <cell r="M306">
            <v>492683.79000000004</v>
          </cell>
          <cell r="N306">
            <v>13581219</v>
          </cell>
          <cell r="O306">
            <v>0</v>
          </cell>
          <cell r="P306">
            <v>-1339531</v>
          </cell>
          <cell r="Q306">
            <v>-101100</v>
          </cell>
          <cell r="R306"/>
          <cell r="T306"/>
        </row>
        <row r="307">
          <cell r="B307">
            <v>39900</v>
          </cell>
          <cell r="C307" t="str">
            <v>Yadkin County Schools</v>
          </cell>
          <cell r="D307">
            <v>30659604.899875406</v>
          </cell>
          <cell r="E307">
            <v>31699043.511573926</v>
          </cell>
          <cell r="F307">
            <v>303538836.69337702</v>
          </cell>
          <cell r="G307">
            <v>310965074.59115899</v>
          </cell>
          <cell r="H307">
            <v>1854894.2900000003</v>
          </cell>
          <cell r="I307">
            <v>1987533.9999999998</v>
          </cell>
          <cell r="J307">
            <v>4758890.9512147466</v>
          </cell>
          <cell r="K307">
            <v>5353542.7638090821</v>
          </cell>
          <cell r="L307">
            <v>1854894.2900000003</v>
          </cell>
          <cell r="M307">
            <v>1987533.9999999998</v>
          </cell>
          <cell r="N307">
            <v>63360414</v>
          </cell>
          <cell r="O307">
            <v>0</v>
          </cell>
          <cell r="P307">
            <v>-6189509</v>
          </cell>
          <cell r="Q307">
            <v>135910</v>
          </cell>
          <cell r="R307"/>
          <cell r="T307"/>
        </row>
        <row r="308">
          <cell r="B308">
            <v>40000</v>
          </cell>
          <cell r="C308" t="str">
            <v>Consolidated Judicial Retirement System</v>
          </cell>
          <cell r="D308">
            <v>72850538.733632952</v>
          </cell>
          <cell r="E308">
            <v>73756037.137507722</v>
          </cell>
          <cell r="F308">
            <v>370700417.53833097</v>
          </cell>
          <cell r="G308">
            <v>473639721.73600298</v>
          </cell>
          <cell r="H308">
            <v>4407429.54</v>
          </cell>
          <cell r="I308">
            <v>4624512.7699999996</v>
          </cell>
          <cell r="J308">
            <v>11307639.831066906</v>
          </cell>
          <cell r="K308">
            <v>12456404.205400359</v>
          </cell>
          <cell r="L308">
            <v>4407429.54</v>
          </cell>
          <cell r="M308">
            <v>4624512.7699999996</v>
          </cell>
          <cell r="N308">
            <v>88177756</v>
          </cell>
          <cell r="O308">
            <v>0</v>
          </cell>
          <cell r="P308">
            <v>-7559012</v>
          </cell>
          <cell r="Q308">
            <v>-4566640</v>
          </cell>
          <cell r="R308"/>
          <cell r="T308"/>
        </row>
        <row r="309">
          <cell r="B309">
            <v>51000</v>
          </cell>
          <cell r="C309" t="str">
            <v>Highway - Administrative</v>
          </cell>
          <cell r="D309">
            <v>500770307.88947117</v>
          </cell>
          <cell r="E309">
            <v>524469630.38348663</v>
          </cell>
          <cell r="F309">
            <v>4094358490.2716999</v>
          </cell>
          <cell r="G309">
            <v>4335120914.2545004</v>
          </cell>
          <cell r="H309">
            <v>30296410.790000003</v>
          </cell>
          <cell r="I309">
            <v>32884311.539999999</v>
          </cell>
          <cell r="J309">
            <v>77728049.485135779</v>
          </cell>
          <cell r="K309">
            <v>88575877.488289773</v>
          </cell>
          <cell r="L309">
            <v>30296410.790000003</v>
          </cell>
          <cell r="M309">
            <v>32884311.539999999</v>
          </cell>
          <cell r="N309">
            <v>872679928</v>
          </cell>
          <cell r="O309">
            <v>0</v>
          </cell>
          <cell r="P309">
            <v>-83488720</v>
          </cell>
          <cell r="Q309">
            <v>-20093284</v>
          </cell>
          <cell r="R309"/>
          <cell r="T309"/>
        </row>
        <row r="310">
          <cell r="B310">
            <v>51000.1</v>
          </cell>
          <cell r="C310" t="str">
            <v>NC Global TransPark Authority (subset of DOT)</v>
          </cell>
          <cell r="D310">
            <v>640185.89295300166</v>
          </cell>
          <cell r="E310">
            <v>3243183.3115768256</v>
          </cell>
          <cell r="F310">
            <v>3460829.1812439999</v>
          </cell>
          <cell r="G310">
            <v>4567276.1473589996</v>
          </cell>
          <cell r="H310">
            <v>38731</v>
          </cell>
          <cell r="I310">
            <v>203348</v>
          </cell>
          <cell r="J310">
            <v>99367.714066065892</v>
          </cell>
          <cell r="K310">
            <v>547730.10873527161</v>
          </cell>
          <cell r="L310">
            <v>38731</v>
          </cell>
          <cell r="M310">
            <v>203348</v>
          </cell>
          <cell r="N310">
            <v>523596</v>
          </cell>
          <cell r="O310">
            <v>0</v>
          </cell>
          <cell r="P310">
            <v>-70570</v>
          </cell>
          <cell r="Q310">
            <v>49228</v>
          </cell>
          <cell r="R310"/>
          <cell r="T310"/>
        </row>
        <row r="311">
          <cell r="B311">
            <v>51000.2</v>
          </cell>
          <cell r="C311" t="str">
            <v>NC State Ports Authority (subset of DOT)</v>
          </cell>
          <cell r="D311">
            <v>12584840.432851477</v>
          </cell>
          <cell r="E311">
            <v>13258554.046741869</v>
          </cell>
          <cell r="F311">
            <v>105757340.19831</v>
          </cell>
          <cell r="G311">
            <v>116019895.07425199</v>
          </cell>
          <cell r="H311">
            <v>761378</v>
          </cell>
          <cell r="I311">
            <v>831313</v>
          </cell>
          <cell r="J311">
            <v>1953380.7905861745</v>
          </cell>
          <cell r="K311">
            <v>2239191.7298574112</v>
          </cell>
          <cell r="L311">
            <v>761378</v>
          </cell>
          <cell r="M311">
            <v>831313</v>
          </cell>
          <cell r="N311">
            <v>20123893</v>
          </cell>
          <cell r="O311">
            <v>0</v>
          </cell>
          <cell r="P311">
            <v>-2156515</v>
          </cell>
          <cell r="Q311">
            <v>370479</v>
          </cell>
          <cell r="R311"/>
          <cell r="T311"/>
        </row>
        <row r="312">
          <cell r="B312">
            <v>60000</v>
          </cell>
          <cell r="C312" t="str">
            <v>Legislative Retirement System</v>
          </cell>
          <cell r="D312">
            <v>3616770.2934022532</v>
          </cell>
          <cell r="E312">
            <v>3610882.0983089749</v>
          </cell>
          <cell r="F312">
            <v>17582535.078163002</v>
          </cell>
          <cell r="G312">
            <v>23009002.999085002</v>
          </cell>
          <cell r="H312">
            <v>218813.21</v>
          </cell>
          <cell r="I312">
            <v>226402.76</v>
          </cell>
          <cell r="J312">
            <v>561384.12344525137</v>
          </cell>
          <cell r="K312">
            <v>609829.49600077514</v>
          </cell>
          <cell r="L312">
            <v>218813.21</v>
          </cell>
          <cell r="M312">
            <v>226402.76</v>
          </cell>
          <cell r="N312">
            <v>3725775</v>
          </cell>
          <cell r="O312">
            <v>0</v>
          </cell>
          <cell r="P312">
            <v>-358528</v>
          </cell>
          <cell r="Q312">
            <v>-221335</v>
          </cell>
          <cell r="R312"/>
          <cell r="T312"/>
        </row>
        <row r="313">
          <cell r="B313">
            <v>90901</v>
          </cell>
          <cell r="C313" t="str">
            <v>Bladen County</v>
          </cell>
          <cell r="D313">
            <v>14167229.84357333</v>
          </cell>
          <cell r="E313">
            <v>14921990.435495865</v>
          </cell>
          <cell r="F313">
            <v>127162684.59619901</v>
          </cell>
          <cell r="G313">
            <v>147369858.933566</v>
          </cell>
          <cell r="H313">
            <v>857111.95000000019</v>
          </cell>
          <cell r="I313">
            <v>935610.67</v>
          </cell>
          <cell r="J313">
            <v>2198994.4791048048</v>
          </cell>
          <cell r="K313">
            <v>2520123.7976915454</v>
          </cell>
          <cell r="L313">
            <v>857111.95000000019</v>
          </cell>
          <cell r="M313">
            <v>935610.67</v>
          </cell>
          <cell r="N313">
            <v>26753885</v>
          </cell>
          <cell r="O313">
            <v>0</v>
          </cell>
          <cell r="P313">
            <v>-2592995</v>
          </cell>
          <cell r="Q313">
            <v>498041</v>
          </cell>
          <cell r="R313"/>
          <cell r="T313"/>
        </row>
        <row r="314">
          <cell r="B314">
            <v>91041</v>
          </cell>
          <cell r="C314" t="str">
            <v>Town Of Sunset Beach</v>
          </cell>
          <cell r="D314">
            <v>2325484.8843122353</v>
          </cell>
          <cell r="E314">
            <v>2557007.4898289046</v>
          </cell>
          <cell r="F314">
            <v>25134611.78712</v>
          </cell>
          <cell r="G314">
            <v>28505098.285625</v>
          </cell>
          <cell r="H314">
            <v>140690.94</v>
          </cell>
          <cell r="I314">
            <v>160324.69</v>
          </cell>
          <cell r="J314">
            <v>360954.71579886996</v>
          </cell>
          <cell r="K314">
            <v>431844.22707205737</v>
          </cell>
          <cell r="L314">
            <v>140690.94</v>
          </cell>
          <cell r="M314">
            <v>160324.69</v>
          </cell>
          <cell r="N314">
            <v>4886483</v>
          </cell>
          <cell r="O314">
            <v>0</v>
          </cell>
          <cell r="P314">
            <v>-512524</v>
          </cell>
          <cell r="Q314">
            <v>176387</v>
          </cell>
          <cell r="R314"/>
          <cell r="T314"/>
        </row>
        <row r="315">
          <cell r="B315">
            <v>91111</v>
          </cell>
          <cell r="C315" t="str">
            <v>Town Of Biltmore Forest</v>
          </cell>
          <cell r="D315">
            <v>1453676.1947704344</v>
          </cell>
          <cell r="E315">
            <v>1486506.9177634865</v>
          </cell>
          <cell r="F315">
            <v>12767952.154662</v>
          </cell>
          <cell r="G315">
            <v>13485231.982233001</v>
          </cell>
          <cell r="H315">
            <v>87946.849999999991</v>
          </cell>
          <cell r="I315">
            <v>93204.17</v>
          </cell>
          <cell r="J315">
            <v>225635.21323516528</v>
          </cell>
          <cell r="K315">
            <v>251051.05616323123</v>
          </cell>
          <cell r="L315">
            <v>87946.849999999991</v>
          </cell>
          <cell r="M315">
            <v>93204.17</v>
          </cell>
          <cell r="N315">
            <v>2769848</v>
          </cell>
          <cell r="O315">
            <v>0</v>
          </cell>
          <cell r="P315">
            <v>-260353</v>
          </cell>
          <cell r="Q315">
            <v>63267</v>
          </cell>
          <cell r="R315"/>
          <cell r="T315"/>
        </row>
        <row r="316">
          <cell r="B316">
            <v>91151</v>
          </cell>
          <cell r="C316" t="str">
            <v>Town Of Black Mountain</v>
          </cell>
          <cell r="D316">
            <v>3476080.307004042</v>
          </cell>
          <cell r="E316">
            <v>3579350.4228839902</v>
          </cell>
          <cell r="F316">
            <v>35519852.525027998</v>
          </cell>
          <cell r="G316">
            <v>39626338.581221998</v>
          </cell>
          <cell r="H316">
            <v>210301.52000000002</v>
          </cell>
          <cell r="I316">
            <v>224425.72000000003</v>
          </cell>
          <cell r="J316">
            <v>539546.65015153342</v>
          </cell>
          <cell r="K316">
            <v>604504.21945921099</v>
          </cell>
          <cell r="L316">
            <v>210301.52000000002</v>
          </cell>
          <cell r="M316">
            <v>224425.72000000003</v>
          </cell>
          <cell r="N316">
            <v>7606034</v>
          </cell>
          <cell r="O316">
            <v>0</v>
          </cell>
          <cell r="P316">
            <v>-724291</v>
          </cell>
          <cell r="Q316">
            <v>100016</v>
          </cell>
          <cell r="R316"/>
          <cell r="T316"/>
        </row>
        <row r="317">
          <cell r="B317">
            <v>98101</v>
          </cell>
          <cell r="C317" t="str">
            <v>Rutherford County</v>
          </cell>
          <cell r="D317">
            <v>16602033.936096966</v>
          </cell>
          <cell r="E317">
            <v>19237000.632277116</v>
          </cell>
          <cell r="F317">
            <v>158400550.93388301</v>
          </cell>
          <cell r="G317">
            <v>177468217.29870301</v>
          </cell>
          <cell r="H317">
            <v>1004416.6600000001</v>
          </cell>
          <cell r="I317">
            <v>1206162.3500000001</v>
          </cell>
          <cell r="J317">
            <v>2576917.3910839623</v>
          </cell>
          <cell r="K317">
            <v>3248871.0738138109</v>
          </cell>
          <cell r="L317">
            <v>1004416.6600000001</v>
          </cell>
          <cell r="M317">
            <v>1206162.3500000001</v>
          </cell>
          <cell r="N317">
            <v>34160722</v>
          </cell>
          <cell r="O317">
            <v>0</v>
          </cell>
          <cell r="P317">
            <v>-3229971</v>
          </cell>
          <cell r="Q317">
            <v>343712</v>
          </cell>
          <cell r="R317"/>
          <cell r="T317"/>
        </row>
        <row r="318">
          <cell r="B318">
            <v>98103</v>
          </cell>
          <cell r="C318" t="str">
            <v>Rutherford Polk Mcdowell Dist Brd Of Health</v>
          </cell>
          <cell r="D318">
            <v>3343230.5357979089</v>
          </cell>
          <cell r="E318">
            <v>3593416.4234830225</v>
          </cell>
          <cell r="F318">
            <v>29019518.330081001</v>
          </cell>
          <cell r="G318">
            <v>31952233.280370999</v>
          </cell>
          <cell r="H318">
            <v>202264.16</v>
          </cell>
          <cell r="I318">
            <v>225307.66000000003</v>
          </cell>
          <cell r="J318">
            <v>518926.11129826249</v>
          </cell>
          <cell r="K318">
            <v>606879.77806858008</v>
          </cell>
          <cell r="L318">
            <v>202264.16</v>
          </cell>
          <cell r="M318">
            <v>225307.66000000003</v>
          </cell>
          <cell r="N318">
            <v>6289173</v>
          </cell>
          <cell r="O318">
            <v>0</v>
          </cell>
          <cell r="P318">
            <v>-591742</v>
          </cell>
          <cell r="Q318">
            <v>-50289</v>
          </cell>
          <cell r="R318"/>
          <cell r="T318"/>
        </row>
        <row r="319">
          <cell r="B319">
            <v>98111</v>
          </cell>
          <cell r="C319" t="str">
            <v>Town Of Forest City</v>
          </cell>
          <cell r="D319">
            <v>5946033.8794518057</v>
          </cell>
          <cell r="E319">
            <v>6299562.2117693573</v>
          </cell>
          <cell r="F319">
            <v>59777419.129883997</v>
          </cell>
          <cell r="G319">
            <v>66259553.422980003</v>
          </cell>
          <cell r="H319">
            <v>359732.76</v>
          </cell>
          <cell r="I319">
            <v>394983.33999999997</v>
          </cell>
          <cell r="J319">
            <v>922925.3578755185</v>
          </cell>
          <cell r="K319">
            <v>1063911.4609773431</v>
          </cell>
          <cell r="L319">
            <v>359732.76</v>
          </cell>
          <cell r="M319">
            <v>394983.33999999997</v>
          </cell>
          <cell r="N319">
            <v>12123671</v>
          </cell>
          <cell r="O319">
            <v>0</v>
          </cell>
          <cell r="P319">
            <v>-1218931</v>
          </cell>
          <cell r="Q319">
            <v>108074</v>
          </cell>
          <cell r="R319"/>
          <cell r="T319"/>
        </row>
        <row r="320">
          <cell r="B320">
            <v>98131</v>
          </cell>
          <cell r="C320" t="str">
            <v>Town Of Lake Lure</v>
          </cell>
          <cell r="D320">
            <v>1518406.0282622122</v>
          </cell>
          <cell r="E320">
            <v>1762563.9418564411</v>
          </cell>
          <cell r="F320">
            <v>12795843.089337001</v>
          </cell>
          <cell r="G320">
            <v>14296525.215134</v>
          </cell>
          <cell r="H320">
            <v>91862.98</v>
          </cell>
          <cell r="I320">
            <v>110512.98000000001</v>
          </cell>
          <cell r="J320">
            <v>235682.38181035165</v>
          </cell>
          <cell r="K320">
            <v>297673.38037285296</v>
          </cell>
          <cell r="L320">
            <v>91862.98</v>
          </cell>
          <cell r="M320">
            <v>110512.98000000001</v>
          </cell>
          <cell r="N320">
            <v>2950894</v>
          </cell>
          <cell r="O320">
            <v>0</v>
          </cell>
          <cell r="P320">
            <v>-260922</v>
          </cell>
          <cell r="Q320">
            <v>-146383</v>
          </cell>
          <cell r="R320"/>
          <cell r="T320"/>
        </row>
        <row r="321">
          <cell r="B321">
            <v>99401</v>
          </cell>
          <cell r="C321" t="str">
            <v>Washington County</v>
          </cell>
          <cell r="D321">
            <v>5461739.7225484271</v>
          </cell>
          <cell r="E321">
            <v>5645452.1951605305</v>
          </cell>
          <cell r="F321">
            <v>48325679.879818</v>
          </cell>
          <cell r="G321">
            <v>52556014.582153</v>
          </cell>
          <cell r="H321">
            <v>330433.14999999997</v>
          </cell>
          <cell r="I321">
            <v>353970.56</v>
          </cell>
          <cell r="J321">
            <v>847754.6866114859</v>
          </cell>
          <cell r="K321">
            <v>953441.06319159758</v>
          </cell>
          <cell r="L321">
            <v>330433.14999999997</v>
          </cell>
          <cell r="M321">
            <v>353970.56</v>
          </cell>
          <cell r="N321">
            <v>10959935</v>
          </cell>
          <cell r="O321">
            <v>0</v>
          </cell>
          <cell r="P321">
            <v>-985417</v>
          </cell>
          <cell r="Q321">
            <v>-44915</v>
          </cell>
          <cell r="R321"/>
          <cell r="T321"/>
        </row>
        <row r="322">
          <cell r="B322">
            <v>99521</v>
          </cell>
          <cell r="C322" t="str">
            <v>Town Of Blowing Rock</v>
          </cell>
          <cell r="D322">
            <v>2729375.2236616998</v>
          </cell>
          <cell r="E322">
            <v>2818325.3089265125</v>
          </cell>
          <cell r="F322">
            <v>27116003.366269998</v>
          </cell>
          <cell r="G322">
            <v>31573501.318890002</v>
          </cell>
          <cell r="H322">
            <v>165126.15</v>
          </cell>
          <cell r="I322">
            <v>176709.35</v>
          </cell>
          <cell r="J322">
            <v>423645.35018538916</v>
          </cell>
          <cell r="K322">
            <v>475977.29749020975</v>
          </cell>
          <cell r="L322">
            <v>165126.15</v>
          </cell>
          <cell r="M322">
            <v>176709.35</v>
          </cell>
          <cell r="N322">
            <v>5058674</v>
          </cell>
          <cell r="O322">
            <v>0</v>
          </cell>
          <cell r="P322">
            <v>-552927</v>
          </cell>
          <cell r="Q322">
            <v>228780</v>
          </cell>
          <cell r="R322"/>
          <cell r="T322"/>
        </row>
        <row r="323">
          <cell r="B323">
            <v>99831</v>
          </cell>
          <cell r="C323" t="str">
            <v>Town Of Black Creek</v>
          </cell>
          <cell r="D323">
            <v>359579.47879927291</v>
          </cell>
          <cell r="E323">
            <v>410510.02494332503</v>
          </cell>
          <cell r="F323">
            <v>2963949.1513999999</v>
          </cell>
          <cell r="G323">
            <v>3516531.8891250002</v>
          </cell>
          <cell r="H323">
            <v>21754.42</v>
          </cell>
          <cell r="I323">
            <v>25739.029999999995</v>
          </cell>
          <cell r="J323">
            <v>55812.836906692442</v>
          </cell>
          <cell r="K323">
            <v>69329.630488819254</v>
          </cell>
          <cell r="L323">
            <v>21754.42</v>
          </cell>
          <cell r="M323">
            <v>25739.029999999995</v>
          </cell>
          <cell r="N323">
            <v>771058</v>
          </cell>
          <cell r="O323">
            <v>0</v>
          </cell>
          <cell r="P323">
            <v>-60438</v>
          </cell>
          <cell r="Q323">
            <v>7198</v>
          </cell>
          <cell r="R323" t="str">
            <v>FALSE</v>
          </cell>
          <cell r="T323"/>
        </row>
      </sheetData>
      <sheetData sheetId="17">
        <row r="12">
          <cell r="P12">
            <v>1</v>
          </cell>
        </row>
      </sheetData>
      <sheetData sheetId="18"/>
      <sheetData sheetId="19"/>
      <sheetData sheetId="20"/>
      <sheetData sheetId="21"/>
      <sheetData sheetId="22"/>
      <sheetData sheetId="23"/>
      <sheetData sheetId="24">
        <row r="8">
          <cell r="L8">
            <v>10200</v>
          </cell>
        </row>
      </sheetData>
      <sheetData sheetId="25">
        <row r="16">
          <cell r="B16">
            <v>10200</v>
          </cell>
        </row>
      </sheetData>
      <sheetData sheetId="26"/>
      <sheetData sheetId="27">
        <row r="4">
          <cell r="D4">
            <v>2.2000000000000002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25">
          <cell r="D25">
            <v>99999</v>
          </cell>
        </row>
        <row r="26">
          <cell r="D26">
            <v>1</v>
          </cell>
        </row>
        <row r="30">
          <cell r="D30">
            <v>44012</v>
          </cell>
          <cell r="E30">
            <v>43646</v>
          </cell>
        </row>
        <row r="31">
          <cell r="D31">
            <v>43646</v>
          </cell>
          <cell r="E31">
            <v>43281</v>
          </cell>
          <cell r="F31">
            <v>42916</v>
          </cell>
        </row>
        <row r="32">
          <cell r="D32">
            <v>43100</v>
          </cell>
          <cell r="E32">
            <v>42735</v>
          </cell>
        </row>
        <row r="33">
          <cell r="D33">
            <v>43465</v>
          </cell>
          <cell r="E33">
            <v>43100</v>
          </cell>
        </row>
        <row r="34">
          <cell r="F34" t="b">
            <v>1</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cell r="E40">
            <v>0</v>
          </cell>
        </row>
        <row r="41">
          <cell r="D41">
            <v>0</v>
          </cell>
        </row>
        <row r="47">
          <cell r="D47">
            <v>3.8699999999999998E-2</v>
          </cell>
          <cell r="E47">
            <v>3.5000000000000003E-2</v>
          </cell>
          <cell r="F47">
            <v>3.5000000000000003E-2</v>
          </cell>
          <cell r="G47">
            <v>4.4999999999999998E-2</v>
          </cell>
          <cell r="H47">
            <v>2.5000000000000001E-2</v>
          </cell>
          <cell r="I47">
            <v>3.8699999999999998E-2</v>
          </cell>
        </row>
        <row r="52">
          <cell r="D52">
            <v>44012</v>
          </cell>
          <cell r="E52">
            <v>43646</v>
          </cell>
        </row>
        <row r="53">
          <cell r="E53">
            <v>7.0000000000000007E-2</v>
          </cell>
          <cell r="F53">
            <v>7.1999999999999995E-2</v>
          </cell>
        </row>
        <row r="54">
          <cell r="D54">
            <v>6</v>
          </cell>
          <cell r="E54">
            <v>6</v>
          </cell>
        </row>
        <row r="61">
          <cell r="D61">
            <v>307</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7900 North Sam Houston Parkway West, Suite 110</v>
          </cell>
          <cell r="M82" t="str">
            <v>Houston, TX  77064-3425</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3 Reporting MYE 2022"/>
    </sheetNames>
    <sheetDataSet>
      <sheetData sheetId="0">
        <row r="1">
          <cell r="A1"/>
          <cell r="B1"/>
          <cell r="C1"/>
          <cell r="D1"/>
          <cell r="E1"/>
          <cell r="F1"/>
          <cell r="G1"/>
          <cell r="H1"/>
          <cell r="I1"/>
          <cell r="J1"/>
          <cell r="K1"/>
          <cell r="L1"/>
          <cell r="M1"/>
          <cell r="N1"/>
          <cell r="O1"/>
          <cell r="P1"/>
          <cell r="Q1"/>
          <cell r="R1"/>
          <cell r="S1"/>
          <cell r="T1"/>
          <cell r="U1"/>
          <cell r="V1"/>
          <cell r="W1"/>
          <cell r="X1"/>
          <cell r="Y1"/>
          <cell r="AH1"/>
          <cell r="AJ1"/>
        </row>
        <row r="2">
          <cell r="A2"/>
          <cell r="B2"/>
          <cell r="C2"/>
          <cell r="D2"/>
          <cell r="E2"/>
          <cell r="F2"/>
          <cell r="G2"/>
          <cell r="H2"/>
          <cell r="I2"/>
          <cell r="J2"/>
          <cell r="K2"/>
          <cell r="L2"/>
          <cell r="M2"/>
          <cell r="N2"/>
          <cell r="O2"/>
          <cell r="P2"/>
          <cell r="Q2"/>
          <cell r="R2"/>
          <cell r="S2"/>
          <cell r="T2"/>
          <cell r="U2"/>
          <cell r="V2"/>
          <cell r="W2"/>
          <cell r="X2"/>
          <cell r="Y2"/>
          <cell r="AH2"/>
          <cell r="AJ2"/>
        </row>
        <row r="3">
          <cell r="J3"/>
          <cell r="AH3"/>
        </row>
        <row r="4">
          <cell r="J4"/>
          <cell r="AH4"/>
        </row>
        <row r="5">
          <cell r="J5"/>
          <cell r="AH5"/>
        </row>
        <row r="6">
          <cell r="A6"/>
          <cell r="B6"/>
          <cell r="C6"/>
          <cell r="D6"/>
          <cell r="E6"/>
          <cell r="F6"/>
          <cell r="G6"/>
          <cell r="H6"/>
          <cell r="I6"/>
          <cell r="J6"/>
          <cell r="K6"/>
          <cell r="L6"/>
          <cell r="M6"/>
          <cell r="N6"/>
          <cell r="O6"/>
          <cell r="P6"/>
          <cell r="Q6"/>
          <cell r="R6"/>
          <cell r="S6"/>
          <cell r="T6"/>
          <cell r="U6"/>
          <cell r="V6"/>
          <cell r="W6"/>
          <cell r="X6"/>
          <cell r="Y6"/>
          <cell r="Z6"/>
          <cell r="AA6"/>
          <cell r="AB6"/>
          <cell r="AC6"/>
          <cell r="AD6"/>
          <cell r="AE6"/>
          <cell r="AF6"/>
          <cell r="AG6"/>
          <cell r="AH6"/>
          <cell r="AI6"/>
          <cell r="AJ6"/>
          <cell r="AK6"/>
          <cell r="AL6"/>
          <cell r="AM6"/>
          <cell r="AN6"/>
          <cell r="AO6"/>
          <cell r="AP6"/>
          <cell r="AQ6"/>
          <cell r="AR6"/>
          <cell r="AS6"/>
        </row>
        <row r="7">
          <cell r="A7"/>
          <cell r="B7"/>
          <cell r="C7" t="str">
            <v>Allocation Basis</v>
          </cell>
          <cell r="D7"/>
          <cell r="E7"/>
          <cell r="F7"/>
          <cell r="G7"/>
          <cell r="H7"/>
          <cell r="I7"/>
          <cell r="J7"/>
          <cell r="K7" t="str">
            <v>OPEB Expense</v>
          </cell>
          <cell r="L7"/>
          <cell r="M7"/>
          <cell r="N7"/>
          <cell r="O7"/>
          <cell r="P7"/>
          <cell r="Q7"/>
          <cell r="R7"/>
          <cell r="S7"/>
          <cell r="T7"/>
          <cell r="U7"/>
          <cell r="V7"/>
          <cell r="W7"/>
          <cell r="X7"/>
          <cell r="Y7"/>
          <cell r="Z7" t="str">
            <v>Schedule of Reconciliation of Net OPEB Liability</v>
          </cell>
          <cell r="AA7"/>
          <cell r="AB7"/>
          <cell r="AC7"/>
          <cell r="AD7"/>
          <cell r="AE7"/>
          <cell r="AF7"/>
          <cell r="AG7"/>
          <cell r="AH7"/>
          <cell r="AI7"/>
          <cell r="AJ7" t="str">
            <v>Deferred Outflows of Resources and Deferred Inflows of Resources</v>
          </cell>
          <cell r="AK7"/>
          <cell r="AL7"/>
          <cell r="AM7"/>
          <cell r="AN7"/>
          <cell r="AO7"/>
          <cell r="AP7"/>
          <cell r="AQ7"/>
          <cell r="AR7"/>
          <cell r="AS7"/>
        </row>
        <row r="8">
          <cell r="A8"/>
          <cell r="B8"/>
          <cell r="C8" t="str">
            <v>Prior Year</v>
          </cell>
          <cell r="D8"/>
          <cell r="E8"/>
          <cell r="F8"/>
          <cell r="G8" t="str">
            <v>Current Year</v>
          </cell>
          <cell r="H8"/>
          <cell r="I8"/>
          <cell r="J8"/>
          <cell r="K8"/>
          <cell r="L8"/>
          <cell r="M8"/>
          <cell r="N8"/>
          <cell r="O8"/>
          <cell r="P8"/>
          <cell r="Q8"/>
          <cell r="R8"/>
          <cell r="S8"/>
          <cell r="T8"/>
          <cell r="U8"/>
          <cell r="V8"/>
          <cell r="W8"/>
          <cell r="X8"/>
          <cell r="Y8"/>
          <cell r="Z8"/>
          <cell r="AA8"/>
          <cell r="AB8"/>
          <cell r="AC8"/>
          <cell r="AD8"/>
          <cell r="AE8"/>
          <cell r="AF8"/>
          <cell r="AG8"/>
          <cell r="AH8"/>
          <cell r="AI8"/>
          <cell r="AJ8" t="str">
            <v>Deferred Outflows of Resources</v>
          </cell>
          <cell r="AK8"/>
          <cell r="AL8"/>
          <cell r="AM8"/>
          <cell r="AN8"/>
          <cell r="AO8" t="str">
            <v>Deferred Inflows of Resources</v>
          </cell>
          <cell r="AP8"/>
          <cell r="AQ8"/>
          <cell r="AR8"/>
          <cell r="AS8"/>
        </row>
        <row r="9">
          <cell r="A9" t="str">
            <v>Employer ID</v>
          </cell>
          <cell r="B9" t="str">
            <v>Employer</v>
          </cell>
          <cell r="C9" t="str">
            <v xml:space="preserve">FY 2022 Covered Payroll </v>
          </cell>
          <cell r="D9" t="str">
            <v>FY 2022 Share of Cost (Present Value of Future Salary)</v>
          </cell>
          <cell r="E9" t="str">
            <v>Percent of Total</v>
          </cell>
          <cell r="F9" t="str">
            <v>Share of NOL</v>
          </cell>
          <cell r="G9" t="str">
            <v xml:space="preserve">FY 2023 Covered Payroll </v>
          </cell>
          <cell r="H9" t="str">
            <v>FY 2023 Share of Cost (Present Value of Future Salary)</v>
          </cell>
          <cell r="I9" t="str">
            <v>Percent of Total</v>
          </cell>
          <cell r="J9" t="str">
            <v>Share of NOL</v>
          </cell>
          <cell r="K9" t="str">
            <v>1. Service cost</v>
          </cell>
          <cell r="L9" t="str">
            <v>2. Interest on the Total OPEB Liability</v>
          </cell>
          <cell r="M9" t="str">
            <v>3. Expensed portion of current-period changes in proportion and differences between employer's contributions and proportionate share of contributions</v>
          </cell>
          <cell r="N9" t="str">
            <v>4. Expensed portion of current-period benefit changes</v>
          </cell>
          <cell r="O9" t="str">
            <v>5. Expensed portion of current-period difference between expected and actual experience in the Total OPEB Liability</v>
          </cell>
          <cell r="P9" t="str">
            <v>6. Expensed portion of current-period changes of assumptions or other inputs</v>
          </cell>
          <cell r="Q9" t="str">
            <v>7. Member contributions</v>
          </cell>
          <cell r="R9" t="str">
            <v>8. Projected earnings on plan investments</v>
          </cell>
          <cell r="S9" t="str">
            <v>9. Expensed portion of current-period differences between actual and projected earnings on plan investments</v>
          </cell>
          <cell r="T9" t="str">
            <v>10. Administrative expense</v>
          </cell>
          <cell r="U9" t="str">
            <v>11. Other</v>
          </cell>
          <cell r="V9" t="str">
            <v>12. Recognition of beginning of year deferred outflows of resources as OPEB expense</v>
          </cell>
          <cell r="W9" t="str">
            <v>13. Recognition of beginning of year deferred inflows of resources as OPEB expense</v>
          </cell>
          <cell r="X9" t="str">
            <v>14. Net amortization of past-period amounts from changes in proportion and differences between employer’s contributions and proportionate share of contributions</v>
          </cell>
          <cell r="Y9" t="str">
            <v xml:space="preserve">15. OPEB Expense </v>
          </cell>
          <cell r="Z9" t="str">
            <v>1. Beginning Net OPEB Liability</v>
          </cell>
          <cell r="AA9" t="str">
            <v>2. OPEB expense</v>
          </cell>
          <cell r="AB9" t="str">
            <v>3. Employer contributions</v>
          </cell>
          <cell r="AC9" t="str">
            <v>4. New net deferred inflows/outflows</v>
          </cell>
          <cell r="AD9" t="str">
            <v>5. Change in Allocation of Prior Deferred Inflows/Outflows</v>
          </cell>
          <cell r="AE9" t="str">
            <v>6. New net deferred flows due to change in proportion</v>
          </cell>
          <cell r="AF9" t="str">
            <v>7. Recognition of prior deferred inflows/outflows</v>
          </cell>
          <cell r="AG9" t="str">
            <v>8. Recognition of Prior Deferred Flows due to Change in Proportions</v>
          </cell>
          <cell r="AH9" t="str">
            <v>9. Transfer from PEHBF/ULSR</v>
          </cell>
          <cell r="AI9" t="str">
            <v>10. Ending Net OPEB Liability</v>
          </cell>
          <cell r="AJ9" t="str">
            <v>1. Changes in proportion and differences between employer's contributions and proportionate share of contributions</v>
          </cell>
          <cell r="AK9" t="str">
            <v>2. Changes of assumptions or other inputs</v>
          </cell>
          <cell r="AL9" t="str">
            <v>3. Net difference between projected and actual earnings on OPEB plan investments</v>
          </cell>
          <cell r="AM9" t="str">
            <v>4. Difference between expected and actual experience in the Total OPEB Liability</v>
          </cell>
          <cell r="AN9" t="str">
            <v>5. Total Deferred Outflows of Resources</v>
          </cell>
          <cell r="AO9" t="str">
            <v>6. Changes in proportion and differences between employer's contributions and proportionate share of contributions</v>
          </cell>
          <cell r="AP9" t="str">
            <v>7. Changes of assumptions or other inputs</v>
          </cell>
          <cell r="AQ9" t="str">
            <v>8. Net difference between projected and actual earnings on OPEB plan investments</v>
          </cell>
          <cell r="AR9" t="str">
            <v>9. Difference between expected and actual experience in the Total OPEB Liability</v>
          </cell>
          <cell r="AS9" t="str">
            <v>10. Total Deferred Inflows of Resources</v>
          </cell>
        </row>
        <row r="10">
          <cell r="A10" t="str">
            <v>Col A</v>
          </cell>
          <cell r="B10" t="str">
            <v>Col B</v>
          </cell>
          <cell r="C10" t="str">
            <v>Col C</v>
          </cell>
          <cell r="D10" t="str">
            <v>Col D</v>
          </cell>
          <cell r="E10" t="str">
            <v>Col E</v>
          </cell>
          <cell r="F10" t="str">
            <v>Col F</v>
          </cell>
          <cell r="G10" t="str">
            <v>Col G</v>
          </cell>
          <cell r="H10" t="str">
            <v>Col H</v>
          </cell>
          <cell r="I10" t="str">
            <v>Col I</v>
          </cell>
          <cell r="J10" t="str">
            <v>Col J</v>
          </cell>
          <cell r="K10" t="str">
            <v>Col K</v>
          </cell>
          <cell r="L10" t="str">
            <v>Col L</v>
          </cell>
          <cell r="M10" t="str">
            <v>Col M</v>
          </cell>
          <cell r="N10" t="str">
            <v>Col N</v>
          </cell>
          <cell r="O10" t="str">
            <v>Col O</v>
          </cell>
          <cell r="P10" t="str">
            <v>Col P</v>
          </cell>
          <cell r="Q10" t="str">
            <v>Col Q</v>
          </cell>
          <cell r="R10" t="str">
            <v>Col R</v>
          </cell>
          <cell r="S10" t="str">
            <v>Col S</v>
          </cell>
          <cell r="T10" t="str">
            <v>Col T</v>
          </cell>
          <cell r="U10" t="str">
            <v>Col U</v>
          </cell>
          <cell r="V10" t="str">
            <v>Col V</v>
          </cell>
          <cell r="W10" t="str">
            <v>Col W</v>
          </cell>
          <cell r="X10" t="str">
            <v>Col X</v>
          </cell>
          <cell r="Y10" t="str">
            <v>Col Y</v>
          </cell>
          <cell r="Z10" t="str">
            <v>Col Z</v>
          </cell>
          <cell r="AA10" t="str">
            <v>Col AA</v>
          </cell>
          <cell r="AB10" t="str">
            <v>Col AB</v>
          </cell>
          <cell r="AC10" t="str">
            <v>Col AC</v>
          </cell>
          <cell r="AD10" t="str">
            <v>Col AD</v>
          </cell>
          <cell r="AE10" t="str">
            <v>Col AE</v>
          </cell>
          <cell r="AF10" t="str">
            <v>Col AF</v>
          </cell>
          <cell r="AG10" t="str">
            <v>Col AG</v>
          </cell>
          <cell r="AH10" t="str">
            <v>Col AH</v>
          </cell>
          <cell r="AI10" t="str">
            <v>Col AI</v>
          </cell>
          <cell r="AJ10" t="str">
            <v>Col AJ</v>
          </cell>
          <cell r="AK10" t="str">
            <v>Col AK</v>
          </cell>
          <cell r="AL10" t="str">
            <v>Col AL</v>
          </cell>
          <cell r="AM10" t="str">
            <v>Col AM</v>
          </cell>
          <cell r="AN10" t="str">
            <v>Col AN</v>
          </cell>
          <cell r="AO10" t="str">
            <v>Col AO</v>
          </cell>
          <cell r="AP10" t="str">
            <v>Col AP</v>
          </cell>
          <cell r="AQ10" t="str">
            <v>Col AQ</v>
          </cell>
          <cell r="AR10" t="str">
            <v>Col AR</v>
          </cell>
          <cell r="AS10" t="str">
            <v>Col AS</v>
          </cell>
        </row>
        <row r="11">
          <cell r="A11">
            <v>10200</v>
          </cell>
          <cell r="B11" t="str">
            <v>North Carolina Education Lottery</v>
          </cell>
          <cell r="C11">
            <v>19015431.736526947</v>
          </cell>
          <cell r="D11">
            <v>207802055.04985499</v>
          </cell>
          <cell r="E11">
            <v>1.0523918E-3</v>
          </cell>
          <cell r="F11">
            <v>32535317</v>
          </cell>
          <cell r="G11">
            <v>20736893.16375199</v>
          </cell>
          <cell r="H11">
            <v>195296765.33254501</v>
          </cell>
          <cell r="I11">
            <v>1.1249419000000001E-3</v>
          </cell>
          <cell r="J11">
            <v>26713829</v>
          </cell>
          <cell r="K11">
            <v>2397691</v>
          </cell>
          <cell r="L11">
            <v>853186</v>
          </cell>
          <cell r="M11">
            <v>518362</v>
          </cell>
          <cell r="N11">
            <v>-108936</v>
          </cell>
          <cell r="O11">
            <v>24057</v>
          </cell>
          <cell r="P11">
            <v>-1979646</v>
          </cell>
          <cell r="Q11">
            <v>0</v>
          </cell>
          <cell r="R11">
            <v>-194584</v>
          </cell>
          <cell r="S11">
            <v>63181</v>
          </cell>
          <cell r="T11">
            <v>196</v>
          </cell>
          <cell r="U11">
            <v>-113</v>
          </cell>
          <cell r="V11">
            <v>768242</v>
          </cell>
          <cell r="W11">
            <v>-4802497</v>
          </cell>
          <cell r="X11">
            <v>809943</v>
          </cell>
          <cell r="Y11">
            <v>-1650918</v>
          </cell>
          <cell r="Z11">
            <v>32535317</v>
          </cell>
          <cell r="AA11">
            <v>-1650918</v>
          </cell>
          <cell r="AB11">
            <v>-1304350.58</v>
          </cell>
          <cell r="AC11">
            <v>-7569634</v>
          </cell>
          <cell r="AD11">
            <v>-391285.6238800413</v>
          </cell>
          <cell r="AE11">
            <v>2073448</v>
          </cell>
          <cell r="AF11">
            <v>4034255</v>
          </cell>
          <cell r="AG11">
            <v>-809943</v>
          </cell>
          <cell r="AH11">
            <v>-203059.25645089411</v>
          </cell>
          <cell r="AI11">
            <v>26713829</v>
          </cell>
          <cell r="AJ11">
            <v>4908361</v>
          </cell>
          <cell r="AK11">
            <v>2138789</v>
          </cell>
          <cell r="AL11">
            <v>231330</v>
          </cell>
          <cell r="AM11">
            <v>259356</v>
          </cell>
          <cell r="AN11">
            <v>7537836</v>
          </cell>
          <cell r="AO11">
            <v>242722</v>
          </cell>
          <cell r="AP11">
            <v>12158092</v>
          </cell>
          <cell r="AQ11">
            <v>0</v>
          </cell>
          <cell r="AR11">
            <v>73920</v>
          </cell>
          <cell r="AS11">
            <v>12474734</v>
          </cell>
        </row>
        <row r="12">
          <cell r="A12">
            <v>10400</v>
          </cell>
          <cell r="B12" t="str">
            <v>Department Of Justice</v>
          </cell>
          <cell r="C12">
            <v>53656530.389221556</v>
          </cell>
          <cell r="D12">
            <v>588203495.63561702</v>
          </cell>
          <cell r="E12">
            <v>2.9788952000000001E-3</v>
          </cell>
          <cell r="F12">
            <v>92094313</v>
          </cell>
          <cell r="G12">
            <v>53776547.058823526</v>
          </cell>
          <cell r="H12">
            <v>508994902.13533998</v>
          </cell>
          <cell r="I12">
            <v>2.9318955000000001E-3</v>
          </cell>
          <cell r="J12">
            <v>69623288</v>
          </cell>
          <cell r="K12">
            <v>6249015</v>
          </cell>
          <cell r="L12">
            <v>2223627</v>
          </cell>
          <cell r="M12">
            <v>-366792</v>
          </cell>
          <cell r="N12">
            <v>-283917</v>
          </cell>
          <cell r="O12">
            <v>62698</v>
          </cell>
          <cell r="P12">
            <v>-5159480</v>
          </cell>
          <cell r="Q12">
            <v>0</v>
          </cell>
          <cell r="R12">
            <v>-507138</v>
          </cell>
          <cell r="S12">
            <v>164666</v>
          </cell>
          <cell r="T12">
            <v>512</v>
          </cell>
          <cell r="U12">
            <v>-295</v>
          </cell>
          <cell r="V12">
            <v>2002242</v>
          </cell>
          <cell r="W12">
            <v>-12516575</v>
          </cell>
          <cell r="X12">
            <v>1819542</v>
          </cell>
          <cell r="Y12">
            <v>-6311895</v>
          </cell>
          <cell r="Z12">
            <v>92094313</v>
          </cell>
          <cell r="AA12">
            <v>-6311895</v>
          </cell>
          <cell r="AB12">
            <v>-3382544.8099999996</v>
          </cell>
          <cell r="AC12">
            <v>-19728464</v>
          </cell>
          <cell r="AD12">
            <v>253484.05506650452</v>
          </cell>
          <cell r="AE12">
            <v>-1467172</v>
          </cell>
          <cell r="AF12">
            <v>10514334</v>
          </cell>
          <cell r="AG12">
            <v>-1819542</v>
          </cell>
          <cell r="AH12">
            <v>-529226.01622512448</v>
          </cell>
          <cell r="AI12">
            <v>69623288</v>
          </cell>
          <cell r="AJ12">
            <v>5881960</v>
          </cell>
          <cell r="AK12">
            <v>5574249</v>
          </cell>
          <cell r="AL12">
            <v>602908</v>
          </cell>
          <cell r="AM12">
            <v>675950</v>
          </cell>
          <cell r="AN12">
            <v>12735067</v>
          </cell>
          <cell r="AO12">
            <v>2209216</v>
          </cell>
          <cell r="AP12">
            <v>31687198</v>
          </cell>
          <cell r="AQ12">
            <v>0</v>
          </cell>
          <cell r="AR12">
            <v>192655</v>
          </cell>
          <cell r="AS12">
            <v>34089069</v>
          </cell>
        </row>
        <row r="13">
          <cell r="A13">
            <v>10500</v>
          </cell>
          <cell r="B13" t="str">
            <v>State Auditor</v>
          </cell>
          <cell r="C13">
            <v>12228482.485029941</v>
          </cell>
          <cell r="D13">
            <v>134125080.20814399</v>
          </cell>
          <cell r="E13">
            <v>6.7926249999999998E-4</v>
          </cell>
          <cell r="F13">
            <v>20999803</v>
          </cell>
          <cell r="G13">
            <v>12665931.160572337</v>
          </cell>
          <cell r="H13">
            <v>122010221.70473</v>
          </cell>
          <cell r="I13">
            <v>7.027992E-4</v>
          </cell>
          <cell r="J13">
            <v>16689268</v>
          </cell>
          <cell r="K13">
            <v>1497940</v>
          </cell>
          <cell r="L13">
            <v>533022</v>
          </cell>
          <cell r="M13">
            <v>161983</v>
          </cell>
          <cell r="N13">
            <v>-68057</v>
          </cell>
          <cell r="O13">
            <v>15029</v>
          </cell>
          <cell r="P13">
            <v>-1236769</v>
          </cell>
          <cell r="Q13">
            <v>0</v>
          </cell>
          <cell r="R13">
            <v>-121565</v>
          </cell>
          <cell r="S13">
            <v>39472</v>
          </cell>
          <cell r="T13">
            <v>123</v>
          </cell>
          <cell r="U13">
            <v>-71</v>
          </cell>
          <cell r="V13">
            <v>479954</v>
          </cell>
          <cell r="W13">
            <v>-3000325</v>
          </cell>
          <cell r="X13">
            <v>455191</v>
          </cell>
          <cell r="Y13">
            <v>-1244073</v>
          </cell>
          <cell r="Z13">
            <v>20999803</v>
          </cell>
          <cell r="AA13">
            <v>-1244073</v>
          </cell>
          <cell r="AB13">
            <v>-796687.07</v>
          </cell>
          <cell r="AC13">
            <v>-4729073</v>
          </cell>
          <cell r="AD13">
            <v>-126940.95551363798</v>
          </cell>
          <cell r="AE13">
            <v>647920</v>
          </cell>
          <cell r="AF13">
            <v>2520371</v>
          </cell>
          <cell r="AG13">
            <v>-455191</v>
          </cell>
          <cell r="AH13">
            <v>-126859.7809240488</v>
          </cell>
          <cell r="AI13">
            <v>16689268</v>
          </cell>
          <cell r="AJ13">
            <v>1101840</v>
          </cell>
          <cell r="AK13">
            <v>1336193</v>
          </cell>
          <cell r="AL13">
            <v>144522</v>
          </cell>
          <cell r="AM13">
            <v>162031</v>
          </cell>
          <cell r="AN13">
            <v>2744586</v>
          </cell>
          <cell r="AO13">
            <v>394574</v>
          </cell>
          <cell r="AP13">
            <v>7595679</v>
          </cell>
          <cell r="AQ13">
            <v>0</v>
          </cell>
          <cell r="AR13">
            <v>46181</v>
          </cell>
          <cell r="AS13">
            <v>8036434</v>
          </cell>
        </row>
        <row r="14">
          <cell r="A14">
            <v>10700</v>
          </cell>
          <cell r="B14" t="str">
            <v>Department Of Cultural Resources</v>
          </cell>
          <cell r="C14">
            <v>83741512.1257485</v>
          </cell>
          <cell r="D14">
            <v>895609800.98679399</v>
          </cell>
          <cell r="E14">
            <v>4.5357223000000004E-3</v>
          </cell>
          <cell r="F14">
            <v>140224547</v>
          </cell>
          <cell r="G14">
            <v>85594900.953895077</v>
          </cell>
          <cell r="H14">
            <v>773295841.45864797</v>
          </cell>
          <cell r="I14">
            <v>4.4543129999999997E-3</v>
          </cell>
          <cell r="J14">
            <v>105775911</v>
          </cell>
          <cell r="K14">
            <v>9493881</v>
          </cell>
          <cell r="L14">
            <v>3378269</v>
          </cell>
          <cell r="M14">
            <v>-580916</v>
          </cell>
          <cell r="N14">
            <v>-431343</v>
          </cell>
          <cell r="O14">
            <v>95254</v>
          </cell>
          <cell r="P14">
            <v>-7838594</v>
          </cell>
          <cell r="Q14">
            <v>0</v>
          </cell>
          <cell r="R14">
            <v>-770474</v>
          </cell>
          <cell r="S14">
            <v>250171</v>
          </cell>
          <cell r="T14">
            <v>777</v>
          </cell>
          <cell r="U14">
            <v>-448</v>
          </cell>
          <cell r="V14">
            <v>3041926</v>
          </cell>
          <cell r="W14">
            <v>-19015938</v>
          </cell>
          <cell r="X14">
            <v>6014349</v>
          </cell>
          <cell r="Y14">
            <v>-6363086</v>
          </cell>
          <cell r="Z14">
            <v>140224547</v>
          </cell>
          <cell r="AA14">
            <v>-6363086</v>
          </cell>
          <cell r="AB14">
            <v>-5383919.2700000005</v>
          </cell>
          <cell r="AC14">
            <v>-29972675</v>
          </cell>
          <cell r="AD14">
            <v>439065.49576325528</v>
          </cell>
          <cell r="AE14">
            <v>-2323652</v>
          </cell>
          <cell r="AF14">
            <v>15974012</v>
          </cell>
          <cell r="AG14">
            <v>-6014349</v>
          </cell>
          <cell r="AH14">
            <v>-804032.17782140698</v>
          </cell>
          <cell r="AI14">
            <v>105775911</v>
          </cell>
          <cell r="AJ14">
            <v>9600171</v>
          </cell>
          <cell r="AK14">
            <v>8468736</v>
          </cell>
          <cell r="AL14">
            <v>915974</v>
          </cell>
          <cell r="AM14">
            <v>1026944</v>
          </cell>
          <cell r="AN14">
            <v>20011825</v>
          </cell>
          <cell r="AO14">
            <v>2695016</v>
          </cell>
          <cell r="AP14">
            <v>48141108</v>
          </cell>
          <cell r="AQ14">
            <v>0</v>
          </cell>
          <cell r="AR14">
            <v>292693</v>
          </cell>
          <cell r="AS14">
            <v>51128817</v>
          </cell>
        </row>
        <row r="15">
          <cell r="A15">
            <v>10800</v>
          </cell>
          <cell r="B15" t="str">
            <v>Administrative Office Of The Courts</v>
          </cell>
          <cell r="C15">
            <v>360245544.31137723</v>
          </cell>
          <cell r="D15">
            <v>3624336317.7252798</v>
          </cell>
          <cell r="E15">
            <v>1.83550728E-2</v>
          </cell>
          <cell r="F15">
            <v>567457968</v>
          </cell>
          <cell r="G15">
            <v>372818313.8314786</v>
          </cell>
          <cell r="H15">
            <v>3207416823.7622099</v>
          </cell>
          <cell r="I15">
            <v>1.8475255699999998E-2</v>
          </cell>
          <cell r="J15">
            <v>438729159</v>
          </cell>
          <cell r="K15">
            <v>39377987</v>
          </cell>
          <cell r="L15">
            <v>14012124</v>
          </cell>
          <cell r="M15">
            <v>1139161</v>
          </cell>
          <cell r="N15">
            <v>-1789092</v>
          </cell>
          <cell r="O15">
            <v>395088</v>
          </cell>
          <cell r="P15">
            <v>-32512314</v>
          </cell>
          <cell r="Q15">
            <v>0</v>
          </cell>
          <cell r="R15">
            <v>-3195713</v>
          </cell>
          <cell r="S15">
            <v>1037639</v>
          </cell>
          <cell r="T15">
            <v>3224</v>
          </cell>
          <cell r="U15">
            <v>-1858</v>
          </cell>
          <cell r="V15">
            <v>12617068</v>
          </cell>
          <cell r="W15">
            <v>-78872840</v>
          </cell>
          <cell r="X15">
            <v>15967228</v>
          </cell>
          <cell r="Y15">
            <v>-31822298</v>
          </cell>
          <cell r="Z15">
            <v>567457968</v>
          </cell>
          <cell r="AA15">
            <v>-31822298</v>
          </cell>
          <cell r="AB15">
            <v>-23450271.940000001</v>
          </cell>
          <cell r="AC15">
            <v>-124318349</v>
          </cell>
          <cell r="AD15">
            <v>-648183.45676446706</v>
          </cell>
          <cell r="AE15">
            <v>4556652</v>
          </cell>
          <cell r="AF15">
            <v>66255773</v>
          </cell>
          <cell r="AG15">
            <v>-15967228</v>
          </cell>
          <cell r="AH15">
            <v>-3334902.616021452</v>
          </cell>
          <cell r="AI15">
            <v>438729159</v>
          </cell>
          <cell r="AJ15">
            <v>21882628</v>
          </cell>
          <cell r="AK15">
            <v>35125969</v>
          </cell>
          <cell r="AL15">
            <v>3799205</v>
          </cell>
          <cell r="AM15">
            <v>4259480</v>
          </cell>
          <cell r="AN15">
            <v>65067282</v>
          </cell>
          <cell r="AO15">
            <v>395349</v>
          </cell>
          <cell r="AP15">
            <v>199675971</v>
          </cell>
          <cell r="AQ15">
            <v>0</v>
          </cell>
          <cell r="AR15">
            <v>1214009</v>
          </cell>
          <cell r="AS15">
            <v>201285329</v>
          </cell>
        </row>
        <row r="16">
          <cell r="A16">
            <v>10850</v>
          </cell>
          <cell r="B16" t="str">
            <v>Office Of Administrative Hearing</v>
          </cell>
          <cell r="C16">
            <v>3926704.1916167671</v>
          </cell>
          <cell r="D16">
            <v>29342959.396184001</v>
          </cell>
          <cell r="E16">
            <v>1.4860439999999999E-4</v>
          </cell>
          <cell r="F16">
            <v>4594193</v>
          </cell>
          <cell r="G16">
            <v>3768684.2607313194</v>
          </cell>
          <cell r="H16">
            <v>22410415.899353899</v>
          </cell>
          <cell r="I16">
            <v>1.290877E-4</v>
          </cell>
          <cell r="J16">
            <v>3065426</v>
          </cell>
          <cell r="K16">
            <v>275136</v>
          </cell>
          <cell r="L16">
            <v>97904</v>
          </cell>
          <cell r="M16">
            <v>-125225</v>
          </cell>
          <cell r="N16">
            <v>-12500</v>
          </cell>
          <cell r="O16">
            <v>2761</v>
          </cell>
          <cell r="P16">
            <v>-227165</v>
          </cell>
          <cell r="Q16">
            <v>0</v>
          </cell>
          <cell r="R16">
            <v>-22329</v>
          </cell>
          <cell r="S16">
            <v>7250</v>
          </cell>
          <cell r="T16">
            <v>23</v>
          </cell>
          <cell r="U16">
            <v>-13</v>
          </cell>
          <cell r="V16">
            <v>88156</v>
          </cell>
          <cell r="W16">
            <v>-551089</v>
          </cell>
          <cell r="X16">
            <v>299333</v>
          </cell>
          <cell r="Y16">
            <v>-167758</v>
          </cell>
          <cell r="Z16">
            <v>4594193</v>
          </cell>
          <cell r="AA16">
            <v>-167758</v>
          </cell>
          <cell r="AB16">
            <v>-237050.23999999999</v>
          </cell>
          <cell r="AC16">
            <v>-868620</v>
          </cell>
          <cell r="AD16">
            <v>105260.33635769546</v>
          </cell>
          <cell r="AE16">
            <v>-500896</v>
          </cell>
          <cell r="AF16">
            <v>462933</v>
          </cell>
          <cell r="AG16">
            <v>-299333</v>
          </cell>
          <cell r="AH16">
            <v>-23301.161045700301</v>
          </cell>
          <cell r="AI16">
            <v>3065426</v>
          </cell>
          <cell r="AJ16">
            <v>365868</v>
          </cell>
          <cell r="AK16">
            <v>245427</v>
          </cell>
          <cell r="AL16">
            <v>26545</v>
          </cell>
          <cell r="AM16">
            <v>29761</v>
          </cell>
          <cell r="AN16">
            <v>667601</v>
          </cell>
          <cell r="AO16">
            <v>566805</v>
          </cell>
          <cell r="AP16">
            <v>1395148</v>
          </cell>
          <cell r="AQ16">
            <v>0</v>
          </cell>
          <cell r="AR16">
            <v>8482</v>
          </cell>
          <cell r="AS16">
            <v>1970435</v>
          </cell>
        </row>
        <row r="17">
          <cell r="A17">
            <v>10900</v>
          </cell>
          <cell r="B17" t="str">
            <v>Department Of Administration</v>
          </cell>
          <cell r="C17">
            <v>32209888.473053899</v>
          </cell>
          <cell r="D17">
            <v>286184087.17675698</v>
          </cell>
          <cell r="E17">
            <v>1.4493494000000001E-3</v>
          </cell>
          <cell r="F17">
            <v>44807497</v>
          </cell>
          <cell r="G17">
            <v>33317296.343402226</v>
          </cell>
          <cell r="H17">
            <v>263806771.58102</v>
          </cell>
          <cell r="I17">
            <v>1.5195709999999999E-3</v>
          </cell>
          <cell r="J17">
            <v>36085027</v>
          </cell>
          <cell r="K17">
            <v>3238799</v>
          </cell>
          <cell r="L17">
            <v>1152483</v>
          </cell>
          <cell r="M17">
            <v>565226</v>
          </cell>
          <cell r="N17">
            <v>-147151</v>
          </cell>
          <cell r="O17">
            <v>32496</v>
          </cell>
          <cell r="P17">
            <v>-2674105</v>
          </cell>
          <cell r="Q17">
            <v>0</v>
          </cell>
          <cell r="R17">
            <v>-262844</v>
          </cell>
          <cell r="S17">
            <v>85345</v>
          </cell>
          <cell r="T17">
            <v>265</v>
          </cell>
          <cell r="U17">
            <v>-153</v>
          </cell>
          <cell r="V17">
            <v>1037741</v>
          </cell>
          <cell r="W17">
            <v>-6487211</v>
          </cell>
          <cell r="X17">
            <v>-627444</v>
          </cell>
          <cell r="Y17">
            <v>-4086553</v>
          </cell>
          <cell r="Z17">
            <v>44807497</v>
          </cell>
          <cell r="AA17">
            <v>-4086553</v>
          </cell>
          <cell r="AB17">
            <v>-2095657.94</v>
          </cell>
          <cell r="AC17">
            <v>-10225058</v>
          </cell>
          <cell r="AD17">
            <v>-378726.92529679881</v>
          </cell>
          <cell r="AE17">
            <v>2260904</v>
          </cell>
          <cell r="AF17">
            <v>5449470</v>
          </cell>
          <cell r="AG17">
            <v>627444</v>
          </cell>
          <cell r="AH17">
            <v>-274292.35001766897</v>
          </cell>
          <cell r="AI17">
            <v>36085027</v>
          </cell>
          <cell r="AJ17">
            <v>6477760</v>
          </cell>
          <cell r="AK17">
            <v>2889075</v>
          </cell>
          <cell r="AL17">
            <v>312481</v>
          </cell>
          <cell r="AM17">
            <v>350338</v>
          </cell>
          <cell r="AN17">
            <v>10029654</v>
          </cell>
          <cell r="AO17">
            <v>1827043</v>
          </cell>
          <cell r="AP17">
            <v>16423146</v>
          </cell>
          <cell r="AQ17">
            <v>0</v>
          </cell>
          <cell r="AR17">
            <v>99851</v>
          </cell>
          <cell r="AS17">
            <v>18350040</v>
          </cell>
        </row>
        <row r="18">
          <cell r="A18">
            <v>10910</v>
          </cell>
          <cell r="B18" t="str">
            <v>Office Of State Budget &amp; Management</v>
          </cell>
          <cell r="C18">
            <v>7623778.7425149698</v>
          </cell>
          <cell r="D18">
            <v>76946102.971368</v>
          </cell>
          <cell r="E18">
            <v>3.8968549999999997E-4</v>
          </cell>
          <cell r="F18">
            <v>12047358</v>
          </cell>
          <cell r="G18">
            <v>9105399.3640699517</v>
          </cell>
          <cell r="H18">
            <v>73241093.412186697</v>
          </cell>
          <cell r="I18">
            <v>4.218809E-4</v>
          </cell>
          <cell r="J18">
            <v>10018343</v>
          </cell>
          <cell r="K18">
            <v>899193</v>
          </cell>
          <cell r="L18">
            <v>319966</v>
          </cell>
          <cell r="M18">
            <v>247328</v>
          </cell>
          <cell r="N18">
            <v>-40854</v>
          </cell>
          <cell r="O18">
            <v>9022</v>
          </cell>
          <cell r="P18">
            <v>-742416</v>
          </cell>
          <cell r="Q18">
            <v>0</v>
          </cell>
          <cell r="R18">
            <v>-72974</v>
          </cell>
          <cell r="S18">
            <v>23694</v>
          </cell>
          <cell r="T18">
            <v>74</v>
          </cell>
          <cell r="U18">
            <v>-42</v>
          </cell>
          <cell r="V18">
            <v>288110</v>
          </cell>
          <cell r="W18">
            <v>-1801055</v>
          </cell>
          <cell r="X18">
            <v>1051984</v>
          </cell>
          <cell r="Y18">
            <v>182030</v>
          </cell>
          <cell r="Z18">
            <v>12047358</v>
          </cell>
          <cell r="AA18">
            <v>182030</v>
          </cell>
          <cell r="AB18">
            <v>-572729.62</v>
          </cell>
          <cell r="AC18">
            <v>-2838799</v>
          </cell>
          <cell r="AD18">
            <v>-173639.9783343107</v>
          </cell>
          <cell r="AE18">
            <v>989316</v>
          </cell>
          <cell r="AF18">
            <v>1512945</v>
          </cell>
          <cell r="AG18">
            <v>-1051984</v>
          </cell>
          <cell r="AH18">
            <v>-76152.218941115105</v>
          </cell>
          <cell r="AI18">
            <v>10018343</v>
          </cell>
          <cell r="AJ18">
            <v>3868142</v>
          </cell>
          <cell r="AK18">
            <v>802099</v>
          </cell>
          <cell r="AL18">
            <v>86755</v>
          </cell>
          <cell r="AM18">
            <v>97265</v>
          </cell>
          <cell r="AN18">
            <v>4854261</v>
          </cell>
          <cell r="AO18">
            <v>0</v>
          </cell>
          <cell r="AP18">
            <v>4559584</v>
          </cell>
          <cell r="AQ18">
            <v>0</v>
          </cell>
          <cell r="AR18">
            <v>27722</v>
          </cell>
          <cell r="AS18">
            <v>4587306</v>
          </cell>
        </row>
        <row r="19">
          <cell r="A19">
            <v>10930</v>
          </cell>
          <cell r="B19" t="str">
            <v>Information Technology Services</v>
          </cell>
          <cell r="C19">
            <v>105790224.8502994</v>
          </cell>
          <cell r="D19">
            <v>963083839.80953205</v>
          </cell>
          <cell r="E19">
            <v>4.8774374999999998E-3</v>
          </cell>
          <cell r="F19">
            <v>150788875</v>
          </cell>
          <cell r="G19">
            <v>106688783.30683623</v>
          </cell>
          <cell r="H19">
            <v>858808893.89218199</v>
          </cell>
          <cell r="I19">
            <v>4.9468823999999998E-3</v>
          </cell>
          <cell r="J19">
            <v>117472883</v>
          </cell>
          <cell r="K19">
            <v>10543739</v>
          </cell>
          <cell r="L19">
            <v>3751847</v>
          </cell>
          <cell r="M19">
            <v>661978</v>
          </cell>
          <cell r="N19">
            <v>-479042</v>
          </cell>
          <cell r="O19">
            <v>105788</v>
          </cell>
          <cell r="P19">
            <v>-8705406</v>
          </cell>
          <cell r="Q19">
            <v>0</v>
          </cell>
          <cell r="R19">
            <v>-855675</v>
          </cell>
          <cell r="S19">
            <v>277835</v>
          </cell>
          <cell r="T19">
            <v>863</v>
          </cell>
          <cell r="U19">
            <v>-498</v>
          </cell>
          <cell r="V19">
            <v>3378310</v>
          </cell>
          <cell r="W19">
            <v>-21118769</v>
          </cell>
          <cell r="X19">
            <v>20297621</v>
          </cell>
          <cell r="Y19">
            <v>7858591</v>
          </cell>
          <cell r="Z19">
            <v>150788875</v>
          </cell>
          <cell r="AA19">
            <v>7858591</v>
          </cell>
          <cell r="AB19">
            <v>-6710724.4699999988</v>
          </cell>
          <cell r="AC19">
            <v>-33287131</v>
          </cell>
          <cell r="AD19">
            <v>-374538.09726806358</v>
          </cell>
          <cell r="AE19">
            <v>2647916</v>
          </cell>
          <cell r="AF19">
            <v>17740459</v>
          </cell>
          <cell r="AG19">
            <v>-20297621</v>
          </cell>
          <cell r="AH19">
            <v>-892944.12617577356</v>
          </cell>
          <cell r="AI19">
            <v>117472883</v>
          </cell>
          <cell r="AJ19">
            <v>48618754</v>
          </cell>
          <cell r="AK19">
            <v>9405231</v>
          </cell>
          <cell r="AL19">
            <v>1017264</v>
          </cell>
          <cell r="AM19">
            <v>1140506</v>
          </cell>
          <cell r="AN19">
            <v>60181755</v>
          </cell>
          <cell r="AO19">
            <v>827333</v>
          </cell>
          <cell r="AP19">
            <v>53464675</v>
          </cell>
          <cell r="AQ19">
            <v>0</v>
          </cell>
          <cell r="AR19">
            <v>325060</v>
          </cell>
          <cell r="AS19">
            <v>54617068</v>
          </cell>
        </row>
        <row r="20">
          <cell r="A20">
            <v>10940</v>
          </cell>
          <cell r="B20" t="str">
            <v>Office Of State Controller</v>
          </cell>
          <cell r="C20">
            <v>13599697.75449102</v>
          </cell>
          <cell r="D20">
            <v>118145403.78869499</v>
          </cell>
          <cell r="E20">
            <v>5.983351E-4</v>
          </cell>
          <cell r="F20">
            <v>18497885</v>
          </cell>
          <cell r="G20">
            <v>14696342.925278222</v>
          </cell>
          <cell r="H20">
            <v>111275147.09164201</v>
          </cell>
          <cell r="I20">
            <v>6.4096339999999996E-4</v>
          </cell>
          <cell r="J20">
            <v>15220863</v>
          </cell>
          <cell r="K20">
            <v>1366143</v>
          </cell>
          <cell r="L20">
            <v>486124</v>
          </cell>
          <cell r="M20">
            <v>340968</v>
          </cell>
          <cell r="N20">
            <v>-62069</v>
          </cell>
          <cell r="O20">
            <v>13707</v>
          </cell>
          <cell r="P20">
            <v>-1127952</v>
          </cell>
          <cell r="Q20">
            <v>0</v>
          </cell>
          <cell r="R20">
            <v>-110869</v>
          </cell>
          <cell r="S20">
            <v>35999</v>
          </cell>
          <cell r="T20">
            <v>112</v>
          </cell>
          <cell r="U20">
            <v>-64</v>
          </cell>
          <cell r="V20">
            <v>437725</v>
          </cell>
          <cell r="W20">
            <v>-2736341</v>
          </cell>
          <cell r="X20">
            <v>286597</v>
          </cell>
          <cell r="Y20">
            <v>-1069920</v>
          </cell>
          <cell r="Z20">
            <v>18497885</v>
          </cell>
          <cell r="AA20">
            <v>-1069920</v>
          </cell>
          <cell r="AB20">
            <v>-924399.97000000009</v>
          </cell>
          <cell r="AC20">
            <v>-4312986</v>
          </cell>
          <cell r="AD20">
            <v>-229908.36950376048</v>
          </cell>
          <cell r="AE20">
            <v>1363872</v>
          </cell>
          <cell r="AF20">
            <v>2298616</v>
          </cell>
          <cell r="AG20">
            <v>-286597</v>
          </cell>
          <cell r="AH20">
            <v>-115698.0208633326</v>
          </cell>
          <cell r="AI20">
            <v>15220863</v>
          </cell>
          <cell r="AJ20">
            <v>2258683</v>
          </cell>
          <cell r="AK20">
            <v>1218628</v>
          </cell>
          <cell r="AL20">
            <v>131806</v>
          </cell>
          <cell r="AM20">
            <v>147774</v>
          </cell>
          <cell r="AN20">
            <v>3756891</v>
          </cell>
          <cell r="AO20">
            <v>474770</v>
          </cell>
          <cell r="AP20">
            <v>6927373</v>
          </cell>
          <cell r="AQ20">
            <v>0</v>
          </cell>
          <cell r="AR20">
            <v>42118</v>
          </cell>
          <cell r="AS20">
            <v>7444261</v>
          </cell>
        </row>
        <row r="21">
          <cell r="A21">
            <v>10950</v>
          </cell>
          <cell r="B21" t="str">
            <v>N.C. School Of Science &amp; Mathematics</v>
          </cell>
          <cell r="C21">
            <v>14831050.748502994</v>
          </cell>
          <cell r="D21">
            <v>161070290.554423</v>
          </cell>
          <cell r="E21">
            <v>8.1572369999999999E-4</v>
          </cell>
          <cell r="F21">
            <v>25218582</v>
          </cell>
          <cell r="G21">
            <v>16230679.491255965</v>
          </cell>
          <cell r="H21">
            <v>148452692.78898001</v>
          </cell>
          <cell r="I21">
            <v>8.5511229999999999E-4</v>
          </cell>
          <cell r="J21">
            <v>20306225</v>
          </cell>
          <cell r="K21">
            <v>1822578</v>
          </cell>
          <cell r="L21">
            <v>648540</v>
          </cell>
          <cell r="M21">
            <v>285469</v>
          </cell>
          <cell r="N21">
            <v>-82807</v>
          </cell>
          <cell r="O21">
            <v>18286</v>
          </cell>
          <cell r="P21">
            <v>-1504806</v>
          </cell>
          <cell r="Q21">
            <v>0</v>
          </cell>
          <cell r="R21">
            <v>-147911</v>
          </cell>
          <cell r="S21">
            <v>48026</v>
          </cell>
          <cell r="T21">
            <v>149</v>
          </cell>
          <cell r="U21">
            <v>-86</v>
          </cell>
          <cell r="V21">
            <v>583971</v>
          </cell>
          <cell r="W21">
            <v>-3650566</v>
          </cell>
          <cell r="X21">
            <v>465248</v>
          </cell>
          <cell r="Y21">
            <v>-1513909</v>
          </cell>
          <cell r="Z21">
            <v>25218582</v>
          </cell>
          <cell r="AA21">
            <v>-1513909</v>
          </cell>
          <cell r="AB21">
            <v>-1020909.7400000001</v>
          </cell>
          <cell r="AC21">
            <v>-5753974</v>
          </cell>
          <cell r="AD21">
            <v>-212434.63988519879</v>
          </cell>
          <cell r="AE21">
            <v>1141876</v>
          </cell>
          <cell r="AF21">
            <v>3066595</v>
          </cell>
          <cell r="AG21">
            <v>-465248</v>
          </cell>
          <cell r="AH21">
            <v>-154353.27621809969</v>
          </cell>
          <cell r="AI21">
            <v>20306225</v>
          </cell>
          <cell r="AJ21">
            <v>2849848</v>
          </cell>
          <cell r="AK21">
            <v>1625777</v>
          </cell>
          <cell r="AL21">
            <v>175843</v>
          </cell>
          <cell r="AM21">
            <v>197147</v>
          </cell>
          <cell r="AN21">
            <v>4848615</v>
          </cell>
          <cell r="AO21">
            <v>0</v>
          </cell>
          <cell r="AP21">
            <v>9241841</v>
          </cell>
          <cell r="AQ21">
            <v>0</v>
          </cell>
          <cell r="AR21">
            <v>56189</v>
          </cell>
          <cell r="AS21">
            <v>9298030</v>
          </cell>
        </row>
        <row r="22">
          <cell r="A22">
            <v>11050</v>
          </cell>
          <cell r="B22" t="str">
            <v>North Carolina Department of Military &amp; Veteran Affairs</v>
          </cell>
          <cell r="C22">
            <v>4715099.7005988024</v>
          </cell>
          <cell r="D22">
            <v>45411170.456685998</v>
          </cell>
          <cell r="E22">
            <v>2.299801E-4</v>
          </cell>
          <cell r="F22">
            <v>7109971</v>
          </cell>
          <cell r="G22">
            <v>4793559.618441972</v>
          </cell>
          <cell r="H22">
            <v>37296909.899276502</v>
          </cell>
          <cell r="I22">
            <v>2.1483639999999999E-4</v>
          </cell>
          <cell r="J22">
            <v>5101688</v>
          </cell>
          <cell r="K22">
            <v>457900</v>
          </cell>
          <cell r="L22">
            <v>162938</v>
          </cell>
          <cell r="M22">
            <v>-101109</v>
          </cell>
          <cell r="N22">
            <v>-20804</v>
          </cell>
          <cell r="O22">
            <v>4594</v>
          </cell>
          <cell r="P22">
            <v>-378064</v>
          </cell>
          <cell r="Q22">
            <v>0</v>
          </cell>
          <cell r="R22">
            <v>-37161</v>
          </cell>
          <cell r="S22">
            <v>12066</v>
          </cell>
          <cell r="T22">
            <v>37</v>
          </cell>
          <cell r="U22">
            <v>-22</v>
          </cell>
          <cell r="V22">
            <v>146715</v>
          </cell>
          <cell r="W22">
            <v>-917160</v>
          </cell>
          <cell r="X22">
            <v>1702349</v>
          </cell>
          <cell r="Y22">
            <v>1032279</v>
          </cell>
          <cell r="Z22">
            <v>7109971</v>
          </cell>
          <cell r="AA22">
            <v>1032279</v>
          </cell>
          <cell r="AB22">
            <v>-301514.90000000002</v>
          </cell>
          <cell r="AC22">
            <v>-1445615</v>
          </cell>
          <cell r="AD22">
            <v>81674.570435844827</v>
          </cell>
          <cell r="AE22">
            <v>-404424</v>
          </cell>
          <cell r="AF22">
            <v>770444</v>
          </cell>
          <cell r="AG22">
            <v>-1702349</v>
          </cell>
          <cell r="AH22">
            <v>-38779.353531579596</v>
          </cell>
          <cell r="AI22">
            <v>5101688</v>
          </cell>
          <cell r="AJ22">
            <v>2308201</v>
          </cell>
          <cell r="AK22">
            <v>408456</v>
          </cell>
          <cell r="AL22">
            <v>44178</v>
          </cell>
          <cell r="AM22">
            <v>49531</v>
          </cell>
          <cell r="AN22">
            <v>2810366</v>
          </cell>
          <cell r="AO22">
            <v>425376</v>
          </cell>
          <cell r="AP22">
            <v>2321898</v>
          </cell>
          <cell r="AQ22">
            <v>0</v>
          </cell>
          <cell r="AR22">
            <v>14117</v>
          </cell>
          <cell r="AS22">
            <v>2761391</v>
          </cell>
        </row>
        <row r="23">
          <cell r="A23">
            <v>11300</v>
          </cell>
          <cell r="B23" t="str">
            <v>Environment And Natural Resources</v>
          </cell>
          <cell r="C23">
            <v>90639111.526946098</v>
          </cell>
          <cell r="D23">
            <v>843232413.25090396</v>
          </cell>
          <cell r="E23">
            <v>4.2704624999999998E-3</v>
          </cell>
          <cell r="F23">
            <v>132023882</v>
          </cell>
          <cell r="G23">
            <v>90924548.648648664</v>
          </cell>
          <cell r="H23">
            <v>740811184.06274402</v>
          </cell>
          <cell r="I23">
            <v>4.267196E-3</v>
          </cell>
          <cell r="J23">
            <v>101332471</v>
          </cell>
          <cell r="K23">
            <v>9095062</v>
          </cell>
          <cell r="L23">
            <v>3236355</v>
          </cell>
          <cell r="M23">
            <v>98394</v>
          </cell>
          <cell r="N23">
            <v>-413223</v>
          </cell>
          <cell r="O23">
            <v>91253</v>
          </cell>
          <cell r="P23">
            <v>-7509310</v>
          </cell>
          <cell r="Q23">
            <v>0</v>
          </cell>
          <cell r="R23">
            <v>-738108</v>
          </cell>
          <cell r="S23">
            <v>239662</v>
          </cell>
          <cell r="T23">
            <v>745</v>
          </cell>
          <cell r="U23">
            <v>-429</v>
          </cell>
          <cell r="V23">
            <v>2914141</v>
          </cell>
          <cell r="W23">
            <v>-18217116</v>
          </cell>
          <cell r="X23">
            <v>-90127</v>
          </cell>
          <cell r="Y23">
            <v>-11292701</v>
          </cell>
          <cell r="Z23">
            <v>132023882</v>
          </cell>
          <cell r="AA23">
            <v>-11292701</v>
          </cell>
          <cell r="AB23">
            <v>-5719154.1100000003</v>
          </cell>
          <cell r="AC23">
            <v>-28713582</v>
          </cell>
          <cell r="AD23">
            <v>17617.62829516083</v>
          </cell>
          <cell r="AE23">
            <v>393564</v>
          </cell>
          <cell r="AF23">
            <v>15302975</v>
          </cell>
          <cell r="AG23">
            <v>90127</v>
          </cell>
          <cell r="AH23">
            <v>-770256.35447504395</v>
          </cell>
          <cell r="AI23">
            <v>101332471</v>
          </cell>
          <cell r="AJ23">
            <v>6266128</v>
          </cell>
          <cell r="AK23">
            <v>8112981</v>
          </cell>
          <cell r="AL23">
            <v>877495</v>
          </cell>
          <cell r="AM23">
            <v>983804</v>
          </cell>
          <cell r="AN23">
            <v>16240408</v>
          </cell>
          <cell r="AO23">
            <v>989345</v>
          </cell>
          <cell r="AP23">
            <v>46118794</v>
          </cell>
          <cell r="AQ23">
            <v>0</v>
          </cell>
          <cell r="AR23">
            <v>280397</v>
          </cell>
          <cell r="AS23">
            <v>47388536</v>
          </cell>
        </row>
        <row r="24">
          <cell r="A24">
            <v>11310</v>
          </cell>
          <cell r="B24" t="str">
            <v>N.C. Housing Finance Agency</v>
          </cell>
          <cell r="C24">
            <v>10227244.760479042</v>
          </cell>
          <cell r="D24">
            <v>100481831.004062</v>
          </cell>
          <cell r="E24">
            <v>5.0887969999999997E-4</v>
          </cell>
          <cell r="F24">
            <v>15732318</v>
          </cell>
          <cell r="G24">
            <v>10483060.890302066</v>
          </cell>
          <cell r="H24">
            <v>89351181.953098297</v>
          </cell>
          <cell r="I24">
            <v>5.1467769999999997E-4</v>
          </cell>
          <cell r="J24">
            <v>12221975</v>
          </cell>
          <cell r="K24">
            <v>1096979</v>
          </cell>
          <cell r="L24">
            <v>390345</v>
          </cell>
          <cell r="M24">
            <v>50748</v>
          </cell>
          <cell r="N24">
            <v>-49840</v>
          </cell>
          <cell r="O24">
            <v>11006</v>
          </cell>
          <cell r="P24">
            <v>-905718</v>
          </cell>
          <cell r="Q24">
            <v>0</v>
          </cell>
          <cell r="R24">
            <v>-89025</v>
          </cell>
          <cell r="S24">
            <v>28906</v>
          </cell>
          <cell r="T24">
            <v>90</v>
          </cell>
          <cell r="U24">
            <v>-52</v>
          </cell>
          <cell r="V24">
            <v>351482</v>
          </cell>
          <cell r="W24">
            <v>-2197214</v>
          </cell>
          <cell r="X24">
            <v>683486</v>
          </cell>
          <cell r="Y24">
            <v>-628807</v>
          </cell>
          <cell r="Z24">
            <v>15732318</v>
          </cell>
          <cell r="AA24">
            <v>-628807</v>
          </cell>
          <cell r="AB24">
            <v>-659384.52999999991</v>
          </cell>
          <cell r="AC24">
            <v>-3463220</v>
          </cell>
          <cell r="AD24">
            <v>-31270.916241355008</v>
          </cell>
          <cell r="AE24">
            <v>202996</v>
          </cell>
          <cell r="AF24">
            <v>1845732</v>
          </cell>
          <cell r="AG24">
            <v>-683486</v>
          </cell>
          <cell r="AH24">
            <v>-92902.638859710292</v>
          </cell>
          <cell r="AI24">
            <v>12221975</v>
          </cell>
          <cell r="AJ24">
            <v>1437735</v>
          </cell>
          <cell r="AK24">
            <v>978528</v>
          </cell>
          <cell r="AL24">
            <v>105837</v>
          </cell>
          <cell r="AM24">
            <v>118659</v>
          </cell>
          <cell r="AN24">
            <v>2640759</v>
          </cell>
          <cell r="AO24">
            <v>0</v>
          </cell>
          <cell r="AP24">
            <v>5562509</v>
          </cell>
          <cell r="AQ24">
            <v>0</v>
          </cell>
          <cell r="AR24">
            <v>33819</v>
          </cell>
          <cell r="AS24">
            <v>5596328</v>
          </cell>
        </row>
        <row r="25">
          <cell r="A25">
            <v>11600</v>
          </cell>
          <cell r="B25" t="str">
            <v>Wildlife Resources Commission</v>
          </cell>
          <cell r="C25">
            <v>36626075.598802395</v>
          </cell>
          <cell r="D25">
            <v>424317582.406712</v>
          </cell>
          <cell r="E25">
            <v>2.1489120999999998E-3</v>
          </cell>
          <cell r="F25">
            <v>66434893</v>
          </cell>
          <cell r="G25">
            <v>38148924.801271863</v>
          </cell>
          <cell r="H25">
            <v>391719872.11697</v>
          </cell>
          <cell r="I25">
            <v>2.2563717999999999E-3</v>
          </cell>
          <cell r="J25">
            <v>53581727</v>
          </cell>
          <cell r="K25">
            <v>4809210</v>
          </cell>
          <cell r="L25">
            <v>1711292</v>
          </cell>
          <cell r="M25">
            <v>720005</v>
          </cell>
          <cell r="N25">
            <v>-218501</v>
          </cell>
          <cell r="O25">
            <v>48252</v>
          </cell>
          <cell r="P25">
            <v>-3970709</v>
          </cell>
          <cell r="Q25">
            <v>0</v>
          </cell>
          <cell r="R25">
            <v>-390291</v>
          </cell>
          <cell r="S25">
            <v>126726</v>
          </cell>
          <cell r="T25">
            <v>394</v>
          </cell>
          <cell r="U25">
            <v>-227</v>
          </cell>
          <cell r="V25">
            <v>1540915</v>
          </cell>
          <cell r="W25">
            <v>-9632692</v>
          </cell>
          <cell r="X25">
            <v>2459207</v>
          </cell>
          <cell r="Y25">
            <v>-2796419</v>
          </cell>
          <cell r="Z25">
            <v>66434893</v>
          </cell>
          <cell r="AA25">
            <v>-2796419</v>
          </cell>
          <cell r="AB25">
            <v>-2399567.37</v>
          </cell>
          <cell r="AC25">
            <v>-15182925</v>
          </cell>
          <cell r="AD25">
            <v>-579563.64469408803</v>
          </cell>
          <cell r="AE25">
            <v>2880028</v>
          </cell>
          <cell r="AF25">
            <v>8091777</v>
          </cell>
          <cell r="AG25">
            <v>-2459207</v>
          </cell>
          <cell r="AH25">
            <v>-407289.63867802016</v>
          </cell>
          <cell r="AI25">
            <v>53581727</v>
          </cell>
          <cell r="AJ25">
            <v>7330442</v>
          </cell>
          <cell r="AK25">
            <v>4289913</v>
          </cell>
          <cell r="AL25">
            <v>463995</v>
          </cell>
          <cell r="AM25">
            <v>520208</v>
          </cell>
          <cell r="AN25">
            <v>12604558</v>
          </cell>
          <cell r="AO25">
            <v>739075</v>
          </cell>
          <cell r="AP25">
            <v>24386305</v>
          </cell>
          <cell r="AQ25">
            <v>0</v>
          </cell>
          <cell r="AR25">
            <v>148266</v>
          </cell>
          <cell r="AS25">
            <v>25273646</v>
          </cell>
        </row>
        <row r="26">
          <cell r="A26">
            <v>11900</v>
          </cell>
          <cell r="B26" t="str">
            <v>State Board Of Elections</v>
          </cell>
          <cell r="C26">
            <v>6731905.6886227541</v>
          </cell>
          <cell r="D26">
            <v>65166891.884953998</v>
          </cell>
          <cell r="E26">
            <v>3.3003090000000002E-4</v>
          </cell>
          <cell r="F26">
            <v>10203101</v>
          </cell>
          <cell r="G26">
            <v>6875847.0588235306</v>
          </cell>
          <cell r="H26">
            <v>64968692.655627497</v>
          </cell>
          <cell r="I26">
            <v>3.7423049999999998E-4</v>
          </cell>
          <cell r="J26">
            <v>8886796</v>
          </cell>
          <cell r="K26">
            <v>797631</v>
          </cell>
          <cell r="L26">
            <v>283826</v>
          </cell>
          <cell r="M26">
            <v>317863</v>
          </cell>
          <cell r="N26">
            <v>-36239</v>
          </cell>
          <cell r="O26">
            <v>8003</v>
          </cell>
          <cell r="P26">
            <v>-658562</v>
          </cell>
          <cell r="Q26">
            <v>0</v>
          </cell>
          <cell r="R26">
            <v>-64732</v>
          </cell>
          <cell r="S26">
            <v>21018</v>
          </cell>
          <cell r="T26">
            <v>65</v>
          </cell>
          <cell r="U26">
            <v>-38</v>
          </cell>
          <cell r="V26">
            <v>255568</v>
          </cell>
          <cell r="W26">
            <v>-1597630</v>
          </cell>
          <cell r="X26">
            <v>822702</v>
          </cell>
          <cell r="Y26">
            <v>149475</v>
          </cell>
          <cell r="Z26">
            <v>10203101</v>
          </cell>
          <cell r="AA26">
            <v>149475</v>
          </cell>
          <cell r="AB26">
            <v>-432490.78</v>
          </cell>
          <cell r="AC26">
            <v>-2518164</v>
          </cell>
          <cell r="AD26">
            <v>-238382.62460510561</v>
          </cell>
          <cell r="AE26">
            <v>1271448</v>
          </cell>
          <cell r="AF26">
            <v>1342062</v>
          </cell>
          <cell r="AG26">
            <v>-822702</v>
          </cell>
          <cell r="AH26">
            <v>-67551.014920189496</v>
          </cell>
          <cell r="AI26">
            <v>8886796</v>
          </cell>
          <cell r="AJ26">
            <v>4461438</v>
          </cell>
          <cell r="AK26">
            <v>711504</v>
          </cell>
          <cell r="AL26">
            <v>76956</v>
          </cell>
          <cell r="AM26">
            <v>86279</v>
          </cell>
          <cell r="AN26">
            <v>5336177</v>
          </cell>
          <cell r="AO26">
            <v>55105</v>
          </cell>
          <cell r="AP26">
            <v>4044590</v>
          </cell>
          <cell r="AQ26">
            <v>0</v>
          </cell>
          <cell r="AR26">
            <v>24591</v>
          </cell>
          <cell r="AS26">
            <v>4124286</v>
          </cell>
        </row>
        <row r="27">
          <cell r="A27">
            <v>12100</v>
          </cell>
          <cell r="B27" t="str">
            <v>Governor's Office</v>
          </cell>
          <cell r="C27">
            <v>4790306.2874251502</v>
          </cell>
          <cell r="D27">
            <v>52626406.941021003</v>
          </cell>
          <cell r="E27">
            <v>2.665209E-4</v>
          </cell>
          <cell r="F27">
            <v>8239652</v>
          </cell>
          <cell r="G27">
            <v>5183177.9014308434</v>
          </cell>
          <cell r="H27">
            <v>46139200.952310704</v>
          </cell>
          <cell r="I27">
            <v>2.6576950000000002E-4</v>
          </cell>
          <cell r="J27">
            <v>6311189</v>
          </cell>
          <cell r="K27">
            <v>566459</v>
          </cell>
          <cell r="L27">
            <v>201567</v>
          </cell>
          <cell r="M27">
            <v>-3889</v>
          </cell>
          <cell r="N27">
            <v>-25736</v>
          </cell>
          <cell r="O27">
            <v>5683</v>
          </cell>
          <cell r="P27">
            <v>-467695</v>
          </cell>
          <cell r="Q27">
            <v>0</v>
          </cell>
          <cell r="R27">
            <v>-45971</v>
          </cell>
          <cell r="S27">
            <v>14927</v>
          </cell>
          <cell r="T27">
            <v>46</v>
          </cell>
          <cell r="U27">
            <v>-27</v>
          </cell>
          <cell r="V27">
            <v>181499</v>
          </cell>
          <cell r="W27">
            <v>-1134598</v>
          </cell>
          <cell r="X27">
            <v>127374</v>
          </cell>
          <cell r="Y27">
            <v>-580361</v>
          </cell>
          <cell r="Z27">
            <v>8239652</v>
          </cell>
          <cell r="AA27">
            <v>-580361</v>
          </cell>
          <cell r="AB27">
            <v>-326021.89</v>
          </cell>
          <cell r="AC27">
            <v>-1788339</v>
          </cell>
          <cell r="AD27">
            <v>4052.3685009040637</v>
          </cell>
          <cell r="AE27">
            <v>-15544</v>
          </cell>
          <cell r="AF27">
            <v>953100</v>
          </cell>
          <cell r="AG27">
            <v>-127374</v>
          </cell>
          <cell r="AH27">
            <v>-47973.106039810504</v>
          </cell>
          <cell r="AI27">
            <v>6311189</v>
          </cell>
          <cell r="AJ27">
            <v>928335</v>
          </cell>
          <cell r="AK27">
            <v>505293</v>
          </cell>
          <cell r="AL27">
            <v>54652</v>
          </cell>
          <cell r="AM27">
            <v>61273</v>
          </cell>
          <cell r="AN27">
            <v>1549553</v>
          </cell>
          <cell r="AO27">
            <v>175302</v>
          </cell>
          <cell r="AP27">
            <v>2872371</v>
          </cell>
          <cell r="AQ27">
            <v>0</v>
          </cell>
          <cell r="AR27">
            <v>17464</v>
          </cell>
          <cell r="AS27">
            <v>3065137</v>
          </cell>
        </row>
        <row r="28">
          <cell r="A28">
            <v>12150</v>
          </cell>
          <cell r="B28" t="str">
            <v>Lt. Governor's Office</v>
          </cell>
          <cell r="C28">
            <v>602235.32934131741</v>
          </cell>
          <cell r="D28">
            <v>6706050.1097200001</v>
          </cell>
          <cell r="E28">
            <v>3.3962099999999998E-5</v>
          </cell>
          <cell r="F28">
            <v>1049958</v>
          </cell>
          <cell r="G28">
            <v>696558.66454689985</v>
          </cell>
          <cell r="H28">
            <v>1681977.6059686099</v>
          </cell>
          <cell r="I28">
            <v>9.6885000000000005E-6</v>
          </cell>
          <cell r="J28">
            <v>230071</v>
          </cell>
          <cell r="K28">
            <v>20650</v>
          </cell>
          <cell r="L28">
            <v>7348</v>
          </cell>
          <cell r="M28">
            <v>-169828</v>
          </cell>
          <cell r="N28">
            <v>-938</v>
          </cell>
          <cell r="O28">
            <v>207</v>
          </cell>
          <cell r="P28">
            <v>-17050</v>
          </cell>
          <cell r="Q28">
            <v>0</v>
          </cell>
          <cell r="R28">
            <v>-1676</v>
          </cell>
          <cell r="S28">
            <v>544</v>
          </cell>
          <cell r="T28">
            <v>2</v>
          </cell>
          <cell r="U28">
            <v>-1</v>
          </cell>
          <cell r="V28">
            <v>6616</v>
          </cell>
          <cell r="W28">
            <v>-41361</v>
          </cell>
          <cell r="X28">
            <v>-21488</v>
          </cell>
          <cell r="Y28">
            <v>-216975</v>
          </cell>
          <cell r="Z28">
            <v>1049958</v>
          </cell>
          <cell r="AA28">
            <v>-216975</v>
          </cell>
          <cell r="AB28">
            <v>-43813.54</v>
          </cell>
          <cell r="AC28">
            <v>-65193</v>
          </cell>
          <cell r="AD28">
            <v>130915.07408336288</v>
          </cell>
          <cell r="AE28">
            <v>-679304</v>
          </cell>
          <cell r="AF28">
            <v>34745</v>
          </cell>
          <cell r="AG28">
            <v>21488</v>
          </cell>
          <cell r="AH28">
            <v>-1748.8366342515001</v>
          </cell>
          <cell r="AI28">
            <v>230071</v>
          </cell>
          <cell r="AJ28">
            <v>48426</v>
          </cell>
          <cell r="AK28">
            <v>18420</v>
          </cell>
          <cell r="AL28">
            <v>1992</v>
          </cell>
          <cell r="AM28">
            <v>2234</v>
          </cell>
          <cell r="AN28">
            <v>71072</v>
          </cell>
          <cell r="AO28">
            <v>844108</v>
          </cell>
          <cell r="AP28">
            <v>104711</v>
          </cell>
          <cell r="AQ28">
            <v>0</v>
          </cell>
          <cell r="AR28">
            <v>637</v>
          </cell>
          <cell r="AS28">
            <v>949456</v>
          </cell>
        </row>
        <row r="29">
          <cell r="A29">
            <v>12160</v>
          </cell>
          <cell r="B29" t="str">
            <v>General Assembly</v>
          </cell>
          <cell r="C29">
            <v>35515056.736526951</v>
          </cell>
          <cell r="D29">
            <v>343401793.80482501</v>
          </cell>
          <cell r="E29">
            <v>1.7391225E-3</v>
          </cell>
          <cell r="F29">
            <v>53766004</v>
          </cell>
          <cell r="G29">
            <v>36707524.642289333</v>
          </cell>
          <cell r="H29">
            <v>297151638.61661297</v>
          </cell>
          <cell r="I29">
            <v>1.7116430000000001E-3</v>
          </cell>
          <cell r="J29">
            <v>40646133</v>
          </cell>
          <cell r="K29">
            <v>3648180</v>
          </cell>
          <cell r="L29">
            <v>1298155</v>
          </cell>
          <cell r="M29">
            <v>-147597</v>
          </cell>
          <cell r="N29">
            <v>-165751</v>
          </cell>
          <cell r="O29">
            <v>36603</v>
          </cell>
          <cell r="P29">
            <v>-3012109</v>
          </cell>
          <cell r="Q29">
            <v>0</v>
          </cell>
          <cell r="R29">
            <v>-296067</v>
          </cell>
          <cell r="S29">
            <v>96132</v>
          </cell>
          <cell r="T29">
            <v>299</v>
          </cell>
          <cell r="U29">
            <v>-172</v>
          </cell>
          <cell r="V29">
            <v>1168910</v>
          </cell>
          <cell r="W29">
            <v>-7307187</v>
          </cell>
          <cell r="X29">
            <v>1066185</v>
          </cell>
          <cell r="Y29">
            <v>-3614419</v>
          </cell>
          <cell r="Z29">
            <v>53766004</v>
          </cell>
          <cell r="AA29">
            <v>-3614419</v>
          </cell>
          <cell r="AB29">
            <v>-2308903.2999999989</v>
          </cell>
          <cell r="AC29">
            <v>-11517493</v>
          </cell>
          <cell r="AD29">
            <v>148205.72527150344</v>
          </cell>
          <cell r="AE29">
            <v>-590392</v>
          </cell>
          <cell r="AF29">
            <v>6138277</v>
          </cell>
          <cell r="AG29">
            <v>-1066185</v>
          </cell>
          <cell r="AH29">
            <v>-308962.58276927704</v>
          </cell>
          <cell r="AI29">
            <v>40646133</v>
          </cell>
          <cell r="AJ29">
            <v>3527308</v>
          </cell>
          <cell r="AK29">
            <v>3254251</v>
          </cell>
          <cell r="AL29">
            <v>351978</v>
          </cell>
          <cell r="AM29">
            <v>394620</v>
          </cell>
          <cell r="AN29">
            <v>7528157</v>
          </cell>
          <cell r="AO29">
            <v>1244896</v>
          </cell>
          <cell r="AP29">
            <v>18499012</v>
          </cell>
          <cell r="AQ29">
            <v>0</v>
          </cell>
          <cell r="AR29">
            <v>112472</v>
          </cell>
          <cell r="AS29">
            <v>19856380</v>
          </cell>
        </row>
        <row r="30">
          <cell r="A30">
            <v>12220</v>
          </cell>
          <cell r="B30" t="str">
            <v>Health &amp; Human Services</v>
          </cell>
          <cell r="C30">
            <v>920180633.23353302</v>
          </cell>
          <cell r="D30">
            <v>9117220055.8383904</v>
          </cell>
          <cell r="E30">
            <v>4.6173208899999998E-2</v>
          </cell>
          <cell r="F30">
            <v>1427472154</v>
          </cell>
          <cell r="G30">
            <v>859372295.38950717</v>
          </cell>
          <cell r="H30">
            <v>7442265966.8447399</v>
          </cell>
          <cell r="I30">
            <v>4.2868692999999999E-2</v>
          </cell>
          <cell r="J30">
            <v>1017996499</v>
          </cell>
          <cell r="K30">
            <v>91369930</v>
          </cell>
          <cell r="L30">
            <v>32512753</v>
          </cell>
          <cell r="M30">
            <v>-23450057</v>
          </cell>
          <cell r="N30">
            <v>-4151284</v>
          </cell>
          <cell r="O30">
            <v>916735</v>
          </cell>
          <cell r="P30">
            <v>-75439304</v>
          </cell>
          <cell r="Q30">
            <v>0</v>
          </cell>
          <cell r="R30">
            <v>-7415110</v>
          </cell>
          <cell r="S30">
            <v>2407665</v>
          </cell>
          <cell r="T30">
            <v>7482</v>
          </cell>
          <cell r="U30">
            <v>-4312</v>
          </cell>
          <cell r="V30">
            <v>29275763</v>
          </cell>
          <cell r="W30">
            <v>-183011030</v>
          </cell>
          <cell r="X30">
            <v>47222706</v>
          </cell>
          <cell r="Y30">
            <v>-89758063</v>
          </cell>
          <cell r="Z30">
            <v>1427472154</v>
          </cell>
          <cell r="AA30">
            <v>-89758063</v>
          </cell>
          <cell r="AB30">
            <v>-54054517.380000003</v>
          </cell>
          <cell r="AC30">
            <v>-288459615</v>
          </cell>
          <cell r="AD30">
            <v>17822272.443170235</v>
          </cell>
          <cell r="AE30">
            <v>-93800220</v>
          </cell>
          <cell r="AF30">
            <v>153735268</v>
          </cell>
          <cell r="AG30">
            <v>-47222706</v>
          </cell>
          <cell r="AH30">
            <v>-7738075.1180142267</v>
          </cell>
          <cell r="AI30">
            <v>1017996499</v>
          </cell>
          <cell r="AJ30">
            <v>127997024</v>
          </cell>
          <cell r="AK30">
            <v>81503846</v>
          </cell>
          <cell r="AL30">
            <v>8815409</v>
          </cell>
          <cell r="AM30">
            <v>9883400</v>
          </cell>
          <cell r="AN30">
            <v>228199679</v>
          </cell>
          <cell r="AO30">
            <v>93800220</v>
          </cell>
          <cell r="AP30">
            <v>463314177</v>
          </cell>
          <cell r="AQ30">
            <v>0</v>
          </cell>
          <cell r="AR30">
            <v>2816901</v>
          </cell>
          <cell r="AS30">
            <v>559931298</v>
          </cell>
        </row>
        <row r="31">
          <cell r="A31">
            <v>12510</v>
          </cell>
          <cell r="B31" t="str">
            <v>Department Of Commerce</v>
          </cell>
          <cell r="C31">
            <v>98949480.389221564</v>
          </cell>
          <cell r="D31">
            <v>817002272.70156801</v>
          </cell>
          <cell r="E31">
            <v>4.1376227000000003E-3</v>
          </cell>
          <cell r="F31">
            <v>127917061</v>
          </cell>
          <cell r="G31">
            <v>100290267.88553257</v>
          </cell>
          <cell r="H31">
            <v>757792086.24123299</v>
          </cell>
          <cell r="I31">
            <v>4.3650088000000004E-3</v>
          </cell>
          <cell r="J31">
            <v>103655217</v>
          </cell>
          <cell r="K31">
            <v>9303539</v>
          </cell>
          <cell r="L31">
            <v>3310538</v>
          </cell>
          <cell r="M31">
            <v>1867741</v>
          </cell>
          <cell r="N31">
            <v>-422695</v>
          </cell>
          <cell r="O31">
            <v>93344</v>
          </cell>
          <cell r="P31">
            <v>-7681438</v>
          </cell>
          <cell r="Q31">
            <v>0</v>
          </cell>
          <cell r="R31">
            <v>-755027</v>
          </cell>
          <cell r="S31">
            <v>245155</v>
          </cell>
          <cell r="T31">
            <v>762</v>
          </cell>
          <cell r="U31">
            <v>-439</v>
          </cell>
          <cell r="V31">
            <v>2980939</v>
          </cell>
          <cell r="W31">
            <v>-18634689</v>
          </cell>
          <cell r="X31">
            <v>-1657517</v>
          </cell>
          <cell r="Y31">
            <v>-11349787</v>
          </cell>
          <cell r="Z31">
            <v>127917061</v>
          </cell>
          <cell r="AA31">
            <v>-11349787</v>
          </cell>
          <cell r="AB31">
            <v>-6308257.8499999987</v>
          </cell>
          <cell r="AC31">
            <v>-29371755</v>
          </cell>
          <cell r="AD31">
            <v>-1226363.3608403467</v>
          </cell>
          <cell r="AE31">
            <v>7470964</v>
          </cell>
          <cell r="AF31">
            <v>15653750</v>
          </cell>
          <cell r="AG31">
            <v>1657517</v>
          </cell>
          <cell r="AH31">
            <v>-787912.19469166326</v>
          </cell>
          <cell r="AI31">
            <v>103655217</v>
          </cell>
          <cell r="AJ31">
            <v>19813420</v>
          </cell>
          <cell r="AK31">
            <v>8298947</v>
          </cell>
          <cell r="AL31">
            <v>897609</v>
          </cell>
          <cell r="AM31">
            <v>1006355</v>
          </cell>
          <cell r="AN31">
            <v>30016331</v>
          </cell>
          <cell r="AO31">
            <v>7270754</v>
          </cell>
          <cell r="AP31">
            <v>47175930</v>
          </cell>
          <cell r="AQ31">
            <v>0</v>
          </cell>
          <cell r="AR31">
            <v>286825</v>
          </cell>
          <cell r="AS31">
            <v>54733509</v>
          </cell>
        </row>
        <row r="32">
          <cell r="A32">
            <v>12600</v>
          </cell>
          <cell r="B32" t="str">
            <v>Insurance Department</v>
          </cell>
          <cell r="C32">
            <v>37760528.143712573</v>
          </cell>
          <cell r="D32">
            <v>346709256.32337099</v>
          </cell>
          <cell r="E32">
            <v>1.7558728E-3</v>
          </cell>
          <cell r="F32">
            <v>54283850</v>
          </cell>
          <cell r="G32">
            <v>37790800.476947539</v>
          </cell>
          <cell r="H32">
            <v>297304662.67649198</v>
          </cell>
          <cell r="I32">
            <v>1.7125243999999999E-3</v>
          </cell>
          <cell r="J32">
            <v>40667063</v>
          </cell>
          <cell r="K32">
            <v>3650058</v>
          </cell>
          <cell r="L32">
            <v>1298824</v>
          </cell>
          <cell r="M32">
            <v>-249416</v>
          </cell>
          <cell r="N32">
            <v>-165836</v>
          </cell>
          <cell r="O32">
            <v>36622</v>
          </cell>
          <cell r="P32">
            <v>-3013660</v>
          </cell>
          <cell r="Q32">
            <v>0</v>
          </cell>
          <cell r="R32">
            <v>-296220</v>
          </cell>
          <cell r="S32">
            <v>96182</v>
          </cell>
          <cell r="T32">
            <v>299</v>
          </cell>
          <cell r="U32">
            <v>-172</v>
          </cell>
          <cell r="V32">
            <v>1169512</v>
          </cell>
          <cell r="W32">
            <v>-7310950</v>
          </cell>
          <cell r="X32">
            <v>4325688</v>
          </cell>
          <cell r="Y32">
            <v>-459069</v>
          </cell>
          <cell r="Z32">
            <v>54283850</v>
          </cell>
          <cell r="AA32">
            <v>-459069</v>
          </cell>
          <cell r="AB32">
            <v>-2377041.35</v>
          </cell>
          <cell r="AC32">
            <v>-11523424</v>
          </cell>
          <cell r="AD32">
            <v>233791.25643472653</v>
          </cell>
          <cell r="AE32">
            <v>-997672</v>
          </cell>
          <cell r="AF32">
            <v>6141437</v>
          </cell>
          <cell r="AG32">
            <v>-4325688</v>
          </cell>
          <cell r="AH32">
            <v>-309121.68114461156</v>
          </cell>
          <cell r="AI32">
            <v>40667063</v>
          </cell>
          <cell r="AJ32">
            <v>4952781</v>
          </cell>
          <cell r="AK32">
            <v>3255927</v>
          </cell>
          <cell r="AL32">
            <v>352159</v>
          </cell>
          <cell r="AM32">
            <v>394823</v>
          </cell>
          <cell r="AN32">
            <v>8955690</v>
          </cell>
          <cell r="AO32">
            <v>997672</v>
          </cell>
          <cell r="AP32">
            <v>18508538</v>
          </cell>
          <cell r="AQ32">
            <v>0</v>
          </cell>
          <cell r="AR32">
            <v>112530</v>
          </cell>
          <cell r="AS32">
            <v>19618740</v>
          </cell>
        </row>
        <row r="33">
          <cell r="A33">
            <v>12700</v>
          </cell>
          <cell r="B33" t="str">
            <v>Labor Department</v>
          </cell>
          <cell r="C33">
            <v>21220846.107784431</v>
          </cell>
          <cell r="D33">
            <v>188257294.86235899</v>
          </cell>
          <cell r="E33">
            <v>9.5340940000000003E-4</v>
          </cell>
          <cell r="F33">
            <v>29475217</v>
          </cell>
          <cell r="G33">
            <v>22280108.744038157</v>
          </cell>
          <cell r="H33">
            <v>165270953.216019</v>
          </cell>
          <cell r="I33">
            <v>9.5198820000000003E-4</v>
          </cell>
          <cell r="J33">
            <v>22606723</v>
          </cell>
          <cell r="K33">
            <v>2029059</v>
          </cell>
          <cell r="L33">
            <v>722013</v>
          </cell>
          <cell r="M33">
            <v>42025</v>
          </cell>
          <cell r="N33">
            <v>-92188</v>
          </cell>
          <cell r="O33">
            <v>20358</v>
          </cell>
          <cell r="P33">
            <v>-1675286</v>
          </cell>
          <cell r="Q33">
            <v>0</v>
          </cell>
          <cell r="R33">
            <v>-164668</v>
          </cell>
          <cell r="S33">
            <v>53467</v>
          </cell>
          <cell r="T33">
            <v>166</v>
          </cell>
          <cell r="U33">
            <v>-96</v>
          </cell>
          <cell r="V33">
            <v>650129</v>
          </cell>
          <cell r="W33">
            <v>-4064139</v>
          </cell>
          <cell r="X33">
            <v>231450</v>
          </cell>
          <cell r="Y33">
            <v>-2247710</v>
          </cell>
          <cell r="Z33">
            <v>29475217</v>
          </cell>
          <cell r="AA33">
            <v>-2247710</v>
          </cell>
          <cell r="AB33">
            <v>-1401418.84</v>
          </cell>
          <cell r="AC33">
            <v>-6405844</v>
          </cell>
          <cell r="AD33">
            <v>7665.7816941412166</v>
          </cell>
          <cell r="AE33">
            <v>168092</v>
          </cell>
          <cell r="AF33">
            <v>3414010</v>
          </cell>
          <cell r="AG33">
            <v>-231450</v>
          </cell>
          <cell r="AH33">
            <v>-171839.9999520198</v>
          </cell>
          <cell r="AI33">
            <v>22606723</v>
          </cell>
          <cell r="AJ33">
            <v>795364</v>
          </cell>
          <cell r="AK33">
            <v>1809962</v>
          </cell>
          <cell r="AL33">
            <v>195764</v>
          </cell>
          <cell r="AM33">
            <v>219481</v>
          </cell>
          <cell r="AN33">
            <v>3020571</v>
          </cell>
          <cell r="AO33">
            <v>697875</v>
          </cell>
          <cell r="AP33">
            <v>10288852</v>
          </cell>
          <cell r="AQ33">
            <v>0</v>
          </cell>
          <cell r="AR33">
            <v>62555</v>
          </cell>
          <cell r="AS33">
            <v>11049282</v>
          </cell>
        </row>
        <row r="34">
          <cell r="A34">
            <v>13500</v>
          </cell>
          <cell r="B34" t="str">
            <v>Revenue Department</v>
          </cell>
          <cell r="C34">
            <v>78268190.26946108</v>
          </cell>
          <cell r="D34">
            <v>782610230.97681904</v>
          </cell>
          <cell r="E34">
            <v>3.9634478000000004E-3</v>
          </cell>
          <cell r="F34">
            <v>122532341</v>
          </cell>
          <cell r="G34">
            <v>79649001.589825124</v>
          </cell>
          <cell r="H34">
            <v>677103202.54536998</v>
          </cell>
          <cell r="I34">
            <v>3.9002274000000002E-3</v>
          </cell>
          <cell r="J34">
            <v>92618122</v>
          </cell>
          <cell r="K34">
            <v>8312908</v>
          </cell>
          <cell r="L34">
            <v>2958036</v>
          </cell>
          <cell r="M34">
            <v>-390959</v>
          </cell>
          <cell r="N34">
            <v>-377687</v>
          </cell>
          <cell r="O34">
            <v>83405</v>
          </cell>
          <cell r="P34">
            <v>-6863527</v>
          </cell>
          <cell r="Q34">
            <v>0</v>
          </cell>
          <cell r="R34">
            <v>-674633</v>
          </cell>
          <cell r="S34">
            <v>219051</v>
          </cell>
          <cell r="T34">
            <v>681</v>
          </cell>
          <cell r="U34">
            <v>-392</v>
          </cell>
          <cell r="V34">
            <v>2663532</v>
          </cell>
          <cell r="W34">
            <v>-16650487</v>
          </cell>
          <cell r="X34">
            <v>3317091</v>
          </cell>
          <cell r="Y34">
            <v>-7402981</v>
          </cell>
          <cell r="Z34">
            <v>122532341</v>
          </cell>
          <cell r="AA34">
            <v>-7402981</v>
          </cell>
          <cell r="AB34">
            <v>-5009922.2</v>
          </cell>
          <cell r="AC34">
            <v>-26244283</v>
          </cell>
          <cell r="AD34">
            <v>340966.71422090568</v>
          </cell>
          <cell r="AE34">
            <v>-1563848</v>
          </cell>
          <cell r="AF34">
            <v>13986956</v>
          </cell>
          <cell r="AG34">
            <v>-3317091</v>
          </cell>
          <cell r="AH34">
            <v>-704016.15926422866</v>
          </cell>
          <cell r="AI34">
            <v>92618122</v>
          </cell>
          <cell r="AJ34">
            <v>5335353</v>
          </cell>
          <cell r="AK34">
            <v>7415284</v>
          </cell>
          <cell r="AL34">
            <v>802033</v>
          </cell>
          <cell r="AM34">
            <v>899199</v>
          </cell>
          <cell r="AN34">
            <v>14451869</v>
          </cell>
          <cell r="AO34">
            <v>3135828</v>
          </cell>
          <cell r="AP34">
            <v>42152688</v>
          </cell>
          <cell r="AQ34">
            <v>0</v>
          </cell>
          <cell r="AR34">
            <v>256284</v>
          </cell>
          <cell r="AS34">
            <v>45544800</v>
          </cell>
        </row>
        <row r="35">
          <cell r="A35">
            <v>13700</v>
          </cell>
          <cell r="B35" t="str">
            <v>Secretary Of State</v>
          </cell>
          <cell r="C35">
            <v>9667879.6407185625</v>
          </cell>
          <cell r="D35">
            <v>85755228.883163005</v>
          </cell>
          <cell r="E35">
            <v>4.3429839999999998E-4</v>
          </cell>
          <cell r="F35">
            <v>13426593</v>
          </cell>
          <cell r="G35">
            <v>9345436.5659777448</v>
          </cell>
          <cell r="H35">
            <v>73117208.675273001</v>
          </cell>
          <cell r="I35">
            <v>4.2116730000000001E-4</v>
          </cell>
          <cell r="J35">
            <v>10001397</v>
          </cell>
          <cell r="K35">
            <v>897672</v>
          </cell>
          <cell r="L35">
            <v>319424</v>
          </cell>
          <cell r="M35">
            <v>-78632</v>
          </cell>
          <cell r="N35">
            <v>-40785</v>
          </cell>
          <cell r="O35">
            <v>9007</v>
          </cell>
          <cell r="P35">
            <v>-741160</v>
          </cell>
          <cell r="Q35">
            <v>0</v>
          </cell>
          <cell r="R35">
            <v>-72850</v>
          </cell>
          <cell r="S35">
            <v>23654</v>
          </cell>
          <cell r="T35">
            <v>74</v>
          </cell>
          <cell r="U35">
            <v>-42</v>
          </cell>
          <cell r="V35">
            <v>287622</v>
          </cell>
          <cell r="W35">
            <v>-1798008</v>
          </cell>
          <cell r="X35">
            <v>113830</v>
          </cell>
          <cell r="Y35">
            <v>-1080194</v>
          </cell>
          <cell r="Z35">
            <v>13426593</v>
          </cell>
          <cell r="AA35">
            <v>-1080194</v>
          </cell>
          <cell r="AB35">
            <v>-587827.96000000008</v>
          </cell>
          <cell r="AC35">
            <v>-2833997</v>
          </cell>
          <cell r="AD35">
            <v>70820.143247501459</v>
          </cell>
          <cell r="AE35">
            <v>-314528</v>
          </cell>
          <cell r="AF35">
            <v>1510386</v>
          </cell>
          <cell r="AG35">
            <v>-113830</v>
          </cell>
          <cell r="AH35">
            <v>-76023.4095462447</v>
          </cell>
          <cell r="AI35">
            <v>10001397</v>
          </cell>
          <cell r="AJ35">
            <v>830217</v>
          </cell>
          <cell r="AK35">
            <v>800742</v>
          </cell>
          <cell r="AL35">
            <v>86608</v>
          </cell>
          <cell r="AM35">
            <v>97100</v>
          </cell>
          <cell r="AN35">
            <v>1814667</v>
          </cell>
          <cell r="AO35">
            <v>436702</v>
          </cell>
          <cell r="AP35">
            <v>4551871</v>
          </cell>
          <cell r="AQ35">
            <v>0</v>
          </cell>
          <cell r="AR35">
            <v>27675</v>
          </cell>
          <cell r="AS35">
            <v>5016248</v>
          </cell>
        </row>
        <row r="36">
          <cell r="A36">
            <v>14300</v>
          </cell>
          <cell r="B36" t="str">
            <v>State Treasurer</v>
          </cell>
          <cell r="C36">
            <v>26116088.023952097</v>
          </cell>
          <cell r="D36">
            <v>270420768.59857601</v>
          </cell>
          <cell r="E36">
            <v>1.3695177E-3</v>
          </cell>
          <cell r="F36">
            <v>42339452</v>
          </cell>
          <cell r="G36">
            <v>26229812.082670908</v>
          </cell>
          <cell r="H36">
            <v>236783575.49651501</v>
          </cell>
          <cell r="I36">
            <v>1.3639129E-3</v>
          </cell>
          <cell r="J36">
            <v>32388637</v>
          </cell>
          <cell r="K36">
            <v>2907031</v>
          </cell>
          <cell r="L36">
            <v>1034428</v>
          </cell>
          <cell r="M36">
            <v>-37298</v>
          </cell>
          <cell r="N36">
            <v>-132077</v>
          </cell>
          <cell r="O36">
            <v>29167</v>
          </cell>
          <cell r="P36">
            <v>-2400181</v>
          </cell>
          <cell r="Q36">
            <v>0</v>
          </cell>
          <cell r="R36">
            <v>-235920</v>
          </cell>
          <cell r="S36">
            <v>76602</v>
          </cell>
          <cell r="T36">
            <v>238</v>
          </cell>
          <cell r="U36">
            <v>-137</v>
          </cell>
          <cell r="V36">
            <v>931439</v>
          </cell>
          <cell r="W36">
            <v>-5822690</v>
          </cell>
          <cell r="X36">
            <v>1079070</v>
          </cell>
          <cell r="Y36">
            <v>-2570328</v>
          </cell>
          <cell r="Z36">
            <v>42339452</v>
          </cell>
          <cell r="AA36">
            <v>-2570328</v>
          </cell>
          <cell r="AB36">
            <v>-1649855.1800000002</v>
          </cell>
          <cell r="AC36">
            <v>-9177648</v>
          </cell>
          <cell r="AD36">
            <v>30228.108561506961</v>
          </cell>
          <cell r="AE36">
            <v>-149196</v>
          </cell>
          <cell r="AF36">
            <v>4891250</v>
          </cell>
          <cell r="AG36">
            <v>-1079070</v>
          </cell>
          <cell r="AH36">
            <v>-246195.0606851631</v>
          </cell>
          <cell r="AI36">
            <v>32388637</v>
          </cell>
          <cell r="AJ36">
            <v>2050664</v>
          </cell>
          <cell r="AK36">
            <v>2593131</v>
          </cell>
          <cell r="AL36">
            <v>280472</v>
          </cell>
          <cell r="AM36">
            <v>314451</v>
          </cell>
          <cell r="AN36">
            <v>5238718</v>
          </cell>
          <cell r="AO36">
            <v>2136200</v>
          </cell>
          <cell r="AP36">
            <v>14740832</v>
          </cell>
          <cell r="AQ36">
            <v>0</v>
          </cell>
          <cell r="AR36">
            <v>89623</v>
          </cell>
          <cell r="AS36">
            <v>16966655</v>
          </cell>
        </row>
        <row r="37">
          <cell r="A37">
            <v>14300.1</v>
          </cell>
          <cell r="B37" t="str">
            <v>State Health Plan (subset of Department of Treasurer)</v>
          </cell>
          <cell r="C37">
            <v>3348721.4071856285</v>
          </cell>
          <cell r="D37">
            <v>36791967.187028997</v>
          </cell>
          <cell r="E37">
            <v>1.863291E-4</v>
          </cell>
          <cell r="F37">
            <v>5760475</v>
          </cell>
          <cell r="G37">
            <v>3863598.7281399043</v>
          </cell>
          <cell r="H37">
            <v>30060952.149852399</v>
          </cell>
          <cell r="I37">
            <v>1.731561E-4</v>
          </cell>
          <cell r="J37">
            <v>4111912</v>
          </cell>
          <cell r="K37">
            <v>369063</v>
          </cell>
          <cell r="L37">
            <v>131326</v>
          </cell>
          <cell r="M37">
            <v>-88516</v>
          </cell>
          <cell r="N37">
            <v>-16768</v>
          </cell>
          <cell r="O37">
            <v>3703</v>
          </cell>
          <cell r="P37">
            <v>-304716</v>
          </cell>
          <cell r="Q37">
            <v>0</v>
          </cell>
          <cell r="R37">
            <v>-29951</v>
          </cell>
          <cell r="S37">
            <v>9725</v>
          </cell>
          <cell r="T37">
            <v>30</v>
          </cell>
          <cell r="U37">
            <v>-17</v>
          </cell>
          <cell r="V37">
            <v>118251</v>
          </cell>
          <cell r="W37">
            <v>-739222</v>
          </cell>
          <cell r="X37">
            <v>425678</v>
          </cell>
          <cell r="Y37">
            <v>-121414</v>
          </cell>
          <cell r="Z37">
            <v>5760475</v>
          </cell>
          <cell r="AA37">
            <v>-121414</v>
          </cell>
          <cell r="AB37">
            <v>-243020.36</v>
          </cell>
          <cell r="AC37">
            <v>-1165152</v>
          </cell>
          <cell r="AD37">
            <v>71046.272058745963</v>
          </cell>
          <cell r="AE37">
            <v>-354060</v>
          </cell>
          <cell r="AF37">
            <v>620971</v>
          </cell>
          <cell r="AG37">
            <v>-425678</v>
          </cell>
          <cell r="AH37">
            <v>-31255.791002127899</v>
          </cell>
          <cell r="AI37">
            <v>4111912</v>
          </cell>
          <cell r="AJ37">
            <v>1107650</v>
          </cell>
          <cell r="AK37">
            <v>329212</v>
          </cell>
          <cell r="AL37">
            <v>35607</v>
          </cell>
          <cell r="AM37">
            <v>39921</v>
          </cell>
          <cell r="AN37">
            <v>1512390</v>
          </cell>
          <cell r="AO37">
            <v>798657</v>
          </cell>
          <cell r="AP37">
            <v>1871428</v>
          </cell>
          <cell r="AQ37">
            <v>0</v>
          </cell>
          <cell r="AR37">
            <v>11378</v>
          </cell>
          <cell r="AS37">
            <v>2681463</v>
          </cell>
        </row>
        <row r="38">
          <cell r="A38">
            <v>18400</v>
          </cell>
          <cell r="B38" t="str">
            <v>Department Of Agriculture</v>
          </cell>
          <cell r="C38">
            <v>94364980.688622758</v>
          </cell>
          <cell r="D38">
            <v>937948594.91430604</v>
          </cell>
          <cell r="E38">
            <v>4.7501427000000004E-3</v>
          </cell>
          <cell r="F38">
            <v>146853481</v>
          </cell>
          <cell r="G38">
            <v>95978300.635930061</v>
          </cell>
          <cell r="H38">
            <v>827838365.11352706</v>
          </cell>
          <cell r="I38">
            <v>4.7684870000000001E-3</v>
          </cell>
          <cell r="J38">
            <v>113236554</v>
          </cell>
          <cell r="K38">
            <v>10163508</v>
          </cell>
          <cell r="L38">
            <v>3616547</v>
          </cell>
          <cell r="M38">
            <v>198872</v>
          </cell>
          <cell r="N38">
            <v>-461767</v>
          </cell>
          <cell r="O38">
            <v>101973</v>
          </cell>
          <cell r="P38">
            <v>-8391470</v>
          </cell>
          <cell r="Q38">
            <v>0</v>
          </cell>
          <cell r="R38">
            <v>-824818</v>
          </cell>
          <cell r="S38">
            <v>267816</v>
          </cell>
          <cell r="T38">
            <v>832</v>
          </cell>
          <cell r="U38">
            <v>-480</v>
          </cell>
          <cell r="V38">
            <v>3256481</v>
          </cell>
          <cell r="W38">
            <v>-20357180</v>
          </cell>
          <cell r="X38">
            <v>1024983</v>
          </cell>
          <cell r="Y38">
            <v>-11404703</v>
          </cell>
          <cell r="Z38">
            <v>146853481</v>
          </cell>
          <cell r="AA38">
            <v>-11404703</v>
          </cell>
          <cell r="AB38">
            <v>-6037035.1100000003</v>
          </cell>
          <cell r="AC38">
            <v>-32086724</v>
          </cell>
          <cell r="AD38">
            <v>-98936.192162867635</v>
          </cell>
          <cell r="AE38">
            <v>795496</v>
          </cell>
          <cell r="AF38">
            <v>17100699</v>
          </cell>
          <cell r="AG38">
            <v>-1024983</v>
          </cell>
          <cell r="AH38">
            <v>-860742.60778779304</v>
          </cell>
          <cell r="AI38">
            <v>113236554</v>
          </cell>
          <cell r="AJ38">
            <v>795496</v>
          </cell>
          <cell r="AK38">
            <v>9066057</v>
          </cell>
          <cell r="AL38">
            <v>980580</v>
          </cell>
          <cell r="AM38">
            <v>1099377</v>
          </cell>
          <cell r="AN38">
            <v>11941510</v>
          </cell>
          <cell r="AO38">
            <v>1127698</v>
          </cell>
          <cell r="AP38">
            <v>51536622</v>
          </cell>
          <cell r="AQ38">
            <v>0</v>
          </cell>
          <cell r="AR38">
            <v>313337</v>
          </cell>
          <cell r="AS38">
            <v>52977657</v>
          </cell>
        </row>
        <row r="39">
          <cell r="A39">
            <v>18600</v>
          </cell>
          <cell r="B39" t="str">
            <v>Barber Examiners, State Board Of</v>
          </cell>
          <cell r="C39">
            <v>291163.02395209577</v>
          </cell>
          <cell r="D39">
            <v>2428488.6286909999</v>
          </cell>
          <cell r="E39">
            <v>1.22988E-5</v>
          </cell>
          <cell r="F39">
            <v>380225</v>
          </cell>
          <cell r="G39">
            <v>304181.71701112873</v>
          </cell>
          <cell r="H39">
            <v>2470433.5163546801</v>
          </cell>
          <cell r="I39">
            <v>1.42301E-5</v>
          </cell>
          <cell r="J39">
            <v>337920</v>
          </cell>
          <cell r="K39">
            <v>30330</v>
          </cell>
          <cell r="L39">
            <v>10792</v>
          </cell>
          <cell r="M39">
            <v>14445</v>
          </cell>
          <cell r="N39">
            <v>-1378</v>
          </cell>
          <cell r="O39">
            <v>304</v>
          </cell>
          <cell r="P39">
            <v>-25042</v>
          </cell>
          <cell r="Q39">
            <v>0</v>
          </cell>
          <cell r="R39">
            <v>-2461</v>
          </cell>
          <cell r="S39">
            <v>799</v>
          </cell>
          <cell r="T39">
            <v>2</v>
          </cell>
          <cell r="U39">
            <v>-1</v>
          </cell>
          <cell r="V39">
            <v>9718</v>
          </cell>
          <cell r="W39">
            <v>-60750</v>
          </cell>
          <cell r="X39">
            <v>-51327</v>
          </cell>
          <cell r="Y39">
            <v>-74569</v>
          </cell>
          <cell r="Z39">
            <v>380225</v>
          </cell>
          <cell r="AA39">
            <v>-74569</v>
          </cell>
          <cell r="AB39">
            <v>-19133.029999999995</v>
          </cell>
          <cell r="AC39">
            <v>-95753</v>
          </cell>
          <cell r="AD39">
            <v>-10416.780507198797</v>
          </cell>
          <cell r="AE39">
            <v>57776</v>
          </cell>
          <cell r="AF39">
            <v>51032</v>
          </cell>
          <cell r="AG39">
            <v>51327</v>
          </cell>
          <cell r="AH39">
            <v>-2568.6246776139001</v>
          </cell>
          <cell r="AI39">
            <v>337920</v>
          </cell>
          <cell r="AJ39">
            <v>69484</v>
          </cell>
          <cell r="AK39">
            <v>27055</v>
          </cell>
          <cell r="AL39">
            <v>2926</v>
          </cell>
          <cell r="AM39">
            <v>3281</v>
          </cell>
          <cell r="AN39">
            <v>102746</v>
          </cell>
          <cell r="AO39">
            <v>37391</v>
          </cell>
          <cell r="AP39">
            <v>153795</v>
          </cell>
          <cell r="AQ39">
            <v>0</v>
          </cell>
          <cell r="AR39">
            <v>935</v>
          </cell>
          <cell r="AS39">
            <v>192121</v>
          </cell>
        </row>
        <row r="40">
          <cell r="A40">
            <v>18640</v>
          </cell>
          <cell r="B40" t="str">
            <v>North Carolina Board of Opticians</v>
          </cell>
          <cell r="C40">
            <v>38204.191616766468</v>
          </cell>
          <cell r="D40">
            <v>332513.06546999997</v>
          </cell>
          <cell r="E40">
            <v>1.6840000000000001E-6</v>
          </cell>
          <cell r="F40">
            <v>52062</v>
          </cell>
          <cell r="G40">
            <v>39100.158982511937</v>
          </cell>
          <cell r="H40">
            <v>322062.99891108001</v>
          </cell>
          <cell r="I40">
            <v>1.8551E-6</v>
          </cell>
          <cell r="J40">
            <v>44053</v>
          </cell>
          <cell r="K40">
            <v>3954</v>
          </cell>
          <cell r="L40">
            <v>1407</v>
          </cell>
          <cell r="M40">
            <v>1287</v>
          </cell>
          <cell r="N40">
            <v>-180</v>
          </cell>
          <cell r="O40">
            <v>40</v>
          </cell>
          <cell r="P40">
            <v>-3265</v>
          </cell>
          <cell r="Q40">
            <v>0</v>
          </cell>
          <cell r="R40">
            <v>-321</v>
          </cell>
          <cell r="S40">
            <v>104</v>
          </cell>
          <cell r="T40">
            <v>0</v>
          </cell>
          <cell r="U40">
            <v>0</v>
          </cell>
          <cell r="V40">
            <v>1267</v>
          </cell>
          <cell r="W40">
            <v>-7920</v>
          </cell>
          <cell r="X40">
            <v>12411</v>
          </cell>
          <cell r="Y40">
            <v>8784</v>
          </cell>
          <cell r="Z40">
            <v>52062</v>
          </cell>
          <cell r="AA40">
            <v>8784</v>
          </cell>
          <cell r="AB40">
            <v>-2459.4000000000005</v>
          </cell>
          <cell r="AC40">
            <v>-12483</v>
          </cell>
          <cell r="AD40">
            <v>-922.66890868399969</v>
          </cell>
          <cell r="AE40">
            <v>5164</v>
          </cell>
          <cell r="AF40">
            <v>6653</v>
          </cell>
          <cell r="AG40">
            <v>-12411</v>
          </cell>
          <cell r="AH40">
            <v>-334.85749498889999</v>
          </cell>
          <cell r="AI40">
            <v>44053</v>
          </cell>
          <cell r="AJ40">
            <v>28221</v>
          </cell>
          <cell r="AK40">
            <v>3527</v>
          </cell>
          <cell r="AL40">
            <v>381</v>
          </cell>
          <cell r="AM40">
            <v>428</v>
          </cell>
          <cell r="AN40">
            <v>32557</v>
          </cell>
          <cell r="AO40">
            <v>852</v>
          </cell>
          <cell r="AP40">
            <v>20049</v>
          </cell>
          <cell r="AQ40">
            <v>0</v>
          </cell>
          <cell r="AR40">
            <v>122</v>
          </cell>
          <cell r="AS40">
            <v>21023</v>
          </cell>
        </row>
        <row r="41">
          <cell r="A41">
            <v>18690</v>
          </cell>
          <cell r="B41" t="str">
            <v>N.C. Real Estate Commission</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-29536</v>
          </cell>
          <cell r="Y41">
            <v>-29536</v>
          </cell>
          <cell r="Z41">
            <v>0</v>
          </cell>
          <cell r="AA41">
            <v>-29536</v>
          </cell>
          <cell r="AB41">
            <v>0</v>
          </cell>
          <cell r="AC41">
            <v>0</v>
          </cell>
          <cell r="AD41">
            <v>0</v>
          </cell>
          <cell r="AE41">
            <v>0</v>
          </cell>
          <cell r="AF41">
            <v>0</v>
          </cell>
          <cell r="AG41">
            <v>29536</v>
          </cell>
          <cell r="AH41">
            <v>0</v>
          </cell>
          <cell r="AI41">
            <v>0</v>
          </cell>
          <cell r="AJ41">
            <v>0</v>
          </cell>
          <cell r="AK41">
            <v>0</v>
          </cell>
          <cell r="AL41">
            <v>0</v>
          </cell>
          <cell r="AM41">
            <v>0</v>
          </cell>
          <cell r="AN41">
            <v>0</v>
          </cell>
          <cell r="AO41">
            <v>0</v>
          </cell>
          <cell r="AP41">
            <v>0</v>
          </cell>
          <cell r="AQ41">
            <v>0</v>
          </cell>
          <cell r="AR41">
            <v>0</v>
          </cell>
          <cell r="AS41">
            <v>0</v>
          </cell>
        </row>
        <row r="42">
          <cell r="A42">
            <v>18740</v>
          </cell>
          <cell r="B42" t="str">
            <v>N.C. Auctioneers Licensing Board</v>
          </cell>
          <cell r="C42">
            <v>151492.21556886227</v>
          </cell>
          <cell r="D42">
            <v>0</v>
          </cell>
          <cell r="E42">
            <v>0</v>
          </cell>
          <cell r="F42">
            <v>0</v>
          </cell>
          <cell r="G42">
            <v>158337.04292527822</v>
          </cell>
          <cell r="H42">
            <v>0</v>
          </cell>
          <cell r="I42">
            <v>0</v>
          </cell>
          <cell r="J42">
            <v>0</v>
          </cell>
          <cell r="K42">
            <v>0</v>
          </cell>
          <cell r="L42">
            <v>0</v>
          </cell>
          <cell r="M42">
            <v>1991</v>
          </cell>
          <cell r="N42">
            <v>0</v>
          </cell>
          <cell r="O42">
            <v>0</v>
          </cell>
          <cell r="P42">
            <v>0</v>
          </cell>
          <cell r="Q42">
            <v>0</v>
          </cell>
          <cell r="R42">
            <v>0</v>
          </cell>
          <cell r="S42">
            <v>0</v>
          </cell>
          <cell r="T42">
            <v>0</v>
          </cell>
          <cell r="U42">
            <v>0</v>
          </cell>
          <cell r="V42">
            <v>0</v>
          </cell>
          <cell r="W42">
            <v>0</v>
          </cell>
          <cell r="X42">
            <v>-36634</v>
          </cell>
          <cell r="Y42">
            <v>-34643</v>
          </cell>
          <cell r="Z42">
            <v>0</v>
          </cell>
          <cell r="AA42">
            <v>-34643</v>
          </cell>
          <cell r="AB42">
            <v>-9959.4</v>
          </cell>
          <cell r="AC42">
            <v>0</v>
          </cell>
          <cell r="AD42">
            <v>0</v>
          </cell>
          <cell r="AE42">
            <v>7968</v>
          </cell>
          <cell r="AF42">
            <v>0</v>
          </cell>
          <cell r="AG42">
            <v>36634</v>
          </cell>
          <cell r="AH42">
            <v>0</v>
          </cell>
          <cell r="AI42">
            <v>-0.40000000000145519</v>
          </cell>
          <cell r="AJ42">
            <v>14716</v>
          </cell>
          <cell r="AK42">
            <v>0</v>
          </cell>
          <cell r="AL42">
            <v>0</v>
          </cell>
          <cell r="AM42">
            <v>0</v>
          </cell>
          <cell r="AN42">
            <v>14716</v>
          </cell>
          <cell r="AO42">
            <v>131581</v>
          </cell>
          <cell r="AP42">
            <v>0</v>
          </cell>
          <cell r="AQ42">
            <v>0</v>
          </cell>
          <cell r="AR42">
            <v>0</v>
          </cell>
          <cell r="AS42">
            <v>131581</v>
          </cell>
        </row>
        <row r="43">
          <cell r="A43">
            <v>18780</v>
          </cell>
          <cell r="B43" t="str">
            <v>N.C. State Board Of Examiners Of Practicing Psychol</v>
          </cell>
          <cell r="C43">
            <v>309113.62275449105</v>
          </cell>
          <cell r="D43">
            <v>4150975.7046380001</v>
          </cell>
          <cell r="E43">
            <v>2.10222E-5</v>
          </cell>
          <cell r="F43">
            <v>649914</v>
          </cell>
          <cell r="G43">
            <v>323828.61685214628</v>
          </cell>
          <cell r="H43">
            <v>3947438.6357923602</v>
          </cell>
          <cell r="I43">
            <v>2.2737900000000001E-5</v>
          </cell>
          <cell r="J43">
            <v>539954</v>
          </cell>
          <cell r="K43">
            <v>48463</v>
          </cell>
          <cell r="L43">
            <v>17245</v>
          </cell>
          <cell r="M43">
            <v>11088</v>
          </cell>
          <cell r="N43">
            <v>-2202</v>
          </cell>
          <cell r="O43">
            <v>486</v>
          </cell>
          <cell r="P43">
            <v>-40014</v>
          </cell>
          <cell r="Q43">
            <v>0</v>
          </cell>
          <cell r="R43">
            <v>-3933</v>
          </cell>
          <cell r="S43">
            <v>1277</v>
          </cell>
          <cell r="T43">
            <v>4</v>
          </cell>
          <cell r="U43">
            <v>-2</v>
          </cell>
          <cell r="V43">
            <v>15528</v>
          </cell>
          <cell r="W43">
            <v>-97071</v>
          </cell>
          <cell r="X43">
            <v>63397</v>
          </cell>
          <cell r="Y43">
            <v>14266</v>
          </cell>
          <cell r="Z43">
            <v>649914</v>
          </cell>
          <cell r="AA43">
            <v>14266</v>
          </cell>
          <cell r="AB43">
            <v>-20368.82</v>
          </cell>
          <cell r="AC43">
            <v>-153001</v>
          </cell>
          <cell r="AD43">
            <v>-9253.7953278721834</v>
          </cell>
          <cell r="AE43">
            <v>44356</v>
          </cell>
          <cell r="AF43">
            <v>81542</v>
          </cell>
          <cell r="AG43">
            <v>-63397</v>
          </cell>
          <cell r="AH43">
            <v>-4104.3373593381002</v>
          </cell>
          <cell r="AI43">
            <v>539954</v>
          </cell>
          <cell r="AJ43">
            <v>151766</v>
          </cell>
          <cell r="AK43">
            <v>43230</v>
          </cell>
          <cell r="AL43">
            <v>4676</v>
          </cell>
          <cell r="AM43">
            <v>5242</v>
          </cell>
          <cell r="AN43">
            <v>204914</v>
          </cell>
          <cell r="AO43">
            <v>0</v>
          </cell>
          <cell r="AP43">
            <v>245746</v>
          </cell>
          <cell r="AQ43">
            <v>0</v>
          </cell>
          <cell r="AR43">
            <v>1494</v>
          </cell>
          <cell r="AS43">
            <v>247240</v>
          </cell>
        </row>
        <row r="44">
          <cell r="A44">
            <v>19005</v>
          </cell>
          <cell r="B44" t="str">
            <v>Community Colleges Administration</v>
          </cell>
          <cell r="C44">
            <v>15660506.437125748</v>
          </cell>
          <cell r="D44">
            <v>129688953.66991</v>
          </cell>
          <cell r="E44">
            <v>6.5679620000000003E-4</v>
          </cell>
          <cell r="F44">
            <v>20305244</v>
          </cell>
          <cell r="G44">
            <v>16339849.125596184</v>
          </cell>
          <cell r="H44">
            <v>117366572.566346</v>
          </cell>
          <cell r="I44">
            <v>6.76051E-4</v>
          </cell>
          <cell r="J44">
            <v>16054083</v>
          </cell>
          <cell r="K44">
            <v>1440929</v>
          </cell>
          <cell r="L44">
            <v>512735</v>
          </cell>
          <cell r="M44">
            <v>183510</v>
          </cell>
          <cell r="N44">
            <v>-65467</v>
          </cell>
          <cell r="O44">
            <v>14457</v>
          </cell>
          <cell r="P44">
            <v>-1189698</v>
          </cell>
          <cell r="Q44">
            <v>0</v>
          </cell>
          <cell r="R44">
            <v>-116938</v>
          </cell>
          <cell r="S44">
            <v>37970</v>
          </cell>
          <cell r="T44">
            <v>118</v>
          </cell>
          <cell r="U44">
            <v>-68</v>
          </cell>
          <cell r="V44">
            <v>461687</v>
          </cell>
          <cell r="W44">
            <v>-2886134</v>
          </cell>
          <cell r="X44">
            <v>280066</v>
          </cell>
          <cell r="Y44">
            <v>-1326833</v>
          </cell>
          <cell r="Z44">
            <v>20305244</v>
          </cell>
          <cell r="AA44">
            <v>-1326833</v>
          </cell>
          <cell r="AB44">
            <v>-1027776.51</v>
          </cell>
          <cell r="AC44">
            <v>-4549087</v>
          </cell>
          <cell r="AD44">
            <v>-103847.63662814582</v>
          </cell>
          <cell r="AE44">
            <v>734036</v>
          </cell>
          <cell r="AF44">
            <v>2424447</v>
          </cell>
          <cell r="AG44">
            <v>-280066</v>
          </cell>
          <cell r="AH44">
            <v>-122031.558592389</v>
          </cell>
          <cell r="AI44">
            <v>16054083</v>
          </cell>
          <cell r="AJ44">
            <v>1282486</v>
          </cell>
          <cell r="AK44">
            <v>1285338</v>
          </cell>
          <cell r="AL44">
            <v>139021</v>
          </cell>
          <cell r="AM44">
            <v>155864</v>
          </cell>
          <cell r="AN44">
            <v>2862709</v>
          </cell>
          <cell r="AO44">
            <v>601182</v>
          </cell>
          <cell r="AP44">
            <v>7306591</v>
          </cell>
          <cell r="AQ44">
            <v>0</v>
          </cell>
          <cell r="AR44">
            <v>44423</v>
          </cell>
          <cell r="AS44">
            <v>7952196</v>
          </cell>
        </row>
        <row r="45">
          <cell r="A45">
            <v>19100</v>
          </cell>
          <cell r="B45" t="str">
            <v>Department Of Public Safety</v>
          </cell>
          <cell r="C45">
            <v>1218710832.9341319</v>
          </cell>
          <cell r="D45">
            <v>13301778883.299801</v>
          </cell>
          <cell r="E45">
            <v>6.7365469999999997E-2</v>
          </cell>
          <cell r="F45">
            <v>2082643483</v>
          </cell>
          <cell r="G45">
            <v>1182788548.6486487</v>
          </cell>
          <cell r="H45">
            <v>10836462604.034</v>
          </cell>
          <cell r="I45">
            <v>6.2419831600000003E-2</v>
          </cell>
          <cell r="J45">
            <v>1482274489</v>
          </cell>
          <cell r="K45">
            <v>133041044</v>
          </cell>
          <cell r="L45">
            <v>47340855</v>
          </cell>
          <cell r="M45">
            <v>-35980187</v>
          </cell>
          <cell r="N45">
            <v>-6044561</v>
          </cell>
          <cell r="O45">
            <v>1334830</v>
          </cell>
          <cell r="P45">
            <v>-109844931</v>
          </cell>
          <cell r="Q45">
            <v>0</v>
          </cell>
          <cell r="R45">
            <v>-10796922</v>
          </cell>
          <cell r="S45">
            <v>3505730</v>
          </cell>
          <cell r="T45">
            <v>10894</v>
          </cell>
          <cell r="U45">
            <v>-6278</v>
          </cell>
          <cell r="V45">
            <v>42627569</v>
          </cell>
          <cell r="W45">
            <v>-266476930</v>
          </cell>
          <cell r="X45">
            <v>71838265</v>
          </cell>
          <cell r="Y45">
            <v>-129450622</v>
          </cell>
          <cell r="Z45">
            <v>2082643483</v>
          </cell>
          <cell r="AA45">
            <v>-129450622</v>
          </cell>
          <cell r="AB45">
            <v>-74397399.710000008</v>
          </cell>
          <cell r="AC45">
            <v>-420017484</v>
          </cell>
          <cell r="AD45">
            <v>26673353.048761964</v>
          </cell>
          <cell r="AE45">
            <v>-143920756</v>
          </cell>
          <cell r="AF45">
            <v>223849361</v>
          </cell>
          <cell r="AG45">
            <v>-71838265</v>
          </cell>
          <cell r="AH45">
            <v>-11267181.525095673</v>
          </cell>
          <cell r="AI45">
            <v>1482274489</v>
          </cell>
          <cell r="AJ45">
            <v>159435676</v>
          </cell>
          <cell r="AK45">
            <v>118675332</v>
          </cell>
          <cell r="AL45">
            <v>12835855</v>
          </cell>
          <cell r="AM45">
            <v>14390925</v>
          </cell>
          <cell r="AN45">
            <v>305337788</v>
          </cell>
          <cell r="AO45">
            <v>150934681</v>
          </cell>
          <cell r="AP45">
            <v>674618022</v>
          </cell>
          <cell r="AQ45">
            <v>0</v>
          </cell>
          <cell r="AR45">
            <v>4101606</v>
          </cell>
          <cell r="AS45">
            <v>829654309</v>
          </cell>
        </row>
        <row r="46">
          <cell r="A46">
            <v>20100</v>
          </cell>
          <cell r="B46" t="str">
            <v>Appalachian State University</v>
          </cell>
          <cell r="C46">
            <v>192802244.46107784</v>
          </cell>
          <cell r="D46">
            <v>2047303718.9883699</v>
          </cell>
          <cell r="E46">
            <v>1.0368355900000001E-2</v>
          </cell>
          <cell r="F46">
            <v>320543876</v>
          </cell>
          <cell r="G46">
            <v>202404233.22734502</v>
          </cell>
          <cell r="H46">
            <v>1782643474.7038901</v>
          </cell>
          <cell r="I46">
            <v>1.02683237E-2</v>
          </cell>
          <cell r="J46">
            <v>243840361</v>
          </cell>
          <cell r="K46">
            <v>21885809</v>
          </cell>
          <cell r="L46">
            <v>7787769</v>
          </cell>
          <cell r="M46">
            <v>-638767</v>
          </cell>
          <cell r="N46">
            <v>-994356</v>
          </cell>
          <cell r="O46">
            <v>219585</v>
          </cell>
          <cell r="P46">
            <v>-18069951</v>
          </cell>
          <cell r="Q46">
            <v>0</v>
          </cell>
          <cell r="R46">
            <v>-1776139</v>
          </cell>
          <cell r="S46">
            <v>576707</v>
          </cell>
          <cell r="T46">
            <v>1792</v>
          </cell>
          <cell r="U46">
            <v>-1033</v>
          </cell>
          <cell r="V46">
            <v>7012414</v>
          </cell>
          <cell r="W46">
            <v>-43836571</v>
          </cell>
          <cell r="X46">
            <v>-2703616</v>
          </cell>
          <cell r="Y46">
            <v>-30536357</v>
          </cell>
          <cell r="Z46">
            <v>320543876</v>
          </cell>
          <cell r="AA46">
            <v>-30536357</v>
          </cell>
          <cell r="AB46">
            <v>-12731226.270000001</v>
          </cell>
          <cell r="AC46">
            <v>-69094635</v>
          </cell>
          <cell r="AD46">
            <v>539504.40403782949</v>
          </cell>
          <cell r="AE46">
            <v>-2555076</v>
          </cell>
          <cell r="AF46">
            <v>36824157</v>
          </cell>
          <cell r="AG46">
            <v>2703616</v>
          </cell>
          <cell r="AH46">
            <v>-1853498.5455863043</v>
          </cell>
          <cell r="AI46">
            <v>243840361</v>
          </cell>
          <cell r="AJ46">
            <v>7794649</v>
          </cell>
          <cell r="AK46">
            <v>19522589</v>
          </cell>
          <cell r="AL46">
            <v>2111552</v>
          </cell>
          <cell r="AM46">
            <v>2367367</v>
          </cell>
          <cell r="AN46">
            <v>31796157</v>
          </cell>
          <cell r="AO46">
            <v>2659009</v>
          </cell>
          <cell r="AP46">
            <v>110977490</v>
          </cell>
          <cell r="AQ46">
            <v>0</v>
          </cell>
          <cell r="AR46">
            <v>674731</v>
          </cell>
          <cell r="AS46">
            <v>114311230</v>
          </cell>
        </row>
        <row r="47">
          <cell r="A47">
            <v>20200</v>
          </cell>
          <cell r="B47" t="str">
            <v>N.C. School Of The Arts</v>
          </cell>
          <cell r="C47">
            <v>29289497.155688625</v>
          </cell>
          <cell r="D47">
            <v>300305830.50917</v>
          </cell>
          <cell r="E47">
            <v>1.5208674999999999E-3</v>
          </cell>
          <cell r="F47">
            <v>47018521</v>
          </cell>
          <cell r="G47">
            <v>30250169.95230525</v>
          </cell>
          <cell r="H47">
            <v>257451442.18842199</v>
          </cell>
          <cell r="I47">
            <v>1.4829632E-3</v>
          </cell>
          <cell r="J47">
            <v>35215707</v>
          </cell>
          <cell r="K47">
            <v>3160774</v>
          </cell>
          <cell r="L47">
            <v>1124719</v>
          </cell>
          <cell r="M47">
            <v>-249779</v>
          </cell>
          <cell r="N47">
            <v>-143606</v>
          </cell>
          <cell r="O47">
            <v>31713</v>
          </cell>
          <cell r="P47">
            <v>-2609683</v>
          </cell>
          <cell r="Q47">
            <v>0</v>
          </cell>
          <cell r="R47">
            <v>-256512</v>
          </cell>
          <cell r="S47">
            <v>83289</v>
          </cell>
          <cell r="T47">
            <v>259</v>
          </cell>
          <cell r="U47">
            <v>-149</v>
          </cell>
          <cell r="V47">
            <v>1012741</v>
          </cell>
          <cell r="W47">
            <v>-6330928</v>
          </cell>
          <cell r="X47">
            <v>1061788</v>
          </cell>
          <cell r="Y47">
            <v>-3115374</v>
          </cell>
          <cell r="Z47">
            <v>47018521</v>
          </cell>
          <cell r="AA47">
            <v>-3115374</v>
          </cell>
          <cell r="AB47">
            <v>-1902735.6900000002</v>
          </cell>
          <cell r="AC47">
            <v>-9978727</v>
          </cell>
          <cell r="AD47">
            <v>204430.23338600621</v>
          </cell>
          <cell r="AE47">
            <v>-999120</v>
          </cell>
          <cell r="AF47">
            <v>5318187</v>
          </cell>
          <cell r="AG47">
            <v>-1061788</v>
          </cell>
          <cell r="AH47">
            <v>-267684.4064000448</v>
          </cell>
          <cell r="AI47">
            <v>35215707</v>
          </cell>
          <cell r="AJ47">
            <v>2192075</v>
          </cell>
          <cell r="AK47">
            <v>2819475</v>
          </cell>
          <cell r="AL47">
            <v>304953</v>
          </cell>
          <cell r="AM47">
            <v>341898</v>
          </cell>
          <cell r="AN47">
            <v>5658401</v>
          </cell>
          <cell r="AO47">
            <v>1646877</v>
          </cell>
          <cell r="AP47">
            <v>16027498</v>
          </cell>
          <cell r="AQ47">
            <v>0</v>
          </cell>
          <cell r="AR47">
            <v>97445</v>
          </cell>
          <cell r="AS47">
            <v>17771820</v>
          </cell>
        </row>
        <row r="48">
          <cell r="A48">
            <v>20300</v>
          </cell>
          <cell r="B48" t="str">
            <v>East Carolina University</v>
          </cell>
          <cell r="C48">
            <v>419407667.21556884</v>
          </cell>
          <cell r="D48">
            <v>4628242448.1289797</v>
          </cell>
          <cell r="E48">
            <v>2.3439250500000001E-2</v>
          </cell>
          <cell r="F48">
            <v>724638339</v>
          </cell>
          <cell r="G48">
            <v>421950921.46263927</v>
          </cell>
          <cell r="H48">
            <v>3913175160.19134</v>
          </cell>
          <cell r="I48">
            <v>2.2540541399999999E-2</v>
          </cell>
          <cell r="J48">
            <v>535266896</v>
          </cell>
          <cell r="K48">
            <v>48042699</v>
          </cell>
          <cell r="L48">
            <v>17095344</v>
          </cell>
          <cell r="M48">
            <v>-6615093</v>
          </cell>
          <cell r="N48">
            <v>-2182763</v>
          </cell>
          <cell r="O48">
            <v>482023</v>
          </cell>
          <cell r="P48">
            <v>-39666307</v>
          </cell>
          <cell r="Q48">
            <v>0</v>
          </cell>
          <cell r="R48">
            <v>-3898896</v>
          </cell>
          <cell r="S48">
            <v>1265961</v>
          </cell>
          <cell r="T48">
            <v>3934</v>
          </cell>
          <cell r="U48">
            <v>-2267</v>
          </cell>
          <cell r="V48">
            <v>15393321</v>
          </cell>
          <cell r="W48">
            <v>-96227979</v>
          </cell>
          <cell r="X48">
            <v>-18422935</v>
          </cell>
          <cell r="Y48">
            <v>-84732958</v>
          </cell>
          <cell r="Z48">
            <v>724638339</v>
          </cell>
          <cell r="AA48">
            <v>-84732958</v>
          </cell>
          <cell r="AB48">
            <v>-26540712.960000008</v>
          </cell>
          <cell r="AC48">
            <v>-151673294</v>
          </cell>
          <cell r="AD48">
            <v>4847015.0720273927</v>
          </cell>
          <cell r="AE48">
            <v>-26460372</v>
          </cell>
          <cell r="AF48">
            <v>80834659</v>
          </cell>
          <cell r="AG48">
            <v>18422935</v>
          </cell>
          <cell r="AH48">
            <v>-4068712.8612460745</v>
          </cell>
          <cell r="AI48">
            <v>535266896</v>
          </cell>
          <cell r="AJ48">
            <v>12583651</v>
          </cell>
          <cell r="AK48">
            <v>42855070</v>
          </cell>
          <cell r="AL48">
            <v>4635180</v>
          </cell>
          <cell r="AM48">
            <v>5196734</v>
          </cell>
          <cell r="AN48">
            <v>65270635</v>
          </cell>
          <cell r="AO48">
            <v>50119760</v>
          </cell>
          <cell r="AP48">
            <v>243612568</v>
          </cell>
          <cell r="AQ48">
            <v>0</v>
          </cell>
          <cell r="AR48">
            <v>1481139</v>
          </cell>
          <cell r="AS48">
            <v>295213467</v>
          </cell>
        </row>
        <row r="49">
          <cell r="A49">
            <v>20400</v>
          </cell>
          <cell r="B49" t="str">
            <v>Elizabeth City State University</v>
          </cell>
          <cell r="C49">
            <v>22809176.047904193</v>
          </cell>
          <cell r="D49">
            <v>235625501.49657601</v>
          </cell>
          <cell r="E49">
            <v>1.1933007E-3</v>
          </cell>
          <cell r="F49">
            <v>36891599</v>
          </cell>
          <cell r="G49">
            <v>23414855.16693164</v>
          </cell>
          <cell r="H49">
            <v>204462300.396891</v>
          </cell>
          <cell r="I49">
            <v>1.1777369000000001E-3</v>
          </cell>
          <cell r="J49">
            <v>27967544</v>
          </cell>
          <cell r="K49">
            <v>2510217</v>
          </cell>
          <cell r="L49">
            <v>893227</v>
          </cell>
          <cell r="M49">
            <v>-100456</v>
          </cell>
          <cell r="N49">
            <v>-114049</v>
          </cell>
          <cell r="O49">
            <v>25186</v>
          </cell>
          <cell r="P49">
            <v>-2072553</v>
          </cell>
          <cell r="Q49">
            <v>0</v>
          </cell>
          <cell r="R49">
            <v>-203716</v>
          </cell>
          <cell r="S49">
            <v>66146</v>
          </cell>
          <cell r="T49">
            <v>206</v>
          </cell>
          <cell r="U49">
            <v>-118</v>
          </cell>
          <cell r="V49">
            <v>804297</v>
          </cell>
          <cell r="W49">
            <v>-5027885</v>
          </cell>
          <cell r="X49">
            <v>-505689</v>
          </cell>
          <cell r="Y49">
            <v>-3725187</v>
          </cell>
          <cell r="Z49">
            <v>36891599</v>
          </cell>
          <cell r="AA49">
            <v>-3725187</v>
          </cell>
          <cell r="AB49">
            <v>-1472794.3900000001</v>
          </cell>
          <cell r="AC49">
            <v>-7924887</v>
          </cell>
          <cell r="AD49">
            <v>83940.508847475052</v>
          </cell>
          <cell r="AE49">
            <v>-401816</v>
          </cell>
          <cell r="AF49">
            <v>4223588</v>
          </cell>
          <cell r="AG49">
            <v>505689</v>
          </cell>
          <cell r="AH49">
            <v>-212589.09389789912</v>
          </cell>
          <cell r="AI49">
            <v>27967544</v>
          </cell>
          <cell r="AJ49">
            <v>1958164</v>
          </cell>
          <cell r="AK49">
            <v>2239165</v>
          </cell>
          <cell r="AL49">
            <v>242187</v>
          </cell>
          <cell r="AM49">
            <v>271528</v>
          </cell>
          <cell r="AN49">
            <v>4711044</v>
          </cell>
          <cell r="AO49">
            <v>401816</v>
          </cell>
          <cell r="AP49">
            <v>12728688</v>
          </cell>
          <cell r="AQ49">
            <v>0</v>
          </cell>
          <cell r="AR49">
            <v>77389</v>
          </cell>
          <cell r="AS49">
            <v>13207893</v>
          </cell>
        </row>
        <row r="50">
          <cell r="A50">
            <v>20600</v>
          </cell>
          <cell r="B50" t="str">
            <v>Fayetteville State University</v>
          </cell>
          <cell r="C50">
            <v>51624366.916167669</v>
          </cell>
          <cell r="D50">
            <v>508614364.86952502</v>
          </cell>
          <cell r="E50">
            <v>2.5758243000000001E-3</v>
          </cell>
          <cell r="F50">
            <v>79633137</v>
          </cell>
          <cell r="G50">
            <v>53775712.559618428</v>
          </cell>
          <cell r="H50">
            <v>438968434.849172</v>
          </cell>
          <cell r="I50">
            <v>2.5285313999999998E-3</v>
          </cell>
          <cell r="J50">
            <v>60044660</v>
          </cell>
          <cell r="K50">
            <v>5389288</v>
          </cell>
          <cell r="L50">
            <v>1917705</v>
          </cell>
          <cell r="M50">
            <v>-272351</v>
          </cell>
          <cell r="N50">
            <v>-244856</v>
          </cell>
          <cell r="O50">
            <v>54072</v>
          </cell>
          <cell r="P50">
            <v>-4449649</v>
          </cell>
          <cell r="Q50">
            <v>0</v>
          </cell>
          <cell r="R50">
            <v>-437367</v>
          </cell>
          <cell r="S50">
            <v>142012</v>
          </cell>
          <cell r="T50">
            <v>441</v>
          </cell>
          <cell r="U50">
            <v>-254</v>
          </cell>
          <cell r="V50">
            <v>1726777</v>
          </cell>
          <cell r="W50">
            <v>-10794571</v>
          </cell>
          <cell r="X50">
            <v>-1453514</v>
          </cell>
          <cell r="Y50">
            <v>-8422267</v>
          </cell>
          <cell r="Z50">
            <v>79633137</v>
          </cell>
          <cell r="AA50">
            <v>-8422267</v>
          </cell>
          <cell r="AB50">
            <v>-3382492.3199999989</v>
          </cell>
          <cell r="AC50">
            <v>-17014262</v>
          </cell>
          <cell r="AD50">
            <v>255065.44516465254</v>
          </cell>
          <cell r="AE50">
            <v>-1089412</v>
          </cell>
          <cell r="AF50">
            <v>9067793</v>
          </cell>
          <cell r="AG50">
            <v>1453514</v>
          </cell>
          <cell r="AH50">
            <v>-456416.19891368458</v>
          </cell>
          <cell r="AI50">
            <v>60044660</v>
          </cell>
          <cell r="AJ50">
            <v>2990703</v>
          </cell>
          <cell r="AK50">
            <v>4807355</v>
          </cell>
          <cell r="AL50">
            <v>519961</v>
          </cell>
          <cell r="AM50">
            <v>582954</v>
          </cell>
          <cell r="AN50">
            <v>8900973</v>
          </cell>
          <cell r="AO50">
            <v>8538167</v>
          </cell>
          <cell r="AP50">
            <v>27327739</v>
          </cell>
          <cell r="AQ50">
            <v>0</v>
          </cell>
          <cell r="AR50">
            <v>166150</v>
          </cell>
          <cell r="AS50">
            <v>36032056</v>
          </cell>
        </row>
        <row r="51">
          <cell r="A51">
            <v>20700</v>
          </cell>
          <cell r="B51" t="str">
            <v>N.C. A&amp;T University</v>
          </cell>
          <cell r="C51">
            <v>118569600.59880239</v>
          </cell>
          <cell r="D51">
            <v>1203704935.28318</v>
          </cell>
          <cell r="E51">
            <v>6.0960379000000002E-3</v>
          </cell>
          <cell r="F51">
            <v>188462629</v>
          </cell>
          <cell r="G51">
            <v>117956171.06518286</v>
          </cell>
          <cell r="H51">
            <v>1020075548.1643</v>
          </cell>
          <cell r="I51">
            <v>5.8758053000000001E-3</v>
          </cell>
          <cell r="J51">
            <v>139531878</v>
          </cell>
          <cell r="K51">
            <v>12523636</v>
          </cell>
          <cell r="L51">
            <v>4456367</v>
          </cell>
          <cell r="M51">
            <v>-1522268</v>
          </cell>
          <cell r="N51">
            <v>-568996</v>
          </cell>
          <cell r="O51">
            <v>125652</v>
          </cell>
          <cell r="P51">
            <v>-10340102</v>
          </cell>
          <cell r="Q51">
            <v>0</v>
          </cell>
          <cell r="R51">
            <v>-1016353</v>
          </cell>
          <cell r="S51">
            <v>330007</v>
          </cell>
          <cell r="T51">
            <v>1025</v>
          </cell>
          <cell r="U51">
            <v>-591</v>
          </cell>
          <cell r="V51">
            <v>4012688</v>
          </cell>
          <cell r="W51">
            <v>-25084441</v>
          </cell>
          <cell r="X51">
            <v>-544715</v>
          </cell>
          <cell r="Y51">
            <v>-17628091</v>
          </cell>
          <cell r="Z51">
            <v>188462629</v>
          </cell>
          <cell r="AA51">
            <v>-17628091</v>
          </cell>
          <cell r="AB51">
            <v>-7419443.160000002</v>
          </cell>
          <cell r="AC51">
            <v>-39537770</v>
          </cell>
          <cell r="AD51">
            <v>1187782.4922866374</v>
          </cell>
          <cell r="AE51">
            <v>-6089076</v>
          </cell>
          <cell r="AF51">
            <v>21071753</v>
          </cell>
          <cell r="AG51">
            <v>544715</v>
          </cell>
          <cell r="AH51">
            <v>-1060620.6909603267</v>
          </cell>
          <cell r="AI51">
            <v>139531878</v>
          </cell>
          <cell r="AJ51">
            <v>10398738</v>
          </cell>
          <cell r="AK51">
            <v>11171340</v>
          </cell>
          <cell r="AL51">
            <v>1208286</v>
          </cell>
          <cell r="AM51">
            <v>1354670</v>
          </cell>
          <cell r="AN51">
            <v>24133034</v>
          </cell>
          <cell r="AO51">
            <v>6089076</v>
          </cell>
          <cell r="AP51">
            <v>63504243</v>
          </cell>
          <cell r="AQ51">
            <v>0</v>
          </cell>
          <cell r="AR51">
            <v>386099</v>
          </cell>
          <cell r="AS51">
            <v>69979418</v>
          </cell>
        </row>
        <row r="52">
          <cell r="A52">
            <v>20800</v>
          </cell>
          <cell r="B52" t="str">
            <v>N.C. Central University</v>
          </cell>
          <cell r="C52">
            <v>86479205.688622743</v>
          </cell>
          <cell r="D52">
            <v>851630926.69227302</v>
          </cell>
          <cell r="E52">
            <v>4.3129958999999999E-3</v>
          </cell>
          <cell r="F52">
            <v>133338828</v>
          </cell>
          <cell r="G52">
            <v>87501762.639109701</v>
          </cell>
          <cell r="H52">
            <v>735368650.14942098</v>
          </cell>
          <cell r="I52">
            <v>4.2358459999999997E-3</v>
          </cell>
          <cell r="J52">
            <v>100588007</v>
          </cell>
          <cell r="K52">
            <v>9028242</v>
          </cell>
          <cell r="L52">
            <v>3212578</v>
          </cell>
          <cell r="M52">
            <v>-473684</v>
          </cell>
          <cell r="N52">
            <v>-410187</v>
          </cell>
          <cell r="O52">
            <v>90582</v>
          </cell>
          <cell r="P52">
            <v>-7454141</v>
          </cell>
          <cell r="Q52">
            <v>0</v>
          </cell>
          <cell r="R52">
            <v>-732685</v>
          </cell>
          <cell r="S52">
            <v>237901</v>
          </cell>
          <cell r="T52">
            <v>739</v>
          </cell>
          <cell r="U52">
            <v>-426</v>
          </cell>
          <cell r="V52">
            <v>2892732</v>
          </cell>
          <cell r="W52">
            <v>-18083279</v>
          </cell>
          <cell r="X52">
            <v>-3897533</v>
          </cell>
          <cell r="Y52">
            <v>-15589161</v>
          </cell>
          <cell r="Z52">
            <v>133338828</v>
          </cell>
          <cell r="AA52">
            <v>-15589161</v>
          </cell>
          <cell r="AB52">
            <v>-5503860.8700000001</v>
          </cell>
          <cell r="AC52">
            <v>-28502630</v>
          </cell>
          <cell r="AD52">
            <v>416093.36537317559</v>
          </cell>
          <cell r="AE52">
            <v>-1894744</v>
          </cell>
          <cell r="AF52">
            <v>15190548</v>
          </cell>
          <cell r="AG52">
            <v>3897533</v>
          </cell>
          <cell r="AH52">
            <v>-764597.47761239391</v>
          </cell>
          <cell r="AI52">
            <v>100588007</v>
          </cell>
          <cell r="AJ52">
            <v>891797</v>
          </cell>
          <cell r="AK52">
            <v>8053377</v>
          </cell>
          <cell r="AL52">
            <v>871049</v>
          </cell>
          <cell r="AM52">
            <v>976577</v>
          </cell>
          <cell r="AN52">
            <v>10792800</v>
          </cell>
          <cell r="AO52">
            <v>4618101</v>
          </cell>
          <cell r="AP52">
            <v>45779971</v>
          </cell>
          <cell r="AQ52">
            <v>0</v>
          </cell>
          <cell r="AR52">
            <v>278337</v>
          </cell>
          <cell r="AS52">
            <v>50676409</v>
          </cell>
        </row>
        <row r="53">
          <cell r="A53">
            <v>20900</v>
          </cell>
          <cell r="B53" t="str">
            <v>University Of North Carolina At Greensboro</v>
          </cell>
          <cell r="C53">
            <v>191287647.75449103</v>
          </cell>
          <cell r="D53">
            <v>2038266533.5639999</v>
          </cell>
          <cell r="E53">
            <v>1.0322588000000001E-2</v>
          </cell>
          <cell r="F53">
            <v>319128934</v>
          </cell>
          <cell r="G53">
            <v>190109200.63592997</v>
          </cell>
          <cell r="H53">
            <v>1746912828.88726</v>
          </cell>
          <cell r="I53">
            <v>1.00625092E-2</v>
          </cell>
          <cell r="J53">
            <v>238952914</v>
          </cell>
          <cell r="K53">
            <v>21447138</v>
          </cell>
          <cell r="L53">
            <v>7631674</v>
          </cell>
          <cell r="M53">
            <v>-1906386</v>
          </cell>
          <cell r="N53">
            <v>-974425</v>
          </cell>
          <cell r="O53">
            <v>215184</v>
          </cell>
          <cell r="P53">
            <v>-17707764</v>
          </cell>
          <cell r="Q53">
            <v>0</v>
          </cell>
          <cell r="R53">
            <v>-1740539</v>
          </cell>
          <cell r="S53">
            <v>565148</v>
          </cell>
          <cell r="T53">
            <v>1756</v>
          </cell>
          <cell r="U53">
            <v>-1012</v>
          </cell>
          <cell r="V53">
            <v>6871859</v>
          </cell>
          <cell r="W53">
            <v>-42957927</v>
          </cell>
          <cell r="X53">
            <v>1773964</v>
          </cell>
          <cell r="Y53">
            <v>-26781330</v>
          </cell>
          <cell r="Z53">
            <v>319128934</v>
          </cell>
          <cell r="AA53">
            <v>-26781330</v>
          </cell>
          <cell r="AB53">
            <v>-11957868.719999995</v>
          </cell>
          <cell r="AC53">
            <v>-67709728</v>
          </cell>
          <cell r="AD53">
            <v>1402686.0114284083</v>
          </cell>
          <cell r="AE53">
            <v>-7625536</v>
          </cell>
          <cell r="AF53">
            <v>36086067</v>
          </cell>
          <cell r="AG53">
            <v>-1773964</v>
          </cell>
          <cell r="AH53">
            <v>-1816347.7030967388</v>
          </cell>
          <cell r="AI53">
            <v>238952914</v>
          </cell>
          <cell r="AJ53">
            <v>19051267</v>
          </cell>
          <cell r="AK53">
            <v>19131285</v>
          </cell>
          <cell r="AL53">
            <v>2069229</v>
          </cell>
          <cell r="AM53">
            <v>2319917</v>
          </cell>
          <cell r="AN53">
            <v>42571698</v>
          </cell>
          <cell r="AO53">
            <v>7625536</v>
          </cell>
          <cell r="AP53">
            <v>108753098</v>
          </cell>
          <cell r="AQ53">
            <v>0</v>
          </cell>
          <cell r="AR53">
            <v>661207</v>
          </cell>
          <cell r="AS53">
            <v>117039841</v>
          </cell>
        </row>
        <row r="54">
          <cell r="A54">
            <v>21200</v>
          </cell>
          <cell r="B54" t="str">
            <v>UNC - Pembroke</v>
          </cell>
          <cell r="C54">
            <v>56019891.916167662</v>
          </cell>
          <cell r="D54">
            <v>617726658.34255195</v>
          </cell>
          <cell r="E54">
            <v>3.1284122000000002E-3</v>
          </cell>
          <cell r="F54">
            <v>96716720</v>
          </cell>
          <cell r="G54">
            <v>58026984.737678856</v>
          </cell>
          <cell r="H54">
            <v>521996249.650711</v>
          </cell>
          <cell r="I54">
            <v>3.0067853999999998E-3</v>
          </cell>
          <cell r="J54">
            <v>71401687</v>
          </cell>
          <cell r="K54">
            <v>6408634</v>
          </cell>
          <cell r="L54">
            <v>2280426</v>
          </cell>
          <cell r="M54">
            <v>-873180</v>
          </cell>
          <cell r="N54">
            <v>-291169</v>
          </cell>
          <cell r="O54">
            <v>64299</v>
          </cell>
          <cell r="P54">
            <v>-5291269</v>
          </cell>
          <cell r="Q54">
            <v>0</v>
          </cell>
          <cell r="R54">
            <v>-520092</v>
          </cell>
          <cell r="S54">
            <v>168872</v>
          </cell>
          <cell r="T54">
            <v>525</v>
          </cell>
          <cell r="U54">
            <v>-302</v>
          </cell>
          <cell r="V54">
            <v>2053385</v>
          </cell>
          <cell r="W54">
            <v>-12836288</v>
          </cell>
          <cell r="X54">
            <v>-1362027</v>
          </cell>
          <cell r="Y54">
            <v>-10198186</v>
          </cell>
          <cell r="Z54">
            <v>96716720</v>
          </cell>
          <cell r="AA54">
            <v>-10198186</v>
          </cell>
          <cell r="AB54">
            <v>-3649897.34</v>
          </cell>
          <cell r="AC54">
            <v>-20232391</v>
          </cell>
          <cell r="AD54">
            <v>655971.3245322369</v>
          </cell>
          <cell r="AE54">
            <v>-3492716</v>
          </cell>
          <cell r="AF54">
            <v>10782903</v>
          </cell>
          <cell r="AG54">
            <v>1362027</v>
          </cell>
          <cell r="AH54">
            <v>-542744.12539119052</v>
          </cell>
          <cell r="AI54">
            <v>71401687</v>
          </cell>
          <cell r="AJ54">
            <v>3947722</v>
          </cell>
          <cell r="AK54">
            <v>5716633</v>
          </cell>
          <cell r="AL54">
            <v>618308</v>
          </cell>
          <cell r="AM54">
            <v>693216</v>
          </cell>
          <cell r="AN54">
            <v>10975879</v>
          </cell>
          <cell r="AO54">
            <v>4206840</v>
          </cell>
          <cell r="AP54">
            <v>32496589</v>
          </cell>
          <cell r="AQ54">
            <v>0</v>
          </cell>
          <cell r="AR54">
            <v>197576</v>
          </cell>
          <cell r="AS54">
            <v>36901005</v>
          </cell>
        </row>
        <row r="55">
          <cell r="A55">
            <v>21300</v>
          </cell>
          <cell r="B55" t="str">
            <v>N.C. State University</v>
          </cell>
          <cell r="C55">
            <v>677881624.85029936</v>
          </cell>
          <cell r="D55">
            <v>7556206216.4117899</v>
          </cell>
          <cell r="E55">
            <v>3.8267617300000001E-2</v>
          </cell>
          <cell r="F55">
            <v>1183066098</v>
          </cell>
          <cell r="G55">
            <v>701411773.44992065</v>
          </cell>
          <cell r="H55">
            <v>6466880208.0955696</v>
          </cell>
          <cell r="I55">
            <v>3.7250308400000001E-2</v>
          </cell>
          <cell r="J55">
            <v>884577552</v>
          </cell>
          <cell r="K55">
            <v>79394958</v>
          </cell>
          <cell r="L55">
            <v>28251621</v>
          </cell>
          <cell r="M55">
            <v>-7482763</v>
          </cell>
          <cell r="N55">
            <v>-3607215</v>
          </cell>
          <cell r="O55">
            <v>796587</v>
          </cell>
          <cell r="P55">
            <v>-65552204</v>
          </cell>
          <cell r="Q55">
            <v>0</v>
          </cell>
          <cell r="R55">
            <v>-6443283</v>
          </cell>
          <cell r="S55">
            <v>2092116</v>
          </cell>
          <cell r="T55">
            <v>6501</v>
          </cell>
          <cell r="U55">
            <v>-3746</v>
          </cell>
          <cell r="V55">
            <v>25438872</v>
          </cell>
          <cell r="W55">
            <v>-159025546</v>
          </cell>
          <cell r="X55">
            <v>-10145348</v>
          </cell>
          <cell r="Y55">
            <v>-116279450</v>
          </cell>
          <cell r="Z55">
            <v>1183066098</v>
          </cell>
          <cell r="AA55">
            <v>-116279450</v>
          </cell>
          <cell r="AB55">
            <v>-44118800.550000004</v>
          </cell>
          <cell r="AC55">
            <v>-250654005</v>
          </cell>
          <cell r="AD55">
            <v>5486661.0536651164</v>
          </cell>
          <cell r="AE55">
            <v>-29931052</v>
          </cell>
          <cell r="AF55">
            <v>133586674</v>
          </cell>
          <cell r="AG55">
            <v>10145348</v>
          </cell>
          <cell r="AH55">
            <v>-6723920.5209357878</v>
          </cell>
          <cell r="AI55">
            <v>884577552</v>
          </cell>
          <cell r="AJ55">
            <v>31724049</v>
          </cell>
          <cell r="AK55">
            <v>70821926</v>
          </cell>
          <cell r="AL55">
            <v>7660059</v>
          </cell>
          <cell r="AM55">
            <v>8588078</v>
          </cell>
          <cell r="AN55">
            <v>118794112</v>
          </cell>
          <cell r="AO55">
            <v>50648404</v>
          </cell>
          <cell r="AP55">
            <v>402592073</v>
          </cell>
          <cell r="AQ55">
            <v>0</v>
          </cell>
          <cell r="AR55">
            <v>2447717</v>
          </cell>
          <cell r="AS55">
            <v>455688194</v>
          </cell>
        </row>
        <row r="56">
          <cell r="A56">
            <v>21520</v>
          </cell>
          <cell r="B56" t="str">
            <v>UNC-CH CB 1260</v>
          </cell>
          <cell r="C56">
            <v>1253805587.2754493</v>
          </cell>
          <cell r="D56">
            <v>14132698880.701799</v>
          </cell>
          <cell r="E56">
            <v>7.1573577599999993E-2</v>
          </cell>
          <cell r="F56">
            <v>2212739626</v>
          </cell>
          <cell r="G56">
            <v>1319645673.926868</v>
          </cell>
          <cell r="H56">
            <v>12447304624.822001</v>
          </cell>
          <cell r="I56">
            <v>7.1698550200000002E-2</v>
          </cell>
          <cell r="J56">
            <v>1702614844</v>
          </cell>
          <cell r="K56">
            <v>152817618</v>
          </cell>
          <cell r="L56">
            <v>54378081</v>
          </cell>
          <cell r="M56">
            <v>341482</v>
          </cell>
          <cell r="N56">
            <v>-6943086</v>
          </cell>
          <cell r="O56">
            <v>1533253</v>
          </cell>
          <cell r="P56">
            <v>-126173399</v>
          </cell>
          <cell r="Q56">
            <v>0</v>
          </cell>
          <cell r="R56">
            <v>-12401886</v>
          </cell>
          <cell r="S56">
            <v>4026857</v>
          </cell>
          <cell r="T56">
            <v>12513</v>
          </cell>
          <cell r="U56">
            <v>-7211</v>
          </cell>
          <cell r="V56">
            <v>48964165</v>
          </cell>
          <cell r="W56">
            <v>-306088771</v>
          </cell>
          <cell r="X56">
            <v>-8175577</v>
          </cell>
          <cell r="Y56">
            <v>-197715961</v>
          </cell>
          <cell r="Z56">
            <v>2212739626</v>
          </cell>
          <cell r="AA56">
            <v>-197715961</v>
          </cell>
          <cell r="AB56">
            <v>-83005712.889999986</v>
          </cell>
          <cell r="AC56">
            <v>-482453155</v>
          </cell>
          <cell r="AD56">
            <v>-674015.51947841048</v>
          </cell>
          <cell r="AE56">
            <v>1365928</v>
          </cell>
          <cell r="AF56">
            <v>257124606</v>
          </cell>
          <cell r="AG56">
            <v>8175577</v>
          </cell>
          <cell r="AH56">
            <v>-12942049.978064738</v>
          </cell>
          <cell r="AI56">
            <v>1702614844</v>
          </cell>
          <cell r="AJ56">
            <v>110505070</v>
          </cell>
          <cell r="AK56">
            <v>136316440</v>
          </cell>
          <cell r="AL56">
            <v>14743907</v>
          </cell>
          <cell r="AM56">
            <v>16530139</v>
          </cell>
          <cell r="AN56">
            <v>278095556</v>
          </cell>
          <cell r="AO56">
            <v>0</v>
          </cell>
          <cell r="AP56">
            <v>774900106</v>
          </cell>
          <cell r="AQ56">
            <v>0</v>
          </cell>
          <cell r="AR56">
            <v>4711311</v>
          </cell>
          <cell r="AS56">
            <v>779611417</v>
          </cell>
        </row>
        <row r="57">
          <cell r="A57">
            <v>21525</v>
          </cell>
          <cell r="B57" t="str">
            <v>UNC-General Administration</v>
          </cell>
          <cell r="C57">
            <v>32718426.796407189</v>
          </cell>
          <cell r="D57">
            <v>360903997.24809301</v>
          </cell>
          <cell r="E57">
            <v>1.8277606000000001E-3</v>
          </cell>
          <cell r="F57">
            <v>56506304</v>
          </cell>
          <cell r="G57">
            <v>34614879.332273446</v>
          </cell>
          <cell r="H57">
            <v>328033005.08192903</v>
          </cell>
          <cell r="I57">
            <v>1.8895247999999999E-3</v>
          </cell>
          <cell r="J57">
            <v>44870265</v>
          </cell>
          <cell r="K57">
            <v>4027315</v>
          </cell>
          <cell r="L57">
            <v>1433066</v>
          </cell>
          <cell r="M57">
            <v>431553</v>
          </cell>
          <cell r="N57">
            <v>-182976</v>
          </cell>
          <cell r="O57">
            <v>40407</v>
          </cell>
          <cell r="P57">
            <v>-3325141</v>
          </cell>
          <cell r="Q57">
            <v>0</v>
          </cell>
          <cell r="R57">
            <v>-326836</v>
          </cell>
          <cell r="S57">
            <v>106123</v>
          </cell>
          <cell r="T57">
            <v>330</v>
          </cell>
          <cell r="U57">
            <v>-190</v>
          </cell>
          <cell r="V57">
            <v>1290389</v>
          </cell>
          <cell r="W57">
            <v>-8066583</v>
          </cell>
          <cell r="X57">
            <v>276299</v>
          </cell>
          <cell r="Y57">
            <v>-4296244</v>
          </cell>
          <cell r="Z57">
            <v>56506304</v>
          </cell>
          <cell r="AA57">
            <v>-4296244</v>
          </cell>
          <cell r="AB57">
            <v>-2177275.9099999997</v>
          </cell>
          <cell r="AC57">
            <v>-12714444</v>
          </cell>
          <cell r="AD57">
            <v>-333112.6788228089</v>
          </cell>
          <cell r="AE57">
            <v>1726216</v>
          </cell>
          <cell r="AF57">
            <v>6776194</v>
          </cell>
          <cell r="AG57">
            <v>-276299</v>
          </cell>
          <cell r="AH57">
            <v>-341071.39305018721</v>
          </cell>
          <cell r="AI57">
            <v>44870265</v>
          </cell>
          <cell r="AJ57">
            <v>7310537</v>
          </cell>
          <cell r="AK57">
            <v>3592448</v>
          </cell>
          <cell r="AL57">
            <v>388557</v>
          </cell>
          <cell r="AM57">
            <v>435631</v>
          </cell>
          <cell r="AN57">
            <v>11727173</v>
          </cell>
          <cell r="AO57">
            <v>670292</v>
          </cell>
          <cell r="AP57">
            <v>20421514</v>
          </cell>
          <cell r="AQ57">
            <v>0</v>
          </cell>
          <cell r="AR57">
            <v>124161</v>
          </cell>
          <cell r="AS57">
            <v>21215967</v>
          </cell>
        </row>
        <row r="58">
          <cell r="A58">
            <v>21525.1</v>
          </cell>
          <cell r="B58" t="str">
            <v>State Education Assistance Authority (subset of UNC Gen. Adm.)</v>
          </cell>
          <cell r="C58">
            <v>3743188.6227544909</v>
          </cell>
          <cell r="D58">
            <v>31418422.577849001</v>
          </cell>
          <cell r="E58">
            <v>1.591153E-4</v>
          </cell>
          <cell r="F58">
            <v>4919144</v>
          </cell>
          <cell r="G58">
            <v>3841844.1971383151</v>
          </cell>
          <cell r="H58">
            <v>32150178.3174311</v>
          </cell>
          <cell r="I58">
            <v>1.8519040000000001E-4</v>
          </cell>
          <cell r="J58">
            <v>4397689</v>
          </cell>
          <cell r="K58">
            <v>394713</v>
          </cell>
          <cell r="L58">
            <v>140453</v>
          </cell>
          <cell r="M58">
            <v>193340</v>
          </cell>
          <cell r="N58">
            <v>-17933</v>
          </cell>
          <cell r="O58">
            <v>3960</v>
          </cell>
          <cell r="P58">
            <v>-325894</v>
          </cell>
          <cell r="Q58">
            <v>0</v>
          </cell>
          <cell r="R58">
            <v>-32033</v>
          </cell>
          <cell r="S58">
            <v>10401</v>
          </cell>
          <cell r="T58">
            <v>32</v>
          </cell>
          <cell r="U58">
            <v>-19</v>
          </cell>
          <cell r="V58">
            <v>126470</v>
          </cell>
          <cell r="W58">
            <v>-790598</v>
          </cell>
          <cell r="X58">
            <v>617659</v>
          </cell>
          <cell r="Y58">
            <v>320551</v>
          </cell>
          <cell r="Z58">
            <v>4919144</v>
          </cell>
          <cell r="AA58">
            <v>320551</v>
          </cell>
          <cell r="AB58">
            <v>-241652</v>
          </cell>
          <cell r="AC58">
            <v>-1246130</v>
          </cell>
          <cell r="AD58">
            <v>-140631.13996789028</v>
          </cell>
          <cell r="AE58">
            <v>773364</v>
          </cell>
          <cell r="AF58">
            <v>664128</v>
          </cell>
          <cell r="AG58">
            <v>-617659</v>
          </cell>
          <cell r="AH58">
            <v>-33428.059640985601</v>
          </cell>
          <cell r="AI58">
            <v>4397689</v>
          </cell>
          <cell r="AJ58">
            <v>1718658</v>
          </cell>
          <cell r="AK58">
            <v>352092</v>
          </cell>
          <cell r="AL58">
            <v>38082</v>
          </cell>
          <cell r="AM58">
            <v>42696</v>
          </cell>
          <cell r="AN58">
            <v>2151528</v>
          </cell>
          <cell r="AO58">
            <v>44350</v>
          </cell>
          <cell r="AP58">
            <v>2001492</v>
          </cell>
          <cell r="AQ58">
            <v>0</v>
          </cell>
          <cell r="AR58">
            <v>12169</v>
          </cell>
          <cell r="AS58">
            <v>2058011</v>
          </cell>
        </row>
        <row r="59">
          <cell r="A59">
            <v>21550</v>
          </cell>
          <cell r="B59" t="str">
            <v>UNC Health Care System</v>
          </cell>
          <cell r="C59">
            <v>773997427.54491031</v>
          </cell>
          <cell r="D59">
            <v>8923567992.3848095</v>
          </cell>
          <cell r="E59">
            <v>4.5192478199999997E-2</v>
          </cell>
          <cell r="F59">
            <v>1397152283</v>
          </cell>
          <cell r="G59">
            <v>811866682.03497624</v>
          </cell>
          <cell r="H59">
            <v>8016333727.4782495</v>
          </cell>
          <cell r="I59">
            <v>4.6175419000000002E-2</v>
          </cell>
          <cell r="J59">
            <v>1096520831</v>
          </cell>
          <cell r="K59">
            <v>98417855</v>
          </cell>
          <cell r="L59">
            <v>35020662</v>
          </cell>
          <cell r="M59">
            <v>6295147</v>
          </cell>
          <cell r="N59">
            <v>-4471498</v>
          </cell>
          <cell r="O59">
            <v>987448</v>
          </cell>
          <cell r="P59">
            <v>-81258401</v>
          </cell>
          <cell r="Q59">
            <v>0</v>
          </cell>
          <cell r="R59">
            <v>-7987083</v>
          </cell>
          <cell r="S59">
            <v>2593383</v>
          </cell>
          <cell r="T59">
            <v>8059</v>
          </cell>
          <cell r="U59">
            <v>-4644</v>
          </cell>
          <cell r="V59">
            <v>31533982</v>
          </cell>
          <cell r="W59">
            <v>-197127797</v>
          </cell>
          <cell r="X59">
            <v>40092217</v>
          </cell>
          <cell r="Y59">
            <v>-75900670</v>
          </cell>
          <cell r="Z59">
            <v>1397152283</v>
          </cell>
          <cell r="AA59">
            <v>-75900670</v>
          </cell>
          <cell r="AB59">
            <v>-51066414.300000004</v>
          </cell>
          <cell r="AC59">
            <v>-310710279</v>
          </cell>
          <cell r="AD59">
            <v>-5301302.5311873555</v>
          </cell>
          <cell r="AE59">
            <v>25180576</v>
          </cell>
          <cell r="AF59">
            <v>165593815</v>
          </cell>
          <cell r="AG59">
            <v>-40092217</v>
          </cell>
          <cell r="AH59">
            <v>-8334960.453022941</v>
          </cell>
          <cell r="AI59">
            <v>1096520831</v>
          </cell>
          <cell r="AJ59">
            <v>138688845</v>
          </cell>
          <cell r="AK59">
            <v>87790739</v>
          </cell>
          <cell r="AL59">
            <v>9495396</v>
          </cell>
          <cell r="AM59">
            <v>10645767</v>
          </cell>
          <cell r="AN59">
            <v>246620747</v>
          </cell>
          <cell r="AO59">
            <v>0</v>
          </cell>
          <cell r="AP59">
            <v>499052449</v>
          </cell>
          <cell r="AQ59">
            <v>0</v>
          </cell>
          <cell r="AR59">
            <v>3034186</v>
          </cell>
          <cell r="AS59">
            <v>502086635</v>
          </cell>
        </row>
        <row r="60">
          <cell r="A60">
            <v>21570</v>
          </cell>
          <cell r="B60" t="str">
            <v>University Of North Carolina Press</v>
          </cell>
          <cell r="C60">
            <v>3760852.3952095811</v>
          </cell>
          <cell r="D60">
            <v>37951758.457672998</v>
          </cell>
          <cell r="E60">
            <v>1.9220270000000001E-4</v>
          </cell>
          <cell r="F60">
            <v>5942061</v>
          </cell>
          <cell r="G60">
            <v>4111468.5214626393</v>
          </cell>
          <cell r="H60">
            <v>34258199.413204998</v>
          </cell>
          <cell r="I60">
            <v>1.973329E-4</v>
          </cell>
          <cell r="J60">
            <v>4686035</v>
          </cell>
          <cell r="K60">
            <v>420593</v>
          </cell>
          <cell r="L60">
            <v>149663</v>
          </cell>
          <cell r="M60">
            <v>41728</v>
          </cell>
          <cell r="N60">
            <v>-19109</v>
          </cell>
          <cell r="O60">
            <v>4220</v>
          </cell>
          <cell r="P60">
            <v>-347262</v>
          </cell>
          <cell r="Q60">
            <v>0</v>
          </cell>
          <cell r="R60">
            <v>-34133</v>
          </cell>
          <cell r="S60">
            <v>11083</v>
          </cell>
          <cell r="T60">
            <v>34</v>
          </cell>
          <cell r="U60">
            <v>-20</v>
          </cell>
          <cell r="V60">
            <v>134762</v>
          </cell>
          <cell r="W60">
            <v>-842435</v>
          </cell>
          <cell r="X60">
            <v>263299</v>
          </cell>
          <cell r="Y60">
            <v>-217577</v>
          </cell>
          <cell r="Z60">
            <v>5942061</v>
          </cell>
          <cell r="AA60">
            <v>-217577</v>
          </cell>
          <cell r="AB60">
            <v>-258611.37</v>
          </cell>
          <cell r="AC60">
            <v>-1327835</v>
          </cell>
          <cell r="AD60">
            <v>-27668.59260992764</v>
          </cell>
          <cell r="AE60">
            <v>166912</v>
          </cell>
          <cell r="AF60">
            <v>707673</v>
          </cell>
          <cell r="AG60">
            <v>-263299</v>
          </cell>
          <cell r="AH60">
            <v>-35619.8590765431</v>
          </cell>
          <cell r="AI60">
            <v>4686035</v>
          </cell>
          <cell r="AJ60">
            <v>719985</v>
          </cell>
          <cell r="AK60">
            <v>375178</v>
          </cell>
          <cell r="AL60">
            <v>40579</v>
          </cell>
          <cell r="AM60">
            <v>45495</v>
          </cell>
          <cell r="AN60">
            <v>1181237</v>
          </cell>
          <cell r="AO60">
            <v>6820</v>
          </cell>
          <cell r="AP60">
            <v>2132725</v>
          </cell>
          <cell r="AQ60">
            <v>0</v>
          </cell>
          <cell r="AR60">
            <v>12967</v>
          </cell>
          <cell r="AS60">
            <v>2152512</v>
          </cell>
        </row>
        <row r="61">
          <cell r="A61">
            <v>21800</v>
          </cell>
          <cell r="B61" t="str">
            <v>Western Carolina University</v>
          </cell>
          <cell r="C61">
            <v>103430948.80239522</v>
          </cell>
          <cell r="D61">
            <v>1160633106.7759299</v>
          </cell>
          <cell r="E61">
            <v>5.8779052000000002E-3</v>
          </cell>
          <cell r="F61">
            <v>181718927</v>
          </cell>
          <cell r="G61">
            <v>106262066.772655</v>
          </cell>
          <cell r="H61">
            <v>996917861.66601801</v>
          </cell>
          <cell r="I61">
            <v>5.7424130999999996E-3</v>
          </cell>
          <cell r="J61">
            <v>136364233</v>
          </cell>
          <cell r="K61">
            <v>12239325</v>
          </cell>
          <cell r="L61">
            <v>4355198</v>
          </cell>
          <cell r="M61">
            <v>-1022075</v>
          </cell>
          <cell r="N61">
            <v>-556079</v>
          </cell>
          <cell r="O61">
            <v>122800</v>
          </cell>
          <cell r="P61">
            <v>-10105362</v>
          </cell>
          <cell r="Q61">
            <v>0</v>
          </cell>
          <cell r="R61">
            <v>-993280</v>
          </cell>
          <cell r="S61">
            <v>322515</v>
          </cell>
          <cell r="T61">
            <v>1002</v>
          </cell>
          <cell r="U61">
            <v>-578</v>
          </cell>
          <cell r="V61">
            <v>3921592</v>
          </cell>
          <cell r="W61">
            <v>-24514975</v>
          </cell>
          <cell r="X61">
            <v>34488</v>
          </cell>
          <cell r="Y61">
            <v>-16195429</v>
          </cell>
          <cell r="Z61">
            <v>181718927</v>
          </cell>
          <cell r="AA61">
            <v>-16195429</v>
          </cell>
          <cell r="AB61">
            <v>-6683883.9999999991</v>
          </cell>
          <cell r="AC61">
            <v>-38640186</v>
          </cell>
          <cell r="AD61">
            <v>730750.6019999925</v>
          </cell>
          <cell r="AE61">
            <v>-4088300</v>
          </cell>
          <cell r="AF61">
            <v>20593383</v>
          </cell>
          <cell r="AG61">
            <v>-34488</v>
          </cell>
          <cell r="AH61">
            <v>-1036542.5399479509</v>
          </cell>
          <cell r="AI61">
            <v>136364233</v>
          </cell>
          <cell r="AJ61">
            <v>7365768</v>
          </cell>
          <cell r="AK61">
            <v>10917729</v>
          </cell>
          <cell r="AL61">
            <v>1180855</v>
          </cell>
          <cell r="AM61">
            <v>1323916</v>
          </cell>
          <cell r="AN61">
            <v>20788268</v>
          </cell>
          <cell r="AO61">
            <v>4088300</v>
          </cell>
          <cell r="AP61">
            <v>62062573</v>
          </cell>
          <cell r="AQ61">
            <v>0</v>
          </cell>
          <cell r="AR61">
            <v>377334</v>
          </cell>
          <cell r="AS61">
            <v>66528207</v>
          </cell>
        </row>
        <row r="62">
          <cell r="A62">
            <v>21900</v>
          </cell>
          <cell r="B62" t="str">
            <v>Winston-Salem State University</v>
          </cell>
          <cell r="C62">
            <v>53358043.712574847</v>
          </cell>
          <cell r="D62">
            <v>543495035.56941903</v>
          </cell>
          <cell r="E62">
            <v>2.7524737999999999E-3</v>
          </cell>
          <cell r="F62">
            <v>85094361</v>
          </cell>
          <cell r="G62">
            <v>52157588.394276626</v>
          </cell>
          <cell r="H62">
            <v>442710119.29113799</v>
          </cell>
          <cell r="I62">
            <v>2.5500840999999998E-3</v>
          </cell>
          <cell r="J62">
            <v>60556469</v>
          </cell>
          <cell r="K62">
            <v>5435225</v>
          </cell>
          <cell r="L62">
            <v>1934051</v>
          </cell>
          <cell r="M62">
            <v>-1424148</v>
          </cell>
          <cell r="N62">
            <v>-246943</v>
          </cell>
          <cell r="O62">
            <v>54533</v>
          </cell>
          <cell r="P62">
            <v>-4487577</v>
          </cell>
          <cell r="Q62">
            <v>0</v>
          </cell>
          <cell r="R62">
            <v>-441095</v>
          </cell>
          <cell r="S62">
            <v>143222</v>
          </cell>
          <cell r="T62">
            <v>445</v>
          </cell>
          <cell r="U62">
            <v>-256</v>
          </cell>
          <cell r="V62">
            <v>1741496</v>
          </cell>
          <cell r="W62">
            <v>-10886581</v>
          </cell>
          <cell r="X62">
            <v>-4145054</v>
          </cell>
          <cell r="Y62">
            <v>-12322682</v>
          </cell>
          <cell r="Z62">
            <v>85094361</v>
          </cell>
          <cell r="AA62">
            <v>-12322682</v>
          </cell>
          <cell r="AB62">
            <v>-3280712.3099999996</v>
          </cell>
          <cell r="AC62">
            <v>-17159289</v>
          </cell>
          <cell r="AD62">
            <v>1091549.6506963763</v>
          </cell>
          <cell r="AE62">
            <v>-5696592</v>
          </cell>
          <cell r="AF62">
            <v>9145085</v>
          </cell>
          <cell r="AG62">
            <v>4145054</v>
          </cell>
          <cell r="AH62">
            <v>-460306.60004151985</v>
          </cell>
          <cell r="AI62">
            <v>60556469</v>
          </cell>
          <cell r="AJ62">
            <v>818826</v>
          </cell>
          <cell r="AK62">
            <v>4848332</v>
          </cell>
          <cell r="AL62">
            <v>524393</v>
          </cell>
          <cell r="AM62">
            <v>587923</v>
          </cell>
          <cell r="AN62">
            <v>6779474</v>
          </cell>
          <cell r="AO62">
            <v>12454963</v>
          </cell>
          <cell r="AP62">
            <v>27560675</v>
          </cell>
          <cell r="AQ62">
            <v>0</v>
          </cell>
          <cell r="AR62">
            <v>167566</v>
          </cell>
          <cell r="AS62">
            <v>40183204</v>
          </cell>
        </row>
        <row r="63">
          <cell r="A63">
            <v>22000</v>
          </cell>
          <cell r="B63" t="str">
            <v>Department Of Public Instruction</v>
          </cell>
          <cell r="C63">
            <v>65216760.029940128</v>
          </cell>
          <cell r="D63">
            <v>589910991.21356106</v>
          </cell>
          <cell r="E63">
            <v>2.9875425999999999E-3</v>
          </cell>
          <cell r="F63">
            <v>92361652</v>
          </cell>
          <cell r="G63">
            <v>70994618.441971391</v>
          </cell>
          <cell r="H63">
            <v>579467468.60225403</v>
          </cell>
          <cell r="I63">
            <v>3.3378292000000001E-3</v>
          </cell>
          <cell r="J63">
            <v>79262935</v>
          </cell>
          <cell r="K63">
            <v>7114218</v>
          </cell>
          <cell r="L63">
            <v>2531498</v>
          </cell>
          <cell r="M63">
            <v>2637625</v>
          </cell>
          <cell r="N63">
            <v>-323226</v>
          </cell>
          <cell r="O63">
            <v>71379</v>
          </cell>
          <cell r="P63">
            <v>-5873832</v>
          </cell>
          <cell r="Q63">
            <v>0</v>
          </cell>
          <cell r="R63">
            <v>-577353</v>
          </cell>
          <cell r="S63">
            <v>187465</v>
          </cell>
          <cell r="T63">
            <v>583</v>
          </cell>
          <cell r="U63">
            <v>-336</v>
          </cell>
          <cell r="V63">
            <v>2279461</v>
          </cell>
          <cell r="W63">
            <v>-14249549</v>
          </cell>
          <cell r="X63">
            <v>-1937526</v>
          </cell>
          <cell r="Y63">
            <v>-8139593</v>
          </cell>
          <cell r="Z63">
            <v>92361652</v>
          </cell>
          <cell r="AA63">
            <v>-8139593</v>
          </cell>
          <cell r="AB63">
            <v>-4465561.5</v>
          </cell>
          <cell r="AC63">
            <v>-22459955</v>
          </cell>
          <cell r="AD63">
            <v>-1889202.8511810917</v>
          </cell>
          <cell r="AE63">
            <v>10550484</v>
          </cell>
          <cell r="AF63">
            <v>11970089</v>
          </cell>
          <cell r="AG63">
            <v>1937526</v>
          </cell>
          <cell r="AH63">
            <v>-602499.66288221884</v>
          </cell>
          <cell r="AI63">
            <v>79262935</v>
          </cell>
          <cell r="AJ63">
            <v>15247214</v>
          </cell>
          <cell r="AK63">
            <v>6346028</v>
          </cell>
          <cell r="AL63">
            <v>686383</v>
          </cell>
          <cell r="AM63">
            <v>769538</v>
          </cell>
          <cell r="AN63">
            <v>23049163</v>
          </cell>
          <cell r="AO63">
            <v>4787434</v>
          </cell>
          <cell r="AP63">
            <v>36074428</v>
          </cell>
          <cell r="AQ63">
            <v>0</v>
          </cell>
          <cell r="AR63">
            <v>219329</v>
          </cell>
          <cell r="AS63">
            <v>41081191</v>
          </cell>
        </row>
        <row r="64">
          <cell r="A64">
            <v>23000</v>
          </cell>
          <cell r="B64" t="str">
            <v>University Of North Carolina At Asheville</v>
          </cell>
          <cell r="C64">
            <v>41927747.904191621</v>
          </cell>
          <cell r="D64">
            <v>469720033.684057</v>
          </cell>
          <cell r="E64">
            <v>2.3788480999999998E-3</v>
          </cell>
          <cell r="F64">
            <v>73543501</v>
          </cell>
          <cell r="G64">
            <v>41922873.926868044</v>
          </cell>
          <cell r="H64">
            <v>389185428.47865301</v>
          </cell>
          <cell r="I64">
            <v>2.2417729999999999E-3</v>
          </cell>
          <cell r="J64">
            <v>53235051</v>
          </cell>
          <cell r="K64">
            <v>4778094</v>
          </cell>
          <cell r="L64">
            <v>1700220</v>
          </cell>
          <cell r="M64">
            <v>-1004782</v>
          </cell>
          <cell r="N64">
            <v>-217087</v>
          </cell>
          <cell r="O64">
            <v>47940</v>
          </cell>
          <cell r="P64">
            <v>-3945019</v>
          </cell>
          <cell r="Q64">
            <v>0</v>
          </cell>
          <cell r="R64">
            <v>-387765</v>
          </cell>
          <cell r="S64">
            <v>125906</v>
          </cell>
          <cell r="T64">
            <v>391</v>
          </cell>
          <cell r="U64">
            <v>-225</v>
          </cell>
          <cell r="V64">
            <v>1530945</v>
          </cell>
          <cell r="W64">
            <v>-9570368</v>
          </cell>
          <cell r="X64">
            <v>-1166598</v>
          </cell>
          <cell r="Y64">
            <v>-8108348</v>
          </cell>
          <cell r="Z64">
            <v>73543501</v>
          </cell>
          <cell r="AA64">
            <v>-8108348</v>
          </cell>
          <cell r="AB64">
            <v>-2636948.77</v>
          </cell>
          <cell r="AC64">
            <v>-15084691</v>
          </cell>
          <cell r="AD64">
            <v>739288.0808479758</v>
          </cell>
          <cell r="AE64">
            <v>-4019116</v>
          </cell>
          <cell r="AF64">
            <v>8039423</v>
          </cell>
          <cell r="AG64">
            <v>1166598</v>
          </cell>
          <cell r="AH64">
            <v>-404654.46127634699</v>
          </cell>
          <cell r="AI64">
            <v>53235051</v>
          </cell>
          <cell r="AJ64">
            <v>1033887</v>
          </cell>
          <cell r="AK64">
            <v>4262158</v>
          </cell>
          <cell r="AL64">
            <v>460992</v>
          </cell>
          <cell r="AM64">
            <v>516842</v>
          </cell>
          <cell r="AN64">
            <v>6273879</v>
          </cell>
          <cell r="AO64">
            <v>6912420</v>
          </cell>
          <cell r="AP64">
            <v>24228525</v>
          </cell>
          <cell r="AQ64">
            <v>0</v>
          </cell>
          <cell r="AR64">
            <v>147307</v>
          </cell>
          <cell r="AS64">
            <v>31288252</v>
          </cell>
        </row>
        <row r="65">
          <cell r="A65">
            <v>23100</v>
          </cell>
          <cell r="B65" t="str">
            <v>University Of North Carolina At Charlotte</v>
          </cell>
          <cell r="C65">
            <v>272749303.44311374</v>
          </cell>
          <cell r="D65">
            <v>3064342140.1976399</v>
          </cell>
          <cell r="E65">
            <v>1.55190408E-2</v>
          </cell>
          <cell r="F65">
            <v>479780356</v>
          </cell>
          <cell r="G65">
            <v>272576218.600954</v>
          </cell>
          <cell r="H65">
            <v>2610359352.10462</v>
          </cell>
          <cell r="I65">
            <v>1.5036105100000001E-2</v>
          </cell>
          <cell r="J65">
            <v>357060159</v>
          </cell>
          <cell r="K65">
            <v>32047813</v>
          </cell>
          <cell r="L65">
            <v>11403781</v>
          </cell>
          <cell r="M65">
            <v>-3678142</v>
          </cell>
          <cell r="N65">
            <v>-1456054</v>
          </cell>
          <cell r="O65">
            <v>321543</v>
          </cell>
          <cell r="P65">
            <v>-26460179</v>
          </cell>
          <cell r="Q65">
            <v>0</v>
          </cell>
          <cell r="R65">
            <v>-2600834</v>
          </cell>
          <cell r="S65">
            <v>844484</v>
          </cell>
          <cell r="T65">
            <v>2624</v>
          </cell>
          <cell r="U65">
            <v>-1512</v>
          </cell>
          <cell r="V65">
            <v>10268413</v>
          </cell>
          <cell r="W65">
            <v>-64190739</v>
          </cell>
          <cell r="X65">
            <v>5358402</v>
          </cell>
          <cell r="Y65">
            <v>-38140400</v>
          </cell>
          <cell r="Z65">
            <v>479780356</v>
          </cell>
          <cell r="AA65">
            <v>-38140400</v>
          </cell>
          <cell r="AB65">
            <v>-17145044.150000006</v>
          </cell>
          <cell r="AC65">
            <v>-101176611</v>
          </cell>
          <cell r="AD65">
            <v>2604620.7632075623</v>
          </cell>
          <cell r="AE65">
            <v>-14712572</v>
          </cell>
          <cell r="AF65">
            <v>53922326</v>
          </cell>
          <cell r="AG65">
            <v>-5358402</v>
          </cell>
          <cell r="AH65">
            <v>-2714113.7880307389</v>
          </cell>
          <cell r="AI65">
            <v>357060159</v>
          </cell>
          <cell r="AJ65">
            <v>19592691</v>
          </cell>
          <cell r="AK65">
            <v>28587305</v>
          </cell>
          <cell r="AL65">
            <v>3091986</v>
          </cell>
          <cell r="AM65">
            <v>3466582</v>
          </cell>
          <cell r="AN65">
            <v>54738564</v>
          </cell>
          <cell r="AO65">
            <v>14712572</v>
          </cell>
          <cell r="AP65">
            <v>162506486</v>
          </cell>
          <cell r="AQ65">
            <v>0</v>
          </cell>
          <cell r="AR65">
            <v>988022</v>
          </cell>
          <cell r="AS65">
            <v>178207080</v>
          </cell>
        </row>
        <row r="66">
          <cell r="A66">
            <v>23200</v>
          </cell>
          <cell r="B66" t="str">
            <v>University Of North Carolina At Wilmington</v>
          </cell>
          <cell r="C66">
            <v>154403725.00000003</v>
          </cell>
          <cell r="D66">
            <v>1686608911.42502</v>
          </cell>
          <cell r="E66">
            <v>8.5416546999999999E-3</v>
          </cell>
          <cell r="F66">
            <v>264070324</v>
          </cell>
          <cell r="G66">
            <v>161417751.8282989</v>
          </cell>
          <cell r="H66">
            <v>1473790002.8320999</v>
          </cell>
          <cell r="I66">
            <v>8.4892761999999997E-3</v>
          </cell>
          <cell r="J66">
            <v>201593584</v>
          </cell>
          <cell r="K66">
            <v>18093964</v>
          </cell>
          <cell r="L66">
            <v>6438492</v>
          </cell>
          <cell r="M66">
            <v>-382363</v>
          </cell>
          <cell r="N66">
            <v>-822078</v>
          </cell>
          <cell r="O66">
            <v>181541</v>
          </cell>
          <cell r="P66">
            <v>-14939226</v>
          </cell>
          <cell r="Q66">
            <v>0</v>
          </cell>
          <cell r="R66">
            <v>-1468412</v>
          </cell>
          <cell r="S66">
            <v>476789</v>
          </cell>
          <cell r="T66">
            <v>1482</v>
          </cell>
          <cell r="U66">
            <v>-854</v>
          </cell>
          <cell r="V66">
            <v>5797472</v>
          </cell>
          <cell r="W66">
            <v>-36241627</v>
          </cell>
          <cell r="X66">
            <v>5192820</v>
          </cell>
          <cell r="Y66">
            <v>-17672000</v>
          </cell>
          <cell r="Z66">
            <v>264070324</v>
          </cell>
          <cell r="AA66">
            <v>-17672000</v>
          </cell>
          <cell r="AB66">
            <v>-10153176.59</v>
          </cell>
          <cell r="AC66">
            <v>-57123583</v>
          </cell>
          <cell r="AD66">
            <v>282493.75361961871</v>
          </cell>
          <cell r="AE66">
            <v>-1529440</v>
          </cell>
          <cell r="AF66">
            <v>30444155</v>
          </cell>
          <cell r="AG66">
            <v>-5192820</v>
          </cell>
          <cell r="AH66">
            <v>-1532369.0165494517</v>
          </cell>
          <cell r="AI66">
            <v>201593584</v>
          </cell>
          <cell r="AJ66">
            <v>22809098</v>
          </cell>
          <cell r="AK66">
            <v>16140186</v>
          </cell>
          <cell r="AL66">
            <v>1745713</v>
          </cell>
          <cell r="AM66">
            <v>1957207</v>
          </cell>
          <cell r="AN66">
            <v>42652204</v>
          </cell>
          <cell r="AO66">
            <v>1529440</v>
          </cell>
          <cell r="AP66">
            <v>91749987</v>
          </cell>
          <cell r="AQ66">
            <v>0</v>
          </cell>
          <cell r="AR66">
            <v>557830</v>
          </cell>
          <cell r="AS66">
            <v>93837257</v>
          </cell>
        </row>
        <row r="67">
          <cell r="A67">
            <v>30000</v>
          </cell>
          <cell r="B67" t="str">
            <v>Yancey County Schools</v>
          </cell>
          <cell r="C67">
            <v>13263326.497005988</v>
          </cell>
          <cell r="D67">
            <v>138922246.92208999</v>
          </cell>
          <cell r="E67">
            <v>7.0355720000000001E-4</v>
          </cell>
          <cell r="F67">
            <v>21750888</v>
          </cell>
          <cell r="G67">
            <v>13866113.195548488</v>
          </cell>
          <cell r="H67">
            <v>123708607.022378</v>
          </cell>
          <cell r="I67">
            <v>7.1258219999999998E-4</v>
          </cell>
          <cell r="J67">
            <v>16921584</v>
          </cell>
          <cell r="K67">
            <v>1518791</v>
          </cell>
          <cell r="L67">
            <v>540441</v>
          </cell>
          <cell r="M67">
            <v>69355</v>
          </cell>
          <cell r="N67">
            <v>-69004</v>
          </cell>
          <cell r="O67">
            <v>15238</v>
          </cell>
          <cell r="P67">
            <v>-1253985</v>
          </cell>
          <cell r="Q67">
            <v>0</v>
          </cell>
          <cell r="R67">
            <v>-123257</v>
          </cell>
          <cell r="S67">
            <v>40021</v>
          </cell>
          <cell r="T67">
            <v>124</v>
          </cell>
          <cell r="U67">
            <v>-72</v>
          </cell>
          <cell r="V67">
            <v>486635</v>
          </cell>
          <cell r="W67">
            <v>-3042090</v>
          </cell>
          <cell r="X67">
            <v>-1195142</v>
          </cell>
          <cell r="Y67">
            <v>-3012945</v>
          </cell>
          <cell r="Z67">
            <v>21750888</v>
          </cell>
          <cell r="AA67">
            <v>-3012945</v>
          </cell>
          <cell r="AB67">
            <v>-872178.5199999999</v>
          </cell>
          <cell r="AC67">
            <v>-4794902</v>
          </cell>
          <cell r="AD67">
            <v>-48674.149596657138</v>
          </cell>
          <cell r="AE67">
            <v>277424</v>
          </cell>
          <cell r="AF67">
            <v>2555455</v>
          </cell>
          <cell r="AG67">
            <v>1195142</v>
          </cell>
          <cell r="AH67">
            <v>-128625.6754167858</v>
          </cell>
          <cell r="AI67">
            <v>16921584</v>
          </cell>
          <cell r="AJ67">
            <v>277424</v>
          </cell>
          <cell r="AK67">
            <v>1354793</v>
          </cell>
          <cell r="AL67">
            <v>146534</v>
          </cell>
          <cell r="AM67">
            <v>164286</v>
          </cell>
          <cell r="AN67">
            <v>1943037</v>
          </cell>
          <cell r="AO67">
            <v>3362484</v>
          </cell>
          <cell r="AP67">
            <v>7701411</v>
          </cell>
          <cell r="AQ67">
            <v>0</v>
          </cell>
          <cell r="AR67">
            <v>46824</v>
          </cell>
          <cell r="AS67">
            <v>11110719</v>
          </cell>
        </row>
        <row r="68">
          <cell r="A68">
            <v>30100</v>
          </cell>
          <cell r="B68" t="str">
            <v>Alamance County Schools</v>
          </cell>
          <cell r="C68">
            <v>126158869.31137726</v>
          </cell>
          <cell r="D68">
            <v>1420417249.6192601</v>
          </cell>
          <cell r="E68">
            <v>7.1935547999999998E-3</v>
          </cell>
          <cell r="F68">
            <v>222393016</v>
          </cell>
          <cell r="G68">
            <v>141737382.19395864</v>
          </cell>
          <cell r="H68">
            <v>1342906186.28583</v>
          </cell>
          <cell r="I68">
            <v>7.7353635999999996E-3</v>
          </cell>
          <cell r="J68">
            <v>183690533</v>
          </cell>
          <cell r="K68">
            <v>16487081</v>
          </cell>
          <cell r="L68">
            <v>5866705</v>
          </cell>
          <cell r="M68">
            <v>3865433</v>
          </cell>
          <cell r="N68">
            <v>-749071</v>
          </cell>
          <cell r="O68">
            <v>165418</v>
          </cell>
          <cell r="P68">
            <v>-13612508</v>
          </cell>
          <cell r="Q68">
            <v>0</v>
          </cell>
          <cell r="R68">
            <v>-1338006</v>
          </cell>
          <cell r="S68">
            <v>434447</v>
          </cell>
          <cell r="T68">
            <v>1350</v>
          </cell>
          <cell r="U68">
            <v>-778</v>
          </cell>
          <cell r="V68">
            <v>5282612</v>
          </cell>
          <cell r="W68">
            <v>-33023094</v>
          </cell>
          <cell r="X68">
            <v>-4193626</v>
          </cell>
          <cell r="Y68">
            <v>-20814037</v>
          </cell>
          <cell r="Z68">
            <v>222393016</v>
          </cell>
          <cell r="AA68">
            <v>-20814037</v>
          </cell>
          <cell r="AB68">
            <v>-8915281.339999998</v>
          </cell>
          <cell r="AC68">
            <v>-52050572</v>
          </cell>
          <cell r="AD68">
            <v>-2922141.5575264543</v>
          </cell>
          <cell r="AE68">
            <v>15461724</v>
          </cell>
          <cell r="AF68">
            <v>27740482</v>
          </cell>
          <cell r="AG68">
            <v>4193626</v>
          </cell>
          <cell r="AH68">
            <v>-1396282.9378062203</v>
          </cell>
          <cell r="AI68">
            <v>183690533</v>
          </cell>
          <cell r="AJ68">
            <v>15642222</v>
          </cell>
          <cell r="AK68">
            <v>14706814</v>
          </cell>
          <cell r="AL68">
            <v>1590680</v>
          </cell>
          <cell r="AM68">
            <v>1783392</v>
          </cell>
          <cell r="AN68">
            <v>33723108</v>
          </cell>
          <cell r="AO68">
            <v>10332071</v>
          </cell>
          <cell r="AP68">
            <v>83601887</v>
          </cell>
          <cell r="AQ68">
            <v>0</v>
          </cell>
          <cell r="AR68">
            <v>508291</v>
          </cell>
          <cell r="AS68">
            <v>94442249</v>
          </cell>
        </row>
        <row r="69">
          <cell r="A69">
            <v>30102</v>
          </cell>
          <cell r="B69" t="str">
            <v>Clover Garden Charter School</v>
          </cell>
          <cell r="C69">
            <v>2390893.5628742515</v>
          </cell>
          <cell r="D69">
            <v>30155481.679990001</v>
          </cell>
          <cell r="E69">
            <v>1.5271929999999999E-4</v>
          </cell>
          <cell r="F69">
            <v>4721408</v>
          </cell>
          <cell r="G69">
            <v>2744710.8108108109</v>
          </cell>
          <cell r="H69">
            <v>28764480.041195601</v>
          </cell>
          <cell r="I69">
            <v>1.656882E-4</v>
          </cell>
          <cell r="J69">
            <v>3934573</v>
          </cell>
          <cell r="K69">
            <v>353146</v>
          </cell>
          <cell r="L69">
            <v>125662</v>
          </cell>
          <cell r="M69">
            <v>89035</v>
          </cell>
          <cell r="N69">
            <v>-16045</v>
          </cell>
          <cell r="O69">
            <v>3543</v>
          </cell>
          <cell r="P69">
            <v>-291574</v>
          </cell>
          <cell r="Q69">
            <v>0</v>
          </cell>
          <cell r="R69">
            <v>-28660</v>
          </cell>
          <cell r="S69">
            <v>9306</v>
          </cell>
          <cell r="T69">
            <v>29</v>
          </cell>
          <cell r="U69">
            <v>-17</v>
          </cell>
          <cell r="V69">
            <v>113151</v>
          </cell>
          <cell r="W69">
            <v>-707341</v>
          </cell>
          <cell r="X69">
            <v>40210</v>
          </cell>
          <cell r="Y69">
            <v>-309555</v>
          </cell>
          <cell r="Z69">
            <v>4721408</v>
          </cell>
          <cell r="AA69">
            <v>-309555</v>
          </cell>
          <cell r="AB69">
            <v>-172642.31</v>
          </cell>
          <cell r="AC69">
            <v>-1114901</v>
          </cell>
          <cell r="AD69">
            <v>-69945.739528494363</v>
          </cell>
          <cell r="AE69">
            <v>356136</v>
          </cell>
          <cell r="AF69">
            <v>594189</v>
          </cell>
          <cell r="AG69">
            <v>-40210</v>
          </cell>
          <cell r="AH69">
            <v>-29907.7869663198</v>
          </cell>
          <cell r="AI69">
            <v>3934573</v>
          </cell>
          <cell r="AJ69">
            <v>429059</v>
          </cell>
          <cell r="AK69">
            <v>315014</v>
          </cell>
          <cell r="AL69">
            <v>34072</v>
          </cell>
          <cell r="AM69">
            <v>38200</v>
          </cell>
          <cell r="AN69">
            <v>816345</v>
          </cell>
          <cell r="AO69">
            <v>5440</v>
          </cell>
          <cell r="AP69">
            <v>1790717</v>
          </cell>
          <cell r="AQ69">
            <v>0</v>
          </cell>
          <cell r="AR69">
            <v>10887</v>
          </cell>
          <cell r="AS69">
            <v>1807044</v>
          </cell>
        </row>
        <row r="70">
          <cell r="A70">
            <v>30103</v>
          </cell>
          <cell r="B70" t="str">
            <v>River Mill Academy Charter</v>
          </cell>
          <cell r="C70">
            <v>3331573.0538922152</v>
          </cell>
          <cell r="D70">
            <v>40114007.133640997</v>
          </cell>
          <cell r="E70">
            <v>2.0315320000000001E-4</v>
          </cell>
          <cell r="F70">
            <v>6280602</v>
          </cell>
          <cell r="G70">
            <v>3513929.7297297302</v>
          </cell>
          <cell r="H70">
            <v>36324422.962188996</v>
          </cell>
          <cell r="I70">
            <v>2.092347E-4</v>
          </cell>
          <cell r="J70">
            <v>4968665</v>
          </cell>
          <cell r="K70">
            <v>445961</v>
          </cell>
          <cell r="L70">
            <v>158689</v>
          </cell>
          <cell r="M70">
            <v>38271</v>
          </cell>
          <cell r="N70">
            <v>-20262</v>
          </cell>
          <cell r="O70">
            <v>4474</v>
          </cell>
          <cell r="P70">
            <v>-368206</v>
          </cell>
          <cell r="Q70">
            <v>0</v>
          </cell>
          <cell r="R70">
            <v>-36192</v>
          </cell>
          <cell r="S70">
            <v>11751</v>
          </cell>
          <cell r="T70">
            <v>37</v>
          </cell>
          <cell r="U70">
            <v>-21</v>
          </cell>
          <cell r="V70">
            <v>142890</v>
          </cell>
          <cell r="W70">
            <v>-893245</v>
          </cell>
          <cell r="X70">
            <v>253858</v>
          </cell>
          <cell r="Y70">
            <v>-261995</v>
          </cell>
          <cell r="Z70">
            <v>6280602</v>
          </cell>
          <cell r="AA70">
            <v>-261995</v>
          </cell>
          <cell r="AB70">
            <v>-221026.18000000002</v>
          </cell>
          <cell r="AC70">
            <v>-1407922</v>
          </cell>
          <cell r="AD70">
            <v>-32799.170629253145</v>
          </cell>
          <cell r="AE70">
            <v>153076</v>
          </cell>
          <cell r="AF70">
            <v>750355</v>
          </cell>
          <cell r="AG70">
            <v>-253858</v>
          </cell>
          <cell r="AH70">
            <v>-37768.210612233299</v>
          </cell>
          <cell r="AI70">
            <v>4968665</v>
          </cell>
          <cell r="AJ70">
            <v>697867</v>
          </cell>
          <cell r="AK70">
            <v>397806</v>
          </cell>
          <cell r="AL70">
            <v>43026</v>
          </cell>
          <cell r="AM70">
            <v>48239</v>
          </cell>
          <cell r="AN70">
            <v>1186938</v>
          </cell>
          <cell r="AO70">
            <v>457409</v>
          </cell>
          <cell r="AP70">
            <v>2261357</v>
          </cell>
          <cell r="AQ70">
            <v>0</v>
          </cell>
          <cell r="AR70">
            <v>13749</v>
          </cell>
          <cell r="AS70">
            <v>2732515</v>
          </cell>
        </row>
        <row r="71">
          <cell r="A71">
            <v>30104</v>
          </cell>
          <cell r="B71" t="str">
            <v>The Hawbridge School</v>
          </cell>
          <cell r="C71">
            <v>1546077.8443113773</v>
          </cell>
          <cell r="D71">
            <v>21081194.935658</v>
          </cell>
          <cell r="E71">
            <v>1.067635E-4</v>
          </cell>
          <cell r="F71">
            <v>3300657</v>
          </cell>
          <cell r="G71">
            <v>2575936.2480127187</v>
          </cell>
          <cell r="H71">
            <v>23827053.636084501</v>
          </cell>
          <cell r="I71">
            <v>1.3724780000000001E-4</v>
          </cell>
          <cell r="J71">
            <v>3259203</v>
          </cell>
          <cell r="K71">
            <v>292529</v>
          </cell>
          <cell r="L71">
            <v>104092</v>
          </cell>
          <cell r="M71">
            <v>220915</v>
          </cell>
          <cell r="N71">
            <v>-13291</v>
          </cell>
          <cell r="O71">
            <v>2935</v>
          </cell>
          <cell r="P71">
            <v>-241525</v>
          </cell>
          <cell r="Q71">
            <v>0</v>
          </cell>
          <cell r="R71">
            <v>-23740</v>
          </cell>
          <cell r="S71">
            <v>7708</v>
          </cell>
          <cell r="T71">
            <v>24</v>
          </cell>
          <cell r="U71">
            <v>-14</v>
          </cell>
          <cell r="V71">
            <v>93729</v>
          </cell>
          <cell r="W71">
            <v>-585926</v>
          </cell>
          <cell r="X71">
            <v>-13388</v>
          </cell>
          <cell r="Y71">
            <v>-155952</v>
          </cell>
          <cell r="Z71">
            <v>3300657</v>
          </cell>
          <cell r="AA71">
            <v>-155952</v>
          </cell>
          <cell r="AB71">
            <v>-162026.39000000001</v>
          </cell>
          <cell r="AC71">
            <v>-923528</v>
          </cell>
          <cell r="AD71">
            <v>-164410.53475788847</v>
          </cell>
          <cell r="AE71">
            <v>883652</v>
          </cell>
          <cell r="AF71">
            <v>492197</v>
          </cell>
          <cell r="AG71">
            <v>13388</v>
          </cell>
          <cell r="AH71">
            <v>-24774.111638584203</v>
          </cell>
          <cell r="AI71">
            <v>3259203</v>
          </cell>
          <cell r="AJ71">
            <v>1088869</v>
          </cell>
          <cell r="AK71">
            <v>260942</v>
          </cell>
          <cell r="AL71">
            <v>28223</v>
          </cell>
          <cell r="AM71">
            <v>31643</v>
          </cell>
          <cell r="AN71">
            <v>1409677</v>
          </cell>
          <cell r="AO71">
            <v>417916</v>
          </cell>
          <cell r="AP71">
            <v>1483340</v>
          </cell>
          <cell r="AQ71">
            <v>0</v>
          </cell>
          <cell r="AR71">
            <v>9019</v>
          </cell>
          <cell r="AS71">
            <v>1910275</v>
          </cell>
        </row>
        <row r="72">
          <cell r="A72">
            <v>30105</v>
          </cell>
          <cell r="B72" t="str">
            <v>Alamance Community College</v>
          </cell>
          <cell r="C72">
            <v>13992082.335329341</v>
          </cell>
          <cell r="D72">
            <v>137125970.08713701</v>
          </cell>
          <cell r="E72">
            <v>6.944602E-4</v>
          </cell>
          <cell r="F72">
            <v>21469649</v>
          </cell>
          <cell r="G72">
            <v>14532076.78855326</v>
          </cell>
          <cell r="H72">
            <v>120728282.696604</v>
          </cell>
          <cell r="I72">
            <v>6.9541500000000001E-4</v>
          </cell>
          <cell r="J72">
            <v>16513917</v>
          </cell>
          <cell r="K72">
            <v>1482201</v>
          </cell>
          <cell r="L72">
            <v>527421</v>
          </cell>
          <cell r="M72">
            <v>23240</v>
          </cell>
          <cell r="N72">
            <v>-67342</v>
          </cell>
          <cell r="O72">
            <v>14871</v>
          </cell>
          <cell r="P72">
            <v>-1223775</v>
          </cell>
          <cell r="Q72">
            <v>0</v>
          </cell>
          <cell r="R72">
            <v>-120288</v>
          </cell>
          <cell r="S72">
            <v>39057</v>
          </cell>
          <cell r="T72">
            <v>121</v>
          </cell>
          <cell r="U72">
            <v>-70</v>
          </cell>
          <cell r="V72">
            <v>474911</v>
          </cell>
          <cell r="W72">
            <v>-2968801</v>
          </cell>
          <cell r="X72">
            <v>-61535</v>
          </cell>
          <cell r="Y72">
            <v>-1879989</v>
          </cell>
          <cell r="Z72">
            <v>21469649</v>
          </cell>
          <cell r="AA72">
            <v>-1879989</v>
          </cell>
          <cell r="AB72">
            <v>-914067.63</v>
          </cell>
          <cell r="AC72">
            <v>-4679386</v>
          </cell>
          <cell r="AD72">
            <v>-5149.0747378098313</v>
          </cell>
          <cell r="AE72">
            <v>92960</v>
          </cell>
          <cell r="AF72">
            <v>2493890</v>
          </cell>
          <cell r="AG72">
            <v>61535</v>
          </cell>
          <cell r="AH72">
            <v>-125526.88527718501</v>
          </cell>
          <cell r="AI72">
            <v>16513917</v>
          </cell>
          <cell r="AJ72">
            <v>708092</v>
          </cell>
          <cell r="AK72">
            <v>1322154</v>
          </cell>
          <cell r="AL72">
            <v>143003</v>
          </cell>
          <cell r="AM72">
            <v>160328</v>
          </cell>
          <cell r="AN72">
            <v>2333577</v>
          </cell>
          <cell r="AO72">
            <v>1606286</v>
          </cell>
          <cell r="AP72">
            <v>7515872</v>
          </cell>
          <cell r="AQ72">
            <v>0</v>
          </cell>
          <cell r="AR72">
            <v>45696</v>
          </cell>
          <cell r="AS72">
            <v>9167854</v>
          </cell>
        </row>
        <row r="73">
          <cell r="A73">
            <v>30200</v>
          </cell>
          <cell r="B73" t="str">
            <v>Alexander County Schools</v>
          </cell>
          <cell r="C73">
            <v>29638162.724550899</v>
          </cell>
          <cell r="D73">
            <v>314319305.08723801</v>
          </cell>
          <cell r="E73">
            <v>1.5918372999999999E-3</v>
          </cell>
          <cell r="F73">
            <v>49212595</v>
          </cell>
          <cell r="G73">
            <v>33922321.462639108</v>
          </cell>
          <cell r="H73">
            <v>299226815.67677701</v>
          </cell>
          <cell r="I73">
            <v>1.7235963999999999E-3</v>
          </cell>
          <cell r="J73">
            <v>40929988</v>
          </cell>
          <cell r="K73">
            <v>3673657</v>
          </cell>
          <cell r="L73">
            <v>1307221</v>
          </cell>
          <cell r="M73">
            <v>970859</v>
          </cell>
          <cell r="N73">
            <v>-166908</v>
          </cell>
          <cell r="O73">
            <v>36859</v>
          </cell>
          <cell r="P73">
            <v>-3033144</v>
          </cell>
          <cell r="Q73">
            <v>0</v>
          </cell>
          <cell r="R73">
            <v>-298135</v>
          </cell>
          <cell r="S73">
            <v>96804</v>
          </cell>
          <cell r="T73">
            <v>301</v>
          </cell>
          <cell r="U73">
            <v>-173</v>
          </cell>
          <cell r="V73">
            <v>1177073</v>
          </cell>
          <cell r="W73">
            <v>-7358217</v>
          </cell>
          <cell r="X73">
            <v>-741369</v>
          </cell>
          <cell r="Y73">
            <v>-4335172</v>
          </cell>
          <cell r="Z73">
            <v>49212595</v>
          </cell>
          <cell r="AA73">
            <v>-4335172</v>
          </cell>
          <cell r="AB73">
            <v>-2133714.02</v>
          </cell>
          <cell r="AC73">
            <v>-11597927</v>
          </cell>
          <cell r="AD73">
            <v>-710617.75884411205</v>
          </cell>
          <cell r="AE73">
            <v>3883432</v>
          </cell>
          <cell r="AF73">
            <v>6181144</v>
          </cell>
          <cell r="AG73">
            <v>741369</v>
          </cell>
          <cell r="AH73">
            <v>-311120.24843721959</v>
          </cell>
          <cell r="AI73">
            <v>40929988</v>
          </cell>
          <cell r="AJ73">
            <v>3883432</v>
          </cell>
          <cell r="AK73">
            <v>3276977</v>
          </cell>
          <cell r="AL73">
            <v>354436</v>
          </cell>
          <cell r="AM73">
            <v>397376</v>
          </cell>
          <cell r="AN73">
            <v>7912221</v>
          </cell>
          <cell r="AO73">
            <v>3736560</v>
          </cell>
          <cell r="AP73">
            <v>18628201</v>
          </cell>
          <cell r="AQ73">
            <v>0</v>
          </cell>
          <cell r="AR73">
            <v>113257</v>
          </cell>
          <cell r="AS73">
            <v>22478018</v>
          </cell>
        </row>
        <row r="74">
          <cell r="A74">
            <v>30300</v>
          </cell>
          <cell r="B74" t="str">
            <v>Alleghany County Schools</v>
          </cell>
          <cell r="C74">
            <v>9458892.9640718568</v>
          </cell>
          <cell r="D74">
            <v>101935079.402015</v>
          </cell>
          <cell r="E74">
            <v>5.1623960000000003E-4</v>
          </cell>
          <cell r="F74">
            <v>15959854</v>
          </cell>
          <cell r="G74">
            <v>10802527.980922097</v>
          </cell>
          <cell r="H74">
            <v>92253788.589600295</v>
          </cell>
          <cell r="I74">
            <v>5.3139720000000004E-4</v>
          </cell>
          <cell r="J74">
            <v>12619011</v>
          </cell>
          <cell r="K74">
            <v>1132615</v>
          </cell>
          <cell r="L74">
            <v>403026</v>
          </cell>
          <cell r="M74">
            <v>118734</v>
          </cell>
          <cell r="N74">
            <v>-51459</v>
          </cell>
          <cell r="O74">
            <v>11364</v>
          </cell>
          <cell r="P74">
            <v>-935140</v>
          </cell>
          <cell r="Q74">
            <v>0</v>
          </cell>
          <cell r="R74">
            <v>-91917</v>
          </cell>
          <cell r="S74">
            <v>29845</v>
          </cell>
          <cell r="T74">
            <v>93</v>
          </cell>
          <cell r="U74">
            <v>-53</v>
          </cell>
          <cell r="V74">
            <v>362900</v>
          </cell>
          <cell r="W74">
            <v>-2268591</v>
          </cell>
          <cell r="X74">
            <v>-462510</v>
          </cell>
          <cell r="Y74">
            <v>-1751093</v>
          </cell>
          <cell r="Z74">
            <v>15959854</v>
          </cell>
          <cell r="AA74">
            <v>-1751093</v>
          </cell>
          <cell r="AB74">
            <v>-679479.00999999989</v>
          </cell>
          <cell r="AC74">
            <v>-3575724</v>
          </cell>
          <cell r="AD74">
            <v>-81749.70685953903</v>
          </cell>
          <cell r="AE74">
            <v>474924</v>
          </cell>
          <cell r="AF74">
            <v>1905691</v>
          </cell>
          <cell r="AG74">
            <v>462510</v>
          </cell>
          <cell r="AH74">
            <v>-95920.616266570811</v>
          </cell>
          <cell r="AI74">
            <v>12619011</v>
          </cell>
          <cell r="AJ74">
            <v>474924</v>
          </cell>
          <cell r="AK74">
            <v>1010316</v>
          </cell>
          <cell r="AL74">
            <v>109275</v>
          </cell>
          <cell r="AM74">
            <v>122514</v>
          </cell>
          <cell r="AN74">
            <v>1717029</v>
          </cell>
          <cell r="AO74">
            <v>986745</v>
          </cell>
          <cell r="AP74">
            <v>5743209</v>
          </cell>
          <cell r="AQ74">
            <v>0</v>
          </cell>
          <cell r="AR74">
            <v>34918</v>
          </cell>
          <cell r="AS74">
            <v>6764872</v>
          </cell>
        </row>
        <row r="75">
          <cell r="A75">
            <v>30400</v>
          </cell>
          <cell r="B75" t="str">
            <v>Anson County Schools</v>
          </cell>
          <cell r="C75">
            <v>18586511.227544911</v>
          </cell>
          <cell r="D75">
            <v>192195149.74477699</v>
          </cell>
          <cell r="E75">
            <v>9.7335230000000002E-4</v>
          </cell>
          <cell r="F75">
            <v>30091764</v>
          </cell>
          <cell r="G75">
            <v>20493208.903020669</v>
          </cell>
          <cell r="H75">
            <v>172643181.05590501</v>
          </cell>
          <cell r="I75">
            <v>9.9445349999999991E-4</v>
          </cell>
          <cell r="J75">
            <v>23615140</v>
          </cell>
          <cell r="K75">
            <v>2119569</v>
          </cell>
          <cell r="L75">
            <v>754220</v>
          </cell>
          <cell r="M75">
            <v>172930</v>
          </cell>
          <cell r="N75">
            <v>-96300</v>
          </cell>
          <cell r="O75">
            <v>21266</v>
          </cell>
          <cell r="P75">
            <v>-1750016</v>
          </cell>
          <cell r="Q75">
            <v>0</v>
          </cell>
          <cell r="R75">
            <v>-172013</v>
          </cell>
          <cell r="S75">
            <v>55852</v>
          </cell>
          <cell r="T75">
            <v>174</v>
          </cell>
          <cell r="U75">
            <v>-100</v>
          </cell>
          <cell r="V75">
            <v>679129</v>
          </cell>
          <cell r="W75">
            <v>-4245428</v>
          </cell>
          <cell r="X75">
            <v>-640112</v>
          </cell>
          <cell r="Y75">
            <v>-3100829</v>
          </cell>
          <cell r="Z75">
            <v>30091764</v>
          </cell>
          <cell r="AA75">
            <v>-3100829</v>
          </cell>
          <cell r="AB75">
            <v>-1289022.8400000001</v>
          </cell>
          <cell r="AC75">
            <v>-6691589</v>
          </cell>
          <cell r="AD75">
            <v>-113805.01122687757</v>
          </cell>
          <cell r="AE75">
            <v>691716</v>
          </cell>
          <cell r="AF75">
            <v>3566299</v>
          </cell>
          <cell r="AG75">
            <v>640112</v>
          </cell>
          <cell r="AH75">
            <v>-179505.26003608649</v>
          </cell>
          <cell r="AI75">
            <v>23615140</v>
          </cell>
          <cell r="AJ75">
            <v>901965</v>
          </cell>
          <cell r="AK75">
            <v>1890699</v>
          </cell>
          <cell r="AL75">
            <v>204497</v>
          </cell>
          <cell r="AM75">
            <v>229272</v>
          </cell>
          <cell r="AN75">
            <v>3226433</v>
          </cell>
          <cell r="AO75">
            <v>1752347</v>
          </cell>
          <cell r="AP75">
            <v>10747806</v>
          </cell>
          <cell r="AQ75">
            <v>0</v>
          </cell>
          <cell r="AR75">
            <v>65346</v>
          </cell>
          <cell r="AS75">
            <v>12565499</v>
          </cell>
        </row>
        <row r="76">
          <cell r="A76">
            <v>30405</v>
          </cell>
          <cell r="B76" t="str">
            <v>South Piedmont Community College</v>
          </cell>
          <cell r="C76">
            <v>11300920.05988024</v>
          </cell>
          <cell r="D76">
            <v>121467846.79920299</v>
          </cell>
          <cell r="E76">
            <v>6.1516119999999999E-4</v>
          </cell>
          <cell r="F76">
            <v>19018074</v>
          </cell>
          <cell r="G76">
            <v>12305954.53100159</v>
          </cell>
          <cell r="H76">
            <v>107178798.320577</v>
          </cell>
          <cell r="I76">
            <v>6.1736780000000002E-4</v>
          </cell>
          <cell r="J76">
            <v>14660542</v>
          </cell>
          <cell r="K76">
            <v>1315852</v>
          </cell>
          <cell r="L76">
            <v>468228</v>
          </cell>
          <cell r="M76">
            <v>23013</v>
          </cell>
          <cell r="N76">
            <v>-59784</v>
          </cell>
          <cell r="O76">
            <v>13202</v>
          </cell>
          <cell r="P76">
            <v>-1086429</v>
          </cell>
          <cell r="Q76">
            <v>0</v>
          </cell>
          <cell r="R76">
            <v>-106788</v>
          </cell>
          <cell r="S76">
            <v>34674</v>
          </cell>
          <cell r="T76">
            <v>108</v>
          </cell>
          <cell r="U76">
            <v>-62</v>
          </cell>
          <cell r="V76">
            <v>421611</v>
          </cell>
          <cell r="W76">
            <v>-2635609</v>
          </cell>
          <cell r="X76">
            <v>-939946</v>
          </cell>
          <cell r="Y76">
            <v>-2551930</v>
          </cell>
          <cell r="Z76">
            <v>19018074</v>
          </cell>
          <cell r="AA76">
            <v>-2551930</v>
          </cell>
          <cell r="AB76">
            <v>-774044.54</v>
          </cell>
          <cell r="AC76">
            <v>-4154213</v>
          </cell>
          <cell r="AD76">
            <v>-11901.02557526133</v>
          </cell>
          <cell r="AE76">
            <v>92052</v>
          </cell>
          <cell r="AF76">
            <v>2213998</v>
          </cell>
          <cell r="AG76">
            <v>939946</v>
          </cell>
          <cell r="AH76">
            <v>-111438.8631312642</v>
          </cell>
          <cell r="AI76">
            <v>14660542</v>
          </cell>
          <cell r="AJ76">
            <v>705504</v>
          </cell>
          <cell r="AK76">
            <v>1173767</v>
          </cell>
          <cell r="AL76">
            <v>126954</v>
          </cell>
          <cell r="AM76">
            <v>142334</v>
          </cell>
          <cell r="AN76">
            <v>2148559</v>
          </cell>
          <cell r="AO76">
            <v>1435397</v>
          </cell>
          <cell r="AP76">
            <v>6672358</v>
          </cell>
          <cell r="AQ76">
            <v>0</v>
          </cell>
          <cell r="AR76">
            <v>40567</v>
          </cell>
          <cell r="AS76">
            <v>8148322</v>
          </cell>
        </row>
        <row r="77">
          <cell r="A77">
            <v>30500</v>
          </cell>
          <cell r="B77" t="str">
            <v>Ashe County Schools</v>
          </cell>
          <cell r="C77">
            <v>19103360.778443113</v>
          </cell>
          <cell r="D77">
            <v>198033668.81481299</v>
          </cell>
          <cell r="E77">
            <v>1.0029208000000001E-3</v>
          </cell>
          <cell r="F77">
            <v>31005892</v>
          </cell>
          <cell r="G77">
            <v>19729528.298887126</v>
          </cell>
          <cell r="H77">
            <v>171738322.93293801</v>
          </cell>
          <cell r="I77">
            <v>9.892414E-4</v>
          </cell>
          <cell r="J77">
            <v>23491369</v>
          </cell>
          <cell r="K77">
            <v>2108460</v>
          </cell>
          <cell r="L77">
            <v>750267</v>
          </cell>
          <cell r="M77">
            <v>-87999</v>
          </cell>
          <cell r="N77">
            <v>-95795</v>
          </cell>
          <cell r="O77">
            <v>21155</v>
          </cell>
          <cell r="P77">
            <v>-1740843</v>
          </cell>
          <cell r="Q77">
            <v>0</v>
          </cell>
          <cell r="R77">
            <v>-171112</v>
          </cell>
          <cell r="S77">
            <v>55559</v>
          </cell>
          <cell r="T77">
            <v>173</v>
          </cell>
          <cell r="U77">
            <v>-99</v>
          </cell>
          <cell r="V77">
            <v>675570</v>
          </cell>
          <cell r="W77">
            <v>-4223177</v>
          </cell>
          <cell r="X77">
            <v>-865552</v>
          </cell>
          <cell r="Y77">
            <v>-3573393</v>
          </cell>
          <cell r="Z77">
            <v>31005892</v>
          </cell>
          <cell r="AA77">
            <v>-3573393</v>
          </cell>
          <cell r="AB77">
            <v>-1240987.33</v>
          </cell>
          <cell r="AC77">
            <v>-6656517</v>
          </cell>
          <cell r="AD77">
            <v>73777.023733679205</v>
          </cell>
          <cell r="AE77">
            <v>-351996</v>
          </cell>
          <cell r="AF77">
            <v>3547607</v>
          </cell>
          <cell r="AG77">
            <v>865552</v>
          </cell>
          <cell r="AH77">
            <v>-178564.44242537461</v>
          </cell>
          <cell r="AI77">
            <v>23491369</v>
          </cell>
          <cell r="AJ77">
            <v>0</v>
          </cell>
          <cell r="AK77">
            <v>1880789</v>
          </cell>
          <cell r="AL77">
            <v>203425</v>
          </cell>
          <cell r="AM77">
            <v>228070</v>
          </cell>
          <cell r="AN77">
            <v>2312284</v>
          </cell>
          <cell r="AO77">
            <v>3146674</v>
          </cell>
          <cell r="AP77">
            <v>10691475</v>
          </cell>
          <cell r="AQ77">
            <v>0</v>
          </cell>
          <cell r="AR77">
            <v>65003</v>
          </cell>
          <cell r="AS77">
            <v>13903152</v>
          </cell>
        </row>
        <row r="78">
          <cell r="A78">
            <v>30600</v>
          </cell>
          <cell r="B78" t="str">
            <v>Avery County Schools</v>
          </cell>
          <cell r="C78">
            <v>14166637.874251498</v>
          </cell>
          <cell r="D78">
            <v>149102295.06287101</v>
          </cell>
          <cell r="E78">
            <v>7.5511299999999996E-4</v>
          </cell>
          <cell r="F78">
            <v>23344767</v>
          </cell>
          <cell r="G78">
            <v>15584579.491255965</v>
          </cell>
          <cell r="H78">
            <v>135938585.29011899</v>
          </cell>
          <cell r="I78">
            <v>7.8302890000000005E-4</v>
          </cell>
          <cell r="J78">
            <v>18594471</v>
          </cell>
          <cell r="K78">
            <v>1668940</v>
          </cell>
          <cell r="L78">
            <v>593870</v>
          </cell>
          <cell r="M78">
            <v>211288</v>
          </cell>
          <cell r="N78">
            <v>-75826</v>
          </cell>
          <cell r="O78">
            <v>16745</v>
          </cell>
          <cell r="P78">
            <v>-1377956</v>
          </cell>
          <cell r="Q78">
            <v>0</v>
          </cell>
          <cell r="R78">
            <v>-135443</v>
          </cell>
          <cell r="S78">
            <v>43978</v>
          </cell>
          <cell r="T78">
            <v>137</v>
          </cell>
          <cell r="U78">
            <v>-79</v>
          </cell>
          <cell r="V78">
            <v>534744</v>
          </cell>
          <cell r="W78">
            <v>-3342834</v>
          </cell>
          <cell r="X78">
            <v>-894156</v>
          </cell>
          <cell r="Y78">
            <v>-2756592</v>
          </cell>
          <cell r="Z78">
            <v>23344767</v>
          </cell>
          <cell r="AA78">
            <v>-2756592</v>
          </cell>
          <cell r="AB78">
            <v>-980270.05000000016</v>
          </cell>
          <cell r="AC78">
            <v>-5268932</v>
          </cell>
          <cell r="AD78">
            <v>-150558.82817286346</v>
          </cell>
          <cell r="AE78">
            <v>845152</v>
          </cell>
          <cell r="AF78">
            <v>2808090</v>
          </cell>
          <cell r="AG78">
            <v>894156</v>
          </cell>
          <cell r="AH78">
            <v>-141341.7583730871</v>
          </cell>
          <cell r="AI78">
            <v>18594471</v>
          </cell>
          <cell r="AJ78">
            <v>845152</v>
          </cell>
          <cell r="AK78">
            <v>1488729</v>
          </cell>
          <cell r="AL78">
            <v>161020</v>
          </cell>
          <cell r="AM78">
            <v>180528</v>
          </cell>
          <cell r="AN78">
            <v>2675429</v>
          </cell>
          <cell r="AO78">
            <v>2040525</v>
          </cell>
          <cell r="AP78">
            <v>8462782</v>
          </cell>
          <cell r="AQ78">
            <v>0</v>
          </cell>
          <cell r="AR78">
            <v>51453</v>
          </cell>
          <cell r="AS78">
            <v>10554760</v>
          </cell>
        </row>
        <row r="79">
          <cell r="A79">
            <v>30601</v>
          </cell>
          <cell r="B79" t="str">
            <v>Grandfather Academy</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-147136</v>
          </cell>
          <cell r="Y79">
            <v>-147136</v>
          </cell>
          <cell r="Z79">
            <v>0</v>
          </cell>
          <cell r="AA79">
            <v>-147136</v>
          </cell>
          <cell r="AB79">
            <v>0</v>
          </cell>
          <cell r="AC79">
            <v>0</v>
          </cell>
          <cell r="AD79">
            <v>0</v>
          </cell>
          <cell r="AE79">
            <v>0</v>
          </cell>
          <cell r="AF79">
            <v>0</v>
          </cell>
          <cell r="AG79">
            <v>147136</v>
          </cell>
          <cell r="AH79">
            <v>0</v>
          </cell>
          <cell r="AI79">
            <v>0</v>
          </cell>
          <cell r="AJ79">
            <v>203435</v>
          </cell>
          <cell r="AK79">
            <v>0</v>
          </cell>
          <cell r="AL79">
            <v>0</v>
          </cell>
          <cell r="AM79">
            <v>0</v>
          </cell>
          <cell r="AN79">
            <v>203435</v>
          </cell>
          <cell r="AO79">
            <v>615796</v>
          </cell>
          <cell r="AP79">
            <v>0</v>
          </cell>
          <cell r="AQ79">
            <v>0</v>
          </cell>
          <cell r="AR79">
            <v>0</v>
          </cell>
          <cell r="AS79">
            <v>615796</v>
          </cell>
        </row>
        <row r="80">
          <cell r="A80">
            <v>30700</v>
          </cell>
          <cell r="B80" t="str">
            <v>Beaufort County Schools</v>
          </cell>
          <cell r="C80">
            <v>38443611.826347306</v>
          </cell>
          <cell r="D80">
            <v>394027678.43180901</v>
          </cell>
          <cell r="E80">
            <v>1.9955120000000001E-3</v>
          </cell>
          <cell r="F80">
            <v>61692438</v>
          </cell>
          <cell r="G80">
            <v>44736359.459459461</v>
          </cell>
          <cell r="H80">
            <v>396360782.70416802</v>
          </cell>
          <cell r="I80">
            <v>2.2831041999999998E-3</v>
          </cell>
          <cell r="J80">
            <v>54216537</v>
          </cell>
          <cell r="K80">
            <v>4866187</v>
          </cell>
          <cell r="L80">
            <v>1731567</v>
          </cell>
          <cell r="M80">
            <v>2104560</v>
          </cell>
          <cell r="N80">
            <v>-221089</v>
          </cell>
          <cell r="O80">
            <v>48824</v>
          </cell>
          <cell r="P80">
            <v>-4017752</v>
          </cell>
          <cell r="Q80">
            <v>0</v>
          </cell>
          <cell r="R80">
            <v>-394915</v>
          </cell>
          <cell r="S80">
            <v>128228</v>
          </cell>
          <cell r="T80">
            <v>398</v>
          </cell>
          <cell r="U80">
            <v>-230</v>
          </cell>
          <cell r="V80">
            <v>1559171</v>
          </cell>
          <cell r="W80">
            <v>-9746816</v>
          </cell>
          <cell r="X80">
            <v>-1769453</v>
          </cell>
          <cell r="Y80">
            <v>-5711320</v>
          </cell>
          <cell r="Z80">
            <v>61692438</v>
          </cell>
          <cell r="AA80">
            <v>-5711320</v>
          </cell>
          <cell r="AB80">
            <v>-2813917.01</v>
          </cell>
          <cell r="AC80">
            <v>-15362805</v>
          </cell>
          <cell r="AD80">
            <v>-1551073.6694215108</v>
          </cell>
          <cell r="AE80">
            <v>8418232</v>
          </cell>
          <cell r="AF80">
            <v>8187645</v>
          </cell>
          <cell r="AG80">
            <v>1769453</v>
          </cell>
          <cell r="AH80">
            <v>-412115.00900794379</v>
          </cell>
          <cell r="AI80">
            <v>54216537</v>
          </cell>
          <cell r="AJ80">
            <v>8418232</v>
          </cell>
          <cell r="AK80">
            <v>4340738</v>
          </cell>
          <cell r="AL80">
            <v>469492</v>
          </cell>
          <cell r="AM80">
            <v>526371</v>
          </cell>
          <cell r="AN80">
            <v>13754833</v>
          </cell>
          <cell r="AO80">
            <v>5417473</v>
          </cell>
          <cell r="AP80">
            <v>24675223</v>
          </cell>
          <cell r="AQ80">
            <v>0</v>
          </cell>
          <cell r="AR80">
            <v>150023</v>
          </cell>
          <cell r="AS80">
            <v>30242719</v>
          </cell>
        </row>
        <row r="81">
          <cell r="A81">
            <v>30705</v>
          </cell>
          <cell r="B81" t="str">
            <v>Beaufort County Community College</v>
          </cell>
          <cell r="C81">
            <v>7648013.3233532934</v>
          </cell>
          <cell r="D81">
            <v>81061389.236410007</v>
          </cell>
          <cell r="E81">
            <v>4.1052690000000001E-4</v>
          </cell>
          <cell r="F81">
            <v>12691683</v>
          </cell>
          <cell r="G81">
            <v>7966670.5882352935</v>
          </cell>
          <cell r="H81">
            <v>71165319.035359904</v>
          </cell>
          <cell r="I81">
            <v>4.0992410000000002E-4</v>
          </cell>
          <cell r="J81">
            <v>9734407</v>
          </cell>
          <cell r="K81">
            <v>873708</v>
          </cell>
          <cell r="L81">
            <v>310897</v>
          </cell>
          <cell r="M81">
            <v>-2306</v>
          </cell>
          <cell r="N81">
            <v>-39696</v>
          </cell>
          <cell r="O81">
            <v>8766</v>
          </cell>
          <cell r="P81">
            <v>-721375</v>
          </cell>
          <cell r="Q81">
            <v>0</v>
          </cell>
          <cell r="R81">
            <v>-70906</v>
          </cell>
          <cell r="S81">
            <v>23023</v>
          </cell>
          <cell r="T81">
            <v>72</v>
          </cell>
          <cell r="U81">
            <v>-41</v>
          </cell>
          <cell r="V81">
            <v>279944</v>
          </cell>
          <cell r="W81">
            <v>-1750010</v>
          </cell>
          <cell r="X81">
            <v>-267867</v>
          </cell>
          <cell r="Y81">
            <v>-1355791</v>
          </cell>
          <cell r="Z81">
            <v>12691683</v>
          </cell>
          <cell r="AA81">
            <v>-1355791</v>
          </cell>
          <cell r="AB81">
            <v>-501103.57999999996</v>
          </cell>
          <cell r="AC81">
            <v>-2758343</v>
          </cell>
          <cell r="AD81">
            <v>3250.1162063982338</v>
          </cell>
          <cell r="AE81">
            <v>-9228</v>
          </cell>
          <cell r="AF81">
            <v>1470066</v>
          </cell>
          <cell r="AG81">
            <v>267867</v>
          </cell>
          <cell r="AH81">
            <v>-73993.939551279909</v>
          </cell>
          <cell r="AI81">
            <v>9734407</v>
          </cell>
          <cell r="AJ81">
            <v>263114</v>
          </cell>
          <cell r="AK81">
            <v>779366</v>
          </cell>
          <cell r="AL81">
            <v>84296</v>
          </cell>
          <cell r="AM81">
            <v>94508</v>
          </cell>
          <cell r="AN81">
            <v>1221284</v>
          </cell>
          <cell r="AO81">
            <v>203247</v>
          </cell>
          <cell r="AP81">
            <v>4430358</v>
          </cell>
          <cell r="AQ81">
            <v>0</v>
          </cell>
          <cell r="AR81">
            <v>26936</v>
          </cell>
          <cell r="AS81">
            <v>4660541</v>
          </cell>
        </row>
        <row r="82">
          <cell r="A82">
            <v>30800</v>
          </cell>
          <cell r="B82" t="str">
            <v>Bertie County Schools</v>
          </cell>
          <cell r="C82">
            <v>13205577.694610778</v>
          </cell>
          <cell r="D82">
            <v>122471072.868458</v>
          </cell>
          <cell r="E82">
            <v>6.2024200000000002E-4</v>
          </cell>
          <cell r="F82">
            <v>19175150</v>
          </cell>
          <cell r="G82">
            <v>13754348.330683626</v>
          </cell>
          <cell r="H82">
            <v>105543123.64473</v>
          </cell>
          <cell r="I82">
            <v>6.0794600000000005E-4</v>
          </cell>
          <cell r="J82">
            <v>14436804</v>
          </cell>
          <cell r="K82">
            <v>1295770</v>
          </cell>
          <cell r="L82">
            <v>461082</v>
          </cell>
          <cell r="M82">
            <v>-61826</v>
          </cell>
          <cell r="N82">
            <v>-58872</v>
          </cell>
          <cell r="O82">
            <v>13001</v>
          </cell>
          <cell r="P82">
            <v>-1069849</v>
          </cell>
          <cell r="Q82">
            <v>0</v>
          </cell>
          <cell r="R82">
            <v>-105158</v>
          </cell>
          <cell r="S82">
            <v>34145</v>
          </cell>
          <cell r="T82">
            <v>106</v>
          </cell>
          <cell r="U82">
            <v>-61</v>
          </cell>
          <cell r="V82">
            <v>415177</v>
          </cell>
          <cell r="W82">
            <v>-2595386</v>
          </cell>
          <cell r="X82">
            <v>-1760328</v>
          </cell>
          <cell r="Y82">
            <v>-3432199</v>
          </cell>
          <cell r="Z82">
            <v>19175150</v>
          </cell>
          <cell r="AA82">
            <v>-3432199</v>
          </cell>
          <cell r="AB82">
            <v>-865148.51</v>
          </cell>
          <cell r="AC82">
            <v>-4090814</v>
          </cell>
          <cell r="AD82">
            <v>66316.294976258418</v>
          </cell>
          <cell r="AE82">
            <v>-247300</v>
          </cell>
          <cell r="AF82">
            <v>2180210</v>
          </cell>
          <cell r="AG82">
            <v>1760328</v>
          </cell>
          <cell r="AH82">
            <v>-109738.16756429401</v>
          </cell>
          <cell r="AI82">
            <v>14436804</v>
          </cell>
          <cell r="AJ82">
            <v>0</v>
          </cell>
          <cell r="AK82">
            <v>1155854</v>
          </cell>
          <cell r="AL82">
            <v>125016</v>
          </cell>
          <cell r="AM82">
            <v>140162</v>
          </cell>
          <cell r="AN82">
            <v>1421032</v>
          </cell>
          <cell r="AO82">
            <v>3518138</v>
          </cell>
          <cell r="AP82">
            <v>6570529</v>
          </cell>
          <cell r="AQ82">
            <v>0</v>
          </cell>
          <cell r="AR82">
            <v>39948</v>
          </cell>
          <cell r="AS82">
            <v>10128615</v>
          </cell>
        </row>
        <row r="83">
          <cell r="A83">
            <v>30900</v>
          </cell>
          <cell r="B83" t="str">
            <v>Bladen County Schools</v>
          </cell>
          <cell r="C83">
            <v>26143010.778443117</v>
          </cell>
          <cell r="D83">
            <v>261756970.93398601</v>
          </cell>
          <cell r="E83">
            <v>1.3256407999999999E-3</v>
          </cell>
          <cell r="F83">
            <v>40982972</v>
          </cell>
          <cell r="G83">
            <v>27825554.848966621</v>
          </cell>
          <cell r="H83">
            <v>222317437.96709901</v>
          </cell>
          <cell r="I83">
            <v>1.2805855000000001E-3</v>
          </cell>
          <cell r="J83">
            <v>30409874</v>
          </cell>
          <cell r="K83">
            <v>2729428</v>
          </cell>
          <cell r="L83">
            <v>971230</v>
          </cell>
          <cell r="M83">
            <v>-283757</v>
          </cell>
          <cell r="N83">
            <v>-124008</v>
          </cell>
          <cell r="O83">
            <v>27385</v>
          </cell>
          <cell r="P83">
            <v>-2253544</v>
          </cell>
          <cell r="Q83">
            <v>0</v>
          </cell>
          <cell r="R83">
            <v>-221506</v>
          </cell>
          <cell r="S83">
            <v>71922</v>
          </cell>
          <cell r="T83">
            <v>223</v>
          </cell>
          <cell r="U83">
            <v>-129</v>
          </cell>
          <cell r="V83">
            <v>874534</v>
          </cell>
          <cell r="W83">
            <v>-5466956</v>
          </cell>
          <cell r="X83">
            <v>-881569</v>
          </cell>
          <cell r="Y83">
            <v>-4556747</v>
          </cell>
          <cell r="Z83">
            <v>40982972</v>
          </cell>
          <cell r="AA83">
            <v>-4556747</v>
          </cell>
          <cell r="AB83">
            <v>-1750227.4000000004</v>
          </cell>
          <cell r="AC83">
            <v>-8616946</v>
          </cell>
          <cell r="AD83">
            <v>242996.46185095934</v>
          </cell>
          <cell r="AE83">
            <v>-1135012</v>
          </cell>
          <cell r="AF83">
            <v>4592423</v>
          </cell>
          <cell r="AG83">
            <v>881569</v>
          </cell>
          <cell r="AH83">
            <v>-231153.92844003451</v>
          </cell>
          <cell r="AI83">
            <v>30409874</v>
          </cell>
          <cell r="AJ83">
            <v>0</v>
          </cell>
          <cell r="AK83">
            <v>2434706</v>
          </cell>
          <cell r="AL83">
            <v>263336</v>
          </cell>
          <cell r="AM83">
            <v>295240</v>
          </cell>
          <cell r="AN83">
            <v>2993282</v>
          </cell>
          <cell r="AO83">
            <v>2601506</v>
          </cell>
          <cell r="AP83">
            <v>13840250</v>
          </cell>
          <cell r="AQ83">
            <v>0</v>
          </cell>
          <cell r="AR83">
            <v>84147</v>
          </cell>
          <cell r="AS83">
            <v>16525903</v>
          </cell>
        </row>
        <row r="84">
          <cell r="A84">
            <v>30905</v>
          </cell>
          <cell r="B84" t="str">
            <v>Bladen Community College</v>
          </cell>
          <cell r="C84">
            <v>5917801.1976047903</v>
          </cell>
          <cell r="D84">
            <v>48773438.507002003</v>
          </cell>
          <cell r="E84">
            <v>2.47008E-4</v>
          </cell>
          <cell r="F84">
            <v>7636399</v>
          </cell>
          <cell r="G84">
            <v>6074863.5930047696</v>
          </cell>
          <cell r="H84">
            <v>41515863.9126992</v>
          </cell>
          <cell r="I84">
            <v>2.3913830000000001E-4</v>
          </cell>
          <cell r="J84">
            <v>5678782</v>
          </cell>
          <cell r="K84">
            <v>509697</v>
          </cell>
          <cell r="L84">
            <v>181369</v>
          </cell>
          <cell r="M84">
            <v>-37987</v>
          </cell>
          <cell r="N84">
            <v>-23157</v>
          </cell>
          <cell r="O84">
            <v>5114</v>
          </cell>
          <cell r="P84">
            <v>-420830</v>
          </cell>
          <cell r="Q84">
            <v>0</v>
          </cell>
          <cell r="R84">
            <v>-41364</v>
          </cell>
          <cell r="S84">
            <v>13431</v>
          </cell>
          <cell r="T84">
            <v>42</v>
          </cell>
          <cell r="U84">
            <v>-24</v>
          </cell>
          <cell r="V84">
            <v>163312</v>
          </cell>
          <cell r="W84">
            <v>-1020907</v>
          </cell>
          <cell r="X84">
            <v>-312521</v>
          </cell>
          <cell r="Y84">
            <v>-983825</v>
          </cell>
          <cell r="Z84">
            <v>7636399</v>
          </cell>
          <cell r="AA84">
            <v>-983825</v>
          </cell>
          <cell r="AB84">
            <v>-382108.92</v>
          </cell>
          <cell r="AC84">
            <v>-1609140</v>
          </cell>
          <cell r="AD84">
            <v>42444.283968991949</v>
          </cell>
          <cell r="AE84">
            <v>-151936</v>
          </cell>
          <cell r="AF84">
            <v>857595</v>
          </cell>
          <cell r="AG84">
            <v>312521</v>
          </cell>
          <cell r="AH84">
            <v>-43166.002961513703</v>
          </cell>
          <cell r="AI84">
            <v>5678782</v>
          </cell>
          <cell r="AJ84">
            <v>82609</v>
          </cell>
          <cell r="AK84">
            <v>454660</v>
          </cell>
          <cell r="AL84">
            <v>49176</v>
          </cell>
          <cell r="AM84">
            <v>55133</v>
          </cell>
          <cell r="AN84">
            <v>641578</v>
          </cell>
          <cell r="AO84">
            <v>502595</v>
          </cell>
          <cell r="AP84">
            <v>2584547</v>
          </cell>
          <cell r="AQ84">
            <v>0</v>
          </cell>
          <cell r="AR84">
            <v>15714</v>
          </cell>
          <cell r="AS84">
            <v>3102856</v>
          </cell>
        </row>
        <row r="85">
          <cell r="A85">
            <v>31000</v>
          </cell>
          <cell r="B85" t="str">
            <v>Brunswick County Schools</v>
          </cell>
          <cell r="C85">
            <v>76600507.634730548</v>
          </cell>
          <cell r="D85">
            <v>809609109.13651705</v>
          </cell>
          <cell r="E85">
            <v>4.1001808000000004E-3</v>
          </cell>
          <cell r="F85">
            <v>126759523</v>
          </cell>
          <cell r="G85">
            <v>80653601.430842608</v>
          </cell>
          <cell r="H85">
            <v>737339645.57293904</v>
          </cell>
          <cell r="I85">
            <v>4.2471992999999998E-3</v>
          </cell>
          <cell r="J85">
            <v>100857612</v>
          </cell>
          <cell r="K85">
            <v>9052441</v>
          </cell>
          <cell r="L85">
            <v>3221189</v>
          </cell>
          <cell r="M85">
            <v>1065307</v>
          </cell>
          <cell r="N85">
            <v>-411287</v>
          </cell>
          <cell r="O85">
            <v>90825</v>
          </cell>
          <cell r="P85">
            <v>-7474120</v>
          </cell>
          <cell r="Q85">
            <v>0</v>
          </cell>
          <cell r="R85">
            <v>-734649</v>
          </cell>
          <cell r="S85">
            <v>238539</v>
          </cell>
          <cell r="T85">
            <v>741</v>
          </cell>
          <cell r="U85">
            <v>-427</v>
          </cell>
          <cell r="V85">
            <v>2900485</v>
          </cell>
          <cell r="W85">
            <v>-18131748</v>
          </cell>
          <cell r="X85">
            <v>-408289</v>
          </cell>
          <cell r="Y85">
            <v>-10590993</v>
          </cell>
          <cell r="Z85">
            <v>126759523</v>
          </cell>
          <cell r="AA85">
            <v>-10590993</v>
          </cell>
          <cell r="AB85">
            <v>-5073111.53</v>
          </cell>
          <cell r="AC85">
            <v>-28579026</v>
          </cell>
          <cell r="AD85">
            <v>-792916.06896857731</v>
          </cell>
          <cell r="AE85">
            <v>4261232</v>
          </cell>
          <cell r="AF85">
            <v>15231263</v>
          </cell>
          <cell r="AG85">
            <v>408289</v>
          </cell>
          <cell r="AH85">
            <v>-766646.82136629266</v>
          </cell>
          <cell r="AI85">
            <v>100857612</v>
          </cell>
          <cell r="AJ85">
            <v>4261232</v>
          </cell>
          <cell r="AK85">
            <v>8074962</v>
          </cell>
          <cell r="AL85">
            <v>873383</v>
          </cell>
          <cell r="AM85">
            <v>979194</v>
          </cell>
          <cell r="AN85">
            <v>14188771</v>
          </cell>
          <cell r="AO85">
            <v>4445569</v>
          </cell>
          <cell r="AP85">
            <v>45902674</v>
          </cell>
          <cell r="AQ85">
            <v>0</v>
          </cell>
          <cell r="AR85">
            <v>279083</v>
          </cell>
          <cell r="AS85">
            <v>50627326</v>
          </cell>
        </row>
        <row r="86">
          <cell r="A86">
            <v>31005</v>
          </cell>
          <cell r="B86" t="str">
            <v>Brunswick Community College</v>
          </cell>
          <cell r="C86">
            <v>7693893.1137724556</v>
          </cell>
          <cell r="D86">
            <v>75457943.293118</v>
          </cell>
          <cell r="E86">
            <v>3.821489E-4</v>
          </cell>
          <cell r="F86">
            <v>11814360</v>
          </cell>
          <cell r="G86">
            <v>8241464.2289348179</v>
          </cell>
          <cell r="H86">
            <v>67640409.741006106</v>
          </cell>
          <cell r="I86">
            <v>3.8962000000000003E-4</v>
          </cell>
          <cell r="J86">
            <v>9252248</v>
          </cell>
          <cell r="K86">
            <v>830432</v>
          </cell>
          <cell r="L86">
            <v>295498</v>
          </cell>
          <cell r="M86">
            <v>64643</v>
          </cell>
          <cell r="N86">
            <v>-37730</v>
          </cell>
          <cell r="O86">
            <v>8332</v>
          </cell>
          <cell r="P86">
            <v>-685644</v>
          </cell>
          <cell r="Q86">
            <v>0</v>
          </cell>
          <cell r="R86">
            <v>-67394</v>
          </cell>
          <cell r="S86">
            <v>21883</v>
          </cell>
          <cell r="T86">
            <v>68</v>
          </cell>
          <cell r="U86">
            <v>-39</v>
          </cell>
          <cell r="V86">
            <v>266078</v>
          </cell>
          <cell r="W86">
            <v>-1663329</v>
          </cell>
          <cell r="X86">
            <v>-186965</v>
          </cell>
          <cell r="Y86">
            <v>-1154167</v>
          </cell>
          <cell r="Z86">
            <v>11814360</v>
          </cell>
          <cell r="AA86">
            <v>-1154167</v>
          </cell>
          <cell r="AB86">
            <v>-518388.10000000003</v>
          </cell>
          <cell r="AC86">
            <v>-2621718</v>
          </cell>
          <cell r="AD86">
            <v>-40293.185283723986</v>
          </cell>
          <cell r="AE86">
            <v>258568</v>
          </cell>
          <cell r="AF86">
            <v>1397251</v>
          </cell>
          <cell r="AG86">
            <v>186965</v>
          </cell>
          <cell r="AH86">
            <v>-70328.918763180001</v>
          </cell>
          <cell r="AI86">
            <v>9252248</v>
          </cell>
          <cell r="AJ86">
            <v>737988</v>
          </cell>
          <cell r="AK86">
            <v>740763</v>
          </cell>
          <cell r="AL86">
            <v>80120</v>
          </cell>
          <cell r="AM86">
            <v>89827</v>
          </cell>
          <cell r="AN86">
            <v>1648698</v>
          </cell>
          <cell r="AO86">
            <v>329829</v>
          </cell>
          <cell r="AP86">
            <v>4210916</v>
          </cell>
          <cell r="AQ86">
            <v>0</v>
          </cell>
          <cell r="AR86">
            <v>25602</v>
          </cell>
          <cell r="AS86">
            <v>4566347</v>
          </cell>
        </row>
        <row r="87">
          <cell r="A87">
            <v>31100</v>
          </cell>
          <cell r="B87" t="str">
            <v>Buncombe County Schools</v>
          </cell>
          <cell r="C87">
            <v>150202133.68263471</v>
          </cell>
          <cell r="D87">
            <v>1659455812.92942</v>
          </cell>
          <cell r="E87">
            <v>8.4041406999999999E-3</v>
          </cell>
          <cell r="F87">
            <v>259818997</v>
          </cell>
          <cell r="G87">
            <v>159022949.12559617</v>
          </cell>
          <cell r="H87">
            <v>1443727848.4521301</v>
          </cell>
          <cell r="I87">
            <v>8.3161130999999996E-3</v>
          </cell>
          <cell r="J87">
            <v>197481505</v>
          </cell>
          <cell r="K87">
            <v>17724885</v>
          </cell>
          <cell r="L87">
            <v>6307161</v>
          </cell>
          <cell r="M87">
            <v>-629900</v>
          </cell>
          <cell r="N87">
            <v>-805309</v>
          </cell>
          <cell r="O87">
            <v>177838</v>
          </cell>
          <cell r="P87">
            <v>-14634497</v>
          </cell>
          <cell r="Q87">
            <v>0</v>
          </cell>
          <cell r="R87">
            <v>-1438460</v>
          </cell>
          <cell r="S87">
            <v>467064</v>
          </cell>
          <cell r="T87">
            <v>1451</v>
          </cell>
          <cell r="U87">
            <v>-836</v>
          </cell>
          <cell r="V87">
            <v>5679216</v>
          </cell>
          <cell r="W87">
            <v>-35502375</v>
          </cell>
          <cell r="X87">
            <v>-2168121</v>
          </cell>
          <cell r="Y87">
            <v>-24821883</v>
          </cell>
          <cell r="Z87">
            <v>259818997</v>
          </cell>
          <cell r="AA87">
            <v>-24821883</v>
          </cell>
          <cell r="AB87">
            <v>-10002543.499999998</v>
          </cell>
          <cell r="AC87">
            <v>-55958384</v>
          </cell>
          <cell r="AD87">
            <v>474759.3630666323</v>
          </cell>
          <cell r="AE87">
            <v>-2519608</v>
          </cell>
          <cell r="AF87">
            <v>29823160</v>
          </cell>
          <cell r="AG87">
            <v>2168121</v>
          </cell>
          <cell r="AH87">
            <v>-1501111.9620022508</v>
          </cell>
          <cell r="AI87">
            <v>197481505</v>
          </cell>
          <cell r="AJ87">
            <v>0</v>
          </cell>
          <cell r="AK87">
            <v>15810960</v>
          </cell>
          <cell r="AL87">
            <v>1710104</v>
          </cell>
          <cell r="AM87">
            <v>1917284</v>
          </cell>
          <cell r="AN87">
            <v>19438348</v>
          </cell>
          <cell r="AO87">
            <v>15531798</v>
          </cell>
          <cell r="AP87">
            <v>89878483</v>
          </cell>
          <cell r="AQ87">
            <v>0</v>
          </cell>
          <cell r="AR87">
            <v>546452</v>
          </cell>
          <cell r="AS87">
            <v>105956733</v>
          </cell>
        </row>
        <row r="88">
          <cell r="A88">
            <v>31101</v>
          </cell>
          <cell r="B88" t="str">
            <v>F. Delany New School For Children</v>
          </cell>
          <cell r="C88">
            <v>894035.4790419162</v>
          </cell>
          <cell r="D88">
            <v>10114247.127783</v>
          </cell>
          <cell r="E88">
            <v>5.12225E-5</v>
          </cell>
          <cell r="F88">
            <v>1583574</v>
          </cell>
          <cell r="G88">
            <v>1531965.3418124008</v>
          </cell>
          <cell r="H88">
            <v>9651829.2543604095</v>
          </cell>
          <cell r="I88">
            <v>5.5596100000000001E-5</v>
          </cell>
          <cell r="J88">
            <v>1320232</v>
          </cell>
          <cell r="K88">
            <v>118497</v>
          </cell>
          <cell r="L88">
            <v>42166</v>
          </cell>
          <cell r="M88">
            <v>37719</v>
          </cell>
          <cell r="N88">
            <v>-5384</v>
          </cell>
          <cell r="O88">
            <v>1189</v>
          </cell>
          <cell r="P88">
            <v>-97837</v>
          </cell>
          <cell r="Q88">
            <v>0</v>
          </cell>
          <cell r="R88">
            <v>-9617</v>
          </cell>
          <cell r="S88">
            <v>3122</v>
          </cell>
          <cell r="T88">
            <v>10</v>
          </cell>
          <cell r="U88">
            <v>-6</v>
          </cell>
          <cell r="V88">
            <v>37968</v>
          </cell>
          <cell r="W88">
            <v>-237346</v>
          </cell>
          <cell r="X88">
            <v>-60508</v>
          </cell>
          <cell r="Y88">
            <v>-170027</v>
          </cell>
          <cell r="Z88">
            <v>1583574</v>
          </cell>
          <cell r="AA88">
            <v>-170027</v>
          </cell>
          <cell r="AB88">
            <v>-96360.62000000001</v>
          </cell>
          <cell r="AC88">
            <v>-374101</v>
          </cell>
          <cell r="AD88">
            <v>-23588.26821559752</v>
          </cell>
          <cell r="AE88">
            <v>150884</v>
          </cell>
          <cell r="AF88">
            <v>199378</v>
          </cell>
          <cell r="AG88">
            <v>60508</v>
          </cell>
          <cell r="AH88">
            <v>-10035.454033287901</v>
          </cell>
          <cell r="AI88">
            <v>1320232</v>
          </cell>
          <cell r="AJ88">
            <v>157852</v>
          </cell>
          <cell r="AK88">
            <v>105702</v>
          </cell>
          <cell r="AL88">
            <v>11433</v>
          </cell>
          <cell r="AM88">
            <v>12818</v>
          </cell>
          <cell r="AN88">
            <v>287805</v>
          </cell>
          <cell r="AO88">
            <v>161373</v>
          </cell>
          <cell r="AP88">
            <v>600869</v>
          </cell>
          <cell r="AQ88">
            <v>0</v>
          </cell>
          <cell r="AR88">
            <v>3653</v>
          </cell>
          <cell r="AS88">
            <v>765895</v>
          </cell>
        </row>
        <row r="89">
          <cell r="A89">
            <v>31102</v>
          </cell>
          <cell r="B89" t="str">
            <v>Evergreen Community Charter School</v>
          </cell>
          <cell r="C89">
            <v>2428386.8263473054</v>
          </cell>
          <cell r="D89">
            <v>29643080.061423</v>
          </cell>
          <cell r="E89">
            <v>1.5012430000000001E-4</v>
          </cell>
          <cell r="F89">
            <v>4641182</v>
          </cell>
          <cell r="G89">
            <v>2526105.4054054054</v>
          </cell>
          <cell r="H89">
            <v>25672907.640407301</v>
          </cell>
          <cell r="I89">
            <v>1.4788019999999999E-4</v>
          </cell>
          <cell r="J89">
            <v>3511689</v>
          </cell>
          <cell r="K89">
            <v>315190</v>
          </cell>
          <cell r="L89">
            <v>112156</v>
          </cell>
          <cell r="M89">
            <v>-19929</v>
          </cell>
          <cell r="N89">
            <v>-14320</v>
          </cell>
          <cell r="O89">
            <v>3162</v>
          </cell>
          <cell r="P89">
            <v>-260236</v>
          </cell>
          <cell r="Q89">
            <v>0</v>
          </cell>
          <cell r="R89">
            <v>-25579</v>
          </cell>
          <cell r="S89">
            <v>8306</v>
          </cell>
          <cell r="T89">
            <v>26</v>
          </cell>
          <cell r="U89">
            <v>-15</v>
          </cell>
          <cell r="V89">
            <v>100990</v>
          </cell>
          <cell r="W89">
            <v>-631316</v>
          </cell>
          <cell r="X89">
            <v>12026</v>
          </cell>
          <cell r="Y89">
            <v>-399539</v>
          </cell>
          <cell r="Z89">
            <v>4641182</v>
          </cell>
          <cell r="AA89">
            <v>-399539</v>
          </cell>
          <cell r="AB89">
            <v>-158892.03</v>
          </cell>
          <cell r="AC89">
            <v>-995073</v>
          </cell>
          <cell r="AD89">
            <v>12103.625565350696</v>
          </cell>
          <cell r="AE89">
            <v>-79700</v>
          </cell>
          <cell r="AF89">
            <v>530326</v>
          </cell>
          <cell r="AG89">
            <v>-12026</v>
          </cell>
          <cell r="AH89">
            <v>-26693.328300607798</v>
          </cell>
          <cell r="AI89">
            <v>3511689</v>
          </cell>
          <cell r="AJ89">
            <v>130574</v>
          </cell>
          <cell r="AK89">
            <v>281156</v>
          </cell>
          <cell r="AL89">
            <v>30410</v>
          </cell>
          <cell r="AM89">
            <v>34094</v>
          </cell>
          <cell r="AN89">
            <v>476234</v>
          </cell>
          <cell r="AO89">
            <v>459006</v>
          </cell>
          <cell r="AP89">
            <v>1598252</v>
          </cell>
          <cell r="AQ89">
            <v>0</v>
          </cell>
          <cell r="AR89">
            <v>9717</v>
          </cell>
          <cell r="AS89">
            <v>2066975</v>
          </cell>
        </row>
        <row r="90">
          <cell r="A90">
            <v>31105</v>
          </cell>
          <cell r="B90" t="str">
            <v>Asheville-Buncombe Technical College</v>
          </cell>
          <cell r="C90">
            <v>23673603.892215569</v>
          </cell>
          <cell r="D90">
            <v>254771804.72249001</v>
          </cell>
          <cell r="E90">
            <v>1.2902651999999999E-3</v>
          </cell>
          <cell r="F90">
            <v>39889314</v>
          </cell>
          <cell r="G90">
            <v>25185506.518282991</v>
          </cell>
          <cell r="H90">
            <v>220705002.32311299</v>
          </cell>
          <cell r="I90">
            <v>1.2712976E-3</v>
          </cell>
          <cell r="J90">
            <v>30189316</v>
          </cell>
          <cell r="K90">
            <v>2709632</v>
          </cell>
          <cell r="L90">
            <v>964186</v>
          </cell>
          <cell r="M90">
            <v>-125298</v>
          </cell>
          <cell r="N90">
            <v>-123109</v>
          </cell>
          <cell r="O90">
            <v>27186</v>
          </cell>
          <cell r="P90">
            <v>-2237199</v>
          </cell>
          <cell r="Q90">
            <v>0</v>
          </cell>
          <cell r="R90">
            <v>-219900</v>
          </cell>
          <cell r="S90">
            <v>71401</v>
          </cell>
          <cell r="T90">
            <v>222</v>
          </cell>
          <cell r="U90">
            <v>-128</v>
          </cell>
          <cell r="V90">
            <v>868191</v>
          </cell>
          <cell r="W90">
            <v>-5427305</v>
          </cell>
          <cell r="X90">
            <v>-637668</v>
          </cell>
          <cell r="Y90">
            <v>-4129789</v>
          </cell>
          <cell r="Z90">
            <v>39889314</v>
          </cell>
          <cell r="AA90">
            <v>-4129789</v>
          </cell>
          <cell r="AB90">
            <v>-1584168.36</v>
          </cell>
          <cell r="AC90">
            <v>-8554448</v>
          </cell>
          <cell r="AD90">
            <v>102298.94655763404</v>
          </cell>
          <cell r="AE90">
            <v>-501196</v>
          </cell>
          <cell r="AF90">
            <v>4559114</v>
          </cell>
          <cell r="AG90">
            <v>637668</v>
          </cell>
          <cell r="AH90">
            <v>-229477.4026852464</v>
          </cell>
          <cell r="AI90">
            <v>30189316</v>
          </cell>
          <cell r="AJ90">
            <v>969395</v>
          </cell>
          <cell r="AK90">
            <v>2417047</v>
          </cell>
          <cell r="AL90">
            <v>261426</v>
          </cell>
          <cell r="AM90">
            <v>293098</v>
          </cell>
          <cell r="AN90">
            <v>3940966</v>
          </cell>
          <cell r="AO90">
            <v>2319359</v>
          </cell>
          <cell r="AP90">
            <v>13739868</v>
          </cell>
          <cell r="AQ90">
            <v>0</v>
          </cell>
          <cell r="AR90">
            <v>83537</v>
          </cell>
          <cell r="AS90">
            <v>16142764</v>
          </cell>
        </row>
        <row r="91">
          <cell r="A91">
            <v>31110</v>
          </cell>
          <cell r="B91" t="str">
            <v>Asheville City Schools</v>
          </cell>
          <cell r="C91">
            <v>35659888.323353298</v>
          </cell>
          <cell r="D91">
            <v>411652400.51130003</v>
          </cell>
          <cell r="E91">
            <v>2.0847705999999999E-3</v>
          </cell>
          <cell r="F91">
            <v>64451920</v>
          </cell>
          <cell r="G91">
            <v>36994984.896661364</v>
          </cell>
          <cell r="H91">
            <v>350066407.11991602</v>
          </cell>
          <cell r="I91">
            <v>2.0164408999999999E-3</v>
          </cell>
          <cell r="J91">
            <v>47884123</v>
          </cell>
          <cell r="K91">
            <v>4297823</v>
          </cell>
          <cell r="L91">
            <v>1529322</v>
          </cell>
          <cell r="M91">
            <v>-513606</v>
          </cell>
          <cell r="N91">
            <v>-195266</v>
          </cell>
          <cell r="O91">
            <v>43121</v>
          </cell>
          <cell r="P91">
            <v>-3548485</v>
          </cell>
          <cell r="Q91">
            <v>0</v>
          </cell>
          <cell r="R91">
            <v>-348789</v>
          </cell>
          <cell r="S91">
            <v>113251</v>
          </cell>
          <cell r="T91">
            <v>352</v>
          </cell>
          <cell r="U91">
            <v>-203</v>
          </cell>
          <cell r="V91">
            <v>1377062</v>
          </cell>
          <cell r="W91">
            <v>-8608402</v>
          </cell>
          <cell r="X91">
            <v>369998</v>
          </cell>
          <cell r="Y91">
            <v>-5483822</v>
          </cell>
          <cell r="Z91">
            <v>64451920</v>
          </cell>
          <cell r="AA91">
            <v>-5483822</v>
          </cell>
          <cell r="AB91">
            <v>-2326984.5499999998</v>
          </cell>
          <cell r="AC91">
            <v>-13568451</v>
          </cell>
          <cell r="AD91">
            <v>368523.47425268032</v>
          </cell>
          <cell r="AE91">
            <v>-2054424</v>
          </cell>
          <cell r="AF91">
            <v>7231340</v>
          </cell>
          <cell r="AG91">
            <v>-369998</v>
          </cell>
          <cell r="AH91">
            <v>-363980.56631295505</v>
          </cell>
          <cell r="AI91">
            <v>47884123</v>
          </cell>
          <cell r="AJ91">
            <v>647712</v>
          </cell>
          <cell r="AK91">
            <v>3833746</v>
          </cell>
          <cell r="AL91">
            <v>414656</v>
          </cell>
          <cell r="AM91">
            <v>464892</v>
          </cell>
          <cell r="AN91">
            <v>5361006</v>
          </cell>
          <cell r="AO91">
            <v>3526055</v>
          </cell>
          <cell r="AP91">
            <v>21793192</v>
          </cell>
          <cell r="AQ91">
            <v>0</v>
          </cell>
          <cell r="AR91">
            <v>132500</v>
          </cell>
          <cell r="AS91">
            <v>25451747</v>
          </cell>
        </row>
        <row r="92">
          <cell r="A92">
            <v>31200</v>
          </cell>
          <cell r="B92" t="str">
            <v>Burke County Schools</v>
          </cell>
          <cell r="C92">
            <v>65618744.461077847</v>
          </cell>
          <cell r="D92">
            <v>689854557.17436802</v>
          </cell>
          <cell r="E92">
            <v>3.4936963999999998E-3</v>
          </cell>
          <cell r="F92">
            <v>108009698</v>
          </cell>
          <cell r="G92">
            <v>73687455.802861691</v>
          </cell>
          <cell r="H92">
            <v>637503851.55525005</v>
          </cell>
          <cell r="I92">
            <v>3.6721284999999999E-3</v>
          </cell>
          <cell r="J92">
            <v>87201491</v>
          </cell>
          <cell r="K92">
            <v>7826740</v>
          </cell>
          <cell r="L92">
            <v>2785040</v>
          </cell>
          <cell r="M92">
            <v>1343483</v>
          </cell>
          <cell r="N92">
            <v>-355599</v>
          </cell>
          <cell r="O92">
            <v>78527</v>
          </cell>
          <cell r="P92">
            <v>-6462124</v>
          </cell>
          <cell r="Q92">
            <v>0</v>
          </cell>
          <cell r="R92">
            <v>-635178</v>
          </cell>
          <cell r="S92">
            <v>206240</v>
          </cell>
          <cell r="T92">
            <v>641</v>
          </cell>
          <cell r="U92">
            <v>-369</v>
          </cell>
          <cell r="V92">
            <v>2507759</v>
          </cell>
          <cell r="W92">
            <v>-15676709</v>
          </cell>
          <cell r="X92">
            <v>-4325021</v>
          </cell>
          <cell r="Y92">
            <v>-12706570</v>
          </cell>
          <cell r="Z92">
            <v>108009698</v>
          </cell>
          <cell r="AA92">
            <v>-12706570</v>
          </cell>
          <cell r="AB92">
            <v>-4634940.97</v>
          </cell>
          <cell r="AC92">
            <v>-24709425</v>
          </cell>
          <cell r="AD92">
            <v>-962339.38637839817</v>
          </cell>
          <cell r="AE92">
            <v>5373940</v>
          </cell>
          <cell r="AF92">
            <v>13168950</v>
          </cell>
          <cell r="AG92">
            <v>4325021</v>
          </cell>
          <cell r="AH92">
            <v>-662842.83908541151</v>
          </cell>
          <cell r="AI92">
            <v>87201491</v>
          </cell>
          <cell r="AJ92">
            <v>5412694</v>
          </cell>
          <cell r="AK92">
            <v>6981612</v>
          </cell>
          <cell r="AL92">
            <v>755127</v>
          </cell>
          <cell r="AM92">
            <v>846611</v>
          </cell>
          <cell r="AN92">
            <v>13996044</v>
          </cell>
          <cell r="AO92">
            <v>9679035</v>
          </cell>
          <cell r="AP92">
            <v>39687452</v>
          </cell>
          <cell r="AQ92">
            <v>0</v>
          </cell>
          <cell r="AR92">
            <v>241296</v>
          </cell>
          <cell r="AS92">
            <v>49607783</v>
          </cell>
        </row>
        <row r="93">
          <cell r="A93">
            <v>31205</v>
          </cell>
          <cell r="B93" t="str">
            <v>Western Piedmont Community College</v>
          </cell>
          <cell r="C93">
            <v>8433504.6407185625</v>
          </cell>
          <cell r="D93">
            <v>79705159.448841006</v>
          </cell>
          <cell r="E93">
            <v>4.036585E-4</v>
          </cell>
          <cell r="F93">
            <v>12479342</v>
          </cell>
          <cell r="G93">
            <v>8614915.7392686792</v>
          </cell>
          <cell r="H93">
            <v>69963057.953214094</v>
          </cell>
          <cell r="I93">
            <v>4.0299889999999999E-4</v>
          </cell>
          <cell r="J93">
            <v>9569955</v>
          </cell>
          <cell r="K93">
            <v>858948</v>
          </cell>
          <cell r="L93">
            <v>305645</v>
          </cell>
          <cell r="M93">
            <v>7096</v>
          </cell>
          <cell r="N93">
            <v>-39025</v>
          </cell>
          <cell r="O93">
            <v>8618</v>
          </cell>
          <cell r="P93">
            <v>-709188</v>
          </cell>
          <cell r="Q93">
            <v>0</v>
          </cell>
          <cell r="R93">
            <v>-69708</v>
          </cell>
          <cell r="S93">
            <v>22634</v>
          </cell>
          <cell r="T93">
            <v>70</v>
          </cell>
          <cell r="U93">
            <v>-41</v>
          </cell>
          <cell r="V93">
            <v>275215</v>
          </cell>
          <cell r="W93">
            <v>-1720445</v>
          </cell>
          <cell r="X93">
            <v>-678383</v>
          </cell>
          <cell r="Y93">
            <v>-1738564</v>
          </cell>
          <cell r="Z93">
            <v>12479342</v>
          </cell>
          <cell r="AA93">
            <v>-1738564</v>
          </cell>
          <cell r="AB93">
            <v>-541878.19999999995</v>
          </cell>
          <cell r="AC93">
            <v>-2711744</v>
          </cell>
          <cell r="AD93">
            <v>3556.7178289662115</v>
          </cell>
          <cell r="AE93">
            <v>28372</v>
          </cell>
          <cell r="AF93">
            <v>1445231</v>
          </cell>
          <cell r="AG93">
            <v>678383</v>
          </cell>
          <cell r="AH93">
            <v>-72743.896359917097</v>
          </cell>
          <cell r="AI93">
            <v>9569955</v>
          </cell>
          <cell r="AJ93">
            <v>367820</v>
          </cell>
          <cell r="AK93">
            <v>766199</v>
          </cell>
          <cell r="AL93">
            <v>82872</v>
          </cell>
          <cell r="AM93">
            <v>92912</v>
          </cell>
          <cell r="AN93">
            <v>1309803</v>
          </cell>
          <cell r="AO93">
            <v>940248</v>
          </cell>
          <cell r="AP93">
            <v>4355512</v>
          </cell>
          <cell r="AQ93">
            <v>0</v>
          </cell>
          <cell r="AR93">
            <v>26481</v>
          </cell>
          <cell r="AS93">
            <v>5322241</v>
          </cell>
        </row>
        <row r="94">
          <cell r="A94">
            <v>31300</v>
          </cell>
          <cell r="B94" t="str">
            <v>Cabarrus County Schools</v>
          </cell>
          <cell r="C94">
            <v>188624031.28742513</v>
          </cell>
          <cell r="D94">
            <v>2220442416.9299402</v>
          </cell>
          <cell r="E94">
            <v>1.12451987E-2</v>
          </cell>
          <cell r="F94">
            <v>347651991</v>
          </cell>
          <cell r="G94">
            <v>196936709.22098568</v>
          </cell>
          <cell r="H94">
            <v>1926641744.84427</v>
          </cell>
          <cell r="I94">
            <v>1.10977777E-2</v>
          </cell>
          <cell r="J94">
            <v>263537282</v>
          </cell>
          <cell r="K94">
            <v>23653699</v>
          </cell>
          <cell r="L94">
            <v>8416849</v>
          </cell>
          <cell r="M94">
            <v>-1250278</v>
          </cell>
          <cell r="N94">
            <v>-1074678</v>
          </cell>
          <cell r="O94">
            <v>237323</v>
          </cell>
          <cell r="P94">
            <v>-19529605</v>
          </cell>
          <cell r="Q94">
            <v>0</v>
          </cell>
          <cell r="R94">
            <v>-1919612</v>
          </cell>
          <cell r="S94">
            <v>623293</v>
          </cell>
          <cell r="T94">
            <v>1937</v>
          </cell>
          <cell r="U94">
            <v>-1116</v>
          </cell>
          <cell r="V94">
            <v>7578862</v>
          </cell>
          <cell r="W94">
            <v>-47377599</v>
          </cell>
          <cell r="X94">
            <v>5036893</v>
          </cell>
          <cell r="Y94">
            <v>-25604032</v>
          </cell>
          <cell r="Z94">
            <v>347651991</v>
          </cell>
          <cell r="AA94">
            <v>-25604032</v>
          </cell>
          <cell r="AB94">
            <v>-12387319.01</v>
          </cell>
          <cell r="AC94">
            <v>-74675957</v>
          </cell>
          <cell r="AD94">
            <v>795086.91035407782</v>
          </cell>
          <cell r="AE94">
            <v>-5001112</v>
          </cell>
          <cell r="AF94">
            <v>39798737</v>
          </cell>
          <cell r="AG94">
            <v>-5036893</v>
          </cell>
          <cell r="AH94">
            <v>-2003220.3334406104</v>
          </cell>
          <cell r="AI94">
            <v>263537282</v>
          </cell>
          <cell r="AJ94">
            <v>7709995</v>
          </cell>
          <cell r="AK94">
            <v>21099584</v>
          </cell>
          <cell r="AL94">
            <v>2282119</v>
          </cell>
          <cell r="AM94">
            <v>2558599</v>
          </cell>
          <cell r="AN94">
            <v>33650297</v>
          </cell>
          <cell r="AO94">
            <v>7957237</v>
          </cell>
          <cell r="AP94">
            <v>119942022</v>
          </cell>
          <cell r="AQ94">
            <v>0</v>
          </cell>
          <cell r="AR94">
            <v>729235</v>
          </cell>
          <cell r="AS94">
            <v>128628494</v>
          </cell>
        </row>
        <row r="95">
          <cell r="A95">
            <v>31301</v>
          </cell>
          <cell r="B95" t="str">
            <v>Carolina International School</v>
          </cell>
          <cell r="C95">
            <v>3474541.1676646709</v>
          </cell>
          <cell r="D95">
            <v>42169296.227861002</v>
          </cell>
          <cell r="E95">
            <v>2.1356200000000001E-4</v>
          </cell>
          <cell r="F95">
            <v>6602396</v>
          </cell>
          <cell r="G95">
            <v>3709642.1303656599</v>
          </cell>
          <cell r="H95">
            <v>35772941.918870501</v>
          </cell>
          <cell r="I95">
            <v>2.0605809999999999E-4</v>
          </cell>
          <cell r="J95">
            <v>4893231</v>
          </cell>
          <cell r="K95">
            <v>439190</v>
          </cell>
          <cell r="L95">
            <v>156280</v>
          </cell>
          <cell r="M95">
            <v>-57163</v>
          </cell>
          <cell r="N95">
            <v>-19954</v>
          </cell>
          <cell r="O95">
            <v>4406</v>
          </cell>
          <cell r="P95">
            <v>-362616</v>
          </cell>
          <cell r="Q95">
            <v>0</v>
          </cell>
          <cell r="R95">
            <v>-35642</v>
          </cell>
          <cell r="S95">
            <v>11573</v>
          </cell>
          <cell r="T95">
            <v>36</v>
          </cell>
          <cell r="U95">
            <v>-21</v>
          </cell>
          <cell r="V95">
            <v>140721</v>
          </cell>
          <cell r="W95">
            <v>-879684</v>
          </cell>
          <cell r="X95">
            <v>83851</v>
          </cell>
          <cell r="Y95">
            <v>-519023</v>
          </cell>
          <cell r="Z95">
            <v>6602396</v>
          </cell>
          <cell r="AA95">
            <v>-519023</v>
          </cell>
          <cell r="AB95">
            <v>-233336.49</v>
          </cell>
          <cell r="AC95">
            <v>-1386547</v>
          </cell>
          <cell r="AD95">
            <v>40470.696272938047</v>
          </cell>
          <cell r="AE95">
            <v>-228648</v>
          </cell>
          <cell r="AF95">
            <v>738963</v>
          </cell>
          <cell r="AG95">
            <v>-83851</v>
          </cell>
          <cell r="AH95">
            <v>-37194.813858105896</v>
          </cell>
          <cell r="AI95">
            <v>4893231</v>
          </cell>
          <cell r="AJ95">
            <v>0</v>
          </cell>
          <cell r="AK95">
            <v>391767</v>
          </cell>
          <cell r="AL95">
            <v>42373</v>
          </cell>
          <cell r="AM95">
            <v>47507</v>
          </cell>
          <cell r="AN95">
            <v>481647</v>
          </cell>
          <cell r="AO95">
            <v>1027914</v>
          </cell>
          <cell r="AP95">
            <v>2227025</v>
          </cell>
          <cell r="AQ95">
            <v>0</v>
          </cell>
          <cell r="AR95">
            <v>13540</v>
          </cell>
          <cell r="AS95">
            <v>3268479</v>
          </cell>
        </row>
        <row r="96">
          <cell r="A96">
            <v>31320</v>
          </cell>
          <cell r="B96" t="str">
            <v>Kannapolis City Schools</v>
          </cell>
          <cell r="C96">
            <v>31226095.658682633</v>
          </cell>
          <cell r="D96">
            <v>352983682.999367</v>
          </cell>
          <cell r="E96">
            <v>1.7876490000000001E-3</v>
          </cell>
          <cell r="F96">
            <v>55266230</v>
          </cell>
          <cell r="G96">
            <v>33071952.146263912</v>
          </cell>
          <cell r="H96">
            <v>314461571.71493</v>
          </cell>
          <cell r="I96">
            <v>1.8113510999999999E-3</v>
          </cell>
          <cell r="J96">
            <v>43013886</v>
          </cell>
          <cell r="K96">
            <v>3860697</v>
          </cell>
          <cell r="L96">
            <v>1373777</v>
          </cell>
          <cell r="M96">
            <v>154465</v>
          </cell>
          <cell r="N96">
            <v>-175406</v>
          </cell>
          <cell r="O96">
            <v>38735</v>
          </cell>
          <cell r="P96">
            <v>-3187572</v>
          </cell>
          <cell r="Q96">
            <v>0</v>
          </cell>
          <cell r="R96">
            <v>-313314</v>
          </cell>
          <cell r="S96">
            <v>101732</v>
          </cell>
          <cell r="T96">
            <v>316</v>
          </cell>
          <cell r="U96">
            <v>-182</v>
          </cell>
          <cell r="V96">
            <v>1237003</v>
          </cell>
          <cell r="W96">
            <v>-7732851</v>
          </cell>
          <cell r="X96">
            <v>-1219504</v>
          </cell>
          <cell r="Y96">
            <v>-5862104</v>
          </cell>
          <cell r="Z96">
            <v>55266230</v>
          </cell>
          <cell r="AA96">
            <v>-5862104</v>
          </cell>
          <cell r="AB96">
            <v>-2080225.79</v>
          </cell>
          <cell r="AC96">
            <v>-12188420</v>
          </cell>
          <cell r="AD96">
            <v>-127832.90198339894</v>
          </cell>
          <cell r="AE96">
            <v>617848</v>
          </cell>
          <cell r="AF96">
            <v>6495849</v>
          </cell>
          <cell r="AG96">
            <v>1219504</v>
          </cell>
          <cell r="AH96">
            <v>-326960.5368397329</v>
          </cell>
          <cell r="AI96">
            <v>43013886</v>
          </cell>
          <cell r="AJ96">
            <v>617848</v>
          </cell>
          <cell r="AK96">
            <v>3443820</v>
          </cell>
          <cell r="AL96">
            <v>372482</v>
          </cell>
          <cell r="AM96">
            <v>417608</v>
          </cell>
          <cell r="AN96">
            <v>4851758</v>
          </cell>
          <cell r="AO96">
            <v>3810032</v>
          </cell>
          <cell r="AP96">
            <v>19576632</v>
          </cell>
          <cell r="AQ96">
            <v>0</v>
          </cell>
          <cell r="AR96">
            <v>119024</v>
          </cell>
          <cell r="AS96">
            <v>23505688</v>
          </cell>
        </row>
        <row r="97">
          <cell r="A97">
            <v>31400</v>
          </cell>
          <cell r="B97" t="str">
            <v>Caldwell County Schools</v>
          </cell>
          <cell r="C97">
            <v>65408268.263473064</v>
          </cell>
          <cell r="D97">
            <v>674341796.77069497</v>
          </cell>
          <cell r="E97">
            <v>3.4151336000000001E-3</v>
          </cell>
          <cell r="F97">
            <v>105580882</v>
          </cell>
          <cell r="G97">
            <v>73006539.745627999</v>
          </cell>
          <cell r="H97">
            <v>631080236.25946105</v>
          </cell>
          <cell r="I97">
            <v>3.6351273999999999E-3</v>
          </cell>
          <cell r="J97">
            <v>86322832</v>
          </cell>
          <cell r="K97">
            <v>7747876</v>
          </cell>
          <cell r="L97">
            <v>2756977</v>
          </cell>
          <cell r="M97">
            <v>1645591</v>
          </cell>
          <cell r="N97">
            <v>-352016</v>
          </cell>
          <cell r="O97">
            <v>77736</v>
          </cell>
          <cell r="P97">
            <v>-6397011</v>
          </cell>
          <cell r="Q97">
            <v>0</v>
          </cell>
          <cell r="R97">
            <v>-628777</v>
          </cell>
          <cell r="S97">
            <v>204162</v>
          </cell>
          <cell r="T97">
            <v>634</v>
          </cell>
          <cell r="U97">
            <v>-366</v>
          </cell>
          <cell r="V97">
            <v>2482491</v>
          </cell>
          <cell r="W97">
            <v>-15518747</v>
          </cell>
          <cell r="X97">
            <v>-4329041</v>
          </cell>
          <cell r="Y97">
            <v>-12310491</v>
          </cell>
          <cell r="Z97">
            <v>105580882</v>
          </cell>
          <cell r="AA97">
            <v>-12310491</v>
          </cell>
          <cell r="AB97">
            <v>-4592111.3500000006</v>
          </cell>
          <cell r="AC97">
            <v>-24460448</v>
          </cell>
          <cell r="AD97">
            <v>-1186494.7836829331</v>
          </cell>
          <cell r="AE97">
            <v>6582360</v>
          </cell>
          <cell r="AF97">
            <v>13036257</v>
          </cell>
          <cell r="AG97">
            <v>4329041</v>
          </cell>
          <cell r="AH97">
            <v>-656163.9022853286</v>
          </cell>
          <cell r="AI97">
            <v>86322832</v>
          </cell>
          <cell r="AJ97">
            <v>6582360</v>
          </cell>
          <cell r="AK97">
            <v>6911264</v>
          </cell>
          <cell r="AL97">
            <v>747518</v>
          </cell>
          <cell r="AM97">
            <v>838081</v>
          </cell>
          <cell r="AN97">
            <v>15079223</v>
          </cell>
          <cell r="AO97">
            <v>14687132</v>
          </cell>
          <cell r="AP97">
            <v>39287553</v>
          </cell>
          <cell r="AQ97">
            <v>0</v>
          </cell>
          <cell r="AR97">
            <v>238864</v>
          </cell>
          <cell r="AS97">
            <v>54213549</v>
          </cell>
        </row>
        <row r="98">
          <cell r="A98">
            <v>31405</v>
          </cell>
          <cell r="B98" t="str">
            <v>Caldwell Community College</v>
          </cell>
          <cell r="C98">
            <v>15760177.544910181</v>
          </cell>
          <cell r="D98">
            <v>145857569.65395501</v>
          </cell>
          <cell r="E98">
            <v>7.3868040000000005E-4</v>
          </cell>
          <cell r="F98">
            <v>22836743</v>
          </cell>
          <cell r="G98">
            <v>16290402.38473768</v>
          </cell>
          <cell r="H98">
            <v>130807314.69753</v>
          </cell>
          <cell r="I98">
            <v>7.5347190000000001E-4</v>
          </cell>
          <cell r="J98">
            <v>17892586</v>
          </cell>
          <cell r="K98">
            <v>1605943</v>
          </cell>
          <cell r="L98">
            <v>571453</v>
          </cell>
          <cell r="M98">
            <v>131937</v>
          </cell>
          <cell r="N98">
            <v>-72964</v>
          </cell>
          <cell r="O98">
            <v>16113</v>
          </cell>
          <cell r="P98">
            <v>-1325942</v>
          </cell>
          <cell r="Q98">
            <v>0</v>
          </cell>
          <cell r="R98">
            <v>-130330</v>
          </cell>
          <cell r="S98">
            <v>42318</v>
          </cell>
          <cell r="T98">
            <v>132</v>
          </cell>
          <cell r="U98">
            <v>-76</v>
          </cell>
          <cell r="V98">
            <v>514559</v>
          </cell>
          <cell r="W98">
            <v>-3216652</v>
          </cell>
          <cell r="X98">
            <v>-454989</v>
          </cell>
          <cell r="Y98">
            <v>-2318498</v>
          </cell>
          <cell r="Z98">
            <v>22836743</v>
          </cell>
          <cell r="AA98">
            <v>-2318498</v>
          </cell>
          <cell r="AB98">
            <v>-1024666.31</v>
          </cell>
          <cell r="AC98">
            <v>-5070045</v>
          </cell>
          <cell r="AD98">
            <v>-79774.905305380467</v>
          </cell>
          <cell r="AE98">
            <v>527752</v>
          </cell>
          <cell r="AF98">
            <v>2702093</v>
          </cell>
          <cell r="AG98">
            <v>454989</v>
          </cell>
          <cell r="AH98">
            <v>-136006.52955556411</v>
          </cell>
          <cell r="AI98">
            <v>17892586</v>
          </cell>
          <cell r="AJ98">
            <v>1465265</v>
          </cell>
          <cell r="AK98">
            <v>1432534</v>
          </cell>
          <cell r="AL98">
            <v>154942</v>
          </cell>
          <cell r="AM98">
            <v>173713</v>
          </cell>
          <cell r="AN98">
            <v>3226454</v>
          </cell>
          <cell r="AO98">
            <v>1406588</v>
          </cell>
          <cell r="AP98">
            <v>8143337</v>
          </cell>
          <cell r="AQ98">
            <v>0</v>
          </cell>
          <cell r="AR98">
            <v>49511</v>
          </cell>
          <cell r="AS98">
            <v>9599436</v>
          </cell>
        </row>
        <row r="99">
          <cell r="A99">
            <v>31500</v>
          </cell>
          <cell r="B99" t="str">
            <v>Camden County Schools</v>
          </cell>
          <cell r="C99">
            <v>11510623.053892216</v>
          </cell>
          <cell r="D99">
            <v>117530352.16418201</v>
          </cell>
          <cell r="E99">
            <v>5.952202E-4</v>
          </cell>
          <cell r="F99">
            <v>18401586</v>
          </cell>
          <cell r="G99">
            <v>13328646.740858506</v>
          </cell>
          <cell r="H99">
            <v>118697368.13545901</v>
          </cell>
          <cell r="I99">
            <v>6.837166E-4</v>
          </cell>
          <cell r="J99">
            <v>16236117</v>
          </cell>
          <cell r="K99">
            <v>1457267</v>
          </cell>
          <cell r="L99">
            <v>518549</v>
          </cell>
          <cell r="M99">
            <v>646612</v>
          </cell>
          <cell r="N99">
            <v>-66209</v>
          </cell>
          <cell r="O99">
            <v>14621</v>
          </cell>
          <cell r="P99">
            <v>-1203188</v>
          </cell>
          <cell r="Q99">
            <v>0</v>
          </cell>
          <cell r="R99">
            <v>-118264</v>
          </cell>
          <cell r="S99">
            <v>38400</v>
          </cell>
          <cell r="T99">
            <v>119</v>
          </cell>
          <cell r="U99">
            <v>-69</v>
          </cell>
          <cell r="V99">
            <v>466922</v>
          </cell>
          <cell r="W99">
            <v>-2918859</v>
          </cell>
          <cell r="X99">
            <v>-185619</v>
          </cell>
          <cell r="Y99">
            <v>-1349718</v>
          </cell>
          <cell r="Z99">
            <v>18401586</v>
          </cell>
          <cell r="AA99">
            <v>-1349718</v>
          </cell>
          <cell r="AB99">
            <v>-838371.88</v>
          </cell>
          <cell r="AC99">
            <v>-4600668</v>
          </cell>
          <cell r="AD99">
            <v>-477287.98536857031</v>
          </cell>
          <cell r="AE99">
            <v>2586436</v>
          </cell>
          <cell r="AF99">
            <v>2451937</v>
          </cell>
          <cell r="AG99">
            <v>185619</v>
          </cell>
          <cell r="AH99">
            <v>-123415.24875118741</v>
          </cell>
          <cell r="AI99">
            <v>16236117</v>
          </cell>
          <cell r="AJ99">
            <v>2759972</v>
          </cell>
          <cell r="AK99">
            <v>1299912</v>
          </cell>
          <cell r="AL99">
            <v>140598</v>
          </cell>
          <cell r="AM99">
            <v>157631</v>
          </cell>
          <cell r="AN99">
            <v>4358113</v>
          </cell>
          <cell r="AO99">
            <v>822359</v>
          </cell>
          <cell r="AP99">
            <v>7389439</v>
          </cell>
          <cell r="AQ99">
            <v>0</v>
          </cell>
          <cell r="AR99">
            <v>44927</v>
          </cell>
          <cell r="AS99">
            <v>8256725</v>
          </cell>
        </row>
        <row r="100">
          <cell r="A100">
            <v>31600</v>
          </cell>
          <cell r="B100" t="str">
            <v>Carteret County Schools</v>
          </cell>
          <cell r="C100">
            <v>49738476.497005992</v>
          </cell>
          <cell r="D100">
            <v>530827928.265674</v>
          </cell>
          <cell r="E100">
            <v>2.6883226000000001E-3</v>
          </cell>
          <cell r="F100">
            <v>83111089</v>
          </cell>
          <cell r="G100">
            <v>56357969.952305242</v>
          </cell>
          <cell r="H100">
            <v>514608363.66546601</v>
          </cell>
          <cell r="I100">
            <v>2.96423E-3</v>
          </cell>
          <cell r="J100">
            <v>70391130</v>
          </cell>
          <cell r="K100">
            <v>6317932</v>
          </cell>
          <cell r="L100">
            <v>2248151</v>
          </cell>
          <cell r="M100">
            <v>2002820</v>
          </cell>
          <cell r="N100">
            <v>-287048</v>
          </cell>
          <cell r="O100">
            <v>63389</v>
          </cell>
          <cell r="P100">
            <v>-5216381</v>
          </cell>
          <cell r="Q100">
            <v>0</v>
          </cell>
          <cell r="R100">
            <v>-512731</v>
          </cell>
          <cell r="S100">
            <v>166482</v>
          </cell>
          <cell r="T100">
            <v>517</v>
          </cell>
          <cell r="U100">
            <v>-298</v>
          </cell>
          <cell r="V100">
            <v>2024323</v>
          </cell>
          <cell r="W100">
            <v>-12654615</v>
          </cell>
          <cell r="X100">
            <v>-1432621</v>
          </cell>
          <cell r="Y100">
            <v>-7280080</v>
          </cell>
          <cell r="Z100">
            <v>83111089</v>
          </cell>
          <cell r="AA100">
            <v>-7280080</v>
          </cell>
          <cell r="AB100">
            <v>-3544916.3099999996</v>
          </cell>
          <cell r="AC100">
            <v>-19946039</v>
          </cell>
          <cell r="AD100">
            <v>-1488053.5454468718</v>
          </cell>
          <cell r="AE100">
            <v>8011280</v>
          </cell>
          <cell r="AF100">
            <v>10630291</v>
          </cell>
          <cell r="AG100">
            <v>1432621</v>
          </cell>
          <cell r="AH100">
            <v>-535062.60167697002</v>
          </cell>
          <cell r="AI100">
            <v>70391130</v>
          </cell>
          <cell r="AJ100">
            <v>8011280</v>
          </cell>
          <cell r="AK100">
            <v>5635725</v>
          </cell>
          <cell r="AL100">
            <v>609557</v>
          </cell>
          <cell r="AM100">
            <v>683405</v>
          </cell>
          <cell r="AN100">
            <v>14939967</v>
          </cell>
          <cell r="AO100">
            <v>5099995</v>
          </cell>
          <cell r="AP100">
            <v>32036661</v>
          </cell>
          <cell r="AQ100">
            <v>0</v>
          </cell>
          <cell r="AR100">
            <v>194780</v>
          </cell>
          <cell r="AS100">
            <v>37331436</v>
          </cell>
        </row>
        <row r="101">
          <cell r="A101">
            <v>31605</v>
          </cell>
          <cell r="B101" t="str">
            <v>Carteret Community College</v>
          </cell>
          <cell r="C101">
            <v>8438343.562874252</v>
          </cell>
          <cell r="D101">
            <v>82236148.316292003</v>
          </cell>
          <cell r="E101">
            <v>4.1647640000000002E-4</v>
          </cell>
          <cell r="F101">
            <v>12875615</v>
          </cell>
          <cell r="G101">
            <v>8866458.3465818744</v>
          </cell>
          <cell r="H101">
            <v>73306521.947811306</v>
          </cell>
          <cell r="I101">
            <v>4.2225779999999999E-4</v>
          </cell>
          <cell r="J101">
            <v>10027293</v>
          </cell>
          <cell r="K101">
            <v>899996</v>
          </cell>
          <cell r="L101">
            <v>320252</v>
          </cell>
          <cell r="M101">
            <v>52422</v>
          </cell>
          <cell r="N101">
            <v>-40890</v>
          </cell>
          <cell r="O101">
            <v>9030</v>
          </cell>
          <cell r="P101">
            <v>-743079</v>
          </cell>
          <cell r="Q101">
            <v>0</v>
          </cell>
          <cell r="R101">
            <v>-73039</v>
          </cell>
          <cell r="S101">
            <v>23716</v>
          </cell>
          <cell r="T101">
            <v>74</v>
          </cell>
          <cell r="U101">
            <v>-42</v>
          </cell>
          <cell r="V101">
            <v>288367</v>
          </cell>
          <cell r="W101">
            <v>-1802664</v>
          </cell>
          <cell r="X101">
            <v>174173</v>
          </cell>
          <cell r="Y101">
            <v>-891684</v>
          </cell>
          <cell r="Z101">
            <v>12875615</v>
          </cell>
          <cell r="AA101">
            <v>-891684</v>
          </cell>
          <cell r="AB101">
            <v>-557700.22999999986</v>
          </cell>
          <cell r="AC101">
            <v>-2841335</v>
          </cell>
          <cell r="AD101">
            <v>-31181.396366176428</v>
          </cell>
          <cell r="AE101">
            <v>209676</v>
          </cell>
          <cell r="AF101">
            <v>1514297</v>
          </cell>
          <cell r="AG101">
            <v>-174173</v>
          </cell>
          <cell r="AH101">
            <v>-76220.251817974204</v>
          </cell>
          <cell r="AI101">
            <v>10027293</v>
          </cell>
          <cell r="AJ101">
            <v>627647</v>
          </cell>
          <cell r="AK101">
            <v>802815</v>
          </cell>
          <cell r="AL101">
            <v>86832</v>
          </cell>
          <cell r="AM101">
            <v>97352</v>
          </cell>
          <cell r="AN101">
            <v>1614646</v>
          </cell>
          <cell r="AO101">
            <v>58319</v>
          </cell>
          <cell r="AP101">
            <v>4563657</v>
          </cell>
          <cell r="AQ101">
            <v>0</v>
          </cell>
          <cell r="AR101">
            <v>27747</v>
          </cell>
          <cell r="AS101">
            <v>4649723</v>
          </cell>
        </row>
        <row r="102">
          <cell r="A102">
            <v>31700</v>
          </cell>
          <cell r="B102" t="str">
            <v>Caswell County Schools</v>
          </cell>
          <cell r="C102">
            <v>13997991.766467066</v>
          </cell>
          <cell r="D102">
            <v>148464227.54071099</v>
          </cell>
          <cell r="E102">
            <v>7.5188160000000002E-4</v>
          </cell>
          <cell r="F102">
            <v>23244866</v>
          </cell>
          <cell r="G102">
            <v>15628856.756756756</v>
          </cell>
          <cell r="H102">
            <v>126540608.64791401</v>
          </cell>
          <cell r="I102">
            <v>7.2889500000000002E-4</v>
          </cell>
          <cell r="J102">
            <v>17308962</v>
          </cell>
          <cell r="K102">
            <v>1553560</v>
          </cell>
          <cell r="L102">
            <v>552813</v>
          </cell>
          <cell r="M102">
            <v>-144837</v>
          </cell>
          <cell r="N102">
            <v>-70584</v>
          </cell>
          <cell r="O102">
            <v>15587</v>
          </cell>
          <cell r="P102">
            <v>-1282692</v>
          </cell>
          <cell r="Q102">
            <v>0</v>
          </cell>
          <cell r="R102">
            <v>-126079</v>
          </cell>
          <cell r="S102">
            <v>40937</v>
          </cell>
          <cell r="T102">
            <v>127</v>
          </cell>
          <cell r="U102">
            <v>-73</v>
          </cell>
          <cell r="V102">
            <v>497775</v>
          </cell>
          <cell r="W102">
            <v>-3111731</v>
          </cell>
          <cell r="X102">
            <v>-561780</v>
          </cell>
          <cell r="Y102">
            <v>-2636977</v>
          </cell>
          <cell r="Z102">
            <v>23244866</v>
          </cell>
          <cell r="AA102">
            <v>-2636977</v>
          </cell>
          <cell r="AB102">
            <v>-983055.09</v>
          </cell>
          <cell r="AC102">
            <v>-4904669</v>
          </cell>
          <cell r="AD102">
            <v>123974.23555131815</v>
          </cell>
          <cell r="AE102">
            <v>-579344</v>
          </cell>
          <cell r="AF102">
            <v>2613956</v>
          </cell>
          <cell r="AG102">
            <v>561780</v>
          </cell>
          <cell r="AH102">
            <v>-131570.24085490502</v>
          </cell>
          <cell r="AI102">
            <v>17308962</v>
          </cell>
          <cell r="AJ102">
            <v>61414</v>
          </cell>
          <cell r="AK102">
            <v>1385807</v>
          </cell>
          <cell r="AL102">
            <v>149888</v>
          </cell>
          <cell r="AM102">
            <v>168047</v>
          </cell>
          <cell r="AN102">
            <v>1765156</v>
          </cell>
          <cell r="AO102">
            <v>3291046</v>
          </cell>
          <cell r="AP102">
            <v>7877716</v>
          </cell>
          <cell r="AQ102">
            <v>0</v>
          </cell>
          <cell r="AR102">
            <v>47896</v>
          </cell>
          <cell r="AS102">
            <v>11216658</v>
          </cell>
        </row>
        <row r="103">
          <cell r="A103">
            <v>31800</v>
          </cell>
          <cell r="B103" t="str">
            <v>Catawba County Schools</v>
          </cell>
          <cell r="C103">
            <v>87924119.610778451</v>
          </cell>
          <cell r="D103">
            <v>918974093.21539199</v>
          </cell>
          <cell r="E103">
            <v>4.6540482999999997E-3</v>
          </cell>
          <cell r="F103">
            <v>143882665</v>
          </cell>
          <cell r="G103">
            <v>99956990.779014319</v>
          </cell>
          <cell r="H103">
            <v>885266750.22828102</v>
          </cell>
          <cell r="I103">
            <v>5.0992841000000004E-3</v>
          </cell>
          <cell r="J103">
            <v>121091944</v>
          </cell>
          <cell r="K103">
            <v>10868566</v>
          </cell>
          <cell r="L103">
            <v>3867432</v>
          </cell>
          <cell r="M103">
            <v>3269712</v>
          </cell>
          <cell r="N103">
            <v>-493800</v>
          </cell>
          <cell r="O103">
            <v>109047</v>
          </cell>
          <cell r="P103">
            <v>-8973599</v>
          </cell>
          <cell r="Q103">
            <v>0</v>
          </cell>
          <cell r="R103">
            <v>-882037</v>
          </cell>
          <cell r="S103">
            <v>286395</v>
          </cell>
          <cell r="T103">
            <v>890</v>
          </cell>
          <cell r="U103">
            <v>-513</v>
          </cell>
          <cell r="V103">
            <v>3482388</v>
          </cell>
          <cell r="W103">
            <v>-21769389</v>
          </cell>
          <cell r="X103">
            <v>-4693571</v>
          </cell>
          <cell r="Y103">
            <v>-14928479</v>
          </cell>
          <cell r="Z103">
            <v>143882665</v>
          </cell>
          <cell r="AA103">
            <v>-14928479</v>
          </cell>
          <cell r="AB103">
            <v>-6287294.7200000007</v>
          </cell>
          <cell r="AC103">
            <v>-34312628</v>
          </cell>
          <cell r="AD103">
            <v>-2401293.9123655725</v>
          </cell>
          <cell r="AE103">
            <v>13078856</v>
          </cell>
          <cell r="AF103">
            <v>18287000</v>
          </cell>
          <cell r="AG103">
            <v>4693571</v>
          </cell>
          <cell r="AH103">
            <v>-920453.61434032</v>
          </cell>
          <cell r="AI103">
            <v>121091944</v>
          </cell>
          <cell r="AJ103">
            <v>13524806</v>
          </cell>
          <cell r="AK103">
            <v>9694983</v>
          </cell>
          <cell r="AL103">
            <v>1048604</v>
          </cell>
          <cell r="AM103">
            <v>1175643</v>
          </cell>
          <cell r="AN103">
            <v>25444036</v>
          </cell>
          <cell r="AO103">
            <v>11726569</v>
          </cell>
          <cell r="AP103">
            <v>55111795</v>
          </cell>
          <cell r="AQ103">
            <v>0</v>
          </cell>
          <cell r="AR103">
            <v>335074</v>
          </cell>
          <cell r="AS103">
            <v>67173438</v>
          </cell>
        </row>
        <row r="104">
          <cell r="A104">
            <v>31805</v>
          </cell>
          <cell r="B104" t="str">
            <v>Catawba Valley Community College</v>
          </cell>
          <cell r="C104">
            <v>21068943.862275448</v>
          </cell>
          <cell r="D104">
            <v>197257862.48535299</v>
          </cell>
          <cell r="E104">
            <v>9.9899179999999991E-4</v>
          </cell>
          <cell r="F104">
            <v>30884424</v>
          </cell>
          <cell r="G104">
            <v>23195228.934817173</v>
          </cell>
          <cell r="H104">
            <v>190486982.20506501</v>
          </cell>
          <cell r="I104">
            <v>1.0972368E-3</v>
          </cell>
          <cell r="J104">
            <v>26055920</v>
          </cell>
          <cell r="K104">
            <v>2338640</v>
          </cell>
          <cell r="L104">
            <v>832173</v>
          </cell>
          <cell r="M104">
            <v>742513</v>
          </cell>
          <cell r="N104">
            <v>-106253</v>
          </cell>
          <cell r="O104">
            <v>23464</v>
          </cell>
          <cell r="P104">
            <v>-1930891</v>
          </cell>
          <cell r="Q104">
            <v>0</v>
          </cell>
          <cell r="R104">
            <v>-189792</v>
          </cell>
          <cell r="S104">
            <v>61625</v>
          </cell>
          <cell r="T104">
            <v>191</v>
          </cell>
          <cell r="U104">
            <v>-110</v>
          </cell>
          <cell r="V104">
            <v>749322</v>
          </cell>
          <cell r="W104">
            <v>-4684221</v>
          </cell>
          <cell r="X104">
            <v>188711</v>
          </cell>
          <cell r="Y104">
            <v>-1974628</v>
          </cell>
          <cell r="Z104">
            <v>30884424</v>
          </cell>
          <cell r="AA104">
            <v>-1974628</v>
          </cell>
          <cell r="AB104">
            <v>-1458979.9000000001</v>
          </cell>
          <cell r="AC104">
            <v>-7383209</v>
          </cell>
          <cell r="AD104">
            <v>-529866.28437664174</v>
          </cell>
          <cell r="AE104">
            <v>2970048</v>
          </cell>
          <cell r="AF104">
            <v>3934899</v>
          </cell>
          <cell r="AG104">
            <v>-188711</v>
          </cell>
          <cell r="AH104">
            <v>-198058.30750775521</v>
          </cell>
          <cell r="AI104">
            <v>26055920</v>
          </cell>
          <cell r="AJ104">
            <v>3392011</v>
          </cell>
          <cell r="AK104">
            <v>2086115</v>
          </cell>
          <cell r="AL104">
            <v>225633</v>
          </cell>
          <cell r="AM104">
            <v>252969</v>
          </cell>
          <cell r="AN104">
            <v>5956728</v>
          </cell>
          <cell r="AO104">
            <v>116310</v>
          </cell>
          <cell r="AP104">
            <v>11858663</v>
          </cell>
          <cell r="AQ104">
            <v>0</v>
          </cell>
          <cell r="AR104">
            <v>72099</v>
          </cell>
          <cell r="AS104">
            <v>12047072</v>
          </cell>
        </row>
        <row r="105">
          <cell r="A105">
            <v>31810</v>
          </cell>
          <cell r="B105" t="str">
            <v>Hickory City Schools</v>
          </cell>
          <cell r="C105">
            <v>22684389.221556887</v>
          </cell>
          <cell r="D105">
            <v>239870961.59607801</v>
          </cell>
          <cell r="E105">
            <v>1.2148014000000001E-3</v>
          </cell>
          <cell r="F105">
            <v>37556306</v>
          </cell>
          <cell r="G105">
            <v>24722638.950715426</v>
          </cell>
          <cell r="H105">
            <v>212411158.70135</v>
          </cell>
          <cell r="I105">
            <v>1.2235237E-3</v>
          </cell>
          <cell r="J105">
            <v>29054836</v>
          </cell>
          <cell r="K105">
            <v>2607807</v>
          </cell>
          <cell r="L105">
            <v>927953</v>
          </cell>
          <cell r="M105">
            <v>81395</v>
          </cell>
          <cell r="N105">
            <v>-118483</v>
          </cell>
          <cell r="O105">
            <v>26165</v>
          </cell>
          <cell r="P105">
            <v>-2153128</v>
          </cell>
          <cell r="Q105">
            <v>0</v>
          </cell>
          <cell r="R105">
            <v>-211636</v>
          </cell>
          <cell r="S105">
            <v>68718</v>
          </cell>
          <cell r="T105">
            <v>214</v>
          </cell>
          <cell r="U105">
            <v>-123</v>
          </cell>
          <cell r="V105">
            <v>835565</v>
          </cell>
          <cell r="W105">
            <v>-5223353</v>
          </cell>
          <cell r="X105">
            <v>-768354</v>
          </cell>
          <cell r="Y105">
            <v>-3927260</v>
          </cell>
          <cell r="Z105">
            <v>37556306</v>
          </cell>
          <cell r="AA105">
            <v>-3927260</v>
          </cell>
          <cell r="AB105">
            <v>-1555053.9900000002</v>
          </cell>
          <cell r="AC105">
            <v>-8232982</v>
          </cell>
          <cell r="AD105">
            <v>-47041.588483251166</v>
          </cell>
          <cell r="AE105">
            <v>325580</v>
          </cell>
          <cell r="AF105">
            <v>4387788</v>
          </cell>
          <cell r="AG105">
            <v>768354</v>
          </cell>
          <cell r="AH105">
            <v>-220853.9061191043</v>
          </cell>
          <cell r="AI105">
            <v>29054836</v>
          </cell>
          <cell r="AJ105">
            <v>325580</v>
          </cell>
          <cell r="AK105">
            <v>2326217</v>
          </cell>
          <cell r="AL105">
            <v>251602</v>
          </cell>
          <cell r="AM105">
            <v>282084</v>
          </cell>
          <cell r="AN105">
            <v>3185483</v>
          </cell>
          <cell r="AO105">
            <v>2859317</v>
          </cell>
          <cell r="AP105">
            <v>13223540</v>
          </cell>
          <cell r="AQ105">
            <v>0</v>
          </cell>
          <cell r="AR105">
            <v>80398</v>
          </cell>
          <cell r="AS105">
            <v>16163255</v>
          </cell>
        </row>
        <row r="106">
          <cell r="A106">
            <v>31820</v>
          </cell>
          <cell r="B106" t="str">
            <v>Newton-Conover City Schools</v>
          </cell>
          <cell r="C106">
            <v>17917035.029940121</v>
          </cell>
          <cell r="D106">
            <v>202468844.371117</v>
          </cell>
          <cell r="E106">
            <v>1.0253822999999999E-3</v>
          </cell>
          <cell r="F106">
            <v>31700302</v>
          </cell>
          <cell r="G106">
            <v>19561428.775834661</v>
          </cell>
          <cell r="H106">
            <v>177502068.07569</v>
          </cell>
          <cell r="I106">
            <v>1.0224415E-3</v>
          </cell>
          <cell r="J106">
            <v>24279767</v>
          </cell>
          <cell r="K106">
            <v>2179222</v>
          </cell>
          <cell r="L106">
            <v>775447</v>
          </cell>
          <cell r="M106">
            <v>-20083</v>
          </cell>
          <cell r="N106">
            <v>-99010</v>
          </cell>
          <cell r="O106">
            <v>21865</v>
          </cell>
          <cell r="P106">
            <v>-1799268</v>
          </cell>
          <cell r="Q106">
            <v>0</v>
          </cell>
          <cell r="R106">
            <v>-176854</v>
          </cell>
          <cell r="S106">
            <v>57424</v>
          </cell>
          <cell r="T106">
            <v>178</v>
          </cell>
          <cell r="U106">
            <v>-103</v>
          </cell>
          <cell r="V106">
            <v>698243</v>
          </cell>
          <cell r="W106">
            <v>-4364912</v>
          </cell>
          <cell r="X106">
            <v>-1151876</v>
          </cell>
          <cell r="Y106">
            <v>-3879727</v>
          </cell>
          <cell r="Z106">
            <v>31700302</v>
          </cell>
          <cell r="AA106">
            <v>-3879727</v>
          </cell>
          <cell r="AB106">
            <v>-1230413.8700000001</v>
          </cell>
          <cell r="AC106">
            <v>-6879918</v>
          </cell>
          <cell r="AD106">
            <v>15860.816968592349</v>
          </cell>
          <cell r="AE106">
            <v>-80324</v>
          </cell>
          <cell r="AF106">
            <v>3666669</v>
          </cell>
          <cell r="AG106">
            <v>1151876</v>
          </cell>
          <cell r="AH106">
            <v>-184557.2742508185</v>
          </cell>
          <cell r="AI106">
            <v>24279767</v>
          </cell>
          <cell r="AJ106">
            <v>0</v>
          </cell>
          <cell r="AK106">
            <v>1943911</v>
          </cell>
          <cell r="AL106">
            <v>210252</v>
          </cell>
          <cell r="AM106">
            <v>235724</v>
          </cell>
          <cell r="AN106">
            <v>2389887</v>
          </cell>
          <cell r="AO106">
            <v>2864395</v>
          </cell>
          <cell r="AP106">
            <v>11050294</v>
          </cell>
          <cell r="AQ106">
            <v>0</v>
          </cell>
          <cell r="AR106">
            <v>67185</v>
          </cell>
          <cell r="AS106">
            <v>13981874</v>
          </cell>
        </row>
        <row r="107">
          <cell r="A107">
            <v>31900</v>
          </cell>
          <cell r="B107" t="str">
            <v>Chatham County Schools</v>
          </cell>
          <cell r="C107">
            <v>56760893.712574854</v>
          </cell>
          <cell r="D107">
            <v>623629514.753582</v>
          </cell>
          <cell r="E107">
            <v>3.1583065999999998E-3</v>
          </cell>
          <cell r="F107">
            <v>97640923</v>
          </cell>
          <cell r="G107">
            <v>61395905.564387918</v>
          </cell>
          <cell r="H107">
            <v>564911221.96067202</v>
          </cell>
          <cell r="I107">
            <v>3.2539828000000002E-3</v>
          </cell>
          <cell r="J107">
            <v>77271847</v>
          </cell>
          <cell r="K107">
            <v>6935508</v>
          </cell>
          <cell r="L107">
            <v>2467907</v>
          </cell>
          <cell r="M107">
            <v>688020</v>
          </cell>
          <cell r="N107">
            <v>-315107</v>
          </cell>
          <cell r="O107">
            <v>69585</v>
          </cell>
          <cell r="P107">
            <v>-5726281</v>
          </cell>
          <cell r="Q107">
            <v>0</v>
          </cell>
          <cell r="R107">
            <v>-562850</v>
          </cell>
          <cell r="S107">
            <v>182756</v>
          </cell>
          <cell r="T107">
            <v>568</v>
          </cell>
          <cell r="U107">
            <v>-327</v>
          </cell>
          <cell r="V107">
            <v>2222200</v>
          </cell>
          <cell r="W107">
            <v>-13891600</v>
          </cell>
          <cell r="X107">
            <v>296115</v>
          </cell>
          <cell r="Y107">
            <v>-7633506</v>
          </cell>
          <cell r="Z107">
            <v>97640923</v>
          </cell>
          <cell r="AA107">
            <v>-7633506</v>
          </cell>
          <cell r="AB107">
            <v>-3861802.46</v>
          </cell>
          <cell r="AC107">
            <v>-21895760</v>
          </cell>
          <cell r="AD107">
            <v>-516011.96134885773</v>
          </cell>
          <cell r="AE107">
            <v>2752084</v>
          </cell>
          <cell r="AF107">
            <v>11669400</v>
          </cell>
          <cell r="AG107">
            <v>-296115</v>
          </cell>
          <cell r="AH107">
            <v>-587364.8477952492</v>
          </cell>
          <cell r="AI107">
            <v>77271847</v>
          </cell>
          <cell r="AJ107">
            <v>4151413</v>
          </cell>
          <cell r="AK107">
            <v>6186615</v>
          </cell>
          <cell r="AL107">
            <v>669141</v>
          </cell>
          <cell r="AM107">
            <v>750207</v>
          </cell>
          <cell r="AN107">
            <v>11757376</v>
          </cell>
          <cell r="AO107">
            <v>4410950</v>
          </cell>
          <cell r="AP107">
            <v>35168237</v>
          </cell>
          <cell r="AQ107">
            <v>0</v>
          </cell>
          <cell r="AR107">
            <v>213819</v>
          </cell>
          <cell r="AS107">
            <v>39793006</v>
          </cell>
        </row>
        <row r="108">
          <cell r="A108">
            <v>32000</v>
          </cell>
          <cell r="B108" t="str">
            <v>Cherokee County Schools</v>
          </cell>
          <cell r="C108">
            <v>21608269.910179641</v>
          </cell>
          <cell r="D108">
            <v>236787374.69529501</v>
          </cell>
          <cell r="E108">
            <v>1.1991848999999999E-3</v>
          </cell>
          <cell r="F108">
            <v>37073513</v>
          </cell>
          <cell r="G108">
            <v>23837270.747217812</v>
          </cell>
          <cell r="H108">
            <v>209848203.209176</v>
          </cell>
          <cell r="I108">
            <v>1.2087605999999999E-3</v>
          </cell>
          <cell r="J108">
            <v>28704259</v>
          </cell>
          <cell r="K108">
            <v>2576341</v>
          </cell>
          <cell r="L108">
            <v>916756</v>
          </cell>
          <cell r="M108">
            <v>79986</v>
          </cell>
          <cell r="N108">
            <v>-117053</v>
          </cell>
          <cell r="O108">
            <v>25849</v>
          </cell>
          <cell r="P108">
            <v>-2127148</v>
          </cell>
          <cell r="Q108">
            <v>0</v>
          </cell>
          <cell r="R108">
            <v>-209082</v>
          </cell>
          <cell r="S108">
            <v>67888</v>
          </cell>
          <cell r="T108">
            <v>211</v>
          </cell>
          <cell r="U108">
            <v>-122</v>
          </cell>
          <cell r="V108">
            <v>825483</v>
          </cell>
          <cell r="W108">
            <v>-5160328</v>
          </cell>
          <cell r="X108">
            <v>-339757</v>
          </cell>
          <cell r="Y108">
            <v>-3460976</v>
          </cell>
          <cell r="Z108">
            <v>37073513</v>
          </cell>
          <cell r="AA108">
            <v>-3460976</v>
          </cell>
          <cell r="AB108">
            <v>-1499364.3300000003</v>
          </cell>
          <cell r="AC108">
            <v>-8133642</v>
          </cell>
          <cell r="AD108">
            <v>-51645.186753761023</v>
          </cell>
          <cell r="AE108">
            <v>319960</v>
          </cell>
          <cell r="AF108">
            <v>4334845</v>
          </cell>
          <cell r="AG108">
            <v>339757</v>
          </cell>
          <cell r="AH108">
            <v>-218189.07150950338</v>
          </cell>
          <cell r="AI108">
            <v>28704259</v>
          </cell>
          <cell r="AJ108">
            <v>319960</v>
          </cell>
          <cell r="AK108">
            <v>2298149</v>
          </cell>
          <cell r="AL108">
            <v>248566</v>
          </cell>
          <cell r="AM108">
            <v>278680</v>
          </cell>
          <cell r="AN108">
            <v>3145355</v>
          </cell>
          <cell r="AO108">
            <v>2533809</v>
          </cell>
          <cell r="AP108">
            <v>13063984</v>
          </cell>
          <cell r="AQ108">
            <v>0</v>
          </cell>
          <cell r="AR108">
            <v>79428</v>
          </cell>
          <cell r="AS108">
            <v>15677221</v>
          </cell>
        </row>
        <row r="109">
          <cell r="A109">
            <v>32005</v>
          </cell>
          <cell r="B109" t="str">
            <v>Tri-County Community College</v>
          </cell>
          <cell r="C109">
            <v>5569827.5449101795</v>
          </cell>
          <cell r="D109">
            <v>55255506.955743998</v>
          </cell>
          <cell r="E109">
            <v>2.798357E-4</v>
          </cell>
          <cell r="F109">
            <v>8651287</v>
          </cell>
          <cell r="G109">
            <v>5881331.6375198727</v>
          </cell>
          <cell r="H109">
            <v>54944756.158932798</v>
          </cell>
          <cell r="I109">
            <v>3.1649100000000002E-4</v>
          </cell>
          <cell r="J109">
            <v>7515665</v>
          </cell>
          <cell r="K109">
            <v>674566</v>
          </cell>
          <cell r="L109">
            <v>240035</v>
          </cell>
          <cell r="M109">
            <v>264390</v>
          </cell>
          <cell r="N109">
            <v>-30648</v>
          </cell>
          <cell r="O109">
            <v>6768</v>
          </cell>
          <cell r="P109">
            <v>-556953</v>
          </cell>
          <cell r="Q109">
            <v>0</v>
          </cell>
          <cell r="R109">
            <v>-54744</v>
          </cell>
          <cell r="S109">
            <v>17775</v>
          </cell>
          <cell r="T109">
            <v>55</v>
          </cell>
          <cell r="U109">
            <v>-32</v>
          </cell>
          <cell r="V109">
            <v>216137</v>
          </cell>
          <cell r="W109">
            <v>-1351134</v>
          </cell>
          <cell r="X109">
            <v>-3789</v>
          </cell>
          <cell r="Y109">
            <v>-577574</v>
          </cell>
          <cell r="Z109">
            <v>8651287</v>
          </cell>
          <cell r="AA109">
            <v>-577574</v>
          </cell>
          <cell r="AB109">
            <v>-369935.76</v>
          </cell>
          <cell r="AC109">
            <v>-2129640</v>
          </cell>
          <cell r="AD109">
            <v>-197693.81082531088</v>
          </cell>
          <cell r="AE109">
            <v>1057564</v>
          </cell>
          <cell r="AF109">
            <v>1134997</v>
          </cell>
          <cell r="AG109">
            <v>3789</v>
          </cell>
          <cell r="AH109">
            <v>-57128.663385549</v>
          </cell>
          <cell r="AI109">
            <v>7515665</v>
          </cell>
          <cell r="AJ109">
            <v>1640604</v>
          </cell>
          <cell r="AK109">
            <v>601727</v>
          </cell>
          <cell r="AL109">
            <v>65082</v>
          </cell>
          <cell r="AM109">
            <v>72967</v>
          </cell>
          <cell r="AN109">
            <v>2380380</v>
          </cell>
          <cell r="AO109">
            <v>290348</v>
          </cell>
          <cell r="AP109">
            <v>3420556</v>
          </cell>
          <cell r="AQ109">
            <v>0</v>
          </cell>
          <cell r="AR109">
            <v>20797</v>
          </cell>
          <cell r="AS109">
            <v>3731701</v>
          </cell>
        </row>
        <row r="110">
          <cell r="A110">
            <v>32100</v>
          </cell>
          <cell r="B110" t="str">
            <v>Edenton-Chowan County Schools</v>
          </cell>
          <cell r="C110">
            <v>12646970.808383234</v>
          </cell>
          <cell r="D110">
            <v>130050635.61181401</v>
          </cell>
          <cell r="E110">
            <v>6.5862790000000004E-4</v>
          </cell>
          <cell r="F110">
            <v>20361872</v>
          </cell>
          <cell r="G110">
            <v>14268010.969793322</v>
          </cell>
          <cell r="H110">
            <v>117616976.442533</v>
          </cell>
          <cell r="I110">
            <v>6.7749339999999996E-4</v>
          </cell>
          <cell r="J110">
            <v>16088335</v>
          </cell>
          <cell r="K110">
            <v>1444003</v>
          </cell>
          <cell r="L110">
            <v>513829</v>
          </cell>
          <cell r="M110">
            <v>154272</v>
          </cell>
          <cell r="N110">
            <v>-65607</v>
          </cell>
          <cell r="O110">
            <v>14488</v>
          </cell>
          <cell r="P110">
            <v>-1192237</v>
          </cell>
          <cell r="Q110">
            <v>0</v>
          </cell>
          <cell r="R110">
            <v>-117188</v>
          </cell>
          <cell r="S110">
            <v>38051</v>
          </cell>
          <cell r="T110">
            <v>118</v>
          </cell>
          <cell r="U110">
            <v>-68</v>
          </cell>
          <cell r="V110">
            <v>462672</v>
          </cell>
          <cell r="W110">
            <v>-2892292</v>
          </cell>
          <cell r="X110">
            <v>-815833</v>
          </cell>
          <cell r="Y110">
            <v>-2455792</v>
          </cell>
          <cell r="Z110">
            <v>20361872</v>
          </cell>
          <cell r="AA110">
            <v>-2455792</v>
          </cell>
          <cell r="AB110">
            <v>-897457.8899999999</v>
          </cell>
          <cell r="AC110">
            <v>-4558793</v>
          </cell>
          <cell r="AD110">
            <v>-101746.71390845301</v>
          </cell>
          <cell r="AE110">
            <v>617092</v>
          </cell>
          <cell r="AF110">
            <v>2429620</v>
          </cell>
          <cell r="AG110">
            <v>815833</v>
          </cell>
          <cell r="AH110">
            <v>-122291.92108000259</v>
          </cell>
          <cell r="AI110">
            <v>16088335</v>
          </cell>
          <cell r="AJ110">
            <v>617092</v>
          </cell>
          <cell r="AK110">
            <v>1288080</v>
          </cell>
          <cell r="AL110">
            <v>139318</v>
          </cell>
          <cell r="AM110">
            <v>156196</v>
          </cell>
          <cell r="AN110">
            <v>2200686</v>
          </cell>
          <cell r="AO110">
            <v>1918739</v>
          </cell>
          <cell r="AP110">
            <v>7322180</v>
          </cell>
          <cell r="AQ110">
            <v>0</v>
          </cell>
          <cell r="AR110">
            <v>44518</v>
          </cell>
          <cell r="AS110">
            <v>9285437</v>
          </cell>
        </row>
        <row r="111">
          <cell r="A111">
            <v>32200</v>
          </cell>
          <cell r="B111" t="str">
            <v>Clay County Schools</v>
          </cell>
          <cell r="C111">
            <v>8614340.8682634737</v>
          </cell>
          <cell r="D111">
            <v>91028568.752203003</v>
          </cell>
          <cell r="E111">
            <v>4.6100470000000001E-4</v>
          </cell>
          <cell r="F111">
            <v>14252234</v>
          </cell>
          <cell r="G111">
            <v>9695944.1971383151</v>
          </cell>
          <cell r="H111">
            <v>85648773.7277143</v>
          </cell>
          <cell r="I111">
            <v>4.9335120000000001E-4</v>
          </cell>
          <cell r="J111">
            <v>11715538</v>
          </cell>
          <cell r="K111">
            <v>1051524</v>
          </cell>
          <cell r="L111">
            <v>374171</v>
          </cell>
          <cell r="M111">
            <v>238744</v>
          </cell>
          <cell r="N111">
            <v>-47775</v>
          </cell>
          <cell r="O111">
            <v>10550</v>
          </cell>
          <cell r="P111">
            <v>-868188</v>
          </cell>
          <cell r="Q111">
            <v>0</v>
          </cell>
          <cell r="R111">
            <v>-85336</v>
          </cell>
          <cell r="S111">
            <v>27708</v>
          </cell>
          <cell r="T111">
            <v>86</v>
          </cell>
          <cell r="U111">
            <v>-50</v>
          </cell>
          <cell r="V111">
            <v>336918</v>
          </cell>
          <cell r="W111">
            <v>-2106169</v>
          </cell>
          <cell r="X111">
            <v>-114519</v>
          </cell>
          <cell r="Y111">
            <v>-1182336</v>
          </cell>
          <cell r="Z111">
            <v>14252234</v>
          </cell>
          <cell r="AA111">
            <v>-1182336</v>
          </cell>
          <cell r="AB111">
            <v>-609874.89</v>
          </cell>
          <cell r="AC111">
            <v>-3319716</v>
          </cell>
          <cell r="AD111">
            <v>-174454.54866222944</v>
          </cell>
          <cell r="AE111">
            <v>954968</v>
          </cell>
          <cell r="AF111">
            <v>1769251</v>
          </cell>
          <cell r="AG111">
            <v>114519</v>
          </cell>
          <cell r="AH111">
            <v>-89053.068288376802</v>
          </cell>
          <cell r="AI111">
            <v>11715538</v>
          </cell>
          <cell r="AJ111">
            <v>1014642</v>
          </cell>
          <cell r="AK111">
            <v>937981</v>
          </cell>
          <cell r="AL111">
            <v>101451</v>
          </cell>
          <cell r="AM111">
            <v>113742</v>
          </cell>
          <cell r="AN111">
            <v>2167816</v>
          </cell>
          <cell r="AO111">
            <v>803550</v>
          </cell>
          <cell r="AP111">
            <v>5332017</v>
          </cell>
          <cell r="AQ111">
            <v>0</v>
          </cell>
          <cell r="AR111">
            <v>32418</v>
          </cell>
          <cell r="AS111">
            <v>6167985</v>
          </cell>
        </row>
        <row r="112">
          <cell r="A112">
            <v>32300</v>
          </cell>
          <cell r="B112" t="str">
            <v>Cleveland County Schools</v>
          </cell>
          <cell r="C112">
            <v>86233651.197604805</v>
          </cell>
          <cell r="D112">
            <v>920606019.77026999</v>
          </cell>
          <cell r="E112">
            <v>4.6623130000000004E-3</v>
          </cell>
          <cell r="F112">
            <v>144138173</v>
          </cell>
          <cell r="G112">
            <v>95555782.193958655</v>
          </cell>
          <cell r="H112">
            <v>859751522.33149099</v>
          </cell>
          <cell r="I112">
            <v>4.9523121E-3</v>
          </cell>
          <cell r="J112">
            <v>117601821</v>
          </cell>
          <cell r="K112">
            <v>10555312</v>
          </cell>
          <cell r="L112">
            <v>3755965</v>
          </cell>
          <cell r="M112">
            <v>2122241</v>
          </cell>
          <cell r="N112">
            <v>-479568</v>
          </cell>
          <cell r="O112">
            <v>105904</v>
          </cell>
          <cell r="P112">
            <v>-8714961</v>
          </cell>
          <cell r="Q112">
            <v>0</v>
          </cell>
          <cell r="R112">
            <v>-856614</v>
          </cell>
          <cell r="S112">
            <v>278140</v>
          </cell>
          <cell r="T112">
            <v>864</v>
          </cell>
          <cell r="U112">
            <v>-498</v>
          </cell>
          <cell r="V112">
            <v>3382019</v>
          </cell>
          <cell r="W112">
            <v>-21141949</v>
          </cell>
          <cell r="X112">
            <v>-5678679</v>
          </cell>
          <cell r="Y112">
            <v>-16671824</v>
          </cell>
          <cell r="Z112">
            <v>144138173</v>
          </cell>
          <cell r="AA112">
            <v>-16671824</v>
          </cell>
          <cell r="AB112">
            <v>-6010458.6999999993</v>
          </cell>
          <cell r="AC112">
            <v>-33323667</v>
          </cell>
          <cell r="AD112">
            <v>-1564054.8376800641</v>
          </cell>
          <cell r="AE112">
            <v>8488968</v>
          </cell>
          <cell r="AF112">
            <v>17759931</v>
          </cell>
          <cell r="AG112">
            <v>5678679</v>
          </cell>
          <cell r="AH112">
            <v>-893924.22198761185</v>
          </cell>
          <cell r="AI112">
            <v>117601821</v>
          </cell>
          <cell r="AJ112">
            <v>8488968</v>
          </cell>
          <cell r="AK112">
            <v>9415554</v>
          </cell>
          <cell r="AL112">
            <v>1018381</v>
          </cell>
          <cell r="AM112">
            <v>1141758</v>
          </cell>
          <cell r="AN112">
            <v>20064661</v>
          </cell>
          <cell r="AO112">
            <v>15581584</v>
          </cell>
          <cell r="AP112">
            <v>53523358</v>
          </cell>
          <cell r="AQ112">
            <v>0</v>
          </cell>
          <cell r="AR112">
            <v>325416</v>
          </cell>
          <cell r="AS112">
            <v>69430358</v>
          </cell>
        </row>
        <row r="113">
          <cell r="A113">
            <v>32305</v>
          </cell>
          <cell r="B113" t="str">
            <v>Cleveland Technical College</v>
          </cell>
          <cell r="C113">
            <v>9524029.0419161674</v>
          </cell>
          <cell r="D113">
            <v>100284477.785079</v>
          </cell>
          <cell r="E113">
            <v>5.0788030000000004E-4</v>
          </cell>
          <cell r="F113">
            <v>15701421</v>
          </cell>
          <cell r="G113">
            <v>10333771.065182829</v>
          </cell>
          <cell r="H113">
            <v>92415071.845864698</v>
          </cell>
          <cell r="I113">
            <v>5.3232620000000003E-4</v>
          </cell>
          <cell r="J113">
            <v>12641071</v>
          </cell>
          <cell r="K113">
            <v>1134595</v>
          </cell>
          <cell r="L113">
            <v>403730</v>
          </cell>
          <cell r="M113">
            <v>180060</v>
          </cell>
          <cell r="N113">
            <v>-51549</v>
          </cell>
          <cell r="O113">
            <v>11384</v>
          </cell>
          <cell r="P113">
            <v>-936775</v>
          </cell>
          <cell r="Q113">
            <v>0</v>
          </cell>
          <cell r="R113">
            <v>-92078</v>
          </cell>
          <cell r="S113">
            <v>29897</v>
          </cell>
          <cell r="T113">
            <v>93</v>
          </cell>
          <cell r="U113">
            <v>-54</v>
          </cell>
          <cell r="V113">
            <v>363535</v>
          </cell>
          <cell r="W113">
            <v>-2272557</v>
          </cell>
          <cell r="X113">
            <v>-345702</v>
          </cell>
          <cell r="Y113">
            <v>-1575421</v>
          </cell>
          <cell r="Z113">
            <v>15701421</v>
          </cell>
          <cell r="AA113">
            <v>-1575421</v>
          </cell>
          <cell r="AB113">
            <v>-649994.19999999995</v>
          </cell>
          <cell r="AC113">
            <v>-3581976</v>
          </cell>
          <cell r="AD113">
            <v>-131843.98850540514</v>
          </cell>
          <cell r="AE113">
            <v>720248</v>
          </cell>
          <cell r="AF113">
            <v>1909023</v>
          </cell>
          <cell r="AG113">
            <v>345702</v>
          </cell>
          <cell r="AH113">
            <v>-96088.30674840181</v>
          </cell>
          <cell r="AI113">
            <v>12641071</v>
          </cell>
          <cell r="AJ113">
            <v>1013814</v>
          </cell>
          <cell r="AK113">
            <v>1012082</v>
          </cell>
          <cell r="AL113">
            <v>109466</v>
          </cell>
          <cell r="AM113">
            <v>122728</v>
          </cell>
          <cell r="AN113">
            <v>2258090</v>
          </cell>
          <cell r="AO113">
            <v>904147</v>
          </cell>
          <cell r="AP113">
            <v>5753249</v>
          </cell>
          <cell r="AQ113">
            <v>0</v>
          </cell>
          <cell r="AR113">
            <v>34979</v>
          </cell>
          <cell r="AS113">
            <v>6692375</v>
          </cell>
        </row>
        <row r="114">
          <cell r="A114">
            <v>32400</v>
          </cell>
          <cell r="B114" t="str">
            <v>Columbus County Schools</v>
          </cell>
          <cell r="C114">
            <v>31309499.101796407</v>
          </cell>
          <cell r="D114">
            <v>320870599.97744501</v>
          </cell>
          <cell r="E114">
            <v>1.6250156E-3</v>
          </cell>
          <cell r="F114">
            <v>50238322</v>
          </cell>
          <cell r="G114">
            <v>35546892.527821943</v>
          </cell>
          <cell r="H114">
            <v>293259677.470644</v>
          </cell>
          <cell r="I114">
            <v>1.6892246E-3</v>
          </cell>
          <cell r="J114">
            <v>40113766</v>
          </cell>
          <cell r="K114">
            <v>3600397</v>
          </cell>
          <cell r="L114">
            <v>1281153</v>
          </cell>
          <cell r="M114">
            <v>508988</v>
          </cell>
          <cell r="N114">
            <v>-163580</v>
          </cell>
          <cell r="O114">
            <v>36124</v>
          </cell>
          <cell r="P114">
            <v>-2972657</v>
          </cell>
          <cell r="Q114">
            <v>0</v>
          </cell>
          <cell r="R114">
            <v>-292190</v>
          </cell>
          <cell r="S114">
            <v>94873</v>
          </cell>
          <cell r="T114">
            <v>295</v>
          </cell>
          <cell r="U114">
            <v>-170</v>
          </cell>
          <cell r="V114">
            <v>1153600</v>
          </cell>
          <cell r="W114">
            <v>-7211480</v>
          </cell>
          <cell r="X114">
            <v>-2076028</v>
          </cell>
          <cell r="Y114">
            <v>-6040675</v>
          </cell>
          <cell r="Z114">
            <v>50238322</v>
          </cell>
          <cell r="AA114">
            <v>-6040675</v>
          </cell>
          <cell r="AB114">
            <v>-2235899.54</v>
          </cell>
          <cell r="AC114">
            <v>-11366642</v>
          </cell>
          <cell r="AD114">
            <v>-346298.95976631623</v>
          </cell>
          <cell r="AE114">
            <v>2035968</v>
          </cell>
          <cell r="AF114">
            <v>6057880</v>
          </cell>
          <cell r="AG114">
            <v>2076028</v>
          </cell>
          <cell r="AH114">
            <v>-304915.9172171994</v>
          </cell>
          <cell r="AI114">
            <v>40113766</v>
          </cell>
          <cell r="AJ114">
            <v>2035968</v>
          </cell>
          <cell r="AK114">
            <v>3211628</v>
          </cell>
          <cell r="AL114">
            <v>347368</v>
          </cell>
          <cell r="AM114">
            <v>389452</v>
          </cell>
          <cell r="AN114">
            <v>5984416</v>
          </cell>
          <cell r="AO114">
            <v>5739587</v>
          </cell>
          <cell r="AP114">
            <v>18256720</v>
          </cell>
          <cell r="AQ114">
            <v>0</v>
          </cell>
          <cell r="AR114">
            <v>110999</v>
          </cell>
          <cell r="AS114">
            <v>24107306</v>
          </cell>
        </row>
        <row r="115">
          <cell r="A115">
            <v>32405</v>
          </cell>
          <cell r="B115" t="str">
            <v>Southeastern Community College</v>
          </cell>
          <cell r="C115">
            <v>8545978.5928143729</v>
          </cell>
          <cell r="D115">
            <v>85912924.180758998</v>
          </cell>
          <cell r="E115">
            <v>4.3509700000000001E-4</v>
          </cell>
          <cell r="F115">
            <v>13451282</v>
          </cell>
          <cell r="G115">
            <v>8603579.0143084247</v>
          </cell>
          <cell r="H115">
            <v>70875208.524895594</v>
          </cell>
          <cell r="I115">
            <v>4.0825300000000002E-4</v>
          </cell>
          <cell r="J115">
            <v>9694723</v>
          </cell>
          <cell r="K115">
            <v>870147</v>
          </cell>
          <cell r="L115">
            <v>309630</v>
          </cell>
          <cell r="M115">
            <v>-184453</v>
          </cell>
          <cell r="N115">
            <v>-39534</v>
          </cell>
          <cell r="O115">
            <v>8730</v>
          </cell>
          <cell r="P115">
            <v>-718434</v>
          </cell>
          <cell r="Q115">
            <v>0</v>
          </cell>
          <cell r="R115">
            <v>-70617</v>
          </cell>
          <cell r="S115">
            <v>22929</v>
          </cell>
          <cell r="T115">
            <v>71</v>
          </cell>
          <cell r="U115">
            <v>-41</v>
          </cell>
          <cell r="V115">
            <v>278803</v>
          </cell>
          <cell r="W115">
            <v>-1742876</v>
          </cell>
          <cell r="X115">
            <v>-279717</v>
          </cell>
          <cell r="Y115">
            <v>-1545362</v>
          </cell>
          <cell r="Z115">
            <v>13451282</v>
          </cell>
          <cell r="AA115">
            <v>-1545362</v>
          </cell>
          <cell r="AB115">
            <v>-541165.11999999988</v>
          </cell>
          <cell r="AC115">
            <v>-2747098</v>
          </cell>
          <cell r="AD115">
            <v>144777.23921515304</v>
          </cell>
          <cell r="AE115">
            <v>-737808</v>
          </cell>
          <cell r="AF115">
            <v>1464073</v>
          </cell>
          <cell r="AG115">
            <v>279717</v>
          </cell>
          <cell r="AH115">
            <v>-73692.295241067011</v>
          </cell>
          <cell r="AI115">
            <v>9694723</v>
          </cell>
          <cell r="AJ115">
            <v>37619</v>
          </cell>
          <cell r="AK115">
            <v>776189</v>
          </cell>
          <cell r="AL115">
            <v>83952</v>
          </cell>
          <cell r="AM115">
            <v>94123</v>
          </cell>
          <cell r="AN115">
            <v>991883</v>
          </cell>
          <cell r="AO115">
            <v>1759946</v>
          </cell>
          <cell r="AP115">
            <v>4412297</v>
          </cell>
          <cell r="AQ115">
            <v>0</v>
          </cell>
          <cell r="AR115">
            <v>26826</v>
          </cell>
          <cell r="AS115">
            <v>6199069</v>
          </cell>
        </row>
        <row r="116">
          <cell r="A116">
            <v>32410</v>
          </cell>
          <cell r="B116" t="str">
            <v>Whiteville City Schools</v>
          </cell>
          <cell r="C116">
            <v>13573875</v>
          </cell>
          <cell r="D116">
            <v>139732995.79380599</v>
          </cell>
          <cell r="E116">
            <v>7.0766320000000005E-4</v>
          </cell>
          <cell r="F116">
            <v>21877828</v>
          </cell>
          <cell r="G116">
            <v>16917867.090620033</v>
          </cell>
          <cell r="H116">
            <v>136834296.710251</v>
          </cell>
          <cell r="I116">
            <v>7.8818840000000002E-4</v>
          </cell>
          <cell r="J116">
            <v>18716993</v>
          </cell>
          <cell r="K116">
            <v>1679937</v>
          </cell>
          <cell r="L116">
            <v>597783</v>
          </cell>
          <cell r="M116">
            <v>608865</v>
          </cell>
          <cell r="N116">
            <v>-76326</v>
          </cell>
          <cell r="O116">
            <v>16855</v>
          </cell>
          <cell r="P116">
            <v>-1387035</v>
          </cell>
          <cell r="Q116">
            <v>0</v>
          </cell>
          <cell r="R116">
            <v>-136335</v>
          </cell>
          <cell r="S116">
            <v>44268</v>
          </cell>
          <cell r="T116">
            <v>138</v>
          </cell>
          <cell r="U116">
            <v>-79</v>
          </cell>
          <cell r="V116">
            <v>538267</v>
          </cell>
          <cell r="W116">
            <v>-3364860</v>
          </cell>
          <cell r="X116">
            <v>-400300</v>
          </cell>
          <cell r="Y116">
            <v>-1878822</v>
          </cell>
          <cell r="Z116">
            <v>21877828</v>
          </cell>
          <cell r="AA116">
            <v>-1878822</v>
          </cell>
          <cell r="AB116">
            <v>-1064133.8400000001</v>
          </cell>
          <cell r="AC116">
            <v>-5303650</v>
          </cell>
          <cell r="AD116">
            <v>-434297.22592626303</v>
          </cell>
          <cell r="AE116">
            <v>2435448</v>
          </cell>
          <cell r="AF116">
            <v>2826593</v>
          </cell>
          <cell r="AG116">
            <v>400300</v>
          </cell>
          <cell r="AH116">
            <v>-142273.08134510761</v>
          </cell>
          <cell r="AI116">
            <v>18716993</v>
          </cell>
          <cell r="AJ116">
            <v>2539506</v>
          </cell>
          <cell r="AK116">
            <v>1498538</v>
          </cell>
          <cell r="AL116">
            <v>162081</v>
          </cell>
          <cell r="AM116">
            <v>181717</v>
          </cell>
          <cell r="AN116">
            <v>4381842</v>
          </cell>
          <cell r="AO116">
            <v>817236</v>
          </cell>
          <cell r="AP116">
            <v>8518544</v>
          </cell>
          <cell r="AQ116">
            <v>0</v>
          </cell>
          <cell r="AR116">
            <v>51792</v>
          </cell>
          <cell r="AS116">
            <v>9387572</v>
          </cell>
        </row>
        <row r="117">
          <cell r="A117">
            <v>32500</v>
          </cell>
          <cell r="B117" t="str">
            <v>New Bern/Craven County Board Of Education</v>
          </cell>
          <cell r="C117">
            <v>72298657.784431145</v>
          </cell>
          <cell r="D117">
            <v>802635468.22768605</v>
          </cell>
          <cell r="E117">
            <v>4.0648634999999999E-3</v>
          </cell>
          <cell r="F117">
            <v>125667667</v>
          </cell>
          <cell r="G117">
            <v>78632761.685214624</v>
          </cell>
          <cell r="H117">
            <v>708830404.38350606</v>
          </cell>
          <cell r="I117">
            <v>4.0829813E-3</v>
          </cell>
          <cell r="J117">
            <v>96957952</v>
          </cell>
          <cell r="K117">
            <v>8702428</v>
          </cell>
          <cell r="L117">
            <v>3096641</v>
          </cell>
          <cell r="M117">
            <v>143156</v>
          </cell>
          <cell r="N117">
            <v>-395384</v>
          </cell>
          <cell r="O117">
            <v>87313</v>
          </cell>
          <cell r="P117">
            <v>-7185133</v>
          </cell>
          <cell r="Q117">
            <v>0</v>
          </cell>
          <cell r="R117">
            <v>-706244</v>
          </cell>
          <cell r="S117">
            <v>229315</v>
          </cell>
          <cell r="T117">
            <v>713</v>
          </cell>
          <cell r="U117">
            <v>-411</v>
          </cell>
          <cell r="V117">
            <v>2788338</v>
          </cell>
          <cell r="W117">
            <v>-17430683</v>
          </cell>
          <cell r="X117">
            <v>-2514164</v>
          </cell>
          <cell r="Y117">
            <v>-13184115</v>
          </cell>
          <cell r="Z117">
            <v>125667667</v>
          </cell>
          <cell r="AA117">
            <v>-13184115</v>
          </cell>
          <cell r="AB117">
            <v>-4946000.71</v>
          </cell>
          <cell r="AC117">
            <v>-27474017</v>
          </cell>
          <cell r="AD117">
            <v>-97715.154390987009</v>
          </cell>
          <cell r="AE117">
            <v>572628</v>
          </cell>
          <cell r="AF117">
            <v>14642346</v>
          </cell>
          <cell r="AG117">
            <v>2514164</v>
          </cell>
          <cell r="AH117">
            <v>-737004.4149665907</v>
          </cell>
          <cell r="AI117">
            <v>96957952</v>
          </cell>
          <cell r="AJ117">
            <v>1189866</v>
          </cell>
          <cell r="AK117">
            <v>7762744</v>
          </cell>
          <cell r="AL117">
            <v>839614</v>
          </cell>
          <cell r="AM117">
            <v>941333</v>
          </cell>
          <cell r="AN117">
            <v>10733557</v>
          </cell>
          <cell r="AO117">
            <v>6247234</v>
          </cell>
          <cell r="AP117">
            <v>44127847</v>
          </cell>
          <cell r="AQ117">
            <v>0</v>
          </cell>
          <cell r="AR117">
            <v>268293</v>
          </cell>
          <cell r="AS117">
            <v>50643374</v>
          </cell>
        </row>
        <row r="118">
          <cell r="A118">
            <v>32505</v>
          </cell>
          <cell r="B118" t="str">
            <v>Craven Community College</v>
          </cell>
          <cell r="C118">
            <v>12258782.335329343</v>
          </cell>
          <cell r="D118">
            <v>123644632.07375599</v>
          </cell>
          <cell r="E118">
            <v>6.2618530000000002E-4</v>
          </cell>
          <cell r="F118">
            <v>19358890</v>
          </cell>
          <cell r="G118">
            <v>12613264.54689984</v>
          </cell>
          <cell r="H118">
            <v>111414686.588176</v>
          </cell>
          <cell r="I118">
            <v>6.4176719999999997E-4</v>
          </cell>
          <cell r="J118">
            <v>15239951</v>
          </cell>
          <cell r="K118">
            <v>1367857</v>
          </cell>
          <cell r="L118">
            <v>486733</v>
          </cell>
          <cell r="M118">
            <v>118166</v>
          </cell>
          <cell r="N118">
            <v>-62147</v>
          </cell>
          <cell r="O118">
            <v>13724</v>
          </cell>
          <cell r="P118">
            <v>-1129367</v>
          </cell>
          <cell r="Q118">
            <v>0</v>
          </cell>
          <cell r="R118">
            <v>-111008</v>
          </cell>
          <cell r="S118">
            <v>36044</v>
          </cell>
          <cell r="T118">
            <v>112</v>
          </cell>
          <cell r="U118">
            <v>-65</v>
          </cell>
          <cell r="V118">
            <v>438274</v>
          </cell>
          <cell r="W118">
            <v>-2739773</v>
          </cell>
          <cell r="X118">
            <v>-82158</v>
          </cell>
          <cell r="Y118">
            <v>-1663608</v>
          </cell>
          <cell r="Z118">
            <v>19358890</v>
          </cell>
          <cell r="AA118">
            <v>-1663608</v>
          </cell>
          <cell r="AB118">
            <v>-793374.34</v>
          </cell>
          <cell r="AC118">
            <v>-4318394</v>
          </cell>
          <cell r="AD118">
            <v>-84037.656107460614</v>
          </cell>
          <cell r="AE118">
            <v>472660</v>
          </cell>
          <cell r="AF118">
            <v>2301499</v>
          </cell>
          <cell r="AG118">
            <v>82158</v>
          </cell>
          <cell r="AH118">
            <v>-115843.1119390008</v>
          </cell>
          <cell r="AI118">
            <v>15239951</v>
          </cell>
          <cell r="AJ118">
            <v>1578185</v>
          </cell>
          <cell r="AK118">
            <v>1220156</v>
          </cell>
          <cell r="AL118">
            <v>131971</v>
          </cell>
          <cell r="AM118">
            <v>147960</v>
          </cell>
          <cell r="AN118">
            <v>3078272</v>
          </cell>
          <cell r="AO118">
            <v>995331</v>
          </cell>
          <cell r="AP118">
            <v>6936060</v>
          </cell>
          <cell r="AQ118">
            <v>0</v>
          </cell>
          <cell r="AR118">
            <v>42171</v>
          </cell>
          <cell r="AS118">
            <v>7973562</v>
          </cell>
        </row>
        <row r="119">
          <cell r="A119">
            <v>32600</v>
          </cell>
          <cell r="B119" t="str">
            <v>Cumberland County Schools</v>
          </cell>
          <cell r="C119">
            <v>269851652.84431142</v>
          </cell>
          <cell r="D119">
            <v>2910664979.9354501</v>
          </cell>
          <cell r="E119">
            <v>1.47407588E-2</v>
          </cell>
          <cell r="F119">
            <v>455719306</v>
          </cell>
          <cell r="G119">
            <v>309501438.63275045</v>
          </cell>
          <cell r="H119">
            <v>2752410208.25002</v>
          </cell>
          <cell r="I119">
            <v>1.5854341800000001E-2</v>
          </cell>
          <cell r="J119">
            <v>376490705</v>
          </cell>
          <cell r="K119">
            <v>33791795</v>
          </cell>
          <cell r="L119">
            <v>12024353</v>
          </cell>
          <cell r="M119">
            <v>8184032</v>
          </cell>
          <cell r="N119">
            <v>-1535290</v>
          </cell>
          <cell r="O119">
            <v>339040</v>
          </cell>
          <cell r="P119">
            <v>-27900093</v>
          </cell>
          <cell r="Q119">
            <v>0</v>
          </cell>
          <cell r="R119">
            <v>-2742367</v>
          </cell>
          <cell r="S119">
            <v>890439</v>
          </cell>
          <cell r="T119">
            <v>2767</v>
          </cell>
          <cell r="U119">
            <v>-1595</v>
          </cell>
          <cell r="V119">
            <v>10827201</v>
          </cell>
          <cell r="W119">
            <v>-67683879</v>
          </cell>
          <cell r="X119">
            <v>-7956703</v>
          </cell>
          <cell r="Y119">
            <v>-41760300</v>
          </cell>
          <cell r="Z119">
            <v>455719306</v>
          </cell>
          <cell r="AA119">
            <v>-41760300</v>
          </cell>
          <cell r="AB119">
            <v>-19467640.490000002</v>
          </cell>
          <cell r="AC119">
            <v>-106682453</v>
          </cell>
          <cell r="AD119">
            <v>-6005896.9674406573</v>
          </cell>
          <cell r="AE119">
            <v>32736116</v>
          </cell>
          <cell r="AF119">
            <v>56856678</v>
          </cell>
          <cell r="AG119">
            <v>7956703</v>
          </cell>
          <cell r="AH119">
            <v>-2861810.7810068503</v>
          </cell>
          <cell r="AI119">
            <v>376490705</v>
          </cell>
          <cell r="AJ119">
            <v>35678996</v>
          </cell>
          <cell r="AK119">
            <v>30142973</v>
          </cell>
          <cell r="AL119">
            <v>3260247</v>
          </cell>
          <cell r="AM119">
            <v>3655227</v>
          </cell>
          <cell r="AN119">
            <v>72737443</v>
          </cell>
          <cell r="AO119">
            <v>19962097</v>
          </cell>
          <cell r="AP119">
            <v>171349785</v>
          </cell>
          <cell r="AQ119">
            <v>0</v>
          </cell>
          <cell r="AR119">
            <v>1041789</v>
          </cell>
          <cell r="AS119">
            <v>192353671</v>
          </cell>
        </row>
        <row r="120">
          <cell r="A120">
            <v>32605</v>
          </cell>
          <cell r="B120" t="str">
            <v>Fayetteville Technical Community College</v>
          </cell>
          <cell r="C120">
            <v>46800662.574850298</v>
          </cell>
          <cell r="D120">
            <v>475165027.528705</v>
          </cell>
          <cell r="E120">
            <v>2.4064236999999998E-3</v>
          </cell>
          <cell r="F120">
            <v>74396017</v>
          </cell>
          <cell r="G120">
            <v>49507409.538950719</v>
          </cell>
          <cell r="H120">
            <v>413273921.57416701</v>
          </cell>
          <cell r="I120">
            <v>2.3805266999999998E-3</v>
          </cell>
          <cell r="J120">
            <v>56530015</v>
          </cell>
          <cell r="K120">
            <v>5073832</v>
          </cell>
          <cell r="L120">
            <v>1805455</v>
          </cell>
          <cell r="M120">
            <v>-135238</v>
          </cell>
          <cell r="N120">
            <v>-230524</v>
          </cell>
          <cell r="O120">
            <v>50907</v>
          </cell>
          <cell r="P120">
            <v>-4189194</v>
          </cell>
          <cell r="Q120">
            <v>0</v>
          </cell>
          <cell r="R120">
            <v>-411766</v>
          </cell>
          <cell r="S120">
            <v>133699</v>
          </cell>
          <cell r="T120">
            <v>415</v>
          </cell>
          <cell r="U120">
            <v>-239</v>
          </cell>
          <cell r="V120">
            <v>1625702</v>
          </cell>
          <cell r="W120">
            <v>-10162723</v>
          </cell>
          <cell r="X120">
            <v>1170085</v>
          </cell>
          <cell r="Y120">
            <v>-5269589</v>
          </cell>
          <cell r="Z120">
            <v>74396017</v>
          </cell>
          <cell r="AA120">
            <v>-5269589</v>
          </cell>
          <cell r="AB120">
            <v>-3114016.06</v>
          </cell>
          <cell r="AC120">
            <v>-16018352</v>
          </cell>
          <cell r="AD120">
            <v>139670.79179910105</v>
          </cell>
          <cell r="AE120">
            <v>-540952</v>
          </cell>
          <cell r="AF120">
            <v>8537020</v>
          </cell>
          <cell r="AG120">
            <v>-1170085</v>
          </cell>
          <cell r="AH120">
            <v>-429700.39756142127</v>
          </cell>
          <cell r="AI120">
            <v>56530015</v>
          </cell>
          <cell r="AJ120">
            <v>6482191</v>
          </cell>
          <cell r="AK120">
            <v>4525962</v>
          </cell>
          <cell r="AL120">
            <v>489525</v>
          </cell>
          <cell r="AM120">
            <v>548832</v>
          </cell>
          <cell r="AN120">
            <v>12046510</v>
          </cell>
          <cell r="AO120">
            <v>540952</v>
          </cell>
          <cell r="AP120">
            <v>25728141</v>
          </cell>
          <cell r="AQ120">
            <v>0</v>
          </cell>
          <cell r="AR120">
            <v>156424</v>
          </cell>
          <cell r="AS120">
            <v>26425517</v>
          </cell>
        </row>
        <row r="121">
          <cell r="A121">
            <v>32700</v>
          </cell>
          <cell r="B121" t="str">
            <v>Currituck County Schools</v>
          </cell>
          <cell r="C121">
            <v>25633682.185628742</v>
          </cell>
          <cell r="D121">
            <v>279784452.418015</v>
          </cell>
          <cell r="E121">
            <v>1.4169390999999999E-3</v>
          </cell>
          <cell r="F121">
            <v>43805513</v>
          </cell>
          <cell r="G121">
            <v>28693998.092209861</v>
          </cell>
          <cell r="H121">
            <v>252253002.23905799</v>
          </cell>
          <cell r="I121">
            <v>1.4530194E-3</v>
          </cell>
          <cell r="J121">
            <v>34504636</v>
          </cell>
          <cell r="K121">
            <v>3096952</v>
          </cell>
          <cell r="L121">
            <v>1102008</v>
          </cell>
          <cell r="M121">
            <v>275074</v>
          </cell>
          <cell r="N121">
            <v>-140706</v>
          </cell>
          <cell r="O121">
            <v>31072</v>
          </cell>
          <cell r="P121">
            <v>-2556989</v>
          </cell>
          <cell r="Q121">
            <v>0</v>
          </cell>
          <cell r="R121">
            <v>-251333</v>
          </cell>
          <cell r="S121">
            <v>81607</v>
          </cell>
          <cell r="T121">
            <v>254</v>
          </cell>
          <cell r="U121">
            <v>-146</v>
          </cell>
          <cell r="V121">
            <v>992292</v>
          </cell>
          <cell r="W121">
            <v>-6203095</v>
          </cell>
          <cell r="X121">
            <v>474933</v>
          </cell>
          <cell r="Y121">
            <v>-3098077</v>
          </cell>
          <cell r="Z121">
            <v>43805513</v>
          </cell>
          <cell r="AA121">
            <v>-3098077</v>
          </cell>
          <cell r="AB121">
            <v>-1804852.4800000002</v>
          </cell>
          <cell r="AC121">
            <v>-9777238</v>
          </cell>
          <cell r="AD121">
            <v>-194592.66363936476</v>
          </cell>
          <cell r="AE121">
            <v>1100292</v>
          </cell>
          <cell r="AF121">
            <v>5210803</v>
          </cell>
          <cell r="AG121">
            <v>-474933</v>
          </cell>
          <cell r="AH121">
            <v>-262279.35769191658</v>
          </cell>
          <cell r="AI121">
            <v>34504636</v>
          </cell>
          <cell r="AJ121">
            <v>1919635</v>
          </cell>
          <cell r="AK121">
            <v>2762544</v>
          </cell>
          <cell r="AL121">
            <v>298795</v>
          </cell>
          <cell r="AM121">
            <v>334994</v>
          </cell>
          <cell r="AN121">
            <v>5315968</v>
          </cell>
          <cell r="AO121">
            <v>486132</v>
          </cell>
          <cell r="AP121">
            <v>15703872</v>
          </cell>
          <cell r="AQ121">
            <v>0</v>
          </cell>
          <cell r="AR121">
            <v>95478</v>
          </cell>
          <cell r="AS121">
            <v>16285482</v>
          </cell>
        </row>
        <row r="122">
          <cell r="A122">
            <v>32800</v>
          </cell>
          <cell r="B122" t="str">
            <v>Dare County Schools</v>
          </cell>
          <cell r="C122">
            <v>34661545.359281436</v>
          </cell>
          <cell r="D122">
            <v>379120219.45232201</v>
          </cell>
          <cell r="E122">
            <v>1.9200148000000001E-3</v>
          </cell>
          <cell r="F122">
            <v>59358397</v>
          </cell>
          <cell r="G122">
            <v>38422151.987281404</v>
          </cell>
          <cell r="H122">
            <v>347193160.48372197</v>
          </cell>
          <cell r="I122">
            <v>1.9998905E-3</v>
          </cell>
          <cell r="J122">
            <v>47491103</v>
          </cell>
          <cell r="K122">
            <v>4262548</v>
          </cell>
          <cell r="L122">
            <v>1516770</v>
          </cell>
          <cell r="M122">
            <v>584542</v>
          </cell>
          <cell r="N122">
            <v>-193664</v>
          </cell>
          <cell r="O122">
            <v>42767</v>
          </cell>
          <cell r="P122">
            <v>-3519360</v>
          </cell>
          <cell r="Q122">
            <v>0</v>
          </cell>
          <cell r="R122">
            <v>-345926</v>
          </cell>
          <cell r="S122">
            <v>112321</v>
          </cell>
          <cell r="T122">
            <v>349</v>
          </cell>
          <cell r="U122">
            <v>-201</v>
          </cell>
          <cell r="V122">
            <v>1365759</v>
          </cell>
          <cell r="W122">
            <v>-8537746</v>
          </cell>
          <cell r="X122">
            <v>936359</v>
          </cell>
          <cell r="Y122">
            <v>-3775482</v>
          </cell>
          <cell r="Z122">
            <v>59358397</v>
          </cell>
          <cell r="AA122">
            <v>-3775482</v>
          </cell>
          <cell r="AB122">
            <v>-2416753.3600000003</v>
          </cell>
          <cell r="AC122">
            <v>-13457085</v>
          </cell>
          <cell r="AD122">
            <v>-430793.34095791355</v>
          </cell>
          <cell r="AE122">
            <v>2338184</v>
          </cell>
          <cell r="AF122">
            <v>7171987</v>
          </cell>
          <cell r="AG122">
            <v>-936359</v>
          </cell>
          <cell r="AH122">
            <v>-360993.11254492949</v>
          </cell>
          <cell r="AI122">
            <v>47491103</v>
          </cell>
          <cell r="AJ122">
            <v>4062317</v>
          </cell>
          <cell r="AK122">
            <v>3802280</v>
          </cell>
          <cell r="AL122">
            <v>411252</v>
          </cell>
          <cell r="AM122">
            <v>461076</v>
          </cell>
          <cell r="AN122">
            <v>8736925</v>
          </cell>
          <cell r="AO122">
            <v>2619144</v>
          </cell>
          <cell r="AP122">
            <v>21614319</v>
          </cell>
          <cell r="AQ122">
            <v>0</v>
          </cell>
          <cell r="AR122">
            <v>131413</v>
          </cell>
          <cell r="AS122">
            <v>24364876</v>
          </cell>
        </row>
        <row r="123">
          <cell r="A123">
            <v>32900</v>
          </cell>
          <cell r="B123" t="str">
            <v>Davidson County Schools</v>
          </cell>
          <cell r="C123">
            <v>93352638.173652709</v>
          </cell>
          <cell r="D123">
            <v>1030812508.84136</v>
          </cell>
          <cell r="E123">
            <v>5.2204423000000002E-3</v>
          </cell>
          <cell r="F123">
            <v>161393072</v>
          </cell>
          <cell r="G123">
            <v>101555170.74721782</v>
          </cell>
          <cell r="H123">
            <v>940240328.91311598</v>
          </cell>
          <cell r="I123">
            <v>5.4159411000000001E-3</v>
          </cell>
          <cell r="J123">
            <v>128611551</v>
          </cell>
          <cell r="K123">
            <v>11543486</v>
          </cell>
          <cell r="L123">
            <v>4107593</v>
          </cell>
          <cell r="M123">
            <v>1400465</v>
          </cell>
          <cell r="N123">
            <v>-524464</v>
          </cell>
          <cell r="O123">
            <v>115818</v>
          </cell>
          <cell r="P123">
            <v>-9530844</v>
          </cell>
          <cell r="Q123">
            <v>0</v>
          </cell>
          <cell r="R123">
            <v>-936810</v>
          </cell>
          <cell r="S123">
            <v>304179</v>
          </cell>
          <cell r="T123">
            <v>945</v>
          </cell>
          <cell r="U123">
            <v>-545</v>
          </cell>
          <cell r="V123">
            <v>3698639</v>
          </cell>
          <cell r="W123">
            <v>-23121231</v>
          </cell>
          <cell r="X123">
            <v>-3794403</v>
          </cell>
          <cell r="Y123">
            <v>-16737172</v>
          </cell>
          <cell r="Z123">
            <v>161393072</v>
          </cell>
          <cell r="AA123">
            <v>-16737172</v>
          </cell>
          <cell r="AB123">
            <v>-6387820.2400000002</v>
          </cell>
          <cell r="AC123">
            <v>-36443385</v>
          </cell>
          <cell r="AD123">
            <v>-1054385.4799814653</v>
          </cell>
          <cell r="AE123">
            <v>5601856</v>
          </cell>
          <cell r="AF123">
            <v>19422592</v>
          </cell>
          <cell r="AG123">
            <v>3794403</v>
          </cell>
          <cell r="AH123">
            <v>-977612.24179474288</v>
          </cell>
          <cell r="AI123">
            <v>128611551</v>
          </cell>
          <cell r="AJ123">
            <v>5601856</v>
          </cell>
          <cell r="AK123">
            <v>10297026</v>
          </cell>
          <cell r="AL123">
            <v>1113720</v>
          </cell>
          <cell r="AM123">
            <v>1248648</v>
          </cell>
          <cell r="AN123">
            <v>18261250</v>
          </cell>
          <cell r="AO123">
            <v>14202868</v>
          </cell>
          <cell r="AP123">
            <v>58534145</v>
          </cell>
          <cell r="AQ123">
            <v>0</v>
          </cell>
          <cell r="AR123">
            <v>355881</v>
          </cell>
          <cell r="AS123">
            <v>73092894</v>
          </cell>
        </row>
        <row r="124">
          <cell r="A124">
            <v>32901</v>
          </cell>
          <cell r="B124" t="str">
            <v>Invest Collegiate Charter School</v>
          </cell>
          <cell r="C124">
            <v>1610824.251497006</v>
          </cell>
          <cell r="D124">
            <v>22860630.267912999</v>
          </cell>
          <cell r="E124">
            <v>1.157753E-4</v>
          </cell>
          <cell r="F124">
            <v>3579262</v>
          </cell>
          <cell r="G124">
            <v>1875650.5564387918</v>
          </cell>
          <cell r="H124">
            <v>20849030.938667402</v>
          </cell>
          <cell r="I124">
            <v>1.200939E-4</v>
          </cell>
          <cell r="J124">
            <v>2851852</v>
          </cell>
          <cell r="K124">
            <v>255967</v>
          </cell>
          <cell r="L124">
            <v>91082</v>
          </cell>
          <cell r="M124">
            <v>26200</v>
          </cell>
          <cell r="N124">
            <v>-11630</v>
          </cell>
          <cell r="O124">
            <v>2568</v>
          </cell>
          <cell r="P124">
            <v>-211338</v>
          </cell>
          <cell r="Q124">
            <v>0</v>
          </cell>
          <cell r="R124">
            <v>-20773</v>
          </cell>
          <cell r="S124">
            <v>6745</v>
          </cell>
          <cell r="T124">
            <v>21</v>
          </cell>
          <cell r="U124">
            <v>-12</v>
          </cell>
          <cell r="V124">
            <v>82014</v>
          </cell>
          <cell r="W124">
            <v>-512694</v>
          </cell>
          <cell r="X124">
            <v>-609809</v>
          </cell>
          <cell r="Y124">
            <v>-901659</v>
          </cell>
          <cell r="Z124">
            <v>3579262</v>
          </cell>
          <cell r="AA124">
            <v>-901659</v>
          </cell>
          <cell r="AB124">
            <v>-117978.42</v>
          </cell>
          <cell r="AC124">
            <v>-808101</v>
          </cell>
          <cell r="AD124">
            <v>-23292.119479550282</v>
          </cell>
          <cell r="AE124">
            <v>104808</v>
          </cell>
          <cell r="AF124">
            <v>430680</v>
          </cell>
          <cell r="AG124">
            <v>609809</v>
          </cell>
          <cell r="AH124">
            <v>-21677.722234622099</v>
          </cell>
          <cell r="AI124">
            <v>2851852</v>
          </cell>
          <cell r="AJ124">
            <v>175575</v>
          </cell>
          <cell r="AK124">
            <v>228328</v>
          </cell>
          <cell r="AL124">
            <v>24696</v>
          </cell>
          <cell r="AM124">
            <v>27688</v>
          </cell>
          <cell r="AN124">
            <v>456287</v>
          </cell>
          <cell r="AO124">
            <v>839010</v>
          </cell>
          <cell r="AP124">
            <v>1297945</v>
          </cell>
          <cell r="AQ124">
            <v>0</v>
          </cell>
          <cell r="AR124">
            <v>7891</v>
          </cell>
          <cell r="AS124">
            <v>2144846</v>
          </cell>
        </row>
        <row r="125">
          <cell r="A125">
            <v>32904</v>
          </cell>
          <cell r="B125" t="str">
            <v>Discovery Charter</v>
          </cell>
          <cell r="C125">
            <v>553273.3532934133</v>
          </cell>
          <cell r="D125">
            <v>6140185.6704230001</v>
          </cell>
          <cell r="E125">
            <v>3.1096300000000002E-5</v>
          </cell>
          <cell r="F125">
            <v>961361</v>
          </cell>
          <cell r="G125">
            <v>1048299.2050874404</v>
          </cell>
          <cell r="H125">
            <v>9097883.2510469798</v>
          </cell>
          <cell r="I125">
            <v>5.2405299999999998E-5</v>
          </cell>
          <cell r="J125">
            <v>1244461</v>
          </cell>
          <cell r="K125">
            <v>111696</v>
          </cell>
          <cell r="L125">
            <v>39746</v>
          </cell>
          <cell r="M125">
            <v>155382</v>
          </cell>
          <cell r="N125">
            <v>-5075</v>
          </cell>
          <cell r="O125">
            <v>1121</v>
          </cell>
          <cell r="P125">
            <v>-92222</v>
          </cell>
          <cell r="Q125">
            <v>0</v>
          </cell>
          <cell r="R125">
            <v>-9065</v>
          </cell>
          <cell r="S125">
            <v>2943</v>
          </cell>
          <cell r="T125">
            <v>9</v>
          </cell>
          <cell r="U125">
            <v>-5</v>
          </cell>
          <cell r="V125">
            <v>35788</v>
          </cell>
          <cell r="W125">
            <v>-223724</v>
          </cell>
          <cell r="X125">
            <v>210957</v>
          </cell>
          <cell r="Y125">
            <v>227551</v>
          </cell>
          <cell r="Z125">
            <v>961361</v>
          </cell>
          <cell r="AA125">
            <v>227551</v>
          </cell>
          <cell r="AB125">
            <v>-65938.02</v>
          </cell>
          <cell r="AC125">
            <v>-352631</v>
          </cell>
          <cell r="AD125">
            <v>-114926.06869662128</v>
          </cell>
          <cell r="AE125">
            <v>621524</v>
          </cell>
          <cell r="AF125">
            <v>187935</v>
          </cell>
          <cell r="AG125">
            <v>-210957</v>
          </cell>
          <cell r="AH125">
            <v>-9459.4940877266999</v>
          </cell>
          <cell r="AI125">
            <v>1244461</v>
          </cell>
          <cell r="AJ125">
            <v>1281456</v>
          </cell>
          <cell r="AK125">
            <v>99635</v>
          </cell>
          <cell r="AL125">
            <v>10776</v>
          </cell>
          <cell r="AM125">
            <v>12082</v>
          </cell>
          <cell r="AN125">
            <v>1403949</v>
          </cell>
          <cell r="AO125">
            <v>0</v>
          </cell>
          <cell r="AP125">
            <v>566383</v>
          </cell>
          <cell r="AQ125">
            <v>0</v>
          </cell>
          <cell r="AR125">
            <v>3444</v>
          </cell>
          <cell r="AS125">
            <v>569827</v>
          </cell>
        </row>
        <row r="126">
          <cell r="A126">
            <v>32905</v>
          </cell>
          <cell r="B126" t="str">
            <v>Davidson County Community College</v>
          </cell>
          <cell r="C126">
            <v>14362726.497005988</v>
          </cell>
          <cell r="D126">
            <v>148786811.81612301</v>
          </cell>
          <cell r="E126">
            <v>7.5351529999999995E-4</v>
          </cell>
          <cell r="F126">
            <v>23295373</v>
          </cell>
          <cell r="G126">
            <v>14829896.661367251</v>
          </cell>
          <cell r="H126">
            <v>133738548.324742</v>
          </cell>
          <cell r="I126">
            <v>7.7035630000000003E-4</v>
          </cell>
          <cell r="J126">
            <v>18293537</v>
          </cell>
          <cell r="K126">
            <v>1641930</v>
          </cell>
          <cell r="L126">
            <v>584259</v>
          </cell>
          <cell r="M126">
            <v>124405</v>
          </cell>
          <cell r="N126">
            <v>-74599</v>
          </cell>
          <cell r="O126">
            <v>16474</v>
          </cell>
          <cell r="P126">
            <v>-1355655</v>
          </cell>
          <cell r="Q126">
            <v>0</v>
          </cell>
          <cell r="R126">
            <v>-133251</v>
          </cell>
          <cell r="S126">
            <v>43266</v>
          </cell>
          <cell r="T126">
            <v>134</v>
          </cell>
          <cell r="U126">
            <v>-77</v>
          </cell>
          <cell r="V126">
            <v>526089</v>
          </cell>
          <cell r="W126">
            <v>-3288733</v>
          </cell>
          <cell r="X126">
            <v>-508389</v>
          </cell>
          <cell r="Y126">
            <v>-2424147</v>
          </cell>
          <cell r="Z126">
            <v>23295373</v>
          </cell>
          <cell r="AA126">
            <v>-2424147</v>
          </cell>
          <cell r="AB126">
            <v>-932800.5</v>
          </cell>
          <cell r="AC126">
            <v>-5183659</v>
          </cell>
          <cell r="AD126">
            <v>-90828.716762290569</v>
          </cell>
          <cell r="AE126">
            <v>497620</v>
          </cell>
          <cell r="AF126">
            <v>2762644</v>
          </cell>
          <cell r="AG126">
            <v>508389</v>
          </cell>
          <cell r="AH126">
            <v>-139054.27247421572</v>
          </cell>
          <cell r="AI126">
            <v>18293537</v>
          </cell>
          <cell r="AJ126">
            <v>955876</v>
          </cell>
          <cell r="AK126">
            <v>1464635</v>
          </cell>
          <cell r="AL126">
            <v>158414</v>
          </cell>
          <cell r="AM126">
            <v>177606</v>
          </cell>
          <cell r="AN126">
            <v>2756531</v>
          </cell>
          <cell r="AO126">
            <v>822500</v>
          </cell>
          <cell r="AP126">
            <v>8325819</v>
          </cell>
          <cell r="AQ126">
            <v>0</v>
          </cell>
          <cell r="AR126">
            <v>50620</v>
          </cell>
          <cell r="AS126">
            <v>9198939</v>
          </cell>
        </row>
        <row r="127">
          <cell r="A127">
            <v>32910</v>
          </cell>
          <cell r="B127" t="str">
            <v>Lexington City Schools</v>
          </cell>
          <cell r="C127">
            <v>17361805.538922157</v>
          </cell>
          <cell r="D127">
            <v>192826340.125631</v>
          </cell>
          <cell r="E127">
            <v>9.7654890000000002E-4</v>
          </cell>
          <cell r="F127">
            <v>30190589</v>
          </cell>
          <cell r="G127">
            <v>21143844.038155802</v>
          </cell>
          <cell r="H127">
            <v>175728429.380806</v>
          </cell>
          <cell r="I127">
            <v>1.0122251000000001E-3</v>
          </cell>
          <cell r="J127">
            <v>24037159</v>
          </cell>
          <cell r="K127">
            <v>2157447</v>
          </cell>
          <cell r="L127">
            <v>767698</v>
          </cell>
          <cell r="M127">
            <v>282698</v>
          </cell>
          <cell r="N127">
            <v>-98021</v>
          </cell>
          <cell r="O127">
            <v>21646</v>
          </cell>
          <cell r="P127">
            <v>-1781290</v>
          </cell>
          <cell r="Q127">
            <v>0</v>
          </cell>
          <cell r="R127">
            <v>-175087</v>
          </cell>
          <cell r="S127">
            <v>56850</v>
          </cell>
          <cell r="T127">
            <v>177</v>
          </cell>
          <cell r="U127">
            <v>-102</v>
          </cell>
          <cell r="V127">
            <v>691266</v>
          </cell>
          <cell r="W127">
            <v>-4321297</v>
          </cell>
          <cell r="X127">
            <v>-460817</v>
          </cell>
          <cell r="Y127">
            <v>-2858832</v>
          </cell>
          <cell r="Z127">
            <v>30190589</v>
          </cell>
          <cell r="AA127">
            <v>-2858832</v>
          </cell>
          <cell r="AB127">
            <v>-1329947.7899999998</v>
          </cell>
          <cell r="AC127">
            <v>-6811172</v>
          </cell>
          <cell r="AD127">
            <v>-192412.76207812363</v>
          </cell>
          <cell r="AE127">
            <v>1130800</v>
          </cell>
          <cell r="AF127">
            <v>3630031</v>
          </cell>
          <cell r="AG127">
            <v>460817</v>
          </cell>
          <cell r="AH127">
            <v>-182713.1482674189</v>
          </cell>
          <cell r="AI127">
            <v>24037159</v>
          </cell>
          <cell r="AJ127">
            <v>1459704</v>
          </cell>
          <cell r="AK127">
            <v>1924487</v>
          </cell>
          <cell r="AL127">
            <v>208151</v>
          </cell>
          <cell r="AM127">
            <v>233369</v>
          </cell>
          <cell r="AN127">
            <v>3825711</v>
          </cell>
          <cell r="AO127">
            <v>2731133</v>
          </cell>
          <cell r="AP127">
            <v>10939877</v>
          </cell>
          <cell r="AQ127">
            <v>0</v>
          </cell>
          <cell r="AR127">
            <v>66513</v>
          </cell>
          <cell r="AS127">
            <v>13737523</v>
          </cell>
        </row>
        <row r="128">
          <cell r="A128">
            <v>32915</v>
          </cell>
          <cell r="B128" t="str">
            <v>Alamance Community School</v>
          </cell>
          <cell r="C128">
            <v>1014236.0778443114</v>
          </cell>
          <cell r="D128">
            <v>11569096.771992</v>
          </cell>
          <cell r="E128">
            <v>5.8590500000000001E-5</v>
          </cell>
          <cell r="F128">
            <v>1811360</v>
          </cell>
          <cell r="G128">
            <v>1554504.13354531</v>
          </cell>
          <cell r="H128">
            <v>14913565.609106099</v>
          </cell>
          <cell r="I128">
            <v>8.5904599999999997E-5</v>
          </cell>
          <cell r="J128">
            <v>2039964</v>
          </cell>
          <cell r="K128">
            <v>183096</v>
          </cell>
          <cell r="L128">
            <v>65152</v>
          </cell>
          <cell r="M128">
            <v>197336</v>
          </cell>
          <cell r="N128">
            <v>-8319</v>
          </cell>
          <cell r="O128">
            <v>1837</v>
          </cell>
          <cell r="P128">
            <v>-151173</v>
          </cell>
          <cell r="Q128">
            <v>0</v>
          </cell>
          <cell r="R128">
            <v>-14859</v>
          </cell>
          <cell r="S128">
            <v>4825</v>
          </cell>
          <cell r="T128">
            <v>15</v>
          </cell>
          <cell r="U128">
            <v>-9</v>
          </cell>
          <cell r="V128">
            <v>58666</v>
          </cell>
          <cell r="W128">
            <v>-366736</v>
          </cell>
          <cell r="X128">
            <v>378154</v>
          </cell>
          <cell r="Y128">
            <v>347985</v>
          </cell>
          <cell r="Z128">
            <v>1811360</v>
          </cell>
          <cell r="AA128">
            <v>347985</v>
          </cell>
          <cell r="AB128">
            <v>-97778.31</v>
          </cell>
          <cell r="AC128">
            <v>-578044</v>
          </cell>
          <cell r="AD128">
            <v>-147313.37303696547</v>
          </cell>
          <cell r="AE128">
            <v>789344</v>
          </cell>
          <cell r="AF128">
            <v>308070</v>
          </cell>
          <cell r="AG128">
            <v>-378154</v>
          </cell>
          <cell r="AH128">
            <v>-15506.333439719399</v>
          </cell>
          <cell r="AI128">
            <v>2039964</v>
          </cell>
          <cell r="AJ128">
            <v>2301960</v>
          </cell>
          <cell r="AK128">
            <v>163326</v>
          </cell>
          <cell r="AL128">
            <v>17665</v>
          </cell>
          <cell r="AM128">
            <v>19805</v>
          </cell>
          <cell r="AN128">
            <v>2502756</v>
          </cell>
          <cell r="AO128">
            <v>0</v>
          </cell>
          <cell r="AP128">
            <v>928436</v>
          </cell>
          <cell r="AQ128">
            <v>0</v>
          </cell>
          <cell r="AR128">
            <v>5645</v>
          </cell>
          <cell r="AS128">
            <v>934081</v>
          </cell>
        </row>
        <row r="129">
          <cell r="A129">
            <v>32920</v>
          </cell>
          <cell r="B129" t="str">
            <v>Thomasville City Schools</v>
          </cell>
          <cell r="C129">
            <v>14825172.754491018</v>
          </cell>
          <cell r="D129">
            <v>170481518.854608</v>
          </cell>
          <cell r="E129">
            <v>8.6338579999999999E-4</v>
          </cell>
          <cell r="F129">
            <v>26692084</v>
          </cell>
          <cell r="G129">
            <v>15435645.945945946</v>
          </cell>
          <cell r="H129">
            <v>140410941.27200699</v>
          </cell>
          <cell r="I129">
            <v>8.0879040000000001E-4</v>
          </cell>
          <cell r="J129">
            <v>19206226</v>
          </cell>
          <cell r="K129">
            <v>1723848</v>
          </cell>
          <cell r="L129">
            <v>613408</v>
          </cell>
          <cell r="M129">
            <v>-395931</v>
          </cell>
          <cell r="N129">
            <v>-78321</v>
          </cell>
          <cell r="O129">
            <v>17296</v>
          </cell>
          <cell r="P129">
            <v>-1423290</v>
          </cell>
          <cell r="Q129">
            <v>0</v>
          </cell>
          <cell r="R129">
            <v>-139899</v>
          </cell>
          <cell r="S129">
            <v>45425</v>
          </cell>
          <cell r="T129">
            <v>141</v>
          </cell>
          <cell r="U129">
            <v>-81</v>
          </cell>
          <cell r="V129">
            <v>552337</v>
          </cell>
          <cell r="W129">
            <v>-3452813</v>
          </cell>
          <cell r="X129">
            <v>23646</v>
          </cell>
          <cell r="Y129">
            <v>-2514234</v>
          </cell>
          <cell r="Z129">
            <v>26692084</v>
          </cell>
          <cell r="AA129">
            <v>-2514234</v>
          </cell>
          <cell r="AB129">
            <v>-970902.13</v>
          </cell>
          <cell r="AC129">
            <v>-5442279</v>
          </cell>
          <cell r="AD129">
            <v>294449.75720946398</v>
          </cell>
          <cell r="AE129">
            <v>-1583732</v>
          </cell>
          <cell r="AF129">
            <v>2900476</v>
          </cell>
          <cell r="AG129">
            <v>-23646</v>
          </cell>
          <cell r="AH129">
            <v>-145991.8750013856</v>
          </cell>
          <cell r="AI129">
            <v>19206226</v>
          </cell>
          <cell r="AJ129">
            <v>296945</v>
          </cell>
          <cell r="AK129">
            <v>1537708</v>
          </cell>
          <cell r="AL129">
            <v>166318</v>
          </cell>
          <cell r="AM129">
            <v>186467</v>
          </cell>
          <cell r="AN129">
            <v>2187438</v>
          </cell>
          <cell r="AO129">
            <v>3427306</v>
          </cell>
          <cell r="AP129">
            <v>8741206</v>
          </cell>
          <cell r="AQ129">
            <v>0</v>
          </cell>
          <cell r="AR129">
            <v>53146</v>
          </cell>
          <cell r="AS129">
            <v>12221658</v>
          </cell>
        </row>
        <row r="130">
          <cell r="A130">
            <v>33000</v>
          </cell>
          <cell r="B130" t="str">
            <v>Davie County Schools</v>
          </cell>
          <cell r="C130">
            <v>34655372.305389225</v>
          </cell>
          <cell r="D130">
            <v>387642272.41752702</v>
          </cell>
          <cell r="E130">
            <v>1.9631738000000002E-3</v>
          </cell>
          <cell r="F130">
            <v>60692683</v>
          </cell>
          <cell r="G130">
            <v>37701732.114467412</v>
          </cell>
          <cell r="H130">
            <v>349629192.593229</v>
          </cell>
          <cell r="I130">
            <v>2.0139224000000002E-3</v>
          </cell>
          <cell r="J130">
            <v>47824317</v>
          </cell>
          <cell r="K130">
            <v>4292455</v>
          </cell>
          <cell r="L130">
            <v>1527412</v>
          </cell>
          <cell r="M130">
            <v>360610</v>
          </cell>
          <cell r="N130">
            <v>-195023</v>
          </cell>
          <cell r="O130">
            <v>43067</v>
          </cell>
          <cell r="P130">
            <v>-3544053</v>
          </cell>
          <cell r="Q130">
            <v>0</v>
          </cell>
          <cell r="R130">
            <v>-348353</v>
          </cell>
          <cell r="S130">
            <v>113109</v>
          </cell>
          <cell r="T130">
            <v>351</v>
          </cell>
          <cell r="U130">
            <v>-203</v>
          </cell>
          <cell r="V130">
            <v>1375342</v>
          </cell>
          <cell r="W130">
            <v>-8597650</v>
          </cell>
          <cell r="X130">
            <v>-1856594</v>
          </cell>
          <cell r="Y130">
            <v>-6829530</v>
          </cell>
          <cell r="Z130">
            <v>60692683</v>
          </cell>
          <cell r="AA130">
            <v>-6829530</v>
          </cell>
          <cell r="AB130">
            <v>-2371438.9500000002</v>
          </cell>
          <cell r="AC130">
            <v>-13551504</v>
          </cell>
          <cell r="AD130">
            <v>-273702.55023932364</v>
          </cell>
          <cell r="AE130">
            <v>1442432</v>
          </cell>
          <cell r="AF130">
            <v>7222308</v>
          </cell>
          <cell r="AG130">
            <v>1856594</v>
          </cell>
          <cell r="AH130">
            <v>-363525.96084633365</v>
          </cell>
          <cell r="AI130">
            <v>47824317</v>
          </cell>
          <cell r="AJ130">
            <v>1442432</v>
          </cell>
          <cell r="AK130">
            <v>3828958</v>
          </cell>
          <cell r="AL130">
            <v>414138</v>
          </cell>
          <cell r="AM130">
            <v>464311</v>
          </cell>
          <cell r="AN130">
            <v>6149839</v>
          </cell>
          <cell r="AO130">
            <v>6221654</v>
          </cell>
          <cell r="AP130">
            <v>21765973</v>
          </cell>
          <cell r="AQ130">
            <v>0</v>
          </cell>
          <cell r="AR130">
            <v>132335</v>
          </cell>
          <cell r="AS130">
            <v>28119962</v>
          </cell>
        </row>
        <row r="131">
          <cell r="A131">
            <v>33001</v>
          </cell>
          <cell r="B131" t="str">
            <v>N.E. Regional School For Biotechnology</v>
          </cell>
          <cell r="C131">
            <v>857469.16167664679</v>
          </cell>
          <cell r="D131">
            <v>9238274.2099520005</v>
          </cell>
          <cell r="E131">
            <v>4.6786300000000003E-5</v>
          </cell>
          <cell r="F131">
            <v>1446426</v>
          </cell>
          <cell r="G131">
            <v>904051.98728139896</v>
          </cell>
          <cell r="H131">
            <v>8374611.8711795397</v>
          </cell>
          <cell r="I131">
            <v>4.8239199999999997E-5</v>
          </cell>
          <cell r="J131">
            <v>1145529</v>
          </cell>
          <cell r="K131">
            <v>102817</v>
          </cell>
          <cell r="L131">
            <v>36586</v>
          </cell>
          <cell r="M131">
            <v>10371</v>
          </cell>
          <cell r="N131">
            <v>-4671</v>
          </cell>
          <cell r="O131">
            <v>1032</v>
          </cell>
          <cell r="P131">
            <v>-84890</v>
          </cell>
          <cell r="Q131">
            <v>0</v>
          </cell>
          <cell r="R131">
            <v>-8344</v>
          </cell>
          <cell r="S131">
            <v>2709</v>
          </cell>
          <cell r="T131">
            <v>8</v>
          </cell>
          <cell r="U131">
            <v>-5</v>
          </cell>
          <cell r="V131">
            <v>32943</v>
          </cell>
          <cell r="W131">
            <v>-205938</v>
          </cell>
          <cell r="X131">
            <v>-88166</v>
          </cell>
          <cell r="Y131">
            <v>-205548</v>
          </cell>
          <cell r="Z131">
            <v>1446426</v>
          </cell>
          <cell r="AA131">
            <v>-205548</v>
          </cell>
          <cell r="AB131">
            <v>-56864.869999999995</v>
          </cell>
          <cell r="AC131">
            <v>-324597</v>
          </cell>
          <cell r="AD131">
            <v>-7836.0622698113148</v>
          </cell>
          <cell r="AE131">
            <v>41496</v>
          </cell>
          <cell r="AF131">
            <v>172995</v>
          </cell>
          <cell r="AG131">
            <v>88166</v>
          </cell>
          <cell r="AH131">
            <v>-8707.4862122087998</v>
          </cell>
          <cell r="AI131">
            <v>1145529</v>
          </cell>
          <cell r="AJ131">
            <v>87928</v>
          </cell>
          <cell r="AK131">
            <v>91714</v>
          </cell>
          <cell r="AL131">
            <v>9920</v>
          </cell>
          <cell r="AM131">
            <v>11122</v>
          </cell>
          <cell r="AN131">
            <v>200684</v>
          </cell>
          <cell r="AO131">
            <v>283757</v>
          </cell>
          <cell r="AP131">
            <v>521357</v>
          </cell>
          <cell r="AQ131">
            <v>0</v>
          </cell>
          <cell r="AR131">
            <v>3170</v>
          </cell>
          <cell r="AS131">
            <v>808284</v>
          </cell>
        </row>
        <row r="132">
          <cell r="A132">
            <v>33027</v>
          </cell>
          <cell r="B132" t="str">
            <v>Cornerstone Academy</v>
          </cell>
          <cell r="C132">
            <v>5167205.2395209586</v>
          </cell>
          <cell r="D132">
            <v>65962583.993524998</v>
          </cell>
          <cell r="E132">
            <v>3.340606E-4</v>
          </cell>
          <cell r="F132">
            <v>10327682</v>
          </cell>
          <cell r="G132">
            <v>5553832.1144674085</v>
          </cell>
          <cell r="H132">
            <v>58974960.504934303</v>
          </cell>
          <cell r="I132">
            <v>3.3970559999999998E-4</v>
          </cell>
          <cell r="J132">
            <v>8066939</v>
          </cell>
          <cell r="K132">
            <v>724045</v>
          </cell>
          <cell r="L132">
            <v>257642</v>
          </cell>
          <cell r="M132">
            <v>29519</v>
          </cell>
          <cell r="N132">
            <v>-32896</v>
          </cell>
          <cell r="O132">
            <v>7265</v>
          </cell>
          <cell r="P132">
            <v>-597806</v>
          </cell>
          <cell r="Q132">
            <v>0</v>
          </cell>
          <cell r="R132">
            <v>-58760</v>
          </cell>
          <cell r="S132">
            <v>19079</v>
          </cell>
          <cell r="T132">
            <v>59</v>
          </cell>
          <cell r="U132">
            <v>-34</v>
          </cell>
          <cell r="V132">
            <v>231991</v>
          </cell>
          <cell r="W132">
            <v>-1450239</v>
          </cell>
          <cell r="X132">
            <v>694882</v>
          </cell>
          <cell r="Y132">
            <v>-175253</v>
          </cell>
          <cell r="Z132">
            <v>10327682</v>
          </cell>
          <cell r="AA132">
            <v>-175253</v>
          </cell>
          <cell r="AB132">
            <v>-349336.04</v>
          </cell>
          <cell r="AC132">
            <v>-2285849</v>
          </cell>
          <cell r="AD132">
            <v>-30445.210354110459</v>
          </cell>
          <cell r="AE132">
            <v>118092</v>
          </cell>
          <cell r="AF132">
            <v>1218249</v>
          </cell>
          <cell r="AG132">
            <v>-694882</v>
          </cell>
          <cell r="AH132">
            <v>-61319.048164358399</v>
          </cell>
          <cell r="AI132">
            <v>8066939</v>
          </cell>
          <cell r="AJ132">
            <v>1302970</v>
          </cell>
          <cell r="AK132">
            <v>645863</v>
          </cell>
          <cell r="AL132">
            <v>69856</v>
          </cell>
          <cell r="AM132">
            <v>78319</v>
          </cell>
          <cell r="AN132">
            <v>2097008</v>
          </cell>
          <cell r="AO132">
            <v>0</v>
          </cell>
          <cell r="AP132">
            <v>3671454</v>
          </cell>
          <cell r="AQ132">
            <v>0</v>
          </cell>
          <cell r="AR132">
            <v>22322</v>
          </cell>
          <cell r="AS132">
            <v>3693776</v>
          </cell>
        </row>
        <row r="133">
          <cell r="A133">
            <v>33100</v>
          </cell>
          <cell r="B133" t="str">
            <v>Duplin County Schools</v>
          </cell>
          <cell r="C133">
            <v>51686580.68862275</v>
          </cell>
          <cell r="D133">
            <v>541262516.379812</v>
          </cell>
          <cell r="E133">
            <v>2.7411674999999998E-3</v>
          </cell>
          <cell r="F133">
            <v>84744820</v>
          </cell>
          <cell r="G133">
            <v>54842556.120826714</v>
          </cell>
          <cell r="H133">
            <v>484671213.70449603</v>
          </cell>
          <cell r="I133">
            <v>2.791787E-3</v>
          </cell>
          <cell r="J133">
            <v>66296152</v>
          </cell>
          <cell r="K133">
            <v>5950389</v>
          </cell>
          <cell r="L133">
            <v>2117365</v>
          </cell>
          <cell r="M133">
            <v>389054</v>
          </cell>
          <cell r="N133">
            <v>-270349</v>
          </cell>
          <cell r="O133">
            <v>59702</v>
          </cell>
          <cell r="P133">
            <v>-4912920</v>
          </cell>
          <cell r="Q133">
            <v>0</v>
          </cell>
          <cell r="R133">
            <v>-482903</v>
          </cell>
          <cell r="S133">
            <v>156797</v>
          </cell>
          <cell r="T133">
            <v>487</v>
          </cell>
          <cell r="U133">
            <v>-281</v>
          </cell>
          <cell r="V133">
            <v>1906559</v>
          </cell>
          <cell r="W133">
            <v>-11918437</v>
          </cell>
          <cell r="X133">
            <v>-3066088</v>
          </cell>
          <cell r="Y133">
            <v>-10070625</v>
          </cell>
          <cell r="Z133">
            <v>84744820</v>
          </cell>
          <cell r="AA133">
            <v>-10070625</v>
          </cell>
          <cell r="AB133">
            <v>-3449596.7800000003</v>
          </cell>
          <cell r="AC133">
            <v>-18785686</v>
          </cell>
          <cell r="AD133">
            <v>-273006.7103592921</v>
          </cell>
          <cell r="AE133">
            <v>1556216</v>
          </cell>
          <cell r="AF133">
            <v>10011878</v>
          </cell>
          <cell r="AG133">
            <v>3066088</v>
          </cell>
          <cell r="AH133">
            <v>-503935.52981649298</v>
          </cell>
          <cell r="AI133">
            <v>66296152</v>
          </cell>
          <cell r="AJ133">
            <v>1556216</v>
          </cell>
          <cell r="AK133">
            <v>5307868</v>
          </cell>
          <cell r="AL133">
            <v>574096</v>
          </cell>
          <cell r="AM133">
            <v>643648</v>
          </cell>
          <cell r="AN133">
            <v>8081828</v>
          </cell>
          <cell r="AO133">
            <v>7426749</v>
          </cell>
          <cell r="AP133">
            <v>30172940</v>
          </cell>
          <cell r="AQ133">
            <v>0</v>
          </cell>
          <cell r="AR133">
            <v>183448</v>
          </cell>
          <cell r="AS133">
            <v>37783137</v>
          </cell>
        </row>
        <row r="134">
          <cell r="A134">
            <v>33105</v>
          </cell>
          <cell r="B134" t="str">
            <v>James Sprunt Technical College</v>
          </cell>
          <cell r="C134">
            <v>6434311.6766467066</v>
          </cell>
          <cell r="D134">
            <v>66260565.092904001</v>
          </cell>
          <cell r="E134">
            <v>3.3556969999999999E-4</v>
          </cell>
          <cell r="F134">
            <v>10374336</v>
          </cell>
          <cell r="G134">
            <v>6855429.7297297306</v>
          </cell>
          <cell r="H134">
            <v>59851450.089207999</v>
          </cell>
          <cell r="I134">
            <v>3.4475430000000001E-4</v>
          </cell>
          <cell r="J134">
            <v>8186829</v>
          </cell>
          <cell r="K134">
            <v>734806</v>
          </cell>
          <cell r="L134">
            <v>261471</v>
          </cell>
          <cell r="M134">
            <v>70390</v>
          </cell>
          <cell r="N134">
            <v>-33385</v>
          </cell>
          <cell r="O134">
            <v>7372</v>
          </cell>
          <cell r="P134">
            <v>-606690</v>
          </cell>
          <cell r="Q134">
            <v>0</v>
          </cell>
          <cell r="R134">
            <v>-59633</v>
          </cell>
          <cell r="S134">
            <v>19363</v>
          </cell>
          <cell r="T134">
            <v>60</v>
          </cell>
          <cell r="U134">
            <v>-35</v>
          </cell>
          <cell r="V134">
            <v>235439</v>
          </cell>
          <cell r="W134">
            <v>-1471793</v>
          </cell>
          <cell r="X134">
            <v>-148019</v>
          </cell>
          <cell r="Y134">
            <v>-990654</v>
          </cell>
          <cell r="Z134">
            <v>10374336</v>
          </cell>
          <cell r="AA134">
            <v>-990654</v>
          </cell>
          <cell r="AB134">
            <v>-431206.53</v>
          </cell>
          <cell r="AC134">
            <v>-2319821</v>
          </cell>
          <cell r="AD134">
            <v>-49535.168875544914</v>
          </cell>
          <cell r="AE134">
            <v>281568</v>
          </cell>
          <cell r="AF134">
            <v>1236354</v>
          </cell>
          <cell r="AG134">
            <v>148019</v>
          </cell>
          <cell r="AH134">
            <v>-62230.371022937703</v>
          </cell>
          <cell r="AI134">
            <v>8186829</v>
          </cell>
          <cell r="AJ134">
            <v>760937</v>
          </cell>
          <cell r="AK134">
            <v>655462</v>
          </cell>
          <cell r="AL134">
            <v>70894</v>
          </cell>
          <cell r="AM134">
            <v>79483</v>
          </cell>
          <cell r="AN134">
            <v>1566776</v>
          </cell>
          <cell r="AO134">
            <v>343760</v>
          </cell>
          <cell r="AP134">
            <v>3726019</v>
          </cell>
          <cell r="AQ134">
            <v>0</v>
          </cell>
          <cell r="AR134">
            <v>22654</v>
          </cell>
          <cell r="AS134">
            <v>4092433</v>
          </cell>
        </row>
        <row r="135">
          <cell r="A135">
            <v>33200</v>
          </cell>
          <cell r="B135" t="str">
            <v>Durham Public Schools</v>
          </cell>
          <cell r="C135">
            <v>235261953.89221558</v>
          </cell>
          <cell r="D135">
            <v>2728143272.9665799</v>
          </cell>
          <cell r="E135">
            <v>1.3816396700000001E-2</v>
          </cell>
          <cell r="F135">
            <v>427142103</v>
          </cell>
          <cell r="G135">
            <v>241423965.97774243</v>
          </cell>
          <cell r="H135">
            <v>2414161776.0753298</v>
          </cell>
          <cell r="I135">
            <v>1.39059744E-2</v>
          </cell>
          <cell r="J135">
            <v>330223113</v>
          </cell>
          <cell r="K135">
            <v>29639063</v>
          </cell>
          <cell r="L135">
            <v>10546660</v>
          </cell>
          <cell r="M135">
            <v>358023</v>
          </cell>
          <cell r="N135">
            <v>-1346615</v>
          </cell>
          <cell r="O135">
            <v>297375</v>
          </cell>
          <cell r="P135">
            <v>-24471402</v>
          </cell>
          <cell r="Q135">
            <v>0</v>
          </cell>
          <cell r="R135">
            <v>-2405353</v>
          </cell>
          <cell r="S135">
            <v>781011</v>
          </cell>
          <cell r="T135">
            <v>2427</v>
          </cell>
          <cell r="U135">
            <v>-1399</v>
          </cell>
          <cell r="V135">
            <v>9496627</v>
          </cell>
          <cell r="W135">
            <v>-59366090</v>
          </cell>
          <cell r="X135">
            <v>-1209984</v>
          </cell>
          <cell r="Y135">
            <v>-37679657</v>
          </cell>
          <cell r="Z135">
            <v>427142103</v>
          </cell>
          <cell r="AA135">
            <v>-37679657</v>
          </cell>
          <cell r="AB135">
            <v>-15185567.459999999</v>
          </cell>
          <cell r="AC135">
            <v>-93572062</v>
          </cell>
          <cell r="AD135">
            <v>-483120.70643362403</v>
          </cell>
          <cell r="AE135">
            <v>1432088</v>
          </cell>
          <cell r="AF135">
            <v>49869463</v>
          </cell>
          <cell r="AG135">
            <v>1209984</v>
          </cell>
          <cell r="AH135">
            <v>-2510117.9197691614</v>
          </cell>
          <cell r="AI135">
            <v>330223113</v>
          </cell>
          <cell r="AJ135">
            <v>10421500</v>
          </cell>
          <cell r="AK135">
            <v>26438651</v>
          </cell>
          <cell r="AL135">
            <v>2859589</v>
          </cell>
          <cell r="AM135">
            <v>3206030</v>
          </cell>
          <cell r="AN135">
            <v>42925770</v>
          </cell>
          <cell r="AO135">
            <v>13786931</v>
          </cell>
          <cell r="AP135">
            <v>150292314</v>
          </cell>
          <cell r="AQ135">
            <v>0</v>
          </cell>
          <cell r="AR135">
            <v>913761</v>
          </cell>
          <cell r="AS135">
            <v>164993006</v>
          </cell>
        </row>
        <row r="136">
          <cell r="A136">
            <v>33202</v>
          </cell>
          <cell r="B136" t="str">
            <v>Central Park School For Children</v>
          </cell>
          <cell r="C136">
            <v>3827313.1736526946</v>
          </cell>
          <cell r="D136">
            <v>49035081.356516004</v>
          </cell>
          <cell r="E136">
            <v>2.48333E-4</v>
          </cell>
          <cell r="F136">
            <v>7677362</v>
          </cell>
          <cell r="G136">
            <v>3966135.6120826709</v>
          </cell>
          <cell r="H136">
            <v>45567744.767785303</v>
          </cell>
          <cell r="I136">
            <v>2.624778E-4</v>
          </cell>
          <cell r="J136">
            <v>6233021</v>
          </cell>
          <cell r="K136">
            <v>559443</v>
          </cell>
          <cell r="L136">
            <v>199070</v>
          </cell>
          <cell r="M136">
            <v>89764</v>
          </cell>
          <cell r="N136">
            <v>-25418</v>
          </cell>
          <cell r="O136">
            <v>5613</v>
          </cell>
          <cell r="P136">
            <v>-461902</v>
          </cell>
          <cell r="Q136">
            <v>0</v>
          </cell>
          <cell r="R136">
            <v>-45401</v>
          </cell>
          <cell r="S136">
            <v>14742</v>
          </cell>
          <cell r="T136">
            <v>46</v>
          </cell>
          <cell r="U136">
            <v>-26</v>
          </cell>
          <cell r="V136">
            <v>179251</v>
          </cell>
          <cell r="W136">
            <v>-1120546</v>
          </cell>
          <cell r="X136">
            <v>555626</v>
          </cell>
          <cell r="Y136">
            <v>-49738</v>
          </cell>
          <cell r="Z136">
            <v>7677362</v>
          </cell>
          <cell r="AA136">
            <v>-49738</v>
          </cell>
          <cell r="AB136">
            <v>-249469.93</v>
          </cell>
          <cell r="AC136">
            <v>-1766190</v>
          </cell>
          <cell r="AD136">
            <v>-76287.582601083093</v>
          </cell>
          <cell r="AE136">
            <v>359056</v>
          </cell>
          <cell r="AF136">
            <v>941295</v>
          </cell>
          <cell r="AG136">
            <v>-555626</v>
          </cell>
          <cell r="AH136">
            <v>-47378.932994554198</v>
          </cell>
          <cell r="AI136">
            <v>6233021</v>
          </cell>
          <cell r="AJ136">
            <v>1142786</v>
          </cell>
          <cell r="AK136">
            <v>499034</v>
          </cell>
          <cell r="AL136">
            <v>53975</v>
          </cell>
          <cell r="AM136">
            <v>60514</v>
          </cell>
          <cell r="AN136">
            <v>1756309</v>
          </cell>
          <cell r="AO136">
            <v>473398</v>
          </cell>
          <cell r="AP136">
            <v>2836795</v>
          </cell>
          <cell r="AQ136">
            <v>0</v>
          </cell>
          <cell r="AR136">
            <v>17247</v>
          </cell>
          <cell r="AS136">
            <v>3327440</v>
          </cell>
        </row>
        <row r="137">
          <cell r="A137">
            <v>33203</v>
          </cell>
          <cell r="B137" t="str">
            <v>Healthy Start Academy</v>
          </cell>
          <cell r="C137">
            <v>2348211.8263473054</v>
          </cell>
          <cell r="D137">
            <v>31964531.259367</v>
          </cell>
          <cell r="E137">
            <v>1.61881E-4</v>
          </cell>
          <cell r="F137">
            <v>5004647</v>
          </cell>
          <cell r="G137">
            <v>2990568.9984101746</v>
          </cell>
          <cell r="H137">
            <v>30003927.274618201</v>
          </cell>
          <cell r="I137">
            <v>1.7282760000000001E-4</v>
          </cell>
          <cell r="J137">
            <v>4104111</v>
          </cell>
          <cell r="K137">
            <v>368363</v>
          </cell>
          <cell r="L137">
            <v>131077</v>
          </cell>
          <cell r="M137">
            <v>75734</v>
          </cell>
          <cell r="N137">
            <v>-16736</v>
          </cell>
          <cell r="O137">
            <v>3696</v>
          </cell>
          <cell r="P137">
            <v>-304138</v>
          </cell>
          <cell r="Q137">
            <v>0</v>
          </cell>
          <cell r="R137">
            <v>-29894</v>
          </cell>
          <cell r="S137">
            <v>9707</v>
          </cell>
          <cell r="T137">
            <v>30</v>
          </cell>
          <cell r="U137">
            <v>-17</v>
          </cell>
          <cell r="V137">
            <v>118027</v>
          </cell>
          <cell r="W137">
            <v>-737819</v>
          </cell>
          <cell r="X137">
            <v>293409</v>
          </cell>
          <cell r="Y137">
            <v>-88561</v>
          </cell>
          <cell r="Z137">
            <v>5004647</v>
          </cell>
          <cell r="AA137">
            <v>-88561</v>
          </cell>
          <cell r="AB137">
            <v>-188106.78999999998</v>
          </cell>
          <cell r="AC137">
            <v>-1162942</v>
          </cell>
          <cell r="AD137">
            <v>-59038.867343630875</v>
          </cell>
          <cell r="AE137">
            <v>302928</v>
          </cell>
          <cell r="AF137">
            <v>619793</v>
          </cell>
          <cell r="AG137">
            <v>-293409</v>
          </cell>
          <cell r="AH137">
            <v>-31196.494636916403</v>
          </cell>
          <cell r="AI137">
            <v>4104111</v>
          </cell>
          <cell r="AJ137">
            <v>1367394</v>
          </cell>
          <cell r="AK137">
            <v>328587</v>
          </cell>
          <cell r="AL137">
            <v>35540</v>
          </cell>
          <cell r="AM137">
            <v>39845</v>
          </cell>
          <cell r="AN137">
            <v>1771366</v>
          </cell>
          <cell r="AO137">
            <v>68717</v>
          </cell>
          <cell r="AP137">
            <v>1867878</v>
          </cell>
          <cell r="AQ137">
            <v>0</v>
          </cell>
          <cell r="AR137">
            <v>11356</v>
          </cell>
          <cell r="AS137">
            <v>1947951</v>
          </cell>
        </row>
        <row r="138">
          <cell r="A138">
            <v>33204</v>
          </cell>
          <cell r="B138" t="str">
            <v>Voyager Academy</v>
          </cell>
          <cell r="C138">
            <v>6546019.0119760484</v>
          </cell>
          <cell r="D138">
            <v>78333675.911916003</v>
          </cell>
          <cell r="E138">
            <v>3.9671269999999999E-4</v>
          </cell>
          <cell r="F138">
            <v>12264609</v>
          </cell>
          <cell r="G138">
            <v>6922872.8139904616</v>
          </cell>
          <cell r="H138">
            <v>70885666.080230594</v>
          </cell>
          <cell r="I138">
            <v>4.0831329999999999E-4</v>
          </cell>
          <cell r="J138">
            <v>9696155</v>
          </cell>
          <cell r="K138">
            <v>870275</v>
          </cell>
          <cell r="L138">
            <v>309676</v>
          </cell>
          <cell r="M138">
            <v>73566</v>
          </cell>
          <cell r="N138">
            <v>-39540</v>
          </cell>
          <cell r="O138">
            <v>8732</v>
          </cell>
          <cell r="P138">
            <v>-718540</v>
          </cell>
          <cell r="Q138">
            <v>0</v>
          </cell>
          <cell r="R138">
            <v>-70627</v>
          </cell>
          <cell r="S138">
            <v>22932</v>
          </cell>
          <cell r="T138">
            <v>71</v>
          </cell>
          <cell r="U138">
            <v>-41</v>
          </cell>
          <cell r="V138">
            <v>278844</v>
          </cell>
          <cell r="W138">
            <v>-1743133</v>
          </cell>
          <cell r="X138">
            <v>-135623</v>
          </cell>
          <cell r="Y138">
            <v>-1143408</v>
          </cell>
          <cell r="Z138">
            <v>12264609</v>
          </cell>
          <cell r="AA138">
            <v>-1143408</v>
          </cell>
          <cell r="AB138">
            <v>-435448.7</v>
          </cell>
          <cell r="AC138">
            <v>-2747504</v>
          </cell>
          <cell r="AD138">
            <v>-62566.122606938006</v>
          </cell>
          <cell r="AE138">
            <v>294264</v>
          </cell>
          <cell r="AF138">
            <v>1464289</v>
          </cell>
          <cell r="AG138">
            <v>135623</v>
          </cell>
          <cell r="AH138">
            <v>-73703.179779338694</v>
          </cell>
          <cell r="AI138">
            <v>9696155</v>
          </cell>
          <cell r="AJ138">
            <v>469822</v>
          </cell>
          <cell r="AK138">
            <v>776303</v>
          </cell>
          <cell r="AL138">
            <v>83965</v>
          </cell>
          <cell r="AM138">
            <v>94137</v>
          </cell>
          <cell r="AN138">
            <v>1424227</v>
          </cell>
          <cell r="AO138">
            <v>551866</v>
          </cell>
          <cell r="AP138">
            <v>4412949</v>
          </cell>
          <cell r="AQ138">
            <v>0</v>
          </cell>
          <cell r="AR138">
            <v>26830</v>
          </cell>
          <cell r="AS138">
            <v>4991645</v>
          </cell>
        </row>
        <row r="139">
          <cell r="A139">
            <v>33205</v>
          </cell>
          <cell r="B139" t="str">
            <v>Durham Technical Institute</v>
          </cell>
          <cell r="C139">
            <v>21022881.43712575</v>
          </cell>
          <cell r="D139">
            <v>212090513.37708601</v>
          </cell>
          <cell r="E139">
            <v>1.0741103E-3</v>
          </cell>
          <cell r="F139">
            <v>33206757</v>
          </cell>
          <cell r="G139">
            <v>22343296.502384733</v>
          </cell>
          <cell r="H139">
            <v>194234231.937426</v>
          </cell>
          <cell r="I139">
            <v>1.1188216000000001E-3</v>
          </cell>
          <cell r="J139">
            <v>26568491</v>
          </cell>
          <cell r="K139">
            <v>2384646</v>
          </cell>
          <cell r="L139">
            <v>848544</v>
          </cell>
          <cell r="M139">
            <v>337875</v>
          </cell>
          <cell r="N139">
            <v>-108344</v>
          </cell>
          <cell r="O139">
            <v>23926</v>
          </cell>
          <cell r="P139">
            <v>-1968876</v>
          </cell>
          <cell r="Q139">
            <v>0</v>
          </cell>
          <cell r="R139">
            <v>-193526</v>
          </cell>
          <cell r="S139">
            <v>62837</v>
          </cell>
          <cell r="T139">
            <v>195</v>
          </cell>
          <cell r="U139">
            <v>-113</v>
          </cell>
          <cell r="V139">
            <v>764062</v>
          </cell>
          <cell r="W139">
            <v>-4776369</v>
          </cell>
          <cell r="X139">
            <v>-275421</v>
          </cell>
          <cell r="Y139">
            <v>-2900564</v>
          </cell>
          <cell r="Z139">
            <v>33206757</v>
          </cell>
          <cell r="AA139">
            <v>-2900564</v>
          </cell>
          <cell r="AB139">
            <v>-1405393.3499999996</v>
          </cell>
          <cell r="AC139">
            <v>-7528451</v>
          </cell>
          <cell r="AD139">
            <v>-241142.05867413478</v>
          </cell>
          <cell r="AE139">
            <v>1351508</v>
          </cell>
          <cell r="AF139">
            <v>4012307</v>
          </cell>
          <cell r="AG139">
            <v>275421</v>
          </cell>
          <cell r="AH139">
            <v>-201954.50289228241</v>
          </cell>
          <cell r="AI139">
            <v>26568491</v>
          </cell>
          <cell r="AJ139">
            <v>3989346</v>
          </cell>
          <cell r="AK139">
            <v>2127153</v>
          </cell>
          <cell r="AL139">
            <v>230072</v>
          </cell>
          <cell r="AM139">
            <v>257945</v>
          </cell>
          <cell r="AN139">
            <v>6604516</v>
          </cell>
          <cell r="AO139">
            <v>1783531</v>
          </cell>
          <cell r="AP139">
            <v>12091946</v>
          </cell>
          <cell r="AQ139">
            <v>0</v>
          </cell>
          <cell r="AR139">
            <v>73518</v>
          </cell>
          <cell r="AS139">
            <v>13948995</v>
          </cell>
        </row>
        <row r="140">
          <cell r="A140">
            <v>33206</v>
          </cell>
          <cell r="B140" t="str">
            <v>Bear Grass Charter School</v>
          </cell>
          <cell r="C140">
            <v>2067231.1377245511</v>
          </cell>
          <cell r="D140">
            <v>20712017.853771001</v>
          </cell>
          <cell r="E140">
            <v>1.048939E-4</v>
          </cell>
          <cell r="F140">
            <v>3242857</v>
          </cell>
          <cell r="G140">
            <v>2135229.0937996823</v>
          </cell>
          <cell r="H140">
            <v>20254580.295422699</v>
          </cell>
          <cell r="I140">
            <v>1.1666980000000001E-4</v>
          </cell>
          <cell r="J140">
            <v>2770540</v>
          </cell>
          <cell r="K140">
            <v>248669</v>
          </cell>
          <cell r="L140">
            <v>88485</v>
          </cell>
          <cell r="M140">
            <v>84441</v>
          </cell>
          <cell r="N140">
            <v>-11298</v>
          </cell>
          <cell r="O140">
            <v>2495</v>
          </cell>
          <cell r="P140">
            <v>-205313</v>
          </cell>
          <cell r="Q140">
            <v>0</v>
          </cell>
          <cell r="R140">
            <v>-20181</v>
          </cell>
          <cell r="S140">
            <v>6553</v>
          </cell>
          <cell r="T140">
            <v>20</v>
          </cell>
          <cell r="U140">
            <v>-12</v>
          </cell>
          <cell r="V140">
            <v>79676</v>
          </cell>
          <cell r="W140">
            <v>-498076</v>
          </cell>
          <cell r="X140">
            <v>97504</v>
          </cell>
          <cell r="Y140">
            <v>-127037</v>
          </cell>
          <cell r="Z140">
            <v>3242857</v>
          </cell>
          <cell r="AA140">
            <v>-127037</v>
          </cell>
          <cell r="AB140">
            <v>-134305.91</v>
          </cell>
          <cell r="AC140">
            <v>-785061</v>
          </cell>
          <cell r="AD140">
            <v>-63510.86386021896</v>
          </cell>
          <cell r="AE140">
            <v>337760</v>
          </cell>
          <cell r="AF140">
            <v>418400</v>
          </cell>
          <cell r="AG140">
            <v>-97504</v>
          </cell>
          <cell r="AH140">
            <v>-21059.6501368422</v>
          </cell>
          <cell r="AI140">
            <v>2770540</v>
          </cell>
          <cell r="AJ140">
            <v>493236</v>
          </cell>
          <cell r="AK140">
            <v>221818</v>
          </cell>
          <cell r="AL140">
            <v>23992</v>
          </cell>
          <cell r="AM140">
            <v>26898</v>
          </cell>
          <cell r="AN140">
            <v>765944</v>
          </cell>
          <cell r="AO140">
            <v>94384</v>
          </cell>
          <cell r="AP140">
            <v>1260938</v>
          </cell>
          <cell r="AQ140">
            <v>0</v>
          </cell>
          <cell r="AR140">
            <v>7666</v>
          </cell>
          <cell r="AS140">
            <v>1362988</v>
          </cell>
        </row>
        <row r="141">
          <cell r="A141">
            <v>33207</v>
          </cell>
          <cell r="B141" t="str">
            <v>Invest Collegiate Charter (Buncombe)</v>
          </cell>
          <cell r="C141">
            <v>6304032.185628742</v>
          </cell>
          <cell r="D141">
            <v>96433890.448421001</v>
          </cell>
          <cell r="E141">
            <v>4.8837939999999997E-4</v>
          </cell>
          <cell r="F141">
            <v>15098539</v>
          </cell>
          <cell r="G141">
            <v>7167185.5325914165</v>
          </cell>
          <cell r="H141">
            <v>87368862.830353096</v>
          </cell>
          <cell r="I141">
            <v>5.032592E-4</v>
          </cell>
          <cell r="J141">
            <v>11950822</v>
          </cell>
          <cell r="K141">
            <v>1072642</v>
          </cell>
          <cell r="L141">
            <v>381685</v>
          </cell>
          <cell r="M141">
            <v>77718</v>
          </cell>
          <cell r="N141">
            <v>-48734</v>
          </cell>
          <cell r="O141">
            <v>10762</v>
          </cell>
          <cell r="P141">
            <v>-885624</v>
          </cell>
          <cell r="Q141">
            <v>0</v>
          </cell>
          <cell r="R141">
            <v>-87050</v>
          </cell>
          <cell r="S141">
            <v>28265</v>
          </cell>
          <cell r="T141">
            <v>88</v>
          </cell>
          <cell r="U141">
            <v>-51</v>
          </cell>
          <cell r="V141">
            <v>343684</v>
          </cell>
          <cell r="W141">
            <v>-2148467</v>
          </cell>
          <cell r="X141">
            <v>2007932</v>
          </cell>
          <cell r="Y141">
            <v>752850</v>
          </cell>
          <cell r="Z141">
            <v>15098539</v>
          </cell>
          <cell r="AA141">
            <v>752850</v>
          </cell>
          <cell r="AB141">
            <v>-450815.97000000009</v>
          </cell>
          <cell r="AC141">
            <v>-3386386</v>
          </cell>
          <cell r="AD141">
            <v>-80251.353338329354</v>
          </cell>
          <cell r="AE141">
            <v>310876</v>
          </cell>
          <cell r="AF141">
            <v>1804783</v>
          </cell>
          <cell r="AG141">
            <v>-2007932</v>
          </cell>
          <cell r="AH141">
            <v>-90841.526085988793</v>
          </cell>
          <cell r="AI141">
            <v>11950822</v>
          </cell>
          <cell r="AJ141">
            <v>3794813</v>
          </cell>
          <cell r="AK141">
            <v>956819</v>
          </cell>
          <cell r="AL141">
            <v>103489</v>
          </cell>
          <cell r="AM141">
            <v>116027</v>
          </cell>
          <cell r="AN141">
            <v>4971148</v>
          </cell>
          <cell r="AO141">
            <v>0</v>
          </cell>
          <cell r="AP141">
            <v>5439100</v>
          </cell>
          <cell r="AQ141">
            <v>0</v>
          </cell>
          <cell r="AR141">
            <v>33069</v>
          </cell>
          <cell r="AS141">
            <v>5472169</v>
          </cell>
        </row>
        <row r="142">
          <cell r="A142">
            <v>33208</v>
          </cell>
          <cell r="B142" t="str">
            <v>Kipp Halifax College Prep Charter</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-223659</v>
          </cell>
          <cell r="Y142">
            <v>-223659</v>
          </cell>
          <cell r="Z142">
            <v>0</v>
          </cell>
          <cell r="AA142">
            <v>-223659</v>
          </cell>
          <cell r="AB142">
            <v>0</v>
          </cell>
          <cell r="AC142">
            <v>0</v>
          </cell>
          <cell r="AD142">
            <v>0</v>
          </cell>
          <cell r="AE142">
            <v>0</v>
          </cell>
          <cell r="AF142">
            <v>0</v>
          </cell>
          <cell r="AG142">
            <v>223659</v>
          </cell>
          <cell r="AH142">
            <v>0</v>
          </cell>
          <cell r="AI142">
            <v>0</v>
          </cell>
          <cell r="AJ142">
            <v>0</v>
          </cell>
          <cell r="AK142">
            <v>0</v>
          </cell>
          <cell r="AL142">
            <v>0</v>
          </cell>
          <cell r="AM142">
            <v>0</v>
          </cell>
          <cell r="AN142">
            <v>0</v>
          </cell>
          <cell r="AO142">
            <v>201200</v>
          </cell>
          <cell r="AP142">
            <v>0</v>
          </cell>
          <cell r="AQ142">
            <v>0</v>
          </cell>
          <cell r="AR142">
            <v>0</v>
          </cell>
          <cell r="AS142">
            <v>201200</v>
          </cell>
        </row>
        <row r="143">
          <cell r="A143">
            <v>33209</v>
          </cell>
          <cell r="B143" t="str">
            <v>Pioneer Springs Community Charter</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-438501</v>
          </cell>
          <cell r="Y143">
            <v>-438501</v>
          </cell>
          <cell r="Z143">
            <v>0</v>
          </cell>
          <cell r="AA143">
            <v>-438501</v>
          </cell>
          <cell r="AB143">
            <v>0</v>
          </cell>
          <cell r="AC143">
            <v>0</v>
          </cell>
          <cell r="AD143">
            <v>0</v>
          </cell>
          <cell r="AE143">
            <v>0</v>
          </cell>
          <cell r="AF143">
            <v>0</v>
          </cell>
          <cell r="AG143">
            <v>438501</v>
          </cell>
          <cell r="AH143">
            <v>0</v>
          </cell>
          <cell r="AI143">
            <v>0</v>
          </cell>
          <cell r="AJ143">
            <v>365908</v>
          </cell>
          <cell r="AK143">
            <v>0</v>
          </cell>
          <cell r="AL143">
            <v>0</v>
          </cell>
          <cell r="AM143">
            <v>0</v>
          </cell>
          <cell r="AN143">
            <v>365908</v>
          </cell>
          <cell r="AO143">
            <v>2774146</v>
          </cell>
          <cell r="AP143">
            <v>0</v>
          </cell>
          <cell r="AQ143">
            <v>0</v>
          </cell>
          <cell r="AR143">
            <v>0</v>
          </cell>
          <cell r="AS143">
            <v>2774146</v>
          </cell>
        </row>
        <row r="144">
          <cell r="A144">
            <v>33300</v>
          </cell>
          <cell r="B144" t="str">
            <v>Edgecombe County Schools</v>
          </cell>
          <cell r="C144">
            <v>33908236.077844314</v>
          </cell>
          <cell r="D144">
            <v>366550005.729375</v>
          </cell>
          <cell r="E144">
            <v>1.8563542E-3</v>
          </cell>
          <cell r="F144">
            <v>57390292</v>
          </cell>
          <cell r="G144">
            <v>37460084.578696348</v>
          </cell>
          <cell r="H144">
            <v>330226001.663055</v>
          </cell>
          <cell r="I144">
            <v>1.9021568E-3</v>
          </cell>
          <cell r="J144">
            <v>45170236</v>
          </cell>
          <cell r="K144">
            <v>4054239</v>
          </cell>
          <cell r="L144">
            <v>1442646</v>
          </cell>
          <cell r="M144">
            <v>348413</v>
          </cell>
          <cell r="N144">
            <v>-184200</v>
          </cell>
          <cell r="O144">
            <v>40677</v>
          </cell>
          <cell r="P144">
            <v>-3347370</v>
          </cell>
          <cell r="Q144">
            <v>0</v>
          </cell>
          <cell r="R144">
            <v>-329021</v>
          </cell>
          <cell r="S144">
            <v>106832</v>
          </cell>
          <cell r="T144">
            <v>332</v>
          </cell>
          <cell r="U144">
            <v>-191</v>
          </cell>
          <cell r="V144">
            <v>1299015</v>
          </cell>
          <cell r="W144">
            <v>-8120511</v>
          </cell>
          <cell r="X144">
            <v>-965334</v>
          </cell>
          <cell r="Y144">
            <v>-5654473</v>
          </cell>
          <cell r="Z144">
            <v>57390292</v>
          </cell>
          <cell r="AA144">
            <v>-5654473</v>
          </cell>
          <cell r="AB144">
            <v>-2356239.3200000003</v>
          </cell>
          <cell r="AC144">
            <v>-12799444</v>
          </cell>
          <cell r="AD144">
            <v>-247027.5800742032</v>
          </cell>
          <cell r="AE144">
            <v>1393648</v>
          </cell>
          <cell r="AF144">
            <v>6821495</v>
          </cell>
          <cell r="AG144">
            <v>965334</v>
          </cell>
          <cell r="AH144">
            <v>-343351.55038763519</v>
          </cell>
          <cell r="AI144">
            <v>45170236</v>
          </cell>
          <cell r="AJ144">
            <v>1534930</v>
          </cell>
          <cell r="AK144">
            <v>3616464</v>
          </cell>
          <cell r="AL144">
            <v>391155</v>
          </cell>
          <cell r="AM144">
            <v>438543</v>
          </cell>
          <cell r="AN144">
            <v>5981092</v>
          </cell>
          <cell r="AO144">
            <v>4590674</v>
          </cell>
          <cell r="AP144">
            <v>20558038</v>
          </cell>
          <cell r="AQ144">
            <v>0</v>
          </cell>
          <cell r="AR144">
            <v>124991</v>
          </cell>
          <cell r="AS144">
            <v>25273703</v>
          </cell>
        </row>
        <row r="145">
          <cell r="A145">
            <v>33305</v>
          </cell>
          <cell r="B145" t="str">
            <v>Edgecombe Technical College</v>
          </cell>
          <cell r="C145">
            <v>8302535.4790419163</v>
          </cell>
          <cell r="D145">
            <v>73044127.948437005</v>
          </cell>
          <cell r="E145">
            <v>3.6992440000000002E-4</v>
          </cell>
          <cell r="F145">
            <v>11436432</v>
          </cell>
          <cell r="G145">
            <v>8103270.1112877578</v>
          </cell>
          <cell r="H145">
            <v>61717182.573913001</v>
          </cell>
          <cell r="I145">
            <v>3.5550129999999998E-4</v>
          </cell>
          <cell r="J145">
            <v>8442037</v>
          </cell>
          <cell r="K145">
            <v>757712</v>
          </cell>
          <cell r="L145">
            <v>269622</v>
          </cell>
          <cell r="M145">
            <v>-87920</v>
          </cell>
          <cell r="N145">
            <v>-34426</v>
          </cell>
          <cell r="O145">
            <v>7602</v>
          </cell>
          <cell r="P145">
            <v>-625603</v>
          </cell>
          <cell r="Q145">
            <v>0</v>
          </cell>
          <cell r="R145">
            <v>-61492</v>
          </cell>
          <cell r="S145">
            <v>19966</v>
          </cell>
          <cell r="T145">
            <v>62</v>
          </cell>
          <cell r="U145">
            <v>-36</v>
          </cell>
          <cell r="V145">
            <v>242778</v>
          </cell>
          <cell r="W145">
            <v>-1517673</v>
          </cell>
          <cell r="X145">
            <v>-881202</v>
          </cell>
          <cell r="Y145">
            <v>-1910610</v>
          </cell>
          <cell r="Z145">
            <v>11436432</v>
          </cell>
          <cell r="AA145">
            <v>-1910610</v>
          </cell>
          <cell r="AB145">
            <v>-509695.68999999994</v>
          </cell>
          <cell r="AC145">
            <v>-2392137</v>
          </cell>
          <cell r="AD145">
            <v>77788.318026375608</v>
          </cell>
          <cell r="AE145">
            <v>-351668</v>
          </cell>
          <cell r="AF145">
            <v>1274895</v>
          </cell>
          <cell r="AG145">
            <v>881202</v>
          </cell>
          <cell r="AH145">
            <v>-64170.273722870697</v>
          </cell>
          <cell r="AI145">
            <v>8442037</v>
          </cell>
          <cell r="AJ145">
            <v>0</v>
          </cell>
          <cell r="AK145">
            <v>675895</v>
          </cell>
          <cell r="AL145">
            <v>73104</v>
          </cell>
          <cell r="AM145">
            <v>81961</v>
          </cell>
          <cell r="AN145">
            <v>830960</v>
          </cell>
          <cell r="AO145">
            <v>2595755</v>
          </cell>
          <cell r="AP145">
            <v>3842170</v>
          </cell>
          <cell r="AQ145">
            <v>0</v>
          </cell>
          <cell r="AR145">
            <v>23360</v>
          </cell>
          <cell r="AS145">
            <v>6461285</v>
          </cell>
        </row>
        <row r="146">
          <cell r="A146">
            <v>33400</v>
          </cell>
          <cell r="B146" t="str">
            <v>Winston-Salem-Forsyth County Schools</v>
          </cell>
          <cell r="C146">
            <v>320686781.88622755</v>
          </cell>
          <cell r="D146">
            <v>3440471382.9969501</v>
          </cell>
          <cell r="E146">
            <v>1.7423907999999998E-2</v>
          </cell>
          <cell r="F146">
            <v>538670456</v>
          </cell>
          <cell r="G146">
            <v>356808875.83465827</v>
          </cell>
          <cell r="H146">
            <v>3159662804.7533302</v>
          </cell>
          <cell r="I146">
            <v>1.8200184599999999E-2</v>
          </cell>
          <cell r="J146">
            <v>432197086</v>
          </cell>
          <cell r="K146">
            <v>38791703</v>
          </cell>
          <cell r="L146">
            <v>13803502</v>
          </cell>
          <cell r="M146">
            <v>5768034</v>
          </cell>
          <cell r="N146">
            <v>-1762455</v>
          </cell>
          <cell r="O146">
            <v>389206</v>
          </cell>
          <cell r="P146">
            <v>-32028251</v>
          </cell>
          <cell r="Q146">
            <v>0</v>
          </cell>
          <cell r="R146">
            <v>-3148134</v>
          </cell>
          <cell r="S146">
            <v>1022190</v>
          </cell>
          <cell r="T146">
            <v>3176</v>
          </cell>
          <cell r="U146">
            <v>-1831</v>
          </cell>
          <cell r="V146">
            <v>12429217</v>
          </cell>
          <cell r="W146">
            <v>-77698532</v>
          </cell>
          <cell r="X146">
            <v>-2610736</v>
          </cell>
          <cell r="Y146">
            <v>-45042911</v>
          </cell>
          <cell r="Z146">
            <v>538670456</v>
          </cell>
          <cell r="AA146">
            <v>-45042911</v>
          </cell>
          <cell r="AB146">
            <v>-22443278.290000003</v>
          </cell>
          <cell r="AC146">
            <v>-122467420</v>
          </cell>
          <cell r="AD146">
            <v>-4186699.253782928</v>
          </cell>
          <cell r="AE146">
            <v>23072136</v>
          </cell>
          <cell r="AF146">
            <v>65269316</v>
          </cell>
          <cell r="AG146">
            <v>2610736</v>
          </cell>
          <cell r="AH146">
            <v>-3285250.5112886392</v>
          </cell>
          <cell r="AI146">
            <v>432197086</v>
          </cell>
          <cell r="AJ146">
            <v>23072136</v>
          </cell>
          <cell r="AK146">
            <v>34602992</v>
          </cell>
          <cell r="AL146">
            <v>3742640</v>
          </cell>
          <cell r="AM146">
            <v>4196062</v>
          </cell>
          <cell r="AN146">
            <v>65613830</v>
          </cell>
          <cell r="AO146">
            <v>20667552</v>
          </cell>
          <cell r="AP146">
            <v>196703071</v>
          </cell>
          <cell r="AQ146">
            <v>0</v>
          </cell>
          <cell r="AR146">
            <v>1195934</v>
          </cell>
          <cell r="AS146">
            <v>218566557</v>
          </cell>
        </row>
        <row r="147">
          <cell r="A147">
            <v>33402</v>
          </cell>
          <cell r="B147" t="str">
            <v>Arts Based Elementary Charter</v>
          </cell>
          <cell r="C147">
            <v>2547143.2634730539</v>
          </cell>
          <cell r="D147">
            <v>31616403.672651999</v>
          </cell>
          <cell r="E147">
            <v>1.60118E-4</v>
          </cell>
          <cell r="F147">
            <v>4950143</v>
          </cell>
          <cell r="G147">
            <v>2708651.1923688394</v>
          </cell>
          <cell r="H147">
            <v>29761797.648497902</v>
          </cell>
          <cell r="I147">
            <v>1.7143289999999999E-4</v>
          </cell>
          <cell r="J147">
            <v>4070992</v>
          </cell>
          <cell r="K147">
            <v>365390</v>
          </cell>
          <cell r="L147">
            <v>130019</v>
          </cell>
          <cell r="M147">
            <v>75194</v>
          </cell>
          <cell r="N147">
            <v>-16601</v>
          </cell>
          <cell r="O147">
            <v>3666</v>
          </cell>
          <cell r="P147">
            <v>-301684</v>
          </cell>
          <cell r="Q147">
            <v>0</v>
          </cell>
          <cell r="R147">
            <v>-29653</v>
          </cell>
          <cell r="S147">
            <v>9628</v>
          </cell>
          <cell r="T147">
            <v>30</v>
          </cell>
          <cell r="U147">
            <v>-17</v>
          </cell>
          <cell r="V147">
            <v>117074</v>
          </cell>
          <cell r="W147">
            <v>-731865</v>
          </cell>
          <cell r="X147">
            <v>120610</v>
          </cell>
          <cell r="Y147">
            <v>-258209</v>
          </cell>
          <cell r="Z147">
            <v>4950143</v>
          </cell>
          <cell r="AA147">
            <v>-258209</v>
          </cell>
          <cell r="AB147">
            <v>-170374.16</v>
          </cell>
          <cell r="AC147">
            <v>-1153557</v>
          </cell>
          <cell r="AD147">
            <v>-61025.26978661801</v>
          </cell>
          <cell r="AE147">
            <v>300776</v>
          </cell>
          <cell r="AF147">
            <v>614791</v>
          </cell>
          <cell r="AG147">
            <v>-120610</v>
          </cell>
          <cell r="AH147">
            <v>-30944.742306443099</v>
          </cell>
          <cell r="AI147">
            <v>4070992</v>
          </cell>
          <cell r="AJ147">
            <v>675559</v>
          </cell>
          <cell r="AK147">
            <v>325936</v>
          </cell>
          <cell r="AL147">
            <v>35253</v>
          </cell>
          <cell r="AM147">
            <v>39524</v>
          </cell>
          <cell r="AN147">
            <v>1076272</v>
          </cell>
          <cell r="AO147">
            <v>292842</v>
          </cell>
          <cell r="AP147">
            <v>1852804</v>
          </cell>
          <cell r="AQ147">
            <v>0</v>
          </cell>
          <cell r="AR147">
            <v>11265</v>
          </cell>
          <cell r="AS147">
            <v>2156911</v>
          </cell>
        </row>
        <row r="148">
          <cell r="A148">
            <v>33405</v>
          </cell>
          <cell r="B148" t="str">
            <v>Forsyth Technical Institute</v>
          </cell>
          <cell r="C148">
            <v>30275924.700598802</v>
          </cell>
          <cell r="D148">
            <v>312775584.344464</v>
          </cell>
          <cell r="E148">
            <v>1.5840193E-3</v>
          </cell>
          <cell r="F148">
            <v>48970897</v>
          </cell>
          <cell r="G148">
            <v>31030285.21462639</v>
          </cell>
          <cell r="H148">
            <v>280977681.286623</v>
          </cell>
          <cell r="I148">
            <v>1.6184782999999999E-3</v>
          </cell>
          <cell r="J148">
            <v>38433764</v>
          </cell>
          <cell r="K148">
            <v>3449609</v>
          </cell>
          <cell r="L148">
            <v>1227497</v>
          </cell>
          <cell r="M148">
            <v>253072</v>
          </cell>
          <cell r="N148">
            <v>-156729</v>
          </cell>
          <cell r="O148">
            <v>34611</v>
          </cell>
          <cell r="P148">
            <v>-2848160</v>
          </cell>
          <cell r="Q148">
            <v>0</v>
          </cell>
          <cell r="R148">
            <v>-279952</v>
          </cell>
          <cell r="S148">
            <v>90900</v>
          </cell>
          <cell r="T148">
            <v>282</v>
          </cell>
          <cell r="U148">
            <v>-163</v>
          </cell>
          <cell r="V148">
            <v>1105286</v>
          </cell>
          <cell r="W148">
            <v>-6909457</v>
          </cell>
          <cell r="X148">
            <v>-1376002</v>
          </cell>
          <cell r="Y148">
            <v>-5409206</v>
          </cell>
          <cell r="Z148">
            <v>48970897</v>
          </cell>
          <cell r="AA148">
            <v>-5409206</v>
          </cell>
          <cell r="AB148">
            <v>-1951804.94</v>
          </cell>
          <cell r="AC148">
            <v>-10890596</v>
          </cell>
          <cell r="AD148">
            <v>-185848.64273479395</v>
          </cell>
          <cell r="AE148">
            <v>1012296</v>
          </cell>
          <cell r="AF148">
            <v>5804170</v>
          </cell>
          <cell r="AG148">
            <v>1376002</v>
          </cell>
          <cell r="AH148">
            <v>-292145.75453177368</v>
          </cell>
          <cell r="AI148">
            <v>38433764</v>
          </cell>
          <cell r="AJ148">
            <v>2780536</v>
          </cell>
          <cell r="AK148">
            <v>3077122</v>
          </cell>
          <cell r="AL148">
            <v>332820</v>
          </cell>
          <cell r="AM148">
            <v>373141</v>
          </cell>
          <cell r="AN148">
            <v>6563619</v>
          </cell>
          <cell r="AO148">
            <v>1591358</v>
          </cell>
          <cell r="AP148">
            <v>17492111</v>
          </cell>
          <cell r="AQ148">
            <v>0</v>
          </cell>
          <cell r="AR148">
            <v>106350</v>
          </cell>
          <cell r="AS148">
            <v>19189819</v>
          </cell>
        </row>
        <row r="149">
          <cell r="A149">
            <v>33500</v>
          </cell>
          <cell r="B149" t="str">
            <v>Franklin County Schools</v>
          </cell>
          <cell r="C149">
            <v>46382511.976047903</v>
          </cell>
          <cell r="D149">
            <v>514230089.55934101</v>
          </cell>
          <cell r="E149">
            <v>2.6042646E-3</v>
          </cell>
          <cell r="F149">
            <v>80512386</v>
          </cell>
          <cell r="G149">
            <v>50387375.198728137</v>
          </cell>
          <cell r="H149">
            <v>461815483.43184501</v>
          </cell>
          <cell r="I149">
            <v>2.6601341999999998E-3</v>
          </cell>
          <cell r="J149">
            <v>63169813</v>
          </cell>
          <cell r="K149">
            <v>5669785</v>
          </cell>
          <cell r="L149">
            <v>2017516</v>
          </cell>
          <cell r="M149">
            <v>402655</v>
          </cell>
          <cell r="N149">
            <v>-257600</v>
          </cell>
          <cell r="O149">
            <v>56886</v>
          </cell>
          <cell r="P149">
            <v>-4681241</v>
          </cell>
          <cell r="Q149">
            <v>0</v>
          </cell>
          <cell r="R149">
            <v>-460130</v>
          </cell>
          <cell r="S149">
            <v>149403</v>
          </cell>
          <cell r="T149">
            <v>464</v>
          </cell>
          <cell r="U149">
            <v>-268</v>
          </cell>
          <cell r="V149">
            <v>1816651</v>
          </cell>
          <cell r="W149">
            <v>-11356397</v>
          </cell>
          <cell r="X149">
            <v>-2763021</v>
          </cell>
          <cell r="Y149">
            <v>-9405297</v>
          </cell>
          <cell r="Z149">
            <v>80512386</v>
          </cell>
          <cell r="AA149">
            <v>-9405297</v>
          </cell>
          <cell r="AB149">
            <v>-3169365.9</v>
          </cell>
          <cell r="AC149">
            <v>-17899806</v>
          </cell>
          <cell r="AD149">
            <v>-301322.25024131592</v>
          </cell>
          <cell r="AE149">
            <v>1610620</v>
          </cell>
          <cell r="AF149">
            <v>9539746</v>
          </cell>
          <cell r="AG149">
            <v>2763021</v>
          </cell>
          <cell r="AH149">
            <v>-480171.35170411377</v>
          </cell>
          <cell r="AI149">
            <v>63169813</v>
          </cell>
          <cell r="AJ149">
            <v>1946671</v>
          </cell>
          <cell r="AK149">
            <v>5057564</v>
          </cell>
          <cell r="AL149">
            <v>547023</v>
          </cell>
          <cell r="AM149">
            <v>613295</v>
          </cell>
          <cell r="AN149">
            <v>8164553</v>
          </cell>
          <cell r="AO149">
            <v>6362095</v>
          </cell>
          <cell r="AP149">
            <v>28750069</v>
          </cell>
          <cell r="AQ149">
            <v>0</v>
          </cell>
          <cell r="AR149">
            <v>174797</v>
          </cell>
          <cell r="AS149">
            <v>35286961</v>
          </cell>
        </row>
        <row r="150">
          <cell r="A150">
            <v>33501</v>
          </cell>
          <cell r="B150" t="str">
            <v>A Childs Garden Charter (AKA Cross Creek Charter)</v>
          </cell>
          <cell r="C150">
            <v>1735912.2754491018</v>
          </cell>
          <cell r="D150">
            <v>19152130.319782</v>
          </cell>
          <cell r="E150">
            <v>9.6994E-5</v>
          </cell>
          <cell r="F150">
            <v>2998627</v>
          </cell>
          <cell r="G150">
            <v>2063024.4833068359</v>
          </cell>
          <cell r="H150">
            <v>17831487.270734102</v>
          </cell>
          <cell r="I150">
            <v>1.027123E-4</v>
          </cell>
          <cell r="J150">
            <v>2439094</v>
          </cell>
          <cell r="K150">
            <v>218920</v>
          </cell>
          <cell r="L150">
            <v>77900</v>
          </cell>
          <cell r="M150">
            <v>42884</v>
          </cell>
          <cell r="N150">
            <v>-9946</v>
          </cell>
          <cell r="O150">
            <v>2196</v>
          </cell>
          <cell r="P150">
            <v>-180751</v>
          </cell>
          <cell r="Q150">
            <v>0</v>
          </cell>
          <cell r="R150">
            <v>-17766</v>
          </cell>
          <cell r="S150">
            <v>5769</v>
          </cell>
          <cell r="T150">
            <v>18</v>
          </cell>
          <cell r="U150">
            <v>-10</v>
          </cell>
          <cell r="V150">
            <v>70144</v>
          </cell>
          <cell r="W150">
            <v>-438490</v>
          </cell>
          <cell r="X150">
            <v>236171</v>
          </cell>
          <cell r="Y150">
            <v>7039</v>
          </cell>
          <cell r="Z150">
            <v>2998627</v>
          </cell>
          <cell r="AA150">
            <v>7039</v>
          </cell>
          <cell r="AB150">
            <v>-129764.23999999998</v>
          </cell>
          <cell r="AC150">
            <v>-691142</v>
          </cell>
          <cell r="AD150">
            <v>-30840.459696494043</v>
          </cell>
          <cell r="AE150">
            <v>171540</v>
          </cell>
          <cell r="AF150">
            <v>368346</v>
          </cell>
          <cell r="AG150">
            <v>-236171</v>
          </cell>
          <cell r="AH150">
            <v>-18540.231514499701</v>
          </cell>
          <cell r="AI150">
            <v>2439094</v>
          </cell>
          <cell r="AJ150">
            <v>857825</v>
          </cell>
          <cell r="AK150">
            <v>195281</v>
          </cell>
          <cell r="AL150">
            <v>21121</v>
          </cell>
          <cell r="AM150">
            <v>23680</v>
          </cell>
          <cell r="AN150">
            <v>1097907</v>
          </cell>
          <cell r="AO150">
            <v>38386</v>
          </cell>
          <cell r="AP150">
            <v>1110089</v>
          </cell>
          <cell r="AQ150">
            <v>0</v>
          </cell>
          <cell r="AR150">
            <v>6749</v>
          </cell>
          <cell r="AS150">
            <v>1155224</v>
          </cell>
        </row>
        <row r="151">
          <cell r="A151">
            <v>33600</v>
          </cell>
          <cell r="B151" t="str">
            <v>Gaston County Schools</v>
          </cell>
          <cell r="C151">
            <v>162982488.17365271</v>
          </cell>
          <cell r="D151">
            <v>1805971538.02477</v>
          </cell>
          <cell r="E151">
            <v>9.1461543000000006E-3</v>
          </cell>
          <cell r="F151">
            <v>282758788</v>
          </cell>
          <cell r="G151">
            <v>139107322.8934817</v>
          </cell>
          <cell r="H151">
            <v>1677493820.3538101</v>
          </cell>
          <cell r="I151">
            <v>9.6626440999999993E-3</v>
          </cell>
          <cell r="J151">
            <v>229457377</v>
          </cell>
          <cell r="K151">
            <v>20594869</v>
          </cell>
          <cell r="L151">
            <v>7328405</v>
          </cell>
          <cell r="M151">
            <v>3187025</v>
          </cell>
          <cell r="N151">
            <v>-935703</v>
          </cell>
          <cell r="O151">
            <v>206633</v>
          </cell>
          <cell r="P151">
            <v>-17004091</v>
          </cell>
          <cell r="Q151">
            <v>0</v>
          </cell>
          <cell r="R151">
            <v>-1671373</v>
          </cell>
          <cell r="S151">
            <v>542690</v>
          </cell>
          <cell r="T151">
            <v>1686</v>
          </cell>
          <cell r="U151">
            <v>-972</v>
          </cell>
          <cell r="V151">
            <v>6598785</v>
          </cell>
          <cell r="W151">
            <v>-41250860</v>
          </cell>
          <cell r="X151">
            <v>-1996329</v>
          </cell>
          <cell r="Y151">
            <v>-24399235</v>
          </cell>
          <cell r="Z151">
            <v>282758788</v>
          </cell>
          <cell r="AA151">
            <v>-24399235</v>
          </cell>
          <cell r="AB151">
            <v>-8749850.6099999994</v>
          </cell>
          <cell r="AC151">
            <v>-65019071</v>
          </cell>
          <cell r="AD151">
            <v>-2785588.5671831705</v>
          </cell>
          <cell r="AE151">
            <v>12748100</v>
          </cell>
          <cell r="AF151">
            <v>34652075</v>
          </cell>
          <cell r="AG151">
            <v>1996329</v>
          </cell>
          <cell r="AH151">
            <v>-1744169.4778153598</v>
          </cell>
          <cell r="AI151">
            <v>229457377</v>
          </cell>
          <cell r="AJ151">
            <v>12748100</v>
          </cell>
          <cell r="AK151">
            <v>18371044</v>
          </cell>
          <cell r="AL151">
            <v>1987002</v>
          </cell>
          <cell r="AM151">
            <v>2227728</v>
          </cell>
          <cell r="AN151">
            <v>35333874</v>
          </cell>
          <cell r="AO151">
            <v>18127162</v>
          </cell>
          <cell r="AP151">
            <v>104431455</v>
          </cell>
          <cell r="AQ151">
            <v>0</v>
          </cell>
          <cell r="AR151">
            <v>634932</v>
          </cell>
          <cell r="AS151">
            <v>123193549</v>
          </cell>
        </row>
        <row r="152">
          <cell r="A152">
            <v>33605</v>
          </cell>
          <cell r="B152" t="str">
            <v>Gaston College</v>
          </cell>
          <cell r="C152">
            <v>22740860.029940121</v>
          </cell>
          <cell r="D152">
            <v>207481274.086229</v>
          </cell>
          <cell r="E152">
            <v>1.0507672E-3</v>
          </cell>
          <cell r="F152">
            <v>32485092</v>
          </cell>
          <cell r="G152">
            <v>23412329.093799688</v>
          </cell>
          <cell r="H152">
            <v>177669754.70757699</v>
          </cell>
          <cell r="I152">
            <v>1.0234074E-3</v>
          </cell>
          <cell r="J152">
            <v>24302704</v>
          </cell>
          <cell r="K152">
            <v>2181281</v>
          </cell>
          <cell r="L152">
            <v>776179</v>
          </cell>
          <cell r="M152">
            <v>-149193</v>
          </cell>
          <cell r="N152">
            <v>-99104</v>
          </cell>
          <cell r="O152">
            <v>21885</v>
          </cell>
          <cell r="P152">
            <v>-1800968</v>
          </cell>
          <cell r="Q152">
            <v>0</v>
          </cell>
          <cell r="R152">
            <v>-177021</v>
          </cell>
          <cell r="S152">
            <v>57478</v>
          </cell>
          <cell r="T152">
            <v>179</v>
          </cell>
          <cell r="U152">
            <v>-103</v>
          </cell>
          <cell r="V152">
            <v>698902</v>
          </cell>
          <cell r="W152">
            <v>-4369036</v>
          </cell>
          <cell r="X152">
            <v>-1273951</v>
          </cell>
          <cell r="Y152">
            <v>-4133472</v>
          </cell>
          <cell r="Z152">
            <v>32485092</v>
          </cell>
          <cell r="AA152">
            <v>-4133472</v>
          </cell>
          <cell r="AB152">
            <v>-1472635.5000000002</v>
          </cell>
          <cell r="AC152">
            <v>-6886417</v>
          </cell>
          <cell r="AD152">
            <v>147559.40753863333</v>
          </cell>
          <cell r="AE152">
            <v>-596776</v>
          </cell>
          <cell r="AF152">
            <v>3670133</v>
          </cell>
          <cell r="AG152">
            <v>1273951</v>
          </cell>
          <cell r="AH152">
            <v>-184731.6254202486</v>
          </cell>
          <cell r="AI152">
            <v>24302704</v>
          </cell>
          <cell r="AJ152">
            <v>744808</v>
          </cell>
          <cell r="AK152">
            <v>1945747</v>
          </cell>
          <cell r="AL152">
            <v>210451</v>
          </cell>
          <cell r="AM152">
            <v>235947</v>
          </cell>
          <cell r="AN152">
            <v>3136953</v>
          </cell>
          <cell r="AO152">
            <v>3400309</v>
          </cell>
          <cell r="AP152">
            <v>11060733</v>
          </cell>
          <cell r="AQ152">
            <v>0</v>
          </cell>
          <cell r="AR152">
            <v>67248</v>
          </cell>
          <cell r="AS152">
            <v>14528290</v>
          </cell>
        </row>
        <row r="153">
          <cell r="A153">
            <v>33700</v>
          </cell>
          <cell r="B153" t="str">
            <v>Gates County Schools</v>
          </cell>
          <cell r="C153">
            <v>11839980.688622754</v>
          </cell>
          <cell r="D153">
            <v>126297342.05488101</v>
          </cell>
          <cell r="E153">
            <v>6.3961970000000004E-4</v>
          </cell>
          <cell r="F153">
            <v>19774223</v>
          </cell>
          <cell r="G153">
            <v>13359454.372019079</v>
          </cell>
          <cell r="H153">
            <v>116515778.749456</v>
          </cell>
          <cell r="I153">
            <v>6.7115030000000002E-4</v>
          </cell>
          <cell r="J153">
            <v>15937707</v>
          </cell>
          <cell r="K153">
            <v>1430483</v>
          </cell>
          <cell r="L153">
            <v>509018</v>
          </cell>
          <cell r="M153">
            <v>236333</v>
          </cell>
          <cell r="N153">
            <v>-64992</v>
          </cell>
          <cell r="O153">
            <v>14352</v>
          </cell>
          <cell r="P153">
            <v>-1181074</v>
          </cell>
          <cell r="Q153">
            <v>0</v>
          </cell>
          <cell r="R153">
            <v>-116091</v>
          </cell>
          <cell r="S153">
            <v>37694</v>
          </cell>
          <cell r="T153">
            <v>117</v>
          </cell>
          <cell r="U153">
            <v>-68</v>
          </cell>
          <cell r="V153">
            <v>458340</v>
          </cell>
          <cell r="W153">
            <v>-2865212</v>
          </cell>
          <cell r="X153">
            <v>-199951</v>
          </cell>
          <cell r="Y153">
            <v>-1741051</v>
          </cell>
          <cell r="Z153">
            <v>19774223</v>
          </cell>
          <cell r="AA153">
            <v>-1741051</v>
          </cell>
          <cell r="AB153">
            <v>-840309.68</v>
          </cell>
          <cell r="AC153">
            <v>-4516111</v>
          </cell>
          <cell r="AD153">
            <v>-170053.79576709424</v>
          </cell>
          <cell r="AE153">
            <v>945332</v>
          </cell>
          <cell r="AF153">
            <v>2406872</v>
          </cell>
          <cell r="AG153">
            <v>199951</v>
          </cell>
          <cell r="AH153">
            <v>-121146.9506867817</v>
          </cell>
          <cell r="AI153">
            <v>15937707</v>
          </cell>
          <cell r="AJ153">
            <v>1175711</v>
          </cell>
          <cell r="AK153">
            <v>1276020</v>
          </cell>
          <cell r="AL153">
            <v>138014</v>
          </cell>
          <cell r="AM153">
            <v>154734</v>
          </cell>
          <cell r="AN153">
            <v>2744479</v>
          </cell>
          <cell r="AO153">
            <v>551905</v>
          </cell>
          <cell r="AP153">
            <v>7253626</v>
          </cell>
          <cell r="AQ153">
            <v>0</v>
          </cell>
          <cell r="AR153">
            <v>44101</v>
          </cell>
          <cell r="AS153">
            <v>7849632</v>
          </cell>
        </row>
        <row r="154">
          <cell r="A154">
            <v>33800</v>
          </cell>
          <cell r="B154" t="str">
            <v>Graham County Schools</v>
          </cell>
          <cell r="C154">
            <v>8871092.5149700604</v>
          </cell>
          <cell r="D154">
            <v>89329945.717126995</v>
          </cell>
          <cell r="E154">
            <v>4.5240219999999998E-4</v>
          </cell>
          <cell r="F154">
            <v>13986282</v>
          </cell>
          <cell r="G154">
            <v>10278133.545310019</v>
          </cell>
          <cell r="H154">
            <v>83264125.471722901</v>
          </cell>
          <cell r="I154">
            <v>4.7961519999999998E-4</v>
          </cell>
          <cell r="J154">
            <v>11389351</v>
          </cell>
          <cell r="K154">
            <v>1022247</v>
          </cell>
          <cell r="L154">
            <v>363753</v>
          </cell>
          <cell r="M154">
            <v>212076</v>
          </cell>
          <cell r="N154">
            <v>-46445</v>
          </cell>
          <cell r="O154">
            <v>10256</v>
          </cell>
          <cell r="P154">
            <v>-844015</v>
          </cell>
          <cell r="Q154">
            <v>0</v>
          </cell>
          <cell r="R154">
            <v>-82960</v>
          </cell>
          <cell r="S154">
            <v>26937</v>
          </cell>
          <cell r="T154">
            <v>84</v>
          </cell>
          <cell r="U154">
            <v>-48</v>
          </cell>
          <cell r="V154">
            <v>327537</v>
          </cell>
          <cell r="W154">
            <v>-2047529</v>
          </cell>
          <cell r="X154">
            <v>-359360</v>
          </cell>
          <cell r="Y154">
            <v>-1417467</v>
          </cell>
          <cell r="Z154">
            <v>13986282</v>
          </cell>
          <cell r="AA154">
            <v>-1417467</v>
          </cell>
          <cell r="AB154">
            <v>-646494.60000000009</v>
          </cell>
          <cell r="AC154">
            <v>-3227288</v>
          </cell>
          <cell r="AD154">
            <v>-146767.48287425237</v>
          </cell>
          <cell r="AE154">
            <v>848308</v>
          </cell>
          <cell r="AF154">
            <v>1719991</v>
          </cell>
          <cell r="AG154">
            <v>359360</v>
          </cell>
          <cell r="AH154">
            <v>-86573.631842272793</v>
          </cell>
          <cell r="AI154">
            <v>11389351</v>
          </cell>
          <cell r="AJ154">
            <v>948460</v>
          </cell>
          <cell r="AK154">
            <v>911866</v>
          </cell>
          <cell r="AL154">
            <v>98627</v>
          </cell>
          <cell r="AM154">
            <v>110576</v>
          </cell>
          <cell r="AN154">
            <v>2069529</v>
          </cell>
          <cell r="AO154">
            <v>1216561</v>
          </cell>
          <cell r="AP154">
            <v>5183562</v>
          </cell>
          <cell r="AQ154">
            <v>0</v>
          </cell>
          <cell r="AR154">
            <v>31516</v>
          </cell>
          <cell r="AS154">
            <v>6431639</v>
          </cell>
        </row>
        <row r="155">
          <cell r="A155">
            <v>33900</v>
          </cell>
          <cell r="B155" t="str">
            <v>Granville County Schools And Oxford Orphanage</v>
          </cell>
          <cell r="C155">
            <v>40630450.898203596</v>
          </cell>
          <cell r="D155">
            <v>427897731.40527397</v>
          </cell>
          <cell r="E155">
            <v>2.1670434000000001E-3</v>
          </cell>
          <cell r="F155">
            <v>66995433</v>
          </cell>
          <cell r="G155">
            <v>42563796.025437206</v>
          </cell>
          <cell r="H155">
            <v>371338551.85877699</v>
          </cell>
          <cell r="I155">
            <v>2.1389719999999998E-3</v>
          </cell>
          <cell r="J155">
            <v>50793851</v>
          </cell>
          <cell r="K155">
            <v>4558985</v>
          </cell>
          <cell r="L155">
            <v>1622253</v>
          </cell>
          <cell r="M155">
            <v>-180544</v>
          </cell>
          <cell r="N155">
            <v>-207132</v>
          </cell>
          <cell r="O155">
            <v>45741</v>
          </cell>
          <cell r="P155">
            <v>-3764112</v>
          </cell>
          <cell r="Q155">
            <v>0</v>
          </cell>
          <cell r="R155">
            <v>-369984</v>
          </cell>
          <cell r="S155">
            <v>120133</v>
          </cell>
          <cell r="T155">
            <v>373</v>
          </cell>
          <cell r="U155">
            <v>-215</v>
          </cell>
          <cell r="V155">
            <v>1460741</v>
          </cell>
          <cell r="W155">
            <v>-9131500</v>
          </cell>
          <cell r="X155">
            <v>-3232498</v>
          </cell>
          <cell r="Y155">
            <v>-9077759</v>
          </cell>
          <cell r="Z155">
            <v>66995433</v>
          </cell>
          <cell r="AA155">
            <v>-9077759</v>
          </cell>
          <cell r="AB155">
            <v>-2677262.77</v>
          </cell>
          <cell r="AC155">
            <v>-14392952</v>
          </cell>
          <cell r="AD155">
            <v>151397.0451610079</v>
          </cell>
          <cell r="AE155">
            <v>-722164</v>
          </cell>
          <cell r="AF155">
            <v>7670759</v>
          </cell>
          <cell r="AG155">
            <v>3232498</v>
          </cell>
          <cell r="AH155">
            <v>-386098.21884070797</v>
          </cell>
          <cell r="AI155">
            <v>50793851</v>
          </cell>
          <cell r="AJ155">
            <v>0</v>
          </cell>
          <cell r="AK155">
            <v>4066708</v>
          </cell>
          <cell r="AL155">
            <v>439853</v>
          </cell>
          <cell r="AM155">
            <v>493141</v>
          </cell>
          <cell r="AN155">
            <v>4999702</v>
          </cell>
          <cell r="AO155">
            <v>8738630</v>
          </cell>
          <cell r="AP155">
            <v>23117478</v>
          </cell>
          <cell r="AQ155">
            <v>0</v>
          </cell>
          <cell r="AR155">
            <v>140552</v>
          </cell>
          <cell r="AS155">
            <v>31996660</v>
          </cell>
        </row>
        <row r="156">
          <cell r="A156">
            <v>34000</v>
          </cell>
          <cell r="B156" t="str">
            <v>Greene County Schools</v>
          </cell>
          <cell r="C156">
            <v>18780592.814371258</v>
          </cell>
          <cell r="D156">
            <v>208457603.768051</v>
          </cell>
          <cell r="E156">
            <v>1.0557118E-3</v>
          </cell>
          <cell r="F156">
            <v>32637957</v>
          </cell>
          <cell r="G156">
            <v>21667891.891891893</v>
          </cell>
          <cell r="H156">
            <v>190652435.08438799</v>
          </cell>
          <cell r="I156">
            <v>1.0981897999999999E-3</v>
          </cell>
          <cell r="J156">
            <v>26078550</v>
          </cell>
          <cell r="K156">
            <v>2340671</v>
          </cell>
          <cell r="L156">
            <v>832896</v>
          </cell>
          <cell r="M156">
            <v>318102</v>
          </cell>
          <cell r="N156">
            <v>-106346</v>
          </cell>
          <cell r="O156">
            <v>23484</v>
          </cell>
          <cell r="P156">
            <v>-1932568</v>
          </cell>
          <cell r="Q156">
            <v>0</v>
          </cell>
          <cell r="R156">
            <v>-189957</v>
          </cell>
          <cell r="S156">
            <v>61678</v>
          </cell>
          <cell r="T156">
            <v>192</v>
          </cell>
          <cell r="U156">
            <v>-110</v>
          </cell>
          <cell r="V156">
            <v>749973</v>
          </cell>
          <cell r="W156">
            <v>-4688290</v>
          </cell>
          <cell r="X156">
            <v>-702531</v>
          </cell>
          <cell r="Y156">
            <v>-3292806</v>
          </cell>
          <cell r="Z156">
            <v>32637957</v>
          </cell>
          <cell r="AA156">
            <v>-3292806</v>
          </cell>
          <cell r="AB156">
            <v>-1362910.4</v>
          </cell>
          <cell r="AC156">
            <v>-7389621</v>
          </cell>
          <cell r="AD156">
            <v>-229096.8404933624</v>
          </cell>
          <cell r="AE156">
            <v>1272408</v>
          </cell>
          <cell r="AF156">
            <v>3938317</v>
          </cell>
          <cell r="AG156">
            <v>702531</v>
          </cell>
          <cell r="AH156">
            <v>-198230.33014412218</v>
          </cell>
          <cell r="AI156">
            <v>26078550</v>
          </cell>
          <cell r="AJ156">
            <v>1622013</v>
          </cell>
          <cell r="AK156">
            <v>2087927</v>
          </cell>
          <cell r="AL156">
            <v>225829</v>
          </cell>
          <cell r="AM156">
            <v>253188</v>
          </cell>
          <cell r="AN156">
            <v>4188957</v>
          </cell>
          <cell r="AO156">
            <v>2652041</v>
          </cell>
          <cell r="AP156">
            <v>11868962</v>
          </cell>
          <cell r="AQ156">
            <v>0</v>
          </cell>
          <cell r="AR156">
            <v>72162</v>
          </cell>
          <cell r="AS156">
            <v>14593165</v>
          </cell>
        </row>
        <row r="157">
          <cell r="A157">
            <v>34100</v>
          </cell>
          <cell r="B157" t="str">
            <v>Guilford County Schools</v>
          </cell>
          <cell r="C157">
            <v>424645644.91017962</v>
          </cell>
          <cell r="D157">
            <v>4790407252.2878103</v>
          </cell>
          <cell r="E157">
            <v>2.4260517299999999E-2</v>
          </cell>
          <cell r="F157">
            <v>750028290</v>
          </cell>
          <cell r="G157">
            <v>445644282.98887122</v>
          </cell>
          <cell r="H157">
            <v>4183136429.6283498</v>
          </cell>
          <cell r="I157">
            <v>2.4095563399999999E-2</v>
          </cell>
          <cell r="J157">
            <v>572193773</v>
          </cell>
          <cell r="K157">
            <v>51357058</v>
          </cell>
          <cell r="L157">
            <v>18274714</v>
          </cell>
          <cell r="M157">
            <v>-1360990</v>
          </cell>
          <cell r="N157">
            <v>-2333347</v>
          </cell>
          <cell r="O157">
            <v>515277</v>
          </cell>
          <cell r="P157">
            <v>-42402798</v>
          </cell>
          <cell r="Q157">
            <v>0</v>
          </cell>
          <cell r="R157">
            <v>-4167873</v>
          </cell>
          <cell r="S157">
            <v>1353297</v>
          </cell>
          <cell r="T157">
            <v>4205</v>
          </cell>
          <cell r="U157">
            <v>-2423</v>
          </cell>
          <cell r="V157">
            <v>16455272</v>
          </cell>
          <cell r="W157">
            <v>-102866534</v>
          </cell>
          <cell r="X157">
            <v>-13880544</v>
          </cell>
          <cell r="Y157">
            <v>-79054686</v>
          </cell>
          <cell r="Z157">
            <v>750028290</v>
          </cell>
          <cell r="AA157">
            <v>-79054686</v>
          </cell>
          <cell r="AB157">
            <v>-28031025.399999999</v>
          </cell>
          <cell r="AC157">
            <v>-162136899</v>
          </cell>
          <cell r="AD157">
            <v>889647.07909721881</v>
          </cell>
          <cell r="AE157">
            <v>-5443956</v>
          </cell>
          <cell r="AF157">
            <v>86411263</v>
          </cell>
          <cell r="AG157">
            <v>13880544</v>
          </cell>
          <cell r="AH157">
            <v>-4349404.345032732</v>
          </cell>
          <cell r="AI157">
            <v>572193773</v>
          </cell>
          <cell r="AJ157">
            <v>0</v>
          </cell>
          <cell r="AK157">
            <v>45811546</v>
          </cell>
          <cell r="AL157">
            <v>4954950</v>
          </cell>
          <cell r="AM157">
            <v>5555245</v>
          </cell>
          <cell r="AN157">
            <v>56321741</v>
          </cell>
          <cell r="AO157">
            <v>46913000</v>
          </cell>
          <cell r="AP157">
            <v>260418859</v>
          </cell>
          <cell r="AQ157">
            <v>0</v>
          </cell>
          <cell r="AR157">
            <v>1583319</v>
          </cell>
          <cell r="AS157">
            <v>308915178</v>
          </cell>
        </row>
        <row r="158">
          <cell r="A158">
            <v>34105</v>
          </cell>
          <cell r="B158" t="str">
            <v>Guilford Technical Community College</v>
          </cell>
          <cell r="C158">
            <v>37767223.353293404</v>
          </cell>
          <cell r="D158">
            <v>365667322.600375</v>
          </cell>
          <cell r="E158">
            <v>1.851884E-3</v>
          </cell>
          <cell r="F158">
            <v>57252093</v>
          </cell>
          <cell r="G158">
            <v>38689031.955484889</v>
          </cell>
          <cell r="H158">
            <v>309932964.889157</v>
          </cell>
          <cell r="I158">
            <v>1.7852656000000001E-3</v>
          </cell>
          <cell r="J158">
            <v>42394438</v>
          </cell>
          <cell r="K158">
            <v>3805098</v>
          </cell>
          <cell r="L158">
            <v>1353993</v>
          </cell>
          <cell r="M158">
            <v>-424518</v>
          </cell>
          <cell r="N158">
            <v>-172880</v>
          </cell>
          <cell r="O158">
            <v>38177</v>
          </cell>
          <cell r="P158">
            <v>-3141668</v>
          </cell>
          <cell r="Q158">
            <v>0</v>
          </cell>
          <cell r="R158">
            <v>-308802</v>
          </cell>
          <cell r="S158">
            <v>100267</v>
          </cell>
          <cell r="T158">
            <v>312</v>
          </cell>
          <cell r="U158">
            <v>-180</v>
          </cell>
          <cell r="V158">
            <v>1219188</v>
          </cell>
          <cell r="W158">
            <v>-7621490</v>
          </cell>
          <cell r="X158">
            <v>-2193170</v>
          </cell>
          <cell r="Y158">
            <v>-7345673</v>
          </cell>
          <cell r="Z158">
            <v>57252093</v>
          </cell>
          <cell r="AA158">
            <v>-7345673</v>
          </cell>
          <cell r="AB158">
            <v>-2433540.1099999994</v>
          </cell>
          <cell r="AC158">
            <v>-12012893</v>
          </cell>
          <cell r="AD158">
            <v>359293.25339111499</v>
          </cell>
          <cell r="AE158">
            <v>-1698064</v>
          </cell>
          <cell r="AF158">
            <v>6402301</v>
          </cell>
          <cell r="AG158">
            <v>2193170</v>
          </cell>
          <cell r="AH158">
            <v>-322251.93612519844</v>
          </cell>
          <cell r="AI158">
            <v>42394438</v>
          </cell>
          <cell r="AJ158">
            <v>717768</v>
          </cell>
          <cell r="AK158">
            <v>3394226</v>
          </cell>
          <cell r="AL158">
            <v>367117</v>
          </cell>
          <cell r="AM158">
            <v>411594</v>
          </cell>
          <cell r="AN158">
            <v>4890705</v>
          </cell>
          <cell r="AO158">
            <v>5575016</v>
          </cell>
          <cell r="AP158">
            <v>19294707</v>
          </cell>
          <cell r="AQ158">
            <v>0</v>
          </cell>
          <cell r="AR158">
            <v>117310</v>
          </cell>
          <cell r="AS158">
            <v>24987033</v>
          </cell>
        </row>
        <row r="159">
          <cell r="A159">
            <v>34200</v>
          </cell>
          <cell r="B159" t="str">
            <v>Halifax County Schools</v>
          </cell>
          <cell r="C159">
            <v>14814637.874251498</v>
          </cell>
          <cell r="D159">
            <v>144207727.43154699</v>
          </cell>
          <cell r="E159">
            <v>7.3032499999999998E-4</v>
          </cell>
          <cell r="F159">
            <v>22578431</v>
          </cell>
          <cell r="G159">
            <v>16333422.893481717</v>
          </cell>
          <cell r="H159">
            <v>133785919.243086</v>
          </cell>
          <cell r="I159">
            <v>7.7062919999999996E-4</v>
          </cell>
          <cell r="J159">
            <v>18300017</v>
          </cell>
          <cell r="K159">
            <v>1642512</v>
          </cell>
          <cell r="L159">
            <v>584466</v>
          </cell>
          <cell r="M159">
            <v>313640</v>
          </cell>
          <cell r="N159">
            <v>-74626</v>
          </cell>
          <cell r="O159">
            <v>16480</v>
          </cell>
          <cell r="P159">
            <v>-1356135</v>
          </cell>
          <cell r="Q159">
            <v>0</v>
          </cell>
          <cell r="R159">
            <v>-133298</v>
          </cell>
          <cell r="S159">
            <v>43281</v>
          </cell>
          <cell r="T159">
            <v>134</v>
          </cell>
          <cell r="U159">
            <v>-78</v>
          </cell>
          <cell r="V159">
            <v>526276</v>
          </cell>
          <cell r="W159">
            <v>-3289898</v>
          </cell>
          <cell r="X159">
            <v>-1831074</v>
          </cell>
          <cell r="Y159">
            <v>-3558320</v>
          </cell>
          <cell r="Z159">
            <v>22578431</v>
          </cell>
          <cell r="AA159">
            <v>-3558320</v>
          </cell>
          <cell r="AB159">
            <v>-1027372.2999999999</v>
          </cell>
          <cell r="AC159">
            <v>-5185495</v>
          </cell>
          <cell r="AD159">
            <v>-217372.15304907551</v>
          </cell>
          <cell r="AE159">
            <v>1254552</v>
          </cell>
          <cell r="AF159">
            <v>2763623</v>
          </cell>
          <cell r="AG159">
            <v>1831074</v>
          </cell>
          <cell r="AH159">
            <v>-139103.53268141879</v>
          </cell>
          <cell r="AI159">
            <v>18300017</v>
          </cell>
          <cell r="AJ159">
            <v>1837428</v>
          </cell>
          <cell r="AK159">
            <v>1465154</v>
          </cell>
          <cell r="AL159">
            <v>158470</v>
          </cell>
          <cell r="AM159">
            <v>177669</v>
          </cell>
          <cell r="AN159">
            <v>3638721</v>
          </cell>
          <cell r="AO159">
            <v>3523733</v>
          </cell>
          <cell r="AP159">
            <v>8328769</v>
          </cell>
          <cell r="AQ159">
            <v>0</v>
          </cell>
          <cell r="AR159">
            <v>50638</v>
          </cell>
          <cell r="AS159">
            <v>11903140</v>
          </cell>
        </row>
        <row r="160">
          <cell r="A160">
            <v>34205</v>
          </cell>
          <cell r="B160" t="str">
            <v>Halifax Community College</v>
          </cell>
          <cell r="C160">
            <v>6871642.9640718568</v>
          </cell>
          <cell r="D160">
            <v>69158425.074909002</v>
          </cell>
          <cell r="E160">
            <v>3.5024559999999999E-4</v>
          </cell>
          <cell r="F160">
            <v>10828051</v>
          </cell>
          <cell r="G160">
            <v>6729648.6486486485</v>
          </cell>
          <cell r="H160">
            <v>57386302.390568502</v>
          </cell>
          <cell r="I160">
            <v>3.3055470000000002E-4</v>
          </cell>
          <cell r="J160">
            <v>7849633</v>
          </cell>
          <cell r="K160">
            <v>704541</v>
          </cell>
          <cell r="L160">
            <v>250701</v>
          </cell>
          <cell r="M160">
            <v>-137476</v>
          </cell>
          <cell r="N160">
            <v>-32010</v>
          </cell>
          <cell r="O160">
            <v>7069</v>
          </cell>
          <cell r="P160">
            <v>-581702</v>
          </cell>
          <cell r="Q160">
            <v>0</v>
          </cell>
          <cell r="R160">
            <v>-57177</v>
          </cell>
          <cell r="S160">
            <v>18565</v>
          </cell>
          <cell r="T160">
            <v>58</v>
          </cell>
          <cell r="U160">
            <v>-33</v>
          </cell>
          <cell r="V160">
            <v>225741</v>
          </cell>
          <cell r="W160">
            <v>-1411173</v>
          </cell>
          <cell r="X160">
            <v>-396840</v>
          </cell>
          <cell r="Y160">
            <v>-1409736</v>
          </cell>
          <cell r="Z160">
            <v>10828051</v>
          </cell>
          <cell r="AA160">
            <v>-1409736</v>
          </cell>
          <cell r="AB160">
            <v>-423294.89999999997</v>
          </cell>
          <cell r="AC160">
            <v>-2224273</v>
          </cell>
          <cell r="AD160">
            <v>106198.48365595413</v>
          </cell>
          <cell r="AE160">
            <v>-549916</v>
          </cell>
          <cell r="AF160">
            <v>1185432</v>
          </cell>
          <cell r="AG160">
            <v>396840</v>
          </cell>
          <cell r="AH160">
            <v>-59667.251791713301</v>
          </cell>
          <cell r="AI160">
            <v>7849633</v>
          </cell>
          <cell r="AJ160">
            <v>850148</v>
          </cell>
          <cell r="AK160">
            <v>628465</v>
          </cell>
          <cell r="AL160">
            <v>67974</v>
          </cell>
          <cell r="AM160">
            <v>76210</v>
          </cell>
          <cell r="AN160">
            <v>1622797</v>
          </cell>
          <cell r="AO160">
            <v>1558842</v>
          </cell>
          <cell r="AP160">
            <v>3572553</v>
          </cell>
          <cell r="AQ160">
            <v>0</v>
          </cell>
          <cell r="AR160">
            <v>21721</v>
          </cell>
          <cell r="AS160">
            <v>5153116</v>
          </cell>
        </row>
        <row r="161">
          <cell r="A161">
            <v>34220</v>
          </cell>
          <cell r="B161" t="str">
            <v>Roanoke Rapids City Schools</v>
          </cell>
          <cell r="C161">
            <v>16701399.550898204</v>
          </cell>
          <cell r="D161">
            <v>176657413.66541201</v>
          </cell>
          <cell r="E161">
            <v>8.9466299999999997E-4</v>
          </cell>
          <cell r="F161">
            <v>27659038</v>
          </cell>
          <cell r="G161">
            <v>18027299.364069954</v>
          </cell>
          <cell r="H161">
            <v>159114457.94401199</v>
          </cell>
          <cell r="I161">
            <v>9.1652580000000001E-4</v>
          </cell>
          <cell r="J161">
            <v>21764602</v>
          </cell>
          <cell r="K161">
            <v>1953474</v>
          </cell>
          <cell r="L161">
            <v>695117</v>
          </cell>
          <cell r="M161">
            <v>166096</v>
          </cell>
          <cell r="N161">
            <v>-88754</v>
          </cell>
          <cell r="O161">
            <v>19600</v>
          </cell>
          <cell r="P161">
            <v>-1612880</v>
          </cell>
          <cell r="Q161">
            <v>0</v>
          </cell>
          <cell r="R161">
            <v>-158534</v>
          </cell>
          <cell r="S161">
            <v>51476</v>
          </cell>
          <cell r="T161">
            <v>160</v>
          </cell>
          <cell r="U161">
            <v>-92</v>
          </cell>
          <cell r="V161">
            <v>625911</v>
          </cell>
          <cell r="W161">
            <v>-3912747</v>
          </cell>
          <cell r="X161">
            <v>-62488</v>
          </cell>
          <cell r="Y161">
            <v>-2323661</v>
          </cell>
          <cell r="Z161">
            <v>27659038</v>
          </cell>
          <cell r="AA161">
            <v>-2323661</v>
          </cell>
          <cell r="AB161">
            <v>-1133917.1300000001</v>
          </cell>
          <cell r="AC161">
            <v>-6167220</v>
          </cell>
          <cell r="AD161">
            <v>-117913.66202491336</v>
          </cell>
          <cell r="AE161">
            <v>664392</v>
          </cell>
          <cell r="AF161">
            <v>3286835</v>
          </cell>
          <cell r="AG161">
            <v>62488</v>
          </cell>
          <cell r="AH161">
            <v>-165438.80840962619</v>
          </cell>
          <cell r="AI161">
            <v>21764602</v>
          </cell>
          <cell r="AJ161">
            <v>813027</v>
          </cell>
          <cell r="AK161">
            <v>1742539</v>
          </cell>
          <cell r="AL161">
            <v>188472</v>
          </cell>
          <cell r="AM161">
            <v>211306</v>
          </cell>
          <cell r="AN161">
            <v>2955344</v>
          </cell>
          <cell r="AO161">
            <v>2229451</v>
          </cell>
          <cell r="AP161">
            <v>9905583</v>
          </cell>
          <cell r="AQ161">
            <v>0</v>
          </cell>
          <cell r="AR161">
            <v>60225</v>
          </cell>
          <cell r="AS161">
            <v>12195259</v>
          </cell>
        </row>
        <row r="162">
          <cell r="A162">
            <v>34230</v>
          </cell>
          <cell r="B162" t="str">
            <v>Weldon City Schools</v>
          </cell>
          <cell r="C162">
            <v>5794506.1377245514</v>
          </cell>
          <cell r="D162">
            <v>56095431.234146997</v>
          </cell>
          <cell r="E162">
            <v>2.8408950000000002E-4</v>
          </cell>
          <cell r="F162">
            <v>8782795</v>
          </cell>
          <cell r="G162">
            <v>5795904.9284578701</v>
          </cell>
          <cell r="H162">
            <v>50807212.693910599</v>
          </cell>
          <cell r="I162">
            <v>2.92658E-4</v>
          </cell>
          <cell r="J162">
            <v>6949706</v>
          </cell>
          <cell r="K162">
            <v>623769</v>
          </cell>
          <cell r="L162">
            <v>221960</v>
          </cell>
          <cell r="M162">
            <v>65060</v>
          </cell>
          <cell r="N162">
            <v>-28340</v>
          </cell>
          <cell r="O162">
            <v>6258</v>
          </cell>
          <cell r="P162">
            <v>-515013</v>
          </cell>
          <cell r="Q162">
            <v>0</v>
          </cell>
          <cell r="R162">
            <v>-50622</v>
          </cell>
          <cell r="S162">
            <v>16437</v>
          </cell>
          <cell r="T162">
            <v>51</v>
          </cell>
          <cell r="U162">
            <v>-29</v>
          </cell>
          <cell r="V162">
            <v>199861</v>
          </cell>
          <cell r="W162">
            <v>-1249388</v>
          </cell>
          <cell r="X162">
            <v>-1012374</v>
          </cell>
          <cell r="Y162">
            <v>-1722370</v>
          </cell>
          <cell r="Z162">
            <v>8782795</v>
          </cell>
          <cell r="AA162">
            <v>-1722370</v>
          </cell>
          <cell r="AB162">
            <v>-364562.42000000004</v>
          </cell>
          <cell r="AC162">
            <v>-1969270</v>
          </cell>
          <cell r="AD162">
            <v>-46212.756195714115</v>
          </cell>
          <cell r="AE162">
            <v>260252</v>
          </cell>
          <cell r="AF162">
            <v>1049527</v>
          </cell>
          <cell r="AG162">
            <v>1012374</v>
          </cell>
          <cell r="AH162">
            <v>-52826.653424862001</v>
          </cell>
          <cell r="AI162">
            <v>6949706</v>
          </cell>
          <cell r="AJ162">
            <v>260252</v>
          </cell>
          <cell r="AK162">
            <v>556414</v>
          </cell>
          <cell r="AL162">
            <v>60181</v>
          </cell>
          <cell r="AM162">
            <v>67472</v>
          </cell>
          <cell r="AN162">
            <v>944319</v>
          </cell>
          <cell r="AO162">
            <v>1781905</v>
          </cell>
          <cell r="AP162">
            <v>3162975</v>
          </cell>
          <cell r="AQ162">
            <v>0</v>
          </cell>
          <cell r="AR162">
            <v>19231</v>
          </cell>
          <cell r="AS162">
            <v>4964111</v>
          </cell>
        </row>
        <row r="163">
          <cell r="A163">
            <v>34300</v>
          </cell>
          <cell r="B163" t="str">
            <v>Harnett County Schools</v>
          </cell>
          <cell r="C163">
            <v>101686451.94610779</v>
          </cell>
          <cell r="D163">
            <v>1153678599.7438099</v>
          </cell>
          <cell r="E163">
            <v>5.8426848000000002E-3</v>
          </cell>
          <cell r="F163">
            <v>180630068</v>
          </cell>
          <cell r="G163">
            <v>108945944.99205089</v>
          </cell>
          <cell r="H163">
            <v>1004986389.44076</v>
          </cell>
          <cell r="I163">
            <v>5.7888892000000003E-3</v>
          </cell>
          <cell r="J163">
            <v>137467894</v>
          </cell>
          <cell r="K163">
            <v>12338384</v>
          </cell>
          <cell r="L163">
            <v>4390447</v>
          </cell>
          <cell r="M163">
            <v>-406177</v>
          </cell>
          <cell r="N163">
            <v>-560580</v>
          </cell>
          <cell r="O163">
            <v>123794</v>
          </cell>
          <cell r="P163">
            <v>-10187149</v>
          </cell>
          <cell r="Q163">
            <v>0</v>
          </cell>
          <cell r="R163">
            <v>-1001319</v>
          </cell>
          <cell r="S163">
            <v>325126</v>
          </cell>
          <cell r="T163">
            <v>1010</v>
          </cell>
          <cell r="U163">
            <v>-582</v>
          </cell>
          <cell r="V163">
            <v>3953331</v>
          </cell>
          <cell r="W163">
            <v>-24713386</v>
          </cell>
          <cell r="X163">
            <v>-2411333</v>
          </cell>
          <cell r="Y163">
            <v>-18148434</v>
          </cell>
          <cell r="Z163">
            <v>180630068</v>
          </cell>
          <cell r="AA163">
            <v>-18148434</v>
          </cell>
          <cell r="AB163">
            <v>-6852699.9400000004</v>
          </cell>
          <cell r="AC163">
            <v>-38952920</v>
          </cell>
          <cell r="AD163">
            <v>290136.12814691663</v>
          </cell>
          <cell r="AE163">
            <v>-1624712</v>
          </cell>
          <cell r="AF163">
            <v>20760055</v>
          </cell>
          <cell r="AG163">
            <v>2411333</v>
          </cell>
          <cell r="AH163">
            <v>-1044931.7752575588</v>
          </cell>
          <cell r="AI163">
            <v>137467894</v>
          </cell>
          <cell r="AJ163">
            <v>0</v>
          </cell>
          <cell r="AK163">
            <v>11006091</v>
          </cell>
          <cell r="AL163">
            <v>1190412</v>
          </cell>
          <cell r="AM163">
            <v>1334631</v>
          </cell>
          <cell r="AN163">
            <v>13531134</v>
          </cell>
          <cell r="AO163">
            <v>14592029</v>
          </cell>
          <cell r="AP163">
            <v>62564875</v>
          </cell>
          <cell r="AQ163">
            <v>0</v>
          </cell>
          <cell r="AR163">
            <v>380388</v>
          </cell>
          <cell r="AS163">
            <v>77537292</v>
          </cell>
        </row>
        <row r="164">
          <cell r="A164">
            <v>34400</v>
          </cell>
          <cell r="B164" t="str">
            <v>Haywood County Schools</v>
          </cell>
          <cell r="C164">
            <v>43669466.017964073</v>
          </cell>
          <cell r="D164">
            <v>483084320.36532199</v>
          </cell>
          <cell r="E164">
            <v>2.4465301000000002E-3</v>
          </cell>
          <cell r="F164">
            <v>75635930</v>
          </cell>
          <cell r="G164">
            <v>46053126.232114464</v>
          </cell>
          <cell r="H164">
            <v>439068173.25126898</v>
          </cell>
          <cell r="I164">
            <v>2.5291059000000001E-3</v>
          </cell>
          <cell r="J164">
            <v>60058303</v>
          </cell>
          <cell r="K164">
            <v>5390513</v>
          </cell>
          <cell r="L164">
            <v>1918141</v>
          </cell>
          <cell r="M164">
            <v>573441</v>
          </cell>
          <cell r="N164">
            <v>-244911</v>
          </cell>
          <cell r="O164">
            <v>54084</v>
          </cell>
          <cell r="P164">
            <v>-4450660</v>
          </cell>
          <cell r="Q164">
            <v>0</v>
          </cell>
          <cell r="R164">
            <v>-437466</v>
          </cell>
          <cell r="S164">
            <v>142044</v>
          </cell>
          <cell r="T164">
            <v>441</v>
          </cell>
          <cell r="U164">
            <v>-254</v>
          </cell>
          <cell r="V164">
            <v>1727170</v>
          </cell>
          <cell r="W164">
            <v>-10797023</v>
          </cell>
          <cell r="X164">
            <v>-1295745</v>
          </cell>
          <cell r="Y164">
            <v>-7420225</v>
          </cell>
          <cell r="Z164">
            <v>75635930</v>
          </cell>
          <cell r="AA164">
            <v>-7420225</v>
          </cell>
          <cell r="AB164">
            <v>-2896741.6399999997</v>
          </cell>
          <cell r="AC164">
            <v>-17018128</v>
          </cell>
          <cell r="AD164">
            <v>-445357.03024320584</v>
          </cell>
          <cell r="AE164">
            <v>2293748</v>
          </cell>
          <cell r="AF164">
            <v>9069854</v>
          </cell>
          <cell r="AG164">
            <v>1295745</v>
          </cell>
          <cell r="AH164">
            <v>-456519.89986289013</v>
          </cell>
          <cell r="AI164">
            <v>60058303</v>
          </cell>
          <cell r="AJ164">
            <v>3318920</v>
          </cell>
          <cell r="AK164">
            <v>4808447</v>
          </cell>
          <cell r="AL164">
            <v>520079</v>
          </cell>
          <cell r="AM164">
            <v>583087</v>
          </cell>
          <cell r="AN164">
            <v>9230533</v>
          </cell>
          <cell r="AO164">
            <v>3047319</v>
          </cell>
          <cell r="AP164">
            <v>27333948</v>
          </cell>
          <cell r="AQ164">
            <v>0</v>
          </cell>
          <cell r="AR164">
            <v>166188</v>
          </cell>
          <cell r="AS164">
            <v>30547455</v>
          </cell>
        </row>
        <row r="165">
          <cell r="A165">
            <v>34405</v>
          </cell>
          <cell r="B165" t="str">
            <v>Haywood Technical College</v>
          </cell>
          <cell r="C165">
            <v>7840332.6347305384</v>
          </cell>
          <cell r="D165">
            <v>86103121.796817005</v>
          </cell>
          <cell r="E165">
            <v>4.3606029999999999E-4</v>
          </cell>
          <cell r="F165">
            <v>13481063</v>
          </cell>
          <cell r="G165">
            <v>8107838.6327503985</v>
          </cell>
          <cell r="H165">
            <v>76289114.6325396</v>
          </cell>
          <cell r="I165">
            <v>4.39438E-4</v>
          </cell>
          <cell r="J165">
            <v>10435269</v>
          </cell>
          <cell r="K165">
            <v>936614</v>
          </cell>
          <cell r="L165">
            <v>333281</v>
          </cell>
          <cell r="M165">
            <v>21306</v>
          </cell>
          <cell r="N165">
            <v>-42554</v>
          </cell>
          <cell r="O165">
            <v>9397</v>
          </cell>
          <cell r="P165">
            <v>-773313</v>
          </cell>
          <cell r="Q165">
            <v>0</v>
          </cell>
          <cell r="R165">
            <v>-76011</v>
          </cell>
          <cell r="S165">
            <v>24680</v>
          </cell>
          <cell r="T165">
            <v>77</v>
          </cell>
          <cell r="U165">
            <v>-44</v>
          </cell>
          <cell r="V165">
            <v>300100</v>
          </cell>
          <cell r="W165">
            <v>-1876008</v>
          </cell>
          <cell r="X165">
            <v>-788872</v>
          </cell>
          <cell r="Y165">
            <v>-1931347</v>
          </cell>
          <cell r="Z165">
            <v>13481063</v>
          </cell>
          <cell r="AA165">
            <v>-1931347</v>
          </cell>
          <cell r="AB165">
            <v>-509983.05000000005</v>
          </cell>
          <cell r="AC165">
            <v>-2956939</v>
          </cell>
          <cell r="AD165">
            <v>-18216.386948585277</v>
          </cell>
          <cell r="AE165">
            <v>85232</v>
          </cell>
          <cell r="AF165">
            <v>1575908</v>
          </cell>
          <cell r="AG165">
            <v>788872</v>
          </cell>
          <cell r="AH165">
            <v>-79321.388541281995</v>
          </cell>
          <cell r="AI165">
            <v>10435269</v>
          </cell>
          <cell r="AJ165">
            <v>85232</v>
          </cell>
          <cell r="AK165">
            <v>835479</v>
          </cell>
          <cell r="AL165">
            <v>90365</v>
          </cell>
          <cell r="AM165">
            <v>101313</v>
          </cell>
          <cell r="AN165">
            <v>1112389</v>
          </cell>
          <cell r="AO165">
            <v>1180913</v>
          </cell>
          <cell r="AP165">
            <v>4749337</v>
          </cell>
          <cell r="AQ165">
            <v>0</v>
          </cell>
          <cell r="AR165">
            <v>28875</v>
          </cell>
          <cell r="AS165">
            <v>5959125</v>
          </cell>
        </row>
        <row r="166">
          <cell r="A166">
            <v>34500</v>
          </cell>
          <cell r="B166" t="str">
            <v>Henderson County Schools</v>
          </cell>
          <cell r="C166">
            <v>76690600.299401194</v>
          </cell>
          <cell r="D166">
            <v>857266384.75254095</v>
          </cell>
          <cell r="E166">
            <v>4.3415360999999996E-3</v>
          </cell>
          <cell r="F166">
            <v>134221165</v>
          </cell>
          <cell r="G166">
            <v>86041990.302066773</v>
          </cell>
          <cell r="H166">
            <v>788703339.45288098</v>
          </cell>
          <cell r="I166">
            <v>4.5430627999999999E-3</v>
          </cell>
          <cell r="J166">
            <v>107883439</v>
          </cell>
          <cell r="K166">
            <v>9683041</v>
          </cell>
          <cell r="L166">
            <v>3445579</v>
          </cell>
          <cell r="M166">
            <v>1458081</v>
          </cell>
          <cell r="N166">
            <v>-439937</v>
          </cell>
          <cell r="O166">
            <v>97152</v>
          </cell>
          <cell r="P166">
            <v>-7994774</v>
          </cell>
          <cell r="Q166">
            <v>0</v>
          </cell>
          <cell r="R166">
            <v>-785825</v>
          </cell>
          <cell r="S166">
            <v>255155</v>
          </cell>
          <cell r="T166">
            <v>793</v>
          </cell>
          <cell r="U166">
            <v>-457</v>
          </cell>
          <cell r="V166">
            <v>3102535</v>
          </cell>
          <cell r="W166">
            <v>-19394820</v>
          </cell>
          <cell r="X166">
            <v>-1169583</v>
          </cell>
          <cell r="Y166">
            <v>-11743060</v>
          </cell>
          <cell r="Z166">
            <v>134221165</v>
          </cell>
          <cell r="AA166">
            <v>-11743060</v>
          </cell>
          <cell r="AB166">
            <v>-5412041.1899999995</v>
          </cell>
          <cell r="AC166">
            <v>-30569865</v>
          </cell>
          <cell r="AD166">
            <v>-1086895.5385387167</v>
          </cell>
          <cell r="AE166">
            <v>5832320</v>
          </cell>
          <cell r="AF166">
            <v>16292285</v>
          </cell>
          <cell r="AG166">
            <v>1169583</v>
          </cell>
          <cell r="AH166">
            <v>-820052.08818136912</v>
          </cell>
          <cell r="AI166">
            <v>107883439</v>
          </cell>
          <cell r="AJ166">
            <v>5832320</v>
          </cell>
          <cell r="AK166">
            <v>8637471</v>
          </cell>
          <cell r="AL166">
            <v>934224</v>
          </cell>
          <cell r="AM166">
            <v>1047406</v>
          </cell>
          <cell r="AN166">
            <v>16451421</v>
          </cell>
          <cell r="AO166">
            <v>5589823</v>
          </cell>
          <cell r="AP166">
            <v>49100293</v>
          </cell>
          <cell r="AQ166">
            <v>0</v>
          </cell>
          <cell r="AR166">
            <v>298525</v>
          </cell>
          <cell r="AS166">
            <v>54988641</v>
          </cell>
        </row>
        <row r="167">
          <cell r="A167">
            <v>34501</v>
          </cell>
          <cell r="B167" t="str">
            <v>Mountain Community School</v>
          </cell>
          <cell r="C167">
            <v>950935.02994011983</v>
          </cell>
          <cell r="D167">
            <v>11012318.18874</v>
          </cell>
          <cell r="E167">
            <v>5.5770699999999998E-5</v>
          </cell>
          <cell r="F167">
            <v>1724184</v>
          </cell>
          <cell r="G167">
            <v>1045801.1128775835</v>
          </cell>
          <cell r="H167">
            <v>10337091.506935701</v>
          </cell>
          <cell r="I167">
            <v>5.9543400000000003E-5</v>
          </cell>
          <cell r="J167">
            <v>1413968</v>
          </cell>
          <cell r="K167">
            <v>126910</v>
          </cell>
          <cell r="L167">
            <v>45159</v>
          </cell>
          <cell r="M167">
            <v>26296</v>
          </cell>
          <cell r="N167">
            <v>-5766</v>
          </cell>
          <cell r="O167">
            <v>1273</v>
          </cell>
          <cell r="P167">
            <v>-104783</v>
          </cell>
          <cell r="Q167">
            <v>0</v>
          </cell>
          <cell r="R167">
            <v>-10299</v>
          </cell>
          <cell r="S167">
            <v>3344</v>
          </cell>
          <cell r="T167">
            <v>10</v>
          </cell>
          <cell r="U167">
            <v>-6</v>
          </cell>
          <cell r="V167">
            <v>40663</v>
          </cell>
          <cell r="W167">
            <v>-254197</v>
          </cell>
          <cell r="X167">
            <v>28867</v>
          </cell>
          <cell r="Y167">
            <v>-102529</v>
          </cell>
          <cell r="Z167">
            <v>1724184</v>
          </cell>
          <cell r="AA167">
            <v>-102529</v>
          </cell>
          <cell r="AB167">
            <v>-65780.89</v>
          </cell>
          <cell r="AC167">
            <v>-400662</v>
          </cell>
          <cell r="AD167">
            <v>-20347.423637495725</v>
          </cell>
          <cell r="AE167">
            <v>105184</v>
          </cell>
          <cell r="AF167">
            <v>213534</v>
          </cell>
          <cell r="AG167">
            <v>-28867</v>
          </cell>
          <cell r="AH167">
            <v>-10747.967099952601</v>
          </cell>
          <cell r="AI167">
            <v>1413968</v>
          </cell>
          <cell r="AJ167">
            <v>157668</v>
          </cell>
          <cell r="AK167">
            <v>113207</v>
          </cell>
          <cell r="AL167">
            <v>12244</v>
          </cell>
          <cell r="AM167">
            <v>13728</v>
          </cell>
          <cell r="AN167">
            <v>296847</v>
          </cell>
          <cell r="AO167">
            <v>177898</v>
          </cell>
          <cell r="AP167">
            <v>643530</v>
          </cell>
          <cell r="AQ167">
            <v>0</v>
          </cell>
          <cell r="AR167">
            <v>3913</v>
          </cell>
          <cell r="AS167">
            <v>825341</v>
          </cell>
        </row>
        <row r="168">
          <cell r="A168">
            <v>34505</v>
          </cell>
          <cell r="B168" t="str">
            <v>Blue Ridge Community College</v>
          </cell>
          <cell r="C168">
            <v>10594987.5748503</v>
          </cell>
          <cell r="D168">
            <v>115528413.835609</v>
          </cell>
          <cell r="E168">
            <v>5.8508159999999998E-4</v>
          </cell>
          <cell r="F168">
            <v>18088145</v>
          </cell>
          <cell r="G168">
            <v>11647521.144674087</v>
          </cell>
          <cell r="H168">
            <v>101720716.199204</v>
          </cell>
          <cell r="I168">
            <v>5.8592829999999999E-4</v>
          </cell>
          <cell r="J168">
            <v>13913952</v>
          </cell>
          <cell r="K168">
            <v>1248842</v>
          </cell>
          <cell r="L168">
            <v>444384</v>
          </cell>
          <cell r="M168">
            <v>12380</v>
          </cell>
          <cell r="N168">
            <v>-56740</v>
          </cell>
          <cell r="O168">
            <v>12530</v>
          </cell>
          <cell r="P168">
            <v>-1031103</v>
          </cell>
          <cell r="Q168">
            <v>0</v>
          </cell>
          <cell r="R168">
            <v>-101350</v>
          </cell>
          <cell r="S168">
            <v>32908</v>
          </cell>
          <cell r="T168">
            <v>102</v>
          </cell>
          <cell r="U168">
            <v>-59</v>
          </cell>
          <cell r="V168">
            <v>400140</v>
          </cell>
          <cell r="W168">
            <v>-2501391</v>
          </cell>
          <cell r="X168">
            <v>239037</v>
          </cell>
          <cell r="Y168">
            <v>-1300320</v>
          </cell>
          <cell r="Z168">
            <v>18088145</v>
          </cell>
          <cell r="AA168">
            <v>-1300320</v>
          </cell>
          <cell r="AB168">
            <v>-732629.08000000007</v>
          </cell>
          <cell r="AC168">
            <v>-3942659</v>
          </cell>
          <cell r="AD168">
            <v>-4566.5803818819113</v>
          </cell>
          <cell r="AE168">
            <v>49532</v>
          </cell>
          <cell r="AF168">
            <v>2101250</v>
          </cell>
          <cell r="AG168">
            <v>-239037</v>
          </cell>
          <cell r="AH168">
            <v>-105763.83094232369</v>
          </cell>
          <cell r="AI168">
            <v>13913952</v>
          </cell>
          <cell r="AJ168">
            <v>1279513</v>
          </cell>
          <cell r="AK168">
            <v>1113993</v>
          </cell>
          <cell r="AL168">
            <v>120489</v>
          </cell>
          <cell r="AM168">
            <v>135086</v>
          </cell>
          <cell r="AN168">
            <v>2649081</v>
          </cell>
          <cell r="AO168">
            <v>296008</v>
          </cell>
          <cell r="AP168">
            <v>6332567</v>
          </cell>
          <cell r="AQ168">
            <v>0</v>
          </cell>
          <cell r="AR168">
            <v>38501</v>
          </cell>
          <cell r="AS168">
            <v>6667076</v>
          </cell>
        </row>
        <row r="169">
          <cell r="A169">
            <v>34600</v>
          </cell>
          <cell r="B169" t="str">
            <v>Hertford County Schools</v>
          </cell>
          <cell r="C169">
            <v>17778355.838323351</v>
          </cell>
          <cell r="D169">
            <v>177937270.27535799</v>
          </cell>
          <cell r="E169">
            <v>9.0114470000000001E-4</v>
          </cell>
          <cell r="F169">
            <v>27859423</v>
          </cell>
          <cell r="G169">
            <v>18782626.07313196</v>
          </cell>
          <cell r="H169">
            <v>161677570.84391001</v>
          </cell>
          <cell r="I169">
            <v>9.3128980000000002E-4</v>
          </cell>
          <cell r="J169">
            <v>22115201</v>
          </cell>
          <cell r="K169">
            <v>1984942</v>
          </cell>
          <cell r="L169">
            <v>706315</v>
          </cell>
          <cell r="M169">
            <v>232211</v>
          </cell>
          <cell r="N169">
            <v>-90183</v>
          </cell>
          <cell r="O169">
            <v>19915</v>
          </cell>
          <cell r="P169">
            <v>-1638862</v>
          </cell>
          <cell r="Q169">
            <v>0</v>
          </cell>
          <cell r="R169">
            <v>-161088</v>
          </cell>
          <cell r="S169">
            <v>52305</v>
          </cell>
          <cell r="T169">
            <v>163</v>
          </cell>
          <cell r="U169">
            <v>-94</v>
          </cell>
          <cell r="V169">
            <v>635994</v>
          </cell>
          <cell r="W169">
            <v>-3975776</v>
          </cell>
          <cell r="X169">
            <v>-1036479</v>
          </cell>
          <cell r="Y169">
            <v>-3270637</v>
          </cell>
          <cell r="Z169">
            <v>27859423</v>
          </cell>
          <cell r="AA169">
            <v>-3270637</v>
          </cell>
          <cell r="AB169">
            <v>-1181427.1800000002</v>
          </cell>
          <cell r="AC169">
            <v>-6266566</v>
          </cell>
          <cell r="AD169">
            <v>-162581.85594736971</v>
          </cell>
          <cell r="AE169">
            <v>928832</v>
          </cell>
          <cell r="AF169">
            <v>3339782</v>
          </cell>
          <cell r="AG169">
            <v>1036479</v>
          </cell>
          <cell r="AH169">
            <v>-168103.80547502221</v>
          </cell>
          <cell r="AI169">
            <v>22115201</v>
          </cell>
          <cell r="AJ169">
            <v>928832</v>
          </cell>
          <cell r="AK169">
            <v>1770609</v>
          </cell>
          <cell r="AL169">
            <v>191508</v>
          </cell>
          <cell r="AM169">
            <v>214709</v>
          </cell>
          <cell r="AN169">
            <v>3105658</v>
          </cell>
          <cell r="AO169">
            <v>2834136</v>
          </cell>
          <cell r="AP169">
            <v>10065149</v>
          </cell>
          <cell r="AQ169">
            <v>0</v>
          </cell>
          <cell r="AR169">
            <v>61195</v>
          </cell>
          <cell r="AS169">
            <v>12960480</v>
          </cell>
        </row>
        <row r="170">
          <cell r="A170">
            <v>34605</v>
          </cell>
          <cell r="B170" t="str">
            <v>Roanoke-Chowan Community College</v>
          </cell>
          <cell r="C170">
            <v>2988508.9820359279</v>
          </cell>
          <cell r="D170">
            <v>30424622.706893999</v>
          </cell>
          <cell r="E170">
            <v>1.5408229999999999E-4</v>
          </cell>
          <cell r="F170">
            <v>4763546</v>
          </cell>
          <cell r="G170">
            <v>3384723.8473767894</v>
          </cell>
          <cell r="H170">
            <v>27885143.7822139</v>
          </cell>
          <cell r="I170">
            <v>1.6062309999999999E-4</v>
          </cell>
          <cell r="J170">
            <v>3814293</v>
          </cell>
          <cell r="K170">
            <v>342351</v>
          </cell>
          <cell r="L170">
            <v>121821</v>
          </cell>
          <cell r="M170">
            <v>51617</v>
          </cell>
          <cell r="N170">
            <v>-15554</v>
          </cell>
          <cell r="O170">
            <v>3435</v>
          </cell>
          <cell r="P170">
            <v>-282661</v>
          </cell>
          <cell r="Q170">
            <v>0</v>
          </cell>
          <cell r="R170">
            <v>-27783</v>
          </cell>
          <cell r="S170">
            <v>9021</v>
          </cell>
          <cell r="T170">
            <v>28</v>
          </cell>
          <cell r="U170">
            <v>-16</v>
          </cell>
          <cell r="V170">
            <v>109692</v>
          </cell>
          <cell r="W170">
            <v>-685717</v>
          </cell>
          <cell r="X170">
            <v>-649226</v>
          </cell>
          <cell r="Y170">
            <v>-1022992</v>
          </cell>
          <cell r="Z170">
            <v>4763546</v>
          </cell>
          <cell r="AA170">
            <v>-1022992</v>
          </cell>
          <cell r="AB170">
            <v>-212899.13000000003</v>
          </cell>
          <cell r="AC170">
            <v>-1080819</v>
          </cell>
          <cell r="AD170">
            <v>-35275.660385107272</v>
          </cell>
          <cell r="AE170">
            <v>206476</v>
          </cell>
          <cell r="AF170">
            <v>576025</v>
          </cell>
          <cell r="AG170">
            <v>649226</v>
          </cell>
          <cell r="AH170">
            <v>-28993.503802140898</v>
          </cell>
          <cell r="AI170">
            <v>3814293</v>
          </cell>
          <cell r="AJ170">
            <v>206476</v>
          </cell>
          <cell r="AK170">
            <v>305384</v>
          </cell>
          <cell r="AL170">
            <v>33030</v>
          </cell>
          <cell r="AM170">
            <v>37032</v>
          </cell>
          <cell r="AN170">
            <v>581922</v>
          </cell>
          <cell r="AO170">
            <v>1110719</v>
          </cell>
          <cell r="AP170">
            <v>1735975</v>
          </cell>
          <cell r="AQ170">
            <v>0</v>
          </cell>
          <cell r="AR170">
            <v>10555</v>
          </cell>
          <cell r="AS170">
            <v>2857249</v>
          </cell>
        </row>
        <row r="171">
          <cell r="A171">
            <v>34700</v>
          </cell>
          <cell r="B171" t="str">
            <v>Hoke County Schools</v>
          </cell>
          <cell r="C171">
            <v>47460643.413173653</v>
          </cell>
          <cell r="D171">
            <v>580859065.09840596</v>
          </cell>
          <cell r="E171">
            <v>2.9417000999999998E-3</v>
          </cell>
          <cell r="F171">
            <v>90944404</v>
          </cell>
          <cell r="G171">
            <v>54739771.383147858</v>
          </cell>
          <cell r="H171">
            <v>523916853.576078</v>
          </cell>
          <cell r="I171">
            <v>3.0178484000000002E-3</v>
          </cell>
          <cell r="J171">
            <v>71664399</v>
          </cell>
          <cell r="K171">
            <v>6432214</v>
          </cell>
          <cell r="L171">
            <v>2288816</v>
          </cell>
          <cell r="M171">
            <v>519021</v>
          </cell>
          <cell r="N171">
            <v>-292240</v>
          </cell>
          <cell r="O171">
            <v>64536</v>
          </cell>
          <cell r="P171">
            <v>-5310738</v>
          </cell>
          <cell r="Q171">
            <v>0</v>
          </cell>
          <cell r="R171">
            <v>-522005</v>
          </cell>
          <cell r="S171">
            <v>169494</v>
          </cell>
          <cell r="T171">
            <v>527</v>
          </cell>
          <cell r="U171">
            <v>-304</v>
          </cell>
          <cell r="V171">
            <v>2060940</v>
          </cell>
          <cell r="W171">
            <v>-12883517</v>
          </cell>
          <cell r="X171">
            <v>-339759</v>
          </cell>
          <cell r="Y171">
            <v>-7813015</v>
          </cell>
          <cell r="Z171">
            <v>90944404</v>
          </cell>
          <cell r="AA171">
            <v>-7813015</v>
          </cell>
          <cell r="AB171">
            <v>-3443131.62</v>
          </cell>
          <cell r="AC171">
            <v>-20306833</v>
          </cell>
          <cell r="AD171">
            <v>-410691.5845858762</v>
          </cell>
          <cell r="AE171">
            <v>2076072</v>
          </cell>
          <cell r="AF171">
            <v>10822577</v>
          </cell>
          <cell r="AG171">
            <v>339759</v>
          </cell>
          <cell r="AH171">
            <v>-544741.06812584761</v>
          </cell>
          <cell r="AI171">
            <v>71664399</v>
          </cell>
          <cell r="AJ171">
            <v>3247752</v>
          </cell>
          <cell r="AK171">
            <v>5737666</v>
          </cell>
          <cell r="AL171">
            <v>620583</v>
          </cell>
          <cell r="AM171">
            <v>695767</v>
          </cell>
          <cell r="AN171">
            <v>10301768</v>
          </cell>
          <cell r="AO171">
            <v>3147350</v>
          </cell>
          <cell r="AP171">
            <v>32616155</v>
          </cell>
          <cell r="AQ171">
            <v>0</v>
          </cell>
          <cell r="AR171">
            <v>198303</v>
          </cell>
          <cell r="AS171">
            <v>35961808</v>
          </cell>
        </row>
        <row r="172">
          <cell r="A172">
            <v>34800</v>
          </cell>
          <cell r="B172" t="str">
            <v>Hyde County Schools</v>
          </cell>
          <cell r="C172">
            <v>5577295.8083832338</v>
          </cell>
          <cell r="D172">
            <v>57141894.176863998</v>
          </cell>
          <cell r="E172">
            <v>2.8938919999999999E-4</v>
          </cell>
          <cell r="F172">
            <v>8946639</v>
          </cell>
          <cell r="G172">
            <v>6369173.6089030206</v>
          </cell>
          <cell r="H172">
            <v>51791297.1505026</v>
          </cell>
          <cell r="I172">
            <v>2.9832650000000002E-4</v>
          </cell>
          <cell r="J172">
            <v>7084315</v>
          </cell>
          <cell r="K172">
            <v>635850</v>
          </cell>
          <cell r="L172">
            <v>226259</v>
          </cell>
          <cell r="M172">
            <v>73595</v>
          </cell>
          <cell r="N172">
            <v>-28889</v>
          </cell>
          <cell r="O172">
            <v>6380</v>
          </cell>
          <cell r="P172">
            <v>-524988</v>
          </cell>
          <cell r="Q172">
            <v>0</v>
          </cell>
          <cell r="R172">
            <v>-51602</v>
          </cell>
          <cell r="S172">
            <v>16755</v>
          </cell>
          <cell r="T172">
            <v>52</v>
          </cell>
          <cell r="U172">
            <v>-30</v>
          </cell>
          <cell r="V172">
            <v>203732</v>
          </cell>
          <cell r="W172">
            <v>-1273588</v>
          </cell>
          <cell r="X172">
            <v>-61693</v>
          </cell>
          <cell r="Y172">
            <v>-778167</v>
          </cell>
          <cell r="Z172">
            <v>8946639</v>
          </cell>
          <cell r="AA172">
            <v>-778167</v>
          </cell>
          <cell r="AB172">
            <v>-400621.01999999996</v>
          </cell>
          <cell r="AC172">
            <v>-2007412</v>
          </cell>
          <cell r="AD172">
            <v>-48201.840468489332</v>
          </cell>
          <cell r="AE172">
            <v>294380</v>
          </cell>
          <cell r="AF172">
            <v>1069855</v>
          </cell>
          <cell r="AG172">
            <v>61693</v>
          </cell>
          <cell r="AH172">
            <v>-53849.854174333501</v>
          </cell>
          <cell r="AI172">
            <v>7084315</v>
          </cell>
          <cell r="AJ172">
            <v>308941</v>
          </cell>
          <cell r="AK172">
            <v>567191</v>
          </cell>
          <cell r="AL172">
            <v>61347</v>
          </cell>
          <cell r="AM172">
            <v>68779</v>
          </cell>
          <cell r="AN172">
            <v>1006258</v>
          </cell>
          <cell r="AO172">
            <v>828484</v>
          </cell>
          <cell r="AP172">
            <v>3224239</v>
          </cell>
          <cell r="AQ172">
            <v>0</v>
          </cell>
          <cell r="AR172">
            <v>19603</v>
          </cell>
          <cell r="AS172">
            <v>4072326</v>
          </cell>
        </row>
        <row r="173">
          <cell r="A173">
            <v>34900</v>
          </cell>
          <cell r="B173" t="str">
            <v>Iredell County Schools</v>
          </cell>
          <cell r="C173">
            <v>113306974.55089821</v>
          </cell>
          <cell r="D173">
            <v>1229478202.26809</v>
          </cell>
          <cell r="E173">
            <v>6.2265640000000004E-3</v>
          </cell>
          <cell r="F173">
            <v>192497921</v>
          </cell>
          <cell r="G173">
            <v>121539222.41653419</v>
          </cell>
          <cell r="H173">
            <v>1114136122.1629801</v>
          </cell>
          <cell r="I173">
            <v>6.4176097999999997E-3</v>
          </cell>
          <cell r="J173">
            <v>152398029</v>
          </cell>
          <cell r="K173">
            <v>13678433</v>
          </cell>
          <cell r="L173">
            <v>4867285</v>
          </cell>
          <cell r="M173">
            <v>1379691</v>
          </cell>
          <cell r="N173">
            <v>-621463</v>
          </cell>
          <cell r="O173">
            <v>137239</v>
          </cell>
          <cell r="P173">
            <v>-11293557</v>
          </cell>
          <cell r="Q173">
            <v>0</v>
          </cell>
          <cell r="R173">
            <v>-1110071</v>
          </cell>
          <cell r="S173">
            <v>360437</v>
          </cell>
          <cell r="T173">
            <v>1120</v>
          </cell>
          <cell r="U173">
            <v>-645</v>
          </cell>
          <cell r="V173">
            <v>4382695</v>
          </cell>
          <cell r="W173">
            <v>-27397462</v>
          </cell>
          <cell r="X173">
            <v>-1584864</v>
          </cell>
          <cell r="Y173">
            <v>-17201162</v>
          </cell>
          <cell r="Z173">
            <v>192497921</v>
          </cell>
          <cell r="AA173">
            <v>-17201162</v>
          </cell>
          <cell r="AB173">
            <v>-7644817.0899999999</v>
          </cell>
          <cell r="AC173">
            <v>-43183524</v>
          </cell>
          <cell r="AD173">
            <v>-1030369.0158735625</v>
          </cell>
          <cell r="AE173">
            <v>5518768</v>
          </cell>
          <cell r="AF173">
            <v>23014767</v>
          </cell>
          <cell r="AG173">
            <v>1584864</v>
          </cell>
          <cell r="AH173">
            <v>-1158419.8918895021</v>
          </cell>
          <cell r="AI173">
            <v>152398029</v>
          </cell>
          <cell r="AJ173">
            <v>6604256</v>
          </cell>
          <cell r="AK173">
            <v>12201442</v>
          </cell>
          <cell r="AL173">
            <v>1319701</v>
          </cell>
          <cell r="AM173">
            <v>1479583</v>
          </cell>
          <cell r="AN173">
            <v>21604982</v>
          </cell>
          <cell r="AO173">
            <v>5706782</v>
          </cell>
          <cell r="AP173">
            <v>69359931</v>
          </cell>
          <cell r="AQ173">
            <v>0</v>
          </cell>
          <cell r="AR173">
            <v>421701</v>
          </cell>
          <cell r="AS173">
            <v>75488414</v>
          </cell>
        </row>
        <row r="174">
          <cell r="A174">
            <v>34901</v>
          </cell>
          <cell r="B174" t="str">
            <v>American Renaissance Middle School</v>
          </cell>
          <cell r="C174">
            <v>2909317.0658682636</v>
          </cell>
          <cell r="D174">
            <v>34977659.115215003</v>
          </cell>
          <cell r="E174">
            <v>1.771407E-4</v>
          </cell>
          <cell r="F174">
            <v>5476410</v>
          </cell>
          <cell r="G174">
            <v>3149167.4085850557</v>
          </cell>
          <cell r="H174">
            <v>30157225.104372799</v>
          </cell>
          <cell r="I174">
            <v>1.737106E-4</v>
          </cell>
          <cell r="J174">
            <v>4125080</v>
          </cell>
          <cell r="K174">
            <v>370245</v>
          </cell>
          <cell r="L174">
            <v>131747</v>
          </cell>
          <cell r="M174">
            <v>-26883</v>
          </cell>
          <cell r="N174">
            <v>-16822</v>
          </cell>
          <cell r="O174">
            <v>3715</v>
          </cell>
          <cell r="P174">
            <v>-305692</v>
          </cell>
          <cell r="Q174">
            <v>0</v>
          </cell>
          <cell r="R174">
            <v>-30047</v>
          </cell>
          <cell r="S174">
            <v>9756</v>
          </cell>
          <cell r="T174">
            <v>30</v>
          </cell>
          <cell r="U174">
            <v>-17</v>
          </cell>
          <cell r="V174">
            <v>118630</v>
          </cell>
          <cell r="W174">
            <v>-741589</v>
          </cell>
          <cell r="X174">
            <v>67360</v>
          </cell>
          <cell r="Y174">
            <v>-419567</v>
          </cell>
          <cell r="Z174">
            <v>5476410</v>
          </cell>
          <cell r="AA174">
            <v>-419567</v>
          </cell>
          <cell r="AB174">
            <v>-198082.63</v>
          </cell>
          <cell r="AC174">
            <v>-1168883</v>
          </cell>
          <cell r="AD174">
            <v>18500.398543634219</v>
          </cell>
          <cell r="AE174">
            <v>-107540</v>
          </cell>
          <cell r="AF174">
            <v>622959</v>
          </cell>
          <cell r="AG174">
            <v>-67360</v>
          </cell>
          <cell r="AH174">
            <v>-31355.881822553401</v>
          </cell>
          <cell r="AI174">
            <v>4125080</v>
          </cell>
          <cell r="AJ174">
            <v>227022</v>
          </cell>
          <cell r="AK174">
            <v>330266</v>
          </cell>
          <cell r="AL174">
            <v>35721</v>
          </cell>
          <cell r="AM174">
            <v>40049</v>
          </cell>
          <cell r="AN174">
            <v>633058</v>
          </cell>
          <cell r="AO174">
            <v>168208</v>
          </cell>
          <cell r="AP174">
            <v>1877421</v>
          </cell>
          <cell r="AQ174">
            <v>0</v>
          </cell>
          <cell r="AR174">
            <v>11415</v>
          </cell>
          <cell r="AS174">
            <v>2057044</v>
          </cell>
        </row>
        <row r="175">
          <cell r="A175">
            <v>34903</v>
          </cell>
          <cell r="B175" t="str">
            <v>Success Institute</v>
          </cell>
          <cell r="C175">
            <v>287987.5748502994</v>
          </cell>
          <cell r="D175">
            <v>1606560.2929100001</v>
          </cell>
          <cell r="E175">
            <v>8.1363000000000003E-6</v>
          </cell>
          <cell r="F175">
            <v>251539</v>
          </cell>
          <cell r="G175">
            <v>504781.39904610498</v>
          </cell>
          <cell r="H175">
            <v>2296498.7787324199</v>
          </cell>
          <cell r="I175">
            <v>1.32282E-5</v>
          </cell>
          <cell r="J175">
            <v>314128</v>
          </cell>
          <cell r="K175">
            <v>28194</v>
          </cell>
          <cell r="L175">
            <v>10033</v>
          </cell>
          <cell r="M175">
            <v>40158</v>
          </cell>
          <cell r="N175">
            <v>-1281</v>
          </cell>
          <cell r="O175">
            <v>283</v>
          </cell>
          <cell r="P175">
            <v>-23279</v>
          </cell>
          <cell r="Q175">
            <v>0</v>
          </cell>
          <cell r="R175">
            <v>-2288</v>
          </cell>
          <cell r="S175">
            <v>743</v>
          </cell>
          <cell r="T175">
            <v>2</v>
          </cell>
          <cell r="U175">
            <v>-1</v>
          </cell>
          <cell r="V175">
            <v>9034</v>
          </cell>
          <cell r="W175">
            <v>-56473</v>
          </cell>
          <cell r="X175">
            <v>-9909</v>
          </cell>
          <cell r="Y175">
            <v>-4784</v>
          </cell>
          <cell r="Z175">
            <v>251539</v>
          </cell>
          <cell r="AA175">
            <v>-4784</v>
          </cell>
          <cell r="AB175">
            <v>-31750.750000000004</v>
          </cell>
          <cell r="AC175">
            <v>-89011</v>
          </cell>
          <cell r="AD175">
            <v>-27461.426093661303</v>
          </cell>
          <cell r="AE175">
            <v>160636</v>
          </cell>
          <cell r="AF175">
            <v>47439</v>
          </cell>
          <cell r="AG175">
            <v>9909</v>
          </cell>
          <cell r="AH175">
            <v>-2387.7752763797998</v>
          </cell>
          <cell r="AI175">
            <v>314128</v>
          </cell>
          <cell r="AJ175">
            <v>210021</v>
          </cell>
          <cell r="AK175">
            <v>25150</v>
          </cell>
          <cell r="AL175">
            <v>2720</v>
          </cell>
          <cell r="AM175">
            <v>3050</v>
          </cell>
          <cell r="AN175">
            <v>240941</v>
          </cell>
          <cell r="AO175">
            <v>45005</v>
          </cell>
          <cell r="AP175">
            <v>142967</v>
          </cell>
          <cell r="AQ175">
            <v>0</v>
          </cell>
          <cell r="AR175">
            <v>869</v>
          </cell>
          <cell r="AS175">
            <v>188841</v>
          </cell>
        </row>
        <row r="176">
          <cell r="A176">
            <v>34905</v>
          </cell>
          <cell r="B176" t="str">
            <v>Mitchell Community College</v>
          </cell>
          <cell r="C176">
            <v>10947127.694610778</v>
          </cell>
          <cell r="D176">
            <v>113510983.41423801</v>
          </cell>
          <cell r="E176">
            <v>5.7486449999999997E-4</v>
          </cell>
          <cell r="F176">
            <v>17772277</v>
          </cell>
          <cell r="G176">
            <v>10991284.578696344</v>
          </cell>
          <cell r="H176">
            <v>98840739.250082701</v>
          </cell>
          <cell r="I176">
            <v>5.6933910000000001E-4</v>
          </cell>
          <cell r="J176">
            <v>13520011</v>
          </cell>
          <cell r="K176">
            <v>1213484</v>
          </cell>
          <cell r="L176">
            <v>431802</v>
          </cell>
          <cell r="M176">
            <v>-38173</v>
          </cell>
          <cell r="N176">
            <v>-55133</v>
          </cell>
          <cell r="O176">
            <v>12175</v>
          </cell>
          <cell r="P176">
            <v>-1001909</v>
          </cell>
          <cell r="Q176">
            <v>0</v>
          </cell>
          <cell r="R176">
            <v>-98480</v>
          </cell>
          <cell r="S176">
            <v>31976</v>
          </cell>
          <cell r="T176">
            <v>99</v>
          </cell>
          <cell r="U176">
            <v>-57</v>
          </cell>
          <cell r="V176">
            <v>388811</v>
          </cell>
          <cell r="W176">
            <v>-2430569</v>
          </cell>
          <cell r="X176">
            <v>-480895</v>
          </cell>
          <cell r="Y176">
            <v>-2026869</v>
          </cell>
          <cell r="Z176">
            <v>17772277</v>
          </cell>
          <cell r="AA176">
            <v>-2026869</v>
          </cell>
          <cell r="AB176">
            <v>-691351.8</v>
          </cell>
          <cell r="AC176">
            <v>-3831032</v>
          </cell>
          <cell r="AD176">
            <v>29800.449907260248</v>
          </cell>
          <cell r="AE176">
            <v>-152696</v>
          </cell>
          <cell r="AF176">
            <v>2041758</v>
          </cell>
          <cell r="AG176">
            <v>480895</v>
          </cell>
          <cell r="AH176">
            <v>-102769.3735244649</v>
          </cell>
          <cell r="AI176">
            <v>13520011</v>
          </cell>
          <cell r="AJ176">
            <v>134581</v>
          </cell>
          <cell r="AK176">
            <v>1082453</v>
          </cell>
          <cell r="AL176">
            <v>117077</v>
          </cell>
          <cell r="AM176">
            <v>131261</v>
          </cell>
          <cell r="AN176">
            <v>1465372</v>
          </cell>
          <cell r="AO176">
            <v>716878</v>
          </cell>
          <cell r="AP176">
            <v>6153275</v>
          </cell>
          <cell r="AQ176">
            <v>0</v>
          </cell>
          <cell r="AR176">
            <v>37411</v>
          </cell>
          <cell r="AS176">
            <v>6907564</v>
          </cell>
        </row>
        <row r="177">
          <cell r="A177">
            <v>34910</v>
          </cell>
          <cell r="B177" t="str">
            <v>Mooresville City Schools</v>
          </cell>
          <cell r="C177">
            <v>34824280.688622758</v>
          </cell>
          <cell r="D177">
            <v>397077086.46113598</v>
          </cell>
          <cell r="E177">
            <v>2.0109554000000002E-3</v>
          </cell>
          <cell r="F177">
            <v>62169880</v>
          </cell>
          <cell r="G177">
            <v>37094299.841017492</v>
          </cell>
          <cell r="H177">
            <v>362667497.315009</v>
          </cell>
          <cell r="I177">
            <v>2.0890253000000001E-3</v>
          </cell>
          <cell r="J177">
            <v>49607774</v>
          </cell>
          <cell r="K177">
            <v>4452529</v>
          </cell>
          <cell r="L177">
            <v>1584372</v>
          </cell>
          <cell r="M177">
            <v>533385</v>
          </cell>
          <cell r="N177">
            <v>-202295</v>
          </cell>
          <cell r="O177">
            <v>44673</v>
          </cell>
          <cell r="P177">
            <v>-3676217</v>
          </cell>
          <cell r="Q177">
            <v>0</v>
          </cell>
          <cell r="R177">
            <v>-361344</v>
          </cell>
          <cell r="S177">
            <v>117327</v>
          </cell>
          <cell r="T177">
            <v>365</v>
          </cell>
          <cell r="U177">
            <v>-210</v>
          </cell>
          <cell r="V177">
            <v>1426631</v>
          </cell>
          <cell r="W177">
            <v>-8918272</v>
          </cell>
          <cell r="X177">
            <v>-230521</v>
          </cell>
          <cell r="Y177">
            <v>-5229577</v>
          </cell>
          <cell r="Z177">
            <v>62169880</v>
          </cell>
          <cell r="AA177">
            <v>-5229577</v>
          </cell>
          <cell r="AB177">
            <v>-2333231.46</v>
          </cell>
          <cell r="AC177">
            <v>-14056865</v>
          </cell>
          <cell r="AD177">
            <v>-421055.65280890465</v>
          </cell>
          <cell r="AE177">
            <v>2133544</v>
          </cell>
          <cell r="AF177">
            <v>7491641</v>
          </cell>
          <cell r="AG177">
            <v>230521</v>
          </cell>
          <cell r="AH177">
            <v>-377082.51788390672</v>
          </cell>
          <cell r="AI177">
            <v>49607774</v>
          </cell>
          <cell r="AJ177">
            <v>2675303</v>
          </cell>
          <cell r="AK177">
            <v>3971747</v>
          </cell>
          <cell r="AL177">
            <v>429582</v>
          </cell>
          <cell r="AM177">
            <v>481626</v>
          </cell>
          <cell r="AN177">
            <v>7558258</v>
          </cell>
          <cell r="AO177">
            <v>1120342</v>
          </cell>
          <cell r="AP177">
            <v>22577666</v>
          </cell>
          <cell r="AQ177">
            <v>0</v>
          </cell>
          <cell r="AR177">
            <v>137270</v>
          </cell>
          <cell r="AS177">
            <v>23835278</v>
          </cell>
        </row>
        <row r="178">
          <cell r="A178">
            <v>35000</v>
          </cell>
          <cell r="B178" t="str">
            <v>Jackson County Schools</v>
          </cell>
          <cell r="C178">
            <v>22640632.934131738</v>
          </cell>
          <cell r="D178">
            <v>256471259.016197</v>
          </cell>
          <cell r="E178">
            <v>1.2988718999999999E-3</v>
          </cell>
          <cell r="F178">
            <v>40155396</v>
          </cell>
          <cell r="G178">
            <v>25121029.411764707</v>
          </cell>
          <cell r="H178">
            <v>227427242.87956399</v>
          </cell>
          <cell r="I178">
            <v>1.3100188000000001E-3</v>
          </cell>
          <cell r="J178">
            <v>31108822</v>
          </cell>
          <cell r="K178">
            <v>2792162</v>
          </cell>
          <cell r="L178">
            <v>993553</v>
          </cell>
          <cell r="M178">
            <v>83306</v>
          </cell>
          <cell r="N178">
            <v>-126859</v>
          </cell>
          <cell r="O178">
            <v>28014</v>
          </cell>
          <cell r="P178">
            <v>-2305340</v>
          </cell>
          <cell r="Q178">
            <v>0</v>
          </cell>
          <cell r="R178">
            <v>-226597</v>
          </cell>
          <cell r="S178">
            <v>73576</v>
          </cell>
          <cell r="T178">
            <v>229</v>
          </cell>
          <cell r="U178">
            <v>-132</v>
          </cell>
          <cell r="V178">
            <v>894634</v>
          </cell>
          <cell r="W178">
            <v>-5592610</v>
          </cell>
          <cell r="X178">
            <v>-63693</v>
          </cell>
          <cell r="Y178">
            <v>-3449757</v>
          </cell>
          <cell r="Z178">
            <v>40155396</v>
          </cell>
          <cell r="AA178">
            <v>-3449757</v>
          </cell>
          <cell r="AB178">
            <v>-1580112.75</v>
          </cell>
          <cell r="AC178">
            <v>-8815000</v>
          </cell>
          <cell r="AD178">
            <v>-60118.467335696798</v>
          </cell>
          <cell r="AE178">
            <v>333212</v>
          </cell>
          <cell r="AF178">
            <v>4697976</v>
          </cell>
          <cell r="AG178">
            <v>63693</v>
          </cell>
          <cell r="AH178">
            <v>-236466.82861105321</v>
          </cell>
          <cell r="AI178">
            <v>31108822</v>
          </cell>
          <cell r="AJ178">
            <v>373692</v>
          </cell>
          <cell r="AK178">
            <v>2490665</v>
          </cell>
          <cell r="AL178">
            <v>269389</v>
          </cell>
          <cell r="AM178">
            <v>302026</v>
          </cell>
          <cell r="AN178">
            <v>3435772</v>
          </cell>
          <cell r="AO178">
            <v>1341035</v>
          </cell>
          <cell r="AP178">
            <v>14158358</v>
          </cell>
          <cell r="AQ178">
            <v>0</v>
          </cell>
          <cell r="AR178">
            <v>86081</v>
          </cell>
          <cell r="AS178">
            <v>15585474</v>
          </cell>
        </row>
        <row r="179">
          <cell r="A179">
            <v>35005</v>
          </cell>
          <cell r="B179" t="str">
            <v>Southwestern Community College</v>
          </cell>
          <cell r="C179">
            <v>10385402.395209581</v>
          </cell>
          <cell r="D179">
            <v>105242450.57844301</v>
          </cell>
          <cell r="E179">
            <v>5.3298940000000002E-4</v>
          </cell>
          <cell r="F179">
            <v>16477684</v>
          </cell>
          <cell r="G179">
            <v>10819820.508744039</v>
          </cell>
          <cell r="H179">
            <v>90184567.535543501</v>
          </cell>
          <cell r="I179">
            <v>5.1947810000000001E-4</v>
          </cell>
          <cell r="J179">
            <v>12335969</v>
          </cell>
          <cell r="K179">
            <v>1107211</v>
          </cell>
          <cell r="L179">
            <v>393986</v>
          </cell>
          <cell r="M179">
            <v>-86385</v>
          </cell>
          <cell r="N179">
            <v>-50305</v>
          </cell>
          <cell r="O179">
            <v>11109</v>
          </cell>
          <cell r="P179">
            <v>-914165</v>
          </cell>
          <cell r="Q179">
            <v>0</v>
          </cell>
          <cell r="R179">
            <v>-89855</v>
          </cell>
          <cell r="S179">
            <v>29176</v>
          </cell>
          <cell r="T179">
            <v>91</v>
          </cell>
          <cell r="U179">
            <v>-52</v>
          </cell>
          <cell r="V179">
            <v>354760</v>
          </cell>
          <cell r="W179">
            <v>-2217708</v>
          </cell>
          <cell r="X179">
            <v>-532194</v>
          </cell>
          <cell r="Y179">
            <v>-1994331</v>
          </cell>
          <cell r="Z179">
            <v>16477684</v>
          </cell>
          <cell r="AA179">
            <v>-1994331</v>
          </cell>
          <cell r="AB179">
            <v>-680566.71</v>
          </cell>
          <cell r="AC179">
            <v>-3495522</v>
          </cell>
          <cell r="AD179">
            <v>72870.127649561036</v>
          </cell>
          <cell r="AE179">
            <v>-345536</v>
          </cell>
          <cell r="AF179">
            <v>1862947</v>
          </cell>
          <cell r="AG179">
            <v>532194</v>
          </cell>
          <cell r="AH179">
            <v>-93769.141969485907</v>
          </cell>
          <cell r="AI179">
            <v>12335969</v>
          </cell>
          <cell r="AJ179">
            <v>180987</v>
          </cell>
          <cell r="AK179">
            <v>987655</v>
          </cell>
          <cell r="AL179">
            <v>106824</v>
          </cell>
          <cell r="AM179">
            <v>119766</v>
          </cell>
          <cell r="AN179">
            <v>1395232</v>
          </cell>
          <cell r="AO179">
            <v>1626762</v>
          </cell>
          <cell r="AP179">
            <v>5614390</v>
          </cell>
          <cell r="AQ179">
            <v>0</v>
          </cell>
          <cell r="AR179">
            <v>34135</v>
          </cell>
          <cell r="AS179">
            <v>7275287</v>
          </cell>
        </row>
        <row r="180">
          <cell r="A180">
            <v>35100</v>
          </cell>
          <cell r="B180" t="str">
            <v>Johnston County Schools</v>
          </cell>
          <cell r="C180">
            <v>199507478.59281439</v>
          </cell>
          <cell r="D180">
            <v>2294023300.4423499</v>
          </cell>
          <cell r="E180">
            <v>1.16178414E-2</v>
          </cell>
          <cell r="F180">
            <v>359172461</v>
          </cell>
          <cell r="G180">
            <v>222469833.06836247</v>
          </cell>
          <cell r="H180">
            <v>2088169810.50649</v>
          </cell>
          <cell r="I180">
            <v>1.20282063E-2</v>
          </cell>
          <cell r="J180">
            <v>285632032</v>
          </cell>
          <cell r="K180">
            <v>25636806</v>
          </cell>
          <cell r="L180">
            <v>9122511</v>
          </cell>
          <cell r="M180">
            <v>2898668</v>
          </cell>
          <cell r="N180">
            <v>-1164778</v>
          </cell>
          <cell r="O180">
            <v>257220</v>
          </cell>
          <cell r="P180">
            <v>-21166951</v>
          </cell>
          <cell r="Q180">
            <v>0</v>
          </cell>
          <cell r="R180">
            <v>-2080550</v>
          </cell>
          <cell r="S180">
            <v>675549</v>
          </cell>
          <cell r="T180">
            <v>2099</v>
          </cell>
          <cell r="U180">
            <v>-1210</v>
          </cell>
          <cell r="V180">
            <v>8214268</v>
          </cell>
          <cell r="W180">
            <v>-51349698</v>
          </cell>
          <cell r="X180">
            <v>903957</v>
          </cell>
          <cell r="Y180">
            <v>-28052109</v>
          </cell>
          <cell r="Z180">
            <v>359172461</v>
          </cell>
          <cell r="AA180">
            <v>-28052109</v>
          </cell>
          <cell r="AB180">
            <v>-13993352.5</v>
          </cell>
          <cell r="AC180">
            <v>-80936728</v>
          </cell>
          <cell r="AD180">
            <v>-2213224.1418062933</v>
          </cell>
          <cell r="AE180">
            <v>11594680</v>
          </cell>
          <cell r="AF180">
            <v>43135430</v>
          </cell>
          <cell r="AG180">
            <v>-903957</v>
          </cell>
          <cell r="AH180">
            <v>-2171168.6867703656</v>
          </cell>
          <cell r="AI180">
            <v>285632032</v>
          </cell>
          <cell r="AJ180">
            <v>12463141</v>
          </cell>
          <cell r="AK180">
            <v>22868555</v>
          </cell>
          <cell r="AL180">
            <v>2473450</v>
          </cell>
          <cell r="AM180">
            <v>2773109</v>
          </cell>
          <cell r="AN180">
            <v>40578255</v>
          </cell>
          <cell r="AO180">
            <v>14224320</v>
          </cell>
          <cell r="AP180">
            <v>129997863</v>
          </cell>
          <cell r="AQ180">
            <v>0</v>
          </cell>
          <cell r="AR180">
            <v>790373</v>
          </cell>
          <cell r="AS180">
            <v>145012556</v>
          </cell>
        </row>
        <row r="181">
          <cell r="A181">
            <v>35105</v>
          </cell>
          <cell r="B181" t="str">
            <v>Johnston Technical College</v>
          </cell>
          <cell r="C181">
            <v>18049639.371257484</v>
          </cell>
          <cell r="D181">
            <v>197730426.112636</v>
          </cell>
          <cell r="E181">
            <v>1.0013851000000001E-3</v>
          </cell>
          <cell r="F181">
            <v>30958415</v>
          </cell>
          <cell r="G181">
            <v>17890875.198728137</v>
          </cell>
          <cell r="H181">
            <v>165163407.15156901</v>
          </cell>
          <cell r="I181">
            <v>9.5136880000000002E-4</v>
          </cell>
          <cell r="J181">
            <v>22592014</v>
          </cell>
          <cell r="K181">
            <v>2027739</v>
          </cell>
          <cell r="L181">
            <v>721543</v>
          </cell>
          <cell r="M181">
            <v>-365935</v>
          </cell>
          <cell r="N181">
            <v>-92128</v>
          </cell>
          <cell r="O181">
            <v>20345</v>
          </cell>
          <cell r="P181">
            <v>-1674196</v>
          </cell>
          <cell r="Q181">
            <v>0</v>
          </cell>
          <cell r="R181">
            <v>-164561</v>
          </cell>
          <cell r="S181">
            <v>53432</v>
          </cell>
          <cell r="T181">
            <v>166</v>
          </cell>
          <cell r="U181">
            <v>-96</v>
          </cell>
          <cell r="V181">
            <v>649706</v>
          </cell>
          <cell r="W181">
            <v>-4061495</v>
          </cell>
          <cell r="X181">
            <v>-440578</v>
          </cell>
          <cell r="Y181">
            <v>-3326058</v>
          </cell>
          <cell r="Z181">
            <v>30958415</v>
          </cell>
          <cell r="AA181">
            <v>-3326058</v>
          </cell>
          <cell r="AB181">
            <v>-1125336.0499999998</v>
          </cell>
          <cell r="AC181">
            <v>-6401676</v>
          </cell>
          <cell r="AD181">
            <v>269752.52025569044</v>
          </cell>
          <cell r="AE181">
            <v>-1463724</v>
          </cell>
          <cell r="AF181">
            <v>3411789</v>
          </cell>
          <cell r="AG181">
            <v>440578</v>
          </cell>
          <cell r="AH181">
            <v>-171728.19426370319</v>
          </cell>
          <cell r="AI181">
            <v>22592014</v>
          </cell>
          <cell r="AJ181">
            <v>218728</v>
          </cell>
          <cell r="AK181">
            <v>1808784</v>
          </cell>
          <cell r="AL181">
            <v>195637</v>
          </cell>
          <cell r="AM181">
            <v>219339</v>
          </cell>
          <cell r="AN181">
            <v>2442488</v>
          </cell>
          <cell r="AO181">
            <v>1777902</v>
          </cell>
          <cell r="AP181">
            <v>10282157</v>
          </cell>
          <cell r="AQ181">
            <v>0</v>
          </cell>
          <cell r="AR181">
            <v>62514</v>
          </cell>
          <cell r="AS181">
            <v>12122573</v>
          </cell>
        </row>
        <row r="182">
          <cell r="A182">
            <v>35106</v>
          </cell>
          <cell r="B182" t="str">
            <v>Neuse Charter School</v>
          </cell>
          <cell r="C182">
            <v>4029473.9520958085</v>
          </cell>
          <cell r="D182">
            <v>48763484.469763003</v>
          </cell>
          <cell r="E182">
            <v>2.469576E-4</v>
          </cell>
          <cell r="F182">
            <v>7634841</v>
          </cell>
          <cell r="G182">
            <v>3965155.3259141492</v>
          </cell>
          <cell r="H182">
            <v>42829497.177000098</v>
          </cell>
          <cell r="I182">
            <v>2.46705E-4</v>
          </cell>
          <cell r="J182">
            <v>5858467</v>
          </cell>
          <cell r="K182">
            <v>525825</v>
          </cell>
          <cell r="L182">
            <v>187108</v>
          </cell>
          <cell r="M182">
            <v>-11026</v>
          </cell>
          <cell r="N182">
            <v>-23890</v>
          </cell>
          <cell r="O182">
            <v>5276</v>
          </cell>
          <cell r="P182">
            <v>-434146</v>
          </cell>
          <cell r="Q182">
            <v>0</v>
          </cell>
          <cell r="R182">
            <v>-42673</v>
          </cell>
          <cell r="S182">
            <v>13856</v>
          </cell>
          <cell r="T182">
            <v>43</v>
          </cell>
          <cell r="U182">
            <v>-25</v>
          </cell>
          <cell r="V182">
            <v>168479</v>
          </cell>
          <cell r="W182">
            <v>-1053210</v>
          </cell>
          <cell r="X182">
            <v>-169400</v>
          </cell>
          <cell r="Y182">
            <v>-833783</v>
          </cell>
          <cell r="Z182">
            <v>7634841</v>
          </cell>
          <cell r="AA182">
            <v>-833783</v>
          </cell>
          <cell r="AB182">
            <v>-249408.26999999996</v>
          </cell>
          <cell r="AC182">
            <v>-1660056</v>
          </cell>
          <cell r="AD182">
            <v>1362.4612332422985</v>
          </cell>
          <cell r="AE182">
            <v>-44088</v>
          </cell>
          <cell r="AF182">
            <v>884731</v>
          </cell>
          <cell r="AG182">
            <v>169400</v>
          </cell>
          <cell r="AH182">
            <v>-44531.841033495002</v>
          </cell>
          <cell r="AI182">
            <v>5858467</v>
          </cell>
          <cell r="AJ182">
            <v>105597</v>
          </cell>
          <cell r="AK182">
            <v>469046</v>
          </cell>
          <cell r="AL182">
            <v>50732</v>
          </cell>
          <cell r="AM182">
            <v>56878</v>
          </cell>
          <cell r="AN182">
            <v>682253</v>
          </cell>
          <cell r="AO182">
            <v>582697</v>
          </cell>
          <cell r="AP182">
            <v>2666326</v>
          </cell>
          <cell r="AQ182">
            <v>0</v>
          </cell>
          <cell r="AR182">
            <v>16211</v>
          </cell>
          <cell r="AS182">
            <v>3265234</v>
          </cell>
        </row>
        <row r="183">
          <cell r="A183">
            <v>35200</v>
          </cell>
          <cell r="B183" t="str">
            <v>Jones County Schools</v>
          </cell>
          <cell r="C183">
            <v>8642122.3053892218</v>
          </cell>
          <cell r="D183">
            <v>84934037.026282996</v>
          </cell>
          <cell r="E183">
            <v>4.301396E-4</v>
          </cell>
          <cell r="F183">
            <v>13298021</v>
          </cell>
          <cell r="G183">
            <v>9640552.4642289355</v>
          </cell>
          <cell r="H183">
            <v>80788738.948205307</v>
          </cell>
          <cell r="I183">
            <v>4.6535659999999998E-4</v>
          </cell>
          <cell r="J183">
            <v>11050754</v>
          </cell>
          <cell r="K183">
            <v>991857</v>
          </cell>
          <cell r="L183">
            <v>352939</v>
          </cell>
          <cell r="M183">
            <v>265594</v>
          </cell>
          <cell r="N183">
            <v>-45064</v>
          </cell>
          <cell r="O183">
            <v>9952</v>
          </cell>
          <cell r="P183">
            <v>-818923</v>
          </cell>
          <cell r="Q183">
            <v>0</v>
          </cell>
          <cell r="R183">
            <v>-80494</v>
          </cell>
          <cell r="S183">
            <v>26136</v>
          </cell>
          <cell r="T183">
            <v>81</v>
          </cell>
          <cell r="U183">
            <v>-47</v>
          </cell>
          <cell r="V183">
            <v>317800</v>
          </cell>
          <cell r="W183">
            <v>-1986657</v>
          </cell>
          <cell r="X183">
            <v>-388767</v>
          </cell>
          <cell r="Y183">
            <v>-1355593</v>
          </cell>
          <cell r="Z183">
            <v>13298021</v>
          </cell>
          <cell r="AA183">
            <v>-1355593</v>
          </cell>
          <cell r="AB183">
            <v>-606390.75</v>
          </cell>
          <cell r="AC183">
            <v>-3131343</v>
          </cell>
          <cell r="AD183">
            <v>-189935.54709843942</v>
          </cell>
          <cell r="AE183">
            <v>1062372</v>
          </cell>
          <cell r="AF183">
            <v>1668857</v>
          </cell>
          <cell r="AG183">
            <v>388767</v>
          </cell>
          <cell r="AH183">
            <v>-83999.862731147397</v>
          </cell>
          <cell r="AI183">
            <v>11050754</v>
          </cell>
          <cell r="AJ183">
            <v>1062372</v>
          </cell>
          <cell r="AK183">
            <v>884756</v>
          </cell>
          <cell r="AL183">
            <v>95695</v>
          </cell>
          <cell r="AM183">
            <v>107288</v>
          </cell>
          <cell r="AN183">
            <v>2150111</v>
          </cell>
          <cell r="AO183">
            <v>1221651</v>
          </cell>
          <cell r="AP183">
            <v>5029458</v>
          </cell>
          <cell r="AQ183">
            <v>0</v>
          </cell>
          <cell r="AR183">
            <v>30579</v>
          </cell>
          <cell r="AS183">
            <v>6281688</v>
          </cell>
        </row>
        <row r="184">
          <cell r="A184">
            <v>35300</v>
          </cell>
          <cell r="B184" t="str">
            <v>Sanford-Lee County Board Of Education</v>
          </cell>
          <cell r="C184">
            <v>54793220.958083838</v>
          </cell>
          <cell r="D184">
            <v>634428151.59884596</v>
          </cell>
          <cell r="E184">
            <v>3.2129951000000002E-3</v>
          </cell>
          <cell r="F184">
            <v>99331650</v>
          </cell>
          <cell r="G184">
            <v>65144630.683624804</v>
          </cell>
          <cell r="H184">
            <v>597453192.96150601</v>
          </cell>
          <cell r="I184">
            <v>3.4414300000000001E-3</v>
          </cell>
          <cell r="J184">
            <v>81723128</v>
          </cell>
          <cell r="K184">
            <v>7335032</v>
          </cell>
          <cell r="L184">
            <v>2610072</v>
          </cell>
          <cell r="M184">
            <v>1654362</v>
          </cell>
          <cell r="N184">
            <v>-333258</v>
          </cell>
          <cell r="O184">
            <v>73594</v>
          </cell>
          <cell r="P184">
            <v>-6056146</v>
          </cell>
          <cell r="Q184">
            <v>0</v>
          </cell>
          <cell r="R184">
            <v>-595273</v>
          </cell>
          <cell r="S184">
            <v>193284</v>
          </cell>
          <cell r="T184">
            <v>601</v>
          </cell>
          <cell r="U184">
            <v>-346</v>
          </cell>
          <cell r="V184">
            <v>2350211</v>
          </cell>
          <cell r="W184">
            <v>-14691832</v>
          </cell>
          <cell r="X184">
            <v>-1011136</v>
          </cell>
          <cell r="Y184">
            <v>-8470835</v>
          </cell>
          <cell r="Z184">
            <v>99331650</v>
          </cell>
          <cell r="AA184">
            <v>-8470835</v>
          </cell>
          <cell r="AB184">
            <v>-4097597.27</v>
          </cell>
          <cell r="AC184">
            <v>-23157076</v>
          </cell>
          <cell r="AD184">
            <v>-1232020.0231734179</v>
          </cell>
          <cell r="AE184">
            <v>6617452</v>
          </cell>
          <cell r="AF184">
            <v>12341621</v>
          </cell>
          <cell r="AG184">
            <v>1011136</v>
          </cell>
          <cell r="AH184">
            <v>-621200.27436777006</v>
          </cell>
          <cell r="AI184">
            <v>81723128</v>
          </cell>
          <cell r="AJ184">
            <v>6996126</v>
          </cell>
          <cell r="AK184">
            <v>6542998</v>
          </cell>
          <cell r="AL184">
            <v>707687</v>
          </cell>
          <cell r="AM184">
            <v>793424</v>
          </cell>
          <cell r="AN184">
            <v>15040235</v>
          </cell>
          <cell r="AO184">
            <v>10982408</v>
          </cell>
          <cell r="AP184">
            <v>37194120</v>
          </cell>
          <cell r="AQ184">
            <v>0</v>
          </cell>
          <cell r="AR184">
            <v>226136</v>
          </cell>
          <cell r="AS184">
            <v>48402664</v>
          </cell>
        </row>
        <row r="185">
          <cell r="A185">
            <v>35305</v>
          </cell>
          <cell r="B185" t="str">
            <v>Central Carolina Community College</v>
          </cell>
          <cell r="C185">
            <v>23560450.748502996</v>
          </cell>
          <cell r="D185">
            <v>253461498.481693</v>
          </cell>
          <cell r="E185">
            <v>1.2836293E-3</v>
          </cell>
          <cell r="F185">
            <v>39684162</v>
          </cell>
          <cell r="G185">
            <v>24438320.349761527</v>
          </cell>
          <cell r="H185">
            <v>230423956.509992</v>
          </cell>
          <cell r="I185">
            <v>1.3272804E-3</v>
          </cell>
          <cell r="J185">
            <v>31518731</v>
          </cell>
          <cell r="K185">
            <v>2828953</v>
          </cell>
          <cell r="L185">
            <v>1006645</v>
          </cell>
          <cell r="M185">
            <v>306618</v>
          </cell>
          <cell r="N185">
            <v>-128530</v>
          </cell>
          <cell r="O185">
            <v>28384</v>
          </cell>
          <cell r="P185">
            <v>-2335716</v>
          </cell>
          <cell r="Q185">
            <v>0</v>
          </cell>
          <cell r="R185">
            <v>-229583</v>
          </cell>
          <cell r="S185">
            <v>74545</v>
          </cell>
          <cell r="T185">
            <v>232</v>
          </cell>
          <cell r="U185">
            <v>-133</v>
          </cell>
          <cell r="V185">
            <v>906422</v>
          </cell>
          <cell r="W185">
            <v>-5666302</v>
          </cell>
          <cell r="X185">
            <v>170083</v>
          </cell>
          <cell r="Y185">
            <v>-3038382</v>
          </cell>
          <cell r="Z185">
            <v>39684162</v>
          </cell>
          <cell r="AA185">
            <v>-3038382</v>
          </cell>
          <cell r="AB185">
            <v>-1537170.35</v>
          </cell>
          <cell r="AC185">
            <v>-8931152</v>
          </cell>
          <cell r="AD185">
            <v>-235423.5076519046</v>
          </cell>
          <cell r="AE185">
            <v>1226484</v>
          </cell>
          <cell r="AF185">
            <v>4759879</v>
          </cell>
          <cell r="AG185">
            <v>-170083</v>
          </cell>
          <cell r="AH185">
            <v>-239582.6585584956</v>
          </cell>
          <cell r="AI185">
            <v>31518731</v>
          </cell>
          <cell r="AJ185">
            <v>3113393</v>
          </cell>
          <cell r="AK185">
            <v>2523484</v>
          </cell>
          <cell r="AL185">
            <v>272939</v>
          </cell>
          <cell r="AM185">
            <v>306005</v>
          </cell>
          <cell r="AN185">
            <v>6215821</v>
          </cell>
          <cell r="AO185">
            <v>619223</v>
          </cell>
          <cell r="AP185">
            <v>14344917</v>
          </cell>
          <cell r="AQ185">
            <v>0</v>
          </cell>
          <cell r="AR185">
            <v>87216</v>
          </cell>
          <cell r="AS185">
            <v>15051356</v>
          </cell>
        </row>
        <row r="186">
          <cell r="A186">
            <v>35400</v>
          </cell>
          <cell r="B186" t="str">
            <v>Lenoir County Schools</v>
          </cell>
          <cell r="C186">
            <v>45264105.538922153</v>
          </cell>
          <cell r="D186">
            <v>501043137.95328301</v>
          </cell>
          <cell r="E186">
            <v>2.5374806000000001E-3</v>
          </cell>
          <cell r="F186">
            <v>78447719</v>
          </cell>
          <cell r="G186">
            <v>52488556.120826706</v>
          </cell>
          <cell r="H186">
            <v>455673717.20150101</v>
          </cell>
          <cell r="I186">
            <v>2.6247566E-3</v>
          </cell>
          <cell r="J186">
            <v>62329706</v>
          </cell>
          <cell r="K186">
            <v>5594382</v>
          </cell>
          <cell r="L186">
            <v>1990685</v>
          </cell>
          <cell r="M186">
            <v>665625</v>
          </cell>
          <cell r="N186">
            <v>-254174</v>
          </cell>
          <cell r="O186">
            <v>56130</v>
          </cell>
          <cell r="P186">
            <v>-4618984</v>
          </cell>
          <cell r="Q186">
            <v>0</v>
          </cell>
          <cell r="R186">
            <v>-454011</v>
          </cell>
          <cell r="S186">
            <v>147416</v>
          </cell>
          <cell r="T186">
            <v>458</v>
          </cell>
          <cell r="U186">
            <v>-264</v>
          </cell>
          <cell r="V186">
            <v>1792491</v>
          </cell>
          <cell r="W186">
            <v>-11205366</v>
          </cell>
          <cell r="X186">
            <v>-1011728</v>
          </cell>
          <cell r="Y186">
            <v>-7297340</v>
          </cell>
          <cell r="Z186">
            <v>78447719</v>
          </cell>
          <cell r="AA186">
            <v>-7297340</v>
          </cell>
          <cell r="AB186">
            <v>-3301530.1799999997</v>
          </cell>
          <cell r="AC186">
            <v>-17661753</v>
          </cell>
          <cell r="AD186">
            <v>-470706.94834253099</v>
          </cell>
          <cell r="AE186">
            <v>2662500</v>
          </cell>
          <cell r="AF186">
            <v>9412875</v>
          </cell>
          <cell r="AG186">
            <v>1011728</v>
          </cell>
          <cell r="AH186">
            <v>-473785.46710774739</v>
          </cell>
          <cell r="AI186">
            <v>62329706</v>
          </cell>
          <cell r="AJ186">
            <v>3330084</v>
          </cell>
          <cell r="AK186">
            <v>4990303</v>
          </cell>
          <cell r="AL186">
            <v>539748</v>
          </cell>
          <cell r="AM186">
            <v>605139</v>
          </cell>
          <cell r="AN186">
            <v>9465274</v>
          </cell>
          <cell r="AO186">
            <v>3387154</v>
          </cell>
          <cell r="AP186">
            <v>28367717</v>
          </cell>
          <cell r="AQ186">
            <v>0</v>
          </cell>
          <cell r="AR186">
            <v>172473</v>
          </cell>
          <cell r="AS186">
            <v>31927344</v>
          </cell>
        </row>
        <row r="187">
          <cell r="A187">
            <v>35401</v>
          </cell>
          <cell r="B187" t="str">
            <v>Childrens Village Academy</v>
          </cell>
          <cell r="C187">
            <v>625986.52694610786</v>
          </cell>
          <cell r="D187">
            <v>6029832.7427099999</v>
          </cell>
          <cell r="E187">
            <v>3.0537499999999997E-5</v>
          </cell>
          <cell r="F187">
            <v>944085</v>
          </cell>
          <cell r="G187">
            <v>797756.43879173289</v>
          </cell>
          <cell r="H187">
            <v>6659783.2390187196</v>
          </cell>
          <cell r="I187">
            <v>3.8361500000000002E-5</v>
          </cell>
          <cell r="J187">
            <v>910965</v>
          </cell>
          <cell r="K187">
            <v>81763</v>
          </cell>
          <cell r="L187">
            <v>29094</v>
          </cell>
          <cell r="M187">
            <v>57667</v>
          </cell>
          <cell r="N187">
            <v>-3715</v>
          </cell>
          <cell r="O187">
            <v>820</v>
          </cell>
          <cell r="P187">
            <v>-67508</v>
          </cell>
          <cell r="Q187">
            <v>0</v>
          </cell>
          <cell r="R187">
            <v>-6635</v>
          </cell>
          <cell r="S187">
            <v>2155</v>
          </cell>
          <cell r="T187">
            <v>7</v>
          </cell>
          <cell r="U187">
            <v>-4</v>
          </cell>
          <cell r="V187">
            <v>26198</v>
          </cell>
          <cell r="W187">
            <v>-163769</v>
          </cell>
          <cell r="X187">
            <v>38593</v>
          </cell>
          <cell r="Y187">
            <v>-5334</v>
          </cell>
          <cell r="Z187">
            <v>944085</v>
          </cell>
          <cell r="AA187">
            <v>-5334</v>
          </cell>
          <cell r="AB187">
            <v>-50178.879999999997</v>
          </cell>
          <cell r="AC187">
            <v>-258131</v>
          </cell>
          <cell r="AD187">
            <v>-42197.849346162518</v>
          </cell>
          <cell r="AE187">
            <v>230668</v>
          </cell>
          <cell r="AF187">
            <v>137572</v>
          </cell>
          <cell r="AG187">
            <v>-38593</v>
          </cell>
          <cell r="AH187">
            <v>-6924.4977596985</v>
          </cell>
          <cell r="AI187">
            <v>910965</v>
          </cell>
          <cell r="AJ187">
            <v>370024</v>
          </cell>
          <cell r="AK187">
            <v>72935</v>
          </cell>
          <cell r="AL187">
            <v>7889</v>
          </cell>
          <cell r="AM187">
            <v>8844</v>
          </cell>
          <cell r="AN187">
            <v>459692</v>
          </cell>
          <cell r="AO187">
            <v>91093</v>
          </cell>
          <cell r="AP187">
            <v>414602</v>
          </cell>
          <cell r="AQ187">
            <v>0</v>
          </cell>
          <cell r="AR187">
            <v>2521</v>
          </cell>
          <cell r="AS187">
            <v>508216</v>
          </cell>
        </row>
        <row r="188">
          <cell r="A188">
            <v>35405</v>
          </cell>
          <cell r="B188" t="str">
            <v>Lenoir County Community College</v>
          </cell>
          <cell r="C188">
            <v>14352433.532934133</v>
          </cell>
          <cell r="D188">
            <v>160308273.92504901</v>
          </cell>
          <cell r="E188">
            <v>8.1186449999999999E-4</v>
          </cell>
          <cell r="F188">
            <v>25099273</v>
          </cell>
          <cell r="G188">
            <v>14110589.984101752</v>
          </cell>
          <cell r="H188">
            <v>129578902.958021</v>
          </cell>
          <cell r="I188">
            <v>7.4639610000000001E-4</v>
          </cell>
          <cell r="J188">
            <v>17724558</v>
          </cell>
          <cell r="K188">
            <v>1590862</v>
          </cell>
          <cell r="L188">
            <v>566087</v>
          </cell>
          <cell r="M188">
            <v>-476620</v>
          </cell>
          <cell r="N188">
            <v>-72279</v>
          </cell>
          <cell r="O188">
            <v>15961</v>
          </cell>
          <cell r="P188">
            <v>-1313490</v>
          </cell>
          <cell r="Q188">
            <v>0</v>
          </cell>
          <cell r="R188">
            <v>-129106</v>
          </cell>
          <cell r="S188">
            <v>41920</v>
          </cell>
          <cell r="T188">
            <v>130</v>
          </cell>
          <cell r="U188">
            <v>-75</v>
          </cell>
          <cell r="V188">
            <v>509727</v>
          </cell>
          <cell r="W188">
            <v>-3186445</v>
          </cell>
          <cell r="X188">
            <v>-840848</v>
          </cell>
          <cell r="Y188">
            <v>-3294176</v>
          </cell>
          <cell r="Z188">
            <v>25099273</v>
          </cell>
          <cell r="AA188">
            <v>-3294176</v>
          </cell>
          <cell r="AB188">
            <v>-887556.1100000001</v>
          </cell>
          <cell r="AC188">
            <v>-5022433</v>
          </cell>
          <cell r="AD188">
            <v>353091.50492026052</v>
          </cell>
          <cell r="AE188">
            <v>-1906480</v>
          </cell>
          <cell r="AF188">
            <v>2676718</v>
          </cell>
          <cell r="AG188">
            <v>840848</v>
          </cell>
          <cell r="AH188">
            <v>-134729.30209448791</v>
          </cell>
          <cell r="AI188">
            <v>17724558</v>
          </cell>
          <cell r="AJ188">
            <v>278044</v>
          </cell>
          <cell r="AK188">
            <v>1419081</v>
          </cell>
          <cell r="AL188">
            <v>153487</v>
          </cell>
          <cell r="AM188">
            <v>172082</v>
          </cell>
          <cell r="AN188">
            <v>2022694</v>
          </cell>
          <cell r="AO188">
            <v>3165705</v>
          </cell>
          <cell r="AP188">
            <v>8066863</v>
          </cell>
          <cell r="AQ188">
            <v>0</v>
          </cell>
          <cell r="AR188">
            <v>49046</v>
          </cell>
          <cell r="AS188">
            <v>11281614</v>
          </cell>
        </row>
        <row r="189">
          <cell r="A189">
            <v>35500</v>
          </cell>
          <cell r="B189" t="str">
            <v>Lincoln County Schools</v>
          </cell>
          <cell r="C189">
            <v>61759618.56287425</v>
          </cell>
          <cell r="D189">
            <v>669840211.87052095</v>
          </cell>
          <cell r="E189">
            <v>3.3923358000000001E-3</v>
          </cell>
          <cell r="F189">
            <v>104876074</v>
          </cell>
          <cell r="G189">
            <v>69088375.039745629</v>
          </cell>
          <cell r="H189">
            <v>619001252.87398601</v>
          </cell>
          <cell r="I189">
            <v>3.5655503999999999E-3</v>
          </cell>
          <cell r="J189">
            <v>84670597</v>
          </cell>
          <cell r="K189">
            <v>7599581</v>
          </cell>
          <cell r="L189">
            <v>2704208</v>
          </cell>
          <cell r="M189">
            <v>1273261</v>
          </cell>
          <cell r="N189">
            <v>-345278</v>
          </cell>
          <cell r="O189">
            <v>76248</v>
          </cell>
          <cell r="P189">
            <v>-6274571</v>
          </cell>
          <cell r="Q189">
            <v>0</v>
          </cell>
          <cell r="R189">
            <v>-616743</v>
          </cell>
          <cell r="S189">
            <v>200255</v>
          </cell>
          <cell r="T189">
            <v>622</v>
          </cell>
          <cell r="U189">
            <v>-359</v>
          </cell>
          <cell r="V189">
            <v>2434975</v>
          </cell>
          <cell r="W189">
            <v>-15221716</v>
          </cell>
          <cell r="X189">
            <v>-3123036</v>
          </cell>
          <cell r="Y189">
            <v>-11292553</v>
          </cell>
          <cell r="Z189">
            <v>104876074</v>
          </cell>
          <cell r="AA189">
            <v>-11292553</v>
          </cell>
          <cell r="AB189">
            <v>-4345658.79</v>
          </cell>
          <cell r="AC189">
            <v>-23992271</v>
          </cell>
          <cell r="AD189">
            <v>-934199.34648198448</v>
          </cell>
          <cell r="AE189">
            <v>5093032</v>
          </cell>
          <cell r="AF189">
            <v>12786740</v>
          </cell>
          <cell r="AG189">
            <v>3123036</v>
          </cell>
          <cell r="AH189">
            <v>-643604.80577902554</v>
          </cell>
          <cell r="AI189">
            <v>84670597</v>
          </cell>
          <cell r="AJ189">
            <v>5093032</v>
          </cell>
          <cell r="AK189">
            <v>6778981</v>
          </cell>
          <cell r="AL189">
            <v>733211</v>
          </cell>
          <cell r="AM189">
            <v>822040</v>
          </cell>
          <cell r="AN189">
            <v>13427264</v>
          </cell>
          <cell r="AO189">
            <v>6541727</v>
          </cell>
          <cell r="AP189">
            <v>38535582</v>
          </cell>
          <cell r="AQ189">
            <v>0</v>
          </cell>
          <cell r="AR189">
            <v>234292</v>
          </cell>
          <cell r="AS189">
            <v>45311601</v>
          </cell>
        </row>
        <row r="190">
          <cell r="A190">
            <v>35600</v>
          </cell>
          <cell r="B190" t="str">
            <v>Macon County Schools</v>
          </cell>
          <cell r="C190">
            <v>27168528.143712573</v>
          </cell>
          <cell r="D190">
            <v>286797060.51577699</v>
          </cell>
          <cell r="E190">
            <v>1.4524538000000001E-3</v>
          </cell>
          <cell r="F190">
            <v>44903471</v>
          </cell>
          <cell r="G190">
            <v>30539291.891891897</v>
          </cell>
          <cell r="H190">
            <v>272505826.72819901</v>
          </cell>
          <cell r="I190">
            <v>1.569679E-3</v>
          </cell>
          <cell r="J190">
            <v>37274935</v>
          </cell>
          <cell r="K190">
            <v>3345599</v>
          </cell>
          <cell r="L190">
            <v>1190486</v>
          </cell>
          <cell r="M190">
            <v>859611</v>
          </cell>
          <cell r="N190">
            <v>-152003</v>
          </cell>
          <cell r="O190">
            <v>33567</v>
          </cell>
          <cell r="P190">
            <v>-2762284</v>
          </cell>
          <cell r="Q190">
            <v>0</v>
          </cell>
          <cell r="R190">
            <v>-271511</v>
          </cell>
          <cell r="S190">
            <v>88159</v>
          </cell>
          <cell r="T190">
            <v>274</v>
          </cell>
          <cell r="U190">
            <v>-158</v>
          </cell>
          <cell r="V190">
            <v>1071961</v>
          </cell>
          <cell r="W190">
            <v>-6701127</v>
          </cell>
          <cell r="X190">
            <v>-58861</v>
          </cell>
          <cell r="Y190">
            <v>-3356287</v>
          </cell>
          <cell r="Z190">
            <v>44903471</v>
          </cell>
          <cell r="AA190">
            <v>-3356287</v>
          </cell>
          <cell r="AB190">
            <v>-1920921.4600000002</v>
          </cell>
          <cell r="AC190">
            <v>-10562230</v>
          </cell>
          <cell r="AD190">
            <v>-632231.93916860363</v>
          </cell>
          <cell r="AE190">
            <v>3438444</v>
          </cell>
          <cell r="AF190">
            <v>5629167</v>
          </cell>
          <cell r="AG190">
            <v>58861</v>
          </cell>
          <cell r="AH190">
            <v>-283337.16666308104</v>
          </cell>
          <cell r="AI190">
            <v>37274935</v>
          </cell>
          <cell r="AJ190">
            <v>3438444</v>
          </cell>
          <cell r="AK190">
            <v>2984343</v>
          </cell>
          <cell r="AL190">
            <v>322785</v>
          </cell>
          <cell r="AM190">
            <v>361890</v>
          </cell>
          <cell r="AN190">
            <v>7107462</v>
          </cell>
          <cell r="AO190">
            <v>1883411</v>
          </cell>
          <cell r="AP190">
            <v>16964700</v>
          </cell>
          <cell r="AQ190">
            <v>0</v>
          </cell>
          <cell r="AR190">
            <v>103144</v>
          </cell>
          <cell r="AS190">
            <v>18951255</v>
          </cell>
        </row>
        <row r="191">
          <cell r="A191">
            <v>35700</v>
          </cell>
          <cell r="B191" t="str">
            <v>Madison County Schools</v>
          </cell>
          <cell r="C191">
            <v>14968729.640718564</v>
          </cell>
          <cell r="D191">
            <v>153401358.78269601</v>
          </cell>
          <cell r="E191">
            <v>7.7688520000000001E-4</v>
          </cell>
          <cell r="F191">
            <v>24017867</v>
          </cell>
          <cell r="G191">
            <v>17000093.799682036</v>
          </cell>
          <cell r="H191">
            <v>139780753.04430601</v>
          </cell>
          <cell r="I191">
            <v>8.051604E-4</v>
          </cell>
          <cell r="J191">
            <v>19120025</v>
          </cell>
          <cell r="K191">
            <v>1716111</v>
          </cell>
          <cell r="L191">
            <v>610655</v>
          </cell>
          <cell r="M191">
            <v>226408</v>
          </cell>
          <cell r="N191">
            <v>-77969</v>
          </cell>
          <cell r="O191">
            <v>17218</v>
          </cell>
          <cell r="P191">
            <v>-1416902</v>
          </cell>
          <cell r="Q191">
            <v>0</v>
          </cell>
          <cell r="R191">
            <v>-139271</v>
          </cell>
          <cell r="S191">
            <v>45221</v>
          </cell>
          <cell r="T191">
            <v>141</v>
          </cell>
          <cell r="U191">
            <v>-81</v>
          </cell>
          <cell r="V191">
            <v>549858</v>
          </cell>
          <cell r="W191">
            <v>-3437316</v>
          </cell>
          <cell r="X191">
            <v>-317008</v>
          </cell>
          <cell r="Y191">
            <v>-2222935</v>
          </cell>
          <cell r="Z191">
            <v>24017867</v>
          </cell>
          <cell r="AA191">
            <v>-2222935</v>
          </cell>
          <cell r="AB191">
            <v>-1069305.9000000001</v>
          </cell>
          <cell r="AC191">
            <v>-5417853</v>
          </cell>
          <cell r="AD191">
            <v>-152496.64231398469</v>
          </cell>
          <cell r="AE191">
            <v>905620</v>
          </cell>
          <cell r="AF191">
            <v>2887458</v>
          </cell>
          <cell r="AG191">
            <v>317008</v>
          </cell>
          <cell r="AH191">
            <v>-145336.63662781561</v>
          </cell>
          <cell r="AI191">
            <v>19120025</v>
          </cell>
          <cell r="AJ191">
            <v>905620</v>
          </cell>
          <cell r="AK191">
            <v>1530806</v>
          </cell>
          <cell r="AL191">
            <v>165571</v>
          </cell>
          <cell r="AM191">
            <v>185630</v>
          </cell>
          <cell r="AN191">
            <v>2787627</v>
          </cell>
          <cell r="AO191">
            <v>1313705</v>
          </cell>
          <cell r="AP191">
            <v>8701973</v>
          </cell>
          <cell r="AQ191">
            <v>0</v>
          </cell>
          <cell r="AR191">
            <v>52907</v>
          </cell>
          <cell r="AS191">
            <v>10068585</v>
          </cell>
        </row>
        <row r="192">
          <cell r="A192">
            <v>35800</v>
          </cell>
          <cell r="B192" t="str">
            <v>Martin County Schools</v>
          </cell>
          <cell r="C192">
            <v>20145861.077844311</v>
          </cell>
          <cell r="D192">
            <v>197306658.87795401</v>
          </cell>
          <cell r="E192">
            <v>9.9923900000000007E-4</v>
          </cell>
          <cell r="F192">
            <v>30892067</v>
          </cell>
          <cell r="G192">
            <v>21072749.125596184</v>
          </cell>
          <cell r="H192">
            <v>175358405.34093001</v>
          </cell>
          <cell r="I192">
            <v>1.0100936999999999E-3</v>
          </cell>
          <cell r="J192">
            <v>23986545</v>
          </cell>
          <cell r="K192">
            <v>2152904</v>
          </cell>
          <cell r="L192">
            <v>766082</v>
          </cell>
          <cell r="M192">
            <v>102068</v>
          </cell>
          <cell r="N192">
            <v>-97815</v>
          </cell>
          <cell r="O192">
            <v>21601</v>
          </cell>
          <cell r="P192">
            <v>-1777539</v>
          </cell>
          <cell r="Q192">
            <v>0</v>
          </cell>
          <cell r="R192">
            <v>-174719</v>
          </cell>
          <cell r="S192">
            <v>56731</v>
          </cell>
          <cell r="T192">
            <v>176</v>
          </cell>
          <cell r="U192">
            <v>-102</v>
          </cell>
          <cell r="V192">
            <v>689810</v>
          </cell>
          <cell r="W192">
            <v>-4312198</v>
          </cell>
          <cell r="X192">
            <v>-1220810</v>
          </cell>
          <cell r="Y192">
            <v>-3793811</v>
          </cell>
          <cell r="Z192">
            <v>30892067</v>
          </cell>
          <cell r="AA192">
            <v>-3793811</v>
          </cell>
          <cell r="AB192">
            <v>-1325475.92</v>
          </cell>
          <cell r="AC192">
            <v>-6796830</v>
          </cell>
          <cell r="AD192">
            <v>-58543.058577488642</v>
          </cell>
          <cell r="AE192">
            <v>408268</v>
          </cell>
          <cell r="AF192">
            <v>3622388</v>
          </cell>
          <cell r="AG192">
            <v>1220810</v>
          </cell>
          <cell r="AH192">
            <v>-182328.41684333427</v>
          </cell>
          <cell r="AI192">
            <v>23986545</v>
          </cell>
          <cell r="AJ192">
            <v>585904</v>
          </cell>
          <cell r="AK192">
            <v>1920435</v>
          </cell>
          <cell r="AL192">
            <v>207713</v>
          </cell>
          <cell r="AM192">
            <v>232878</v>
          </cell>
          <cell r="AN192">
            <v>2946930</v>
          </cell>
          <cell r="AO192">
            <v>3181274</v>
          </cell>
          <cell r="AP192">
            <v>10916842</v>
          </cell>
          <cell r="AQ192">
            <v>0</v>
          </cell>
          <cell r="AR192">
            <v>66373</v>
          </cell>
          <cell r="AS192">
            <v>14164489</v>
          </cell>
        </row>
        <row r="193">
          <cell r="A193">
            <v>35805</v>
          </cell>
          <cell r="B193" t="str">
            <v>Martin Community College</v>
          </cell>
          <cell r="C193">
            <v>4517114.970059881</v>
          </cell>
          <cell r="D193">
            <v>42406638.201807998</v>
          </cell>
          <cell r="E193">
            <v>2.1476399999999999E-4</v>
          </cell>
          <cell r="F193">
            <v>6639557</v>
          </cell>
          <cell r="G193">
            <v>4650193.6406995244</v>
          </cell>
          <cell r="H193">
            <v>36804056.340808898</v>
          </cell>
          <cell r="I193">
            <v>2.1199749999999999E-4</v>
          </cell>
          <cell r="J193">
            <v>5034273</v>
          </cell>
          <cell r="K193">
            <v>451849</v>
          </cell>
          <cell r="L193">
            <v>160785</v>
          </cell>
          <cell r="M193">
            <v>-12350</v>
          </cell>
          <cell r="N193">
            <v>-20529</v>
          </cell>
          <cell r="O193">
            <v>4534</v>
          </cell>
          <cell r="P193">
            <v>-373068</v>
          </cell>
          <cell r="Q193">
            <v>0</v>
          </cell>
          <cell r="R193">
            <v>-36670</v>
          </cell>
          <cell r="S193">
            <v>11907</v>
          </cell>
          <cell r="T193">
            <v>37</v>
          </cell>
          <cell r="U193">
            <v>-21</v>
          </cell>
          <cell r="V193">
            <v>144777</v>
          </cell>
          <cell r="W193">
            <v>-905040</v>
          </cell>
          <cell r="X193">
            <v>249957</v>
          </cell>
          <cell r="Y193">
            <v>-323832</v>
          </cell>
          <cell r="Z193">
            <v>6639557</v>
          </cell>
          <cell r="AA193">
            <v>-323832</v>
          </cell>
          <cell r="AB193">
            <v>-292497.18000000005</v>
          </cell>
          <cell r="AC193">
            <v>-1426512</v>
          </cell>
          <cell r="AD193">
            <v>14920.452788235852</v>
          </cell>
          <cell r="AE193">
            <v>-49400</v>
          </cell>
          <cell r="AF193">
            <v>760263</v>
          </cell>
          <cell r="AG193">
            <v>-249957</v>
          </cell>
          <cell r="AH193">
            <v>-38266.913801902498</v>
          </cell>
          <cell r="AI193">
            <v>5034273</v>
          </cell>
          <cell r="AJ193">
            <v>332184</v>
          </cell>
          <cell r="AK193">
            <v>403059</v>
          </cell>
          <cell r="AL193">
            <v>43595</v>
          </cell>
          <cell r="AM193">
            <v>48876</v>
          </cell>
          <cell r="AN193">
            <v>827714</v>
          </cell>
          <cell r="AO193">
            <v>203917</v>
          </cell>
          <cell r="AP193">
            <v>2291216</v>
          </cell>
          <cell r="AQ193">
            <v>0</v>
          </cell>
          <cell r="AR193">
            <v>13930</v>
          </cell>
          <cell r="AS193">
            <v>2509063</v>
          </cell>
        </row>
        <row r="194">
          <cell r="A194">
            <v>35900</v>
          </cell>
          <cell r="B194" t="str">
            <v>Mcdowell County Schools</v>
          </cell>
          <cell r="C194">
            <v>36625996.70658683</v>
          </cell>
          <cell r="D194">
            <v>387500835.472821</v>
          </cell>
          <cell r="E194">
            <v>1.9624575000000001E-3</v>
          </cell>
          <cell r="F194">
            <v>60670538</v>
          </cell>
          <cell r="G194">
            <v>39926746.581875995</v>
          </cell>
          <cell r="H194">
            <v>348899103.054295</v>
          </cell>
          <cell r="I194">
            <v>2.0097169999999998E-3</v>
          </cell>
          <cell r="J194">
            <v>47724452</v>
          </cell>
          <cell r="K194">
            <v>4283492</v>
          </cell>
          <cell r="L194">
            <v>1524223</v>
          </cell>
          <cell r="M194">
            <v>364268</v>
          </cell>
          <cell r="N194">
            <v>-194615</v>
          </cell>
          <cell r="O194">
            <v>42977</v>
          </cell>
          <cell r="P194">
            <v>-3536652</v>
          </cell>
          <cell r="Q194">
            <v>0</v>
          </cell>
          <cell r="R194">
            <v>-347626</v>
          </cell>
          <cell r="S194">
            <v>112873</v>
          </cell>
          <cell r="T194">
            <v>351</v>
          </cell>
          <cell r="U194">
            <v>-202</v>
          </cell>
          <cell r="V194">
            <v>1372470</v>
          </cell>
          <cell r="W194">
            <v>-8579697</v>
          </cell>
          <cell r="X194">
            <v>-1843272</v>
          </cell>
          <cell r="Y194">
            <v>-6801410</v>
          </cell>
          <cell r="Z194">
            <v>60670538</v>
          </cell>
          <cell r="AA194">
            <v>-6801410</v>
          </cell>
          <cell r="AB194">
            <v>-2511392.36</v>
          </cell>
          <cell r="AC194">
            <v>-13523207</v>
          </cell>
          <cell r="AD194">
            <v>-254884.77693808265</v>
          </cell>
          <cell r="AE194">
            <v>1457076</v>
          </cell>
          <cell r="AF194">
            <v>7207227</v>
          </cell>
          <cell r="AG194">
            <v>1843272</v>
          </cell>
          <cell r="AH194">
            <v>-362766.85906776297</v>
          </cell>
          <cell r="AI194">
            <v>47724452</v>
          </cell>
          <cell r="AJ194">
            <v>1457076</v>
          </cell>
          <cell r="AK194">
            <v>3820962</v>
          </cell>
          <cell r="AL194">
            <v>413273</v>
          </cell>
          <cell r="AM194">
            <v>463341</v>
          </cell>
          <cell r="AN194">
            <v>6154652</v>
          </cell>
          <cell r="AO194">
            <v>4993944</v>
          </cell>
          <cell r="AP194">
            <v>21720522</v>
          </cell>
          <cell r="AQ194">
            <v>0</v>
          </cell>
          <cell r="AR194">
            <v>132058</v>
          </cell>
          <cell r="AS194">
            <v>26846524</v>
          </cell>
        </row>
        <row r="195">
          <cell r="A195">
            <v>35905</v>
          </cell>
          <cell r="B195" t="str">
            <v>Mcdowell Technical College</v>
          </cell>
          <cell r="C195">
            <v>5327265.2694610776</v>
          </cell>
          <cell r="D195">
            <v>44129858.371799</v>
          </cell>
          <cell r="E195">
            <v>2.2349110000000001E-4</v>
          </cell>
          <cell r="F195">
            <v>6909360</v>
          </cell>
          <cell r="G195">
            <v>5886579.9682034981</v>
          </cell>
          <cell r="H195">
            <v>42272304.481601201</v>
          </cell>
          <cell r="I195">
            <v>2.4349549999999999E-4</v>
          </cell>
          <cell r="J195">
            <v>5782252</v>
          </cell>
          <cell r="K195">
            <v>518984</v>
          </cell>
          <cell r="L195">
            <v>184673</v>
          </cell>
          <cell r="M195">
            <v>161017</v>
          </cell>
          <cell r="N195">
            <v>-23579</v>
          </cell>
          <cell r="O195">
            <v>5207</v>
          </cell>
          <cell r="P195">
            <v>-428498</v>
          </cell>
          <cell r="Q195">
            <v>0</v>
          </cell>
          <cell r="R195">
            <v>-42118</v>
          </cell>
          <cell r="S195">
            <v>13676</v>
          </cell>
          <cell r="T195">
            <v>42</v>
          </cell>
          <cell r="U195">
            <v>-24</v>
          </cell>
          <cell r="V195">
            <v>166287</v>
          </cell>
          <cell r="W195">
            <v>-1039508</v>
          </cell>
          <cell r="X195">
            <v>-432580</v>
          </cell>
          <cell r="Y195">
            <v>-916421</v>
          </cell>
          <cell r="Z195">
            <v>6909360</v>
          </cell>
          <cell r="AA195">
            <v>-916421</v>
          </cell>
          <cell r="AB195">
            <v>-370265.88</v>
          </cell>
          <cell r="AC195">
            <v>-1638460</v>
          </cell>
          <cell r="AD195">
            <v>-107889.60679191595</v>
          </cell>
          <cell r="AE195">
            <v>644080</v>
          </cell>
          <cell r="AF195">
            <v>873221</v>
          </cell>
          <cell r="AG195">
            <v>432580</v>
          </cell>
          <cell r="AH195">
            <v>-43952.505617524497</v>
          </cell>
          <cell r="AI195">
            <v>5782252</v>
          </cell>
          <cell r="AJ195">
            <v>823376</v>
          </cell>
          <cell r="AK195">
            <v>462944</v>
          </cell>
          <cell r="AL195">
            <v>50072</v>
          </cell>
          <cell r="AM195">
            <v>56138</v>
          </cell>
          <cell r="AN195">
            <v>1392530</v>
          </cell>
          <cell r="AO195">
            <v>963567</v>
          </cell>
          <cell r="AP195">
            <v>2631639</v>
          </cell>
          <cell r="AQ195">
            <v>0</v>
          </cell>
          <cell r="AR195">
            <v>16000</v>
          </cell>
          <cell r="AS195">
            <v>3611206</v>
          </cell>
        </row>
        <row r="196">
          <cell r="A196">
            <v>36000</v>
          </cell>
          <cell r="B196" t="str">
            <v>Charlotte-Mecklenburg County Schools</v>
          </cell>
          <cell r="C196">
            <v>898577177.84431136</v>
          </cell>
          <cell r="D196">
            <v>10720815065.6224</v>
          </cell>
          <cell r="E196">
            <v>5.4294448299999999E-2</v>
          </cell>
          <cell r="F196">
            <v>1678545090</v>
          </cell>
          <cell r="G196">
            <v>943309186.48648632</v>
          </cell>
          <cell r="H196">
            <v>9445428255.2193794</v>
          </cell>
          <cell r="I196">
            <v>5.4407241799999999E-2</v>
          </cell>
          <cell r="J196">
            <v>1292000707</v>
          </cell>
          <cell r="K196">
            <v>115963085</v>
          </cell>
          <cell r="L196">
            <v>41263894</v>
          </cell>
          <cell r="M196">
            <v>-341120</v>
          </cell>
          <cell r="N196">
            <v>-5268644</v>
          </cell>
          <cell r="O196">
            <v>1163483</v>
          </cell>
          <cell r="P196">
            <v>-95744567</v>
          </cell>
          <cell r="Q196">
            <v>0</v>
          </cell>
          <cell r="R196">
            <v>-9410963</v>
          </cell>
          <cell r="S196">
            <v>3055713</v>
          </cell>
          <cell r="T196">
            <v>9496</v>
          </cell>
          <cell r="U196">
            <v>-5472</v>
          </cell>
          <cell r="V196">
            <v>37155635</v>
          </cell>
          <cell r="W196">
            <v>-232270328</v>
          </cell>
          <cell r="X196">
            <v>9575730</v>
          </cell>
          <cell r="Y196">
            <v>-134854058</v>
          </cell>
          <cell r="Z196">
            <v>1678545090</v>
          </cell>
          <cell r="AA196">
            <v>-134854058</v>
          </cell>
          <cell r="AB196">
            <v>-59334147.829999983</v>
          </cell>
          <cell r="AC196">
            <v>-366101481</v>
          </cell>
          <cell r="AD196">
            <v>-608330.10870599747</v>
          </cell>
          <cell r="AE196">
            <v>-1364472</v>
          </cell>
          <cell r="AF196">
            <v>195114693</v>
          </cell>
          <cell r="AG196">
            <v>-9575730</v>
          </cell>
          <cell r="AH196">
            <v>-9820857.4731299505</v>
          </cell>
          <cell r="AI196">
            <v>1292000707</v>
          </cell>
          <cell r="AJ196">
            <v>13977162</v>
          </cell>
          <cell r="AK196">
            <v>103441443</v>
          </cell>
          <cell r="AL196">
            <v>11188167</v>
          </cell>
          <cell r="AM196">
            <v>12543618</v>
          </cell>
          <cell r="AN196">
            <v>141150390</v>
          </cell>
          <cell r="AO196">
            <v>21513186</v>
          </cell>
          <cell r="AP196">
            <v>588019944</v>
          </cell>
          <cell r="AQ196">
            <v>0</v>
          </cell>
          <cell r="AR196">
            <v>3575099</v>
          </cell>
          <cell r="AS196">
            <v>613108229</v>
          </cell>
        </row>
        <row r="197">
          <cell r="A197">
            <v>36001</v>
          </cell>
          <cell r="B197" t="str">
            <v>Community Charter School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-197118</v>
          </cell>
          <cell r="Y197">
            <v>-197118</v>
          </cell>
          <cell r="Z197">
            <v>0</v>
          </cell>
          <cell r="AA197">
            <v>-197118</v>
          </cell>
          <cell r="AB197">
            <v>0</v>
          </cell>
          <cell r="AC197">
            <v>0</v>
          </cell>
          <cell r="AD197">
            <v>0</v>
          </cell>
          <cell r="AE197">
            <v>0</v>
          </cell>
          <cell r="AF197">
            <v>0</v>
          </cell>
          <cell r="AG197">
            <v>197118</v>
          </cell>
          <cell r="AH197">
            <v>0</v>
          </cell>
          <cell r="AI197">
            <v>0</v>
          </cell>
          <cell r="AJ197">
            <v>0</v>
          </cell>
          <cell r="AK197">
            <v>0</v>
          </cell>
          <cell r="AL197">
            <v>0</v>
          </cell>
          <cell r="AM197">
            <v>0</v>
          </cell>
          <cell r="AN197">
            <v>0</v>
          </cell>
          <cell r="AO197">
            <v>218360</v>
          </cell>
          <cell r="AP197">
            <v>0</v>
          </cell>
          <cell r="AQ197">
            <v>0</v>
          </cell>
          <cell r="AR197">
            <v>0</v>
          </cell>
          <cell r="AS197">
            <v>218360</v>
          </cell>
        </row>
        <row r="198">
          <cell r="A198">
            <v>36002</v>
          </cell>
          <cell r="B198" t="str">
            <v>Kennedy Charter</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-1070064</v>
          </cell>
          <cell r="Y198">
            <v>-1070064</v>
          </cell>
          <cell r="Z198">
            <v>0</v>
          </cell>
          <cell r="AA198">
            <v>-1070064</v>
          </cell>
          <cell r="AB198">
            <v>0</v>
          </cell>
          <cell r="AC198">
            <v>0</v>
          </cell>
          <cell r="AD198">
            <v>0</v>
          </cell>
          <cell r="AE198">
            <v>0</v>
          </cell>
          <cell r="AF198">
            <v>0</v>
          </cell>
          <cell r="AG198">
            <v>1070064</v>
          </cell>
          <cell r="AH198">
            <v>0</v>
          </cell>
          <cell r="AI198">
            <v>0</v>
          </cell>
          <cell r="AJ198">
            <v>0</v>
          </cell>
          <cell r="AK198">
            <v>0</v>
          </cell>
          <cell r="AL198">
            <v>0</v>
          </cell>
          <cell r="AM198">
            <v>0</v>
          </cell>
          <cell r="AN198">
            <v>0</v>
          </cell>
          <cell r="AO198">
            <v>161620</v>
          </cell>
          <cell r="AP198">
            <v>0</v>
          </cell>
          <cell r="AQ198">
            <v>0</v>
          </cell>
          <cell r="AR198">
            <v>0</v>
          </cell>
          <cell r="AS198">
            <v>161620</v>
          </cell>
        </row>
        <row r="199">
          <cell r="A199">
            <v>36003</v>
          </cell>
          <cell r="B199" t="str">
            <v>Community School Of Davidson</v>
          </cell>
          <cell r="C199">
            <v>5901941.4670658689</v>
          </cell>
          <cell r="D199">
            <v>67074832.772661</v>
          </cell>
          <cell r="E199">
            <v>3.3969350000000002E-4</v>
          </cell>
          <cell r="F199">
            <v>10501826</v>
          </cell>
          <cell r="G199">
            <v>6789945.3100158982</v>
          </cell>
          <cell r="H199">
            <v>66731124.793416701</v>
          </cell>
          <cell r="I199">
            <v>3.8438239999999998E-4</v>
          </cell>
          <cell r="J199">
            <v>9127872</v>
          </cell>
          <cell r="K199">
            <v>819269</v>
          </cell>
          <cell r="L199">
            <v>291526</v>
          </cell>
          <cell r="M199">
            <v>317903</v>
          </cell>
          <cell r="N199">
            <v>-37223</v>
          </cell>
          <cell r="O199">
            <v>8220</v>
          </cell>
          <cell r="P199">
            <v>-676427</v>
          </cell>
          <cell r="Q199">
            <v>0</v>
          </cell>
          <cell r="R199">
            <v>-66488</v>
          </cell>
          <cell r="S199">
            <v>21588</v>
          </cell>
          <cell r="T199">
            <v>67</v>
          </cell>
          <cell r="U199">
            <v>-39</v>
          </cell>
          <cell r="V199">
            <v>262501</v>
          </cell>
          <cell r="W199">
            <v>-1640970</v>
          </cell>
          <cell r="X199">
            <v>-376826</v>
          </cell>
          <cell r="Y199">
            <v>-1076899</v>
          </cell>
          <cell r="Z199">
            <v>10501826</v>
          </cell>
          <cell r="AA199">
            <v>-1076899</v>
          </cell>
          <cell r="AB199">
            <v>-427087.56</v>
          </cell>
          <cell r="AC199">
            <v>-2586475</v>
          </cell>
          <cell r="AD199">
            <v>-241021.24431831832</v>
          </cell>
          <cell r="AE199">
            <v>1271616</v>
          </cell>
          <cell r="AF199">
            <v>1378468</v>
          </cell>
          <cell r="AG199">
            <v>376826</v>
          </cell>
          <cell r="AH199">
            <v>-69383.498238273591</v>
          </cell>
          <cell r="AI199">
            <v>9127872</v>
          </cell>
          <cell r="AJ199">
            <v>1271616</v>
          </cell>
          <cell r="AK199">
            <v>730805</v>
          </cell>
          <cell r="AL199">
            <v>79043</v>
          </cell>
          <cell r="AM199">
            <v>88620</v>
          </cell>
          <cell r="AN199">
            <v>2170084</v>
          </cell>
          <cell r="AO199">
            <v>980004</v>
          </cell>
          <cell r="AP199">
            <v>4154309</v>
          </cell>
          <cell r="AQ199">
            <v>0</v>
          </cell>
          <cell r="AR199">
            <v>25258</v>
          </cell>
          <cell r="AS199">
            <v>5159571</v>
          </cell>
        </row>
        <row r="200">
          <cell r="A200">
            <v>36004</v>
          </cell>
          <cell r="B200" t="str">
            <v>Corvian Community School</v>
          </cell>
          <cell r="C200">
            <v>4662762.874251497</v>
          </cell>
          <cell r="D200">
            <v>59908745.987416998</v>
          </cell>
          <cell r="E200">
            <v>3.0340160000000001E-4</v>
          </cell>
          <cell r="F200">
            <v>9379841</v>
          </cell>
          <cell r="G200">
            <v>5081674.8807631163</v>
          </cell>
          <cell r="H200">
            <v>53489408.753296703</v>
          </cell>
          <cell r="I200">
            <v>3.0810789999999999E-4</v>
          </cell>
          <cell r="J200">
            <v>7316593</v>
          </cell>
          <cell r="K200">
            <v>656698</v>
          </cell>
          <cell r="L200">
            <v>233677</v>
          </cell>
          <cell r="M200">
            <v>24334</v>
          </cell>
          <cell r="N200">
            <v>-29836</v>
          </cell>
          <cell r="O200">
            <v>6589</v>
          </cell>
          <cell r="P200">
            <v>-542201</v>
          </cell>
          <cell r="Q200">
            <v>0</v>
          </cell>
          <cell r="R200">
            <v>-53294</v>
          </cell>
          <cell r="S200">
            <v>17304</v>
          </cell>
          <cell r="T200">
            <v>54</v>
          </cell>
          <cell r="U200">
            <v>-31</v>
          </cell>
          <cell r="V200">
            <v>210412</v>
          </cell>
          <cell r="W200">
            <v>-1315346</v>
          </cell>
          <cell r="X200">
            <v>691223</v>
          </cell>
          <cell r="Y200">
            <v>-100417</v>
          </cell>
          <cell r="Z200">
            <v>9379841</v>
          </cell>
          <cell r="AA200">
            <v>-100417</v>
          </cell>
          <cell r="AB200">
            <v>-319637.34999999998</v>
          </cell>
          <cell r="AC200">
            <v>-2073231</v>
          </cell>
          <cell r="AD200">
            <v>-25382.647960201721</v>
          </cell>
          <cell r="AE200">
            <v>97324</v>
          </cell>
          <cell r="AF200">
            <v>1104933</v>
          </cell>
          <cell r="AG200">
            <v>-691223</v>
          </cell>
          <cell r="AH200">
            <v>-55615.459856768095</v>
          </cell>
          <cell r="AI200">
            <v>7316593</v>
          </cell>
          <cell r="AJ200">
            <v>1646661</v>
          </cell>
          <cell r="AK200">
            <v>585788</v>
          </cell>
          <cell r="AL200">
            <v>63359</v>
          </cell>
          <cell r="AM200">
            <v>71034</v>
          </cell>
          <cell r="AN200">
            <v>2366842</v>
          </cell>
          <cell r="AO200">
            <v>0</v>
          </cell>
          <cell r="AP200">
            <v>3329954</v>
          </cell>
          <cell r="AQ200">
            <v>0</v>
          </cell>
          <cell r="AR200">
            <v>20246</v>
          </cell>
          <cell r="AS200">
            <v>3350200</v>
          </cell>
        </row>
        <row r="201">
          <cell r="A201">
            <v>36005</v>
          </cell>
          <cell r="B201" t="str">
            <v>Central Piedmont Community College</v>
          </cell>
          <cell r="C201">
            <v>70989968.862275451</v>
          </cell>
          <cell r="D201">
            <v>771442652.90812099</v>
          </cell>
          <cell r="E201">
            <v>3.9068907999999999E-3</v>
          </cell>
          <cell r="F201">
            <v>120783848</v>
          </cell>
          <cell r="G201">
            <v>70643143.084260732</v>
          </cell>
          <cell r="H201">
            <v>650717018.30234003</v>
          </cell>
          <cell r="I201">
            <v>3.7482384999999998E-3</v>
          </cell>
          <cell r="J201">
            <v>89008864</v>
          </cell>
          <cell r="K201">
            <v>7988960</v>
          </cell>
          <cell r="L201">
            <v>2842763</v>
          </cell>
          <cell r="M201">
            <v>-1160869</v>
          </cell>
          <cell r="N201">
            <v>-362969</v>
          </cell>
          <cell r="O201">
            <v>80155</v>
          </cell>
          <cell r="P201">
            <v>-6596061</v>
          </cell>
          <cell r="Q201">
            <v>0</v>
          </cell>
          <cell r="R201">
            <v>-648343</v>
          </cell>
          <cell r="S201">
            <v>210515</v>
          </cell>
          <cell r="T201">
            <v>654</v>
          </cell>
          <cell r="U201">
            <v>-377</v>
          </cell>
          <cell r="V201">
            <v>2559736</v>
          </cell>
          <cell r="W201">
            <v>-16001631</v>
          </cell>
          <cell r="X201">
            <v>-3638334</v>
          </cell>
          <cell r="Y201">
            <v>-14725801</v>
          </cell>
          <cell r="Z201">
            <v>120783848</v>
          </cell>
          <cell r="AA201">
            <v>-14725801</v>
          </cell>
          <cell r="AB201">
            <v>-4443453.7</v>
          </cell>
          <cell r="AC201">
            <v>-25221563</v>
          </cell>
          <cell r="AD201">
            <v>855661.37958220765</v>
          </cell>
          <cell r="AE201">
            <v>-4643476</v>
          </cell>
          <cell r="AF201">
            <v>13441895</v>
          </cell>
          <cell r="AG201">
            <v>3638334</v>
          </cell>
          <cell r="AH201">
            <v>-676581.18415770144</v>
          </cell>
          <cell r="AI201">
            <v>89008864</v>
          </cell>
          <cell r="AJ201">
            <v>1215654</v>
          </cell>
          <cell r="AK201">
            <v>7126316</v>
          </cell>
          <cell r="AL201">
            <v>770778</v>
          </cell>
          <cell r="AM201">
            <v>864158</v>
          </cell>
          <cell r="AN201">
            <v>9976906</v>
          </cell>
          <cell r="AO201">
            <v>12428308</v>
          </cell>
          <cell r="AP201">
            <v>40510030</v>
          </cell>
          <cell r="AQ201">
            <v>0</v>
          </cell>
          <cell r="AR201">
            <v>246297</v>
          </cell>
          <cell r="AS201">
            <v>53184635</v>
          </cell>
        </row>
        <row r="202">
          <cell r="A202">
            <v>36006</v>
          </cell>
          <cell r="B202" t="str">
            <v>Lake Norman Charter School</v>
          </cell>
          <cell r="C202">
            <v>9638169.0119760465</v>
          </cell>
          <cell r="D202">
            <v>125162709.256725</v>
          </cell>
          <cell r="E202">
            <v>6.3387350000000003E-4</v>
          </cell>
          <cell r="F202">
            <v>19596575</v>
          </cell>
          <cell r="G202">
            <v>10020795.389507154</v>
          </cell>
          <cell r="H202">
            <v>111527238.45018899</v>
          </cell>
          <cell r="I202">
            <v>6.4241549999999998E-4</v>
          </cell>
          <cell r="J202">
            <v>15255346</v>
          </cell>
          <cell r="K202">
            <v>1369238</v>
          </cell>
          <cell r="L202">
            <v>487225</v>
          </cell>
          <cell r="M202">
            <v>34277</v>
          </cell>
          <cell r="N202">
            <v>-62210</v>
          </cell>
          <cell r="O202">
            <v>13738</v>
          </cell>
          <cell r="P202">
            <v>-1130507</v>
          </cell>
          <cell r="Q202">
            <v>0</v>
          </cell>
          <cell r="R202">
            <v>-111120</v>
          </cell>
          <cell r="S202">
            <v>36080</v>
          </cell>
          <cell r="T202">
            <v>112</v>
          </cell>
          <cell r="U202">
            <v>-65</v>
          </cell>
          <cell r="V202">
            <v>438717</v>
          </cell>
          <cell r="W202">
            <v>-2742540</v>
          </cell>
          <cell r="X202">
            <v>987740</v>
          </cell>
          <cell r="Y202">
            <v>-679315</v>
          </cell>
          <cell r="Z202">
            <v>19596575</v>
          </cell>
          <cell r="AA202">
            <v>-679315</v>
          </cell>
          <cell r="AB202">
            <v>-630308.02999999991</v>
          </cell>
          <cell r="AC202">
            <v>-4322757</v>
          </cell>
          <cell r="AD202">
            <v>-46069.823627498234</v>
          </cell>
          <cell r="AE202">
            <v>137096</v>
          </cell>
          <cell r="AF202">
            <v>2303824</v>
          </cell>
          <cell r="AG202">
            <v>-987740</v>
          </cell>
          <cell r="AH202">
            <v>-115960.1342634045</v>
          </cell>
          <cell r="AI202">
            <v>15255346</v>
          </cell>
          <cell r="AJ202">
            <v>1281148</v>
          </cell>
          <cell r="AK202">
            <v>1221389</v>
          </cell>
          <cell r="AL202">
            <v>132105</v>
          </cell>
          <cell r="AM202">
            <v>148109</v>
          </cell>
          <cell r="AN202">
            <v>2782751</v>
          </cell>
          <cell r="AO202">
            <v>0</v>
          </cell>
          <cell r="AP202">
            <v>6943067</v>
          </cell>
          <cell r="AQ202">
            <v>0</v>
          </cell>
          <cell r="AR202">
            <v>42213</v>
          </cell>
          <cell r="AS202">
            <v>6985280</v>
          </cell>
        </row>
        <row r="203">
          <cell r="A203">
            <v>36007</v>
          </cell>
          <cell r="B203" t="str">
            <v>Socrates Academy</v>
          </cell>
          <cell r="C203">
            <v>3130557.1856287424</v>
          </cell>
          <cell r="D203">
            <v>38452481.856418997</v>
          </cell>
          <cell r="E203">
            <v>1.9473860000000001E-4</v>
          </cell>
          <cell r="F203">
            <v>6020459</v>
          </cell>
          <cell r="G203">
            <v>3761010.8108108114</v>
          </cell>
          <cell r="H203">
            <v>41732654.268811598</v>
          </cell>
          <cell r="I203">
            <v>2.40387E-4</v>
          </cell>
          <cell r="J203">
            <v>5708434</v>
          </cell>
          <cell r="K203">
            <v>512359</v>
          </cell>
          <cell r="L203">
            <v>182316</v>
          </cell>
          <cell r="M203">
            <v>321246</v>
          </cell>
          <cell r="N203">
            <v>-23278</v>
          </cell>
          <cell r="O203">
            <v>5141</v>
          </cell>
          <cell r="P203">
            <v>-423027</v>
          </cell>
          <cell r="Q203">
            <v>0</v>
          </cell>
          <cell r="R203">
            <v>-41580</v>
          </cell>
          <cell r="S203">
            <v>13501</v>
          </cell>
          <cell r="T203">
            <v>42</v>
          </cell>
          <cell r="U203">
            <v>-24</v>
          </cell>
          <cell r="V203">
            <v>164164</v>
          </cell>
          <cell r="W203">
            <v>-1026238</v>
          </cell>
          <cell r="X203">
            <v>198855</v>
          </cell>
          <cell r="Y203">
            <v>-116523</v>
          </cell>
          <cell r="Z203">
            <v>6020459</v>
          </cell>
          <cell r="AA203">
            <v>-116523</v>
          </cell>
          <cell r="AB203">
            <v>-236567.58000000002</v>
          </cell>
          <cell r="AC203">
            <v>-1617543</v>
          </cell>
          <cell r="AD203">
            <v>-246195.70222128858</v>
          </cell>
          <cell r="AE203">
            <v>1284980</v>
          </cell>
          <cell r="AF203">
            <v>862073</v>
          </cell>
          <cell r="AG203">
            <v>-198855</v>
          </cell>
          <cell r="AH203">
            <v>-43391.401351893001</v>
          </cell>
          <cell r="AI203">
            <v>5708434</v>
          </cell>
          <cell r="AJ203">
            <v>1616648</v>
          </cell>
          <cell r="AK203">
            <v>457034</v>
          </cell>
          <cell r="AL203">
            <v>49433</v>
          </cell>
          <cell r="AM203">
            <v>55421</v>
          </cell>
          <cell r="AN203">
            <v>2178536</v>
          </cell>
          <cell r="AO203">
            <v>102740</v>
          </cell>
          <cell r="AP203">
            <v>2598043</v>
          </cell>
          <cell r="AQ203">
            <v>0</v>
          </cell>
          <cell r="AR203">
            <v>15796</v>
          </cell>
          <cell r="AS203">
            <v>2716579</v>
          </cell>
        </row>
        <row r="204">
          <cell r="A204">
            <v>36008</v>
          </cell>
          <cell r="B204" t="str">
            <v>Pine Lake Prep Charter</v>
          </cell>
          <cell r="C204">
            <v>8190970.0598802408</v>
          </cell>
          <cell r="D204">
            <v>105329852.751845</v>
          </cell>
          <cell r="E204">
            <v>5.3343200000000003E-4</v>
          </cell>
          <cell r="F204">
            <v>16491367</v>
          </cell>
          <cell r="G204">
            <v>8954556.2798092216</v>
          </cell>
          <cell r="H204">
            <v>99268504.070630401</v>
          </cell>
          <cell r="I204">
            <v>5.7180309999999999E-4</v>
          </cell>
          <cell r="J204">
            <v>13578523</v>
          </cell>
          <cell r="K204">
            <v>1218736</v>
          </cell>
          <cell r="L204">
            <v>433671</v>
          </cell>
          <cell r="M204">
            <v>254384</v>
          </cell>
          <cell r="N204">
            <v>-55372</v>
          </cell>
          <cell r="O204">
            <v>12228</v>
          </cell>
          <cell r="P204">
            <v>-1006245</v>
          </cell>
          <cell r="Q204">
            <v>0</v>
          </cell>
          <cell r="R204">
            <v>-98906</v>
          </cell>
          <cell r="S204">
            <v>32115</v>
          </cell>
          <cell r="T204">
            <v>100</v>
          </cell>
          <cell r="U204">
            <v>-58</v>
          </cell>
          <cell r="V204">
            <v>390494</v>
          </cell>
          <cell r="W204">
            <v>-2441089</v>
          </cell>
          <cell r="X204">
            <v>48318</v>
          </cell>
          <cell r="Y204">
            <v>-1211624</v>
          </cell>
          <cell r="Z204">
            <v>16491367</v>
          </cell>
          <cell r="AA204">
            <v>-1211624</v>
          </cell>
          <cell r="AB204">
            <v>-563241.59</v>
          </cell>
          <cell r="AC204">
            <v>-3847612</v>
          </cell>
          <cell r="AD204">
            <v>-206946.79411943234</v>
          </cell>
          <cell r="AE204">
            <v>1017520</v>
          </cell>
          <cell r="AF204">
            <v>2050594</v>
          </cell>
          <cell r="AG204">
            <v>-48318</v>
          </cell>
          <cell r="AH204">
            <v>-103214.1413901609</v>
          </cell>
          <cell r="AI204">
            <v>13578523</v>
          </cell>
          <cell r="AJ204">
            <v>1171078</v>
          </cell>
          <cell r="AK204">
            <v>1087137</v>
          </cell>
          <cell r="AL204">
            <v>117584</v>
          </cell>
          <cell r="AM204">
            <v>131830</v>
          </cell>
          <cell r="AN204">
            <v>2507629</v>
          </cell>
          <cell r="AO204">
            <v>691453</v>
          </cell>
          <cell r="AP204">
            <v>6179906</v>
          </cell>
          <cell r="AQ204">
            <v>0</v>
          </cell>
          <cell r="AR204">
            <v>37573</v>
          </cell>
          <cell r="AS204">
            <v>6908932</v>
          </cell>
        </row>
        <row r="205">
          <cell r="A205">
            <v>36009</v>
          </cell>
          <cell r="B205" t="str">
            <v>Charlotte Secondary Charter</v>
          </cell>
          <cell r="C205">
            <v>1184067.6646706588</v>
          </cell>
          <cell r="D205">
            <v>15910652.792122999</v>
          </cell>
          <cell r="E205">
            <v>8.05778E-5</v>
          </cell>
          <cell r="F205">
            <v>2491111</v>
          </cell>
          <cell r="G205">
            <v>1309144.8330683624</v>
          </cell>
          <cell r="H205">
            <v>14429997.9682483</v>
          </cell>
          <cell r="I205">
            <v>8.3119200000000002E-5</v>
          </cell>
          <cell r="J205">
            <v>1973819</v>
          </cell>
          <cell r="K205">
            <v>177159</v>
          </cell>
          <cell r="L205">
            <v>63040</v>
          </cell>
          <cell r="M205">
            <v>15024</v>
          </cell>
          <cell r="N205">
            <v>-8049</v>
          </cell>
          <cell r="O205">
            <v>1777</v>
          </cell>
          <cell r="P205">
            <v>-146271</v>
          </cell>
          <cell r="Q205">
            <v>0</v>
          </cell>
          <cell r="R205">
            <v>-14377</v>
          </cell>
          <cell r="S205">
            <v>4668</v>
          </cell>
          <cell r="T205">
            <v>15</v>
          </cell>
          <cell r="U205">
            <v>-8</v>
          </cell>
          <cell r="V205">
            <v>56764</v>
          </cell>
          <cell r="W205">
            <v>-354845</v>
          </cell>
          <cell r="X205">
            <v>-585612</v>
          </cell>
          <cell r="Y205">
            <v>-790715</v>
          </cell>
          <cell r="Z205">
            <v>2491111</v>
          </cell>
          <cell r="AA205">
            <v>-790715</v>
          </cell>
          <cell r="AB205">
            <v>-82345.209999999992</v>
          </cell>
          <cell r="AC205">
            <v>-559302</v>
          </cell>
          <cell r="AD205">
            <v>-13707.086573727749</v>
          </cell>
          <cell r="AE205">
            <v>60088</v>
          </cell>
          <cell r="AF205">
            <v>298081</v>
          </cell>
          <cell r="AG205">
            <v>585612</v>
          </cell>
          <cell r="AH205">
            <v>-15003.550804528801</v>
          </cell>
          <cell r="AI205">
            <v>1973819</v>
          </cell>
          <cell r="AJ205">
            <v>60088</v>
          </cell>
          <cell r="AK205">
            <v>158030</v>
          </cell>
          <cell r="AL205">
            <v>17092</v>
          </cell>
          <cell r="AM205">
            <v>19163</v>
          </cell>
          <cell r="AN205">
            <v>254373</v>
          </cell>
          <cell r="AO205">
            <v>1147148</v>
          </cell>
          <cell r="AP205">
            <v>898332</v>
          </cell>
          <cell r="AQ205">
            <v>0</v>
          </cell>
          <cell r="AR205">
            <v>5462</v>
          </cell>
          <cell r="AS205">
            <v>2050942</v>
          </cell>
        </row>
        <row r="206">
          <cell r="A206">
            <v>36100</v>
          </cell>
          <cell r="B206" t="str">
            <v>Mitchell County Schools</v>
          </cell>
          <cell r="C206">
            <v>11519628.443113774</v>
          </cell>
          <cell r="D206">
            <v>115284026.290031</v>
          </cell>
          <cell r="E206">
            <v>5.838439E-4</v>
          </cell>
          <cell r="F206">
            <v>18049881</v>
          </cell>
          <cell r="G206">
            <v>12667372.019077899</v>
          </cell>
          <cell r="H206">
            <v>107540557.296941</v>
          </cell>
          <cell r="I206">
            <v>6.1945149999999998E-4</v>
          </cell>
          <cell r="J206">
            <v>14710023</v>
          </cell>
          <cell r="K206">
            <v>1320293</v>
          </cell>
          <cell r="L206">
            <v>469808</v>
          </cell>
          <cell r="M206">
            <v>269612</v>
          </cell>
          <cell r="N206">
            <v>-59986</v>
          </cell>
          <cell r="O206">
            <v>13247</v>
          </cell>
          <cell r="P206">
            <v>-1090096</v>
          </cell>
          <cell r="Q206">
            <v>0</v>
          </cell>
          <cell r="R206">
            <v>-107148</v>
          </cell>
          <cell r="S206">
            <v>34791</v>
          </cell>
          <cell r="T206">
            <v>108</v>
          </cell>
          <cell r="U206">
            <v>-62</v>
          </cell>
          <cell r="V206">
            <v>423034</v>
          </cell>
          <cell r="W206">
            <v>-2644505</v>
          </cell>
          <cell r="X206">
            <v>-581381</v>
          </cell>
          <cell r="Y206">
            <v>-1952285</v>
          </cell>
          <cell r="Z206">
            <v>18049881</v>
          </cell>
          <cell r="AA206">
            <v>-1952285</v>
          </cell>
          <cell r="AB206">
            <v>-796777.69999999984</v>
          </cell>
          <cell r="AC206">
            <v>-4168234</v>
          </cell>
          <cell r="AD206">
            <v>-192041.87800166942</v>
          </cell>
          <cell r="AE206">
            <v>1078444</v>
          </cell>
          <cell r="AF206">
            <v>2221471</v>
          </cell>
          <cell r="AG206">
            <v>581381</v>
          </cell>
          <cell r="AH206">
            <v>-111814.9843982085</v>
          </cell>
          <cell r="AI206">
            <v>14710023</v>
          </cell>
          <cell r="AJ206">
            <v>1078444</v>
          </cell>
          <cell r="AK206">
            <v>1177728</v>
          </cell>
          <cell r="AL206">
            <v>127382</v>
          </cell>
          <cell r="AM206">
            <v>142815</v>
          </cell>
          <cell r="AN206">
            <v>2526369</v>
          </cell>
          <cell r="AO206">
            <v>1678880</v>
          </cell>
          <cell r="AP206">
            <v>6694878</v>
          </cell>
          <cell r="AQ206">
            <v>0</v>
          </cell>
          <cell r="AR206">
            <v>40704</v>
          </cell>
          <cell r="AS206">
            <v>8414462</v>
          </cell>
        </row>
        <row r="207">
          <cell r="A207">
            <v>36102</v>
          </cell>
          <cell r="B207" t="str">
            <v>Kipp Charlotte Charter</v>
          </cell>
          <cell r="C207">
            <v>899080.83832335332</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-997450</v>
          </cell>
          <cell r="Y207">
            <v>-997450</v>
          </cell>
          <cell r="Z207">
            <v>0</v>
          </cell>
          <cell r="AA207">
            <v>-997450</v>
          </cell>
          <cell r="AB207">
            <v>0</v>
          </cell>
          <cell r="AC207">
            <v>0</v>
          </cell>
          <cell r="AD207">
            <v>0</v>
          </cell>
          <cell r="AE207">
            <v>0</v>
          </cell>
          <cell r="AF207">
            <v>0</v>
          </cell>
          <cell r="AG207">
            <v>997450</v>
          </cell>
          <cell r="AH207">
            <v>0</v>
          </cell>
          <cell r="AI207">
            <v>0</v>
          </cell>
          <cell r="AJ207">
            <v>1270248</v>
          </cell>
          <cell r="AK207">
            <v>0</v>
          </cell>
          <cell r="AL207">
            <v>0</v>
          </cell>
          <cell r="AM207">
            <v>0</v>
          </cell>
          <cell r="AN207">
            <v>1270248</v>
          </cell>
          <cell r="AO207">
            <v>7456156</v>
          </cell>
          <cell r="AP207">
            <v>0</v>
          </cell>
          <cell r="AQ207">
            <v>0</v>
          </cell>
          <cell r="AR207">
            <v>0</v>
          </cell>
          <cell r="AS207">
            <v>7456156</v>
          </cell>
        </row>
        <row r="208">
          <cell r="A208">
            <v>36105</v>
          </cell>
          <cell r="B208" t="str">
            <v>Mayland Technical College</v>
          </cell>
          <cell r="C208">
            <v>5953957.3353293408</v>
          </cell>
          <cell r="D208">
            <v>59451396.449900001</v>
          </cell>
          <cell r="E208">
            <v>3.0108540000000001E-4</v>
          </cell>
          <cell r="F208">
            <v>9308234</v>
          </cell>
          <cell r="G208">
            <v>5812647.5357710654</v>
          </cell>
          <cell r="H208">
            <v>48549493.391409099</v>
          </cell>
          <cell r="I208">
            <v>2.796532E-4</v>
          </cell>
          <cell r="J208">
            <v>6640883</v>
          </cell>
          <cell r="K208">
            <v>596050</v>
          </cell>
          <cell r="L208">
            <v>212096</v>
          </cell>
          <cell r="M208">
            <v>-149471</v>
          </cell>
          <cell r="N208">
            <v>-27081</v>
          </cell>
          <cell r="O208">
            <v>5980</v>
          </cell>
          <cell r="P208">
            <v>-492127</v>
          </cell>
          <cell r="Q208">
            <v>0</v>
          </cell>
          <cell r="R208">
            <v>-48372</v>
          </cell>
          <cell r="S208">
            <v>15706</v>
          </cell>
          <cell r="T208">
            <v>49</v>
          </cell>
          <cell r="U208">
            <v>-28</v>
          </cell>
          <cell r="V208">
            <v>190980</v>
          </cell>
          <cell r="W208">
            <v>-1193869</v>
          </cell>
          <cell r="X208">
            <v>-271773</v>
          </cell>
          <cell r="Y208">
            <v>-1161860</v>
          </cell>
          <cell r="Z208">
            <v>9308234</v>
          </cell>
          <cell r="AA208">
            <v>-1161860</v>
          </cell>
          <cell r="AB208">
            <v>-365615.53</v>
          </cell>
          <cell r="AC208">
            <v>-1881761</v>
          </cell>
          <cell r="AD208">
            <v>115591.37147346465</v>
          </cell>
          <cell r="AE208">
            <v>-597888</v>
          </cell>
          <cell r="AF208">
            <v>1002889</v>
          </cell>
          <cell r="AG208">
            <v>271773</v>
          </cell>
          <cell r="AH208">
            <v>-50479.203286954798</v>
          </cell>
          <cell r="AI208">
            <v>6640883</v>
          </cell>
          <cell r="AJ208">
            <v>253241</v>
          </cell>
          <cell r="AK208">
            <v>531689</v>
          </cell>
          <cell r="AL208">
            <v>57507</v>
          </cell>
          <cell r="AM208">
            <v>64474</v>
          </cell>
          <cell r="AN208">
            <v>906911</v>
          </cell>
          <cell r="AO208">
            <v>1551984</v>
          </cell>
          <cell r="AP208">
            <v>3022422</v>
          </cell>
          <cell r="AQ208">
            <v>0</v>
          </cell>
          <cell r="AR208">
            <v>18376</v>
          </cell>
          <cell r="AS208">
            <v>4592782</v>
          </cell>
        </row>
        <row r="209">
          <cell r="A209">
            <v>36200</v>
          </cell>
          <cell r="B209" t="str">
            <v>Montgomery County Schools</v>
          </cell>
          <cell r="C209">
            <v>22461726.796407189</v>
          </cell>
          <cell r="D209">
            <v>222205035.354085</v>
          </cell>
          <cell r="E209">
            <v>1.1253342E-3</v>
          </cell>
          <cell r="F209">
            <v>34790375</v>
          </cell>
          <cell r="G209">
            <v>23402540.063593004</v>
          </cell>
          <cell r="H209">
            <v>193769158.636262</v>
          </cell>
          <cell r="I209">
            <v>1.1161426999999999E-3</v>
          </cell>
          <cell r="J209">
            <v>26504875</v>
          </cell>
          <cell r="K209">
            <v>2378936</v>
          </cell>
          <cell r="L209">
            <v>846512</v>
          </cell>
          <cell r="M209">
            <v>-39587</v>
          </cell>
          <cell r="N209">
            <v>-108084</v>
          </cell>
          <cell r="O209">
            <v>23868</v>
          </cell>
          <cell r="P209">
            <v>-1964161</v>
          </cell>
          <cell r="Q209">
            <v>0</v>
          </cell>
          <cell r="R209">
            <v>-193062</v>
          </cell>
          <cell r="S209">
            <v>62687</v>
          </cell>
          <cell r="T209">
            <v>195</v>
          </cell>
          <cell r="U209">
            <v>-112</v>
          </cell>
          <cell r="V209">
            <v>762233</v>
          </cell>
          <cell r="W209">
            <v>-4764932</v>
          </cell>
          <cell r="X209">
            <v>-1708335</v>
          </cell>
          <cell r="Y209">
            <v>-4703842</v>
          </cell>
          <cell r="Z209">
            <v>34790375</v>
          </cell>
          <cell r="AA209">
            <v>-4703842</v>
          </cell>
          <cell r="AB209">
            <v>-1472019.7699999998</v>
          </cell>
          <cell r="AC209">
            <v>-7510425</v>
          </cell>
          <cell r="AD209">
            <v>49573.223741816822</v>
          </cell>
          <cell r="AE209">
            <v>-158348</v>
          </cell>
          <cell r="AF209">
            <v>4002700</v>
          </cell>
          <cell r="AG209">
            <v>1708335</v>
          </cell>
          <cell r="AH209">
            <v>-201470.94419284529</v>
          </cell>
          <cell r="AI209">
            <v>26504875</v>
          </cell>
          <cell r="AJ209">
            <v>0</v>
          </cell>
          <cell r="AK209">
            <v>2122060</v>
          </cell>
          <cell r="AL209">
            <v>229521</v>
          </cell>
          <cell r="AM209">
            <v>257327</v>
          </cell>
          <cell r="AN209">
            <v>2608908</v>
          </cell>
          <cell r="AO209">
            <v>5420065</v>
          </cell>
          <cell r="AP209">
            <v>12062993</v>
          </cell>
          <cell r="AQ209">
            <v>0</v>
          </cell>
          <cell r="AR209">
            <v>73342</v>
          </cell>
          <cell r="AS209">
            <v>17556400</v>
          </cell>
        </row>
        <row r="210">
          <cell r="A210">
            <v>36205</v>
          </cell>
          <cell r="B210" t="str">
            <v>Montgomery Community College</v>
          </cell>
          <cell r="C210">
            <v>4546464.0718562873</v>
          </cell>
          <cell r="D210">
            <v>51505016.213572003</v>
          </cell>
          <cell r="E210">
            <v>2.6084179999999999E-4</v>
          </cell>
          <cell r="F210">
            <v>8064079</v>
          </cell>
          <cell r="G210">
            <v>4652759.3004769487</v>
          </cell>
          <cell r="H210">
            <v>45208931.8328107</v>
          </cell>
          <cell r="I210">
            <v>2.60411E-4</v>
          </cell>
          <cell r="J210">
            <v>6183941</v>
          </cell>
          <cell r="K210">
            <v>555038</v>
          </cell>
          <cell r="L210">
            <v>197503</v>
          </cell>
          <cell r="M210">
            <v>-6949</v>
          </cell>
          <cell r="N210">
            <v>-25217</v>
          </cell>
          <cell r="O210">
            <v>5569</v>
          </cell>
          <cell r="P210">
            <v>-458265</v>
          </cell>
          <cell r="Q210">
            <v>0</v>
          </cell>
          <cell r="R210">
            <v>-45044</v>
          </cell>
          <cell r="S210">
            <v>14626</v>
          </cell>
          <cell r="T210">
            <v>45</v>
          </cell>
          <cell r="U210">
            <v>-26</v>
          </cell>
          <cell r="V210">
            <v>177839</v>
          </cell>
          <cell r="W210">
            <v>-1111722</v>
          </cell>
          <cell r="X210">
            <v>122272</v>
          </cell>
          <cell r="Y210">
            <v>-574331</v>
          </cell>
          <cell r="Z210">
            <v>8064079</v>
          </cell>
          <cell r="AA210">
            <v>-574331</v>
          </cell>
          <cell r="AB210">
            <v>-292658.56000000006</v>
          </cell>
          <cell r="AC210">
            <v>-1752282</v>
          </cell>
          <cell r="AD210">
            <v>2324.2316240081564</v>
          </cell>
          <cell r="AE210">
            <v>-27792</v>
          </cell>
          <cell r="AF210">
            <v>933883</v>
          </cell>
          <cell r="AG210">
            <v>-122272</v>
          </cell>
          <cell r="AH210">
            <v>-47005.862286429001</v>
          </cell>
          <cell r="AI210">
            <v>6183941</v>
          </cell>
          <cell r="AJ210">
            <v>427443</v>
          </cell>
          <cell r="AK210">
            <v>495105</v>
          </cell>
          <cell r="AL210">
            <v>53550</v>
          </cell>
          <cell r="AM210">
            <v>60038</v>
          </cell>
          <cell r="AN210">
            <v>1036136</v>
          </cell>
          <cell r="AO210">
            <v>146920</v>
          </cell>
          <cell r="AP210">
            <v>2814457</v>
          </cell>
          <cell r="AQ210">
            <v>0</v>
          </cell>
          <cell r="AR210">
            <v>17112</v>
          </cell>
          <cell r="AS210">
            <v>2978489</v>
          </cell>
        </row>
        <row r="211">
          <cell r="A211">
            <v>36300</v>
          </cell>
          <cell r="B211" t="str">
            <v>Moore County Schools</v>
          </cell>
          <cell r="C211">
            <v>73439591.01796408</v>
          </cell>
          <cell r="D211">
            <v>825039731.39428997</v>
          </cell>
          <cell r="E211">
            <v>4.1783276000000001E-3</v>
          </cell>
          <cell r="F211">
            <v>129175477</v>
          </cell>
          <cell r="G211">
            <v>78621825.914149448</v>
          </cell>
          <cell r="H211">
            <v>717363485.14284599</v>
          </cell>
          <cell r="I211">
            <v>4.1321333000000002E-3</v>
          </cell>
          <cell r="J211">
            <v>98125157</v>
          </cell>
          <cell r="K211">
            <v>8807190</v>
          </cell>
          <cell r="L211">
            <v>3133919</v>
          </cell>
          <cell r="M211">
            <v>-335771</v>
          </cell>
          <cell r="N211">
            <v>-400144</v>
          </cell>
          <cell r="O211">
            <v>88364</v>
          </cell>
          <cell r="P211">
            <v>-7271630</v>
          </cell>
          <cell r="Q211">
            <v>0</v>
          </cell>
          <cell r="R211">
            <v>-714746</v>
          </cell>
          <cell r="S211">
            <v>232076</v>
          </cell>
          <cell r="T211">
            <v>721</v>
          </cell>
          <cell r="U211">
            <v>-416</v>
          </cell>
          <cell r="V211">
            <v>2821904</v>
          </cell>
          <cell r="W211">
            <v>-17640519</v>
          </cell>
          <cell r="X211">
            <v>-1422656</v>
          </cell>
          <cell r="Y211">
            <v>-12701708</v>
          </cell>
          <cell r="Z211">
            <v>129175477</v>
          </cell>
          <cell r="AA211">
            <v>-12701708</v>
          </cell>
          <cell r="AB211">
            <v>-4945312.8500000006</v>
          </cell>
          <cell r="AC211">
            <v>-27804757</v>
          </cell>
          <cell r="AD211">
            <v>249140.71210437082</v>
          </cell>
          <cell r="AE211">
            <v>-1343080</v>
          </cell>
          <cell r="AF211">
            <v>14818614</v>
          </cell>
          <cell r="AG211">
            <v>1422656</v>
          </cell>
          <cell r="AH211">
            <v>-745876.66745631874</v>
          </cell>
          <cell r="AI211">
            <v>98125157</v>
          </cell>
          <cell r="AJ211">
            <v>412878</v>
          </cell>
          <cell r="AK211">
            <v>7856194</v>
          </cell>
          <cell r="AL211">
            <v>849721</v>
          </cell>
          <cell r="AM211">
            <v>952666</v>
          </cell>
          <cell r="AN211">
            <v>10071459</v>
          </cell>
          <cell r="AO211">
            <v>9474318</v>
          </cell>
          <cell r="AP211">
            <v>44659069</v>
          </cell>
          <cell r="AQ211">
            <v>0</v>
          </cell>
          <cell r="AR211">
            <v>271522</v>
          </cell>
          <cell r="AS211">
            <v>54404909</v>
          </cell>
        </row>
        <row r="212">
          <cell r="A212">
            <v>36301</v>
          </cell>
          <cell r="B212" t="str">
            <v>Academy Of Moore County</v>
          </cell>
          <cell r="C212">
            <v>2042795.3592814372</v>
          </cell>
          <cell r="D212">
            <v>22405388.181467</v>
          </cell>
          <cell r="E212">
            <v>1.134697E-4</v>
          </cell>
          <cell r="F212">
            <v>3507983</v>
          </cell>
          <cell r="G212">
            <v>2181621.3036565976</v>
          </cell>
          <cell r="H212">
            <v>20363978.400848702</v>
          </cell>
          <cell r="I212">
            <v>1.172999E-4</v>
          </cell>
          <cell r="J212">
            <v>2785503</v>
          </cell>
          <cell r="K212">
            <v>250012</v>
          </cell>
          <cell r="L212">
            <v>88963</v>
          </cell>
          <cell r="M212">
            <v>27173</v>
          </cell>
          <cell r="N212">
            <v>-11359</v>
          </cell>
          <cell r="O212">
            <v>2508</v>
          </cell>
          <cell r="P212">
            <v>-206422</v>
          </cell>
          <cell r="Q212">
            <v>0</v>
          </cell>
          <cell r="R212">
            <v>-20290</v>
          </cell>
          <cell r="S212">
            <v>6588</v>
          </cell>
          <cell r="T212">
            <v>20</v>
          </cell>
          <cell r="U212">
            <v>-12</v>
          </cell>
          <cell r="V212">
            <v>80106</v>
          </cell>
          <cell r="W212">
            <v>-500766</v>
          </cell>
          <cell r="X212">
            <v>390027</v>
          </cell>
          <cell r="Y212">
            <v>106548</v>
          </cell>
          <cell r="Z212">
            <v>3507983</v>
          </cell>
          <cell r="AA212">
            <v>106548</v>
          </cell>
          <cell r="AB212">
            <v>-137223.97999999998</v>
          </cell>
          <cell r="AC212">
            <v>-789301</v>
          </cell>
          <cell r="AD212">
            <v>-20656.930978444638</v>
          </cell>
          <cell r="AE212">
            <v>108692</v>
          </cell>
          <cell r="AF212">
            <v>420660</v>
          </cell>
          <cell r="AG212">
            <v>-390027</v>
          </cell>
          <cell r="AH212">
            <v>-21173.387244056099</v>
          </cell>
          <cell r="AI212">
            <v>2785503</v>
          </cell>
          <cell r="AJ212">
            <v>923509</v>
          </cell>
          <cell r="AK212">
            <v>223016</v>
          </cell>
          <cell r="AL212">
            <v>24121</v>
          </cell>
          <cell r="AM212">
            <v>27044</v>
          </cell>
          <cell r="AN212">
            <v>1197690</v>
          </cell>
          <cell r="AO212">
            <v>0</v>
          </cell>
          <cell r="AP212">
            <v>1267748</v>
          </cell>
          <cell r="AQ212">
            <v>0</v>
          </cell>
          <cell r="AR212">
            <v>7708</v>
          </cell>
          <cell r="AS212">
            <v>1275456</v>
          </cell>
        </row>
        <row r="213">
          <cell r="A213">
            <v>36302</v>
          </cell>
          <cell r="B213" t="str">
            <v>Stars Charter School</v>
          </cell>
          <cell r="C213">
            <v>2525525.299401198</v>
          </cell>
          <cell r="D213">
            <v>30640962.898830999</v>
          </cell>
          <cell r="E213">
            <v>1.5517800000000001E-4</v>
          </cell>
          <cell r="F213">
            <v>4797420</v>
          </cell>
          <cell r="G213">
            <v>2854340.6995230517</v>
          </cell>
          <cell r="H213">
            <v>31114263.855976999</v>
          </cell>
          <cell r="I213">
            <v>1.792233E-4</v>
          </cell>
          <cell r="J213">
            <v>4255989</v>
          </cell>
          <cell r="K213">
            <v>381995</v>
          </cell>
          <cell r="L213">
            <v>135928</v>
          </cell>
          <cell r="M213">
            <v>167606</v>
          </cell>
          <cell r="N213">
            <v>-17355</v>
          </cell>
          <cell r="O213">
            <v>3833</v>
          </cell>
          <cell r="P213">
            <v>-315393</v>
          </cell>
          <cell r="Q213">
            <v>0</v>
          </cell>
          <cell r="R213">
            <v>-31001</v>
          </cell>
          <cell r="S213">
            <v>10066</v>
          </cell>
          <cell r="T213">
            <v>31</v>
          </cell>
          <cell r="U213">
            <v>-18</v>
          </cell>
          <cell r="V213">
            <v>122395</v>
          </cell>
          <cell r="W213">
            <v>-765123</v>
          </cell>
          <cell r="X213">
            <v>283437</v>
          </cell>
          <cell r="Y213">
            <v>-23599</v>
          </cell>
          <cell r="Z213">
            <v>4797420</v>
          </cell>
          <cell r="AA213">
            <v>-23599</v>
          </cell>
          <cell r="AB213">
            <v>-179538.02999999994</v>
          </cell>
          <cell r="AC213">
            <v>-1205978</v>
          </cell>
          <cell r="AD213">
            <v>-129683.21253667807</v>
          </cell>
          <cell r="AE213">
            <v>670428</v>
          </cell>
          <cell r="AF213">
            <v>642729</v>
          </cell>
          <cell r="AG213">
            <v>-283437</v>
          </cell>
          <cell r="AH213">
            <v>-32350.959668828698</v>
          </cell>
          <cell r="AI213">
            <v>4255989</v>
          </cell>
          <cell r="AJ213">
            <v>1483008</v>
          </cell>
          <cell r="AK213">
            <v>340747</v>
          </cell>
          <cell r="AL213">
            <v>36855</v>
          </cell>
          <cell r="AM213">
            <v>41320</v>
          </cell>
          <cell r="AN213">
            <v>1901930</v>
          </cell>
          <cell r="AO213">
            <v>4367</v>
          </cell>
          <cell r="AP213">
            <v>1937001</v>
          </cell>
          <cell r="AQ213">
            <v>0</v>
          </cell>
          <cell r="AR213">
            <v>11777</v>
          </cell>
          <cell r="AS213">
            <v>1953145</v>
          </cell>
        </row>
        <row r="214">
          <cell r="A214">
            <v>36303</v>
          </cell>
          <cell r="B214" t="str">
            <v>North Carolina Leadership Academy</v>
          </cell>
          <cell r="C214">
            <v>3100199.4011976048</v>
          </cell>
          <cell r="D214">
            <v>42877359.215691999</v>
          </cell>
          <cell r="E214">
            <v>2.1714790000000001E-4</v>
          </cell>
          <cell r="F214">
            <v>6713256</v>
          </cell>
          <cell r="G214">
            <v>3634183.7837837837</v>
          </cell>
          <cell r="H214">
            <v>43045392.6779899</v>
          </cell>
          <cell r="I214">
            <v>2.4794859999999999E-4</v>
          </cell>
          <cell r="J214">
            <v>5887999</v>
          </cell>
          <cell r="K214">
            <v>528475</v>
          </cell>
          <cell r="L214">
            <v>188051</v>
          </cell>
          <cell r="M214">
            <v>210018</v>
          </cell>
          <cell r="N214">
            <v>-24011</v>
          </cell>
          <cell r="O214">
            <v>5302</v>
          </cell>
          <cell r="P214">
            <v>-436334</v>
          </cell>
          <cell r="Q214">
            <v>0</v>
          </cell>
          <cell r="R214">
            <v>-42888</v>
          </cell>
          <cell r="S214">
            <v>13926</v>
          </cell>
          <cell r="T214">
            <v>43</v>
          </cell>
          <cell r="U214">
            <v>-25</v>
          </cell>
          <cell r="V214">
            <v>169328</v>
          </cell>
          <cell r="W214">
            <v>-1058519</v>
          </cell>
          <cell r="X214">
            <v>1535285</v>
          </cell>
          <cell r="Y214">
            <v>1088651</v>
          </cell>
          <cell r="Z214">
            <v>6713256</v>
          </cell>
          <cell r="AA214">
            <v>1088651</v>
          </cell>
          <cell r="AB214">
            <v>-228590.15999999997</v>
          </cell>
          <cell r="AC214">
            <v>-1668424</v>
          </cell>
          <cell r="AD214">
            <v>-166117.4396769728</v>
          </cell>
          <cell r="AE214">
            <v>840072</v>
          </cell>
          <cell r="AF214">
            <v>889191</v>
          </cell>
          <cell r="AG214">
            <v>-1535285</v>
          </cell>
          <cell r="AH214">
            <v>-44756.318841035398</v>
          </cell>
          <cell r="AI214">
            <v>5887999</v>
          </cell>
          <cell r="AJ214">
            <v>3150001</v>
          </cell>
          <cell r="AK214">
            <v>471411</v>
          </cell>
          <cell r="AL214">
            <v>50988</v>
          </cell>
          <cell r="AM214">
            <v>57165</v>
          </cell>
          <cell r="AN214">
            <v>3729565</v>
          </cell>
          <cell r="AO214">
            <v>0</v>
          </cell>
          <cell r="AP214">
            <v>2679767</v>
          </cell>
          <cell r="AQ214">
            <v>0</v>
          </cell>
          <cell r="AR214">
            <v>16293</v>
          </cell>
          <cell r="AS214">
            <v>2696060</v>
          </cell>
        </row>
        <row r="215">
          <cell r="A215">
            <v>36305</v>
          </cell>
          <cell r="B215" t="str">
            <v>Sandhills Community College</v>
          </cell>
          <cell r="C215">
            <v>16471461.377245512</v>
          </cell>
          <cell r="D215">
            <v>159846613.868696</v>
          </cell>
          <cell r="E215">
            <v>8.0952650000000004E-4</v>
          </cell>
          <cell r="F215">
            <v>25026992</v>
          </cell>
          <cell r="G215">
            <v>17534831.478537358</v>
          </cell>
          <cell r="H215">
            <v>142909158.10207501</v>
          </cell>
          <cell r="I215">
            <v>8.2318059999999995E-4</v>
          </cell>
          <cell r="J215">
            <v>19547948</v>
          </cell>
          <cell r="K215">
            <v>1754519</v>
          </cell>
          <cell r="L215">
            <v>624322</v>
          </cell>
          <cell r="M215">
            <v>122645</v>
          </cell>
          <cell r="N215">
            <v>-79714</v>
          </cell>
          <cell r="O215">
            <v>17603</v>
          </cell>
          <cell r="P215">
            <v>-1448614</v>
          </cell>
          <cell r="Q215">
            <v>0</v>
          </cell>
          <cell r="R215">
            <v>-142388</v>
          </cell>
          <cell r="S215">
            <v>46233</v>
          </cell>
          <cell r="T215">
            <v>144</v>
          </cell>
          <cell r="U215">
            <v>-83</v>
          </cell>
          <cell r="V215">
            <v>562164</v>
          </cell>
          <cell r="W215">
            <v>-3514246</v>
          </cell>
          <cell r="X215">
            <v>-418253</v>
          </cell>
          <cell r="Y215">
            <v>-2475668</v>
          </cell>
          <cell r="Z215">
            <v>25026992</v>
          </cell>
          <cell r="AA215">
            <v>-2475668</v>
          </cell>
          <cell r="AB215">
            <v>-1102940.8999999999</v>
          </cell>
          <cell r="AC215">
            <v>-5539109</v>
          </cell>
          <cell r="AD215">
            <v>-73641.04976590164</v>
          </cell>
          <cell r="AE215">
            <v>490568</v>
          </cell>
          <cell r="AF215">
            <v>2952082</v>
          </cell>
          <cell r="AG215">
            <v>418253</v>
          </cell>
          <cell r="AH215">
            <v>-148589.39875988339</v>
          </cell>
          <cell r="AI215">
            <v>19547948</v>
          </cell>
          <cell r="AJ215">
            <v>1210960</v>
          </cell>
          <cell r="AK215">
            <v>1565067</v>
          </cell>
          <cell r="AL215">
            <v>169277</v>
          </cell>
          <cell r="AM215">
            <v>189785</v>
          </cell>
          <cell r="AN215">
            <v>3135089</v>
          </cell>
          <cell r="AO215">
            <v>227852</v>
          </cell>
          <cell r="AP215">
            <v>8896731</v>
          </cell>
          <cell r="AQ215">
            <v>0</v>
          </cell>
          <cell r="AR215">
            <v>54091</v>
          </cell>
          <cell r="AS215">
            <v>9178674</v>
          </cell>
        </row>
        <row r="216">
          <cell r="A216">
            <v>36310</v>
          </cell>
          <cell r="B216" t="str">
            <v>Fernleaf Community Charter</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-1392</v>
          </cell>
          <cell r="Y216">
            <v>-1392</v>
          </cell>
          <cell r="Z216">
            <v>0</v>
          </cell>
          <cell r="AA216">
            <v>-1392</v>
          </cell>
          <cell r="AB216">
            <v>0</v>
          </cell>
          <cell r="AC216">
            <v>0</v>
          </cell>
          <cell r="AD216">
            <v>0</v>
          </cell>
          <cell r="AE216">
            <v>0</v>
          </cell>
          <cell r="AF216">
            <v>0</v>
          </cell>
          <cell r="AG216">
            <v>1392</v>
          </cell>
          <cell r="AH216">
            <v>0</v>
          </cell>
          <cell r="AI216">
            <v>0</v>
          </cell>
          <cell r="AJ216">
            <v>0</v>
          </cell>
          <cell r="AK216">
            <v>0</v>
          </cell>
          <cell r="AL216">
            <v>0</v>
          </cell>
          <cell r="AM216">
            <v>0</v>
          </cell>
          <cell r="AN216">
            <v>0</v>
          </cell>
          <cell r="AO216">
            <v>179981</v>
          </cell>
          <cell r="AP216">
            <v>0</v>
          </cell>
          <cell r="AQ216">
            <v>0</v>
          </cell>
          <cell r="AR216">
            <v>0</v>
          </cell>
          <cell r="AS216">
            <v>179981</v>
          </cell>
        </row>
        <row r="217">
          <cell r="A217">
            <v>36400</v>
          </cell>
          <cell r="B217" t="str">
            <v>Nash-Rocky Mount Schools</v>
          </cell>
          <cell r="C217">
            <v>81013153.892215565</v>
          </cell>
          <cell r="D217">
            <v>824826666.59573603</v>
          </cell>
          <cell r="E217">
            <v>4.1772485000000003E-3</v>
          </cell>
          <cell r="F217">
            <v>129142116</v>
          </cell>
          <cell r="G217">
            <v>90737864.387917325</v>
          </cell>
          <cell r="H217">
            <v>773830282.44426703</v>
          </cell>
          <cell r="I217">
            <v>4.4573915000000004E-3</v>
          </cell>
          <cell r="J217">
            <v>105849015</v>
          </cell>
          <cell r="K217">
            <v>9500442</v>
          </cell>
          <cell r="L217">
            <v>3380604</v>
          </cell>
          <cell r="M217">
            <v>2108562</v>
          </cell>
          <cell r="N217">
            <v>-431641</v>
          </cell>
          <cell r="O217">
            <v>95320</v>
          </cell>
          <cell r="P217">
            <v>-7844011</v>
          </cell>
          <cell r="Q217">
            <v>0</v>
          </cell>
          <cell r="R217">
            <v>-771007</v>
          </cell>
          <cell r="S217">
            <v>250344</v>
          </cell>
          <cell r="T217">
            <v>778</v>
          </cell>
          <cell r="U217">
            <v>-448</v>
          </cell>
          <cell r="V217">
            <v>3044029</v>
          </cell>
          <cell r="W217">
            <v>-19029081</v>
          </cell>
          <cell r="X217">
            <v>-3371853</v>
          </cell>
          <cell r="Y217">
            <v>-13067962</v>
          </cell>
          <cell r="Z217">
            <v>129142116</v>
          </cell>
          <cell r="AA217">
            <v>-13067962</v>
          </cell>
          <cell r="AB217">
            <v>-5707411.6699999999</v>
          </cell>
          <cell r="AC217">
            <v>-29993390</v>
          </cell>
          <cell r="AD217">
            <v>-1510898.2068271227</v>
          </cell>
          <cell r="AE217">
            <v>8434244</v>
          </cell>
          <cell r="AF217">
            <v>15985052</v>
          </cell>
          <cell r="AG217">
            <v>3371853</v>
          </cell>
          <cell r="AH217">
            <v>-804587.86689386854</v>
          </cell>
          <cell r="AI217">
            <v>105849015</v>
          </cell>
          <cell r="AJ217">
            <v>8434244</v>
          </cell>
          <cell r="AK217">
            <v>8474589</v>
          </cell>
          <cell r="AL217">
            <v>916607</v>
          </cell>
          <cell r="AM217">
            <v>1027654</v>
          </cell>
          <cell r="AN217">
            <v>18853094</v>
          </cell>
          <cell r="AO217">
            <v>15122416</v>
          </cell>
          <cell r="AP217">
            <v>48174379</v>
          </cell>
          <cell r="AQ217">
            <v>0</v>
          </cell>
          <cell r="AR217">
            <v>292895</v>
          </cell>
          <cell r="AS217">
            <v>63589690</v>
          </cell>
        </row>
        <row r="218">
          <cell r="A218">
            <v>36405</v>
          </cell>
          <cell r="B218" t="str">
            <v>Nash Technical College</v>
          </cell>
          <cell r="C218">
            <v>12585089.670658683</v>
          </cell>
          <cell r="D218">
            <v>135227210.78284699</v>
          </cell>
          <cell r="E218">
            <v>6.8484410000000003E-4</v>
          </cell>
          <cell r="F218">
            <v>21172362</v>
          </cell>
          <cell r="G218">
            <v>12885087.758346582</v>
          </cell>
          <cell r="H218">
            <v>112545951.943307</v>
          </cell>
          <cell r="I218">
            <v>6.4828349999999999E-4</v>
          </cell>
          <cell r="J218">
            <v>15394692</v>
          </cell>
          <cell r="K218">
            <v>1381745</v>
          </cell>
          <cell r="L218">
            <v>491675</v>
          </cell>
          <cell r="M218">
            <v>-258623</v>
          </cell>
          <cell r="N218">
            <v>-62778</v>
          </cell>
          <cell r="O218">
            <v>13863</v>
          </cell>
          <cell r="P218">
            <v>-1140834</v>
          </cell>
          <cell r="Q218">
            <v>0</v>
          </cell>
          <cell r="R218">
            <v>-112135</v>
          </cell>
          <cell r="S218">
            <v>36410</v>
          </cell>
          <cell r="T218">
            <v>113</v>
          </cell>
          <cell r="U218">
            <v>-65</v>
          </cell>
          <cell r="V218">
            <v>442724</v>
          </cell>
          <cell r="W218">
            <v>-2767592</v>
          </cell>
          <cell r="X218">
            <v>-767837</v>
          </cell>
          <cell r="Y218">
            <v>-2743334</v>
          </cell>
          <cell r="Z218">
            <v>21172362</v>
          </cell>
          <cell r="AA218">
            <v>-2743334</v>
          </cell>
          <cell r="AB218">
            <v>-810472.02</v>
          </cell>
          <cell r="AC218">
            <v>-4362242</v>
          </cell>
          <cell r="AD218">
            <v>197183.33380898088</v>
          </cell>
          <cell r="AE218">
            <v>-1034492</v>
          </cell>
          <cell r="AF218">
            <v>2324868</v>
          </cell>
          <cell r="AG218">
            <v>767837</v>
          </cell>
          <cell r="AH218">
            <v>-117019.34604745649</v>
          </cell>
          <cell r="AI218">
            <v>15394692</v>
          </cell>
          <cell r="AJ218">
            <v>160287</v>
          </cell>
          <cell r="AK218">
            <v>1232545</v>
          </cell>
          <cell r="AL218">
            <v>133311</v>
          </cell>
          <cell r="AM218">
            <v>149462</v>
          </cell>
          <cell r="AN218">
            <v>1675605</v>
          </cell>
          <cell r="AO218">
            <v>3433085</v>
          </cell>
          <cell r="AP218">
            <v>7006487</v>
          </cell>
          <cell r="AQ218">
            <v>0</v>
          </cell>
          <cell r="AR218">
            <v>42599</v>
          </cell>
          <cell r="AS218">
            <v>10482171</v>
          </cell>
        </row>
        <row r="219">
          <cell r="A219">
            <v>36500</v>
          </cell>
          <cell r="B219" t="str">
            <v>New Hanover County Schools</v>
          </cell>
          <cell r="C219">
            <v>164068187.12574852</v>
          </cell>
          <cell r="D219">
            <v>1860021050.8082399</v>
          </cell>
          <cell r="E219">
            <v>9.4198823999999994E-3</v>
          </cell>
          <cell r="F219">
            <v>291221255</v>
          </cell>
          <cell r="G219">
            <v>182882937.83783787</v>
          </cell>
          <cell r="H219">
            <v>1631109572.8620801</v>
          </cell>
          <cell r="I219">
            <v>9.3954630999999993E-3</v>
          </cell>
          <cell r="J219">
            <v>223112670</v>
          </cell>
          <cell r="K219">
            <v>20025402</v>
          </cell>
          <cell r="L219">
            <v>7125768</v>
          </cell>
          <cell r="M219">
            <v>-126266</v>
          </cell>
          <cell r="N219">
            <v>-909830</v>
          </cell>
          <cell r="O219">
            <v>200919</v>
          </cell>
          <cell r="P219">
            <v>-16533912</v>
          </cell>
          <cell r="Q219">
            <v>0</v>
          </cell>
          <cell r="R219">
            <v>-1625158</v>
          </cell>
          <cell r="S219">
            <v>527684</v>
          </cell>
          <cell r="T219">
            <v>1640</v>
          </cell>
          <cell r="U219">
            <v>-945</v>
          </cell>
          <cell r="V219">
            <v>6416322</v>
          </cell>
          <cell r="W219">
            <v>-40110236</v>
          </cell>
          <cell r="X219">
            <v>783362</v>
          </cell>
          <cell r="Y219">
            <v>-24225250</v>
          </cell>
          <cell r="Z219">
            <v>291221255</v>
          </cell>
          <cell r="AA219">
            <v>-24225250</v>
          </cell>
          <cell r="AB219">
            <v>-11503336.790000001</v>
          </cell>
          <cell r="AC219">
            <v>-63221234</v>
          </cell>
          <cell r="AD219">
            <v>131700.45252990723</v>
          </cell>
          <cell r="AE219">
            <v>-505076</v>
          </cell>
          <cell r="AF219">
            <v>33693914</v>
          </cell>
          <cell r="AG219">
            <v>-783362</v>
          </cell>
          <cell r="AH219">
            <v>-1695941.5869369009</v>
          </cell>
          <cell r="AI219">
            <v>223112670</v>
          </cell>
          <cell r="AJ219">
            <v>823528</v>
          </cell>
          <cell r="AK219">
            <v>17863068</v>
          </cell>
          <cell r="AL219">
            <v>1932059</v>
          </cell>
          <cell r="AM219">
            <v>2166129</v>
          </cell>
          <cell r="AN219">
            <v>22784784</v>
          </cell>
          <cell r="AO219">
            <v>8768870</v>
          </cell>
          <cell r="AP219">
            <v>101543829</v>
          </cell>
          <cell r="AQ219">
            <v>0</v>
          </cell>
          <cell r="AR219">
            <v>617376</v>
          </cell>
          <cell r="AS219">
            <v>110930075</v>
          </cell>
        </row>
        <row r="220">
          <cell r="A220">
            <v>36501</v>
          </cell>
          <cell r="B220" t="str">
            <v>Cape Fear Center For Inquiry</v>
          </cell>
          <cell r="C220">
            <v>2001757.48502994</v>
          </cell>
          <cell r="D220">
            <v>25879638.284088001</v>
          </cell>
          <cell r="E220">
            <v>1.3106470000000001E-4</v>
          </cell>
          <cell r="F220">
            <v>4051943</v>
          </cell>
          <cell r="G220">
            <v>2232685.6915739272</v>
          </cell>
          <cell r="H220">
            <v>22483087.849148698</v>
          </cell>
          <cell r="I220">
            <v>1.2950630000000001E-4</v>
          </cell>
          <cell r="J220">
            <v>3075367</v>
          </cell>
          <cell r="K220">
            <v>276029</v>
          </cell>
          <cell r="L220">
            <v>98221</v>
          </cell>
          <cell r="M220">
            <v>-14238</v>
          </cell>
          <cell r="N220">
            <v>-12541</v>
          </cell>
          <cell r="O220">
            <v>2769</v>
          </cell>
          <cell r="P220">
            <v>-227902</v>
          </cell>
          <cell r="Q220">
            <v>0</v>
          </cell>
          <cell r="R220">
            <v>-22401</v>
          </cell>
          <cell r="S220">
            <v>7274</v>
          </cell>
          <cell r="T220">
            <v>23</v>
          </cell>
          <cell r="U220">
            <v>-13</v>
          </cell>
          <cell r="V220">
            <v>88442</v>
          </cell>
          <cell r="W220">
            <v>-552876</v>
          </cell>
          <cell r="X220">
            <v>127129</v>
          </cell>
          <cell r="Y220">
            <v>-230084</v>
          </cell>
          <cell r="Z220">
            <v>4051943</v>
          </cell>
          <cell r="AA220">
            <v>-230084</v>
          </cell>
          <cell r="AB220">
            <v>-140435.93000000002</v>
          </cell>
          <cell r="AC220">
            <v>-871436</v>
          </cell>
          <cell r="AD220">
            <v>8405.3276627104497</v>
          </cell>
          <cell r="AE220">
            <v>-56952</v>
          </cell>
          <cell r="AF220">
            <v>464434</v>
          </cell>
          <cell r="AG220">
            <v>-127129</v>
          </cell>
          <cell r="AH220">
            <v>-23376.721041065703</v>
          </cell>
          <cell r="AI220">
            <v>3075367</v>
          </cell>
          <cell r="AJ220">
            <v>126532</v>
          </cell>
          <cell r="AK220">
            <v>246223</v>
          </cell>
          <cell r="AL220">
            <v>26631</v>
          </cell>
          <cell r="AM220">
            <v>29858</v>
          </cell>
          <cell r="AN220">
            <v>429244</v>
          </cell>
          <cell r="AO220">
            <v>136628</v>
          </cell>
          <cell r="AP220">
            <v>1399672</v>
          </cell>
          <cell r="AQ220">
            <v>0</v>
          </cell>
          <cell r="AR220">
            <v>8510</v>
          </cell>
          <cell r="AS220">
            <v>1544810</v>
          </cell>
        </row>
        <row r="221">
          <cell r="A221">
            <v>36502</v>
          </cell>
          <cell r="B221" t="str">
            <v>Wilmington Preparatory Academy</v>
          </cell>
          <cell r="C221">
            <v>554446.25748502999</v>
          </cell>
          <cell r="D221">
            <v>8012965.3715709997</v>
          </cell>
          <cell r="E221">
            <v>4.0580800000000003E-5</v>
          </cell>
          <cell r="F221">
            <v>1254580</v>
          </cell>
          <cell r="G221">
            <v>473555.16693163756</v>
          </cell>
          <cell r="H221">
            <v>5372362.84693419</v>
          </cell>
          <cell r="I221">
            <v>3.0945699999999997E-5</v>
          </cell>
          <cell r="J221">
            <v>734863</v>
          </cell>
          <cell r="K221">
            <v>65957</v>
          </cell>
          <cell r="L221">
            <v>23470</v>
          </cell>
          <cell r="M221">
            <v>-71421</v>
          </cell>
          <cell r="N221">
            <v>-2997</v>
          </cell>
          <cell r="O221">
            <v>662</v>
          </cell>
          <cell r="P221">
            <v>-54458</v>
          </cell>
          <cell r="Q221">
            <v>0</v>
          </cell>
          <cell r="R221">
            <v>-5353</v>
          </cell>
          <cell r="S221">
            <v>1738</v>
          </cell>
          <cell r="T221">
            <v>5</v>
          </cell>
          <cell r="U221">
            <v>-3</v>
          </cell>
          <cell r="V221">
            <v>21133</v>
          </cell>
          <cell r="W221">
            <v>-132110</v>
          </cell>
          <cell r="X221">
            <v>-42219</v>
          </cell>
          <cell r="Y221">
            <v>-195596</v>
          </cell>
          <cell r="Z221">
            <v>1254580</v>
          </cell>
          <cell r="AA221">
            <v>-195596</v>
          </cell>
          <cell r="AB221">
            <v>-29786.620000000003</v>
          </cell>
          <cell r="AC221">
            <v>-208231</v>
          </cell>
          <cell r="AD221">
            <v>51964.763391019194</v>
          </cell>
          <cell r="AE221">
            <v>-285680</v>
          </cell>
          <cell r="AF221">
            <v>110977</v>
          </cell>
          <cell r="AG221">
            <v>42219</v>
          </cell>
          <cell r="AH221">
            <v>-5585.8981093622997</v>
          </cell>
          <cell r="AI221">
            <v>734863</v>
          </cell>
          <cell r="AJ221">
            <v>13841</v>
          </cell>
          <cell r="AK221">
            <v>58835</v>
          </cell>
          <cell r="AL221">
            <v>6364</v>
          </cell>
          <cell r="AM221">
            <v>7135</v>
          </cell>
          <cell r="AN221">
            <v>86175</v>
          </cell>
          <cell r="AO221">
            <v>449698</v>
          </cell>
          <cell r="AP221">
            <v>334453</v>
          </cell>
          <cell r="AQ221">
            <v>0</v>
          </cell>
          <cell r="AR221">
            <v>2033</v>
          </cell>
          <cell r="AS221">
            <v>786184</v>
          </cell>
        </row>
        <row r="222">
          <cell r="A222">
            <v>36505</v>
          </cell>
          <cell r="B222" t="str">
            <v>Cape Fear Community College</v>
          </cell>
          <cell r="C222">
            <v>32061567.065868266</v>
          </cell>
          <cell r="D222">
            <v>333512224.40517002</v>
          </cell>
          <cell r="E222">
            <v>1.6890378000000001E-3</v>
          </cell>
          <cell r="F222">
            <v>52217606</v>
          </cell>
          <cell r="G222">
            <v>34218600.317965023</v>
          </cell>
          <cell r="H222">
            <v>299379141.46239901</v>
          </cell>
          <cell r="I222">
            <v>1.7244738000000001E-3</v>
          </cell>
          <cell r="J222">
            <v>40950824</v>
          </cell>
          <cell r="K222">
            <v>3675527</v>
          </cell>
          <cell r="L222">
            <v>1307887</v>
          </cell>
          <cell r="M222">
            <v>274895</v>
          </cell>
          <cell r="N222">
            <v>-166993</v>
          </cell>
          <cell r="O222">
            <v>36877</v>
          </cell>
          <cell r="P222">
            <v>-3034688</v>
          </cell>
          <cell r="Q222">
            <v>0</v>
          </cell>
          <cell r="R222">
            <v>-298287</v>
          </cell>
          <cell r="S222">
            <v>96853</v>
          </cell>
          <cell r="T222">
            <v>301</v>
          </cell>
          <cell r="U222">
            <v>-173</v>
          </cell>
          <cell r="V222">
            <v>1177673</v>
          </cell>
          <cell r="W222">
            <v>-7361963</v>
          </cell>
          <cell r="X222">
            <v>-1021875</v>
          </cell>
          <cell r="Y222">
            <v>-5313966</v>
          </cell>
          <cell r="Z222">
            <v>52217606</v>
          </cell>
          <cell r="AA222">
            <v>-5313966</v>
          </cell>
          <cell r="AB222">
            <v>-2152349.96</v>
          </cell>
          <cell r="AC222">
            <v>-11603831</v>
          </cell>
          <cell r="AD222">
            <v>-191117.50038718805</v>
          </cell>
          <cell r="AE222">
            <v>1099596</v>
          </cell>
          <cell r="AF222">
            <v>6184290</v>
          </cell>
          <cell r="AG222">
            <v>1021875</v>
          </cell>
          <cell r="AH222">
            <v>-311278.6247867982</v>
          </cell>
          <cell r="AI222">
            <v>40950824</v>
          </cell>
          <cell r="AJ222">
            <v>1099596</v>
          </cell>
          <cell r="AK222">
            <v>3278646</v>
          </cell>
          <cell r="AL222">
            <v>354616</v>
          </cell>
          <cell r="AM222">
            <v>397578</v>
          </cell>
          <cell r="AN222">
            <v>5130436</v>
          </cell>
          <cell r="AO222">
            <v>3220815</v>
          </cell>
          <cell r="AP222">
            <v>18637684</v>
          </cell>
          <cell r="AQ222">
            <v>0</v>
          </cell>
          <cell r="AR222">
            <v>113315</v>
          </cell>
          <cell r="AS222">
            <v>21971814</v>
          </cell>
        </row>
        <row r="223">
          <cell r="A223">
            <v>36600</v>
          </cell>
          <cell r="B223" t="str">
            <v>Northampton County Schools</v>
          </cell>
          <cell r="C223">
            <v>11072497.754491018</v>
          </cell>
          <cell r="D223">
            <v>102290304.630006</v>
          </cell>
          <cell r="E223">
            <v>5.1803859999999995E-4</v>
          </cell>
          <cell r="F223">
            <v>16015471</v>
          </cell>
          <cell r="G223">
            <v>11100422.893481718</v>
          </cell>
          <cell r="H223">
            <v>93134157.824352294</v>
          </cell>
          <cell r="I223">
            <v>5.3646830000000001E-4</v>
          </cell>
          <cell r="J223">
            <v>12739433</v>
          </cell>
          <cell r="K223">
            <v>1143424</v>
          </cell>
          <cell r="L223">
            <v>406872</v>
          </cell>
          <cell r="M223">
            <v>145027</v>
          </cell>
          <cell r="N223">
            <v>-51950</v>
          </cell>
          <cell r="O223">
            <v>11472</v>
          </cell>
          <cell r="P223">
            <v>-944064</v>
          </cell>
          <cell r="Q223">
            <v>0</v>
          </cell>
          <cell r="R223">
            <v>-92794</v>
          </cell>
          <cell r="S223">
            <v>30130</v>
          </cell>
          <cell r="T223">
            <v>94</v>
          </cell>
          <cell r="U223">
            <v>-54</v>
          </cell>
          <cell r="V223">
            <v>366363</v>
          </cell>
          <cell r="W223">
            <v>-2290240</v>
          </cell>
          <cell r="X223">
            <v>-1063657</v>
          </cell>
          <cell r="Y223">
            <v>-2339377</v>
          </cell>
          <cell r="Z223">
            <v>16015471</v>
          </cell>
          <cell r="AA223">
            <v>-2339377</v>
          </cell>
          <cell r="AB223">
            <v>-698216.60000000009</v>
          </cell>
          <cell r="AC223">
            <v>-3609847</v>
          </cell>
          <cell r="AD223">
            <v>-99397.145319588948</v>
          </cell>
          <cell r="AE223">
            <v>580104</v>
          </cell>
          <cell r="AF223">
            <v>1923877</v>
          </cell>
          <cell r="AG223">
            <v>1063657</v>
          </cell>
          <cell r="AH223">
            <v>-96835.9824693837</v>
          </cell>
          <cell r="AI223">
            <v>12739433</v>
          </cell>
          <cell r="AJ223">
            <v>580104</v>
          </cell>
          <cell r="AK223">
            <v>1019957</v>
          </cell>
          <cell r="AL223">
            <v>110318</v>
          </cell>
          <cell r="AM223">
            <v>123683</v>
          </cell>
          <cell r="AN223">
            <v>1834062</v>
          </cell>
          <cell r="AO223">
            <v>3342187</v>
          </cell>
          <cell r="AP223">
            <v>5798016</v>
          </cell>
          <cell r="AQ223">
            <v>0</v>
          </cell>
          <cell r="AR223">
            <v>35251</v>
          </cell>
          <cell r="AS223">
            <v>9175454</v>
          </cell>
        </row>
        <row r="224">
          <cell r="A224">
            <v>36601</v>
          </cell>
          <cell r="B224" t="str">
            <v>Gaston College Preparatory Charter</v>
          </cell>
          <cell r="C224">
            <v>3910639.8203592813</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-2381045</v>
          </cell>
          <cell r="Y224">
            <v>-2381045</v>
          </cell>
          <cell r="Z224">
            <v>0</v>
          </cell>
          <cell r="AA224">
            <v>-2381045</v>
          </cell>
          <cell r="AB224">
            <v>0</v>
          </cell>
          <cell r="AC224">
            <v>0</v>
          </cell>
          <cell r="AD224">
            <v>0</v>
          </cell>
          <cell r="AE224">
            <v>0</v>
          </cell>
          <cell r="AF224">
            <v>0</v>
          </cell>
          <cell r="AG224">
            <v>2381045</v>
          </cell>
          <cell r="AH224">
            <v>0</v>
          </cell>
          <cell r="AI224">
            <v>0</v>
          </cell>
          <cell r="AJ224">
            <v>63720</v>
          </cell>
          <cell r="AK224">
            <v>0</v>
          </cell>
          <cell r="AL224">
            <v>0</v>
          </cell>
          <cell r="AM224">
            <v>0</v>
          </cell>
          <cell r="AN224">
            <v>63720</v>
          </cell>
          <cell r="AO224">
            <v>10694587</v>
          </cell>
          <cell r="AP224">
            <v>0</v>
          </cell>
          <cell r="AQ224">
            <v>0</v>
          </cell>
          <cell r="AR224">
            <v>0</v>
          </cell>
          <cell r="AS224">
            <v>10694587</v>
          </cell>
        </row>
        <row r="225">
          <cell r="A225">
            <v>36700</v>
          </cell>
          <cell r="B225" t="str">
            <v>Onslow County Schools</v>
          </cell>
          <cell r="C225">
            <v>140071633.68263474</v>
          </cell>
          <cell r="D225">
            <v>1604844414.23277</v>
          </cell>
          <cell r="E225">
            <v>8.1275668999999991E-3</v>
          </cell>
          <cell r="F225">
            <v>251268554</v>
          </cell>
          <cell r="G225">
            <v>145269096.50238472</v>
          </cell>
          <cell r="H225">
            <v>1347472494.9458399</v>
          </cell>
          <cell r="I225">
            <v>7.7616663000000001E-3</v>
          </cell>
          <cell r="J225">
            <v>184315139</v>
          </cell>
          <cell r="K225">
            <v>16543143</v>
          </cell>
          <cell r="L225">
            <v>5886653</v>
          </cell>
          <cell r="M225">
            <v>-2688022</v>
          </cell>
          <cell r="N225">
            <v>-751618</v>
          </cell>
          <cell r="O225">
            <v>165981</v>
          </cell>
          <cell r="P225">
            <v>-13658795</v>
          </cell>
          <cell r="Q225">
            <v>0</v>
          </cell>
          <cell r="R225">
            <v>-1342556</v>
          </cell>
          <cell r="S225">
            <v>435924</v>
          </cell>
          <cell r="T225">
            <v>1355</v>
          </cell>
          <cell r="U225">
            <v>-781</v>
          </cell>
          <cell r="V225">
            <v>5300574</v>
          </cell>
          <cell r="W225">
            <v>-33135383</v>
          </cell>
          <cell r="X225">
            <v>620457</v>
          </cell>
          <cell r="Y225">
            <v>-22623068</v>
          </cell>
          <cell r="Z225">
            <v>251268554</v>
          </cell>
          <cell r="AA225">
            <v>-22623068</v>
          </cell>
          <cell r="AB225">
            <v>-9137426.1699999981</v>
          </cell>
          <cell r="AC225">
            <v>-52227561</v>
          </cell>
          <cell r="AD225">
            <v>1973414.6060693562</v>
          </cell>
          <cell r="AE225">
            <v>-10752096</v>
          </cell>
          <cell r="AF225">
            <v>27834808</v>
          </cell>
          <cell r="AG225">
            <v>-620457</v>
          </cell>
          <cell r="AH225">
            <v>-1401030.7445193056</v>
          </cell>
          <cell r="AI225">
            <v>184315139</v>
          </cell>
          <cell r="AJ225">
            <v>507543</v>
          </cell>
          <cell r="AK225">
            <v>14756822</v>
          </cell>
          <cell r="AL225">
            <v>1596089</v>
          </cell>
          <cell r="AM225">
            <v>1789456</v>
          </cell>
          <cell r="AN225">
            <v>18649910</v>
          </cell>
          <cell r="AO225">
            <v>18279272</v>
          </cell>
          <cell r="AP225">
            <v>83886160</v>
          </cell>
          <cell r="AQ225">
            <v>0</v>
          </cell>
          <cell r="AR225">
            <v>510019</v>
          </cell>
          <cell r="AS225">
            <v>102675451</v>
          </cell>
        </row>
        <row r="226">
          <cell r="A226">
            <v>36701</v>
          </cell>
          <cell r="B226" t="str">
            <v>Zeca School Of The Arts And Technology</v>
          </cell>
          <cell r="C226">
            <v>573595.35928143712</v>
          </cell>
          <cell r="D226">
            <v>8626602.7376710009</v>
          </cell>
          <cell r="E226">
            <v>4.36885E-5</v>
          </cell>
          <cell r="F226">
            <v>1350656</v>
          </cell>
          <cell r="G226">
            <v>513455.1669316375</v>
          </cell>
          <cell r="H226">
            <v>5038050.1700207796</v>
          </cell>
          <cell r="I226">
            <v>2.902E-5</v>
          </cell>
          <cell r="J226">
            <v>689134</v>
          </cell>
          <cell r="K226">
            <v>61853</v>
          </cell>
          <cell r="L226">
            <v>22010</v>
          </cell>
          <cell r="M226">
            <v>-107011</v>
          </cell>
          <cell r="N226">
            <v>-2810</v>
          </cell>
          <cell r="O226">
            <v>621</v>
          </cell>
          <cell r="P226">
            <v>-51069</v>
          </cell>
          <cell r="Q226">
            <v>0</v>
          </cell>
          <cell r="R226">
            <v>-5020</v>
          </cell>
          <cell r="S226">
            <v>1630</v>
          </cell>
          <cell r="T226">
            <v>5</v>
          </cell>
          <cell r="U226">
            <v>-3</v>
          </cell>
          <cell r="V226">
            <v>19818</v>
          </cell>
          <cell r="W226">
            <v>-123889</v>
          </cell>
          <cell r="X226">
            <v>8155</v>
          </cell>
          <cell r="Y226">
            <v>-175710</v>
          </cell>
          <cell r="Z226">
            <v>1350656</v>
          </cell>
          <cell r="AA226">
            <v>-175710</v>
          </cell>
          <cell r="AB226">
            <v>-32296.329999999998</v>
          </cell>
          <cell r="AC226">
            <v>-195273</v>
          </cell>
          <cell r="AD226">
            <v>79111.547436436522</v>
          </cell>
          <cell r="AE226">
            <v>-428032</v>
          </cell>
          <cell r="AF226">
            <v>104071</v>
          </cell>
          <cell r="AG226">
            <v>-8155</v>
          </cell>
          <cell r="AH226">
            <v>-5238.29685978</v>
          </cell>
          <cell r="AI226">
            <v>689134</v>
          </cell>
          <cell r="AJ226">
            <v>222647</v>
          </cell>
          <cell r="AK226">
            <v>55174</v>
          </cell>
          <cell r="AL226">
            <v>5968</v>
          </cell>
          <cell r="AM226">
            <v>6691</v>
          </cell>
          <cell r="AN226">
            <v>290480</v>
          </cell>
          <cell r="AO226">
            <v>444333</v>
          </cell>
          <cell r="AP226">
            <v>313641</v>
          </cell>
          <cell r="AQ226">
            <v>0</v>
          </cell>
          <cell r="AR226">
            <v>1907</v>
          </cell>
          <cell r="AS226">
            <v>759881</v>
          </cell>
        </row>
        <row r="227">
          <cell r="A227">
            <v>36705</v>
          </cell>
          <cell r="B227" t="str">
            <v>Coastal Carolina Community College</v>
          </cell>
          <cell r="C227">
            <v>15409489.221556887</v>
          </cell>
          <cell r="D227">
            <v>168774816.786383</v>
          </cell>
          <cell r="E227">
            <v>8.5474240000000005E-4</v>
          </cell>
          <cell r="F227">
            <v>26424869</v>
          </cell>
          <cell r="G227">
            <v>18724104.769475356</v>
          </cell>
          <cell r="H227">
            <v>160974384.295104</v>
          </cell>
          <cell r="I227">
            <v>9.2723930000000005E-4</v>
          </cell>
          <cell r="J227">
            <v>22019014</v>
          </cell>
          <cell r="K227">
            <v>1976309</v>
          </cell>
          <cell r="L227">
            <v>703243</v>
          </cell>
          <cell r="M227">
            <v>539994</v>
          </cell>
          <cell r="N227">
            <v>-89791</v>
          </cell>
          <cell r="O227">
            <v>19829</v>
          </cell>
          <cell r="P227">
            <v>-1631734</v>
          </cell>
          <cell r="Q227">
            <v>0</v>
          </cell>
          <cell r="R227">
            <v>-160387</v>
          </cell>
          <cell r="S227">
            <v>52077</v>
          </cell>
          <cell r="T227">
            <v>162</v>
          </cell>
          <cell r="U227">
            <v>-93</v>
          </cell>
          <cell r="V227">
            <v>633228</v>
          </cell>
          <cell r="W227">
            <v>-3958484</v>
          </cell>
          <cell r="X227">
            <v>-476413</v>
          </cell>
          <cell r="Y227">
            <v>-2392060</v>
          </cell>
          <cell r="Z227">
            <v>26424869</v>
          </cell>
          <cell r="AA227">
            <v>-2392060</v>
          </cell>
          <cell r="AB227">
            <v>-1177746.19</v>
          </cell>
          <cell r="AC227">
            <v>-6239311</v>
          </cell>
          <cell r="AD227">
            <v>-390997.76330994256</v>
          </cell>
          <cell r="AE227">
            <v>2159964</v>
          </cell>
          <cell r="AF227">
            <v>3325256</v>
          </cell>
          <cell r="AG227">
            <v>476413</v>
          </cell>
          <cell r="AH227">
            <v>-167372.66414385271</v>
          </cell>
          <cell r="AI227">
            <v>22019014</v>
          </cell>
          <cell r="AJ227">
            <v>2762833</v>
          </cell>
          <cell r="AK227">
            <v>1762908</v>
          </cell>
          <cell r="AL227">
            <v>190675</v>
          </cell>
          <cell r="AM227">
            <v>213776</v>
          </cell>
          <cell r="AN227">
            <v>4930192</v>
          </cell>
          <cell r="AO227">
            <v>2655676</v>
          </cell>
          <cell r="AP227">
            <v>10021372</v>
          </cell>
          <cell r="AQ227">
            <v>0</v>
          </cell>
          <cell r="AR227">
            <v>60929</v>
          </cell>
          <cell r="AS227">
            <v>12737977</v>
          </cell>
        </row>
        <row r="228">
          <cell r="A228">
            <v>36800</v>
          </cell>
          <cell r="B228" t="str">
            <v>Orange County Schools</v>
          </cell>
          <cell r="C228">
            <v>51393716.467065863</v>
          </cell>
          <cell r="D228">
            <v>565769079.272663</v>
          </cell>
          <cell r="E228">
            <v>2.8652783999999999E-3</v>
          </cell>
          <cell r="F228">
            <v>88581782</v>
          </cell>
          <cell r="G228">
            <v>55541950.556438811</v>
          </cell>
          <cell r="H228">
            <v>506693277.22910899</v>
          </cell>
          <cell r="I228">
            <v>2.9186377999999998E-3</v>
          </cell>
          <cell r="J228">
            <v>69308459</v>
          </cell>
          <cell r="K228">
            <v>6220757</v>
          </cell>
          <cell r="L228">
            <v>2213572</v>
          </cell>
          <cell r="M228">
            <v>387378</v>
          </cell>
          <cell r="N228">
            <v>-282633</v>
          </cell>
          <cell r="O228">
            <v>62414</v>
          </cell>
          <cell r="P228">
            <v>-5136149</v>
          </cell>
          <cell r="Q228">
            <v>0</v>
          </cell>
          <cell r="R228">
            <v>-504844</v>
          </cell>
          <cell r="S228">
            <v>163922</v>
          </cell>
          <cell r="T228">
            <v>509</v>
          </cell>
          <cell r="U228">
            <v>-294</v>
          </cell>
          <cell r="V228">
            <v>1993188</v>
          </cell>
          <cell r="W228">
            <v>-12459977</v>
          </cell>
          <cell r="X228">
            <v>-1175011</v>
          </cell>
          <cell r="Y228">
            <v>-8517168</v>
          </cell>
          <cell r="Z228">
            <v>88581782</v>
          </cell>
          <cell r="AA228">
            <v>-8517168</v>
          </cell>
          <cell r="AB228">
            <v>-3493588.6900000009</v>
          </cell>
          <cell r="AC228">
            <v>-19639254</v>
          </cell>
          <cell r="AD228">
            <v>-287784.36959847808</v>
          </cell>
          <cell r="AE228">
            <v>1549504</v>
          </cell>
          <cell r="AF228">
            <v>10466789</v>
          </cell>
          <cell r="AG228">
            <v>1175011</v>
          </cell>
          <cell r="AH228">
            <v>-526832.91600879421</v>
          </cell>
          <cell r="AI228">
            <v>69308459</v>
          </cell>
          <cell r="AJ228">
            <v>1549504</v>
          </cell>
          <cell r="AK228">
            <v>5549043</v>
          </cell>
          <cell r="AL228">
            <v>600181</v>
          </cell>
          <cell r="AM228">
            <v>672893</v>
          </cell>
          <cell r="AN228">
            <v>8371621</v>
          </cell>
          <cell r="AO228">
            <v>6253475</v>
          </cell>
          <cell r="AP228">
            <v>31543912</v>
          </cell>
          <cell r="AQ228">
            <v>0</v>
          </cell>
          <cell r="AR228">
            <v>191784</v>
          </cell>
          <cell r="AS228">
            <v>37989171</v>
          </cell>
        </row>
        <row r="229">
          <cell r="A229">
            <v>36802</v>
          </cell>
          <cell r="B229" t="str">
            <v>Orange Charter School</v>
          </cell>
          <cell r="C229">
            <v>3649823.3532934133</v>
          </cell>
          <cell r="D229">
            <v>47308807.407141998</v>
          </cell>
          <cell r="E229">
            <v>2.3959050000000001E-4</v>
          </cell>
          <cell r="F229">
            <v>7407082</v>
          </cell>
          <cell r="G229">
            <v>3830072.8139904616</v>
          </cell>
          <cell r="H229">
            <v>43018021.734641403</v>
          </cell>
          <cell r="I229">
            <v>2.4779100000000003E-4</v>
          </cell>
          <cell r="J229">
            <v>5884256</v>
          </cell>
          <cell r="K229">
            <v>528139</v>
          </cell>
          <cell r="L229">
            <v>187931</v>
          </cell>
          <cell r="M229">
            <v>48403</v>
          </cell>
          <cell r="N229">
            <v>-23995</v>
          </cell>
          <cell r="O229">
            <v>5299</v>
          </cell>
          <cell r="P229">
            <v>-436057</v>
          </cell>
          <cell r="Q229">
            <v>0</v>
          </cell>
          <cell r="R229">
            <v>-42861</v>
          </cell>
          <cell r="S229">
            <v>13917</v>
          </cell>
          <cell r="T229">
            <v>43</v>
          </cell>
          <cell r="U229">
            <v>-25</v>
          </cell>
          <cell r="V229">
            <v>169221</v>
          </cell>
          <cell r="W229">
            <v>-1057846</v>
          </cell>
          <cell r="X229">
            <v>1102260</v>
          </cell>
          <cell r="Y229">
            <v>494429</v>
          </cell>
          <cell r="Z229">
            <v>7407082</v>
          </cell>
          <cell r="AA229">
            <v>494429</v>
          </cell>
          <cell r="AB229">
            <v>-240911.58000000002</v>
          </cell>
          <cell r="AC229">
            <v>-1667364</v>
          </cell>
          <cell r="AD229">
            <v>-44228.579967965372</v>
          </cell>
          <cell r="AE229">
            <v>193612</v>
          </cell>
          <cell r="AF229">
            <v>888626</v>
          </cell>
          <cell r="AG229">
            <v>-1102260</v>
          </cell>
          <cell r="AH229">
            <v>-44727.871026249006</v>
          </cell>
          <cell r="AI229">
            <v>5884256</v>
          </cell>
          <cell r="AJ229">
            <v>1969027</v>
          </cell>
          <cell r="AK229">
            <v>471111</v>
          </cell>
          <cell r="AL229">
            <v>50955</v>
          </cell>
          <cell r="AM229">
            <v>57128</v>
          </cell>
          <cell r="AN229">
            <v>2548221</v>
          </cell>
          <cell r="AO229">
            <v>111004</v>
          </cell>
          <cell r="AP229">
            <v>2678064</v>
          </cell>
          <cell r="AQ229">
            <v>0</v>
          </cell>
          <cell r="AR229">
            <v>16282</v>
          </cell>
          <cell r="AS229">
            <v>2805350</v>
          </cell>
        </row>
        <row r="230">
          <cell r="A230">
            <v>36810</v>
          </cell>
          <cell r="B230" t="str">
            <v>Chapel Hill - Carboro City Schools</v>
          </cell>
          <cell r="C230">
            <v>101100153.44311377</v>
          </cell>
          <cell r="D230">
            <v>1154948499.5789199</v>
          </cell>
          <cell r="E230">
            <v>5.8491161000000002E-3</v>
          </cell>
          <cell r="F230">
            <v>180828895</v>
          </cell>
          <cell r="G230">
            <v>110167111.60572338</v>
          </cell>
          <cell r="H230">
            <v>1036361810.53695</v>
          </cell>
          <cell r="I230">
            <v>5.9696167999999999E-3</v>
          </cell>
          <cell r="J230">
            <v>141759605</v>
          </cell>
          <cell r="K230">
            <v>12723585</v>
          </cell>
          <cell r="L230">
            <v>4527516</v>
          </cell>
          <cell r="M230">
            <v>831610</v>
          </cell>
          <cell r="N230">
            <v>-578081</v>
          </cell>
          <cell r="O230">
            <v>127659</v>
          </cell>
          <cell r="P230">
            <v>-10505189</v>
          </cell>
          <cell r="Q230">
            <v>0</v>
          </cell>
          <cell r="R230">
            <v>-1032580</v>
          </cell>
          <cell r="S230">
            <v>335276</v>
          </cell>
          <cell r="T230">
            <v>1042</v>
          </cell>
          <cell r="U230">
            <v>-600</v>
          </cell>
          <cell r="V230">
            <v>4076753</v>
          </cell>
          <cell r="W230">
            <v>-25484932</v>
          </cell>
          <cell r="X230">
            <v>-881749</v>
          </cell>
          <cell r="Y230">
            <v>-15859690</v>
          </cell>
          <cell r="Z230">
            <v>180828895</v>
          </cell>
          <cell r="AA230">
            <v>-15859690</v>
          </cell>
          <cell r="AB230">
            <v>-6929511.3200000003</v>
          </cell>
          <cell r="AC230">
            <v>-40169019</v>
          </cell>
          <cell r="AD230">
            <v>-649896.88851129077</v>
          </cell>
          <cell r="AE230">
            <v>3326456</v>
          </cell>
          <cell r="AF230">
            <v>21408179</v>
          </cell>
          <cell r="AG230">
            <v>881749</v>
          </cell>
          <cell r="AH230">
            <v>-1077554.2707625751</v>
          </cell>
          <cell r="AI230">
            <v>141759605</v>
          </cell>
          <cell r="AJ230">
            <v>3720563</v>
          </cell>
          <cell r="AK230">
            <v>11349698</v>
          </cell>
          <cell r="AL230">
            <v>1227577</v>
          </cell>
          <cell r="AM230">
            <v>1376298</v>
          </cell>
          <cell r="AN230">
            <v>17674136</v>
          </cell>
          <cell r="AO230">
            <v>4819180</v>
          </cell>
          <cell r="AP230">
            <v>64518134</v>
          </cell>
          <cell r="AQ230">
            <v>0</v>
          </cell>
          <cell r="AR230">
            <v>392263</v>
          </cell>
          <cell r="AS230">
            <v>69729577</v>
          </cell>
        </row>
        <row r="231">
          <cell r="A231">
            <v>36900</v>
          </cell>
          <cell r="B231" t="str">
            <v>Pamlico County Schools</v>
          </cell>
          <cell r="C231">
            <v>9411555.9880239516</v>
          </cell>
          <cell r="D231">
            <v>101227784.32247899</v>
          </cell>
          <cell r="E231">
            <v>5.1265749999999998E-4</v>
          </cell>
          <cell r="F231">
            <v>15849111</v>
          </cell>
          <cell r="G231">
            <v>11461600.79491256</v>
          </cell>
          <cell r="H231">
            <v>100768688.95361701</v>
          </cell>
          <cell r="I231">
            <v>5.8044450000000001E-4</v>
          </cell>
          <cell r="J231">
            <v>13783730</v>
          </cell>
          <cell r="K231">
            <v>1237154</v>
          </cell>
          <cell r="L231">
            <v>440224</v>
          </cell>
          <cell r="M231">
            <v>497463</v>
          </cell>
          <cell r="N231">
            <v>-56209</v>
          </cell>
          <cell r="O231">
            <v>12413</v>
          </cell>
          <cell r="P231">
            <v>-1021452</v>
          </cell>
          <cell r="Q231">
            <v>0</v>
          </cell>
          <cell r="R231">
            <v>-100401</v>
          </cell>
          <cell r="S231">
            <v>32600</v>
          </cell>
          <cell r="T231">
            <v>101</v>
          </cell>
          <cell r="U231">
            <v>-58</v>
          </cell>
          <cell r="V231">
            <v>396395</v>
          </cell>
          <cell r="W231">
            <v>-2477980</v>
          </cell>
          <cell r="X231">
            <v>-353912</v>
          </cell>
          <cell r="Y231">
            <v>-1393662</v>
          </cell>
          <cell r="Z231">
            <v>15849111</v>
          </cell>
          <cell r="AA231">
            <v>-1393662</v>
          </cell>
          <cell r="AB231">
            <v>-720934.69</v>
          </cell>
          <cell r="AC231">
            <v>-3905759</v>
          </cell>
          <cell r="AD231">
            <v>-365596.07633828255</v>
          </cell>
          <cell r="AE231">
            <v>1989848</v>
          </cell>
          <cell r="AF231">
            <v>2081584</v>
          </cell>
          <cell r="AG231">
            <v>353912</v>
          </cell>
          <cell r="AH231">
            <v>-104773.96973213551</v>
          </cell>
          <cell r="AI231">
            <v>13783730</v>
          </cell>
          <cell r="AJ231">
            <v>2187713</v>
          </cell>
          <cell r="AK231">
            <v>1103567</v>
          </cell>
          <cell r="AL231">
            <v>119361</v>
          </cell>
          <cell r="AM231">
            <v>133822</v>
          </cell>
          <cell r="AN231">
            <v>3544463</v>
          </cell>
          <cell r="AO231">
            <v>1662939</v>
          </cell>
          <cell r="AP231">
            <v>6273300</v>
          </cell>
          <cell r="AQ231">
            <v>0</v>
          </cell>
          <cell r="AR231">
            <v>38141</v>
          </cell>
          <cell r="AS231">
            <v>7974380</v>
          </cell>
        </row>
        <row r="232">
          <cell r="A232">
            <v>36901</v>
          </cell>
          <cell r="B232" t="str">
            <v>Arapahoe Charter School</v>
          </cell>
          <cell r="C232">
            <v>3629841.0179640721</v>
          </cell>
          <cell r="D232">
            <v>36734062.786921002</v>
          </cell>
          <cell r="E232">
            <v>1.8603580000000001E-4</v>
          </cell>
          <cell r="F232">
            <v>5751407</v>
          </cell>
          <cell r="G232">
            <v>4033742.7662957073</v>
          </cell>
          <cell r="H232">
            <v>32599872.846657701</v>
          </cell>
          <cell r="I232">
            <v>1.8778069999999999E-4</v>
          </cell>
          <cell r="J232">
            <v>4459200</v>
          </cell>
          <cell r="K232">
            <v>400234</v>
          </cell>
          <cell r="L232">
            <v>142418</v>
          </cell>
          <cell r="M232">
            <v>18455</v>
          </cell>
          <cell r="N232">
            <v>-18184</v>
          </cell>
          <cell r="O232">
            <v>4016</v>
          </cell>
          <cell r="P232">
            <v>-330452</v>
          </cell>
          <cell r="Q232">
            <v>0</v>
          </cell>
          <cell r="R232">
            <v>-32481</v>
          </cell>
          <cell r="S232">
            <v>10546</v>
          </cell>
          <cell r="T232">
            <v>33</v>
          </cell>
          <cell r="U232">
            <v>-19</v>
          </cell>
          <cell r="V232">
            <v>128239</v>
          </cell>
          <cell r="W232">
            <v>-801656</v>
          </cell>
          <cell r="X232">
            <v>31935</v>
          </cell>
          <cell r="Y232">
            <v>-446916</v>
          </cell>
          <cell r="Z232">
            <v>5751407</v>
          </cell>
          <cell r="AA232">
            <v>-446916</v>
          </cell>
          <cell r="AB232">
            <v>-253722.41999999998</v>
          </cell>
          <cell r="AC232">
            <v>-1263560</v>
          </cell>
          <cell r="AD232">
            <v>-9410.5852506858064</v>
          </cell>
          <cell r="AE232">
            <v>73816</v>
          </cell>
          <cell r="AF232">
            <v>673417</v>
          </cell>
          <cell r="AG232">
            <v>-31935</v>
          </cell>
          <cell r="AH232">
            <v>-33895.625469927298</v>
          </cell>
          <cell r="AI232">
            <v>4459200</v>
          </cell>
          <cell r="AJ232">
            <v>314370</v>
          </cell>
          <cell r="AK232">
            <v>357017</v>
          </cell>
          <cell r="AL232">
            <v>38615</v>
          </cell>
          <cell r="AM232">
            <v>43293</v>
          </cell>
          <cell r="AN232">
            <v>753295</v>
          </cell>
          <cell r="AO232">
            <v>907704</v>
          </cell>
          <cell r="AP232">
            <v>2029487</v>
          </cell>
          <cell r="AQ232">
            <v>0</v>
          </cell>
          <cell r="AR232">
            <v>12339</v>
          </cell>
          <cell r="AS232">
            <v>2949530</v>
          </cell>
        </row>
        <row r="233">
          <cell r="A233">
            <v>36905</v>
          </cell>
          <cell r="B233" t="str">
            <v>Pamlico Community College</v>
          </cell>
          <cell r="C233">
            <v>3773754.9401197606</v>
          </cell>
          <cell r="D233">
            <v>38186011.626854002</v>
          </cell>
          <cell r="E233">
            <v>1.9338910000000001E-4</v>
          </cell>
          <cell r="F233">
            <v>5978739</v>
          </cell>
          <cell r="G233">
            <v>3762081.2400635933</v>
          </cell>
          <cell r="H233">
            <v>31966365.7045682</v>
          </cell>
          <cell r="I233">
            <v>1.8413159999999999E-4</v>
          </cell>
          <cell r="J233">
            <v>4372546</v>
          </cell>
          <cell r="K233">
            <v>392456</v>
          </cell>
          <cell r="L233">
            <v>139650</v>
          </cell>
          <cell r="M233">
            <v>-63984</v>
          </cell>
          <cell r="N233">
            <v>-17831</v>
          </cell>
          <cell r="O233">
            <v>3938</v>
          </cell>
          <cell r="P233">
            <v>-324030</v>
          </cell>
          <cell r="Q233">
            <v>0</v>
          </cell>
          <cell r="R233">
            <v>-31850</v>
          </cell>
          <cell r="S233">
            <v>10342</v>
          </cell>
          <cell r="T233">
            <v>32</v>
          </cell>
          <cell r="U233">
            <v>-19</v>
          </cell>
          <cell r="V233">
            <v>125747</v>
          </cell>
          <cell r="W233">
            <v>-786077</v>
          </cell>
          <cell r="X233">
            <v>196566</v>
          </cell>
          <cell r="Y233">
            <v>-355060</v>
          </cell>
          <cell r="Z233">
            <v>5978739</v>
          </cell>
          <cell r="AA233">
            <v>-355060</v>
          </cell>
          <cell r="AB233">
            <v>-236634.91</v>
          </cell>
          <cell r="AC233">
            <v>-1239005</v>
          </cell>
          <cell r="AD233">
            <v>49928.028296685894</v>
          </cell>
          <cell r="AE233">
            <v>-255948</v>
          </cell>
          <cell r="AF233">
            <v>660331</v>
          </cell>
          <cell r="AG233">
            <v>-196566</v>
          </cell>
          <cell r="AH233">
            <v>-33236.939423372402</v>
          </cell>
          <cell r="AI233">
            <v>4372546</v>
          </cell>
          <cell r="AJ233">
            <v>277030</v>
          </cell>
          <cell r="AK233">
            <v>350079</v>
          </cell>
          <cell r="AL233">
            <v>37864</v>
          </cell>
          <cell r="AM233">
            <v>42452</v>
          </cell>
          <cell r="AN233">
            <v>707425</v>
          </cell>
          <cell r="AO233">
            <v>518245</v>
          </cell>
          <cell r="AP233">
            <v>1990049</v>
          </cell>
          <cell r="AQ233">
            <v>0</v>
          </cell>
          <cell r="AR233">
            <v>12099</v>
          </cell>
          <cell r="AS233">
            <v>2520393</v>
          </cell>
        </row>
        <row r="234">
          <cell r="A234">
            <v>37000</v>
          </cell>
          <cell r="B234" t="str">
            <v>Elizabeth City And Pasquotank County Schools</v>
          </cell>
          <cell r="C234">
            <v>30373918.113772456</v>
          </cell>
          <cell r="D234">
            <v>326875699.78623402</v>
          </cell>
          <cell r="E234">
            <v>1.6554278E-3</v>
          </cell>
          <cell r="F234">
            <v>51178533</v>
          </cell>
          <cell r="G234">
            <v>31320784.260731321</v>
          </cell>
          <cell r="H234">
            <v>282561812.96630299</v>
          </cell>
          <cell r="I234">
            <v>1.6276032000000001E-3</v>
          </cell>
          <cell r="J234">
            <v>38650452</v>
          </cell>
          <cell r="K234">
            <v>3469058</v>
          </cell>
          <cell r="L234">
            <v>1234417</v>
          </cell>
          <cell r="M234">
            <v>-197746</v>
          </cell>
          <cell r="N234">
            <v>-157613</v>
          </cell>
          <cell r="O234">
            <v>34806</v>
          </cell>
          <cell r="P234">
            <v>-2864217</v>
          </cell>
          <cell r="Q234">
            <v>0</v>
          </cell>
          <cell r="R234">
            <v>-281531</v>
          </cell>
          <cell r="S234">
            <v>91412</v>
          </cell>
          <cell r="T234">
            <v>284</v>
          </cell>
          <cell r="U234">
            <v>-164</v>
          </cell>
          <cell r="V234">
            <v>1111518</v>
          </cell>
          <cell r="W234">
            <v>-6948412</v>
          </cell>
          <cell r="X234">
            <v>-2093042</v>
          </cell>
          <cell r="Y234">
            <v>-6601230</v>
          </cell>
          <cell r="Z234">
            <v>51178533</v>
          </cell>
          <cell r="AA234">
            <v>-6601230</v>
          </cell>
          <cell r="AB234">
            <v>-1970077.33</v>
          </cell>
          <cell r="AC234">
            <v>-10951997</v>
          </cell>
          <cell r="AD234">
            <v>150066.40936392266</v>
          </cell>
          <cell r="AE234">
            <v>-790988</v>
          </cell>
          <cell r="AF234">
            <v>5836894</v>
          </cell>
          <cell r="AG234">
            <v>2093042</v>
          </cell>
          <cell r="AH234">
            <v>-293792.85773700482</v>
          </cell>
          <cell r="AI234">
            <v>38650452</v>
          </cell>
          <cell r="AJ234">
            <v>124563</v>
          </cell>
          <cell r="AK234">
            <v>3094471</v>
          </cell>
          <cell r="AL234">
            <v>334696</v>
          </cell>
          <cell r="AM234">
            <v>375245</v>
          </cell>
          <cell r="AN234">
            <v>3928975</v>
          </cell>
          <cell r="AO234">
            <v>6146858</v>
          </cell>
          <cell r="AP234">
            <v>17590731</v>
          </cell>
          <cell r="AQ234">
            <v>0</v>
          </cell>
          <cell r="AR234">
            <v>106950</v>
          </cell>
          <cell r="AS234">
            <v>23844539</v>
          </cell>
        </row>
        <row r="235">
          <cell r="A235">
            <v>37001</v>
          </cell>
          <cell r="B235" t="str">
            <v>Northeast Academy for Aerospace and Advanced Technologies</v>
          </cell>
          <cell r="C235">
            <v>2899670.5089820358</v>
          </cell>
          <cell r="D235">
            <v>32742318.533213999</v>
          </cell>
          <cell r="E235">
            <v>1.6582009999999999E-4</v>
          </cell>
          <cell r="F235">
            <v>5126427</v>
          </cell>
          <cell r="G235">
            <v>3361727.9809220987</v>
          </cell>
          <cell r="H235">
            <v>32430877.0950789</v>
          </cell>
          <cell r="I235">
            <v>1.8680730000000001E-4</v>
          </cell>
          <cell r="J235">
            <v>4436085</v>
          </cell>
          <cell r="K235">
            <v>398159</v>
          </cell>
          <cell r="L235">
            <v>141680</v>
          </cell>
          <cell r="M235">
            <v>149969</v>
          </cell>
          <cell r="N235">
            <v>-18090</v>
          </cell>
          <cell r="O235">
            <v>3995</v>
          </cell>
          <cell r="P235">
            <v>-328739</v>
          </cell>
          <cell r="Q235">
            <v>0</v>
          </cell>
          <cell r="R235">
            <v>-32313</v>
          </cell>
          <cell r="S235">
            <v>10492</v>
          </cell>
          <cell r="T235">
            <v>33</v>
          </cell>
          <cell r="U235">
            <v>-19</v>
          </cell>
          <cell r="V235">
            <v>127574</v>
          </cell>
          <cell r="W235">
            <v>-797500</v>
          </cell>
          <cell r="X235">
            <v>939316</v>
          </cell>
          <cell r="Y235">
            <v>594557</v>
          </cell>
          <cell r="Z235">
            <v>5126427</v>
          </cell>
          <cell r="AA235">
            <v>594557</v>
          </cell>
          <cell r="AB235">
            <v>-211452.69</v>
          </cell>
          <cell r="AC235">
            <v>-1257010</v>
          </cell>
          <cell r="AD235">
            <v>-113190.08681999525</v>
          </cell>
          <cell r="AE235">
            <v>599864</v>
          </cell>
          <cell r="AF235">
            <v>669926</v>
          </cell>
          <cell r="AG235">
            <v>-939316</v>
          </cell>
          <cell r="AH235">
            <v>-33719.920502204703</v>
          </cell>
          <cell r="AI235">
            <v>4436085</v>
          </cell>
          <cell r="AJ235">
            <v>2073264</v>
          </cell>
          <cell r="AK235">
            <v>355166</v>
          </cell>
          <cell r="AL235">
            <v>38415</v>
          </cell>
          <cell r="AM235">
            <v>43069</v>
          </cell>
          <cell r="AN235">
            <v>2509914</v>
          </cell>
          <cell r="AO235">
            <v>0</v>
          </cell>
          <cell r="AP235">
            <v>2018967</v>
          </cell>
          <cell r="AQ235">
            <v>0</v>
          </cell>
          <cell r="AR235">
            <v>12275</v>
          </cell>
          <cell r="AS235">
            <v>2031242</v>
          </cell>
        </row>
        <row r="236">
          <cell r="A236">
            <v>37005</v>
          </cell>
          <cell r="B236" t="str">
            <v>College Of The Albemarle</v>
          </cell>
          <cell r="C236">
            <v>9546639.0718562882</v>
          </cell>
          <cell r="D236">
            <v>95584465.453658</v>
          </cell>
          <cell r="E236">
            <v>4.8407749999999997E-4</v>
          </cell>
          <cell r="F236">
            <v>14965543</v>
          </cell>
          <cell r="G236">
            <v>10298582.829888713</v>
          </cell>
          <cell r="H236">
            <v>84087475.178474203</v>
          </cell>
          <cell r="I236">
            <v>4.8435790000000002E-4</v>
          </cell>
          <cell r="J236">
            <v>11501975</v>
          </cell>
          <cell r="K236">
            <v>1032356</v>
          </cell>
          <cell r="L236">
            <v>367350</v>
          </cell>
          <cell r="M236">
            <v>15619</v>
          </cell>
          <cell r="N236">
            <v>-46904</v>
          </cell>
          <cell r="O236">
            <v>10358</v>
          </cell>
          <cell r="P236">
            <v>-852361</v>
          </cell>
          <cell r="Q236">
            <v>0</v>
          </cell>
          <cell r="R236">
            <v>-83781</v>
          </cell>
          <cell r="S236">
            <v>27203</v>
          </cell>
          <cell r="T236">
            <v>85</v>
          </cell>
          <cell r="U236">
            <v>-49</v>
          </cell>
          <cell r="V236">
            <v>330776</v>
          </cell>
          <cell r="W236">
            <v>-2067776</v>
          </cell>
          <cell r="X236">
            <v>200591</v>
          </cell>
          <cell r="Y236">
            <v>-1066533</v>
          </cell>
          <cell r="Z236">
            <v>14965543</v>
          </cell>
          <cell r="AA236">
            <v>-1066533</v>
          </cell>
          <cell r="AB236">
            <v>-647780.86</v>
          </cell>
          <cell r="AC236">
            <v>-3259201</v>
          </cell>
          <cell r="AD236">
            <v>-1511.8260947028175</v>
          </cell>
          <cell r="AE236">
            <v>62480</v>
          </cell>
          <cell r="AF236">
            <v>1736999</v>
          </cell>
          <cell r="AG236">
            <v>-200591</v>
          </cell>
          <cell r="AH236">
            <v>-87429.719730518103</v>
          </cell>
          <cell r="AI236">
            <v>11501975</v>
          </cell>
          <cell r="AJ236">
            <v>1555229</v>
          </cell>
          <cell r="AK236">
            <v>920883</v>
          </cell>
          <cell r="AL236">
            <v>99602</v>
          </cell>
          <cell r="AM236">
            <v>111669</v>
          </cell>
          <cell r="AN236">
            <v>2687383</v>
          </cell>
          <cell r="AO236">
            <v>225536</v>
          </cell>
          <cell r="AP236">
            <v>5234820</v>
          </cell>
          <cell r="AQ236">
            <v>0</v>
          </cell>
          <cell r="AR236">
            <v>31827</v>
          </cell>
          <cell r="AS236">
            <v>5492183</v>
          </cell>
        </row>
        <row r="237">
          <cell r="A237">
            <v>37100</v>
          </cell>
          <cell r="B237" t="str">
            <v>Pender County Schools</v>
          </cell>
          <cell r="C237">
            <v>51514166.616766468</v>
          </cell>
          <cell r="D237">
            <v>589103195.15617394</v>
          </cell>
          <cell r="E237">
            <v>2.9834516E-3</v>
          </cell>
          <cell r="F237">
            <v>92235177</v>
          </cell>
          <cell r="G237">
            <v>57729168.998410188</v>
          </cell>
          <cell r="H237">
            <v>527562912.56187999</v>
          </cell>
          <cell r="I237">
            <v>3.0388503000000002E-3</v>
          </cell>
          <cell r="J237">
            <v>72163128</v>
          </cell>
          <cell r="K237">
            <v>6476977</v>
          </cell>
          <cell r="L237">
            <v>2304745</v>
          </cell>
          <cell r="M237">
            <v>400919</v>
          </cell>
          <cell r="N237">
            <v>-294274</v>
          </cell>
          <cell r="O237">
            <v>64985</v>
          </cell>
          <cell r="P237">
            <v>-5347696</v>
          </cell>
          <cell r="Q237">
            <v>0</v>
          </cell>
          <cell r="R237">
            <v>-525638</v>
          </cell>
          <cell r="S237">
            <v>170673</v>
          </cell>
          <cell r="T237">
            <v>530</v>
          </cell>
          <cell r="U237">
            <v>-306</v>
          </cell>
          <cell r="V237">
            <v>2075283</v>
          </cell>
          <cell r="W237">
            <v>-12973177</v>
          </cell>
          <cell r="X237">
            <v>1464374</v>
          </cell>
          <cell r="Y237">
            <v>-6182605</v>
          </cell>
          <cell r="Z237">
            <v>92235177</v>
          </cell>
          <cell r="AA237">
            <v>-6182605</v>
          </cell>
          <cell r="AB237">
            <v>-3631164.7300000004</v>
          </cell>
          <cell r="AC237">
            <v>-20448153</v>
          </cell>
          <cell r="AD237">
            <v>-298782.87522774935</v>
          </cell>
          <cell r="AE237">
            <v>1603668</v>
          </cell>
          <cell r="AF237">
            <v>10897894</v>
          </cell>
          <cell r="AG237">
            <v>-1464374</v>
          </cell>
          <cell r="AH237">
            <v>-548532.04630708171</v>
          </cell>
          <cell r="AI237">
            <v>72163128</v>
          </cell>
          <cell r="AJ237">
            <v>3149509</v>
          </cell>
          <cell r="AK237">
            <v>5777596</v>
          </cell>
          <cell r="AL237">
            <v>624901</v>
          </cell>
          <cell r="AM237">
            <v>700609</v>
          </cell>
          <cell r="AN237">
            <v>10252615</v>
          </cell>
          <cell r="AO237">
            <v>914054</v>
          </cell>
          <cell r="AP237">
            <v>32843139</v>
          </cell>
          <cell r="AQ237">
            <v>0</v>
          </cell>
          <cell r="AR237">
            <v>199683</v>
          </cell>
          <cell r="AS237">
            <v>33956876</v>
          </cell>
        </row>
        <row r="238">
          <cell r="A238">
            <v>37200</v>
          </cell>
          <cell r="B238" t="str">
            <v>Perquimans County Schools</v>
          </cell>
          <cell r="C238">
            <v>10835099.850299401</v>
          </cell>
          <cell r="D238">
            <v>110325406.172695</v>
          </cell>
          <cell r="E238">
            <v>5.5873149999999998E-4</v>
          </cell>
          <cell r="F238">
            <v>17273516</v>
          </cell>
          <cell r="G238">
            <v>12389911.764705881</v>
          </cell>
          <cell r="H238">
            <v>104883665.565614</v>
          </cell>
          <cell r="I238">
            <v>6.041474E-4</v>
          </cell>
          <cell r="J238">
            <v>14346599</v>
          </cell>
          <cell r="K238">
            <v>1287674</v>
          </cell>
          <cell r="L238">
            <v>458201</v>
          </cell>
          <cell r="M238">
            <v>341010</v>
          </cell>
          <cell r="N238">
            <v>-58504</v>
          </cell>
          <cell r="O238">
            <v>12920</v>
          </cell>
          <cell r="P238">
            <v>-1063164</v>
          </cell>
          <cell r="Q238">
            <v>0</v>
          </cell>
          <cell r="R238">
            <v>-104501</v>
          </cell>
          <cell r="S238">
            <v>33931</v>
          </cell>
          <cell r="T238">
            <v>105</v>
          </cell>
          <cell r="U238">
            <v>-61</v>
          </cell>
          <cell r="V238">
            <v>412583</v>
          </cell>
          <cell r="W238">
            <v>-2579170</v>
          </cell>
          <cell r="X238">
            <v>-430083</v>
          </cell>
          <cell r="Y238">
            <v>-1689059</v>
          </cell>
          <cell r="Z238">
            <v>17273516</v>
          </cell>
          <cell r="AA238">
            <v>-1689059</v>
          </cell>
          <cell r="AB238">
            <v>-779325.45</v>
          </cell>
          <cell r="AC238">
            <v>-4065254</v>
          </cell>
          <cell r="AD238">
            <v>-244941.79207385681</v>
          </cell>
          <cell r="AE238">
            <v>1364044</v>
          </cell>
          <cell r="AF238">
            <v>2166587</v>
          </cell>
          <cell r="AG238">
            <v>430083</v>
          </cell>
          <cell r="AH238">
            <v>-109052.4958051086</v>
          </cell>
          <cell r="AI238">
            <v>14346599</v>
          </cell>
          <cell r="AJ238">
            <v>1364044</v>
          </cell>
          <cell r="AK238">
            <v>1148632</v>
          </cell>
          <cell r="AL238">
            <v>124235</v>
          </cell>
          <cell r="AM238">
            <v>139287</v>
          </cell>
          <cell r="AN238">
            <v>2776198</v>
          </cell>
          <cell r="AO238">
            <v>1924782</v>
          </cell>
          <cell r="AP238">
            <v>6529475</v>
          </cell>
          <cell r="AQ238">
            <v>0</v>
          </cell>
          <cell r="AR238">
            <v>39699</v>
          </cell>
          <cell r="AS238">
            <v>8493956</v>
          </cell>
        </row>
        <row r="239">
          <cell r="A239">
            <v>37300</v>
          </cell>
          <cell r="B239" t="str">
            <v>Person County Schools</v>
          </cell>
          <cell r="C239">
            <v>26236458.083832335</v>
          </cell>
          <cell r="D239">
            <v>295973445.58100498</v>
          </cell>
          <cell r="E239">
            <v>1.4989266E-3</v>
          </cell>
          <cell r="F239">
            <v>46340205</v>
          </cell>
          <cell r="G239">
            <v>30185664.228934817</v>
          </cell>
          <cell r="H239">
            <v>269600580.98886299</v>
          </cell>
          <cell r="I239">
            <v>1.5529443E-3</v>
          </cell>
          <cell r="J239">
            <v>36877538</v>
          </cell>
          <cell r="K239">
            <v>3309931</v>
          </cell>
          <cell r="L239">
            <v>1177794</v>
          </cell>
          <cell r="M239">
            <v>400172</v>
          </cell>
          <cell r="N239">
            <v>-150383</v>
          </cell>
          <cell r="O239">
            <v>33209</v>
          </cell>
          <cell r="P239">
            <v>-2732834</v>
          </cell>
          <cell r="Q239">
            <v>0</v>
          </cell>
          <cell r="R239">
            <v>-268617</v>
          </cell>
          <cell r="S239">
            <v>87219</v>
          </cell>
          <cell r="T239">
            <v>271</v>
          </cell>
          <cell r="U239">
            <v>-156</v>
          </cell>
          <cell r="V239">
            <v>1060532</v>
          </cell>
          <cell r="W239">
            <v>-6629685</v>
          </cell>
          <cell r="X239">
            <v>-1005882</v>
          </cell>
          <cell r="Y239">
            <v>-4718429</v>
          </cell>
          <cell r="Z239">
            <v>46340205</v>
          </cell>
          <cell r="AA239">
            <v>-4718429</v>
          </cell>
          <cell r="AB239">
            <v>-1898678.28</v>
          </cell>
          <cell r="AC239">
            <v>-10449624</v>
          </cell>
          <cell r="AD239">
            <v>-291334.80357447546</v>
          </cell>
          <cell r="AE239">
            <v>1600680</v>
          </cell>
          <cell r="AF239">
            <v>5569153</v>
          </cell>
          <cell r="AG239">
            <v>1005882</v>
          </cell>
          <cell r="AH239">
            <v>-280316.44555834768</v>
          </cell>
          <cell r="AI239">
            <v>36877538</v>
          </cell>
          <cell r="AJ239">
            <v>1600680</v>
          </cell>
          <cell r="AK239">
            <v>2952526</v>
          </cell>
          <cell r="AL239">
            <v>319344</v>
          </cell>
          <cell r="AM239">
            <v>358032</v>
          </cell>
          <cell r="AN239">
            <v>5230582</v>
          </cell>
          <cell r="AO239">
            <v>4983949</v>
          </cell>
          <cell r="AP239">
            <v>16783836</v>
          </cell>
          <cell r="AQ239">
            <v>0</v>
          </cell>
          <cell r="AR239">
            <v>102044</v>
          </cell>
          <cell r="AS239">
            <v>21869829</v>
          </cell>
        </row>
        <row r="240">
          <cell r="A240">
            <v>37301</v>
          </cell>
          <cell r="B240" t="str">
            <v>Roxboro Community School</v>
          </cell>
          <cell r="C240">
            <v>3337393.562874252</v>
          </cell>
          <cell r="D240">
            <v>35985942.666207001</v>
          </cell>
          <cell r="E240">
            <v>1.8224699999999999E-4</v>
          </cell>
          <cell r="F240">
            <v>5634274</v>
          </cell>
          <cell r="G240">
            <v>3263764.228934817</v>
          </cell>
          <cell r="H240">
            <v>30872672.164599001</v>
          </cell>
          <cell r="I240">
            <v>1.7783170000000001E-4</v>
          </cell>
          <cell r="J240">
            <v>4222943</v>
          </cell>
          <cell r="K240">
            <v>379029</v>
          </cell>
          <cell r="L240">
            <v>134872</v>
          </cell>
          <cell r="M240">
            <v>-33583</v>
          </cell>
          <cell r="N240">
            <v>-17221</v>
          </cell>
          <cell r="O240">
            <v>3803</v>
          </cell>
          <cell r="P240">
            <v>-312944</v>
          </cell>
          <cell r="Q240">
            <v>0</v>
          </cell>
          <cell r="R240">
            <v>-30760</v>
          </cell>
          <cell r="S240">
            <v>9988</v>
          </cell>
          <cell r="T240">
            <v>31</v>
          </cell>
          <cell r="U240">
            <v>-18</v>
          </cell>
          <cell r="V240">
            <v>121444</v>
          </cell>
          <cell r="W240">
            <v>-759183</v>
          </cell>
          <cell r="X240">
            <v>18456</v>
          </cell>
          <cell r="Y240">
            <v>-486086</v>
          </cell>
          <cell r="Z240">
            <v>5634274</v>
          </cell>
          <cell r="AA240">
            <v>-486086</v>
          </cell>
          <cell r="AB240">
            <v>-205290.77</v>
          </cell>
          <cell r="AC240">
            <v>-1196614</v>
          </cell>
          <cell r="AD240">
            <v>23813.24845550285</v>
          </cell>
          <cell r="AE240">
            <v>-134336</v>
          </cell>
          <cell r="AF240">
            <v>637738</v>
          </cell>
          <cell r="AG240">
            <v>-18456</v>
          </cell>
          <cell r="AH240">
            <v>-32099.766908316302</v>
          </cell>
          <cell r="AI240">
            <v>4222943</v>
          </cell>
          <cell r="AJ240">
            <v>19196</v>
          </cell>
          <cell r="AK240">
            <v>338101</v>
          </cell>
          <cell r="AL240">
            <v>36569</v>
          </cell>
          <cell r="AM240">
            <v>40999</v>
          </cell>
          <cell r="AN240">
            <v>434865</v>
          </cell>
          <cell r="AO240">
            <v>439224</v>
          </cell>
          <cell r="AP240">
            <v>1921961</v>
          </cell>
          <cell r="AQ240">
            <v>0</v>
          </cell>
          <cell r="AR240">
            <v>11685</v>
          </cell>
          <cell r="AS240">
            <v>2372870</v>
          </cell>
        </row>
        <row r="241">
          <cell r="A241">
            <v>37305</v>
          </cell>
          <cell r="B241" t="str">
            <v>Piedmont Community College</v>
          </cell>
          <cell r="C241">
            <v>7399524.5508982036</v>
          </cell>
          <cell r="D241">
            <v>73829069.834092006</v>
          </cell>
          <cell r="E241">
            <v>3.7389960000000001E-4</v>
          </cell>
          <cell r="F241">
            <v>11559328</v>
          </cell>
          <cell r="G241">
            <v>8193479.3322734497</v>
          </cell>
          <cell r="H241">
            <v>63571736.603816099</v>
          </cell>
          <cell r="I241">
            <v>3.6618380000000002E-4</v>
          </cell>
          <cell r="J241">
            <v>8695712</v>
          </cell>
          <cell r="K241">
            <v>780481</v>
          </cell>
          <cell r="L241">
            <v>277724</v>
          </cell>
          <cell r="M241">
            <v>-40634</v>
          </cell>
          <cell r="N241">
            <v>-35460</v>
          </cell>
          <cell r="O241">
            <v>7831</v>
          </cell>
          <cell r="P241">
            <v>-644402</v>
          </cell>
          <cell r="Q241">
            <v>0</v>
          </cell>
          <cell r="R241">
            <v>-63340</v>
          </cell>
          <cell r="S241">
            <v>20566</v>
          </cell>
          <cell r="T241">
            <v>64</v>
          </cell>
          <cell r="U241">
            <v>-37</v>
          </cell>
          <cell r="V241">
            <v>250073</v>
          </cell>
          <cell r="W241">
            <v>-1563278</v>
          </cell>
          <cell r="X241">
            <v>-688009</v>
          </cell>
          <cell r="Y241">
            <v>-1698421</v>
          </cell>
          <cell r="Z241">
            <v>11559328</v>
          </cell>
          <cell r="AA241">
            <v>-1698421</v>
          </cell>
          <cell r="AB241">
            <v>-515369.85</v>
          </cell>
          <cell r="AC241">
            <v>-2464018</v>
          </cell>
          <cell r="AD241">
            <v>41613.796977800666</v>
          </cell>
          <cell r="AE241">
            <v>-162536</v>
          </cell>
          <cell r="AF241">
            <v>1313205</v>
          </cell>
          <cell r="AG241">
            <v>688009</v>
          </cell>
          <cell r="AH241">
            <v>-66098.5337574882</v>
          </cell>
          <cell r="AI241">
            <v>8695712</v>
          </cell>
          <cell r="AJ241">
            <v>229148</v>
          </cell>
          <cell r="AK241">
            <v>696205</v>
          </cell>
          <cell r="AL241">
            <v>75301</v>
          </cell>
          <cell r="AM241">
            <v>84424</v>
          </cell>
          <cell r="AN241">
            <v>1085078</v>
          </cell>
          <cell r="AO241">
            <v>900098</v>
          </cell>
          <cell r="AP241">
            <v>3957623</v>
          </cell>
          <cell r="AQ241">
            <v>0</v>
          </cell>
          <cell r="AR241">
            <v>24062</v>
          </cell>
          <cell r="AS241">
            <v>4881783</v>
          </cell>
        </row>
        <row r="242">
          <cell r="A242">
            <v>37400</v>
          </cell>
          <cell r="B242" t="str">
            <v>Pitt County Schools</v>
          </cell>
          <cell r="C242">
            <v>134408405.98802394</v>
          </cell>
          <cell r="D242">
            <v>1544846318.36835</v>
          </cell>
          <cell r="E242">
            <v>7.8237128000000003E-3</v>
          </cell>
          <cell r="F242">
            <v>241874724</v>
          </cell>
          <cell r="G242">
            <v>148264041.97138315</v>
          </cell>
          <cell r="H242">
            <v>1434026006.9491501</v>
          </cell>
          <cell r="I242">
            <v>8.2602288999999995E-3</v>
          </cell>
          <cell r="J242">
            <v>196154431</v>
          </cell>
          <cell r="K242">
            <v>17605774</v>
          </cell>
          <cell r="L242">
            <v>6264777</v>
          </cell>
          <cell r="M242">
            <v>3057251</v>
          </cell>
          <cell r="N242">
            <v>-799897</v>
          </cell>
          <cell r="O242">
            <v>176643</v>
          </cell>
          <cell r="P242">
            <v>-14536154</v>
          </cell>
          <cell r="Q242">
            <v>0</v>
          </cell>
          <cell r="R242">
            <v>-1428793</v>
          </cell>
          <cell r="S242">
            <v>463925</v>
          </cell>
          <cell r="T242">
            <v>1442</v>
          </cell>
          <cell r="U242">
            <v>-831</v>
          </cell>
          <cell r="V242">
            <v>5641051</v>
          </cell>
          <cell r="W242">
            <v>-35263800</v>
          </cell>
          <cell r="X242">
            <v>-2270355</v>
          </cell>
          <cell r="Y242">
            <v>-21088967</v>
          </cell>
          <cell r="Z242">
            <v>241874724</v>
          </cell>
          <cell r="AA242">
            <v>-21088967</v>
          </cell>
          <cell r="AB242">
            <v>-9325808.2400000002</v>
          </cell>
          <cell r="AC242">
            <v>-55582344</v>
          </cell>
          <cell r="AD242">
            <v>-2354265.217953112</v>
          </cell>
          <cell r="AE242">
            <v>12229012</v>
          </cell>
          <cell r="AF242">
            <v>29622748</v>
          </cell>
          <cell r="AG242">
            <v>2270355</v>
          </cell>
          <cell r="AH242">
            <v>-1491024.5040638871</v>
          </cell>
          <cell r="AI242">
            <v>196154431</v>
          </cell>
          <cell r="AJ242">
            <v>12229012</v>
          </cell>
          <cell r="AK242">
            <v>15704711</v>
          </cell>
          <cell r="AL242">
            <v>1698612</v>
          </cell>
          <cell r="AM242">
            <v>1904400</v>
          </cell>
          <cell r="AN242">
            <v>31536735</v>
          </cell>
          <cell r="AO242">
            <v>9376946</v>
          </cell>
          <cell r="AP242">
            <v>89274500</v>
          </cell>
          <cell r="AQ242">
            <v>0</v>
          </cell>
          <cell r="AR242">
            <v>542780</v>
          </cell>
          <cell r="AS242">
            <v>99194226</v>
          </cell>
        </row>
        <row r="243">
          <cell r="A243">
            <v>37405</v>
          </cell>
          <cell r="B243" t="str">
            <v>Pitt Community College</v>
          </cell>
          <cell r="C243">
            <v>29495090.11976048</v>
          </cell>
          <cell r="D243">
            <v>311262963.77599299</v>
          </cell>
          <cell r="E243">
            <v>1.5763588E-3</v>
          </cell>
          <cell r="F243">
            <v>48734068</v>
          </cell>
          <cell r="G243">
            <v>30578771.860095389</v>
          </cell>
          <cell r="H243">
            <v>269256439.793248</v>
          </cell>
          <cell r="I243">
            <v>1.5509619999999999E-3</v>
          </cell>
          <cell r="J243">
            <v>36830465</v>
          </cell>
          <cell r="K243">
            <v>3305706</v>
          </cell>
          <cell r="L243">
            <v>1176291</v>
          </cell>
          <cell r="M243">
            <v>-171102</v>
          </cell>
          <cell r="N243">
            <v>-150191</v>
          </cell>
          <cell r="O243">
            <v>33167</v>
          </cell>
          <cell r="P243">
            <v>-2729346</v>
          </cell>
          <cell r="Q243">
            <v>0</v>
          </cell>
          <cell r="R243">
            <v>-268274</v>
          </cell>
          <cell r="S243">
            <v>87108</v>
          </cell>
          <cell r="T243">
            <v>271</v>
          </cell>
          <cell r="U243">
            <v>-156</v>
          </cell>
          <cell r="V243">
            <v>1059178</v>
          </cell>
          <cell r="W243">
            <v>-6621222</v>
          </cell>
          <cell r="X243">
            <v>-1505066</v>
          </cell>
          <cell r="Y243">
            <v>-5783636</v>
          </cell>
          <cell r="Z243">
            <v>48734068</v>
          </cell>
          <cell r="AA243">
            <v>-5783636</v>
          </cell>
          <cell r="AB243">
            <v>-1923404.75</v>
          </cell>
          <cell r="AC243">
            <v>-10436285</v>
          </cell>
          <cell r="AD243">
            <v>136972.91942374129</v>
          </cell>
          <cell r="AE243">
            <v>-684400</v>
          </cell>
          <cell r="AF243">
            <v>5562044</v>
          </cell>
          <cell r="AG243">
            <v>1505066</v>
          </cell>
          <cell r="AH243">
            <v>-279958.62764431798</v>
          </cell>
          <cell r="AI243">
            <v>36830465</v>
          </cell>
          <cell r="AJ243">
            <v>778208</v>
          </cell>
          <cell r="AK243">
            <v>2948757</v>
          </cell>
          <cell r="AL243">
            <v>318936</v>
          </cell>
          <cell r="AM243">
            <v>357575</v>
          </cell>
          <cell r="AN243">
            <v>4403476</v>
          </cell>
          <cell r="AO243">
            <v>4390670</v>
          </cell>
          <cell r="AP243">
            <v>16762412</v>
          </cell>
          <cell r="AQ243">
            <v>0</v>
          </cell>
          <cell r="AR243">
            <v>101914</v>
          </cell>
          <cell r="AS243">
            <v>21254996</v>
          </cell>
        </row>
        <row r="244">
          <cell r="A244">
            <v>37500</v>
          </cell>
          <cell r="B244" t="str">
            <v>Polk County Schools</v>
          </cell>
          <cell r="C244">
            <v>15639680.988023952</v>
          </cell>
          <cell r="D244">
            <v>160625832.15533501</v>
          </cell>
          <cell r="E244">
            <v>8.1347280000000004E-4</v>
          </cell>
          <cell r="F244">
            <v>25148994</v>
          </cell>
          <cell r="G244">
            <v>17139632.591414943</v>
          </cell>
          <cell r="H244">
            <v>143958972.10465699</v>
          </cell>
          <cell r="I244">
            <v>8.292277E-4</v>
          </cell>
          <cell r="J244">
            <v>19691547</v>
          </cell>
          <cell r="K244">
            <v>1767408</v>
          </cell>
          <cell r="L244">
            <v>628908</v>
          </cell>
          <cell r="M244">
            <v>131480</v>
          </cell>
          <cell r="N244">
            <v>-80300</v>
          </cell>
          <cell r="O244">
            <v>17733</v>
          </cell>
          <cell r="P244">
            <v>-1459255</v>
          </cell>
          <cell r="Q244">
            <v>0</v>
          </cell>
          <cell r="R244">
            <v>-143434</v>
          </cell>
          <cell r="S244">
            <v>46573</v>
          </cell>
          <cell r="T244">
            <v>145</v>
          </cell>
          <cell r="U244">
            <v>-83</v>
          </cell>
          <cell r="V244">
            <v>566294</v>
          </cell>
          <cell r="W244">
            <v>-3540062</v>
          </cell>
          <cell r="X244">
            <v>-660874</v>
          </cell>
          <cell r="Y244">
            <v>-2725467</v>
          </cell>
          <cell r="Z244">
            <v>25148994</v>
          </cell>
          <cell r="AA244">
            <v>-2725467</v>
          </cell>
          <cell r="AB244">
            <v>-1078082.8899999999</v>
          </cell>
          <cell r="AC244">
            <v>-5579799</v>
          </cell>
          <cell r="AD244">
            <v>-84970.437422872987</v>
          </cell>
          <cell r="AE244">
            <v>525912</v>
          </cell>
          <cell r="AF244">
            <v>2973768</v>
          </cell>
          <cell r="AG244">
            <v>660874</v>
          </cell>
          <cell r="AH244">
            <v>-149680.93924716031</v>
          </cell>
          <cell r="AI244">
            <v>19691547</v>
          </cell>
          <cell r="AJ244">
            <v>525912</v>
          </cell>
          <cell r="AK244">
            <v>1576564</v>
          </cell>
          <cell r="AL244">
            <v>170520</v>
          </cell>
          <cell r="AM244">
            <v>191179</v>
          </cell>
          <cell r="AN244">
            <v>2464175</v>
          </cell>
          <cell r="AO244">
            <v>1727089</v>
          </cell>
          <cell r="AP244">
            <v>8962087</v>
          </cell>
          <cell r="AQ244">
            <v>0</v>
          </cell>
          <cell r="AR244">
            <v>54489</v>
          </cell>
          <cell r="AS244">
            <v>10743665</v>
          </cell>
        </row>
        <row r="245">
          <cell r="A245">
            <v>37600</v>
          </cell>
          <cell r="B245" t="str">
            <v>Randolph County Schools</v>
          </cell>
          <cell r="C245">
            <v>85514543.263473064</v>
          </cell>
          <cell r="D245">
            <v>945445614.79952395</v>
          </cell>
          <cell r="E245">
            <v>4.7881106000000001E-3</v>
          </cell>
          <cell r="F245">
            <v>148027281</v>
          </cell>
          <cell r="G245">
            <v>92469833.704292551</v>
          </cell>
          <cell r="H245">
            <v>857313302.73018003</v>
          </cell>
          <cell r="I245">
            <v>4.9382675999999999E-3</v>
          </cell>
          <cell r="J245">
            <v>117268309</v>
          </cell>
          <cell r="K245">
            <v>10525377</v>
          </cell>
          <cell r="L245">
            <v>3745313</v>
          </cell>
          <cell r="M245">
            <v>1071279</v>
          </cell>
          <cell r="N245">
            <v>-478208</v>
          </cell>
          <cell r="O245">
            <v>105603</v>
          </cell>
          <cell r="P245">
            <v>-8690246</v>
          </cell>
          <cell r="Q245">
            <v>0</v>
          </cell>
          <cell r="R245">
            <v>-854185</v>
          </cell>
          <cell r="S245">
            <v>277351</v>
          </cell>
          <cell r="T245">
            <v>862</v>
          </cell>
          <cell r="U245">
            <v>-497</v>
          </cell>
          <cell r="V245">
            <v>3372427</v>
          </cell>
          <cell r="W245">
            <v>-21081992</v>
          </cell>
          <cell r="X245">
            <v>-5666097</v>
          </cell>
          <cell r="Y245">
            <v>-17673013</v>
          </cell>
          <cell r="Z245">
            <v>148027281</v>
          </cell>
          <cell r="AA245">
            <v>-17673013</v>
          </cell>
          <cell r="AB245">
            <v>-5816352.540000001</v>
          </cell>
          <cell r="AC245">
            <v>-33229163</v>
          </cell>
          <cell r="AD245">
            <v>-809842.60389566422</v>
          </cell>
          <cell r="AE245">
            <v>4285124</v>
          </cell>
          <cell r="AF245">
            <v>17709565</v>
          </cell>
          <cell r="AG245">
            <v>5666097</v>
          </cell>
          <cell r="AH245">
            <v>-891389.09930507641</v>
          </cell>
          <cell r="AI245">
            <v>117268309</v>
          </cell>
          <cell r="AJ245">
            <v>4285124</v>
          </cell>
          <cell r="AK245">
            <v>9388852</v>
          </cell>
          <cell r="AL245">
            <v>1015493</v>
          </cell>
          <cell r="AM245">
            <v>1138520</v>
          </cell>
          <cell r="AN245">
            <v>15827989</v>
          </cell>
          <cell r="AO245">
            <v>17055881</v>
          </cell>
          <cell r="AP245">
            <v>53371569</v>
          </cell>
          <cell r="AQ245">
            <v>0</v>
          </cell>
          <cell r="AR245">
            <v>324493</v>
          </cell>
          <cell r="AS245">
            <v>70751943</v>
          </cell>
        </row>
        <row r="246">
          <cell r="A246">
            <v>37601</v>
          </cell>
          <cell r="B246" t="str">
            <v>Uwharrie Charter Academy</v>
          </cell>
          <cell r="C246">
            <v>7259840.1197604798</v>
          </cell>
          <cell r="D246">
            <v>96637145.862054005</v>
          </cell>
          <cell r="E246">
            <v>4.8940870000000001E-4</v>
          </cell>
          <cell r="F246">
            <v>15130360</v>
          </cell>
          <cell r="G246">
            <v>7420031.4785373621</v>
          </cell>
          <cell r="H246">
            <v>92383374.380543798</v>
          </cell>
          <cell r="I246">
            <v>5.3214359999999999E-4</v>
          </cell>
          <cell r="J246">
            <v>12636735</v>
          </cell>
          <cell r="K246">
            <v>1134206</v>
          </cell>
          <cell r="L246">
            <v>403592</v>
          </cell>
          <cell r="M246">
            <v>276262</v>
          </cell>
          <cell r="N246">
            <v>-51531</v>
          </cell>
          <cell r="O246">
            <v>11380</v>
          </cell>
          <cell r="P246">
            <v>-936454</v>
          </cell>
          <cell r="Q246">
            <v>0</v>
          </cell>
          <cell r="R246">
            <v>-92046</v>
          </cell>
          <cell r="S246">
            <v>29887</v>
          </cell>
          <cell r="T246">
            <v>93</v>
          </cell>
          <cell r="U246">
            <v>-54</v>
          </cell>
          <cell r="V246">
            <v>363410</v>
          </cell>
          <cell r="W246">
            <v>-2271778</v>
          </cell>
          <cell r="X246">
            <v>2148885</v>
          </cell>
          <cell r="Y246">
            <v>1015852</v>
          </cell>
          <cell r="Z246">
            <v>15130360</v>
          </cell>
          <cell r="AA246">
            <v>1015852</v>
          </cell>
          <cell r="AB246">
            <v>-466719.98000000004</v>
          </cell>
          <cell r="AC246">
            <v>-3580747</v>
          </cell>
          <cell r="AD246">
            <v>-230482.02115763351</v>
          </cell>
          <cell r="AE246">
            <v>1105044</v>
          </cell>
          <cell r="AF246">
            <v>1908368</v>
          </cell>
          <cell r="AG246">
            <v>-2148885</v>
          </cell>
          <cell r="AH246">
            <v>-96055.346272640396</v>
          </cell>
          <cell r="AI246">
            <v>12636735</v>
          </cell>
          <cell r="AJ246">
            <v>4793602</v>
          </cell>
          <cell r="AK246">
            <v>1011735</v>
          </cell>
          <cell r="AL246">
            <v>109429</v>
          </cell>
          <cell r="AM246">
            <v>122686</v>
          </cell>
          <cell r="AN246">
            <v>6037452</v>
          </cell>
          <cell r="AO246">
            <v>0</v>
          </cell>
          <cell r="AP246">
            <v>5751276</v>
          </cell>
          <cell r="AQ246">
            <v>0</v>
          </cell>
          <cell r="AR246">
            <v>34967</v>
          </cell>
          <cell r="AS246">
            <v>5786243</v>
          </cell>
        </row>
        <row r="247">
          <cell r="A247">
            <v>37605</v>
          </cell>
          <cell r="B247" t="str">
            <v>Randolph Community College</v>
          </cell>
          <cell r="C247">
            <v>11494083.383233534</v>
          </cell>
          <cell r="D247">
            <v>122530575.905029</v>
          </cell>
          <cell r="E247">
            <v>6.2054329999999998E-4</v>
          </cell>
          <cell r="F247">
            <v>19184464</v>
          </cell>
          <cell r="G247">
            <v>12136215.739268681</v>
          </cell>
          <cell r="H247">
            <v>106773846.287752</v>
          </cell>
          <cell r="I247">
            <v>6.1503519999999996E-4</v>
          </cell>
          <cell r="J247">
            <v>14605150</v>
          </cell>
          <cell r="K247">
            <v>1310880</v>
          </cell>
          <cell r="L247">
            <v>466459</v>
          </cell>
          <cell r="M247">
            <v>-34587</v>
          </cell>
          <cell r="N247">
            <v>-59558</v>
          </cell>
          <cell r="O247">
            <v>13152</v>
          </cell>
          <cell r="P247">
            <v>-1082324</v>
          </cell>
          <cell r="Q247">
            <v>0</v>
          </cell>
          <cell r="R247">
            <v>-106384</v>
          </cell>
          <cell r="S247">
            <v>34543</v>
          </cell>
          <cell r="T247">
            <v>107</v>
          </cell>
          <cell r="U247">
            <v>-62</v>
          </cell>
          <cell r="V247">
            <v>420018</v>
          </cell>
          <cell r="W247">
            <v>-2625651</v>
          </cell>
          <cell r="X247">
            <v>-350664</v>
          </cell>
          <cell r="Y247">
            <v>-2014071</v>
          </cell>
          <cell r="Z247">
            <v>19184464</v>
          </cell>
          <cell r="AA247">
            <v>-2014071</v>
          </cell>
          <cell r="AB247">
            <v>-763367.97</v>
          </cell>
          <cell r="AC247">
            <v>-4138517</v>
          </cell>
          <cell r="AD247">
            <v>29706.298751681577</v>
          </cell>
          <cell r="AE247">
            <v>-138344</v>
          </cell>
          <cell r="AF247">
            <v>2205633</v>
          </cell>
          <cell r="AG247">
            <v>350664</v>
          </cell>
          <cell r="AH247">
            <v>-111017.8138116528</v>
          </cell>
          <cell r="AI247">
            <v>14605150</v>
          </cell>
          <cell r="AJ247">
            <v>84154</v>
          </cell>
          <cell r="AK247">
            <v>1169332</v>
          </cell>
          <cell r="AL247">
            <v>126474</v>
          </cell>
          <cell r="AM247">
            <v>141797</v>
          </cell>
          <cell r="AN247">
            <v>1521757</v>
          </cell>
          <cell r="AO247">
            <v>1136129</v>
          </cell>
          <cell r="AP247">
            <v>6647148</v>
          </cell>
          <cell r="AQ247">
            <v>0</v>
          </cell>
          <cell r="AR247">
            <v>40414</v>
          </cell>
          <cell r="AS247">
            <v>7823691</v>
          </cell>
        </row>
        <row r="248">
          <cell r="A248">
            <v>37610</v>
          </cell>
          <cell r="B248" t="str">
            <v>Asheboro City Schools</v>
          </cell>
          <cell r="C248">
            <v>26719054.041916169</v>
          </cell>
          <cell r="D248">
            <v>308379022.9806</v>
          </cell>
          <cell r="E248">
            <v>1.5617534000000001E-3</v>
          </cell>
          <cell r="F248">
            <v>48282533</v>
          </cell>
          <cell r="G248">
            <v>27330663.275039747</v>
          </cell>
          <cell r="H248">
            <v>272054470.79860097</v>
          </cell>
          <cell r="I248">
            <v>1.5670790999999999E-3</v>
          </cell>
          <cell r="J248">
            <v>37213195</v>
          </cell>
          <cell r="K248">
            <v>3340058</v>
          </cell>
          <cell r="L248">
            <v>1188514</v>
          </cell>
          <cell r="M248">
            <v>7282</v>
          </cell>
          <cell r="N248">
            <v>-151752</v>
          </cell>
          <cell r="O248">
            <v>33512</v>
          </cell>
          <cell r="P248">
            <v>-2757708</v>
          </cell>
          <cell r="Q248">
            <v>0</v>
          </cell>
          <cell r="R248">
            <v>-271062</v>
          </cell>
          <cell r="S248">
            <v>88013</v>
          </cell>
          <cell r="T248">
            <v>273</v>
          </cell>
          <cell r="U248">
            <v>-158</v>
          </cell>
          <cell r="V248">
            <v>1070185</v>
          </cell>
          <cell r="W248">
            <v>-6690028</v>
          </cell>
          <cell r="X248">
            <v>-1130563</v>
          </cell>
          <cell r="Y248">
            <v>-5273434</v>
          </cell>
          <cell r="Z248">
            <v>48282533</v>
          </cell>
          <cell r="AA248">
            <v>-5273434</v>
          </cell>
          <cell r="AB248">
            <v>-1719098.72</v>
          </cell>
          <cell r="AC248">
            <v>-10544736</v>
          </cell>
          <cell r="AD248">
            <v>-28723.504876203835</v>
          </cell>
          <cell r="AE248">
            <v>29116</v>
          </cell>
          <cell r="AF248">
            <v>5619843</v>
          </cell>
          <cell r="AG248">
            <v>1130563</v>
          </cell>
          <cell r="AH248">
            <v>-282867.86797232489</v>
          </cell>
          <cell r="AI248">
            <v>37213195</v>
          </cell>
          <cell r="AJ248">
            <v>29116</v>
          </cell>
          <cell r="AK248">
            <v>2979400</v>
          </cell>
          <cell r="AL248">
            <v>322250</v>
          </cell>
          <cell r="AM248">
            <v>361291</v>
          </cell>
          <cell r="AN248">
            <v>3692057</v>
          </cell>
          <cell r="AO248">
            <v>4012388</v>
          </cell>
          <cell r="AP248">
            <v>16936601</v>
          </cell>
          <cell r="AQ248">
            <v>0</v>
          </cell>
          <cell r="AR248">
            <v>102973</v>
          </cell>
          <cell r="AS248">
            <v>21051962</v>
          </cell>
        </row>
        <row r="249">
          <cell r="A249">
            <v>37700</v>
          </cell>
          <cell r="B249" t="str">
            <v>Richmond County Schools</v>
          </cell>
          <cell r="C249">
            <v>38628369.910179637</v>
          </cell>
          <cell r="D249">
            <v>411391773.11315602</v>
          </cell>
          <cell r="E249">
            <v>2.0834507E-3</v>
          </cell>
          <cell r="F249">
            <v>64411115</v>
          </cell>
          <cell r="G249">
            <v>43387006.041335449</v>
          </cell>
          <cell r="H249">
            <v>373686265.04735398</v>
          </cell>
          <cell r="I249">
            <v>2.1524952E-3</v>
          </cell>
          <cell r="J249">
            <v>51114984</v>
          </cell>
          <cell r="K249">
            <v>4587808</v>
          </cell>
          <cell r="L249">
            <v>1632509</v>
          </cell>
          <cell r="M249">
            <v>531808</v>
          </cell>
          <cell r="N249">
            <v>-208442</v>
          </cell>
          <cell r="O249">
            <v>46030</v>
          </cell>
          <cell r="P249">
            <v>-3787910</v>
          </cell>
          <cell r="Q249">
            <v>0</v>
          </cell>
          <cell r="R249">
            <v>-372323</v>
          </cell>
          <cell r="S249">
            <v>120892</v>
          </cell>
          <cell r="T249">
            <v>376</v>
          </cell>
          <cell r="U249">
            <v>-216</v>
          </cell>
          <cell r="V249">
            <v>1469976</v>
          </cell>
          <cell r="W249">
            <v>-9189232</v>
          </cell>
          <cell r="X249">
            <v>-2072800</v>
          </cell>
          <cell r="Y249">
            <v>-7241524</v>
          </cell>
          <cell r="Z249">
            <v>64411115</v>
          </cell>
          <cell r="AA249">
            <v>-7241524</v>
          </cell>
          <cell r="AB249">
            <v>-2729042.6799999997</v>
          </cell>
          <cell r="AC249">
            <v>-14483948</v>
          </cell>
          <cell r="AD249">
            <v>-372378.15330517571</v>
          </cell>
          <cell r="AE249">
            <v>2127244</v>
          </cell>
          <cell r="AF249">
            <v>7719256</v>
          </cell>
          <cell r="AG249">
            <v>2072800</v>
          </cell>
          <cell r="AH249">
            <v>-388539.24351659277</v>
          </cell>
          <cell r="AI249">
            <v>51114984</v>
          </cell>
          <cell r="AJ249">
            <v>2127244</v>
          </cell>
          <cell r="AK249">
            <v>4092419</v>
          </cell>
          <cell r="AL249">
            <v>442634</v>
          </cell>
          <cell r="AM249">
            <v>496259</v>
          </cell>
          <cell r="AN249">
            <v>7158556</v>
          </cell>
          <cell r="AO249">
            <v>6202345</v>
          </cell>
          <cell r="AP249">
            <v>23263633</v>
          </cell>
          <cell r="AQ249">
            <v>0</v>
          </cell>
          <cell r="AR249">
            <v>141440</v>
          </cell>
          <cell r="AS249">
            <v>29607418</v>
          </cell>
        </row>
        <row r="250">
          <cell r="A250">
            <v>37705</v>
          </cell>
          <cell r="B250" t="str">
            <v>Richmond Technical College</v>
          </cell>
          <cell r="C250">
            <v>12225388.323353292</v>
          </cell>
          <cell r="D250">
            <v>126414419.056722</v>
          </cell>
          <cell r="E250">
            <v>6.4021260000000002E-4</v>
          </cell>
          <cell r="F250">
            <v>19792552</v>
          </cell>
          <cell r="G250">
            <v>13217385.691573927</v>
          </cell>
          <cell r="H250">
            <v>105982204.76415899</v>
          </cell>
          <cell r="I250">
            <v>6.1047520000000004E-4</v>
          </cell>
          <cell r="J250">
            <v>14496864</v>
          </cell>
          <cell r="K250">
            <v>1301161</v>
          </cell>
          <cell r="L250">
            <v>463001</v>
          </cell>
          <cell r="M250">
            <v>-195841</v>
          </cell>
          <cell r="N250">
            <v>-59117</v>
          </cell>
          <cell r="O250">
            <v>13055</v>
          </cell>
          <cell r="P250">
            <v>-1074300</v>
          </cell>
          <cell r="Q250">
            <v>0</v>
          </cell>
          <cell r="R250">
            <v>-105595</v>
          </cell>
          <cell r="S250">
            <v>34287</v>
          </cell>
          <cell r="T250">
            <v>107</v>
          </cell>
          <cell r="U250">
            <v>-61</v>
          </cell>
          <cell r="V250">
            <v>416904</v>
          </cell>
          <cell r="W250">
            <v>-2606184</v>
          </cell>
          <cell r="X250">
            <v>-317286</v>
          </cell>
          <cell r="Y250">
            <v>-2129869</v>
          </cell>
          <cell r="Z250">
            <v>19792552</v>
          </cell>
          <cell r="AA250">
            <v>-2129869</v>
          </cell>
          <cell r="AB250">
            <v>-831373.55999999994</v>
          </cell>
          <cell r="AC250">
            <v>-4107833</v>
          </cell>
          <cell r="AD250">
            <v>160382.89669373748</v>
          </cell>
          <cell r="AE250">
            <v>-783364</v>
          </cell>
          <cell r="AF250">
            <v>2189280</v>
          </cell>
          <cell r="AG250">
            <v>317286</v>
          </cell>
          <cell r="AH250">
            <v>-110194.70444981281</v>
          </cell>
          <cell r="AI250">
            <v>14496864</v>
          </cell>
          <cell r="AJ250">
            <v>283374</v>
          </cell>
          <cell r="AK250">
            <v>1160662</v>
          </cell>
          <cell r="AL250">
            <v>125537</v>
          </cell>
          <cell r="AM250">
            <v>140745</v>
          </cell>
          <cell r="AN250">
            <v>1710318</v>
          </cell>
          <cell r="AO250">
            <v>2091528</v>
          </cell>
          <cell r="AP250">
            <v>6597864</v>
          </cell>
          <cell r="AQ250">
            <v>0</v>
          </cell>
          <cell r="AR250">
            <v>40114</v>
          </cell>
          <cell r="AS250">
            <v>8729506</v>
          </cell>
        </row>
        <row r="251">
          <cell r="A251">
            <v>37800</v>
          </cell>
          <cell r="B251" t="str">
            <v>Robeson County Schools</v>
          </cell>
          <cell r="C251">
            <v>120112194.61077844</v>
          </cell>
          <cell r="D251">
            <v>1231929463.8884699</v>
          </cell>
          <cell r="E251">
            <v>6.2389780999999997E-3</v>
          </cell>
          <cell r="F251">
            <v>192881710</v>
          </cell>
          <cell r="G251">
            <v>137298061.68521461</v>
          </cell>
          <cell r="H251">
            <v>1168602370.5005</v>
          </cell>
          <cell r="I251">
            <v>6.7313445E-3</v>
          </cell>
          <cell r="J251">
            <v>159848240</v>
          </cell>
          <cell r="K251">
            <v>14347125</v>
          </cell>
          <cell r="L251">
            <v>5105230</v>
          </cell>
          <cell r="M251">
            <v>3690943</v>
          </cell>
          <cell r="N251">
            <v>-651844</v>
          </cell>
          <cell r="O251">
            <v>143948</v>
          </cell>
          <cell r="P251">
            <v>-11845660</v>
          </cell>
          <cell r="Q251">
            <v>0</v>
          </cell>
          <cell r="R251">
            <v>-1164338</v>
          </cell>
          <cell r="S251">
            <v>378057</v>
          </cell>
          <cell r="T251">
            <v>1175</v>
          </cell>
          <cell r="U251">
            <v>-677</v>
          </cell>
          <cell r="V251">
            <v>4596950</v>
          </cell>
          <cell r="W251">
            <v>-28736829</v>
          </cell>
          <cell r="X251">
            <v>-6191162</v>
          </cell>
          <cell r="Y251">
            <v>-20327082</v>
          </cell>
          <cell r="Z251">
            <v>192881710</v>
          </cell>
          <cell r="AA251">
            <v>-20327082</v>
          </cell>
          <cell r="AB251">
            <v>-8636048.0799999982</v>
          </cell>
          <cell r="AC251">
            <v>-45294617</v>
          </cell>
          <cell r="AD251">
            <v>-2655483.9479396567</v>
          </cell>
          <cell r="AE251">
            <v>14763772</v>
          </cell>
          <cell r="AF251">
            <v>24139879</v>
          </cell>
          <cell r="AG251">
            <v>6191162</v>
          </cell>
          <cell r="AH251">
            <v>-1215051.0253772354</v>
          </cell>
          <cell r="AI251">
            <v>159848240</v>
          </cell>
          <cell r="AJ251">
            <v>14763772</v>
          </cell>
          <cell r="AK251">
            <v>12797929</v>
          </cell>
          <cell r="AL251">
            <v>1384217</v>
          </cell>
          <cell r="AM251">
            <v>1551915</v>
          </cell>
          <cell r="AN251">
            <v>30497833</v>
          </cell>
          <cell r="AO251">
            <v>24450959</v>
          </cell>
          <cell r="AP251">
            <v>72750698</v>
          </cell>
          <cell r="AQ251">
            <v>0</v>
          </cell>
          <cell r="AR251">
            <v>442317</v>
          </cell>
          <cell r="AS251">
            <v>97643974</v>
          </cell>
        </row>
        <row r="252">
          <cell r="A252">
            <v>37801</v>
          </cell>
          <cell r="B252" t="str">
            <v>Southeastern Academy Charter School</v>
          </cell>
          <cell r="C252">
            <v>893639.22155688622</v>
          </cell>
          <cell r="D252">
            <v>12336814.483116999</v>
          </cell>
          <cell r="E252">
            <v>6.2478500000000002E-5</v>
          </cell>
          <cell r="F252">
            <v>1931560</v>
          </cell>
          <cell r="G252">
            <v>944294.75357710652</v>
          </cell>
          <cell r="H252">
            <v>11606416.7226741</v>
          </cell>
          <cell r="I252">
            <v>6.6854900000000003E-5</v>
          </cell>
          <cell r="J252">
            <v>1587593</v>
          </cell>
          <cell r="K252">
            <v>142494</v>
          </cell>
          <cell r="L252">
            <v>50705</v>
          </cell>
          <cell r="M252">
            <v>27653</v>
          </cell>
          <cell r="N252">
            <v>-6474</v>
          </cell>
          <cell r="O252">
            <v>1430</v>
          </cell>
          <cell r="P252">
            <v>-117650</v>
          </cell>
          <cell r="Q252">
            <v>0</v>
          </cell>
          <cell r="R252">
            <v>-11564</v>
          </cell>
          <cell r="S252">
            <v>3755</v>
          </cell>
          <cell r="T252">
            <v>12</v>
          </cell>
          <cell r="U252">
            <v>-7</v>
          </cell>
          <cell r="V252">
            <v>45656</v>
          </cell>
          <cell r="W252">
            <v>-285411</v>
          </cell>
          <cell r="X252">
            <v>114519</v>
          </cell>
          <cell r="Y252">
            <v>-34882</v>
          </cell>
          <cell r="Z252">
            <v>1931560</v>
          </cell>
          <cell r="AA252">
            <v>-34882</v>
          </cell>
          <cell r="AB252">
            <v>-59396.14</v>
          </cell>
          <cell r="AC252">
            <v>-449861</v>
          </cell>
          <cell r="AD252">
            <v>-23603.190564853488</v>
          </cell>
          <cell r="AE252">
            <v>110608</v>
          </cell>
          <cell r="AF252">
            <v>239754</v>
          </cell>
          <cell r="AG252">
            <v>-114519</v>
          </cell>
          <cell r="AH252">
            <v>-12067.739928701101</v>
          </cell>
          <cell r="AI252">
            <v>1587593</v>
          </cell>
          <cell r="AJ252">
            <v>278461</v>
          </cell>
          <cell r="AK252">
            <v>127107</v>
          </cell>
          <cell r="AL252">
            <v>13748</v>
          </cell>
          <cell r="AM252">
            <v>15413</v>
          </cell>
          <cell r="AN252">
            <v>434729</v>
          </cell>
          <cell r="AO252">
            <v>162990</v>
          </cell>
          <cell r="AP252">
            <v>722551</v>
          </cell>
          <cell r="AQ252">
            <v>0</v>
          </cell>
          <cell r="AR252">
            <v>4393</v>
          </cell>
          <cell r="AS252">
            <v>889934</v>
          </cell>
        </row>
        <row r="253">
          <cell r="A253">
            <v>37805</v>
          </cell>
          <cell r="B253" t="str">
            <v>Robeson Community College</v>
          </cell>
          <cell r="C253">
            <v>9782487.125748504</v>
          </cell>
          <cell r="D253">
            <v>100723468.47477201</v>
          </cell>
          <cell r="E253">
            <v>5.1010349999999999E-4</v>
          </cell>
          <cell r="F253">
            <v>15770152</v>
          </cell>
          <cell r="G253">
            <v>10664519.395866456</v>
          </cell>
          <cell r="H253">
            <v>92344405.919321105</v>
          </cell>
          <cell r="I253">
            <v>5.3191920000000001E-4</v>
          </cell>
          <cell r="J253">
            <v>12631406</v>
          </cell>
          <cell r="K253">
            <v>1133728</v>
          </cell>
          <cell r="L253">
            <v>403422</v>
          </cell>
          <cell r="M253">
            <v>165221</v>
          </cell>
          <cell r="N253">
            <v>-51510</v>
          </cell>
          <cell r="O253">
            <v>11375</v>
          </cell>
          <cell r="P253">
            <v>-936059</v>
          </cell>
          <cell r="Q253">
            <v>0</v>
          </cell>
          <cell r="R253">
            <v>-92007</v>
          </cell>
          <cell r="S253">
            <v>29875</v>
          </cell>
          <cell r="T253">
            <v>93</v>
          </cell>
          <cell r="U253">
            <v>-53</v>
          </cell>
          <cell r="V253">
            <v>363257</v>
          </cell>
          <cell r="W253">
            <v>-2270820</v>
          </cell>
          <cell r="X253">
            <v>-529415</v>
          </cell>
          <cell r="Y253">
            <v>-1772893</v>
          </cell>
          <cell r="Z253">
            <v>15770152</v>
          </cell>
          <cell r="AA253">
            <v>-1772893</v>
          </cell>
          <cell r="AB253">
            <v>-670798.27</v>
          </cell>
          <cell r="AC253">
            <v>-3579237</v>
          </cell>
          <cell r="AD253">
            <v>-117658.58560622856</v>
          </cell>
          <cell r="AE253">
            <v>660880</v>
          </cell>
          <cell r="AF253">
            <v>1907563</v>
          </cell>
          <cell r="AG253">
            <v>529415</v>
          </cell>
          <cell r="AH253">
            <v>-96014.840627728801</v>
          </cell>
          <cell r="AI253">
            <v>12631406</v>
          </cell>
          <cell r="AJ253">
            <v>1363051</v>
          </cell>
          <cell r="AK253">
            <v>1011308</v>
          </cell>
          <cell r="AL253">
            <v>109383</v>
          </cell>
          <cell r="AM253">
            <v>122634</v>
          </cell>
          <cell r="AN253">
            <v>2606376</v>
          </cell>
          <cell r="AO253">
            <v>802433.99999999988</v>
          </cell>
          <cell r="AP253">
            <v>5748850</v>
          </cell>
          <cell r="AQ253">
            <v>0</v>
          </cell>
          <cell r="AR253">
            <v>34952</v>
          </cell>
          <cell r="AS253">
            <v>6586236</v>
          </cell>
        </row>
        <row r="254">
          <cell r="A254">
            <v>37900</v>
          </cell>
          <cell r="B254" t="str">
            <v>Rockingham County Schools</v>
          </cell>
          <cell r="C254">
            <v>66090909.580838323</v>
          </cell>
          <cell r="D254">
            <v>707169657.71500599</v>
          </cell>
          <cell r="E254">
            <v>3.5813869000000001E-3</v>
          </cell>
          <cell r="F254">
            <v>110720701</v>
          </cell>
          <cell r="G254">
            <v>70313467.726550072</v>
          </cell>
          <cell r="H254">
            <v>627765750.474895</v>
          </cell>
          <cell r="I254">
            <v>3.6160353999999998E-3</v>
          </cell>
          <cell r="J254">
            <v>85869457</v>
          </cell>
          <cell r="K254">
            <v>7707184</v>
          </cell>
          <cell r="L254">
            <v>2742497</v>
          </cell>
          <cell r="M254">
            <v>270344</v>
          </cell>
          <cell r="N254">
            <v>-350167</v>
          </cell>
          <cell r="O254">
            <v>77328</v>
          </cell>
          <cell r="P254">
            <v>-6363413</v>
          </cell>
          <cell r="Q254">
            <v>0</v>
          </cell>
          <cell r="R254">
            <v>-625475</v>
          </cell>
          <cell r="S254">
            <v>203090</v>
          </cell>
          <cell r="T254">
            <v>631</v>
          </cell>
          <cell r="U254">
            <v>-364</v>
          </cell>
          <cell r="V254">
            <v>2469452</v>
          </cell>
          <cell r="W254">
            <v>-15437241</v>
          </cell>
          <cell r="X254">
            <v>-2382038</v>
          </cell>
          <cell r="Y254">
            <v>-11688172</v>
          </cell>
          <cell r="Z254">
            <v>110720701</v>
          </cell>
          <cell r="AA254">
            <v>-11688172</v>
          </cell>
          <cell r="AB254">
            <v>-4422717.1199999992</v>
          </cell>
          <cell r="AC254">
            <v>-24331980</v>
          </cell>
          <cell r="AD254">
            <v>-186870.48936946131</v>
          </cell>
          <cell r="AE254">
            <v>1081384</v>
          </cell>
          <cell r="AF254">
            <v>12967789</v>
          </cell>
          <cell r="AG254">
            <v>2382038</v>
          </cell>
          <cell r="AH254">
            <v>-652717.67335194058</v>
          </cell>
          <cell r="AI254">
            <v>85869457</v>
          </cell>
          <cell r="AJ254">
            <v>3640486</v>
          </cell>
          <cell r="AK254">
            <v>6874966</v>
          </cell>
          <cell r="AL254">
            <v>743592</v>
          </cell>
          <cell r="AM254">
            <v>833679</v>
          </cell>
          <cell r="AN254">
            <v>12092723</v>
          </cell>
          <cell r="AO254">
            <v>5362165</v>
          </cell>
          <cell r="AP254">
            <v>39081212</v>
          </cell>
          <cell r="AQ254">
            <v>0</v>
          </cell>
          <cell r="AR254">
            <v>237610</v>
          </cell>
          <cell r="AS254">
            <v>44680987</v>
          </cell>
        </row>
        <row r="255">
          <cell r="A255">
            <v>37901</v>
          </cell>
          <cell r="B255" t="str">
            <v>Bethany Community Middle School</v>
          </cell>
          <cell r="C255">
            <v>1853167.8143712576</v>
          </cell>
          <cell r="D255">
            <v>19960084.033867002</v>
          </cell>
          <cell r="E255">
            <v>1.010858E-4</v>
          </cell>
          <cell r="F255">
            <v>3125127</v>
          </cell>
          <cell r="G255">
            <v>2125440.6995230522</v>
          </cell>
          <cell r="H255">
            <v>20539901.635713398</v>
          </cell>
          <cell r="I255">
            <v>1.183133E-4</v>
          </cell>
          <cell r="J255">
            <v>2809568</v>
          </cell>
          <cell r="K255">
            <v>252172</v>
          </cell>
          <cell r="L255">
            <v>89732</v>
          </cell>
          <cell r="M255">
            <v>123509</v>
          </cell>
          <cell r="N255">
            <v>-11457</v>
          </cell>
          <cell r="O255">
            <v>2530</v>
          </cell>
          <cell r="P255">
            <v>-208205</v>
          </cell>
          <cell r="Q255">
            <v>0</v>
          </cell>
          <cell r="R255">
            <v>-20465</v>
          </cell>
          <cell r="S255">
            <v>6645</v>
          </cell>
          <cell r="T255">
            <v>21</v>
          </cell>
          <cell r="U255">
            <v>-12</v>
          </cell>
          <cell r="V255">
            <v>80798</v>
          </cell>
          <cell r="W255">
            <v>-505092</v>
          </cell>
          <cell r="X255">
            <v>304610</v>
          </cell>
          <cell r="Y255">
            <v>114786</v>
          </cell>
          <cell r="Z255">
            <v>3125127</v>
          </cell>
          <cell r="AA255">
            <v>114786</v>
          </cell>
          <cell r="AB255">
            <v>-133690.21999999997</v>
          </cell>
          <cell r="AC255">
            <v>-796120</v>
          </cell>
          <cell r="AD255">
            <v>-92914.121003235749</v>
          </cell>
          <cell r="AE255">
            <v>494052</v>
          </cell>
          <cell r="AF255">
            <v>424294</v>
          </cell>
          <cell r="AG255">
            <v>-304610</v>
          </cell>
          <cell r="AH255">
            <v>-21356.3124693387</v>
          </cell>
          <cell r="AI255">
            <v>2809568</v>
          </cell>
          <cell r="AJ255">
            <v>1164132</v>
          </cell>
          <cell r="AK255">
            <v>224942</v>
          </cell>
          <cell r="AL255">
            <v>24330</v>
          </cell>
          <cell r="AM255">
            <v>27277</v>
          </cell>
          <cell r="AN255">
            <v>1440681</v>
          </cell>
          <cell r="AO255">
            <v>0</v>
          </cell>
          <cell r="AP255">
            <v>1278701</v>
          </cell>
          <cell r="AQ255">
            <v>0</v>
          </cell>
          <cell r="AR255">
            <v>7774</v>
          </cell>
          <cell r="AS255">
            <v>1286475</v>
          </cell>
        </row>
        <row r="256">
          <cell r="A256">
            <v>37905</v>
          </cell>
          <cell r="B256" t="str">
            <v>Rockingham Community College</v>
          </cell>
          <cell r="C256">
            <v>8133500.2994011967</v>
          </cell>
          <cell r="D256">
            <v>77385438.900993004</v>
          </cell>
          <cell r="E256">
            <v>3.9191049999999999E-4</v>
          </cell>
          <cell r="F256">
            <v>12116146</v>
          </cell>
          <cell r="G256">
            <v>8210410.8108108109</v>
          </cell>
          <cell r="H256">
            <v>69280444.365094095</v>
          </cell>
          <cell r="I256">
            <v>3.9906689999999999E-4</v>
          </cell>
          <cell r="J256">
            <v>9476583</v>
          </cell>
          <cell r="K256">
            <v>850567</v>
          </cell>
          <cell r="L256">
            <v>302663</v>
          </cell>
          <cell r="M256">
            <v>59706</v>
          </cell>
          <cell r="N256">
            <v>-38645</v>
          </cell>
          <cell r="O256">
            <v>8534</v>
          </cell>
          <cell r="P256">
            <v>-702268</v>
          </cell>
          <cell r="Q256">
            <v>0</v>
          </cell>
          <cell r="R256">
            <v>-69028</v>
          </cell>
          <cell r="S256">
            <v>22413</v>
          </cell>
          <cell r="T256">
            <v>70</v>
          </cell>
          <cell r="U256">
            <v>-40</v>
          </cell>
          <cell r="V256">
            <v>272530</v>
          </cell>
          <cell r="W256">
            <v>-1703659</v>
          </cell>
          <cell r="X256">
            <v>-325224</v>
          </cell>
          <cell r="Y256">
            <v>-1322381</v>
          </cell>
          <cell r="Z256">
            <v>12116146</v>
          </cell>
          <cell r="AA256">
            <v>-1322381</v>
          </cell>
          <cell r="AB256">
            <v>-516434.83999999997</v>
          </cell>
          <cell r="AC256">
            <v>-2685286</v>
          </cell>
          <cell r="AD256">
            <v>-38596.867480285699</v>
          </cell>
          <cell r="AE256">
            <v>238816</v>
          </cell>
          <cell r="AF256">
            <v>1431130</v>
          </cell>
          <cell r="AG256">
            <v>325224</v>
          </cell>
          <cell r="AH256">
            <v>-72034.145041769094</v>
          </cell>
          <cell r="AI256">
            <v>9476583</v>
          </cell>
          <cell r="AJ256">
            <v>279056</v>
          </cell>
          <cell r="AK256">
            <v>758724</v>
          </cell>
          <cell r="AL256">
            <v>82063</v>
          </cell>
          <cell r="AM256">
            <v>92005</v>
          </cell>
          <cell r="AN256">
            <v>1211848</v>
          </cell>
          <cell r="AO256">
            <v>495539</v>
          </cell>
          <cell r="AP256">
            <v>4313016</v>
          </cell>
          <cell r="AQ256">
            <v>0</v>
          </cell>
          <cell r="AR256">
            <v>26223</v>
          </cell>
          <cell r="AS256">
            <v>4834778</v>
          </cell>
        </row>
        <row r="257">
          <cell r="A257">
            <v>38000</v>
          </cell>
          <cell r="B257" t="str">
            <v>Rowan-Salisbury School System</v>
          </cell>
          <cell r="C257">
            <v>105849710.77844311</v>
          </cell>
          <cell r="D257">
            <v>1168606919.70261</v>
          </cell>
          <cell r="E257">
            <v>5.9182877000000002E-3</v>
          </cell>
          <cell r="F257">
            <v>182967376</v>
          </cell>
          <cell r="G257">
            <v>103735657.23370428</v>
          </cell>
          <cell r="H257">
            <v>1046261002.88404</v>
          </cell>
          <cell r="I257">
            <v>6.0266377999999999E-3</v>
          </cell>
          <cell r="J257">
            <v>143113675</v>
          </cell>
          <cell r="K257">
            <v>12845119</v>
          </cell>
          <cell r="L257">
            <v>4570762</v>
          </cell>
          <cell r="M257">
            <v>648817</v>
          </cell>
          <cell r="N257">
            <v>-583603</v>
          </cell>
          <cell r="O257">
            <v>128878</v>
          </cell>
          <cell r="P257">
            <v>-10605533</v>
          </cell>
          <cell r="Q257">
            <v>0</v>
          </cell>
          <cell r="R257">
            <v>-1042443</v>
          </cell>
          <cell r="S257">
            <v>338478</v>
          </cell>
          <cell r="T257">
            <v>1052</v>
          </cell>
          <cell r="U257">
            <v>-606</v>
          </cell>
          <cell r="V257">
            <v>4115694</v>
          </cell>
          <cell r="W257">
            <v>-25728361</v>
          </cell>
          <cell r="X257">
            <v>-2360521</v>
          </cell>
          <cell r="Y257">
            <v>-17672267</v>
          </cell>
          <cell r="Z257">
            <v>182967376</v>
          </cell>
          <cell r="AA257">
            <v>-17672267</v>
          </cell>
          <cell r="AB257">
            <v>-6524972.8399999989</v>
          </cell>
          <cell r="AC257">
            <v>-40552709</v>
          </cell>
          <cell r="AD257">
            <v>-584366.12763475813</v>
          </cell>
          <cell r="AE257">
            <v>2595272</v>
          </cell>
          <cell r="AF257">
            <v>21612667</v>
          </cell>
          <cell r="AG257">
            <v>2360521</v>
          </cell>
          <cell r="AH257">
            <v>-1087846.9284207942</v>
          </cell>
          <cell r="AI257">
            <v>143113675</v>
          </cell>
          <cell r="AJ257">
            <v>2595272</v>
          </cell>
          <cell r="AK257">
            <v>11458109</v>
          </cell>
          <cell r="AL257">
            <v>1239302</v>
          </cell>
          <cell r="AM257">
            <v>1389445</v>
          </cell>
          <cell r="AN257">
            <v>16682128</v>
          </cell>
          <cell r="AO257">
            <v>12377312</v>
          </cell>
          <cell r="AP257">
            <v>65134403</v>
          </cell>
          <cell r="AQ257">
            <v>0</v>
          </cell>
          <cell r="AR257">
            <v>396010</v>
          </cell>
          <cell r="AS257">
            <v>77907725</v>
          </cell>
        </row>
        <row r="258">
          <cell r="A258">
            <v>38005</v>
          </cell>
          <cell r="B258" t="str">
            <v>Rowan-Cabarrus Community College</v>
          </cell>
          <cell r="C258">
            <v>22474261.377245508</v>
          </cell>
          <cell r="D258">
            <v>239254059.78431201</v>
          </cell>
          <cell r="E258">
            <v>1.2116772E-3</v>
          </cell>
          <cell r="F258">
            <v>37459720</v>
          </cell>
          <cell r="G258">
            <v>24231615.262321148</v>
          </cell>
          <cell r="H258">
            <v>220689809.04183799</v>
          </cell>
          <cell r="I258">
            <v>1.2712101000000001E-3</v>
          </cell>
          <cell r="J258">
            <v>30187238</v>
          </cell>
          <cell r="K258">
            <v>2709445</v>
          </cell>
          <cell r="L258">
            <v>964119</v>
          </cell>
          <cell r="M258">
            <v>432774</v>
          </cell>
          <cell r="N258">
            <v>-123100</v>
          </cell>
          <cell r="O258">
            <v>27184</v>
          </cell>
          <cell r="P258">
            <v>-2237045</v>
          </cell>
          <cell r="Q258">
            <v>0</v>
          </cell>
          <cell r="R258">
            <v>-219885</v>
          </cell>
          <cell r="S258">
            <v>71396</v>
          </cell>
          <cell r="T258">
            <v>222</v>
          </cell>
          <cell r="U258">
            <v>-128</v>
          </cell>
          <cell r="V258">
            <v>868131</v>
          </cell>
          <cell r="W258">
            <v>-5426932</v>
          </cell>
          <cell r="X258">
            <v>-845784</v>
          </cell>
          <cell r="Y258">
            <v>-3779603</v>
          </cell>
          <cell r="Z258">
            <v>37459720</v>
          </cell>
          <cell r="AA258">
            <v>-3779603</v>
          </cell>
          <cell r="AB258">
            <v>-1524168.6</v>
          </cell>
          <cell r="AC258">
            <v>-8553859</v>
          </cell>
          <cell r="AD258">
            <v>-321079.36211477732</v>
          </cell>
          <cell r="AE258">
            <v>1731104</v>
          </cell>
          <cell r="AF258">
            <v>4558801</v>
          </cell>
          <cell r="AG258">
            <v>845784</v>
          </cell>
          <cell r="AH258">
            <v>-229461.60837183392</v>
          </cell>
          <cell r="AI258">
            <v>30187238</v>
          </cell>
          <cell r="AJ258">
            <v>2897909</v>
          </cell>
          <cell r="AK258">
            <v>2416881</v>
          </cell>
          <cell r="AL258">
            <v>261408</v>
          </cell>
          <cell r="AM258">
            <v>293078</v>
          </cell>
          <cell r="AN258">
            <v>5869276</v>
          </cell>
          <cell r="AO258">
            <v>45012</v>
          </cell>
          <cell r="AP258">
            <v>13738923</v>
          </cell>
          <cell r="AQ258">
            <v>0</v>
          </cell>
          <cell r="AR258">
            <v>83531</v>
          </cell>
          <cell r="AS258">
            <v>13867466</v>
          </cell>
        </row>
        <row r="259">
          <cell r="A259">
            <v>38100</v>
          </cell>
          <cell r="B259" t="str">
            <v>Rutherford County Schools</v>
          </cell>
          <cell r="C259">
            <v>47928417.36526946</v>
          </cell>
          <cell r="D259">
            <v>503133561.69678098</v>
          </cell>
          <cell r="E259">
            <v>2.5480673999999999E-3</v>
          </cell>
          <cell r="F259">
            <v>78775016</v>
          </cell>
          <cell r="G259">
            <v>52684651.351351358</v>
          </cell>
          <cell r="H259">
            <v>458904051.57492697</v>
          </cell>
          <cell r="I259">
            <v>2.6433639E-3</v>
          </cell>
          <cell r="J259">
            <v>62771571</v>
          </cell>
          <cell r="K259">
            <v>5634041</v>
          </cell>
          <cell r="L259">
            <v>2004797</v>
          </cell>
          <cell r="M259">
            <v>721879</v>
          </cell>
          <cell r="N259">
            <v>-255976</v>
          </cell>
          <cell r="O259">
            <v>56528</v>
          </cell>
          <cell r="P259">
            <v>-4651729</v>
          </cell>
          <cell r="Q259">
            <v>0</v>
          </cell>
          <cell r="R259">
            <v>-457230</v>
          </cell>
          <cell r="S259">
            <v>148461</v>
          </cell>
          <cell r="T259">
            <v>461</v>
          </cell>
          <cell r="U259">
            <v>-266</v>
          </cell>
          <cell r="V259">
            <v>1805198</v>
          </cell>
          <cell r="W259">
            <v>-11284803</v>
          </cell>
          <cell r="X259">
            <v>-1935290</v>
          </cell>
          <cell r="Y259">
            <v>-8213929</v>
          </cell>
          <cell r="Z259">
            <v>78775016</v>
          </cell>
          <cell r="AA259">
            <v>-8213929</v>
          </cell>
          <cell r="AB259">
            <v>-3313864.5700000003</v>
          </cell>
          <cell r="AC259">
            <v>-17786960</v>
          </cell>
          <cell r="AD259">
            <v>-513963.07257201709</v>
          </cell>
          <cell r="AE259">
            <v>2887520</v>
          </cell>
          <cell r="AF259">
            <v>9479605</v>
          </cell>
          <cell r="AG259">
            <v>1935290</v>
          </cell>
          <cell r="AH259">
            <v>-477144.2045701521</v>
          </cell>
          <cell r="AI259">
            <v>62771571</v>
          </cell>
          <cell r="AJ259">
            <v>2887520</v>
          </cell>
          <cell r="AK259">
            <v>5025680</v>
          </cell>
          <cell r="AL259">
            <v>543575</v>
          </cell>
          <cell r="AM259">
            <v>609429</v>
          </cell>
          <cell r="AN259">
            <v>9066204</v>
          </cell>
          <cell r="AO259">
            <v>7509661</v>
          </cell>
          <cell r="AP259">
            <v>28568820</v>
          </cell>
          <cell r="AQ259">
            <v>0</v>
          </cell>
          <cell r="AR259">
            <v>173695</v>
          </cell>
          <cell r="AS259">
            <v>36252176</v>
          </cell>
        </row>
        <row r="260">
          <cell r="A260">
            <v>38105</v>
          </cell>
          <cell r="B260" t="str">
            <v>Isothermal Community College</v>
          </cell>
          <cell r="C260">
            <v>9763904.3413173668</v>
          </cell>
          <cell r="D260">
            <v>98659249.929170996</v>
          </cell>
          <cell r="E260">
            <v>4.9964949999999997E-4</v>
          </cell>
          <cell r="F260">
            <v>15446961</v>
          </cell>
          <cell r="G260">
            <v>9966072.4960254394</v>
          </cell>
          <cell r="H260">
            <v>88227595.195339605</v>
          </cell>
          <cell r="I260">
            <v>5.0820569999999999E-4</v>
          </cell>
          <cell r="J260">
            <v>12068285</v>
          </cell>
          <cell r="K260">
            <v>1083185</v>
          </cell>
          <cell r="L260">
            <v>385437</v>
          </cell>
          <cell r="M260">
            <v>65823</v>
          </cell>
          <cell r="N260">
            <v>-49213</v>
          </cell>
          <cell r="O260">
            <v>10868</v>
          </cell>
          <cell r="P260">
            <v>-894328</v>
          </cell>
          <cell r="Q260">
            <v>0</v>
          </cell>
          <cell r="R260">
            <v>-87906</v>
          </cell>
          <cell r="S260">
            <v>28543</v>
          </cell>
          <cell r="T260">
            <v>89</v>
          </cell>
          <cell r="U260">
            <v>-51</v>
          </cell>
          <cell r="V260">
            <v>347062</v>
          </cell>
          <cell r="W260">
            <v>-2169584</v>
          </cell>
          <cell r="X260">
            <v>-674950</v>
          </cell>
          <cell r="Y260">
            <v>-1955025</v>
          </cell>
          <cell r="Z260">
            <v>15446961</v>
          </cell>
          <cell r="AA260">
            <v>-1955025</v>
          </cell>
          <cell r="AB260">
            <v>-626865.96000000008</v>
          </cell>
          <cell r="AC260">
            <v>-3419671</v>
          </cell>
          <cell r="AD260">
            <v>-46146.230041274568</v>
          </cell>
          <cell r="AE260">
            <v>263296</v>
          </cell>
          <cell r="AF260">
            <v>1822522</v>
          </cell>
          <cell r="AG260">
            <v>674950</v>
          </cell>
          <cell r="AH260">
            <v>-91734.401186502291</v>
          </cell>
          <cell r="AI260">
            <v>12068285</v>
          </cell>
          <cell r="AJ260">
            <v>263296</v>
          </cell>
          <cell r="AK260">
            <v>966223</v>
          </cell>
          <cell r="AL260">
            <v>104506</v>
          </cell>
          <cell r="AM260">
            <v>117167</v>
          </cell>
          <cell r="AN260">
            <v>1451192</v>
          </cell>
          <cell r="AO260">
            <v>898645</v>
          </cell>
          <cell r="AP260">
            <v>5492561</v>
          </cell>
          <cell r="AQ260">
            <v>0</v>
          </cell>
          <cell r="AR260">
            <v>33394</v>
          </cell>
          <cell r="AS260">
            <v>6424600</v>
          </cell>
        </row>
        <row r="261">
          <cell r="A261">
            <v>38200</v>
          </cell>
          <cell r="B261" t="str">
            <v>Sampson County Schools</v>
          </cell>
          <cell r="C261">
            <v>45228108.532934129</v>
          </cell>
          <cell r="D261">
            <v>469525275.912853</v>
          </cell>
          <cell r="E261">
            <v>2.3778617E-3</v>
          </cell>
          <cell r="F261">
            <v>73513006</v>
          </cell>
          <cell r="G261">
            <v>51246664.069952309</v>
          </cell>
          <cell r="H261">
            <v>448499656.111386</v>
          </cell>
          <cell r="I261">
            <v>2.5834327999999999E-3</v>
          </cell>
          <cell r="J261">
            <v>61348396</v>
          </cell>
          <cell r="K261">
            <v>5506304</v>
          </cell>
          <cell r="L261">
            <v>1959344</v>
          </cell>
          <cell r="M261">
            <v>1518931</v>
          </cell>
          <cell r="N261">
            <v>-250172</v>
          </cell>
          <cell r="O261">
            <v>55246</v>
          </cell>
          <cell r="P261">
            <v>-4546263</v>
          </cell>
          <cell r="Q261">
            <v>0</v>
          </cell>
          <cell r="R261">
            <v>-446863</v>
          </cell>
          <cell r="S261">
            <v>145095</v>
          </cell>
          <cell r="T261">
            <v>451</v>
          </cell>
          <cell r="U261">
            <v>-260</v>
          </cell>
          <cell r="V261">
            <v>1764270</v>
          </cell>
          <cell r="W261">
            <v>-11028951</v>
          </cell>
          <cell r="X261">
            <v>-2934070</v>
          </cell>
          <cell r="Y261">
            <v>-8256938</v>
          </cell>
          <cell r="Z261">
            <v>73513006</v>
          </cell>
          <cell r="AA261">
            <v>-8256938</v>
          </cell>
          <cell r="AB261">
            <v>-3223415.17</v>
          </cell>
          <cell r="AC261">
            <v>-17383689</v>
          </cell>
          <cell r="AD261">
            <v>-1108708.8784088362</v>
          </cell>
          <cell r="AE261">
            <v>6075716</v>
          </cell>
          <cell r="AF261">
            <v>9264680</v>
          </cell>
          <cell r="AG261">
            <v>2934070</v>
          </cell>
          <cell r="AH261">
            <v>-466326.2551237992</v>
          </cell>
          <cell r="AI261">
            <v>61348396</v>
          </cell>
          <cell r="AJ261">
            <v>6075716</v>
          </cell>
          <cell r="AK261">
            <v>4911736</v>
          </cell>
          <cell r="AL261">
            <v>531251</v>
          </cell>
          <cell r="AM261">
            <v>595612</v>
          </cell>
          <cell r="AN261">
            <v>12114315</v>
          </cell>
          <cell r="AO261">
            <v>7482187</v>
          </cell>
          <cell r="AP261">
            <v>27921099</v>
          </cell>
          <cell r="AQ261">
            <v>0</v>
          </cell>
          <cell r="AR261">
            <v>169757</v>
          </cell>
          <cell r="AS261">
            <v>35573043</v>
          </cell>
        </row>
        <row r="262">
          <cell r="A262">
            <v>38205</v>
          </cell>
          <cell r="B262" t="str">
            <v>Sampson Community College</v>
          </cell>
          <cell r="C262">
            <v>7234304.4910179637</v>
          </cell>
          <cell r="D262">
            <v>75230627.424177006</v>
          </cell>
          <cell r="E262">
            <v>3.8099770000000002E-4</v>
          </cell>
          <cell r="F262">
            <v>11778770</v>
          </cell>
          <cell r="G262">
            <v>7415030.2066772655</v>
          </cell>
          <cell r="H262">
            <v>64387299.2698915</v>
          </cell>
          <cell r="I262">
            <v>3.7088159999999998E-4</v>
          </cell>
          <cell r="J262">
            <v>8807270</v>
          </cell>
          <cell r="K262">
            <v>790494</v>
          </cell>
          <cell r="L262">
            <v>281286</v>
          </cell>
          <cell r="M262">
            <v>-68982</v>
          </cell>
          <cell r="N262">
            <v>-35915</v>
          </cell>
          <cell r="O262">
            <v>7931</v>
          </cell>
          <cell r="P262">
            <v>-652669</v>
          </cell>
          <cell r="Q262">
            <v>0</v>
          </cell>
          <cell r="R262">
            <v>-64152</v>
          </cell>
          <cell r="S262">
            <v>20830</v>
          </cell>
          <cell r="T262">
            <v>65</v>
          </cell>
          <cell r="U262">
            <v>-37</v>
          </cell>
          <cell r="V262">
            <v>253281</v>
          </cell>
          <cell r="W262">
            <v>-1583333</v>
          </cell>
          <cell r="X262">
            <v>9589</v>
          </cell>
          <cell r="Y262">
            <v>-1041612</v>
          </cell>
          <cell r="Z262">
            <v>11778770</v>
          </cell>
          <cell r="AA262">
            <v>-1041612</v>
          </cell>
          <cell r="AB262">
            <v>-466405.39999999997</v>
          </cell>
          <cell r="AC262">
            <v>-2495629</v>
          </cell>
          <cell r="AD262">
            <v>54559.038260027301</v>
          </cell>
          <cell r="AE262">
            <v>-275928</v>
          </cell>
          <cell r="AF262">
            <v>1330052</v>
          </cell>
          <cell r="AG262">
            <v>-9589</v>
          </cell>
          <cell r="AH262">
            <v>-66946.51690662239</v>
          </cell>
          <cell r="AI262">
            <v>8807270</v>
          </cell>
          <cell r="AJ262">
            <v>314986</v>
          </cell>
          <cell r="AK262">
            <v>705136</v>
          </cell>
          <cell r="AL262">
            <v>76267</v>
          </cell>
          <cell r="AM262">
            <v>85507</v>
          </cell>
          <cell r="AN262">
            <v>1181896</v>
          </cell>
          <cell r="AO262">
            <v>428312</v>
          </cell>
          <cell r="AP262">
            <v>4008396</v>
          </cell>
          <cell r="AQ262">
            <v>0</v>
          </cell>
          <cell r="AR262">
            <v>24371</v>
          </cell>
          <cell r="AS262">
            <v>4461079</v>
          </cell>
        </row>
        <row r="263">
          <cell r="A263">
            <v>38210</v>
          </cell>
          <cell r="B263" t="str">
            <v>Clinton City Schools</v>
          </cell>
          <cell r="C263">
            <v>17254431.586826347</v>
          </cell>
          <cell r="D263">
            <v>183421638.30226699</v>
          </cell>
          <cell r="E263">
            <v>9.2891969999999997E-4</v>
          </cell>
          <cell r="F263">
            <v>28718104</v>
          </cell>
          <cell r="G263">
            <v>20226958.346581876</v>
          </cell>
          <cell r="H263">
            <v>175345783.72128701</v>
          </cell>
          <cell r="I263">
            <v>1.0100210000000001E-3</v>
          </cell>
          <cell r="J263">
            <v>23984819</v>
          </cell>
          <cell r="K263">
            <v>2152749</v>
          </cell>
          <cell r="L263">
            <v>766027</v>
          </cell>
          <cell r="M263">
            <v>601560</v>
          </cell>
          <cell r="N263">
            <v>-97808</v>
          </cell>
          <cell r="O263">
            <v>21599</v>
          </cell>
          <cell r="P263">
            <v>-1777411</v>
          </cell>
          <cell r="Q263">
            <v>0</v>
          </cell>
          <cell r="R263">
            <v>-174706</v>
          </cell>
          <cell r="S263">
            <v>56727</v>
          </cell>
          <cell r="T263">
            <v>176</v>
          </cell>
          <cell r="U263">
            <v>-102</v>
          </cell>
          <cell r="V263">
            <v>689761</v>
          </cell>
          <cell r="W263">
            <v>-4311888</v>
          </cell>
          <cell r="X263">
            <v>-652602</v>
          </cell>
          <cell r="Y263">
            <v>-2725918</v>
          </cell>
          <cell r="Z263">
            <v>28718104</v>
          </cell>
          <cell r="AA263">
            <v>-2725918</v>
          </cell>
          <cell r="AB263">
            <v>-1272275.68</v>
          </cell>
          <cell r="AC263">
            <v>-6796341</v>
          </cell>
          <cell r="AD263">
            <v>-437403.71933139535</v>
          </cell>
          <cell r="AE263">
            <v>2406240</v>
          </cell>
          <cell r="AF263">
            <v>3622127</v>
          </cell>
          <cell r="AG263">
            <v>652602</v>
          </cell>
          <cell r="AH263">
            <v>-182315.29402521902</v>
          </cell>
          <cell r="AI263">
            <v>23984819</v>
          </cell>
          <cell r="AJ263">
            <v>2406240</v>
          </cell>
          <cell r="AK263">
            <v>1920296</v>
          </cell>
          <cell r="AL263">
            <v>207698</v>
          </cell>
          <cell r="AM263">
            <v>232861</v>
          </cell>
          <cell r="AN263">
            <v>4767095</v>
          </cell>
          <cell r="AO263">
            <v>2528937</v>
          </cell>
          <cell r="AP263">
            <v>10916056</v>
          </cell>
          <cell r="AQ263">
            <v>0</v>
          </cell>
          <cell r="AR263">
            <v>66368</v>
          </cell>
          <cell r="AS263">
            <v>13511361</v>
          </cell>
        </row>
        <row r="264">
          <cell r="A264">
            <v>38300</v>
          </cell>
          <cell r="B264" t="str">
            <v>Scotland County Schools</v>
          </cell>
          <cell r="C264">
            <v>34602794.011976048</v>
          </cell>
          <cell r="D264">
            <v>371799982.51812899</v>
          </cell>
          <cell r="E264">
            <v>1.8829421999999999E-3</v>
          </cell>
          <cell r="F264">
            <v>58212276</v>
          </cell>
          <cell r="G264">
            <v>40149210.969793327</v>
          </cell>
          <cell r="H264">
            <v>350620611.20639002</v>
          </cell>
          <cell r="I264">
            <v>2.0196331999999999E-3</v>
          </cell>
          <cell r="J264">
            <v>47959930</v>
          </cell>
          <cell r="K264">
            <v>4304627</v>
          </cell>
          <cell r="L264">
            <v>1531743</v>
          </cell>
          <cell r="M264">
            <v>1014124</v>
          </cell>
          <cell r="N264">
            <v>-195576</v>
          </cell>
          <cell r="O264">
            <v>43189</v>
          </cell>
          <cell r="P264">
            <v>-3554102</v>
          </cell>
          <cell r="Q264">
            <v>0</v>
          </cell>
          <cell r="R264">
            <v>-349341</v>
          </cell>
          <cell r="S264">
            <v>113430</v>
          </cell>
          <cell r="T264">
            <v>352</v>
          </cell>
          <cell r="U264">
            <v>-203</v>
          </cell>
          <cell r="V264">
            <v>1379242</v>
          </cell>
          <cell r="W264">
            <v>-8622030</v>
          </cell>
          <cell r="X264">
            <v>-2044136</v>
          </cell>
          <cell r="Y264">
            <v>-6378681</v>
          </cell>
          <cell r="Z264">
            <v>58212276</v>
          </cell>
          <cell r="AA264">
            <v>-6378681</v>
          </cell>
          <cell r="AB264">
            <v>-2525385.37</v>
          </cell>
          <cell r="AC264">
            <v>-13589932</v>
          </cell>
          <cell r="AD264">
            <v>-737216.30034979153</v>
          </cell>
          <cell r="AE264">
            <v>4056500</v>
          </cell>
          <cell r="AF264">
            <v>7242788</v>
          </cell>
          <cell r="AG264">
            <v>2044136</v>
          </cell>
          <cell r="AH264">
            <v>-364556.79701817478</v>
          </cell>
          <cell r="AI264">
            <v>47959930</v>
          </cell>
          <cell r="AJ264">
            <v>4056500</v>
          </cell>
          <cell r="AK264">
            <v>3839816</v>
          </cell>
          <cell r="AL264">
            <v>415312</v>
          </cell>
          <cell r="AM264">
            <v>465628</v>
          </cell>
          <cell r="AN264">
            <v>8777256</v>
          </cell>
          <cell r="AO264">
            <v>5739863</v>
          </cell>
          <cell r="AP264">
            <v>21827694</v>
          </cell>
          <cell r="AQ264">
            <v>0</v>
          </cell>
          <cell r="AR264">
            <v>132710</v>
          </cell>
          <cell r="AS264">
            <v>27700267</v>
          </cell>
        </row>
        <row r="265">
          <cell r="A265">
            <v>38400</v>
          </cell>
          <cell r="B265" t="str">
            <v>Stanly County Schools</v>
          </cell>
          <cell r="C265">
            <v>45151454.491017967</v>
          </cell>
          <cell r="D265">
            <v>482240797.72424299</v>
          </cell>
          <cell r="E265">
            <v>2.4422582000000002E-3</v>
          </cell>
          <cell r="F265">
            <v>75503862</v>
          </cell>
          <cell r="G265">
            <v>49389664.228934817</v>
          </cell>
          <cell r="H265">
            <v>441441137.43089199</v>
          </cell>
          <cell r="I265">
            <v>2.5427746E-3</v>
          </cell>
          <cell r="J265">
            <v>60382892</v>
          </cell>
          <cell r="K265">
            <v>5419646</v>
          </cell>
          <cell r="L265">
            <v>1928508</v>
          </cell>
          <cell r="M265">
            <v>742421</v>
          </cell>
          <cell r="N265">
            <v>-246235</v>
          </cell>
          <cell r="O265">
            <v>54376</v>
          </cell>
          <cell r="P265">
            <v>-4474714</v>
          </cell>
          <cell r="Q265">
            <v>0</v>
          </cell>
          <cell r="R265">
            <v>-439830</v>
          </cell>
          <cell r="S265">
            <v>142812</v>
          </cell>
          <cell r="T265">
            <v>444</v>
          </cell>
          <cell r="U265">
            <v>-256</v>
          </cell>
          <cell r="V265">
            <v>1736504</v>
          </cell>
          <cell r="W265">
            <v>-10855376</v>
          </cell>
          <cell r="X265">
            <v>-1744448</v>
          </cell>
          <cell r="Y265">
            <v>-7736148</v>
          </cell>
          <cell r="Z265">
            <v>75503862</v>
          </cell>
          <cell r="AA265">
            <v>-7736148</v>
          </cell>
          <cell r="AB265">
            <v>-3106609.88</v>
          </cell>
          <cell r="AC265">
            <v>-17110104</v>
          </cell>
          <cell r="AD265">
            <v>-542116.70375210885</v>
          </cell>
          <cell r="AE265">
            <v>2969676</v>
          </cell>
          <cell r="AF265">
            <v>9118872</v>
          </cell>
          <cell r="AG265">
            <v>1744448</v>
          </cell>
          <cell r="AH265">
            <v>-458987.18822564941</v>
          </cell>
          <cell r="AI265">
            <v>60382892</v>
          </cell>
          <cell r="AJ265">
            <v>4848159</v>
          </cell>
          <cell r="AK265">
            <v>4834435</v>
          </cell>
          <cell r="AL265">
            <v>522890</v>
          </cell>
          <cell r="AM265">
            <v>586238</v>
          </cell>
          <cell r="AN265">
            <v>10791722</v>
          </cell>
          <cell r="AO265">
            <v>6899275</v>
          </cell>
          <cell r="AP265">
            <v>27481676</v>
          </cell>
          <cell r="AQ265">
            <v>0</v>
          </cell>
          <cell r="AR265">
            <v>167086</v>
          </cell>
          <cell r="AS265">
            <v>34548037</v>
          </cell>
        </row>
        <row r="266">
          <cell r="A266">
            <v>38402</v>
          </cell>
          <cell r="B266" t="str">
            <v>Gray Stone Day School</v>
          </cell>
          <cell r="C266">
            <v>3021299.8502994012</v>
          </cell>
          <cell r="D266">
            <v>36918747.272492997</v>
          </cell>
          <cell r="E266">
            <v>1.869711E-4</v>
          </cell>
          <cell r="F266">
            <v>5780323</v>
          </cell>
          <cell r="G266">
            <v>3061595.0715421299</v>
          </cell>
          <cell r="H266">
            <v>32548456.113765299</v>
          </cell>
          <cell r="I266">
            <v>1.874845E-4</v>
          </cell>
          <cell r="J266">
            <v>4452167</v>
          </cell>
          <cell r="K266">
            <v>399603</v>
          </cell>
          <cell r="L266">
            <v>142193</v>
          </cell>
          <cell r="M266">
            <v>-2645</v>
          </cell>
          <cell r="N266">
            <v>-18155</v>
          </cell>
          <cell r="O266">
            <v>4009</v>
          </cell>
          <cell r="P266">
            <v>-329931</v>
          </cell>
          <cell r="Q266">
            <v>0</v>
          </cell>
          <cell r="R266">
            <v>-32430</v>
          </cell>
          <cell r="S266">
            <v>10530</v>
          </cell>
          <cell r="T266">
            <v>33</v>
          </cell>
          <cell r="U266">
            <v>-19</v>
          </cell>
          <cell r="V266">
            <v>128036</v>
          </cell>
          <cell r="W266">
            <v>-800391</v>
          </cell>
          <cell r="X266">
            <v>648344</v>
          </cell>
          <cell r="Y266">
            <v>149177</v>
          </cell>
          <cell r="Z266">
            <v>5780323</v>
          </cell>
          <cell r="AA266">
            <v>149177</v>
          </cell>
          <cell r="AB266">
            <v>-192574.32999999996</v>
          </cell>
          <cell r="AC266">
            <v>-1261566</v>
          </cell>
          <cell r="AD266">
            <v>-2769.2240453962004</v>
          </cell>
          <cell r="AE266">
            <v>-10592</v>
          </cell>
          <cell r="AF266">
            <v>672355</v>
          </cell>
          <cell r="AG266">
            <v>-648344</v>
          </cell>
          <cell r="AH266">
            <v>-33842.159462695497</v>
          </cell>
          <cell r="AI266">
            <v>4452167</v>
          </cell>
          <cell r="AJ266">
            <v>781790</v>
          </cell>
          <cell r="AK266">
            <v>356454</v>
          </cell>
          <cell r="AL266">
            <v>38554</v>
          </cell>
          <cell r="AM266">
            <v>43225</v>
          </cell>
          <cell r="AN266">
            <v>1220023</v>
          </cell>
          <cell r="AO266">
            <v>438807</v>
          </cell>
          <cell r="AP266">
            <v>2026286</v>
          </cell>
          <cell r="AQ266">
            <v>0</v>
          </cell>
          <cell r="AR266">
            <v>12320</v>
          </cell>
          <cell r="AS266">
            <v>2477413</v>
          </cell>
        </row>
        <row r="267">
          <cell r="A267">
            <v>38405</v>
          </cell>
          <cell r="B267" t="str">
            <v>Stanly Community College</v>
          </cell>
          <cell r="C267">
            <v>10784336.526946109</v>
          </cell>
          <cell r="D267">
            <v>118877402.257136</v>
          </cell>
          <cell r="E267">
            <v>6.0204219999999997E-4</v>
          </cell>
          <cell r="F267">
            <v>18612492</v>
          </cell>
          <cell r="G267">
            <v>11462982.82988872</v>
          </cell>
          <cell r="H267">
            <v>104954705.501692</v>
          </cell>
          <cell r="I267">
            <v>6.045566E-4</v>
          </cell>
          <cell r="J267">
            <v>14356316</v>
          </cell>
          <cell r="K267">
            <v>1288546</v>
          </cell>
          <cell r="L267">
            <v>458512</v>
          </cell>
          <cell r="M267">
            <v>17711</v>
          </cell>
          <cell r="N267">
            <v>-58544</v>
          </cell>
          <cell r="O267">
            <v>12928</v>
          </cell>
          <cell r="P267">
            <v>-1063884</v>
          </cell>
          <cell r="Q267">
            <v>0</v>
          </cell>
          <cell r="R267">
            <v>-104572</v>
          </cell>
          <cell r="S267">
            <v>33954</v>
          </cell>
          <cell r="T267">
            <v>106</v>
          </cell>
          <cell r="U267">
            <v>-61</v>
          </cell>
          <cell r="V267">
            <v>412862</v>
          </cell>
          <cell r="W267">
            <v>-2580917</v>
          </cell>
          <cell r="X267">
            <v>-594946</v>
          </cell>
          <cell r="Y267">
            <v>-2178305</v>
          </cell>
          <cell r="Z267">
            <v>18612492</v>
          </cell>
          <cell r="AA267">
            <v>-2178305</v>
          </cell>
          <cell r="AB267">
            <v>-721021.62000000046</v>
          </cell>
          <cell r="AC267">
            <v>-4068007</v>
          </cell>
          <cell r="AD267">
            <v>-13560.836493892595</v>
          </cell>
          <cell r="AE267">
            <v>70844</v>
          </cell>
          <cell r="AF267">
            <v>2168055</v>
          </cell>
          <cell r="AG267">
            <v>594946</v>
          </cell>
          <cell r="AH267">
            <v>-109126.35903994741</v>
          </cell>
          <cell r="AI267">
            <v>14356316</v>
          </cell>
          <cell r="AJ267">
            <v>424505</v>
          </cell>
          <cell r="AK267">
            <v>1149410</v>
          </cell>
          <cell r="AL267">
            <v>124319</v>
          </cell>
          <cell r="AM267">
            <v>139381</v>
          </cell>
          <cell r="AN267">
            <v>1837615</v>
          </cell>
          <cell r="AO267">
            <v>1862726</v>
          </cell>
          <cell r="AP267">
            <v>6533897</v>
          </cell>
          <cell r="AQ267">
            <v>0</v>
          </cell>
          <cell r="AR267">
            <v>39725</v>
          </cell>
          <cell r="AS267">
            <v>8436348</v>
          </cell>
        </row>
        <row r="268">
          <cell r="A268">
            <v>38500</v>
          </cell>
          <cell r="B268" t="str">
            <v>Stokes County Schools</v>
          </cell>
          <cell r="C268">
            <v>34816407.934131734</v>
          </cell>
          <cell r="D268">
            <v>363926182.85143399</v>
          </cell>
          <cell r="E268">
            <v>1.8430661E-3</v>
          </cell>
          <cell r="F268">
            <v>56979482</v>
          </cell>
          <cell r="G268">
            <v>39254574.085850559</v>
          </cell>
          <cell r="H268">
            <v>346692097.81939298</v>
          </cell>
          <cell r="I268">
            <v>1.9970042999999998E-3</v>
          </cell>
          <cell r="J268">
            <v>47422565</v>
          </cell>
          <cell r="K268">
            <v>4256396</v>
          </cell>
          <cell r="L268">
            <v>1514581</v>
          </cell>
          <cell r="M268">
            <v>1133535</v>
          </cell>
          <cell r="N268">
            <v>-193384</v>
          </cell>
          <cell r="O268">
            <v>42705</v>
          </cell>
          <cell r="P268">
            <v>-3514281</v>
          </cell>
          <cell r="Q268">
            <v>0</v>
          </cell>
          <cell r="R268">
            <v>-345427</v>
          </cell>
          <cell r="S268">
            <v>112159</v>
          </cell>
          <cell r="T268">
            <v>349</v>
          </cell>
          <cell r="U268">
            <v>-201</v>
          </cell>
          <cell r="V268">
            <v>1363788</v>
          </cell>
          <cell r="W268">
            <v>-8525425</v>
          </cell>
          <cell r="X268">
            <v>-2222443</v>
          </cell>
          <cell r="Y268">
            <v>-6377648</v>
          </cell>
          <cell r="Z268">
            <v>56979482</v>
          </cell>
          <cell r="AA268">
            <v>-6377648</v>
          </cell>
          <cell r="AB268">
            <v>-2469112.71</v>
          </cell>
          <cell r="AC268">
            <v>-13437664</v>
          </cell>
          <cell r="AD268">
            <v>-830236.39941774122</v>
          </cell>
          <cell r="AE268">
            <v>4534136</v>
          </cell>
          <cell r="AF268">
            <v>7161636</v>
          </cell>
          <cell r="AG268">
            <v>2222443</v>
          </cell>
          <cell r="AH268">
            <v>-360472.13486068766</v>
          </cell>
          <cell r="AI268">
            <v>47422565</v>
          </cell>
          <cell r="AJ268">
            <v>4534136</v>
          </cell>
          <cell r="AK268">
            <v>3796792</v>
          </cell>
          <cell r="AL268">
            <v>410659</v>
          </cell>
          <cell r="AM268">
            <v>460410</v>
          </cell>
          <cell r="AN268">
            <v>9201997</v>
          </cell>
          <cell r="AO268">
            <v>4676805</v>
          </cell>
          <cell r="AP268">
            <v>21583126</v>
          </cell>
          <cell r="AQ268">
            <v>0</v>
          </cell>
          <cell r="AR268">
            <v>131223</v>
          </cell>
          <cell r="AS268">
            <v>26391154</v>
          </cell>
        </row>
        <row r="269">
          <cell r="A269">
            <v>38600</v>
          </cell>
          <cell r="B269" t="str">
            <v>Surry County Schools</v>
          </cell>
          <cell r="C269">
            <v>43870987.275449105</v>
          </cell>
          <cell r="D269">
            <v>453811680.98882997</v>
          </cell>
          <cell r="E269">
            <v>2.2982819E-3</v>
          </cell>
          <cell r="F269">
            <v>71052749</v>
          </cell>
          <cell r="G269">
            <v>48509745.151033387</v>
          </cell>
          <cell r="H269">
            <v>426226131.50748402</v>
          </cell>
          <cell r="I269">
            <v>2.4551336000000002E-3</v>
          </cell>
          <cell r="J269">
            <v>58301694</v>
          </cell>
          <cell r="K269">
            <v>5232849</v>
          </cell>
          <cell r="L269">
            <v>1862038</v>
          </cell>
          <cell r="M269">
            <v>1161428</v>
          </cell>
          <cell r="N269">
            <v>-237748</v>
          </cell>
          <cell r="O269">
            <v>52502</v>
          </cell>
          <cell r="P269">
            <v>-4320486</v>
          </cell>
          <cell r="Q269">
            <v>0</v>
          </cell>
          <cell r="R269">
            <v>-424671</v>
          </cell>
          <cell r="S269">
            <v>137889</v>
          </cell>
          <cell r="T269">
            <v>428</v>
          </cell>
          <cell r="U269">
            <v>-247</v>
          </cell>
          <cell r="V269">
            <v>1676653</v>
          </cell>
          <cell r="W269">
            <v>-10481228</v>
          </cell>
          <cell r="X269">
            <v>-2364571</v>
          </cell>
          <cell r="Y269">
            <v>-7705164</v>
          </cell>
          <cell r="Z269">
            <v>71052749</v>
          </cell>
          <cell r="AA269">
            <v>-7705164</v>
          </cell>
          <cell r="AB269">
            <v>-3051262.9699999997</v>
          </cell>
          <cell r="AC269">
            <v>-16520375</v>
          </cell>
          <cell r="AD269">
            <v>-845950.27020260599</v>
          </cell>
          <cell r="AE269">
            <v>4645716</v>
          </cell>
          <cell r="AF269">
            <v>8804575</v>
          </cell>
          <cell r="AG269">
            <v>2364571</v>
          </cell>
          <cell r="AH269">
            <v>-443167.42340525042</v>
          </cell>
          <cell r="AI269">
            <v>58301694</v>
          </cell>
          <cell r="AJ269">
            <v>4645716</v>
          </cell>
          <cell r="AK269">
            <v>4667808</v>
          </cell>
          <cell r="AL269">
            <v>504867</v>
          </cell>
          <cell r="AM269">
            <v>566032</v>
          </cell>
          <cell r="AN269">
            <v>10384423</v>
          </cell>
          <cell r="AO269">
            <v>8063964</v>
          </cell>
          <cell r="AP269">
            <v>26534474</v>
          </cell>
          <cell r="AQ269">
            <v>0</v>
          </cell>
          <cell r="AR269">
            <v>161327</v>
          </cell>
          <cell r="AS269">
            <v>34759765</v>
          </cell>
        </row>
        <row r="270">
          <cell r="A270">
            <v>38601</v>
          </cell>
          <cell r="B270" t="str">
            <v>Bridges Charter Schools</v>
          </cell>
          <cell r="C270">
            <v>544126.9461077844</v>
          </cell>
          <cell r="D270">
            <v>6683384.9641620005</v>
          </cell>
          <cell r="E270">
            <v>3.3847299999999997E-5</v>
          </cell>
          <cell r="F270">
            <v>1046409</v>
          </cell>
          <cell r="G270">
            <v>0</v>
          </cell>
          <cell r="H270">
            <v>0</v>
          </cell>
          <cell r="I270">
            <v>0</v>
          </cell>
          <cell r="J270">
            <v>0</v>
          </cell>
          <cell r="K270">
            <v>0</v>
          </cell>
          <cell r="L270">
            <v>0</v>
          </cell>
          <cell r="M270">
            <v>-245790</v>
          </cell>
          <cell r="N270">
            <v>0</v>
          </cell>
          <cell r="O270">
            <v>0</v>
          </cell>
          <cell r="P270">
            <v>0</v>
          </cell>
          <cell r="Q270">
            <v>0</v>
          </cell>
          <cell r="R270">
            <v>0</v>
          </cell>
          <cell r="S270">
            <v>0</v>
          </cell>
          <cell r="T270">
            <v>0</v>
          </cell>
          <cell r="U270">
            <v>0</v>
          </cell>
          <cell r="V270">
            <v>0</v>
          </cell>
          <cell r="W270">
            <v>0</v>
          </cell>
          <cell r="X270">
            <v>-27217</v>
          </cell>
          <cell r="Y270">
            <v>-273007</v>
          </cell>
          <cell r="Z270">
            <v>1046409</v>
          </cell>
          <cell r="AA270">
            <v>-273007</v>
          </cell>
          <cell r="AB270">
            <v>0</v>
          </cell>
          <cell r="AC270">
            <v>0</v>
          </cell>
          <cell r="AD270">
            <v>182548.92229637771</v>
          </cell>
          <cell r="AE270">
            <v>-983168</v>
          </cell>
          <cell r="AF270">
            <v>0</v>
          </cell>
          <cell r="AG270">
            <v>27217</v>
          </cell>
          <cell r="AH270">
            <v>0</v>
          </cell>
          <cell r="AI270">
            <v>0</v>
          </cell>
          <cell r="AJ270">
            <v>59547</v>
          </cell>
          <cell r="AK270">
            <v>0</v>
          </cell>
          <cell r="AL270">
            <v>0</v>
          </cell>
          <cell r="AM270">
            <v>0</v>
          </cell>
          <cell r="AN270">
            <v>59547</v>
          </cell>
          <cell r="AO270">
            <v>1083988</v>
          </cell>
          <cell r="AP270">
            <v>0</v>
          </cell>
          <cell r="AQ270">
            <v>0</v>
          </cell>
          <cell r="AR270">
            <v>0</v>
          </cell>
          <cell r="AS270">
            <v>1083988</v>
          </cell>
        </row>
        <row r="271">
          <cell r="A271">
            <v>38602</v>
          </cell>
          <cell r="B271" t="str">
            <v>Millennium Charter Academy</v>
          </cell>
          <cell r="C271">
            <v>3735649.1017964073</v>
          </cell>
          <cell r="D271">
            <v>43333869.882278003</v>
          </cell>
          <cell r="E271">
            <v>2.1945990000000001E-4</v>
          </cell>
          <cell r="F271">
            <v>6784733</v>
          </cell>
          <cell r="G271">
            <v>3724277.7424483304</v>
          </cell>
          <cell r="H271">
            <v>37791524.278134301</v>
          </cell>
          <cell r="I271">
            <v>2.1768549999999999E-4</v>
          </cell>
          <cell r="J271">
            <v>5169345</v>
          </cell>
          <cell r="K271">
            <v>463973</v>
          </cell>
          <cell r="L271">
            <v>165098</v>
          </cell>
          <cell r="M271">
            <v>-18158</v>
          </cell>
          <cell r="N271">
            <v>-21080</v>
          </cell>
          <cell r="O271">
            <v>4655</v>
          </cell>
          <cell r="P271">
            <v>-383078</v>
          </cell>
          <cell r="Q271">
            <v>0</v>
          </cell>
          <cell r="R271">
            <v>-37654</v>
          </cell>
          <cell r="S271">
            <v>12226</v>
          </cell>
          <cell r="T271">
            <v>38</v>
          </cell>
          <cell r="U271">
            <v>-22</v>
          </cell>
          <cell r="V271">
            <v>148661</v>
          </cell>
          <cell r="W271">
            <v>-929323</v>
          </cell>
          <cell r="X271">
            <v>374720</v>
          </cell>
          <cell r="Y271">
            <v>-219944</v>
          </cell>
          <cell r="Z271">
            <v>6784733</v>
          </cell>
          <cell r="AA271">
            <v>-219944</v>
          </cell>
          <cell r="AB271">
            <v>-234257.06999999998</v>
          </cell>
          <cell r="AC271">
            <v>-1464786</v>
          </cell>
          <cell r="AD271">
            <v>9569.8889947150601</v>
          </cell>
          <cell r="AE271">
            <v>-72620</v>
          </cell>
          <cell r="AF271">
            <v>780662</v>
          </cell>
          <cell r="AG271">
            <v>-374720</v>
          </cell>
          <cell r="AH271">
            <v>-39293.634426934499</v>
          </cell>
          <cell r="AI271">
            <v>5169345</v>
          </cell>
          <cell r="AJ271">
            <v>335550</v>
          </cell>
          <cell r="AK271">
            <v>413873</v>
          </cell>
          <cell r="AL271">
            <v>44764</v>
          </cell>
          <cell r="AM271">
            <v>50188</v>
          </cell>
          <cell r="AN271">
            <v>844375</v>
          </cell>
          <cell r="AO271">
            <v>366316</v>
          </cell>
          <cell r="AP271">
            <v>2352691</v>
          </cell>
          <cell r="AQ271">
            <v>0</v>
          </cell>
          <cell r="AR271">
            <v>14304</v>
          </cell>
          <cell r="AS271">
            <v>2733311</v>
          </cell>
        </row>
        <row r="272">
          <cell r="A272">
            <v>38605</v>
          </cell>
          <cell r="B272" t="str">
            <v>Surry Community College</v>
          </cell>
          <cell r="C272">
            <v>12120538.323353292</v>
          </cell>
          <cell r="D272">
            <v>126079560.677341</v>
          </cell>
          <cell r="E272">
            <v>6.3851680000000005E-4</v>
          </cell>
          <cell r="F272">
            <v>19740126</v>
          </cell>
          <cell r="G272">
            <v>12547638.632750399</v>
          </cell>
          <cell r="H272">
            <v>109814313.32112999</v>
          </cell>
          <cell r="I272">
            <v>6.3254879999999998E-4</v>
          </cell>
          <cell r="J272">
            <v>15021043</v>
          </cell>
          <cell r="K272">
            <v>1348209</v>
          </cell>
          <cell r="L272">
            <v>479742</v>
          </cell>
          <cell r="M272">
            <v>-36947</v>
          </cell>
          <cell r="N272">
            <v>-61254</v>
          </cell>
          <cell r="O272">
            <v>13527</v>
          </cell>
          <cell r="P272">
            <v>-1113144</v>
          </cell>
          <cell r="Q272">
            <v>0</v>
          </cell>
          <cell r="R272">
            <v>-109414</v>
          </cell>
          <cell r="S272">
            <v>35526</v>
          </cell>
          <cell r="T272">
            <v>110</v>
          </cell>
          <cell r="U272">
            <v>-64</v>
          </cell>
          <cell r="V272">
            <v>431978</v>
          </cell>
          <cell r="W272">
            <v>-2700418</v>
          </cell>
          <cell r="X272">
            <v>-751361</v>
          </cell>
          <cell r="Y272">
            <v>-2463510</v>
          </cell>
          <cell r="Z272">
            <v>19740126</v>
          </cell>
          <cell r="AA272">
            <v>-2463510</v>
          </cell>
          <cell r="AB272">
            <v>-789246.47000000009</v>
          </cell>
          <cell r="AC272">
            <v>-4256365</v>
          </cell>
          <cell r="AD272">
            <v>32187.924565083813</v>
          </cell>
          <cell r="AE272">
            <v>-147772</v>
          </cell>
          <cell r="AF272">
            <v>2268440</v>
          </cell>
          <cell r="AG272">
            <v>751361</v>
          </cell>
          <cell r="AH272">
            <v>-114179.1313817232</v>
          </cell>
          <cell r="AI272">
            <v>15021043</v>
          </cell>
          <cell r="AJ272">
            <v>967316</v>
          </cell>
          <cell r="AK272">
            <v>1202630</v>
          </cell>
          <cell r="AL272">
            <v>130076</v>
          </cell>
          <cell r="AM272">
            <v>145834</v>
          </cell>
          <cell r="AN272">
            <v>2445856</v>
          </cell>
          <cell r="AO272">
            <v>1825575</v>
          </cell>
          <cell r="AP272">
            <v>6836430</v>
          </cell>
          <cell r="AQ272">
            <v>0</v>
          </cell>
          <cell r="AR272">
            <v>41565</v>
          </cell>
          <cell r="AS272">
            <v>8703570</v>
          </cell>
        </row>
        <row r="273">
          <cell r="A273">
            <v>38610</v>
          </cell>
          <cell r="B273" t="str">
            <v>Mount Airy City Schools</v>
          </cell>
          <cell r="C273">
            <v>10087266.467065869</v>
          </cell>
          <cell r="D273">
            <v>111881541.420605</v>
          </cell>
          <cell r="E273">
            <v>5.666124E-4</v>
          </cell>
          <cell r="F273">
            <v>17517159</v>
          </cell>
          <cell r="G273">
            <v>11692485.532591417</v>
          </cell>
          <cell r="H273">
            <v>102262784.489453</v>
          </cell>
          <cell r="I273">
            <v>5.8905069999999995E-4</v>
          </cell>
          <cell r="J273">
            <v>13988100</v>
          </cell>
          <cell r="K273">
            <v>1255497</v>
          </cell>
          <cell r="L273">
            <v>446752</v>
          </cell>
          <cell r="M273">
            <v>168993</v>
          </cell>
          <cell r="N273">
            <v>-57042</v>
          </cell>
          <cell r="O273">
            <v>12597</v>
          </cell>
          <cell r="P273">
            <v>-1036597</v>
          </cell>
          <cell r="Q273">
            <v>0</v>
          </cell>
          <cell r="R273">
            <v>-101890</v>
          </cell>
          <cell r="S273">
            <v>33083</v>
          </cell>
          <cell r="T273">
            <v>103</v>
          </cell>
          <cell r="U273">
            <v>-59</v>
          </cell>
          <cell r="V273">
            <v>402273</v>
          </cell>
          <cell r="W273">
            <v>-2514720</v>
          </cell>
          <cell r="X273">
            <v>94259</v>
          </cell>
          <cell r="Y273">
            <v>-1296751</v>
          </cell>
          <cell r="Z273">
            <v>17517159</v>
          </cell>
          <cell r="AA273">
            <v>-1296751</v>
          </cell>
          <cell r="AB273">
            <v>-735457.34000000008</v>
          </cell>
          <cell r="AC273">
            <v>-3963670</v>
          </cell>
          <cell r="AD273">
            <v>-121016.6690943127</v>
          </cell>
          <cell r="AE273">
            <v>675976</v>
          </cell>
          <cell r="AF273">
            <v>2112448</v>
          </cell>
          <cell r="AG273">
            <v>-94259</v>
          </cell>
          <cell r="AH273">
            <v>-106327.44424745729</v>
          </cell>
          <cell r="AI273">
            <v>13988100</v>
          </cell>
          <cell r="AJ273">
            <v>1273299</v>
          </cell>
          <cell r="AK273">
            <v>1119929</v>
          </cell>
          <cell r="AL273">
            <v>121131</v>
          </cell>
          <cell r="AM273">
            <v>135806</v>
          </cell>
          <cell r="AN273">
            <v>2650165</v>
          </cell>
          <cell r="AO273">
            <v>284372</v>
          </cell>
          <cell r="AP273">
            <v>6366314</v>
          </cell>
          <cell r="AQ273">
            <v>0</v>
          </cell>
          <cell r="AR273">
            <v>38707</v>
          </cell>
          <cell r="AS273">
            <v>6689393</v>
          </cell>
        </row>
        <row r="274">
          <cell r="A274">
            <v>38620</v>
          </cell>
          <cell r="B274" t="str">
            <v>Elkin City Schools</v>
          </cell>
          <cell r="C274">
            <v>7874782.7844311381</v>
          </cell>
          <cell r="D274">
            <v>78969357.952163994</v>
          </cell>
          <cell r="E274">
            <v>3.9993210000000001E-4</v>
          </cell>
          <cell r="F274">
            <v>12364138</v>
          </cell>
          <cell r="G274">
            <v>10347320.190779014</v>
          </cell>
          <cell r="H274">
            <v>75441858.853828505</v>
          </cell>
          <cell r="I274">
            <v>4.3455769999999999E-4</v>
          </cell>
          <cell r="J274">
            <v>10319377</v>
          </cell>
          <cell r="K274">
            <v>926212</v>
          </cell>
          <cell r="L274">
            <v>329580</v>
          </cell>
          <cell r="M274">
            <v>277564</v>
          </cell>
          <cell r="N274">
            <v>-42081</v>
          </cell>
          <cell r="O274">
            <v>9293</v>
          </cell>
          <cell r="P274">
            <v>-764724</v>
          </cell>
          <cell r="Q274">
            <v>0</v>
          </cell>
          <cell r="R274">
            <v>-75167</v>
          </cell>
          <cell r="S274">
            <v>24406</v>
          </cell>
          <cell r="T274">
            <v>76</v>
          </cell>
          <cell r="U274">
            <v>-44</v>
          </cell>
          <cell r="V274">
            <v>296767</v>
          </cell>
          <cell r="W274">
            <v>-1855173</v>
          </cell>
          <cell r="X274">
            <v>-414425</v>
          </cell>
          <cell r="Y274">
            <v>-1287716</v>
          </cell>
          <cell r="Z274">
            <v>12364138</v>
          </cell>
          <cell r="AA274">
            <v>-1287716</v>
          </cell>
          <cell r="AB274">
            <v>-650846.43999999994</v>
          </cell>
          <cell r="AC274">
            <v>-2924100</v>
          </cell>
          <cell r="AD274">
            <v>-186745.90603010706</v>
          </cell>
          <cell r="AE274">
            <v>1110256</v>
          </cell>
          <cell r="AF274">
            <v>1558406</v>
          </cell>
          <cell r="AG274">
            <v>414425</v>
          </cell>
          <cell r="AH274">
            <v>-78440.462967030297</v>
          </cell>
          <cell r="AI274">
            <v>10319377</v>
          </cell>
          <cell r="AJ274">
            <v>1249507</v>
          </cell>
          <cell r="AK274">
            <v>826200</v>
          </cell>
          <cell r="AL274">
            <v>89361</v>
          </cell>
          <cell r="AM274">
            <v>100188</v>
          </cell>
          <cell r="AN274">
            <v>2265256</v>
          </cell>
          <cell r="AO274">
            <v>589597</v>
          </cell>
          <cell r="AP274">
            <v>4696592</v>
          </cell>
          <cell r="AQ274">
            <v>0</v>
          </cell>
          <cell r="AR274">
            <v>28555</v>
          </cell>
          <cell r="AS274">
            <v>5314744</v>
          </cell>
        </row>
        <row r="275">
          <cell r="A275">
            <v>38700</v>
          </cell>
          <cell r="B275" t="str">
            <v>Swain County Schools</v>
          </cell>
          <cell r="C275">
            <v>12930970.958083833</v>
          </cell>
          <cell r="D275">
            <v>143983965.69165301</v>
          </cell>
          <cell r="E275">
            <v>7.2919179999999997E-4</v>
          </cell>
          <cell r="F275">
            <v>22543397</v>
          </cell>
          <cell r="G275">
            <v>14492656.438791735</v>
          </cell>
          <cell r="H275">
            <v>133522035.96525501</v>
          </cell>
          <cell r="I275">
            <v>7.6910919999999999E-4</v>
          </cell>
          <cell r="J275">
            <v>18263922</v>
          </cell>
          <cell r="K275">
            <v>1639272</v>
          </cell>
          <cell r="L275">
            <v>583313</v>
          </cell>
          <cell r="M275">
            <v>288040</v>
          </cell>
          <cell r="N275">
            <v>-74478</v>
          </cell>
          <cell r="O275">
            <v>16447</v>
          </cell>
          <cell r="P275">
            <v>-1353460</v>
          </cell>
          <cell r="Q275">
            <v>0</v>
          </cell>
          <cell r="R275">
            <v>-133035</v>
          </cell>
          <cell r="S275">
            <v>43196</v>
          </cell>
          <cell r="T275">
            <v>134</v>
          </cell>
          <cell r="U275">
            <v>-77</v>
          </cell>
          <cell r="V275">
            <v>525238</v>
          </cell>
          <cell r="W275">
            <v>-3283409</v>
          </cell>
          <cell r="X275">
            <v>-461992</v>
          </cell>
          <cell r="Y275">
            <v>-2210811</v>
          </cell>
          <cell r="Z275">
            <v>22543397</v>
          </cell>
          <cell r="AA275">
            <v>-2210811</v>
          </cell>
          <cell r="AB275">
            <v>-911588.09000000008</v>
          </cell>
          <cell r="AC275">
            <v>-5175267</v>
          </cell>
          <cell r="AD275">
            <v>-215286.84995684191</v>
          </cell>
          <cell r="AE275">
            <v>1152144</v>
          </cell>
          <cell r="AF275">
            <v>2758172</v>
          </cell>
          <cell r="AG275">
            <v>461992</v>
          </cell>
          <cell r="AH275">
            <v>-138829.1628941388</v>
          </cell>
          <cell r="AI275">
            <v>18263922</v>
          </cell>
          <cell r="AJ275">
            <v>1152144</v>
          </cell>
          <cell r="AK275">
            <v>1462264</v>
          </cell>
          <cell r="AL275">
            <v>158158</v>
          </cell>
          <cell r="AM275">
            <v>177319</v>
          </cell>
          <cell r="AN275">
            <v>2949885</v>
          </cell>
          <cell r="AO275">
            <v>1681642</v>
          </cell>
          <cell r="AP275">
            <v>8312341</v>
          </cell>
          <cell r="AQ275">
            <v>0</v>
          </cell>
          <cell r="AR275">
            <v>50538</v>
          </cell>
          <cell r="AS275">
            <v>10044521</v>
          </cell>
        </row>
        <row r="276">
          <cell r="A276">
            <v>38701</v>
          </cell>
          <cell r="B276" t="str">
            <v>Mountain Discovery Charter</v>
          </cell>
          <cell r="C276">
            <v>899725.44910179649</v>
          </cell>
          <cell r="D276">
            <v>10907463.057941999</v>
          </cell>
          <cell r="E276">
            <v>5.5239699999999999E-5</v>
          </cell>
          <cell r="F276">
            <v>1707768</v>
          </cell>
          <cell r="G276">
            <v>995504.76947535796</v>
          </cell>
          <cell r="H276">
            <v>9794167.33847248</v>
          </cell>
          <cell r="I276">
            <v>5.6416000000000003E-5</v>
          </cell>
          <cell r="J276">
            <v>1339702</v>
          </cell>
          <cell r="K276">
            <v>120245</v>
          </cell>
          <cell r="L276">
            <v>42787</v>
          </cell>
          <cell r="M276">
            <v>7559</v>
          </cell>
          <cell r="N276">
            <v>-5463</v>
          </cell>
          <cell r="O276">
            <v>1206</v>
          </cell>
          <cell r="P276">
            <v>-99280</v>
          </cell>
          <cell r="Q276">
            <v>0</v>
          </cell>
          <cell r="R276">
            <v>-9758</v>
          </cell>
          <cell r="S276">
            <v>3169</v>
          </cell>
          <cell r="T276">
            <v>10</v>
          </cell>
          <cell r="U276">
            <v>-6</v>
          </cell>
          <cell r="V276">
            <v>38527</v>
          </cell>
          <cell r="W276">
            <v>-240846</v>
          </cell>
          <cell r="X276">
            <v>28856</v>
          </cell>
          <cell r="Y276">
            <v>-112994</v>
          </cell>
          <cell r="Z276">
            <v>1707768</v>
          </cell>
          <cell r="AA276">
            <v>-112994</v>
          </cell>
          <cell r="AB276">
            <v>-62617.250000000015</v>
          </cell>
          <cell r="AC276">
            <v>-379618</v>
          </cell>
          <cell r="AD276">
            <v>-6344.2703177147196</v>
          </cell>
          <cell r="AE276">
            <v>30228</v>
          </cell>
          <cell r="AF276">
            <v>202318</v>
          </cell>
          <cell r="AG276">
            <v>-28856</v>
          </cell>
          <cell r="AH276">
            <v>-10183.451262624001</v>
          </cell>
          <cell r="AI276">
            <v>1339702</v>
          </cell>
          <cell r="AJ276">
            <v>212327</v>
          </cell>
          <cell r="AK276">
            <v>107261</v>
          </cell>
          <cell r="AL276">
            <v>11601</v>
          </cell>
          <cell r="AM276">
            <v>13007</v>
          </cell>
          <cell r="AN276">
            <v>344196</v>
          </cell>
          <cell r="AO276">
            <v>5396</v>
          </cell>
          <cell r="AP276">
            <v>609730</v>
          </cell>
          <cell r="AQ276">
            <v>0</v>
          </cell>
          <cell r="AR276">
            <v>3707</v>
          </cell>
          <cell r="AS276">
            <v>618833</v>
          </cell>
        </row>
        <row r="277">
          <cell r="A277">
            <v>38800</v>
          </cell>
          <cell r="B277" t="str">
            <v>Transylvania County Schools</v>
          </cell>
          <cell r="C277">
            <v>23164816.017964073</v>
          </cell>
          <cell r="D277">
            <v>249074506.425879</v>
          </cell>
          <cell r="E277">
            <v>1.2614118000000001E-3</v>
          </cell>
          <cell r="F277">
            <v>38997294</v>
          </cell>
          <cell r="G277">
            <v>25807802.702702709</v>
          </cell>
          <cell r="H277">
            <v>236997294.46575099</v>
          </cell>
          <cell r="I277">
            <v>1.3651439E-3</v>
          </cell>
          <cell r="J277">
            <v>32417870</v>
          </cell>
          <cell r="K277">
            <v>2909655</v>
          </cell>
          <cell r="L277">
            <v>1035361</v>
          </cell>
          <cell r="M277">
            <v>751078</v>
          </cell>
          <cell r="N277">
            <v>-132197</v>
          </cell>
          <cell r="O277">
            <v>29193</v>
          </cell>
          <cell r="P277">
            <v>-2402348</v>
          </cell>
          <cell r="Q277">
            <v>0</v>
          </cell>
          <cell r="R277">
            <v>-236133</v>
          </cell>
          <cell r="S277">
            <v>76672</v>
          </cell>
          <cell r="T277">
            <v>238</v>
          </cell>
          <cell r="U277">
            <v>-137</v>
          </cell>
          <cell r="V277">
            <v>932280</v>
          </cell>
          <cell r="W277">
            <v>-5827945</v>
          </cell>
          <cell r="X277">
            <v>-822317</v>
          </cell>
          <cell r="Y277">
            <v>-3686600</v>
          </cell>
          <cell r="Z277">
            <v>38997294</v>
          </cell>
          <cell r="AA277">
            <v>-3686600</v>
          </cell>
          <cell r="AB277">
            <v>-1623310.7900000003</v>
          </cell>
          <cell r="AC277">
            <v>-9185932</v>
          </cell>
          <cell r="AD277">
            <v>-559459.33367406158</v>
          </cell>
          <cell r="AE277">
            <v>3004312</v>
          </cell>
          <cell r="AF277">
            <v>4895665</v>
          </cell>
          <cell r="AG277">
            <v>822317</v>
          </cell>
          <cell r="AH277">
            <v>-246417.26411157209</v>
          </cell>
          <cell r="AI277">
            <v>32417870</v>
          </cell>
          <cell r="AJ277">
            <v>3004312</v>
          </cell>
          <cell r="AK277">
            <v>2595472</v>
          </cell>
          <cell r="AL277">
            <v>280725</v>
          </cell>
          <cell r="AM277">
            <v>314735</v>
          </cell>
          <cell r="AN277">
            <v>6195244</v>
          </cell>
          <cell r="AO277">
            <v>2304814</v>
          </cell>
          <cell r="AP277">
            <v>14754136</v>
          </cell>
          <cell r="AQ277">
            <v>0</v>
          </cell>
          <cell r="AR277">
            <v>89704</v>
          </cell>
          <cell r="AS277">
            <v>17148654</v>
          </cell>
        </row>
        <row r="278">
          <cell r="A278">
            <v>38801</v>
          </cell>
          <cell r="B278" t="str">
            <v>Brevard Academy Charter School</v>
          </cell>
          <cell r="C278">
            <v>1994048.0538922157</v>
          </cell>
          <cell r="D278">
            <v>25171818.445811</v>
          </cell>
          <cell r="E278">
            <v>1.2747999999999999E-4</v>
          </cell>
          <cell r="F278">
            <v>3941120</v>
          </cell>
          <cell r="G278">
            <v>2168209.3799682041</v>
          </cell>
          <cell r="H278">
            <v>22736255.815698501</v>
          </cell>
          <cell r="I278">
            <v>1.309646E-4</v>
          </cell>
          <cell r="J278">
            <v>3109997</v>
          </cell>
          <cell r="K278">
            <v>279137</v>
          </cell>
          <cell r="L278">
            <v>99327</v>
          </cell>
          <cell r="M278">
            <v>21225</v>
          </cell>
          <cell r="N278">
            <v>-12682</v>
          </cell>
          <cell r="O278">
            <v>2801</v>
          </cell>
          <cell r="P278">
            <v>-230468</v>
          </cell>
          <cell r="Q278">
            <v>0</v>
          </cell>
          <cell r="R278">
            <v>-22653</v>
          </cell>
          <cell r="S278">
            <v>7355</v>
          </cell>
          <cell r="T278">
            <v>23</v>
          </cell>
          <cell r="U278">
            <v>-13</v>
          </cell>
          <cell r="V278">
            <v>89438</v>
          </cell>
          <cell r="W278">
            <v>-559102</v>
          </cell>
          <cell r="X278">
            <v>221776</v>
          </cell>
          <cell r="Y278">
            <v>-103836</v>
          </cell>
          <cell r="Z278">
            <v>3941120</v>
          </cell>
          <cell r="AA278">
            <v>-103836</v>
          </cell>
          <cell r="AB278">
            <v>-136380.37000000002</v>
          </cell>
          <cell r="AC278">
            <v>-881249</v>
          </cell>
          <cell r="AD278">
            <v>-18793.064417480025</v>
          </cell>
          <cell r="AE278">
            <v>84888</v>
          </cell>
          <cell r="AF278">
            <v>469664</v>
          </cell>
          <cell r="AG278">
            <v>-221776</v>
          </cell>
          <cell r="AH278">
            <v>-23639.953581059399</v>
          </cell>
          <cell r="AI278">
            <v>3109997</v>
          </cell>
          <cell r="AJ278">
            <v>604596</v>
          </cell>
          <cell r="AK278">
            <v>248996</v>
          </cell>
          <cell r="AL278">
            <v>26931</v>
          </cell>
          <cell r="AM278">
            <v>30194</v>
          </cell>
          <cell r="AN278">
            <v>910717</v>
          </cell>
          <cell r="AO278">
            <v>310184</v>
          </cell>
          <cell r="AP278">
            <v>1415433</v>
          </cell>
          <cell r="AQ278">
            <v>0</v>
          </cell>
          <cell r="AR278">
            <v>8606</v>
          </cell>
          <cell r="AS278">
            <v>1734223</v>
          </cell>
        </row>
        <row r="279">
          <cell r="A279">
            <v>38900</v>
          </cell>
          <cell r="B279" t="str">
            <v>Tyrrell County Schools</v>
          </cell>
          <cell r="C279">
            <v>5387668.1137724547</v>
          </cell>
          <cell r="D279">
            <v>57390642.549231999</v>
          </cell>
          <cell r="E279">
            <v>2.9064889999999999E-4</v>
          </cell>
          <cell r="F279">
            <v>8985583</v>
          </cell>
          <cell r="G279">
            <v>5847404.4515103344</v>
          </cell>
          <cell r="H279">
            <v>51270274.260541603</v>
          </cell>
          <cell r="I279">
            <v>2.9532529999999998E-4</v>
          </cell>
          <cell r="J279">
            <v>7013046</v>
          </cell>
          <cell r="K279">
            <v>629454</v>
          </cell>
          <cell r="L279">
            <v>223983</v>
          </cell>
          <cell r="M279">
            <v>36808</v>
          </cell>
          <cell r="N279">
            <v>-28598</v>
          </cell>
          <cell r="O279">
            <v>6315</v>
          </cell>
          <cell r="P279">
            <v>-519706</v>
          </cell>
          <cell r="Q279">
            <v>0</v>
          </cell>
          <cell r="R279">
            <v>-51083</v>
          </cell>
          <cell r="S279">
            <v>16587</v>
          </cell>
          <cell r="T279">
            <v>52</v>
          </cell>
          <cell r="U279">
            <v>-30</v>
          </cell>
          <cell r="V279">
            <v>201683</v>
          </cell>
          <cell r="W279">
            <v>-1260775</v>
          </cell>
          <cell r="X279">
            <v>-109575</v>
          </cell>
          <cell r="Y279">
            <v>-854885</v>
          </cell>
          <cell r="Z279">
            <v>8985583</v>
          </cell>
          <cell r="AA279">
            <v>-854885</v>
          </cell>
          <cell r="AB279">
            <v>-367801.74</v>
          </cell>
          <cell r="AC279">
            <v>-1987218</v>
          </cell>
          <cell r="AD279">
            <v>-25220.890067223809</v>
          </cell>
          <cell r="AE279">
            <v>147232</v>
          </cell>
          <cell r="AF279">
            <v>1059093</v>
          </cell>
          <cell r="AG279">
            <v>109575</v>
          </cell>
          <cell r="AH279">
            <v>-53308.118249606698</v>
          </cell>
          <cell r="AI279">
            <v>7013046</v>
          </cell>
          <cell r="AJ279">
            <v>609133</v>
          </cell>
          <cell r="AK279">
            <v>561485</v>
          </cell>
          <cell r="AL279">
            <v>60730</v>
          </cell>
          <cell r="AM279">
            <v>68087</v>
          </cell>
          <cell r="AN279">
            <v>1299435</v>
          </cell>
          <cell r="AO279">
            <v>484281</v>
          </cell>
          <cell r="AP279">
            <v>3191802</v>
          </cell>
          <cell r="AQ279">
            <v>0</v>
          </cell>
          <cell r="AR279">
            <v>19406</v>
          </cell>
          <cell r="AS279">
            <v>3695489</v>
          </cell>
        </row>
        <row r="280">
          <cell r="A280">
            <v>39000</v>
          </cell>
          <cell r="B280" t="str">
            <v>Union County Schools</v>
          </cell>
          <cell r="C280">
            <v>222905711.07784432</v>
          </cell>
          <cell r="D280">
            <v>2520122618.0148401</v>
          </cell>
          <cell r="E280">
            <v>1.2762897800000001E-2</v>
          </cell>
          <cell r="F280">
            <v>394572560</v>
          </cell>
          <cell r="G280">
            <v>250785897.77424482</v>
          </cell>
          <cell r="H280">
            <v>2287109653.5552702</v>
          </cell>
          <cell r="I280">
            <v>1.3174132999999999E-2</v>
          </cell>
          <cell r="J280">
            <v>312844184</v>
          </cell>
          <cell r="K280">
            <v>28079224</v>
          </cell>
          <cell r="L280">
            <v>9991612</v>
          </cell>
          <cell r="M280">
            <v>2986830</v>
          </cell>
          <cell r="N280">
            <v>-1275746</v>
          </cell>
          <cell r="O280">
            <v>281725</v>
          </cell>
          <cell r="P280">
            <v>-23183525</v>
          </cell>
          <cell r="Q280">
            <v>0</v>
          </cell>
          <cell r="R280">
            <v>-2278764</v>
          </cell>
          <cell r="S280">
            <v>739908</v>
          </cell>
          <cell r="T280">
            <v>2299</v>
          </cell>
          <cell r="U280">
            <v>-1325</v>
          </cell>
          <cell r="V280">
            <v>8996840</v>
          </cell>
          <cell r="W280">
            <v>-56241781</v>
          </cell>
          <cell r="X280">
            <v>-8516003</v>
          </cell>
          <cell r="Y280">
            <v>-40418706</v>
          </cell>
          <cell r="Z280">
            <v>394572560</v>
          </cell>
          <cell r="AA280">
            <v>-40418706</v>
          </cell>
          <cell r="AB280">
            <v>-15774432.969999999</v>
          </cell>
          <cell r="AC280">
            <v>-88647567</v>
          </cell>
          <cell r="AD280">
            <v>-2217918.0141160339</v>
          </cell>
          <cell r="AE280">
            <v>11947320</v>
          </cell>
          <cell r="AF280">
            <v>47244941</v>
          </cell>
          <cell r="AG280">
            <v>8516003</v>
          </cell>
          <cell r="AH280">
            <v>-2378015.8347423868</v>
          </cell>
          <cell r="AI280">
            <v>312844184</v>
          </cell>
          <cell r="AJ280">
            <v>11947320</v>
          </cell>
          <cell r="AK280">
            <v>25047242</v>
          </cell>
          <cell r="AL280">
            <v>2709095</v>
          </cell>
          <cell r="AM280">
            <v>3037303</v>
          </cell>
          <cell r="AN280">
            <v>42740960</v>
          </cell>
          <cell r="AO280">
            <v>33312411</v>
          </cell>
          <cell r="AP280">
            <v>142382754</v>
          </cell>
          <cell r="AQ280">
            <v>0</v>
          </cell>
          <cell r="AR280">
            <v>865672</v>
          </cell>
          <cell r="AS280">
            <v>176560837</v>
          </cell>
        </row>
        <row r="281">
          <cell r="A281">
            <v>39100</v>
          </cell>
          <cell r="B281" t="str">
            <v>Vance County Schools</v>
          </cell>
          <cell r="C281">
            <v>28821335.479041915</v>
          </cell>
          <cell r="D281">
            <v>295653491.32202899</v>
          </cell>
          <cell r="E281">
            <v>1.4973062E-3</v>
          </cell>
          <cell r="F281">
            <v>46290110</v>
          </cell>
          <cell r="G281">
            <v>30881758.028616846</v>
          </cell>
          <cell r="H281">
            <v>249950898.58358499</v>
          </cell>
          <cell r="I281">
            <v>1.4397589000000001E-3</v>
          </cell>
          <cell r="J281">
            <v>34189741</v>
          </cell>
          <cell r="K281">
            <v>3068689</v>
          </cell>
          <cell r="L281">
            <v>1091951</v>
          </cell>
          <cell r="M281">
            <v>-374132</v>
          </cell>
          <cell r="N281">
            <v>-139422</v>
          </cell>
          <cell r="O281">
            <v>30789</v>
          </cell>
          <cell r="P281">
            <v>-2533653</v>
          </cell>
          <cell r="Q281">
            <v>0</v>
          </cell>
          <cell r="R281">
            <v>-249039</v>
          </cell>
          <cell r="S281">
            <v>80862</v>
          </cell>
          <cell r="T281">
            <v>251</v>
          </cell>
          <cell r="U281">
            <v>-145</v>
          </cell>
          <cell r="V281">
            <v>983236</v>
          </cell>
          <cell r="W281">
            <v>-6146485</v>
          </cell>
          <cell r="X281">
            <v>-4369774</v>
          </cell>
          <cell r="Y281">
            <v>-8556872</v>
          </cell>
          <cell r="Z281">
            <v>46290110</v>
          </cell>
          <cell r="AA281">
            <v>-8556872</v>
          </cell>
          <cell r="AB281">
            <v>-1942462.5799999996</v>
          </cell>
          <cell r="AC281">
            <v>-9688009</v>
          </cell>
          <cell r="AD281">
            <v>310369.879738844</v>
          </cell>
          <cell r="AE281">
            <v>-1496532</v>
          </cell>
          <cell r="AF281">
            <v>5163249</v>
          </cell>
          <cell r="AG281">
            <v>4369774</v>
          </cell>
          <cell r="AH281">
            <v>-259885.75205755711</v>
          </cell>
          <cell r="AI281">
            <v>34189741</v>
          </cell>
          <cell r="AJ281">
            <v>0</v>
          </cell>
          <cell r="AK281">
            <v>2737333</v>
          </cell>
          <cell r="AL281">
            <v>296068</v>
          </cell>
          <cell r="AM281">
            <v>331937</v>
          </cell>
          <cell r="AN281">
            <v>3365338</v>
          </cell>
          <cell r="AO281">
            <v>11125891</v>
          </cell>
          <cell r="AP281">
            <v>15560556</v>
          </cell>
          <cell r="AQ281">
            <v>0</v>
          </cell>
          <cell r="AR281">
            <v>94607</v>
          </cell>
          <cell r="AS281">
            <v>26781054</v>
          </cell>
        </row>
        <row r="282">
          <cell r="A282">
            <v>39101</v>
          </cell>
          <cell r="B282" t="str">
            <v>Vance Charter School</v>
          </cell>
          <cell r="C282">
            <v>4281363.0239520958</v>
          </cell>
          <cell r="D282">
            <v>48218749.723144002</v>
          </cell>
          <cell r="E282">
            <v>2.441988E-4</v>
          </cell>
          <cell r="F282">
            <v>7549551</v>
          </cell>
          <cell r="G282">
            <v>4542850.3974562809</v>
          </cell>
          <cell r="H282">
            <v>44202548.416035697</v>
          </cell>
          <cell r="I282">
            <v>2.5461400000000001E-4</v>
          </cell>
          <cell r="J282">
            <v>6046281</v>
          </cell>
          <cell r="K282">
            <v>542682</v>
          </cell>
          <cell r="L282">
            <v>193106</v>
          </cell>
          <cell r="M282">
            <v>71820</v>
          </cell>
          <cell r="N282">
            <v>-24656</v>
          </cell>
          <cell r="O282">
            <v>5445</v>
          </cell>
          <cell r="P282">
            <v>-448064</v>
          </cell>
          <cell r="Q282">
            <v>0</v>
          </cell>
          <cell r="R282">
            <v>-44041</v>
          </cell>
          <cell r="S282">
            <v>14300</v>
          </cell>
          <cell r="T282">
            <v>44</v>
          </cell>
          <cell r="U282">
            <v>-26</v>
          </cell>
          <cell r="V282">
            <v>173880</v>
          </cell>
          <cell r="W282">
            <v>-1086974</v>
          </cell>
          <cell r="X282">
            <v>651749</v>
          </cell>
          <cell r="Y282">
            <v>49265</v>
          </cell>
          <cell r="Z282">
            <v>7549551</v>
          </cell>
          <cell r="AA282">
            <v>49265</v>
          </cell>
          <cell r="AB282">
            <v>-285745.29000000004</v>
          </cell>
          <cell r="AC282">
            <v>-1713275</v>
          </cell>
          <cell r="AD282">
            <v>-56172.597564098891</v>
          </cell>
          <cell r="AE282">
            <v>287272</v>
          </cell>
          <cell r="AF282">
            <v>913094</v>
          </cell>
          <cell r="AG282">
            <v>-651749</v>
          </cell>
          <cell r="AH282">
            <v>-45959.466459546005</v>
          </cell>
          <cell r="AI282">
            <v>6046281</v>
          </cell>
          <cell r="AJ282">
            <v>1280553</v>
          </cell>
          <cell r="AK282">
            <v>484083</v>
          </cell>
          <cell r="AL282">
            <v>52358</v>
          </cell>
          <cell r="AM282">
            <v>58701</v>
          </cell>
          <cell r="AN282">
            <v>1875695</v>
          </cell>
          <cell r="AO282">
            <v>0</v>
          </cell>
          <cell r="AP282">
            <v>2751805</v>
          </cell>
          <cell r="AQ282">
            <v>0</v>
          </cell>
          <cell r="AR282">
            <v>16731</v>
          </cell>
          <cell r="AS282">
            <v>2768536</v>
          </cell>
        </row>
        <row r="283">
          <cell r="A283">
            <v>39105</v>
          </cell>
          <cell r="B283" t="str">
            <v>Vance-Granville Community College</v>
          </cell>
          <cell r="C283">
            <v>12033881.586826349</v>
          </cell>
          <cell r="D283">
            <v>122787959.255273</v>
          </cell>
          <cell r="E283">
            <v>6.2184679999999996E-4</v>
          </cell>
          <cell r="F283">
            <v>19224763</v>
          </cell>
          <cell r="G283">
            <v>11185019.395866463</v>
          </cell>
          <cell r="H283">
            <v>99552269.278263599</v>
          </cell>
          <cell r="I283">
            <v>5.7343770000000001E-4</v>
          </cell>
          <cell r="J283">
            <v>13617340</v>
          </cell>
          <cell r="K283">
            <v>1222220</v>
          </cell>
          <cell r="L283">
            <v>434910</v>
          </cell>
          <cell r="M283">
            <v>-348129</v>
          </cell>
          <cell r="N283">
            <v>-55530</v>
          </cell>
          <cell r="O283">
            <v>12263</v>
          </cell>
          <cell r="P283">
            <v>-1009122</v>
          </cell>
          <cell r="Q283">
            <v>0</v>
          </cell>
          <cell r="R283">
            <v>-99189</v>
          </cell>
          <cell r="S283">
            <v>32206</v>
          </cell>
          <cell r="T283">
            <v>100</v>
          </cell>
          <cell r="U283">
            <v>-58</v>
          </cell>
          <cell r="V283">
            <v>391610</v>
          </cell>
          <cell r="W283">
            <v>-2448067</v>
          </cell>
          <cell r="X283">
            <v>-1830312</v>
          </cell>
          <cell r="Y283">
            <v>-3697098</v>
          </cell>
          <cell r="Z283">
            <v>19224763</v>
          </cell>
          <cell r="AA283">
            <v>-3697098</v>
          </cell>
          <cell r="AB283">
            <v>-703537.72000000044</v>
          </cell>
          <cell r="AC283">
            <v>-3858611</v>
          </cell>
          <cell r="AD283">
            <v>261084.47605425306</v>
          </cell>
          <cell r="AE283">
            <v>-1392520</v>
          </cell>
          <cell r="AF283">
            <v>2056456</v>
          </cell>
          <cell r="AG283">
            <v>1830312</v>
          </cell>
          <cell r="AH283">
            <v>-103509.1972153503</v>
          </cell>
          <cell r="AI283">
            <v>13617340</v>
          </cell>
          <cell r="AJ283">
            <v>290692</v>
          </cell>
          <cell r="AK283">
            <v>1090245</v>
          </cell>
          <cell r="AL283">
            <v>117920</v>
          </cell>
          <cell r="AM283">
            <v>132206</v>
          </cell>
          <cell r="AN283">
            <v>1631063</v>
          </cell>
          <cell r="AO283">
            <v>4277458</v>
          </cell>
          <cell r="AP283">
            <v>6197572</v>
          </cell>
          <cell r="AQ283">
            <v>0</v>
          </cell>
          <cell r="AR283">
            <v>37681</v>
          </cell>
          <cell r="AS283">
            <v>10512711</v>
          </cell>
        </row>
        <row r="284">
          <cell r="A284">
            <v>39200</v>
          </cell>
          <cell r="B284" t="str">
            <v>Wake County Schools</v>
          </cell>
          <cell r="C284">
            <v>984452238.02395213</v>
          </cell>
          <cell r="D284">
            <v>11553019168.029301</v>
          </cell>
          <cell r="E284">
            <v>5.8509059099999997E-2</v>
          </cell>
          <cell r="F284">
            <v>1808842284</v>
          </cell>
          <cell r="G284">
            <v>1050132541.4944358</v>
          </cell>
          <cell r="H284">
            <v>9926601977.1506996</v>
          </cell>
          <cell r="I284">
            <v>5.7178882600000001E-2</v>
          </cell>
          <cell r="J284">
            <v>1357818450</v>
          </cell>
          <cell r="K284">
            <v>121870534</v>
          </cell>
          <cell r="L284">
            <v>43365980</v>
          </cell>
          <cell r="M284">
            <v>-10139438</v>
          </cell>
          <cell r="N284">
            <v>-5537042</v>
          </cell>
          <cell r="O284">
            <v>1222754</v>
          </cell>
          <cell r="P284">
            <v>-100622034</v>
          </cell>
          <cell r="Q284">
            <v>0</v>
          </cell>
          <cell r="R284">
            <v>-9890381</v>
          </cell>
          <cell r="S284">
            <v>3211379</v>
          </cell>
          <cell r="T284">
            <v>9979</v>
          </cell>
          <cell r="U284">
            <v>-5751</v>
          </cell>
          <cell r="V284">
            <v>39048436</v>
          </cell>
          <cell r="W284">
            <v>-244102759</v>
          </cell>
          <cell r="X284">
            <v>12477082</v>
          </cell>
          <cell r="Y284">
            <v>-149091261</v>
          </cell>
          <cell r="Z284">
            <v>1808842284</v>
          </cell>
          <cell r="AA284">
            <v>-149091261</v>
          </cell>
          <cell r="AB284">
            <v>-66053336.860000007</v>
          </cell>
          <cell r="AC284">
            <v>-384751605</v>
          </cell>
          <cell r="AD284">
            <v>7174052.0852585137</v>
          </cell>
          <cell r="AE284">
            <v>-40557768</v>
          </cell>
          <cell r="AF284">
            <v>205054323</v>
          </cell>
          <cell r="AG284">
            <v>-12477082</v>
          </cell>
          <cell r="AH284">
            <v>-10321156.484125061</v>
          </cell>
          <cell r="AI284">
            <v>1357818450</v>
          </cell>
          <cell r="AJ284">
            <v>1413426</v>
          </cell>
          <cell r="AK284">
            <v>108711009</v>
          </cell>
          <cell r="AL284">
            <v>11758120</v>
          </cell>
          <cell r="AM284">
            <v>13182622</v>
          </cell>
          <cell r="AN284">
            <v>135065177</v>
          </cell>
          <cell r="AO284">
            <v>70271649</v>
          </cell>
          <cell r="AP284">
            <v>617975148</v>
          </cell>
          <cell r="AQ284">
            <v>0</v>
          </cell>
          <cell r="AR284">
            <v>3757224</v>
          </cell>
          <cell r="AS284">
            <v>692004021</v>
          </cell>
        </row>
        <row r="285">
          <cell r="A285">
            <v>39201</v>
          </cell>
          <cell r="B285" t="str">
            <v>Endeavor Charter School</v>
          </cell>
          <cell r="C285">
            <v>2476763.3233532938</v>
          </cell>
          <cell r="D285">
            <v>32741336.561648998</v>
          </cell>
          <cell r="E285">
            <v>1.6581509999999999E-4</v>
          </cell>
          <cell r="F285">
            <v>5126272</v>
          </cell>
          <cell r="G285">
            <v>3696011.6057233713</v>
          </cell>
          <cell r="H285">
            <v>35707686.806287996</v>
          </cell>
          <cell r="I285">
            <v>2.0568219999999999E-4</v>
          </cell>
          <cell r="J285">
            <v>4884305</v>
          </cell>
          <cell r="K285">
            <v>438389</v>
          </cell>
          <cell r="L285">
            <v>155995</v>
          </cell>
          <cell r="M285">
            <v>286755</v>
          </cell>
          <cell r="N285">
            <v>-19918</v>
          </cell>
          <cell r="O285">
            <v>4398</v>
          </cell>
          <cell r="P285">
            <v>-361955</v>
          </cell>
          <cell r="Q285">
            <v>0</v>
          </cell>
          <cell r="R285">
            <v>-35577</v>
          </cell>
          <cell r="S285">
            <v>11552</v>
          </cell>
          <cell r="T285">
            <v>36</v>
          </cell>
          <cell r="U285">
            <v>-21</v>
          </cell>
          <cell r="V285">
            <v>140464</v>
          </cell>
          <cell r="W285">
            <v>-878079</v>
          </cell>
          <cell r="X285">
            <v>-133962</v>
          </cell>
          <cell r="Y285">
            <v>-391923</v>
          </cell>
          <cell r="Z285">
            <v>5126272</v>
          </cell>
          <cell r="AA285">
            <v>-391923</v>
          </cell>
          <cell r="AB285">
            <v>-232479.13000000003</v>
          </cell>
          <cell r="AC285">
            <v>-1384017</v>
          </cell>
          <cell r="AD285">
            <v>-215015.05336124019</v>
          </cell>
          <cell r="AE285">
            <v>1147016</v>
          </cell>
          <cell r="AF285">
            <v>737615</v>
          </cell>
          <cell r="AG285">
            <v>133962</v>
          </cell>
          <cell r="AH285">
            <v>-37126.961487685796</v>
          </cell>
          <cell r="AI285">
            <v>4884305</v>
          </cell>
          <cell r="AJ285">
            <v>1217488</v>
          </cell>
          <cell r="AK285">
            <v>391052</v>
          </cell>
          <cell r="AL285">
            <v>42296</v>
          </cell>
          <cell r="AM285">
            <v>47420</v>
          </cell>
          <cell r="AN285">
            <v>1698256</v>
          </cell>
          <cell r="AO285">
            <v>376145</v>
          </cell>
          <cell r="AP285">
            <v>2222962</v>
          </cell>
          <cell r="AQ285">
            <v>0</v>
          </cell>
          <cell r="AR285">
            <v>13515</v>
          </cell>
          <cell r="AS285">
            <v>2612622</v>
          </cell>
        </row>
        <row r="286">
          <cell r="A286">
            <v>39204</v>
          </cell>
          <cell r="B286" t="str">
            <v>Southern Wake Academy</v>
          </cell>
          <cell r="C286">
            <v>3456342.51497006</v>
          </cell>
          <cell r="D286">
            <v>44993427.890147001</v>
          </cell>
          <cell r="E286">
            <v>2.2786449999999999E-4</v>
          </cell>
          <cell r="F286">
            <v>7044566</v>
          </cell>
          <cell r="G286">
            <v>4074892.0508744041</v>
          </cell>
          <cell r="H286">
            <v>39147678.473124802</v>
          </cell>
          <cell r="I286">
            <v>2.254972E-4</v>
          </cell>
          <cell r="J286">
            <v>5354849</v>
          </cell>
          <cell r="K286">
            <v>480623</v>
          </cell>
          <cell r="L286">
            <v>171023</v>
          </cell>
          <cell r="M286">
            <v>-19918</v>
          </cell>
          <cell r="N286">
            <v>-21837</v>
          </cell>
          <cell r="O286">
            <v>4822</v>
          </cell>
          <cell r="P286">
            <v>-396825</v>
          </cell>
          <cell r="Q286">
            <v>0</v>
          </cell>
          <cell r="R286">
            <v>-39005</v>
          </cell>
          <cell r="S286">
            <v>12665</v>
          </cell>
          <cell r="T286">
            <v>39</v>
          </cell>
          <cell r="U286">
            <v>-23</v>
          </cell>
          <cell r="V286">
            <v>153996</v>
          </cell>
          <cell r="W286">
            <v>-962672</v>
          </cell>
          <cell r="X286">
            <v>804400</v>
          </cell>
          <cell r="Y286">
            <v>187288</v>
          </cell>
          <cell r="Z286">
            <v>7044566</v>
          </cell>
          <cell r="AA286">
            <v>187288</v>
          </cell>
          <cell r="AB286">
            <v>-256310.71000000002</v>
          </cell>
          <cell r="AC286">
            <v>-1517351</v>
          </cell>
          <cell r="AD286">
            <v>12767.487504260615</v>
          </cell>
          <cell r="AE286">
            <v>-79684</v>
          </cell>
          <cell r="AF286">
            <v>808676</v>
          </cell>
          <cell r="AG286">
            <v>-804400</v>
          </cell>
          <cell r="AH286">
            <v>-40703.6965764708</v>
          </cell>
          <cell r="AI286">
            <v>5354849</v>
          </cell>
          <cell r="AJ286">
            <v>1923206</v>
          </cell>
          <cell r="AK286">
            <v>428725</v>
          </cell>
          <cell r="AL286">
            <v>46371</v>
          </cell>
          <cell r="AM286">
            <v>51988</v>
          </cell>
          <cell r="AN286">
            <v>2450290</v>
          </cell>
          <cell r="AO286">
            <v>1822368</v>
          </cell>
          <cell r="AP286">
            <v>2437118</v>
          </cell>
          <cell r="AQ286">
            <v>0</v>
          </cell>
          <cell r="AR286">
            <v>14817</v>
          </cell>
          <cell r="AS286">
            <v>4274303</v>
          </cell>
        </row>
        <row r="287">
          <cell r="A287">
            <v>39205</v>
          </cell>
          <cell r="B287" t="str">
            <v>Wake Technical College</v>
          </cell>
          <cell r="C287">
            <v>87639345.658682644</v>
          </cell>
          <cell r="D287">
            <v>965595252.306674</v>
          </cell>
          <cell r="E287">
            <v>4.8901563000000002E-3</v>
          </cell>
          <cell r="F287">
            <v>151182084</v>
          </cell>
          <cell r="G287">
            <v>91982721.939586639</v>
          </cell>
          <cell r="H287">
            <v>841533306.63963497</v>
          </cell>
          <cell r="I287">
            <v>4.8473722E-3</v>
          </cell>
          <cell r="J287">
            <v>115109829</v>
          </cell>
          <cell r="K287">
            <v>10331644</v>
          </cell>
          <cell r="L287">
            <v>3676376</v>
          </cell>
          <cell r="M287">
            <v>-314177</v>
          </cell>
          <cell r="N287">
            <v>-469406</v>
          </cell>
          <cell r="O287">
            <v>103660</v>
          </cell>
          <cell r="P287">
            <v>-8530290</v>
          </cell>
          <cell r="Q287">
            <v>0</v>
          </cell>
          <cell r="R287">
            <v>-838463</v>
          </cell>
          <cell r="S287">
            <v>272246</v>
          </cell>
          <cell r="T287">
            <v>846</v>
          </cell>
          <cell r="U287">
            <v>-488</v>
          </cell>
          <cell r="V287">
            <v>3310353</v>
          </cell>
          <cell r="W287">
            <v>-20693950</v>
          </cell>
          <cell r="X287">
            <v>3661405</v>
          </cell>
          <cell r="Y287">
            <v>-9490244</v>
          </cell>
          <cell r="Z287">
            <v>151182084</v>
          </cell>
          <cell r="AA287">
            <v>-9490244</v>
          </cell>
          <cell r="AB287">
            <v>-5785713.209999999</v>
          </cell>
          <cell r="AC287">
            <v>-32617536</v>
          </cell>
          <cell r="AD287">
            <v>230747.31168932281</v>
          </cell>
          <cell r="AE287">
            <v>-1256720</v>
          </cell>
          <cell r="AF287">
            <v>17383597</v>
          </cell>
          <cell r="AG287">
            <v>-3661405</v>
          </cell>
          <cell r="AH287">
            <v>-874981.89432959585</v>
          </cell>
          <cell r="AI287">
            <v>115109829</v>
          </cell>
          <cell r="AJ287">
            <v>9292363</v>
          </cell>
          <cell r="AK287">
            <v>9216037</v>
          </cell>
          <cell r="AL287">
            <v>996801</v>
          </cell>
          <cell r="AM287">
            <v>1117564</v>
          </cell>
          <cell r="AN287">
            <v>20622765</v>
          </cell>
          <cell r="AO287">
            <v>3530558</v>
          </cell>
          <cell r="AP287">
            <v>52389194</v>
          </cell>
          <cell r="AQ287">
            <v>0</v>
          </cell>
          <cell r="AR287">
            <v>318521</v>
          </cell>
          <cell r="AS287">
            <v>56238273</v>
          </cell>
        </row>
        <row r="288">
          <cell r="A288">
            <v>39208</v>
          </cell>
          <cell r="B288" t="str">
            <v>East Wake Academy</v>
          </cell>
          <cell r="C288">
            <v>5538860.7784431139</v>
          </cell>
          <cell r="D288">
            <v>70715469.237194002</v>
          </cell>
          <cell r="E288">
            <v>3.5813110000000001E-4</v>
          </cell>
          <cell r="F288">
            <v>11071835</v>
          </cell>
          <cell r="G288">
            <v>5874570.4292527819</v>
          </cell>
          <cell r="H288">
            <v>61541042.4474838</v>
          </cell>
          <cell r="I288">
            <v>3.5448670000000002E-4</v>
          </cell>
          <cell r="J288">
            <v>8417943</v>
          </cell>
          <cell r="K288">
            <v>755550</v>
          </cell>
          <cell r="L288">
            <v>268852</v>
          </cell>
          <cell r="M288">
            <v>-37437</v>
          </cell>
          <cell r="N288">
            <v>-34327</v>
          </cell>
          <cell r="O288">
            <v>7581</v>
          </cell>
          <cell r="P288">
            <v>-623817</v>
          </cell>
          <cell r="Q288">
            <v>0</v>
          </cell>
          <cell r="R288">
            <v>-61316</v>
          </cell>
          <cell r="S288">
            <v>19909</v>
          </cell>
          <cell r="T288">
            <v>62</v>
          </cell>
          <cell r="U288">
            <v>-36</v>
          </cell>
          <cell r="V288">
            <v>242085</v>
          </cell>
          <cell r="W288">
            <v>-1513342</v>
          </cell>
          <cell r="X288">
            <v>-73111</v>
          </cell>
          <cell r="Y288">
            <v>-1049347</v>
          </cell>
          <cell r="Z288">
            <v>11071835</v>
          </cell>
          <cell r="AA288">
            <v>-1049347</v>
          </cell>
          <cell r="AB288">
            <v>-369510.48</v>
          </cell>
          <cell r="AC288">
            <v>-2385309</v>
          </cell>
          <cell r="AD288">
            <v>19655.415853444138</v>
          </cell>
          <cell r="AE288">
            <v>-149760</v>
          </cell>
          <cell r="AF288">
            <v>1271257</v>
          </cell>
          <cell r="AG288">
            <v>73111</v>
          </cell>
          <cell r="AH288">
            <v>-63987.131889861303</v>
          </cell>
          <cell r="AI288">
            <v>8417943</v>
          </cell>
          <cell r="AJ288">
            <v>546672</v>
          </cell>
          <cell r="AK288">
            <v>673966</v>
          </cell>
          <cell r="AL288">
            <v>72896</v>
          </cell>
          <cell r="AM288">
            <v>81727</v>
          </cell>
          <cell r="AN288">
            <v>1375261</v>
          </cell>
          <cell r="AO288">
            <v>893900</v>
          </cell>
          <cell r="AP288">
            <v>3831204</v>
          </cell>
          <cell r="AQ288">
            <v>0</v>
          </cell>
          <cell r="AR288">
            <v>23293</v>
          </cell>
          <cell r="AS288">
            <v>4748397</v>
          </cell>
        </row>
        <row r="289">
          <cell r="A289">
            <v>39209</v>
          </cell>
          <cell r="B289" t="str">
            <v>Casa Esperanza Montessori</v>
          </cell>
          <cell r="C289">
            <v>2339260.6287425146</v>
          </cell>
          <cell r="D289">
            <v>32671783.118902002</v>
          </cell>
          <cell r="E289">
            <v>1.6546280000000001E-4</v>
          </cell>
          <cell r="F289">
            <v>5115381</v>
          </cell>
          <cell r="G289">
            <v>591156.91573926865</v>
          </cell>
          <cell r="H289">
            <v>0</v>
          </cell>
          <cell r="I289">
            <v>0</v>
          </cell>
          <cell r="J289">
            <v>0</v>
          </cell>
          <cell r="K289">
            <v>0</v>
          </cell>
          <cell r="L289">
            <v>0</v>
          </cell>
          <cell r="M289">
            <v>-1194117</v>
          </cell>
          <cell r="N289">
            <v>0</v>
          </cell>
          <cell r="O289">
            <v>0</v>
          </cell>
          <cell r="P289">
            <v>0</v>
          </cell>
          <cell r="Q289">
            <v>0</v>
          </cell>
          <cell r="R289">
            <v>0</v>
          </cell>
          <cell r="S289">
            <v>0</v>
          </cell>
          <cell r="T289">
            <v>0</v>
          </cell>
          <cell r="U289">
            <v>0</v>
          </cell>
          <cell r="V289">
            <v>0</v>
          </cell>
          <cell r="W289">
            <v>0</v>
          </cell>
          <cell r="X289">
            <v>-122172</v>
          </cell>
          <cell r="Y289">
            <v>-1316289</v>
          </cell>
          <cell r="Z289">
            <v>5115381</v>
          </cell>
          <cell r="AA289">
            <v>-1316289</v>
          </cell>
          <cell r="AB289">
            <v>-37183.769999999997</v>
          </cell>
          <cell r="AC289">
            <v>0</v>
          </cell>
          <cell r="AD289">
            <v>892391.88414263725</v>
          </cell>
          <cell r="AE289">
            <v>-4776472</v>
          </cell>
          <cell r="AF289">
            <v>0</v>
          </cell>
          <cell r="AG289">
            <v>122172</v>
          </cell>
          <cell r="AH289">
            <v>0</v>
          </cell>
          <cell r="AI289">
            <v>0</v>
          </cell>
          <cell r="AJ289">
            <v>39176</v>
          </cell>
          <cell r="AK289">
            <v>0</v>
          </cell>
          <cell r="AL289">
            <v>0</v>
          </cell>
          <cell r="AM289">
            <v>0</v>
          </cell>
          <cell r="AN289">
            <v>39176</v>
          </cell>
          <cell r="AO289">
            <v>5200879</v>
          </cell>
          <cell r="AP289">
            <v>0</v>
          </cell>
          <cell r="AQ289">
            <v>0</v>
          </cell>
          <cell r="AR289">
            <v>0</v>
          </cell>
          <cell r="AS289">
            <v>5200879</v>
          </cell>
        </row>
        <row r="290">
          <cell r="A290">
            <v>39220</v>
          </cell>
          <cell r="B290" t="str">
            <v>North Carolina Innovative School District</v>
          </cell>
          <cell r="C290">
            <v>953782.63473053894</v>
          </cell>
          <cell r="D290">
            <v>10305574.120487001</v>
          </cell>
          <cell r="E290">
            <v>5.2191500000000003E-5</v>
          </cell>
          <cell r="F290">
            <v>1613531</v>
          </cell>
          <cell r="G290">
            <v>1162191.5739268679</v>
          </cell>
          <cell r="H290">
            <v>9406537.7473882101</v>
          </cell>
          <cell r="I290">
            <v>5.41832E-5</v>
          </cell>
          <cell r="J290">
            <v>1286680</v>
          </cell>
          <cell r="K290">
            <v>115486</v>
          </cell>
          <cell r="L290">
            <v>41094</v>
          </cell>
          <cell r="M290">
            <v>16111</v>
          </cell>
          <cell r="N290">
            <v>-5247</v>
          </cell>
          <cell r="O290">
            <v>1159</v>
          </cell>
          <cell r="P290">
            <v>-95350</v>
          </cell>
          <cell r="Q290">
            <v>0</v>
          </cell>
          <cell r="R290">
            <v>-9372</v>
          </cell>
          <cell r="S290">
            <v>3043</v>
          </cell>
          <cell r="T290">
            <v>9</v>
          </cell>
          <cell r="U290">
            <v>-5</v>
          </cell>
          <cell r="V290">
            <v>37003</v>
          </cell>
          <cell r="W290">
            <v>-231314</v>
          </cell>
          <cell r="X290">
            <v>373109</v>
          </cell>
          <cell r="Y290">
            <v>245726</v>
          </cell>
          <cell r="Z290">
            <v>1613531</v>
          </cell>
          <cell r="AA290">
            <v>245726</v>
          </cell>
          <cell r="AB290">
            <v>-73101.849999999991</v>
          </cell>
          <cell r="AC290">
            <v>-364594</v>
          </cell>
          <cell r="AD290">
            <v>-10741.152522316494</v>
          </cell>
          <cell r="AE290">
            <v>64440</v>
          </cell>
          <cell r="AF290">
            <v>194311</v>
          </cell>
          <cell r="AG290">
            <v>-373109</v>
          </cell>
          <cell r="AH290">
            <v>-9780.4164856248008</v>
          </cell>
          <cell r="AI290">
            <v>1286680</v>
          </cell>
          <cell r="AJ290">
            <v>1141334</v>
          </cell>
          <cell r="AK290">
            <v>103015</v>
          </cell>
          <cell r="AL290">
            <v>11142</v>
          </cell>
          <cell r="AM290">
            <v>12492</v>
          </cell>
          <cell r="AN290">
            <v>1267983</v>
          </cell>
          <cell r="AO290">
            <v>284860</v>
          </cell>
          <cell r="AP290">
            <v>585599</v>
          </cell>
          <cell r="AQ290">
            <v>0</v>
          </cell>
          <cell r="AR290">
            <v>3560</v>
          </cell>
          <cell r="AS290">
            <v>874019</v>
          </cell>
        </row>
        <row r="291">
          <cell r="A291">
            <v>39300</v>
          </cell>
          <cell r="B291" t="str">
            <v>Warren County Schools</v>
          </cell>
          <cell r="C291">
            <v>11328015.269461079</v>
          </cell>
          <cell r="D291">
            <v>109679062.35804699</v>
          </cell>
          <cell r="E291">
            <v>5.5545819999999995E-4</v>
          </cell>
          <cell r="F291">
            <v>17172320</v>
          </cell>
          <cell r="G291">
            <v>12464923.688394275</v>
          </cell>
          <cell r="H291">
            <v>99794261.973937407</v>
          </cell>
          <cell r="I291">
            <v>5.7483160000000003E-4</v>
          </cell>
          <cell r="J291">
            <v>13650441</v>
          </cell>
          <cell r="K291">
            <v>1225191</v>
          </cell>
          <cell r="L291">
            <v>435968</v>
          </cell>
          <cell r="M291">
            <v>159859</v>
          </cell>
          <cell r="N291">
            <v>-55665</v>
          </cell>
          <cell r="O291">
            <v>12293</v>
          </cell>
          <cell r="P291">
            <v>-1011575</v>
          </cell>
          <cell r="Q291">
            <v>0</v>
          </cell>
          <cell r="R291">
            <v>-99430</v>
          </cell>
          <cell r="S291">
            <v>32285</v>
          </cell>
          <cell r="T291">
            <v>100</v>
          </cell>
          <cell r="U291">
            <v>-58</v>
          </cell>
          <cell r="V291">
            <v>392562</v>
          </cell>
          <cell r="W291">
            <v>-2454018</v>
          </cell>
          <cell r="X291">
            <v>-1992823</v>
          </cell>
          <cell r="Y291">
            <v>-3355311</v>
          </cell>
          <cell r="Z291">
            <v>17172320</v>
          </cell>
          <cell r="AA291">
            <v>-3355311</v>
          </cell>
          <cell r="AB291">
            <v>-784043.69999999984</v>
          </cell>
          <cell r="AC291">
            <v>-3867991</v>
          </cell>
          <cell r="AD291">
            <v>-104486.7079653088</v>
          </cell>
          <cell r="AE291">
            <v>639436</v>
          </cell>
          <cell r="AF291">
            <v>2061455</v>
          </cell>
          <cell r="AG291">
            <v>1992823</v>
          </cell>
          <cell r="AH291">
            <v>-103760.80514067241</v>
          </cell>
          <cell r="AI291">
            <v>13650441</v>
          </cell>
          <cell r="AJ291">
            <v>639436</v>
          </cell>
          <cell r="AK291">
            <v>1092895</v>
          </cell>
          <cell r="AL291">
            <v>118207</v>
          </cell>
          <cell r="AM291">
            <v>132528</v>
          </cell>
          <cell r="AN291">
            <v>1983066</v>
          </cell>
          <cell r="AO291">
            <v>4017627</v>
          </cell>
          <cell r="AP291">
            <v>6212637</v>
          </cell>
          <cell r="AQ291">
            <v>0</v>
          </cell>
          <cell r="AR291">
            <v>37772</v>
          </cell>
          <cell r="AS291">
            <v>10268036</v>
          </cell>
        </row>
        <row r="292">
          <cell r="A292">
            <v>39301</v>
          </cell>
          <cell r="B292" t="str">
            <v>Haliwa-Saponi Tribal Charter</v>
          </cell>
          <cell r="C292">
            <v>618438.32335329347</v>
          </cell>
          <cell r="D292">
            <v>6300284.0090220002</v>
          </cell>
          <cell r="E292">
            <v>3.1907099999999998E-5</v>
          </cell>
          <cell r="F292">
            <v>986427</v>
          </cell>
          <cell r="G292">
            <v>790147.21780604136</v>
          </cell>
          <cell r="H292">
            <v>5974990.98423375</v>
          </cell>
          <cell r="I292">
            <v>3.4416899999999999E-5</v>
          </cell>
          <cell r="J292">
            <v>817293</v>
          </cell>
          <cell r="K292">
            <v>73356</v>
          </cell>
          <cell r="L292">
            <v>26103</v>
          </cell>
          <cell r="M292">
            <v>19925</v>
          </cell>
          <cell r="N292">
            <v>-3333</v>
          </cell>
          <cell r="O292">
            <v>736</v>
          </cell>
          <cell r="P292">
            <v>-60566</v>
          </cell>
          <cell r="Q292">
            <v>0</v>
          </cell>
          <cell r="R292">
            <v>-5953</v>
          </cell>
          <cell r="S292">
            <v>1933</v>
          </cell>
          <cell r="T292">
            <v>6</v>
          </cell>
          <cell r="U292">
            <v>-3</v>
          </cell>
          <cell r="V292">
            <v>23504</v>
          </cell>
          <cell r="W292">
            <v>-146929</v>
          </cell>
          <cell r="X292">
            <v>-124001</v>
          </cell>
          <cell r="Y292">
            <v>-195222</v>
          </cell>
          <cell r="Z292">
            <v>986427</v>
          </cell>
          <cell r="AA292">
            <v>-195222</v>
          </cell>
          <cell r="AB292">
            <v>-49700.26</v>
          </cell>
          <cell r="AC292">
            <v>-231588</v>
          </cell>
          <cell r="AD292">
            <v>-13536.174368332096</v>
          </cell>
          <cell r="AE292">
            <v>79700</v>
          </cell>
          <cell r="AF292">
            <v>123426</v>
          </cell>
          <cell r="AG292">
            <v>124001</v>
          </cell>
          <cell r="AH292">
            <v>-6212.4720604190998</v>
          </cell>
          <cell r="AI292">
            <v>817293</v>
          </cell>
          <cell r="AJ292">
            <v>174995</v>
          </cell>
          <cell r="AK292">
            <v>65435</v>
          </cell>
          <cell r="AL292">
            <v>7077</v>
          </cell>
          <cell r="AM292">
            <v>7935</v>
          </cell>
          <cell r="AN292">
            <v>255442</v>
          </cell>
          <cell r="AO292">
            <v>308478</v>
          </cell>
          <cell r="AP292">
            <v>371969</v>
          </cell>
          <cell r="AQ292">
            <v>0</v>
          </cell>
          <cell r="AR292">
            <v>2262</v>
          </cell>
          <cell r="AS292">
            <v>682709</v>
          </cell>
        </row>
        <row r="293">
          <cell r="A293">
            <v>39400</v>
          </cell>
          <cell r="B293" t="str">
            <v>Washington County Schools</v>
          </cell>
          <cell r="C293">
            <v>8046146.7065868266</v>
          </cell>
          <cell r="D293">
            <v>75936238.654262006</v>
          </cell>
          <cell r="E293">
            <v>3.8457120000000002E-4</v>
          </cell>
          <cell r="F293">
            <v>11889247</v>
          </cell>
          <cell r="G293">
            <v>8284976.7885532593</v>
          </cell>
          <cell r="H293">
            <v>61899129.070890002</v>
          </cell>
          <cell r="I293">
            <v>3.565493E-4</v>
          </cell>
          <cell r="J293">
            <v>8466923</v>
          </cell>
          <cell r="K293">
            <v>759946</v>
          </cell>
          <cell r="L293">
            <v>270416</v>
          </cell>
          <cell r="M293">
            <v>-184633</v>
          </cell>
          <cell r="N293">
            <v>-34527</v>
          </cell>
          <cell r="O293">
            <v>7625</v>
          </cell>
          <cell r="P293">
            <v>-627447</v>
          </cell>
          <cell r="Q293">
            <v>0</v>
          </cell>
          <cell r="R293">
            <v>-61673</v>
          </cell>
          <cell r="S293">
            <v>20025</v>
          </cell>
          <cell r="T293">
            <v>62</v>
          </cell>
          <cell r="U293">
            <v>-36</v>
          </cell>
          <cell r="V293">
            <v>243494</v>
          </cell>
          <cell r="W293">
            <v>-1522147</v>
          </cell>
          <cell r="X293">
            <v>-1227824</v>
          </cell>
          <cell r="Y293">
            <v>-2356719</v>
          </cell>
          <cell r="Z293">
            <v>11889247</v>
          </cell>
          <cell r="AA293">
            <v>-2356719</v>
          </cell>
          <cell r="AB293">
            <v>-521125.04</v>
          </cell>
          <cell r="AC293">
            <v>-2399188</v>
          </cell>
          <cell r="AD293">
            <v>151131.02528782887</v>
          </cell>
          <cell r="AE293">
            <v>-738540</v>
          </cell>
          <cell r="AF293">
            <v>1278653</v>
          </cell>
          <cell r="AG293">
            <v>1227824</v>
          </cell>
          <cell r="AH293">
            <v>-64359.444470942697</v>
          </cell>
          <cell r="AI293">
            <v>8466923</v>
          </cell>
          <cell r="AJ293">
            <v>0</v>
          </cell>
          <cell r="AK293">
            <v>677887</v>
          </cell>
          <cell r="AL293">
            <v>73320</v>
          </cell>
          <cell r="AM293">
            <v>82203</v>
          </cell>
          <cell r="AN293">
            <v>833410</v>
          </cell>
          <cell r="AO293">
            <v>3642270</v>
          </cell>
          <cell r="AP293">
            <v>3853496</v>
          </cell>
          <cell r="AQ293">
            <v>0</v>
          </cell>
          <cell r="AR293">
            <v>23429</v>
          </cell>
          <cell r="AS293">
            <v>7519195</v>
          </cell>
        </row>
        <row r="294">
          <cell r="A294">
            <v>39401</v>
          </cell>
          <cell r="B294" t="str">
            <v>Henderson Collegiate Charter School</v>
          </cell>
          <cell r="C294">
            <v>6389406.7365269465</v>
          </cell>
          <cell r="D294">
            <v>92573928.063713998</v>
          </cell>
          <cell r="E294">
            <v>4.6883100000000001E-4</v>
          </cell>
          <cell r="F294">
            <v>14494189</v>
          </cell>
          <cell r="G294">
            <v>6462649.1255961843</v>
          </cell>
          <cell r="H294">
            <v>76402802.8024299</v>
          </cell>
          <cell r="I294">
            <v>4.4009289999999998E-4</v>
          </cell>
          <cell r="J294">
            <v>10450821</v>
          </cell>
          <cell r="K294">
            <v>938010</v>
          </cell>
          <cell r="L294">
            <v>333778</v>
          </cell>
          <cell r="M294">
            <v>-232761</v>
          </cell>
          <cell r="N294">
            <v>-42617</v>
          </cell>
          <cell r="O294">
            <v>9411</v>
          </cell>
          <cell r="P294">
            <v>-774465</v>
          </cell>
          <cell r="Q294">
            <v>0</v>
          </cell>
          <cell r="R294">
            <v>-76124</v>
          </cell>
          <cell r="S294">
            <v>24717</v>
          </cell>
          <cell r="T294">
            <v>77</v>
          </cell>
          <cell r="U294">
            <v>-44</v>
          </cell>
          <cell r="V294">
            <v>300547</v>
          </cell>
          <cell r="W294">
            <v>-1878804</v>
          </cell>
          <cell r="X294">
            <v>1840886</v>
          </cell>
          <cell r="Y294">
            <v>442611</v>
          </cell>
          <cell r="Z294">
            <v>14494189</v>
          </cell>
          <cell r="AA294">
            <v>442611</v>
          </cell>
          <cell r="AB294">
            <v>-406500.63</v>
          </cell>
          <cell r="AC294">
            <v>-2961346</v>
          </cell>
          <cell r="AD294">
            <v>154993.09968691925</v>
          </cell>
          <cell r="AE294">
            <v>-931056</v>
          </cell>
          <cell r="AF294">
            <v>1578257</v>
          </cell>
          <cell r="AG294">
            <v>-1840886</v>
          </cell>
          <cell r="AH294">
            <v>-79439.602208183103</v>
          </cell>
          <cell r="AI294">
            <v>10450821</v>
          </cell>
          <cell r="AJ294">
            <v>2695337</v>
          </cell>
          <cell r="AK294">
            <v>836724</v>
          </cell>
          <cell r="AL294">
            <v>90500</v>
          </cell>
          <cell r="AM294">
            <v>101464</v>
          </cell>
          <cell r="AN294">
            <v>3724025</v>
          </cell>
          <cell r="AO294">
            <v>931056</v>
          </cell>
          <cell r="AP294">
            <v>4756415</v>
          </cell>
          <cell r="AQ294">
            <v>0</v>
          </cell>
          <cell r="AR294">
            <v>28918</v>
          </cell>
          <cell r="AS294">
            <v>5716389</v>
          </cell>
        </row>
        <row r="295">
          <cell r="A295">
            <v>39500</v>
          </cell>
          <cell r="B295" t="str">
            <v>Watauga County Schools</v>
          </cell>
          <cell r="C295">
            <v>31444229.49101796</v>
          </cell>
          <cell r="D295">
            <v>346552096.178096</v>
          </cell>
          <cell r="E295">
            <v>1.7550769E-3</v>
          </cell>
          <cell r="F295">
            <v>54259244</v>
          </cell>
          <cell r="G295">
            <v>35971938.155802868</v>
          </cell>
          <cell r="H295">
            <v>348515355.836272</v>
          </cell>
          <cell r="I295">
            <v>2.0075065999999998E-3</v>
          </cell>
          <cell r="J295">
            <v>47671962</v>
          </cell>
          <cell r="K295">
            <v>4278781</v>
          </cell>
          <cell r="L295">
            <v>1522546</v>
          </cell>
          <cell r="M295">
            <v>1804949</v>
          </cell>
          <cell r="N295">
            <v>-194401</v>
          </cell>
          <cell r="O295">
            <v>42930</v>
          </cell>
          <cell r="P295">
            <v>-3532762</v>
          </cell>
          <cell r="Q295">
            <v>0</v>
          </cell>
          <cell r="R295">
            <v>-347244</v>
          </cell>
          <cell r="S295">
            <v>112749</v>
          </cell>
          <cell r="T295">
            <v>350</v>
          </cell>
          <cell r="U295">
            <v>-202</v>
          </cell>
          <cell r="V295">
            <v>1370961</v>
          </cell>
          <cell r="W295">
            <v>-8570260</v>
          </cell>
          <cell r="X295">
            <v>186702</v>
          </cell>
          <cell r="Y295">
            <v>-3324901</v>
          </cell>
          <cell r="Z295">
            <v>54259244</v>
          </cell>
          <cell r="AA295">
            <v>-3324901</v>
          </cell>
          <cell r="AB295">
            <v>-2262634.91</v>
          </cell>
          <cell r="AC295">
            <v>-13508333</v>
          </cell>
          <cell r="AD295">
            <v>-1361431.2776006525</v>
          </cell>
          <cell r="AE295">
            <v>7219788</v>
          </cell>
          <cell r="AF295">
            <v>7199300</v>
          </cell>
          <cell r="AG295">
            <v>-186702</v>
          </cell>
          <cell r="AH295">
            <v>-362367.86763499735</v>
          </cell>
          <cell r="AI295">
            <v>47671962</v>
          </cell>
          <cell r="AJ295">
            <v>7941960</v>
          </cell>
          <cell r="AK295">
            <v>3816760</v>
          </cell>
          <cell r="AL295">
            <v>412819</v>
          </cell>
          <cell r="AM295">
            <v>462832</v>
          </cell>
          <cell r="AN295">
            <v>12634371</v>
          </cell>
          <cell r="AO295">
            <v>2051775</v>
          </cell>
          <cell r="AP295">
            <v>21696632</v>
          </cell>
          <cell r="AQ295">
            <v>0</v>
          </cell>
          <cell r="AR295">
            <v>131913</v>
          </cell>
          <cell r="AS295">
            <v>23880320</v>
          </cell>
        </row>
        <row r="296">
          <cell r="A296">
            <v>39501</v>
          </cell>
          <cell r="B296" t="str">
            <v>Two Rivers Community School</v>
          </cell>
          <cell r="C296">
            <v>820107.93413173652</v>
          </cell>
          <cell r="D296">
            <v>10196048.583690999</v>
          </cell>
          <cell r="E296">
            <v>5.16368E-5</v>
          </cell>
          <cell r="F296">
            <v>1596382</v>
          </cell>
          <cell r="G296">
            <v>1236542.4483306836</v>
          </cell>
          <cell r="H296">
            <v>8473128.13340321</v>
          </cell>
          <cell r="I296">
            <v>4.8806600000000001E-5</v>
          </cell>
          <cell r="J296">
            <v>1159003</v>
          </cell>
          <cell r="K296">
            <v>104026</v>
          </cell>
          <cell r="L296">
            <v>37016</v>
          </cell>
          <cell r="M296">
            <v>-16684</v>
          </cell>
          <cell r="N296">
            <v>-4726</v>
          </cell>
          <cell r="O296">
            <v>1044</v>
          </cell>
          <cell r="P296">
            <v>-85889</v>
          </cell>
          <cell r="Q296">
            <v>0</v>
          </cell>
          <cell r="R296">
            <v>-8442</v>
          </cell>
          <cell r="S296">
            <v>2741</v>
          </cell>
          <cell r="T296">
            <v>9</v>
          </cell>
          <cell r="U296">
            <v>-5</v>
          </cell>
          <cell r="V296">
            <v>33331</v>
          </cell>
          <cell r="W296">
            <v>-208361</v>
          </cell>
          <cell r="X296">
            <v>-44529</v>
          </cell>
          <cell r="Y296">
            <v>-190469</v>
          </cell>
          <cell r="Z296">
            <v>1596382</v>
          </cell>
          <cell r="AA296">
            <v>-190469</v>
          </cell>
          <cell r="AB296">
            <v>-77778.52</v>
          </cell>
          <cell r="AC296">
            <v>-328415</v>
          </cell>
          <cell r="AD296">
            <v>15264.179391963233</v>
          </cell>
          <cell r="AE296">
            <v>-66728</v>
          </cell>
          <cell r="AF296">
            <v>175030</v>
          </cell>
          <cell r="AG296">
            <v>44529</v>
          </cell>
          <cell r="AH296">
            <v>-8809.9055656973997</v>
          </cell>
          <cell r="AI296">
            <v>1159003</v>
          </cell>
          <cell r="AJ296">
            <v>84121</v>
          </cell>
          <cell r="AK296">
            <v>92793</v>
          </cell>
          <cell r="AL296">
            <v>10036</v>
          </cell>
          <cell r="AM296">
            <v>11252</v>
          </cell>
          <cell r="AN296">
            <v>198202</v>
          </cell>
          <cell r="AO296">
            <v>186636</v>
          </cell>
          <cell r="AP296">
            <v>527490</v>
          </cell>
          <cell r="AQ296">
            <v>0</v>
          </cell>
          <cell r="AR296">
            <v>3207</v>
          </cell>
          <cell r="AS296">
            <v>717333</v>
          </cell>
        </row>
        <row r="297">
          <cell r="A297">
            <v>39600</v>
          </cell>
          <cell r="B297" t="str">
            <v>Wayne County Schools</v>
          </cell>
          <cell r="C297">
            <v>95413765.26946108</v>
          </cell>
          <cell r="D297">
            <v>1012570212.3414201</v>
          </cell>
          <cell r="E297">
            <v>5.1280561000000002E-3</v>
          </cell>
          <cell r="F297">
            <v>158536898</v>
          </cell>
          <cell r="G297">
            <v>106293978.06041338</v>
          </cell>
          <cell r="H297">
            <v>880970456.783988</v>
          </cell>
          <cell r="I297">
            <v>5.0745367E-3</v>
          </cell>
          <cell r="J297">
            <v>120504271</v>
          </cell>
          <cell r="K297">
            <v>10815820</v>
          </cell>
          <cell r="L297">
            <v>3848663</v>
          </cell>
          <cell r="M297">
            <v>-266495</v>
          </cell>
          <cell r="N297">
            <v>-491404</v>
          </cell>
          <cell r="O297">
            <v>108517</v>
          </cell>
          <cell r="P297">
            <v>-8930049</v>
          </cell>
          <cell r="Q297">
            <v>0</v>
          </cell>
          <cell r="R297">
            <v>-877756</v>
          </cell>
          <cell r="S297">
            <v>285005</v>
          </cell>
          <cell r="T297">
            <v>886</v>
          </cell>
          <cell r="U297">
            <v>-510</v>
          </cell>
          <cell r="V297">
            <v>3465488</v>
          </cell>
          <cell r="W297">
            <v>-21663739</v>
          </cell>
          <cell r="X297">
            <v>-2822892</v>
          </cell>
          <cell r="Y297">
            <v>-16528466</v>
          </cell>
          <cell r="Z297">
            <v>158536898</v>
          </cell>
          <cell r="AA297">
            <v>-16528466</v>
          </cell>
          <cell r="AB297">
            <v>-6685891.2200000007</v>
          </cell>
          <cell r="AC297">
            <v>-34146105</v>
          </cell>
          <cell r="AD297">
            <v>288647.26546476781</v>
          </cell>
          <cell r="AE297">
            <v>-1065968</v>
          </cell>
          <cell r="AF297">
            <v>18198252</v>
          </cell>
          <cell r="AG297">
            <v>2822892</v>
          </cell>
          <cell r="AH297">
            <v>-915986.5492918113</v>
          </cell>
          <cell r="AI297">
            <v>120504271</v>
          </cell>
          <cell r="AJ297">
            <v>240303</v>
          </cell>
          <cell r="AK297">
            <v>9647933</v>
          </cell>
          <cell r="AL297">
            <v>1043515</v>
          </cell>
          <cell r="AM297">
            <v>1169937</v>
          </cell>
          <cell r="AN297">
            <v>12101688</v>
          </cell>
          <cell r="AO297">
            <v>16389781</v>
          </cell>
          <cell r="AP297">
            <v>54844331</v>
          </cell>
          <cell r="AQ297">
            <v>0</v>
          </cell>
          <cell r="AR297">
            <v>333448</v>
          </cell>
          <cell r="AS297">
            <v>71567560</v>
          </cell>
        </row>
        <row r="298">
          <cell r="A298">
            <v>39605</v>
          </cell>
          <cell r="B298" t="str">
            <v>Wayne Community College</v>
          </cell>
          <cell r="C298">
            <v>14970072.155688625</v>
          </cell>
          <cell r="D298">
            <v>162541395.03086901</v>
          </cell>
          <cell r="E298">
            <v>8.2317390000000005E-4</v>
          </cell>
          <cell r="F298">
            <v>25448910</v>
          </cell>
          <cell r="G298">
            <v>15096958.346581878</v>
          </cell>
          <cell r="H298">
            <v>141374568.956893</v>
          </cell>
          <cell r="I298">
            <v>8.1434110000000004E-4</v>
          </cell>
          <cell r="J298">
            <v>19338037</v>
          </cell>
          <cell r="K298">
            <v>1735679</v>
          </cell>
          <cell r="L298">
            <v>617618</v>
          </cell>
          <cell r="M298">
            <v>-69206</v>
          </cell>
          <cell r="N298">
            <v>-78858</v>
          </cell>
          <cell r="O298">
            <v>17414</v>
          </cell>
          <cell r="P298">
            <v>-1433058</v>
          </cell>
          <cell r="Q298">
            <v>0</v>
          </cell>
          <cell r="R298">
            <v>-140859</v>
          </cell>
          <cell r="S298">
            <v>45736</v>
          </cell>
          <cell r="T298">
            <v>142</v>
          </cell>
          <cell r="U298">
            <v>-82</v>
          </cell>
          <cell r="V298">
            <v>556127</v>
          </cell>
          <cell r="W298">
            <v>-3476509</v>
          </cell>
          <cell r="X298">
            <v>177711</v>
          </cell>
          <cell r="Y298">
            <v>-2048145</v>
          </cell>
          <cell r="Z298">
            <v>25448910</v>
          </cell>
          <cell r="AA298">
            <v>-2048145</v>
          </cell>
          <cell r="AB298">
            <v>-949598.68</v>
          </cell>
          <cell r="AC298">
            <v>-5479629</v>
          </cell>
          <cell r="AD298">
            <v>47637.585231501143</v>
          </cell>
          <cell r="AE298">
            <v>-276816</v>
          </cell>
          <cell r="AF298">
            <v>2920382</v>
          </cell>
          <cell r="AG298">
            <v>-177711</v>
          </cell>
          <cell r="AH298">
            <v>-146993.81209234291</v>
          </cell>
          <cell r="AI298">
            <v>19338037</v>
          </cell>
          <cell r="AJ298">
            <v>1058755</v>
          </cell>
          <cell r="AK298">
            <v>1548261</v>
          </cell>
          <cell r="AL298">
            <v>167459</v>
          </cell>
          <cell r="AM298">
            <v>187747</v>
          </cell>
          <cell r="AN298">
            <v>2962222</v>
          </cell>
          <cell r="AO298">
            <v>988804</v>
          </cell>
          <cell r="AP298">
            <v>8801196</v>
          </cell>
          <cell r="AQ298">
            <v>0</v>
          </cell>
          <cell r="AR298">
            <v>53510</v>
          </cell>
          <cell r="AS298">
            <v>9843510</v>
          </cell>
        </row>
        <row r="299">
          <cell r="A299">
            <v>39700</v>
          </cell>
          <cell r="B299" t="str">
            <v>Wilkes County Schools</v>
          </cell>
          <cell r="C299">
            <v>53802799.850299403</v>
          </cell>
          <cell r="D299">
            <v>585457979.12673402</v>
          </cell>
          <cell r="E299">
            <v>2.9649908000000001E-3</v>
          </cell>
          <cell r="F299">
            <v>91664450</v>
          </cell>
          <cell r="G299">
            <v>56673037.042925276</v>
          </cell>
          <cell r="H299">
            <v>524477766.97623998</v>
          </cell>
          <cell r="I299">
            <v>3.0210794E-3</v>
          </cell>
          <cell r="J299">
            <v>71741125</v>
          </cell>
          <cell r="K299">
            <v>6439100</v>
          </cell>
          <cell r="L299">
            <v>2291267</v>
          </cell>
          <cell r="M299">
            <v>396896</v>
          </cell>
          <cell r="N299">
            <v>-292553</v>
          </cell>
          <cell r="O299">
            <v>64605</v>
          </cell>
          <cell r="P299">
            <v>-5316423</v>
          </cell>
          <cell r="Q299">
            <v>0</v>
          </cell>
          <cell r="R299">
            <v>-522564</v>
          </cell>
          <cell r="S299">
            <v>169675</v>
          </cell>
          <cell r="T299">
            <v>527</v>
          </cell>
          <cell r="U299">
            <v>-304</v>
          </cell>
          <cell r="V299">
            <v>2063147</v>
          </cell>
          <cell r="W299">
            <v>-12897311</v>
          </cell>
          <cell r="X299">
            <v>-2990280</v>
          </cell>
          <cell r="Y299">
            <v>-10594218</v>
          </cell>
          <cell r="Z299">
            <v>91664450</v>
          </cell>
          <cell r="AA299">
            <v>-10594218</v>
          </cell>
          <cell r="AB299">
            <v>-3564734.03</v>
          </cell>
          <cell r="AC299">
            <v>-20328574</v>
          </cell>
          <cell r="AD299">
            <v>-302503.66015089117</v>
          </cell>
          <cell r="AE299">
            <v>1587584</v>
          </cell>
          <cell r="AF299">
            <v>10834164</v>
          </cell>
          <cell r="AG299">
            <v>2990280</v>
          </cell>
          <cell r="AH299">
            <v>-545324.28443025658</v>
          </cell>
          <cell r="AI299">
            <v>71741125</v>
          </cell>
          <cell r="AJ299">
            <v>1587584</v>
          </cell>
          <cell r="AK299">
            <v>5743809</v>
          </cell>
          <cell r="AL299">
            <v>621247</v>
          </cell>
          <cell r="AM299">
            <v>696511</v>
          </cell>
          <cell r="AN299">
            <v>8649151</v>
          </cell>
          <cell r="AO299">
            <v>7120381</v>
          </cell>
          <cell r="AP299">
            <v>32651075</v>
          </cell>
          <cell r="AQ299">
            <v>0</v>
          </cell>
          <cell r="AR299">
            <v>198515</v>
          </cell>
          <cell r="AS299">
            <v>39969971</v>
          </cell>
        </row>
        <row r="300">
          <cell r="A300">
            <v>39703</v>
          </cell>
          <cell r="B300" t="str">
            <v>Pinnacle Classical Academy</v>
          </cell>
          <cell r="C300">
            <v>3366611.8263473054</v>
          </cell>
          <cell r="D300">
            <v>44402196.699692003</v>
          </cell>
          <cell r="E300">
            <v>2.248703E-4</v>
          </cell>
          <cell r="F300">
            <v>6951999</v>
          </cell>
          <cell r="G300">
            <v>3589448.4896661369</v>
          </cell>
          <cell r="H300">
            <v>37186963.272679903</v>
          </cell>
          <cell r="I300">
            <v>2.142031E-4</v>
          </cell>
          <cell r="J300">
            <v>5086649</v>
          </cell>
          <cell r="K300">
            <v>456550</v>
          </cell>
          <cell r="L300">
            <v>162457</v>
          </cell>
          <cell r="M300">
            <v>-83594</v>
          </cell>
          <cell r="N300">
            <v>-20743</v>
          </cell>
          <cell r="O300">
            <v>4581</v>
          </cell>
          <cell r="P300">
            <v>-376950</v>
          </cell>
          <cell r="Q300">
            <v>0</v>
          </cell>
          <cell r="R300">
            <v>-37051</v>
          </cell>
          <cell r="S300">
            <v>12030</v>
          </cell>
          <cell r="T300">
            <v>37</v>
          </cell>
          <cell r="U300">
            <v>-22</v>
          </cell>
          <cell r="V300">
            <v>146283</v>
          </cell>
          <cell r="W300">
            <v>-914456</v>
          </cell>
          <cell r="X300">
            <v>832056</v>
          </cell>
          <cell r="Y300">
            <v>181178</v>
          </cell>
          <cell r="Z300">
            <v>6951999</v>
          </cell>
          <cell r="AA300">
            <v>181178</v>
          </cell>
          <cell r="AB300">
            <v>-225776.31</v>
          </cell>
          <cell r="AC300">
            <v>-1441354</v>
          </cell>
          <cell r="AD300">
            <v>57531.843945104745</v>
          </cell>
          <cell r="AE300">
            <v>-334384</v>
          </cell>
          <cell r="AF300">
            <v>768173</v>
          </cell>
          <cell r="AG300">
            <v>-832056</v>
          </cell>
          <cell r="AH300">
            <v>-38665.038803760901</v>
          </cell>
          <cell r="AI300">
            <v>5086649</v>
          </cell>
          <cell r="AJ300">
            <v>872410</v>
          </cell>
          <cell r="AK300">
            <v>407252</v>
          </cell>
          <cell r="AL300">
            <v>44048</v>
          </cell>
          <cell r="AM300">
            <v>49385</v>
          </cell>
          <cell r="AN300">
            <v>1373095</v>
          </cell>
          <cell r="AO300">
            <v>501678</v>
          </cell>
          <cell r="AP300">
            <v>2315054</v>
          </cell>
          <cell r="AQ300">
            <v>0</v>
          </cell>
          <cell r="AR300">
            <v>14075</v>
          </cell>
          <cell r="AS300">
            <v>2830807</v>
          </cell>
        </row>
        <row r="301">
          <cell r="A301">
            <v>39705</v>
          </cell>
          <cell r="B301" t="str">
            <v>Wilkes Community College</v>
          </cell>
          <cell r="C301">
            <v>14393680.389221556</v>
          </cell>
          <cell r="D301">
            <v>148315945.48747101</v>
          </cell>
          <cell r="E301">
            <v>7.5113060000000001E-4</v>
          </cell>
          <cell r="F301">
            <v>23221648</v>
          </cell>
          <cell r="G301">
            <v>15303355.802861687</v>
          </cell>
          <cell r="H301">
            <v>133823585.659897</v>
          </cell>
          <cell r="I301">
            <v>7.7084620000000001E-4</v>
          </cell>
          <cell r="J301">
            <v>18305170</v>
          </cell>
          <cell r="K301">
            <v>1642974</v>
          </cell>
          <cell r="L301">
            <v>584630</v>
          </cell>
          <cell r="M301">
            <v>151118</v>
          </cell>
          <cell r="N301">
            <v>-74647</v>
          </cell>
          <cell r="O301">
            <v>16484</v>
          </cell>
          <cell r="P301">
            <v>-1356517</v>
          </cell>
          <cell r="Q301">
            <v>0</v>
          </cell>
          <cell r="R301">
            <v>-133335</v>
          </cell>
          <cell r="S301">
            <v>43294</v>
          </cell>
          <cell r="T301">
            <v>135</v>
          </cell>
          <cell r="U301">
            <v>-78</v>
          </cell>
          <cell r="V301">
            <v>526424</v>
          </cell>
          <cell r="W301">
            <v>-3290825</v>
          </cell>
          <cell r="X301">
            <v>-245842</v>
          </cell>
          <cell r="Y301">
            <v>-2136185</v>
          </cell>
          <cell r="Z301">
            <v>23221648</v>
          </cell>
          <cell r="AA301">
            <v>-2136185</v>
          </cell>
          <cell r="AB301">
            <v>-962581.08000000007</v>
          </cell>
          <cell r="AC301">
            <v>-5186955</v>
          </cell>
          <cell r="AD301">
            <v>-106333.13894368103</v>
          </cell>
          <cell r="AE301">
            <v>604476</v>
          </cell>
          <cell r="AF301">
            <v>2764401</v>
          </cell>
          <cell r="AG301">
            <v>245842</v>
          </cell>
          <cell r="AH301">
            <v>-139142.70257868181</v>
          </cell>
          <cell r="AI301">
            <v>18305170</v>
          </cell>
          <cell r="AJ301">
            <v>748303</v>
          </cell>
          <cell r="AK301">
            <v>1465567</v>
          </cell>
          <cell r="AL301">
            <v>158515</v>
          </cell>
          <cell r="AM301">
            <v>177719</v>
          </cell>
          <cell r="AN301">
            <v>2550104</v>
          </cell>
          <cell r="AO301">
            <v>216646</v>
          </cell>
          <cell r="AP301">
            <v>8331114</v>
          </cell>
          <cell r="AQ301">
            <v>0</v>
          </cell>
          <cell r="AR301">
            <v>50652</v>
          </cell>
          <cell r="AS301">
            <v>8598412</v>
          </cell>
        </row>
        <row r="302">
          <cell r="A302">
            <v>39800</v>
          </cell>
          <cell r="B302" t="str">
            <v>Wilson County Schools</v>
          </cell>
          <cell r="C302">
            <v>61009191.167664677</v>
          </cell>
          <cell r="D302">
            <v>641135232.85795796</v>
          </cell>
          <cell r="E302">
            <v>3.2469624000000001E-3</v>
          </cell>
          <cell r="F302">
            <v>100381769</v>
          </cell>
          <cell r="G302">
            <v>65333466.931637511</v>
          </cell>
          <cell r="H302">
            <v>572779008.949247</v>
          </cell>
          <cell r="I302">
            <v>3.2993025999999998E-3</v>
          </cell>
          <cell r="J302">
            <v>78348050</v>
          </cell>
          <cell r="K302">
            <v>7032103</v>
          </cell>
          <cell r="L302">
            <v>2502279</v>
          </cell>
          <cell r="M302">
            <v>412007</v>
          </cell>
          <cell r="N302">
            <v>-319495</v>
          </cell>
          <cell r="O302">
            <v>70555</v>
          </cell>
          <cell r="P302">
            <v>-5806034</v>
          </cell>
          <cell r="Q302">
            <v>0</v>
          </cell>
          <cell r="R302">
            <v>-570689</v>
          </cell>
          <cell r="S302">
            <v>185301</v>
          </cell>
          <cell r="T302">
            <v>576</v>
          </cell>
          <cell r="U302">
            <v>-332</v>
          </cell>
          <cell r="V302">
            <v>2253150</v>
          </cell>
          <cell r="W302">
            <v>-14085075</v>
          </cell>
          <cell r="X302">
            <v>-3391947</v>
          </cell>
          <cell r="Y302">
            <v>-11717601</v>
          </cell>
          <cell r="Z302">
            <v>100381769</v>
          </cell>
          <cell r="AA302">
            <v>-11717601</v>
          </cell>
          <cell r="AB302">
            <v>-4109475.0699999994</v>
          </cell>
          <cell r="AC302">
            <v>-22200713</v>
          </cell>
          <cell r="AD302">
            <v>-282286.90388716012</v>
          </cell>
          <cell r="AE302">
            <v>1648032</v>
          </cell>
          <cell r="AF302">
            <v>11831925</v>
          </cell>
          <cell r="AG302">
            <v>3391947</v>
          </cell>
          <cell r="AH302">
            <v>-595545.36350944138</v>
          </cell>
          <cell r="AI302">
            <v>78348050</v>
          </cell>
          <cell r="AJ302">
            <v>1648032</v>
          </cell>
          <cell r="AK302">
            <v>6272779</v>
          </cell>
          <cell r="AL302">
            <v>678460</v>
          </cell>
          <cell r="AM302">
            <v>760656</v>
          </cell>
          <cell r="AN302">
            <v>9359927</v>
          </cell>
          <cell r="AO302">
            <v>9709683</v>
          </cell>
          <cell r="AP302">
            <v>35658042</v>
          </cell>
          <cell r="AQ302">
            <v>0</v>
          </cell>
          <cell r="AR302">
            <v>216797</v>
          </cell>
          <cell r="AS302">
            <v>45584522</v>
          </cell>
        </row>
        <row r="303">
          <cell r="A303">
            <v>39805</v>
          </cell>
          <cell r="B303" t="str">
            <v>Wilson Community College</v>
          </cell>
          <cell r="C303">
            <v>7358283.0838323357</v>
          </cell>
          <cell r="D303">
            <v>74727505.802040994</v>
          </cell>
          <cell r="E303">
            <v>3.7844959999999998E-4</v>
          </cell>
          <cell r="F303">
            <v>11699994</v>
          </cell>
          <cell r="G303">
            <v>7627269.9523052471</v>
          </cell>
          <cell r="H303">
            <v>67371842.767304495</v>
          </cell>
          <cell r="I303">
            <v>3.8807300000000001E-4</v>
          </cell>
          <cell r="J303">
            <v>9215512</v>
          </cell>
          <cell r="K303">
            <v>827135</v>
          </cell>
          <cell r="L303">
            <v>294325</v>
          </cell>
          <cell r="M303">
            <v>72914</v>
          </cell>
          <cell r="N303">
            <v>-37580</v>
          </cell>
          <cell r="O303">
            <v>8299</v>
          </cell>
          <cell r="P303">
            <v>-682922</v>
          </cell>
          <cell r="Q303">
            <v>0</v>
          </cell>
          <cell r="R303">
            <v>-67126</v>
          </cell>
          <cell r="S303">
            <v>21796</v>
          </cell>
          <cell r="T303">
            <v>68</v>
          </cell>
          <cell r="U303">
            <v>-39</v>
          </cell>
          <cell r="V303">
            <v>265022</v>
          </cell>
          <cell r="W303">
            <v>-1656725</v>
          </cell>
          <cell r="X303">
            <v>-256210</v>
          </cell>
          <cell r="Y303">
            <v>-1211043</v>
          </cell>
          <cell r="Z303">
            <v>11699994</v>
          </cell>
          <cell r="AA303">
            <v>-1211043</v>
          </cell>
          <cell r="AB303">
            <v>-479755.28</v>
          </cell>
          <cell r="AC303">
            <v>-2611309</v>
          </cell>
          <cell r="AD303">
            <v>-51901.6504892495</v>
          </cell>
          <cell r="AE303">
            <v>291664</v>
          </cell>
          <cell r="AF303">
            <v>1391703</v>
          </cell>
          <cell r="AG303">
            <v>256210</v>
          </cell>
          <cell r="AH303">
            <v>-70049.675302047006</v>
          </cell>
          <cell r="AI303">
            <v>9215512</v>
          </cell>
          <cell r="AJ303">
            <v>508298</v>
          </cell>
          <cell r="AK303">
            <v>737821</v>
          </cell>
          <cell r="AL303">
            <v>79802</v>
          </cell>
          <cell r="AM303">
            <v>89470</v>
          </cell>
          <cell r="AN303">
            <v>1415391</v>
          </cell>
          <cell r="AO303">
            <v>927034</v>
          </cell>
          <cell r="AP303">
            <v>4194197</v>
          </cell>
          <cell r="AQ303">
            <v>0</v>
          </cell>
          <cell r="AR303">
            <v>25500</v>
          </cell>
          <cell r="AS303">
            <v>5146731</v>
          </cell>
        </row>
        <row r="304">
          <cell r="A304">
            <v>39900</v>
          </cell>
          <cell r="B304" t="str">
            <v>Yadkin County Schools</v>
          </cell>
          <cell r="C304">
            <v>31233518.712574851</v>
          </cell>
          <cell r="D304">
            <v>323506934.21086699</v>
          </cell>
          <cell r="E304">
            <v>1.6383671E-3</v>
          </cell>
          <cell r="F304">
            <v>50651091</v>
          </cell>
          <cell r="G304">
            <v>35219279.173290938</v>
          </cell>
          <cell r="H304">
            <v>306980664.50878</v>
          </cell>
          <cell r="I304">
            <v>1.7682597999999999E-3</v>
          </cell>
          <cell r="J304">
            <v>41990603</v>
          </cell>
          <cell r="K304">
            <v>3768852</v>
          </cell>
          <cell r="L304">
            <v>1341095</v>
          </cell>
          <cell r="M304">
            <v>962929</v>
          </cell>
          <cell r="N304">
            <v>-171233</v>
          </cell>
          <cell r="O304">
            <v>37814</v>
          </cell>
          <cell r="P304">
            <v>-3111741</v>
          </cell>
          <cell r="Q304">
            <v>0</v>
          </cell>
          <cell r="R304">
            <v>-305861</v>
          </cell>
          <cell r="S304">
            <v>99312</v>
          </cell>
          <cell r="T304">
            <v>309</v>
          </cell>
          <cell r="U304">
            <v>-178</v>
          </cell>
          <cell r="V304">
            <v>1207575</v>
          </cell>
          <cell r="W304">
            <v>-7548890</v>
          </cell>
          <cell r="X304">
            <v>-1412537</v>
          </cell>
          <cell r="Y304">
            <v>-5132554</v>
          </cell>
          <cell r="Z304">
            <v>50651091</v>
          </cell>
          <cell r="AA304">
            <v>-5132554</v>
          </cell>
          <cell r="AB304">
            <v>-2215292.66</v>
          </cell>
          <cell r="AC304">
            <v>-11898463</v>
          </cell>
          <cell r="AD304">
            <v>-700552.20467979275</v>
          </cell>
          <cell r="AE304">
            <v>3851704</v>
          </cell>
          <cell r="AF304">
            <v>6341315</v>
          </cell>
          <cell r="AG304">
            <v>1412537</v>
          </cell>
          <cell r="AH304">
            <v>-319182.27972485218</v>
          </cell>
          <cell r="AI304">
            <v>41990603</v>
          </cell>
          <cell r="AJ304">
            <v>3851704</v>
          </cell>
          <cell r="AK304">
            <v>3361893</v>
          </cell>
          <cell r="AL304">
            <v>363620</v>
          </cell>
          <cell r="AM304">
            <v>407673</v>
          </cell>
          <cell r="AN304">
            <v>7984890</v>
          </cell>
          <cell r="AO304">
            <v>4894709</v>
          </cell>
          <cell r="AP304">
            <v>19110912</v>
          </cell>
          <cell r="AQ304">
            <v>0</v>
          </cell>
          <cell r="AR304">
            <v>116192</v>
          </cell>
          <cell r="AS304">
            <v>24121813</v>
          </cell>
        </row>
        <row r="305">
          <cell r="A305">
            <v>40000</v>
          </cell>
          <cell r="B305" t="str">
            <v>Consolidated Judicial Retirement System</v>
          </cell>
          <cell r="C305">
            <v>78395278.14371258</v>
          </cell>
          <cell r="D305">
            <v>598953656.36914504</v>
          </cell>
          <cell r="E305">
            <v>3.0333382000000001E-3</v>
          </cell>
          <cell r="F305">
            <v>93777451</v>
          </cell>
          <cell r="G305">
            <v>81272003.338632762</v>
          </cell>
          <cell r="H305">
            <v>538346358.88956702</v>
          </cell>
          <cell r="I305">
            <v>3.1009648000000002E-3</v>
          </cell>
          <cell r="J305">
            <v>73638151</v>
          </cell>
          <cell r="K305">
            <v>6609367</v>
          </cell>
          <cell r="L305">
            <v>2351854</v>
          </cell>
          <cell r="M305">
            <v>771013</v>
          </cell>
          <cell r="N305">
            <v>-300289</v>
          </cell>
          <cell r="O305">
            <v>66313</v>
          </cell>
          <cell r="P305">
            <v>-5457004</v>
          </cell>
          <cell r="Q305">
            <v>0</v>
          </cell>
          <cell r="R305">
            <v>-536382</v>
          </cell>
          <cell r="S305">
            <v>174162</v>
          </cell>
          <cell r="T305">
            <v>541</v>
          </cell>
          <cell r="U305">
            <v>-312</v>
          </cell>
          <cell r="V305">
            <v>2117702</v>
          </cell>
          <cell r="W305">
            <v>-13238350</v>
          </cell>
          <cell r="X305">
            <v>1450374</v>
          </cell>
          <cell r="Y305">
            <v>-5991011</v>
          </cell>
          <cell r="Z305">
            <v>93777451</v>
          </cell>
          <cell r="AA305">
            <v>-5991011</v>
          </cell>
          <cell r="AB305">
            <v>-5112009.0100000007</v>
          </cell>
          <cell r="AC305">
            <v>-20866116</v>
          </cell>
          <cell r="AD305">
            <v>-364731.06393318903</v>
          </cell>
          <cell r="AE305">
            <v>3084036</v>
          </cell>
          <cell r="AF305">
            <v>11120648</v>
          </cell>
          <cell r="AG305">
            <v>-1450374</v>
          </cell>
          <cell r="AH305">
            <v>-559744.11351234722</v>
          </cell>
          <cell r="AI305">
            <v>73638151</v>
          </cell>
          <cell r="AJ305">
            <v>18841809</v>
          </cell>
          <cell r="AK305">
            <v>5895691</v>
          </cell>
          <cell r="AL305">
            <v>637675</v>
          </cell>
          <cell r="AM305">
            <v>714929</v>
          </cell>
          <cell r="AN305">
            <v>26090104</v>
          </cell>
          <cell r="AO305">
            <v>2656507</v>
          </cell>
          <cell r="AP305">
            <v>33514457</v>
          </cell>
          <cell r="AQ305">
            <v>0</v>
          </cell>
          <cell r="AR305">
            <v>203764</v>
          </cell>
          <cell r="AS305">
            <v>36374728</v>
          </cell>
        </row>
        <row r="306">
          <cell r="A306">
            <v>51000</v>
          </cell>
          <cell r="B306" t="str">
            <v>Highway - Administrative</v>
          </cell>
          <cell r="C306">
            <v>540024829.19161689</v>
          </cell>
          <cell r="D306">
            <v>4960050809.1302299</v>
          </cell>
          <cell r="E306">
            <v>2.51196593E-2</v>
          </cell>
          <cell r="F306">
            <v>776589174</v>
          </cell>
          <cell r="G306">
            <v>550912255.32591403</v>
          </cell>
          <cell r="H306">
            <v>4364275397.9352503</v>
          </cell>
          <cell r="I306">
            <v>2.5138954000000002E-2</v>
          </cell>
          <cell r="J306">
            <v>596971014</v>
          </cell>
          <cell r="K306">
            <v>53580931</v>
          </cell>
          <cell r="L306">
            <v>19066049</v>
          </cell>
          <cell r="M306">
            <v>1051429</v>
          </cell>
          <cell r="N306">
            <v>-2434386</v>
          </cell>
          <cell r="O306">
            <v>537589</v>
          </cell>
          <cell r="P306">
            <v>-44238932</v>
          </cell>
          <cell r="Q306">
            <v>0</v>
          </cell>
          <cell r="R306">
            <v>-4348351</v>
          </cell>
          <cell r="S306">
            <v>1411897</v>
          </cell>
          <cell r="T306">
            <v>4387</v>
          </cell>
          <cell r="U306">
            <v>-2528</v>
          </cell>
          <cell r="V306">
            <v>17167821</v>
          </cell>
          <cell r="W306">
            <v>-107320880</v>
          </cell>
          <cell r="X306">
            <v>-17543800</v>
          </cell>
          <cell r="Y306">
            <v>-83068774</v>
          </cell>
          <cell r="Z306">
            <v>776589174</v>
          </cell>
          <cell r="AA306">
            <v>-83068774</v>
          </cell>
          <cell r="AB306">
            <v>-34652380.859999992</v>
          </cell>
          <cell r="AC306">
            <v>-169157781</v>
          </cell>
          <cell r="AD306">
            <v>-104062.28524044156</v>
          </cell>
          <cell r="AE306">
            <v>4205720</v>
          </cell>
          <cell r="AF306">
            <v>90153059</v>
          </cell>
          <cell r="AG306">
            <v>17543800</v>
          </cell>
          <cell r="AH306">
            <v>-4537743.0667248061</v>
          </cell>
          <cell r="AI306">
            <v>596971014</v>
          </cell>
          <cell r="AJ306">
            <v>46053131</v>
          </cell>
          <cell r="AK306">
            <v>47795286</v>
          </cell>
          <cell r="AL306">
            <v>5169511</v>
          </cell>
          <cell r="AM306">
            <v>5795799</v>
          </cell>
          <cell r="AN306">
            <v>104813727</v>
          </cell>
          <cell r="AO306">
            <v>51500556</v>
          </cell>
          <cell r="AP306">
            <v>271695565</v>
          </cell>
          <cell r="AQ306">
            <v>0</v>
          </cell>
          <cell r="AR306">
            <v>1651880</v>
          </cell>
          <cell r="AS306">
            <v>324848001</v>
          </cell>
        </row>
        <row r="307">
          <cell r="A307">
            <v>51000.1</v>
          </cell>
          <cell r="B307" t="str">
            <v>NC Global TransPark Authority (subset of DOT)</v>
          </cell>
          <cell r="C307">
            <v>909191.61676646711</v>
          </cell>
          <cell r="D307">
            <v>4593085.257611</v>
          </cell>
          <cell r="E307">
            <v>2.32612E-5</v>
          </cell>
          <cell r="F307">
            <v>719134</v>
          </cell>
          <cell r="G307">
            <v>863036.56597774243</v>
          </cell>
          <cell r="H307">
            <v>6570709.4877534397</v>
          </cell>
          <cell r="I307">
            <v>3.7848400000000002E-5</v>
          </cell>
          <cell r="J307">
            <v>898780</v>
          </cell>
          <cell r="K307">
            <v>80670</v>
          </cell>
          <cell r="L307">
            <v>28705</v>
          </cell>
          <cell r="M307">
            <v>107723</v>
          </cell>
          <cell r="N307">
            <v>-3665</v>
          </cell>
          <cell r="O307">
            <v>809</v>
          </cell>
          <cell r="P307">
            <v>-66605</v>
          </cell>
          <cell r="Q307">
            <v>0</v>
          </cell>
          <cell r="R307">
            <v>-6547</v>
          </cell>
          <cell r="S307">
            <v>2126</v>
          </cell>
          <cell r="T307">
            <v>7</v>
          </cell>
          <cell r="U307">
            <v>-4</v>
          </cell>
          <cell r="V307">
            <v>25847</v>
          </cell>
          <cell r="W307">
            <v>-161579</v>
          </cell>
          <cell r="X307">
            <v>99756</v>
          </cell>
          <cell r="Y307">
            <v>107243</v>
          </cell>
          <cell r="Z307">
            <v>719134</v>
          </cell>
          <cell r="AA307">
            <v>107243</v>
          </cell>
          <cell r="AB307">
            <v>-54285</v>
          </cell>
          <cell r="AC307">
            <v>-254679</v>
          </cell>
          <cell r="AD307">
            <v>-78673.178158361203</v>
          </cell>
          <cell r="AE307">
            <v>430896</v>
          </cell>
          <cell r="AF307">
            <v>135732</v>
          </cell>
          <cell r="AG307">
            <v>-99756</v>
          </cell>
          <cell r="AH307">
            <v>-6831.8799058476006</v>
          </cell>
          <cell r="AI307">
            <v>898780</v>
          </cell>
          <cell r="AJ307">
            <v>721141</v>
          </cell>
          <cell r="AK307">
            <v>71959</v>
          </cell>
          <cell r="AL307">
            <v>7783</v>
          </cell>
          <cell r="AM307">
            <v>8726</v>
          </cell>
          <cell r="AN307">
            <v>809609</v>
          </cell>
          <cell r="AO307">
            <v>129861</v>
          </cell>
          <cell r="AP307">
            <v>409056</v>
          </cell>
          <cell r="AQ307">
            <v>0</v>
          </cell>
          <cell r="AR307">
            <v>2487</v>
          </cell>
          <cell r="AS307">
            <v>541404</v>
          </cell>
        </row>
        <row r="308">
          <cell r="A308">
            <v>51000.2</v>
          </cell>
          <cell r="B308" t="str">
            <v>NC State Ports Authority (subset of DOT)</v>
          </cell>
          <cell r="C308">
            <v>14051107.784431139</v>
          </cell>
          <cell r="D308">
            <v>143130147.182677</v>
          </cell>
          <cell r="E308">
            <v>7.2486770000000005E-4</v>
          </cell>
          <cell r="F308">
            <v>22409715</v>
          </cell>
          <cell r="G308">
            <v>16255786.963434024</v>
          </cell>
          <cell r="H308">
            <v>135077855.51941201</v>
          </cell>
          <cell r="I308">
            <v>7.7807099999999997E-4</v>
          </cell>
          <cell r="J308">
            <v>18476737</v>
          </cell>
          <cell r="K308">
            <v>1658373</v>
          </cell>
          <cell r="L308">
            <v>590110</v>
          </cell>
          <cell r="M308">
            <v>404550</v>
          </cell>
          <cell r="N308">
            <v>-75346</v>
          </cell>
          <cell r="O308">
            <v>16639</v>
          </cell>
          <cell r="P308">
            <v>-1369231</v>
          </cell>
          <cell r="Q308">
            <v>0</v>
          </cell>
          <cell r="R308">
            <v>-134585</v>
          </cell>
          <cell r="S308">
            <v>43699</v>
          </cell>
          <cell r="T308">
            <v>136</v>
          </cell>
          <cell r="U308">
            <v>-78</v>
          </cell>
          <cell r="V308">
            <v>531358</v>
          </cell>
          <cell r="W308">
            <v>-3321668</v>
          </cell>
          <cell r="X308">
            <v>926073</v>
          </cell>
          <cell r="Y308">
            <v>-729970</v>
          </cell>
          <cell r="Z308">
            <v>22409715</v>
          </cell>
          <cell r="AA308">
            <v>-729970</v>
          </cell>
          <cell r="AB308">
            <v>-1022489</v>
          </cell>
          <cell r="AC308">
            <v>-5235570</v>
          </cell>
          <cell r="AD308">
            <v>-286942.05415634299</v>
          </cell>
          <cell r="AE308">
            <v>1618204</v>
          </cell>
          <cell r="AF308">
            <v>2790310</v>
          </cell>
          <cell r="AG308">
            <v>-926073</v>
          </cell>
          <cell r="AH308">
            <v>-140446.825499169</v>
          </cell>
          <cell r="AI308">
            <v>18476737</v>
          </cell>
          <cell r="AJ308">
            <v>3487425</v>
          </cell>
          <cell r="AK308">
            <v>1479303</v>
          </cell>
          <cell r="AL308">
            <v>160001</v>
          </cell>
          <cell r="AM308">
            <v>179385</v>
          </cell>
          <cell r="AN308">
            <v>5306114</v>
          </cell>
          <cell r="AO308">
            <v>0</v>
          </cell>
          <cell r="AP308">
            <v>8409198</v>
          </cell>
          <cell r="AQ308">
            <v>0</v>
          </cell>
          <cell r="AR308">
            <v>51127</v>
          </cell>
          <cell r="AS308">
            <v>8460325</v>
          </cell>
        </row>
        <row r="309">
          <cell r="A309">
            <v>60000</v>
          </cell>
          <cell r="B309" t="str">
            <v>Legislative Retirement System</v>
          </cell>
          <cell r="C309">
            <v>3615417.6646706588</v>
          </cell>
          <cell r="D309">
            <v>28299563.434955001</v>
          </cell>
          <cell r="E309">
            <v>1.4332019999999999E-4</v>
          </cell>
          <cell r="F309">
            <v>4430829</v>
          </cell>
          <cell r="G309">
            <v>3618508.9030206692</v>
          </cell>
          <cell r="H309">
            <v>22379133.025507499</v>
          </cell>
          <cell r="I309">
            <v>1.289075E-4</v>
          </cell>
          <cell r="J309">
            <v>3061147</v>
          </cell>
          <cell r="K309">
            <v>274752</v>
          </cell>
          <cell r="L309">
            <v>97767</v>
          </cell>
          <cell r="M309">
            <v>-90006</v>
          </cell>
          <cell r="N309">
            <v>-12483</v>
          </cell>
          <cell r="O309">
            <v>2757</v>
          </cell>
          <cell r="P309">
            <v>-226848</v>
          </cell>
          <cell r="Q309">
            <v>0</v>
          </cell>
          <cell r="R309">
            <v>-22297</v>
          </cell>
          <cell r="S309">
            <v>7240</v>
          </cell>
          <cell r="T309">
            <v>22</v>
          </cell>
          <cell r="U309">
            <v>-13</v>
          </cell>
          <cell r="V309">
            <v>88033</v>
          </cell>
          <cell r="W309">
            <v>-550320</v>
          </cell>
          <cell r="X309">
            <v>59145</v>
          </cell>
          <cell r="Y309">
            <v>-372251</v>
          </cell>
          <cell r="Z309">
            <v>4430829</v>
          </cell>
          <cell r="AA309">
            <v>-372251</v>
          </cell>
          <cell r="AB309">
            <v>-227604.21000000008</v>
          </cell>
          <cell r="AC309">
            <v>-867407</v>
          </cell>
          <cell r="AD309">
            <v>77732.016908329737</v>
          </cell>
          <cell r="AE309">
            <v>-360024</v>
          </cell>
          <cell r="AF309">
            <v>462287</v>
          </cell>
          <cell r="AG309">
            <v>-59145</v>
          </cell>
          <cell r="AH309">
            <v>-23268.6337853925</v>
          </cell>
          <cell r="AI309">
            <v>3061147</v>
          </cell>
          <cell r="AJ309">
            <v>755748</v>
          </cell>
          <cell r="AK309">
            <v>245085</v>
          </cell>
          <cell r="AL309">
            <v>26508</v>
          </cell>
          <cell r="AM309">
            <v>29720</v>
          </cell>
          <cell r="AN309">
            <v>1057061</v>
          </cell>
          <cell r="AO309">
            <v>381866</v>
          </cell>
          <cell r="AP309">
            <v>1393200</v>
          </cell>
          <cell r="AQ309">
            <v>0</v>
          </cell>
          <cell r="AR309">
            <v>8471</v>
          </cell>
          <cell r="AS309">
            <v>1783537</v>
          </cell>
        </row>
        <row r="310">
          <cell r="A310">
            <v>90901</v>
          </cell>
          <cell r="B310" t="str">
            <v>Bladen County</v>
          </cell>
          <cell r="C310">
            <v>15333699.101796407</v>
          </cell>
          <cell r="D310">
            <v>163215780.93391299</v>
          </cell>
          <cell r="E310">
            <v>8.2658929999999996E-4</v>
          </cell>
          <cell r="F310">
            <v>25554499</v>
          </cell>
          <cell r="G310">
            <v>16306149.76152624</v>
          </cell>
          <cell r="H310">
            <v>143657076.308292</v>
          </cell>
          <cell r="I310">
            <v>8.2748870000000005E-4</v>
          </cell>
          <cell r="J310">
            <v>19650252</v>
          </cell>
          <cell r="K310">
            <v>1763702</v>
          </cell>
          <cell r="L310">
            <v>627589</v>
          </cell>
          <cell r="M310">
            <v>13533</v>
          </cell>
          <cell r="N310">
            <v>-80132</v>
          </cell>
          <cell r="O310">
            <v>17696</v>
          </cell>
          <cell r="P310">
            <v>-1456195</v>
          </cell>
          <cell r="Q310">
            <v>0</v>
          </cell>
          <cell r="R310">
            <v>-143133</v>
          </cell>
          <cell r="S310">
            <v>46475</v>
          </cell>
          <cell r="T310">
            <v>144</v>
          </cell>
          <cell r="U310">
            <v>-83</v>
          </cell>
          <cell r="V310">
            <v>565106</v>
          </cell>
          <cell r="W310">
            <v>-3532638</v>
          </cell>
          <cell r="X310">
            <v>818546</v>
          </cell>
          <cell r="Y310">
            <v>-1359390</v>
          </cell>
          <cell r="Z310">
            <v>25554499</v>
          </cell>
          <cell r="AA310">
            <v>-1359390</v>
          </cell>
          <cell r="AB310">
            <v>-1025656.8200000004</v>
          </cell>
          <cell r="AC310">
            <v>-5568098</v>
          </cell>
          <cell r="AD310">
            <v>-4850.1097748642787</v>
          </cell>
          <cell r="AE310">
            <v>54128</v>
          </cell>
          <cell r="AF310">
            <v>2967531</v>
          </cell>
          <cell r="AG310">
            <v>-818546</v>
          </cell>
          <cell r="AH310">
            <v>-149367.03854973931</v>
          </cell>
          <cell r="AI310">
            <v>19650252</v>
          </cell>
          <cell r="AJ310">
            <v>1138984</v>
          </cell>
          <cell r="AK310">
            <v>1573258</v>
          </cell>
          <cell r="AL310">
            <v>170163</v>
          </cell>
          <cell r="AM310">
            <v>190778</v>
          </cell>
          <cell r="AN310">
            <v>3073183</v>
          </cell>
          <cell r="AO310">
            <v>737495</v>
          </cell>
          <cell r="AP310">
            <v>8943292</v>
          </cell>
          <cell r="AQ310">
            <v>0</v>
          </cell>
          <cell r="AR310">
            <v>54374</v>
          </cell>
          <cell r="AS310">
            <v>9735161</v>
          </cell>
        </row>
        <row r="311">
          <cell r="A311">
            <v>91041</v>
          </cell>
          <cell r="B311" t="str">
            <v>Town Of Sunset Beach</v>
          </cell>
          <cell r="C311">
            <v>2755380.2395209582</v>
          </cell>
          <cell r="D311">
            <v>32011654.647092</v>
          </cell>
          <cell r="E311">
            <v>1.6211970000000001E-4</v>
          </cell>
          <cell r="F311">
            <v>5012027</v>
          </cell>
          <cell r="G311">
            <v>3127904.1335453098</v>
          </cell>
          <cell r="H311">
            <v>29466440.953369498</v>
          </cell>
          <cell r="I311">
            <v>1.6973159999999999E-4</v>
          </cell>
          <cell r="J311">
            <v>4030591</v>
          </cell>
          <cell r="K311">
            <v>361764</v>
          </cell>
          <cell r="L311">
            <v>128729</v>
          </cell>
          <cell r="M311">
            <v>53985</v>
          </cell>
          <cell r="N311">
            <v>-16436</v>
          </cell>
          <cell r="O311">
            <v>3630</v>
          </cell>
          <cell r="P311">
            <v>-298690</v>
          </cell>
          <cell r="Q311">
            <v>0</v>
          </cell>
          <cell r="R311">
            <v>-29359</v>
          </cell>
          <cell r="S311">
            <v>9533</v>
          </cell>
          <cell r="T311">
            <v>30</v>
          </cell>
          <cell r="U311">
            <v>-17</v>
          </cell>
          <cell r="V311">
            <v>115913</v>
          </cell>
          <cell r="W311">
            <v>-724602</v>
          </cell>
          <cell r="X311">
            <v>224298</v>
          </cell>
          <cell r="Y311">
            <v>-171222</v>
          </cell>
          <cell r="Z311">
            <v>5012027</v>
          </cell>
          <cell r="AA311">
            <v>-171222</v>
          </cell>
          <cell r="AB311">
            <v>-196745.16999999998</v>
          </cell>
          <cell r="AC311">
            <v>-1142109</v>
          </cell>
          <cell r="AD311">
            <v>-41053.484664594696</v>
          </cell>
          <cell r="AE311">
            <v>215940</v>
          </cell>
          <cell r="AF311">
            <v>608690</v>
          </cell>
          <cell r="AG311">
            <v>-224298</v>
          </cell>
          <cell r="AH311">
            <v>-30637.646701772399</v>
          </cell>
          <cell r="AI311">
            <v>4030591</v>
          </cell>
          <cell r="AJ311">
            <v>514023</v>
          </cell>
          <cell r="AK311">
            <v>322701</v>
          </cell>
          <cell r="AL311">
            <v>34903</v>
          </cell>
          <cell r="AM311">
            <v>39132</v>
          </cell>
          <cell r="AN311">
            <v>910759</v>
          </cell>
          <cell r="AO311">
            <v>229676</v>
          </cell>
          <cell r="AP311">
            <v>1834417</v>
          </cell>
          <cell r="AQ311">
            <v>0</v>
          </cell>
          <cell r="AR311">
            <v>11153</v>
          </cell>
          <cell r="AS311">
            <v>2075246</v>
          </cell>
        </row>
        <row r="312">
          <cell r="A312">
            <v>91111</v>
          </cell>
          <cell r="B312" t="str">
            <v>Town Of Biltmore Forest</v>
          </cell>
          <cell r="C312">
            <v>1567804.1916167666</v>
          </cell>
          <cell r="D312">
            <v>17395773.186407</v>
          </cell>
          <cell r="E312">
            <v>8.8099100000000005E-5</v>
          </cell>
          <cell r="F312">
            <v>2723636</v>
          </cell>
          <cell r="G312">
            <v>1467972.1780604136</v>
          </cell>
          <cell r="H312">
            <v>14058035.0310685</v>
          </cell>
          <cell r="I312">
            <v>8.0976600000000007E-5</v>
          </cell>
          <cell r="J312">
            <v>1922939</v>
          </cell>
          <cell r="K312">
            <v>172593</v>
          </cell>
          <cell r="L312">
            <v>61415</v>
          </cell>
          <cell r="M312">
            <v>-52642</v>
          </cell>
          <cell r="N312">
            <v>-7842</v>
          </cell>
          <cell r="O312">
            <v>1732</v>
          </cell>
          <cell r="P312">
            <v>-142501</v>
          </cell>
          <cell r="Q312">
            <v>0</v>
          </cell>
          <cell r="R312">
            <v>-14007</v>
          </cell>
          <cell r="S312">
            <v>4548</v>
          </cell>
          <cell r="T312">
            <v>14</v>
          </cell>
          <cell r="U312">
            <v>-8</v>
          </cell>
          <cell r="V312">
            <v>55300</v>
          </cell>
          <cell r="W312">
            <v>-345698</v>
          </cell>
          <cell r="X312">
            <v>125345</v>
          </cell>
          <cell r="Y312">
            <v>-141751</v>
          </cell>
          <cell r="Z312">
            <v>2723636</v>
          </cell>
          <cell r="AA312">
            <v>-141751</v>
          </cell>
          <cell r="AB312">
            <v>-92335.450000000012</v>
          </cell>
          <cell r="AC312">
            <v>-544884</v>
          </cell>
          <cell r="AD312">
            <v>38413.602759475878</v>
          </cell>
          <cell r="AE312">
            <v>-210576</v>
          </cell>
          <cell r="AF312">
            <v>290397</v>
          </cell>
          <cell r="AG312">
            <v>-125345</v>
          </cell>
          <cell r="AH312">
            <v>-14616.797708327402</v>
          </cell>
          <cell r="AI312">
            <v>1922939</v>
          </cell>
          <cell r="AJ312">
            <v>424220</v>
          </cell>
          <cell r="AK312">
            <v>153956</v>
          </cell>
          <cell r="AL312">
            <v>16652</v>
          </cell>
          <cell r="AM312">
            <v>18669</v>
          </cell>
          <cell r="AN312">
            <v>613497</v>
          </cell>
          <cell r="AO312">
            <v>375868</v>
          </cell>
          <cell r="AP312">
            <v>875175</v>
          </cell>
          <cell r="AQ312">
            <v>0</v>
          </cell>
          <cell r="AR312">
            <v>5321</v>
          </cell>
          <cell r="AS312">
            <v>1256364</v>
          </cell>
        </row>
        <row r="313">
          <cell r="A313">
            <v>91151</v>
          </cell>
          <cell r="B313" t="str">
            <v>Town Of Black Mountain</v>
          </cell>
          <cell r="C313">
            <v>3879776.0479041915</v>
          </cell>
          <cell r="D313">
            <v>47316378.362121999</v>
          </cell>
          <cell r="E313">
            <v>2.3962890000000001E-4</v>
          </cell>
          <cell r="F313">
            <v>7408270</v>
          </cell>
          <cell r="G313">
            <v>4333812.8775834665</v>
          </cell>
          <cell r="H313">
            <v>44705005.114942901</v>
          </cell>
          <cell r="I313">
            <v>2.5750829999999998E-4</v>
          </cell>
          <cell r="J313">
            <v>6115011</v>
          </cell>
          <cell r="K313">
            <v>548851</v>
          </cell>
          <cell r="L313">
            <v>195301</v>
          </cell>
          <cell r="M313">
            <v>122699</v>
          </cell>
          <cell r="N313">
            <v>-24936</v>
          </cell>
          <cell r="O313">
            <v>5507</v>
          </cell>
          <cell r="P313">
            <v>-453157</v>
          </cell>
          <cell r="Q313">
            <v>0</v>
          </cell>
          <cell r="R313">
            <v>-44542</v>
          </cell>
          <cell r="S313">
            <v>14463</v>
          </cell>
          <cell r="T313">
            <v>45</v>
          </cell>
          <cell r="U313">
            <v>-26</v>
          </cell>
          <cell r="V313">
            <v>175857</v>
          </cell>
          <cell r="W313">
            <v>-1099330</v>
          </cell>
          <cell r="X313">
            <v>228584</v>
          </cell>
          <cell r="Y313">
            <v>-330684</v>
          </cell>
          <cell r="Z313">
            <v>7408270</v>
          </cell>
          <cell r="AA313">
            <v>-330684</v>
          </cell>
          <cell r="AB313">
            <v>-272596.83</v>
          </cell>
          <cell r="AC313">
            <v>-1732750</v>
          </cell>
          <cell r="AD313">
            <v>-96429.476931203855</v>
          </cell>
          <cell r="AE313">
            <v>490796</v>
          </cell>
          <cell r="AF313">
            <v>923474</v>
          </cell>
          <cell r="AG313">
            <v>-228584</v>
          </cell>
          <cell r="AH313">
            <v>-46481.906245943697</v>
          </cell>
          <cell r="AI313">
            <v>6115011</v>
          </cell>
          <cell r="AJ313">
            <v>884734</v>
          </cell>
          <cell r="AK313">
            <v>489586</v>
          </cell>
          <cell r="AL313">
            <v>52953</v>
          </cell>
          <cell r="AM313">
            <v>59369</v>
          </cell>
          <cell r="AN313">
            <v>1486642</v>
          </cell>
          <cell r="AO313">
            <v>100558</v>
          </cell>
          <cell r="AP313">
            <v>2783086</v>
          </cell>
          <cell r="AQ313">
            <v>0</v>
          </cell>
          <cell r="AR313">
            <v>16921</v>
          </cell>
          <cell r="AS313">
            <v>2900565</v>
          </cell>
        </row>
        <row r="314">
          <cell r="A314">
            <v>98101</v>
          </cell>
          <cell r="B314" t="str">
            <v>Rutherford County</v>
          </cell>
          <cell r="C314">
            <v>18942388.772455093</v>
          </cell>
          <cell r="D314">
            <v>214810546.56248301</v>
          </cell>
          <cell r="E314">
            <v>1.0878856E-3</v>
          </cell>
          <cell r="F314">
            <v>33632629</v>
          </cell>
          <cell r="G314">
            <v>19546707.313195549</v>
          </cell>
          <cell r="H314">
            <v>191945682.912112</v>
          </cell>
          <cell r="I314">
            <v>1.1056391000000001E-3</v>
          </cell>
          <cell r="J314">
            <v>26255448</v>
          </cell>
          <cell r="K314">
            <v>2356549</v>
          </cell>
          <cell r="L314">
            <v>838546</v>
          </cell>
          <cell r="M314">
            <v>110092</v>
          </cell>
          <cell r="N314">
            <v>-107067</v>
          </cell>
          <cell r="O314">
            <v>23644</v>
          </cell>
          <cell r="P314">
            <v>-1945677</v>
          </cell>
          <cell r="Q314">
            <v>0</v>
          </cell>
          <cell r="R314">
            <v>-191245</v>
          </cell>
          <cell r="S314">
            <v>62097</v>
          </cell>
          <cell r="T314">
            <v>193</v>
          </cell>
          <cell r="U314">
            <v>-111</v>
          </cell>
          <cell r="V314">
            <v>755060</v>
          </cell>
          <cell r="W314">
            <v>-4720091</v>
          </cell>
          <cell r="X314">
            <v>1115262</v>
          </cell>
          <cell r="Y314">
            <v>-1702748</v>
          </cell>
          <cell r="Z314">
            <v>33632629</v>
          </cell>
          <cell r="AA314">
            <v>-1702748</v>
          </cell>
          <cell r="AB314">
            <v>-1229487.8899999999</v>
          </cell>
          <cell r="AC314">
            <v>-7439747</v>
          </cell>
          <cell r="AD314">
            <v>-95750.619551684707</v>
          </cell>
          <cell r="AE314">
            <v>440360</v>
          </cell>
          <cell r="AF314">
            <v>3965032</v>
          </cell>
          <cell r="AG314">
            <v>-1115262</v>
          </cell>
          <cell r="AH314">
            <v>-199574.97676016492</v>
          </cell>
          <cell r="AI314">
            <v>26255448</v>
          </cell>
          <cell r="AJ314">
            <v>2709759</v>
          </cell>
          <cell r="AK314">
            <v>2102090</v>
          </cell>
          <cell r="AL314">
            <v>227361</v>
          </cell>
          <cell r="AM314">
            <v>254906</v>
          </cell>
          <cell r="AN314">
            <v>5294116</v>
          </cell>
          <cell r="AO314">
            <v>491610</v>
          </cell>
          <cell r="AP314">
            <v>11949473</v>
          </cell>
          <cell r="AQ314">
            <v>0</v>
          </cell>
          <cell r="AR314">
            <v>72652</v>
          </cell>
          <cell r="AS314">
            <v>12513735</v>
          </cell>
        </row>
        <row r="315">
          <cell r="A315">
            <v>98103</v>
          </cell>
          <cell r="B315" t="str">
            <v>Rutherford Polk Mcdowell Dist Brd Of Health</v>
          </cell>
          <cell r="C315">
            <v>3599256.2874251497</v>
          </cell>
          <cell r="D315">
            <v>39283047.555464</v>
          </cell>
          <cell r="E315">
            <v>1.9894490000000001E-4</v>
          </cell>
          <cell r="F315">
            <v>6150500</v>
          </cell>
          <cell r="G315">
            <v>4007572.4960254375</v>
          </cell>
          <cell r="H315">
            <v>34580863.914104998</v>
          </cell>
          <cell r="I315">
            <v>1.9919149999999999E-4</v>
          </cell>
          <cell r="J315">
            <v>4730171</v>
          </cell>
          <cell r="K315">
            <v>424555</v>
          </cell>
          <cell r="L315">
            <v>151072</v>
          </cell>
          <cell r="M315">
            <v>4509</v>
          </cell>
          <cell r="N315">
            <v>-19289</v>
          </cell>
          <cell r="O315">
            <v>4260</v>
          </cell>
          <cell r="P315">
            <v>-350532</v>
          </cell>
          <cell r="Q315">
            <v>0</v>
          </cell>
          <cell r="R315">
            <v>-34455</v>
          </cell>
          <cell r="S315">
            <v>11187</v>
          </cell>
          <cell r="T315">
            <v>35</v>
          </cell>
          <cell r="U315">
            <v>-20</v>
          </cell>
          <cell r="V315">
            <v>136031</v>
          </cell>
          <cell r="W315">
            <v>-850370</v>
          </cell>
          <cell r="X315">
            <v>95547</v>
          </cell>
          <cell r="Y315">
            <v>-427470</v>
          </cell>
          <cell r="Z315">
            <v>6150500</v>
          </cell>
          <cell r="AA315">
            <v>-427470</v>
          </cell>
          <cell r="AB315">
            <v>-252076.31</v>
          </cell>
          <cell r="AC315">
            <v>-1340342</v>
          </cell>
          <cell r="AD315">
            <v>-1329.8297335196985</v>
          </cell>
          <cell r="AE315">
            <v>18052</v>
          </cell>
          <cell r="AF315">
            <v>714339</v>
          </cell>
          <cell r="AG315">
            <v>-95547</v>
          </cell>
          <cell r="AH315">
            <v>-35955.348344068501</v>
          </cell>
          <cell r="AI315">
            <v>4730171</v>
          </cell>
          <cell r="AJ315">
            <v>487499</v>
          </cell>
          <cell r="AK315">
            <v>378712</v>
          </cell>
          <cell r="AL315">
            <v>40961</v>
          </cell>
          <cell r="AM315">
            <v>45924</v>
          </cell>
          <cell r="AN315">
            <v>953096</v>
          </cell>
          <cell r="AO315">
            <v>181978</v>
          </cell>
          <cell r="AP315">
            <v>2152812</v>
          </cell>
          <cell r="AQ315">
            <v>0</v>
          </cell>
          <cell r="AR315">
            <v>13089</v>
          </cell>
          <cell r="AS315">
            <v>2347879</v>
          </cell>
        </row>
        <row r="316">
          <cell r="A316">
            <v>98111</v>
          </cell>
          <cell r="B316" t="str">
            <v>Town Of Forest City</v>
          </cell>
          <cell r="C316">
            <v>6642707.6347305393</v>
          </cell>
          <cell r="D316">
            <v>78102547.546174005</v>
          </cell>
          <cell r="E316">
            <v>3.9554219999999999E-4</v>
          </cell>
          <cell r="F316">
            <v>12228422</v>
          </cell>
          <cell r="G316">
            <v>7116847.694753577</v>
          </cell>
          <cell r="H316">
            <v>67864185.554962605</v>
          </cell>
          <cell r="I316">
            <v>3.9090899999999999E-4</v>
          </cell>
          <cell r="J316">
            <v>9282858</v>
          </cell>
          <cell r="K316">
            <v>833180</v>
          </cell>
          <cell r="L316">
            <v>296476</v>
          </cell>
          <cell r="M316">
            <v>-37712</v>
          </cell>
          <cell r="N316">
            <v>-37855</v>
          </cell>
          <cell r="O316">
            <v>8359</v>
          </cell>
          <cell r="P316">
            <v>-687912</v>
          </cell>
          <cell r="Q316">
            <v>0</v>
          </cell>
          <cell r="R316">
            <v>-67617</v>
          </cell>
          <cell r="S316">
            <v>21955</v>
          </cell>
          <cell r="T316">
            <v>68</v>
          </cell>
          <cell r="U316">
            <v>-39</v>
          </cell>
          <cell r="V316">
            <v>266958</v>
          </cell>
          <cell r="W316">
            <v>-1668832</v>
          </cell>
          <cell r="X316">
            <v>281691</v>
          </cell>
          <cell r="Y316">
            <v>-791280</v>
          </cell>
          <cell r="Z316">
            <v>12228422</v>
          </cell>
          <cell r="AA316">
            <v>-791280</v>
          </cell>
          <cell r="AB316">
            <v>-447649.72</v>
          </cell>
          <cell r="AC316">
            <v>-2630392</v>
          </cell>
          <cell r="AD316">
            <v>24988.010087607894</v>
          </cell>
          <cell r="AE316">
            <v>-150852</v>
          </cell>
          <cell r="AF316">
            <v>1401874</v>
          </cell>
          <cell r="AG316">
            <v>-281691</v>
          </cell>
          <cell r="AH316">
            <v>-70561.591563050999</v>
          </cell>
          <cell r="AI316">
            <v>9282858</v>
          </cell>
          <cell r="AJ316">
            <v>493211</v>
          </cell>
          <cell r="AK316">
            <v>743213</v>
          </cell>
          <cell r="AL316">
            <v>80386</v>
          </cell>
          <cell r="AM316">
            <v>90124</v>
          </cell>
          <cell r="AN316">
            <v>1406934</v>
          </cell>
          <cell r="AO316">
            <v>167131</v>
          </cell>
          <cell r="AP316">
            <v>4224847</v>
          </cell>
          <cell r="AQ316">
            <v>0</v>
          </cell>
          <cell r="AR316">
            <v>25687</v>
          </cell>
          <cell r="AS316">
            <v>4417665</v>
          </cell>
        </row>
        <row r="317">
          <cell r="A317">
            <v>98131</v>
          </cell>
          <cell r="B317" t="str">
            <v>Town Of Lake Lure</v>
          </cell>
          <cell r="C317">
            <v>1877226.3473053894</v>
          </cell>
          <cell r="D317">
            <v>20661930.244150002</v>
          </cell>
          <cell r="E317">
            <v>1.046402E-4</v>
          </cell>
          <cell r="F317">
            <v>3235014</v>
          </cell>
          <cell r="G317">
            <v>2092494.5945945948</v>
          </cell>
          <cell r="H317">
            <v>15791796.051070999</v>
          </cell>
          <cell r="I317">
            <v>9.0963400000000004E-5</v>
          </cell>
          <cell r="J317">
            <v>2160094</v>
          </cell>
          <cell r="K317">
            <v>193879</v>
          </cell>
          <cell r="L317">
            <v>68989</v>
          </cell>
          <cell r="M317">
            <v>-94775</v>
          </cell>
          <cell r="N317">
            <v>-8809</v>
          </cell>
          <cell r="O317">
            <v>1945</v>
          </cell>
          <cell r="P317">
            <v>-160075</v>
          </cell>
          <cell r="Q317">
            <v>0</v>
          </cell>
          <cell r="R317">
            <v>-15734</v>
          </cell>
          <cell r="S317">
            <v>5109</v>
          </cell>
          <cell r="T317">
            <v>16</v>
          </cell>
          <cell r="U317">
            <v>-9</v>
          </cell>
          <cell r="V317">
            <v>62120</v>
          </cell>
          <cell r="W317">
            <v>-388332</v>
          </cell>
          <cell r="X317">
            <v>31616</v>
          </cell>
          <cell r="Y317">
            <v>-304060</v>
          </cell>
          <cell r="Z317">
            <v>3235014</v>
          </cell>
          <cell r="AA317">
            <v>-304060</v>
          </cell>
          <cell r="AB317">
            <v>-131617.91</v>
          </cell>
          <cell r="AC317">
            <v>-612085</v>
          </cell>
          <cell r="AD317">
            <v>73762.85383700981</v>
          </cell>
          <cell r="AE317">
            <v>-379096</v>
          </cell>
          <cell r="AF317">
            <v>326212</v>
          </cell>
          <cell r="AG317">
            <v>-31616</v>
          </cell>
          <cell r="AH317">
            <v>-16419.4794133326</v>
          </cell>
          <cell r="AI317">
            <v>2160094</v>
          </cell>
          <cell r="AJ317">
            <v>606317</v>
          </cell>
          <cell r="AK317">
            <v>172944</v>
          </cell>
          <cell r="AL317">
            <v>18705</v>
          </cell>
          <cell r="AM317">
            <v>20972</v>
          </cell>
          <cell r="AN317">
            <v>818938</v>
          </cell>
          <cell r="AO317">
            <v>459992</v>
          </cell>
          <cell r="AP317">
            <v>983110</v>
          </cell>
          <cell r="AQ317">
            <v>0</v>
          </cell>
          <cell r="AR317">
            <v>5977</v>
          </cell>
          <cell r="AS317">
            <v>1449079</v>
          </cell>
        </row>
        <row r="318">
          <cell r="A318">
            <v>99401</v>
          </cell>
          <cell r="B318" t="str">
            <v>Washington County</v>
          </cell>
          <cell r="C318">
            <v>5897867.2155688619</v>
          </cell>
          <cell r="D318">
            <v>59890073.429397002</v>
          </cell>
          <cell r="E318">
            <v>3.03307E-4</v>
          </cell>
          <cell r="F318">
            <v>9376916</v>
          </cell>
          <cell r="G318">
            <v>6160963.4340222562</v>
          </cell>
          <cell r="H318">
            <v>56058561.754858099</v>
          </cell>
          <cell r="I318">
            <v>3.229067E-4</v>
          </cell>
          <cell r="J318">
            <v>7668018</v>
          </cell>
          <cell r="K318">
            <v>688240</v>
          </cell>
          <cell r="L318">
            <v>244901</v>
          </cell>
          <cell r="M318">
            <v>142516</v>
          </cell>
          <cell r="N318">
            <v>-31269</v>
          </cell>
          <cell r="O318">
            <v>6905</v>
          </cell>
          <cell r="P318">
            <v>-568244</v>
          </cell>
          <cell r="Q318">
            <v>0</v>
          </cell>
          <cell r="R318">
            <v>-55854</v>
          </cell>
          <cell r="S318">
            <v>18136</v>
          </cell>
          <cell r="T318">
            <v>56</v>
          </cell>
          <cell r="U318">
            <v>-32</v>
          </cell>
          <cell r="V318">
            <v>220519</v>
          </cell>
          <cell r="W318">
            <v>-1378523</v>
          </cell>
          <cell r="X318">
            <v>4739</v>
          </cell>
          <cell r="Y318">
            <v>-707910</v>
          </cell>
          <cell r="Z318">
            <v>9376916</v>
          </cell>
          <cell r="AA318">
            <v>-707910</v>
          </cell>
          <cell r="AB318">
            <v>-387524.59999999992</v>
          </cell>
          <cell r="AC318">
            <v>-2172810</v>
          </cell>
          <cell r="AD318">
            <v>-105707.85492055723</v>
          </cell>
          <cell r="AE318">
            <v>570076</v>
          </cell>
          <cell r="AF318">
            <v>1158005</v>
          </cell>
          <cell r="AG318">
            <v>-4739</v>
          </cell>
          <cell r="AH318">
            <v>-58286.7385462413</v>
          </cell>
          <cell r="AI318">
            <v>7668018</v>
          </cell>
          <cell r="AJ318">
            <v>778326</v>
          </cell>
          <cell r="AK318">
            <v>613924</v>
          </cell>
          <cell r="AL318">
            <v>66402</v>
          </cell>
          <cell r="AM318">
            <v>74446</v>
          </cell>
          <cell r="AN318">
            <v>1533098</v>
          </cell>
          <cell r="AO318">
            <v>314920</v>
          </cell>
          <cell r="AP318">
            <v>3489895</v>
          </cell>
          <cell r="AQ318">
            <v>0</v>
          </cell>
          <cell r="AR318">
            <v>21218</v>
          </cell>
          <cell r="AS318">
            <v>3826033</v>
          </cell>
        </row>
        <row r="319">
          <cell r="A319">
            <v>99521</v>
          </cell>
          <cell r="B319" t="str">
            <v>Town Of Blowing Rock</v>
          </cell>
          <cell r="C319">
            <v>3075422.9041916169</v>
          </cell>
          <cell r="D319">
            <v>41787117.532619998</v>
          </cell>
          <cell r="E319">
            <v>2.116265E-4</v>
          </cell>
          <cell r="F319">
            <v>6542559</v>
          </cell>
          <cell r="G319">
            <v>3326805.0874403818</v>
          </cell>
          <cell r="H319">
            <v>37312320.768379398</v>
          </cell>
          <cell r="I319">
            <v>2.1492519999999999E-4</v>
          </cell>
          <cell r="J319">
            <v>5103797</v>
          </cell>
          <cell r="K319">
            <v>458090</v>
          </cell>
          <cell r="L319">
            <v>163005</v>
          </cell>
          <cell r="M319">
            <v>14348</v>
          </cell>
          <cell r="N319">
            <v>-20813</v>
          </cell>
          <cell r="O319">
            <v>4596</v>
          </cell>
          <cell r="P319">
            <v>-378220</v>
          </cell>
          <cell r="Q319">
            <v>0</v>
          </cell>
          <cell r="R319">
            <v>-37176</v>
          </cell>
          <cell r="S319">
            <v>12071</v>
          </cell>
          <cell r="T319">
            <v>38</v>
          </cell>
          <cell r="U319">
            <v>-22</v>
          </cell>
          <cell r="V319">
            <v>146776</v>
          </cell>
          <cell r="W319">
            <v>-917539</v>
          </cell>
          <cell r="X319">
            <v>511916</v>
          </cell>
          <cell r="Y319">
            <v>-42930</v>
          </cell>
          <cell r="Z319">
            <v>6542559</v>
          </cell>
          <cell r="AA319">
            <v>-42930</v>
          </cell>
          <cell r="AB319">
            <v>-209256.04</v>
          </cell>
          <cell r="AC319">
            <v>-1446213</v>
          </cell>
          <cell r="AD319">
            <v>-17791.051843001507</v>
          </cell>
          <cell r="AE319">
            <v>57376</v>
          </cell>
          <cell r="AF319">
            <v>770763</v>
          </cell>
          <cell r="AG319">
            <v>-511916</v>
          </cell>
          <cell r="AH319">
            <v>-38795.382503362802</v>
          </cell>
          <cell r="AI319">
            <v>5103797</v>
          </cell>
          <cell r="AJ319">
            <v>1060778</v>
          </cell>
          <cell r="AK319">
            <v>408625</v>
          </cell>
          <cell r="AL319">
            <v>44197</v>
          </cell>
          <cell r="AM319">
            <v>49551</v>
          </cell>
          <cell r="AN319">
            <v>1563151</v>
          </cell>
          <cell r="AO319">
            <v>0</v>
          </cell>
          <cell r="AP319">
            <v>2322858</v>
          </cell>
          <cell r="AQ319">
            <v>0</v>
          </cell>
          <cell r="AR319">
            <v>14123</v>
          </cell>
          <cell r="AS319">
            <v>2336981</v>
          </cell>
        </row>
        <row r="320">
          <cell r="A320">
            <v>99831</v>
          </cell>
          <cell r="B320" t="str">
            <v>Town Of Black Creek</v>
          </cell>
          <cell r="C320">
            <v>366888.17365269462</v>
          </cell>
          <cell r="D320">
            <v>3304499.299714</v>
          </cell>
          <cell r="E320">
            <v>1.6735299999999999E-5</v>
          </cell>
          <cell r="F320">
            <v>517382</v>
          </cell>
          <cell r="G320">
            <v>388130.52464228944</v>
          </cell>
          <cell r="H320">
            <v>2054093.56338342</v>
          </cell>
          <cell r="I320">
            <v>1.1831899999999999E-5</v>
          </cell>
          <cell r="J320">
            <v>280970</v>
          </cell>
          <cell r="K320">
            <v>25218</v>
          </cell>
          <cell r="L320">
            <v>8974</v>
          </cell>
          <cell r="M320">
            <v>-33558</v>
          </cell>
          <cell r="N320">
            <v>-1146</v>
          </cell>
          <cell r="O320">
            <v>253</v>
          </cell>
          <cell r="P320">
            <v>-20821</v>
          </cell>
          <cell r="Q320">
            <v>0</v>
          </cell>
          <cell r="R320">
            <v>-2047</v>
          </cell>
          <cell r="S320">
            <v>665</v>
          </cell>
          <cell r="T320">
            <v>2</v>
          </cell>
          <cell r="U320">
            <v>-1</v>
          </cell>
          <cell r="V320">
            <v>8080</v>
          </cell>
          <cell r="W320">
            <v>-50512</v>
          </cell>
          <cell r="X320">
            <v>798</v>
          </cell>
          <cell r="Y320">
            <v>-64095</v>
          </cell>
          <cell r="Z320">
            <v>517382</v>
          </cell>
          <cell r="AA320">
            <v>-64095</v>
          </cell>
          <cell r="AB320">
            <v>-24413.410000000003</v>
          </cell>
          <cell r="AC320">
            <v>-79616</v>
          </cell>
          <cell r="AD320">
            <v>26445.631539489681</v>
          </cell>
          <cell r="AE320">
            <v>-134232</v>
          </cell>
          <cell r="AF320">
            <v>42431</v>
          </cell>
          <cell r="AG320">
            <v>-798</v>
          </cell>
          <cell r="AH320">
            <v>-2135.7341356040997</v>
          </cell>
          <cell r="AI320">
            <v>280970</v>
          </cell>
          <cell r="AJ320">
            <v>53468</v>
          </cell>
          <cell r="AK320">
            <v>22495</v>
          </cell>
          <cell r="AL320">
            <v>2433</v>
          </cell>
          <cell r="AM320">
            <v>2728</v>
          </cell>
          <cell r="AN320">
            <v>81124</v>
          </cell>
          <cell r="AO320">
            <v>288097</v>
          </cell>
          <cell r="AP320">
            <v>127876</v>
          </cell>
          <cell r="AQ320">
            <v>0</v>
          </cell>
          <cell r="AR320">
            <v>777</v>
          </cell>
          <cell r="AS320">
            <v>416750</v>
          </cell>
        </row>
        <row r="321">
          <cell r="A321"/>
          <cell r="B321" t="str">
            <v>Total</v>
          </cell>
          <cell r="C321">
            <v>18186276579.041904</v>
          </cell>
          <cell r="D321">
            <v>197456929734.15659</v>
          </cell>
          <cell r="E321">
            <v>1.0000000000000007</v>
          </cell>
          <cell r="F321">
            <v>30915593468</v>
          </cell>
          <cell r="G321">
            <v>19033035193.004753</v>
          </cell>
          <cell r="H321">
            <v>173606085279.19788</v>
          </cell>
          <cell r="I321">
            <v>0.99999999999999967</v>
          </cell>
          <cell r="J321">
            <v>23746851755</v>
          </cell>
          <cell r="K321">
            <v>2131390610</v>
          </cell>
          <cell r="L321">
            <v>758426511</v>
          </cell>
          <cell r="M321">
            <v>9</v>
          </cell>
          <cell r="N321">
            <v>-96837187</v>
          </cell>
          <cell r="O321">
            <v>21384714</v>
          </cell>
          <cell r="P321">
            <v>-1759776160</v>
          </cell>
          <cell r="Q321">
            <v>0</v>
          </cell>
          <cell r="R321">
            <v>-172972620</v>
          </cell>
          <cell r="S321">
            <v>56163719</v>
          </cell>
          <cell r="T321">
            <v>174524</v>
          </cell>
          <cell r="U321">
            <v>-100580</v>
          </cell>
          <cell r="V321">
            <v>682917077</v>
          </cell>
          <cell r="W321">
            <v>-4269106833</v>
          </cell>
          <cell r="X321">
            <v>-31</v>
          </cell>
          <cell r="Y321">
            <v>-2648336247</v>
          </cell>
          <cell r="Z321">
            <v>30915593468</v>
          </cell>
          <cell r="AA321">
            <v>-2648336247</v>
          </cell>
          <cell r="AB321">
            <v>-1197177913.6400003</v>
          </cell>
          <cell r="AC321">
            <v>-6728910880</v>
          </cell>
          <cell r="AD321">
            <v>2.1573232139489846</v>
          </cell>
          <cell r="AE321">
            <v>-36</v>
          </cell>
          <cell r="AF321">
            <v>3586189756</v>
          </cell>
          <cell r="AG321">
            <v>31</v>
          </cell>
          <cell r="AH321">
            <v>-180506438.8555949</v>
          </cell>
          <cell r="AI321">
            <v>23746851754.599998</v>
          </cell>
          <cell r="AJ321">
            <v>1491837277</v>
          </cell>
          <cell r="AK321">
            <v>1901244018</v>
          </cell>
          <cell r="AL321">
            <v>205637452</v>
          </cell>
          <cell r="AM321">
            <v>230550528</v>
          </cell>
          <cell r="AN321">
            <v>3829269275</v>
          </cell>
          <cell r="AO321">
            <v>1491837384</v>
          </cell>
          <cell r="AP321">
            <v>10807751393</v>
          </cell>
          <cell r="AQ321">
            <v>0</v>
          </cell>
          <cell r="AR321">
            <v>65709990</v>
          </cell>
          <cell r="AS321">
            <v>12365298767</v>
          </cell>
        </row>
        <row r="322">
          <cell r="A322"/>
          <cell r="B322"/>
          <cell r="C322"/>
          <cell r="D322"/>
          <cell r="E322"/>
          <cell r="F322"/>
          <cell r="G322"/>
          <cell r="H322"/>
          <cell r="I322"/>
          <cell r="J322"/>
          <cell r="K322"/>
          <cell r="L322"/>
          <cell r="M322"/>
          <cell r="N322"/>
          <cell r="O322"/>
          <cell r="P322"/>
          <cell r="Q322"/>
          <cell r="R322"/>
          <cell r="S322"/>
          <cell r="T322"/>
          <cell r="U322"/>
          <cell r="V322"/>
          <cell r="W322"/>
          <cell r="X322"/>
          <cell r="Y322"/>
          <cell r="Z322"/>
          <cell r="AA322"/>
          <cell r="AB322"/>
          <cell r="AC322"/>
          <cell r="AD322"/>
          <cell r="AE322"/>
          <cell r="AF322"/>
          <cell r="AG322"/>
          <cell r="AH322"/>
          <cell r="AI322"/>
          <cell r="AJ322"/>
          <cell r="AK322"/>
          <cell r="AL322"/>
          <cell r="AM322"/>
          <cell r="AN322"/>
          <cell r="AO322"/>
          <cell r="AP322"/>
          <cell r="AQ322"/>
          <cell r="AR322"/>
          <cell r="AS322"/>
        </row>
        <row r="323">
          <cell r="I323"/>
          <cell r="J323"/>
          <cell r="AI323"/>
        </row>
        <row r="324">
          <cell r="J324"/>
          <cell r="U324"/>
          <cell r="V324"/>
          <cell r="W324"/>
        </row>
        <row r="325">
          <cell r="J325"/>
          <cell r="U325"/>
          <cell r="V325"/>
          <cell r="W325"/>
        </row>
        <row r="326">
          <cell r="J326"/>
          <cell r="U326"/>
          <cell r="V326"/>
          <cell r="W326"/>
        </row>
        <row r="327">
          <cell r="J327"/>
          <cell r="T327"/>
          <cell r="V327"/>
          <cell r="W327"/>
        </row>
        <row r="328">
          <cell r="J328"/>
          <cell r="V328"/>
          <cell r="W328"/>
        </row>
        <row r="329">
          <cell r="J329"/>
          <cell r="U329"/>
          <cell r="V329"/>
          <cell r="W329"/>
          <cell r="X329"/>
          <cell r="Y329"/>
        </row>
        <row r="330">
          <cell r="J330"/>
          <cell r="U330"/>
          <cell r="V330"/>
          <cell r="W330"/>
        </row>
        <row r="331">
          <cell r="J331"/>
          <cell r="R331"/>
          <cell r="U331"/>
          <cell r="V331"/>
        </row>
        <row r="332">
          <cell r="J332"/>
          <cell r="U332"/>
          <cell r="V332"/>
        </row>
        <row r="333">
          <cell r="J333"/>
          <cell r="U333"/>
          <cell r="W333"/>
        </row>
        <row r="334">
          <cell r="J334"/>
          <cell r="U334"/>
          <cell r="W334"/>
        </row>
        <row r="335">
          <cell r="J335"/>
          <cell r="U335"/>
          <cell r="V335"/>
          <cell r="W335"/>
        </row>
        <row r="336">
          <cell r="J336"/>
          <cell r="U336"/>
          <cell r="V336"/>
          <cell r="W336"/>
        </row>
        <row r="337">
          <cell r="J337"/>
          <cell r="T337"/>
          <cell r="V337"/>
          <cell r="W337"/>
          <cell r="X337"/>
          <cell r="Y337"/>
        </row>
        <row r="338">
          <cell r="J338"/>
          <cell r="U338"/>
          <cell r="V338"/>
          <cell r="W338"/>
          <cell r="X338"/>
          <cell r="Y338"/>
        </row>
        <row r="339">
          <cell r="J339"/>
          <cell r="T339"/>
          <cell r="U339"/>
          <cell r="V339"/>
          <cell r="W339"/>
          <cell r="X339"/>
          <cell r="Y339"/>
        </row>
        <row r="340">
          <cell r="J340"/>
          <cell r="U340"/>
          <cell r="V340"/>
          <cell r="W340"/>
        </row>
        <row r="341">
          <cell r="J341"/>
          <cell r="R341"/>
          <cell r="T341"/>
          <cell r="U341"/>
          <cell r="V341"/>
        </row>
        <row r="342">
          <cell r="J342"/>
          <cell r="R342"/>
          <cell r="T342"/>
          <cell r="U342"/>
          <cell r="V342"/>
        </row>
        <row r="343">
          <cell r="J343"/>
          <cell r="R343"/>
          <cell r="T343"/>
        </row>
        <row r="344">
          <cell r="J344"/>
          <cell r="R344"/>
        </row>
        <row r="345">
          <cell r="J345"/>
          <cell r="R345"/>
        </row>
        <row r="346">
          <cell r="J346"/>
          <cell r="R346"/>
          <cell r="S346"/>
        </row>
        <row r="347">
          <cell r="J347"/>
          <cell r="R347"/>
          <cell r="S347"/>
        </row>
        <row r="348">
          <cell r="J348"/>
          <cell r="R348"/>
        </row>
        <row r="349">
          <cell r="J349"/>
          <cell r="R349"/>
        </row>
        <row r="350">
          <cell r="J350"/>
        </row>
        <row r="351">
          <cell r="J351"/>
        </row>
        <row r="352">
          <cell r="J352"/>
        </row>
        <row r="353">
          <cell r="J353"/>
        </row>
        <row r="354">
          <cell r="J354"/>
        </row>
        <row r="355">
          <cell r="J355"/>
        </row>
        <row r="356">
          <cell r="J356"/>
        </row>
        <row r="357">
          <cell r="J357"/>
        </row>
        <row r="358">
          <cell r="J358"/>
        </row>
        <row r="359">
          <cell r="J359"/>
        </row>
        <row r="360">
          <cell r="J360"/>
        </row>
        <row r="361">
          <cell r="J361"/>
        </row>
        <row r="362">
          <cell r="J362"/>
        </row>
        <row r="363">
          <cell r="J363"/>
        </row>
        <row r="364">
          <cell r="J364"/>
        </row>
        <row r="414">
          <cell r="R414"/>
        </row>
        <row r="415">
          <cell r="R415"/>
        </row>
        <row r="416">
          <cell r="R416"/>
        </row>
        <row r="417">
          <cell r="R417"/>
        </row>
        <row r="418">
          <cell r="R418"/>
        </row>
        <row r="419">
          <cell r="R419"/>
        </row>
        <row r="420">
          <cell r="R420"/>
        </row>
        <row r="421">
          <cell r="R421"/>
        </row>
        <row r="422">
          <cell r="R422"/>
        </row>
        <row r="423">
          <cell r="R423"/>
        </row>
        <row r="424">
          <cell r="R424"/>
        </row>
        <row r="425">
          <cell r="R425"/>
        </row>
        <row r="426">
          <cell r="R426"/>
        </row>
        <row r="427">
          <cell r="R427"/>
        </row>
        <row r="428">
          <cell r="R428"/>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GASB 75 Allocation"/>
      <sheetName val="OPEB Amounts by Employer"/>
    </sheetNames>
    <sheetDataSet>
      <sheetData sheetId="0"/>
      <sheetData sheetId="1">
        <row r="1">
          <cell r="A1" t="str">
            <v>Retiree Health Benefit Fund</v>
          </cell>
          <cell r="B1"/>
        </row>
        <row r="2">
          <cell r="A2" t="str">
            <v>Schedule of OPEB Amounts by Employer</v>
          </cell>
          <cell r="B2"/>
        </row>
        <row r="3">
          <cell r="A3" t="str">
            <v>As of and For the Year Ended June 30, 2022</v>
          </cell>
          <cell r="B3"/>
          <cell r="C3"/>
          <cell r="D3"/>
          <cell r="E3"/>
          <cell r="F3"/>
          <cell r="G3"/>
          <cell r="H3"/>
          <cell r="I3"/>
          <cell r="J3"/>
          <cell r="K3"/>
          <cell r="L3"/>
          <cell r="M3"/>
          <cell r="N3"/>
          <cell r="O3"/>
          <cell r="P3"/>
          <cell r="Q3"/>
          <cell r="R3"/>
          <cell r="S3"/>
          <cell r="T3"/>
          <cell r="V3"/>
          <cell r="W3"/>
          <cell r="X3"/>
          <cell r="Y3"/>
          <cell r="Z3"/>
          <cell r="AA3"/>
          <cell r="AB3"/>
          <cell r="AC3"/>
          <cell r="AD3"/>
          <cell r="AE3"/>
          <cell r="AF3"/>
          <cell r="AG3"/>
          <cell r="AH3"/>
          <cell r="AI3"/>
          <cell r="AJ3"/>
          <cell r="AK3"/>
          <cell r="AL3"/>
          <cell r="AM3" t="str">
            <v>Schedule 2</v>
          </cell>
          <cell r="AN3"/>
          <cell r="AO3"/>
          <cell r="AP3"/>
        </row>
        <row r="4">
          <cell r="A4"/>
          <cell r="B4"/>
          <cell r="AM4"/>
          <cell r="AN4"/>
          <cell r="AO4"/>
          <cell r="AP4"/>
        </row>
        <row r="6">
          <cell r="A6"/>
          <cell r="B6"/>
          <cell r="C6"/>
          <cell r="D6"/>
          <cell r="E6"/>
          <cell r="F6"/>
          <cell r="G6" t="str">
            <v>Deferred Outflows of Resources</v>
          </cell>
          <cell r="H6"/>
          <cell r="I6"/>
          <cell r="J6"/>
          <cell r="K6"/>
          <cell r="L6"/>
          <cell r="M6"/>
          <cell r="N6"/>
          <cell r="O6"/>
          <cell r="P6"/>
          <cell r="Q6"/>
          <cell r="R6"/>
          <cell r="S6"/>
          <cell r="T6"/>
          <cell r="U6"/>
          <cell r="V6" t="str">
            <v>Deferred Inflows of Resources</v>
          </cell>
          <cell r="W6"/>
          <cell r="X6"/>
          <cell r="Y6"/>
          <cell r="Z6"/>
          <cell r="AA6"/>
          <cell r="AB6"/>
          <cell r="AC6"/>
          <cell r="AD6"/>
          <cell r="AE6"/>
          <cell r="AF6"/>
          <cell r="AG6"/>
          <cell r="AH6"/>
          <cell r="AI6" t="str">
            <v>OPEB Expense</v>
          </cell>
          <cell r="AJ6"/>
          <cell r="AK6"/>
          <cell r="AL6"/>
          <cell r="AM6"/>
          <cell r="AN6"/>
          <cell r="AO6"/>
          <cell r="AP6"/>
        </row>
        <row r="7">
          <cell r="A7" t="str">
            <v>Employer Number</v>
          </cell>
          <cell r="B7" t="str">
            <v>Employer</v>
          </cell>
          <cell r="C7"/>
          <cell r="D7" t="str">
            <v>Net OPEB Liability</v>
          </cell>
          <cell r="E7"/>
          <cell r="F7"/>
          <cell r="G7" t="str">
            <v>Differences Between Expected and Actual Experience</v>
          </cell>
          <cell r="H7"/>
          <cell r="I7"/>
          <cell r="J7" t="str">
            <v>Changes of Assumptions</v>
          </cell>
          <cell r="K7"/>
          <cell r="L7"/>
          <cell r="M7"/>
          <cell r="N7" t="str">
            <v>Net differences Between Projected and Actual Earnings on Plan Investments</v>
          </cell>
          <cell r="O7"/>
          <cell r="P7" t="str">
            <v>Changes in Proportion and Differences Between Employer Contributions and Proportional Share of Contributions</v>
          </cell>
          <cell r="Q7"/>
          <cell r="R7" t="str">
            <v>Total Deferred Outflows of Resources</v>
          </cell>
          <cell r="S7"/>
          <cell r="T7"/>
          <cell r="U7"/>
          <cell r="V7"/>
          <cell r="W7" t="str">
            <v>Differences Between Expected and Actual Experience</v>
          </cell>
          <cell r="X7"/>
          <cell r="Y7"/>
          <cell r="Z7" t="str">
            <v>Changes of Assumptions</v>
          </cell>
          <cell r="AA7"/>
          <cell r="AB7"/>
          <cell r="AC7" t="str">
            <v>Changes in Proportion and Differences Between Employer Contributions and Proportional Share of Contributions</v>
          </cell>
          <cell r="AD7"/>
          <cell r="AE7"/>
          <cell r="AF7" t="str">
            <v>Total Deferred Inflows of Resources</v>
          </cell>
          <cell r="AG7"/>
          <cell r="AH7"/>
          <cell r="AI7" t="str">
            <v>Proportional Share of OPEB Expense</v>
          </cell>
          <cell r="AJ7"/>
          <cell r="AK7"/>
          <cell r="AL7" t="str">
            <v>Net Amortization of Deferred Amounts from Changes in Proportion and Differences Between Employer Contributions and Proportional Share of Contributions</v>
          </cell>
          <cell r="AM7"/>
          <cell r="AN7"/>
          <cell r="AO7" t="str">
            <v>Total Employer OPEB Expense</v>
          </cell>
          <cell r="AP7"/>
        </row>
        <row r="8">
          <cell r="C8"/>
          <cell r="D8"/>
          <cell r="E8"/>
          <cell r="F8"/>
          <cell r="G8"/>
          <cell r="H8"/>
          <cell r="J8"/>
        </row>
        <row r="9">
          <cell r="A9">
            <v>10200</v>
          </cell>
          <cell r="B9" t="str">
            <v>NORTH CAROLINA EDUCATION LOTTERY</v>
          </cell>
          <cell r="C9"/>
          <cell r="D9" t="str">
            <v>$</v>
          </cell>
          <cell r="E9">
            <v>26713829</v>
          </cell>
          <cell r="F9"/>
          <cell r="G9" t="str">
            <v>$</v>
          </cell>
          <cell r="H9">
            <v>259356</v>
          </cell>
          <cell r="I9"/>
          <cell r="J9" t="str">
            <v>$</v>
          </cell>
          <cell r="K9">
            <v>2138789</v>
          </cell>
          <cell r="L9"/>
          <cell r="M9" t="str">
            <v>$</v>
          </cell>
          <cell r="N9">
            <v>231330</v>
          </cell>
          <cell r="O9"/>
          <cell r="P9" t="str">
            <v>$</v>
          </cell>
          <cell r="Q9">
            <v>4908361</v>
          </cell>
          <cell r="R9" t="str">
            <v>$</v>
          </cell>
          <cell r="S9">
            <v>7537836</v>
          </cell>
          <cell r="T9"/>
          <cell r="U9"/>
          <cell r="W9" t="str">
            <v>$</v>
          </cell>
          <cell r="X9">
            <v>73920</v>
          </cell>
          <cell r="Y9"/>
          <cell r="Z9" t="str">
            <v>$</v>
          </cell>
          <cell r="AA9">
            <v>12158092</v>
          </cell>
          <cell r="AB9"/>
          <cell r="AC9" t="str">
            <v>$</v>
          </cell>
          <cell r="AD9">
            <v>242722</v>
          </cell>
          <cell r="AE9"/>
          <cell r="AF9" t="str">
            <v>$</v>
          </cell>
          <cell r="AG9">
            <v>12474734</v>
          </cell>
          <cell r="AH9"/>
          <cell r="AI9" t="str">
            <v>$</v>
          </cell>
          <cell r="AJ9">
            <v>-2979223</v>
          </cell>
          <cell r="AK9"/>
          <cell r="AL9" t="str">
            <v>$</v>
          </cell>
          <cell r="AM9">
            <v>1328305</v>
          </cell>
          <cell r="AN9"/>
          <cell r="AO9" t="str">
            <v>$</v>
          </cell>
          <cell r="AP9">
            <v>-1650918</v>
          </cell>
        </row>
        <row r="10">
          <cell r="A10">
            <v>10400</v>
          </cell>
          <cell r="B10" t="str">
            <v>DEPARTMENT OF JUSTICE</v>
          </cell>
          <cell r="C10"/>
          <cell r="D10"/>
          <cell r="E10">
            <v>69623288</v>
          </cell>
          <cell r="F10"/>
          <cell r="G10"/>
          <cell r="H10">
            <v>675950</v>
          </cell>
          <cell r="I10"/>
          <cell r="J10"/>
          <cell r="K10">
            <v>5574249</v>
          </cell>
          <cell r="L10"/>
          <cell r="M10"/>
          <cell r="N10">
            <v>602908</v>
          </cell>
          <cell r="O10"/>
          <cell r="P10"/>
          <cell r="Q10">
            <v>5881960</v>
          </cell>
          <cell r="R10"/>
          <cell r="S10">
            <v>12735067</v>
          </cell>
          <cell r="T10"/>
          <cell r="U10"/>
          <cell r="V10"/>
          <cell r="W10"/>
          <cell r="X10">
            <v>192655</v>
          </cell>
          <cell r="Y10"/>
          <cell r="Z10"/>
          <cell r="AA10">
            <v>31687198</v>
          </cell>
          <cell r="AB10"/>
          <cell r="AC10"/>
          <cell r="AD10">
            <v>2209216</v>
          </cell>
          <cell r="AE10"/>
          <cell r="AF10"/>
          <cell r="AG10">
            <v>34089069</v>
          </cell>
          <cell r="AH10"/>
          <cell r="AI10"/>
          <cell r="AJ10">
            <v>-7764645</v>
          </cell>
          <cell r="AK10"/>
          <cell r="AL10"/>
          <cell r="AM10">
            <v>1452750</v>
          </cell>
          <cell r="AN10"/>
          <cell r="AO10"/>
          <cell r="AP10">
            <v>-6311895</v>
          </cell>
        </row>
        <row r="11">
          <cell r="A11">
            <v>10500</v>
          </cell>
          <cell r="B11" t="str">
            <v>OFFICE OF STATE AUDITOR</v>
          </cell>
          <cell r="C11"/>
          <cell r="D11"/>
          <cell r="E11">
            <v>16689268</v>
          </cell>
          <cell r="F11"/>
          <cell r="G11"/>
          <cell r="H11">
            <v>162031</v>
          </cell>
          <cell r="I11"/>
          <cell r="J11"/>
          <cell r="K11">
            <v>1336193</v>
          </cell>
          <cell r="L11"/>
          <cell r="M11"/>
          <cell r="N11">
            <v>144522</v>
          </cell>
          <cell r="O11"/>
          <cell r="P11"/>
          <cell r="Q11">
            <v>1101840</v>
          </cell>
          <cell r="R11"/>
          <cell r="S11">
            <v>2744586</v>
          </cell>
          <cell r="T11"/>
          <cell r="U11"/>
          <cell r="V11"/>
          <cell r="W11"/>
          <cell r="X11">
            <v>46181</v>
          </cell>
          <cell r="Y11"/>
          <cell r="Z11"/>
          <cell r="AA11">
            <v>7595679</v>
          </cell>
          <cell r="AB11"/>
          <cell r="AC11"/>
          <cell r="AD11">
            <v>394574</v>
          </cell>
          <cell r="AE11"/>
          <cell r="AF11"/>
          <cell r="AG11">
            <v>8036434</v>
          </cell>
          <cell r="AH11"/>
          <cell r="AI11"/>
          <cell r="AJ11">
            <v>-1861247</v>
          </cell>
          <cell r="AK11"/>
          <cell r="AL11"/>
          <cell r="AM11">
            <v>617174</v>
          </cell>
          <cell r="AN11"/>
          <cell r="AO11"/>
          <cell r="AP11">
            <v>-1244073</v>
          </cell>
        </row>
        <row r="12">
          <cell r="A12">
            <v>10700</v>
          </cell>
          <cell r="B12" t="str">
            <v>DEPARTMENT OF NATURAL AND CULTURAL RESOURCES</v>
          </cell>
          <cell r="C12"/>
          <cell r="D12"/>
          <cell r="E12">
            <v>105775911</v>
          </cell>
          <cell r="F12"/>
          <cell r="G12"/>
          <cell r="H12">
            <v>1026944</v>
          </cell>
          <cell r="I12"/>
          <cell r="J12"/>
          <cell r="K12">
            <v>8468736</v>
          </cell>
          <cell r="L12"/>
          <cell r="M12"/>
          <cell r="N12">
            <v>915974</v>
          </cell>
          <cell r="O12"/>
          <cell r="P12"/>
          <cell r="Q12">
            <v>9600171</v>
          </cell>
          <cell r="R12"/>
          <cell r="S12">
            <v>20011825</v>
          </cell>
          <cell r="T12"/>
          <cell r="U12"/>
          <cell r="V12"/>
          <cell r="W12"/>
          <cell r="X12">
            <v>292693</v>
          </cell>
          <cell r="Y12"/>
          <cell r="Z12"/>
          <cell r="AA12">
            <v>48141108</v>
          </cell>
          <cell r="AB12"/>
          <cell r="AC12"/>
          <cell r="AD12">
            <v>2695016</v>
          </cell>
          <cell r="AE12"/>
          <cell r="AF12"/>
          <cell r="AG12">
            <v>51128817</v>
          </cell>
          <cell r="AH12"/>
          <cell r="AI12"/>
          <cell r="AJ12">
            <v>-11796519</v>
          </cell>
          <cell r="AK12"/>
          <cell r="AL12"/>
          <cell r="AM12">
            <v>5433433</v>
          </cell>
          <cell r="AN12"/>
          <cell r="AO12"/>
          <cell r="AP12">
            <v>-6363086</v>
          </cell>
        </row>
        <row r="13">
          <cell r="A13">
            <v>10800</v>
          </cell>
          <cell r="B13" t="str">
            <v>ADMINISTRATIVE OFFICE OF THE COURTS</v>
          </cell>
          <cell r="C13"/>
          <cell r="D13"/>
          <cell r="E13">
            <v>438729159</v>
          </cell>
          <cell r="F13"/>
          <cell r="G13"/>
          <cell r="H13">
            <v>4259480</v>
          </cell>
          <cell r="I13"/>
          <cell r="J13"/>
          <cell r="K13">
            <v>35125969</v>
          </cell>
          <cell r="L13"/>
          <cell r="M13"/>
          <cell r="N13">
            <v>3799205</v>
          </cell>
          <cell r="O13"/>
          <cell r="P13"/>
          <cell r="Q13">
            <v>21882628</v>
          </cell>
          <cell r="R13"/>
          <cell r="S13">
            <v>65067282</v>
          </cell>
          <cell r="T13"/>
          <cell r="U13"/>
          <cell r="V13"/>
          <cell r="W13"/>
          <cell r="X13">
            <v>1214009</v>
          </cell>
          <cell r="Y13"/>
          <cell r="Z13"/>
          <cell r="AA13">
            <v>199675971</v>
          </cell>
          <cell r="AB13"/>
          <cell r="AC13"/>
          <cell r="AD13">
            <v>395349</v>
          </cell>
          <cell r="AE13"/>
          <cell r="AF13"/>
          <cell r="AG13">
            <v>201285329</v>
          </cell>
          <cell r="AH13"/>
          <cell r="AI13"/>
          <cell r="AJ13">
            <v>-48928687</v>
          </cell>
          <cell r="AK13"/>
          <cell r="AL13"/>
          <cell r="AM13">
            <v>17106389</v>
          </cell>
          <cell r="AN13"/>
          <cell r="AO13"/>
          <cell r="AP13">
            <v>-31822298</v>
          </cell>
        </row>
        <row r="14">
          <cell r="A14">
            <v>10850</v>
          </cell>
          <cell r="B14" t="str">
            <v>OFFICE OF ADMINISTRATIVE HEARINGS</v>
          </cell>
          <cell r="C14"/>
          <cell r="D14"/>
          <cell r="E14">
            <v>3065426</v>
          </cell>
          <cell r="F14"/>
          <cell r="G14"/>
          <cell r="H14">
            <v>29761</v>
          </cell>
          <cell r="I14"/>
          <cell r="J14"/>
          <cell r="K14">
            <v>245427</v>
          </cell>
          <cell r="L14"/>
          <cell r="M14"/>
          <cell r="N14">
            <v>26545</v>
          </cell>
          <cell r="O14"/>
          <cell r="P14"/>
          <cell r="Q14">
            <v>365868</v>
          </cell>
          <cell r="R14"/>
          <cell r="S14">
            <v>667601</v>
          </cell>
          <cell r="T14"/>
          <cell r="U14"/>
          <cell r="V14"/>
          <cell r="W14"/>
          <cell r="X14">
            <v>8482</v>
          </cell>
          <cell r="Y14"/>
          <cell r="Z14"/>
          <cell r="AA14">
            <v>1395148</v>
          </cell>
          <cell r="AB14"/>
          <cell r="AC14"/>
          <cell r="AD14">
            <v>566805</v>
          </cell>
          <cell r="AE14"/>
          <cell r="AF14"/>
          <cell r="AG14">
            <v>1970435</v>
          </cell>
          <cell r="AH14"/>
          <cell r="AI14"/>
          <cell r="AJ14">
            <v>-341866</v>
          </cell>
          <cell r="AK14"/>
          <cell r="AL14"/>
          <cell r="AM14">
            <v>174108</v>
          </cell>
          <cell r="AN14"/>
          <cell r="AO14"/>
          <cell r="AP14">
            <v>-167758</v>
          </cell>
        </row>
        <row r="15">
          <cell r="A15">
            <v>10900</v>
          </cell>
          <cell r="B15" t="str">
            <v>DEPARTMENT OF ADMINISTRATION</v>
          </cell>
          <cell r="C15"/>
          <cell r="D15"/>
          <cell r="E15">
            <v>36085027</v>
          </cell>
          <cell r="F15"/>
          <cell r="G15"/>
          <cell r="H15">
            <v>350338</v>
          </cell>
          <cell r="I15"/>
          <cell r="J15"/>
          <cell r="K15">
            <v>2889075</v>
          </cell>
          <cell r="L15"/>
          <cell r="M15"/>
          <cell r="N15">
            <v>312481</v>
          </cell>
          <cell r="O15"/>
          <cell r="P15"/>
          <cell r="Q15">
            <v>6477760</v>
          </cell>
          <cell r="R15"/>
          <cell r="S15">
            <v>10029654</v>
          </cell>
          <cell r="T15"/>
          <cell r="U15"/>
          <cell r="V15"/>
          <cell r="W15"/>
          <cell r="X15">
            <v>99851</v>
          </cell>
          <cell r="Y15"/>
          <cell r="Z15"/>
          <cell r="AA15">
            <v>16423146</v>
          </cell>
          <cell r="AB15"/>
          <cell r="AC15"/>
          <cell r="AD15">
            <v>1827043</v>
          </cell>
          <cell r="AE15"/>
          <cell r="AF15"/>
          <cell r="AG15">
            <v>18350040</v>
          </cell>
          <cell r="AH15"/>
          <cell r="AI15"/>
          <cell r="AJ15">
            <v>-4024335</v>
          </cell>
          <cell r="AK15"/>
          <cell r="AL15"/>
          <cell r="AM15">
            <v>-62218</v>
          </cell>
          <cell r="AN15"/>
          <cell r="AO15"/>
          <cell r="AP15">
            <v>-4086553</v>
          </cell>
        </row>
        <row r="16">
          <cell r="A16">
            <v>10910</v>
          </cell>
          <cell r="B16" t="str">
            <v>OFFICE OF STATE BUDGET AND MANAGEMENT</v>
          </cell>
          <cell r="C16"/>
          <cell r="D16"/>
          <cell r="E16">
            <v>10018343</v>
          </cell>
          <cell r="F16"/>
          <cell r="G16"/>
          <cell r="H16">
            <v>97265</v>
          </cell>
          <cell r="I16"/>
          <cell r="J16"/>
          <cell r="K16">
            <v>802099</v>
          </cell>
          <cell r="L16"/>
          <cell r="M16"/>
          <cell r="N16">
            <v>86755</v>
          </cell>
          <cell r="O16"/>
          <cell r="P16"/>
          <cell r="Q16">
            <v>3868142</v>
          </cell>
          <cell r="R16"/>
          <cell r="S16">
            <v>4854261</v>
          </cell>
          <cell r="T16"/>
          <cell r="U16"/>
          <cell r="V16"/>
          <cell r="W16"/>
          <cell r="X16">
            <v>27722</v>
          </cell>
          <cell r="Y16"/>
          <cell r="Z16"/>
          <cell r="AA16">
            <v>4559584</v>
          </cell>
          <cell r="AB16"/>
          <cell r="AC16"/>
          <cell r="AD16">
            <v>0</v>
          </cell>
          <cell r="AE16"/>
          <cell r="AF16"/>
          <cell r="AG16">
            <v>4587306</v>
          </cell>
          <cell r="AH16"/>
          <cell r="AI16"/>
          <cell r="AJ16">
            <v>-1117282</v>
          </cell>
          <cell r="AK16"/>
          <cell r="AL16"/>
          <cell r="AM16">
            <v>1299312</v>
          </cell>
          <cell r="AN16"/>
          <cell r="AO16"/>
          <cell r="AP16">
            <v>182030</v>
          </cell>
        </row>
        <row r="17">
          <cell r="A17">
            <v>10930</v>
          </cell>
          <cell r="B17" t="str">
            <v>DEPARTMENT OF INFORMATION TECHNOLOGY</v>
          </cell>
          <cell r="C17"/>
          <cell r="D17"/>
          <cell r="E17">
            <v>117472883</v>
          </cell>
          <cell r="F17"/>
          <cell r="G17"/>
          <cell r="H17">
            <v>1140506</v>
          </cell>
          <cell r="I17"/>
          <cell r="J17"/>
          <cell r="K17">
            <v>9405231</v>
          </cell>
          <cell r="L17"/>
          <cell r="M17"/>
          <cell r="N17">
            <v>1017264</v>
          </cell>
          <cell r="O17"/>
          <cell r="P17"/>
          <cell r="Q17">
            <v>48618754</v>
          </cell>
          <cell r="R17"/>
          <cell r="S17">
            <v>60181755</v>
          </cell>
          <cell r="T17"/>
          <cell r="U17"/>
          <cell r="V17"/>
          <cell r="W17"/>
          <cell r="X17">
            <v>325060</v>
          </cell>
          <cell r="Y17"/>
          <cell r="Z17"/>
          <cell r="AA17">
            <v>53464675</v>
          </cell>
          <cell r="AB17"/>
          <cell r="AC17"/>
          <cell r="AD17">
            <v>827333</v>
          </cell>
          <cell r="AE17"/>
          <cell r="AF17"/>
          <cell r="AG17">
            <v>54617068</v>
          </cell>
          <cell r="AH17"/>
          <cell r="AI17"/>
          <cell r="AJ17">
            <v>-13101008</v>
          </cell>
          <cell r="AK17"/>
          <cell r="AL17"/>
          <cell r="AM17">
            <v>20959599</v>
          </cell>
          <cell r="AN17"/>
          <cell r="AO17"/>
          <cell r="AP17">
            <v>7858591</v>
          </cell>
        </row>
        <row r="18">
          <cell r="A18">
            <v>10940</v>
          </cell>
          <cell r="B18" t="str">
            <v>OFFICE OF STATE CONTROLLER</v>
          </cell>
          <cell r="C18"/>
          <cell r="D18"/>
          <cell r="E18">
            <v>15220863</v>
          </cell>
          <cell r="F18"/>
          <cell r="G18"/>
          <cell r="H18">
            <v>147774</v>
          </cell>
          <cell r="I18"/>
          <cell r="J18"/>
          <cell r="K18">
            <v>1218628</v>
          </cell>
          <cell r="L18"/>
          <cell r="M18"/>
          <cell r="N18">
            <v>131806</v>
          </cell>
          <cell r="O18"/>
          <cell r="P18"/>
          <cell r="Q18">
            <v>2258683</v>
          </cell>
          <cell r="R18"/>
          <cell r="S18">
            <v>3756891</v>
          </cell>
          <cell r="T18"/>
          <cell r="U18"/>
          <cell r="V18"/>
          <cell r="W18"/>
          <cell r="X18">
            <v>42118</v>
          </cell>
          <cell r="Y18"/>
          <cell r="Z18"/>
          <cell r="AA18">
            <v>6927373</v>
          </cell>
          <cell r="AB18"/>
          <cell r="AC18"/>
          <cell r="AD18">
            <v>474770</v>
          </cell>
          <cell r="AE18"/>
          <cell r="AF18"/>
          <cell r="AG18">
            <v>7444261</v>
          </cell>
          <cell r="AH18"/>
          <cell r="AI18"/>
          <cell r="AJ18">
            <v>-1697485</v>
          </cell>
          <cell r="AK18"/>
          <cell r="AL18"/>
          <cell r="AM18">
            <v>627565</v>
          </cell>
          <cell r="AN18"/>
          <cell r="AO18"/>
          <cell r="AP18">
            <v>-1069920</v>
          </cell>
        </row>
        <row r="19">
          <cell r="A19">
            <v>10950</v>
          </cell>
          <cell r="B19" t="str">
            <v>NC SCHOOL OF SCIENCE AND MATHEMATICS</v>
          </cell>
          <cell r="C19"/>
          <cell r="D19"/>
          <cell r="E19">
            <v>20306225</v>
          </cell>
          <cell r="F19"/>
          <cell r="G19"/>
          <cell r="H19">
            <v>197147</v>
          </cell>
          <cell r="I19"/>
          <cell r="J19"/>
          <cell r="K19">
            <v>1625777</v>
          </cell>
          <cell r="L19"/>
          <cell r="M19"/>
          <cell r="N19">
            <v>175843</v>
          </cell>
          <cell r="O19"/>
          <cell r="P19"/>
          <cell r="Q19">
            <v>2849848</v>
          </cell>
          <cell r="R19"/>
          <cell r="S19">
            <v>4848615</v>
          </cell>
          <cell r="T19"/>
          <cell r="U19"/>
          <cell r="V19"/>
          <cell r="W19"/>
          <cell r="X19">
            <v>56189</v>
          </cell>
          <cell r="Y19"/>
          <cell r="Z19"/>
          <cell r="AA19">
            <v>9241841</v>
          </cell>
          <cell r="AB19"/>
          <cell r="AC19"/>
          <cell r="AD19">
            <v>0</v>
          </cell>
          <cell r="AE19"/>
          <cell r="AF19"/>
          <cell r="AG19">
            <v>9298030</v>
          </cell>
          <cell r="AH19"/>
          <cell r="AI19"/>
          <cell r="AJ19">
            <v>-2264626</v>
          </cell>
          <cell r="AK19"/>
          <cell r="AL19"/>
          <cell r="AM19">
            <v>750717</v>
          </cell>
          <cell r="AN19"/>
          <cell r="AO19"/>
          <cell r="AP19">
            <v>-1513909</v>
          </cell>
        </row>
        <row r="20">
          <cell r="A20">
            <v>11050</v>
          </cell>
          <cell r="B20" t="str">
            <v>NC DEPARTMENT OF MILITARY AND VETERANS AFFAIRS</v>
          </cell>
          <cell r="C20"/>
          <cell r="D20"/>
          <cell r="E20">
            <v>5101688</v>
          </cell>
          <cell r="F20"/>
          <cell r="G20"/>
          <cell r="H20">
            <v>49531</v>
          </cell>
          <cell r="I20"/>
          <cell r="J20"/>
          <cell r="K20">
            <v>408456</v>
          </cell>
          <cell r="L20"/>
          <cell r="M20"/>
          <cell r="N20">
            <v>44178</v>
          </cell>
          <cell r="O20"/>
          <cell r="P20"/>
          <cell r="Q20">
            <v>2308201</v>
          </cell>
          <cell r="R20"/>
          <cell r="S20">
            <v>2810366</v>
          </cell>
          <cell r="T20"/>
          <cell r="U20"/>
          <cell r="V20"/>
          <cell r="W20"/>
          <cell r="X20">
            <v>14117</v>
          </cell>
          <cell r="Y20"/>
          <cell r="Z20"/>
          <cell r="AA20">
            <v>2321898</v>
          </cell>
          <cell r="AB20"/>
          <cell r="AC20"/>
          <cell r="AD20">
            <v>425376</v>
          </cell>
          <cell r="AE20"/>
          <cell r="AF20"/>
          <cell r="AG20">
            <v>2761391</v>
          </cell>
          <cell r="AH20"/>
          <cell r="AI20"/>
          <cell r="AJ20">
            <v>-568961</v>
          </cell>
          <cell r="AK20"/>
          <cell r="AL20"/>
          <cell r="AM20">
            <v>1601240</v>
          </cell>
          <cell r="AN20"/>
          <cell r="AO20"/>
          <cell r="AP20">
            <v>1032279</v>
          </cell>
        </row>
        <row r="21">
          <cell r="A21">
            <v>11300</v>
          </cell>
          <cell r="B21" t="str">
            <v>DEPARTMENT OF ENVIRONMENTAL QUALITY</v>
          </cell>
          <cell r="C21"/>
          <cell r="D21"/>
          <cell r="E21">
            <v>101332471</v>
          </cell>
          <cell r="F21"/>
          <cell r="G21"/>
          <cell r="H21">
            <v>983804</v>
          </cell>
          <cell r="I21"/>
          <cell r="J21"/>
          <cell r="K21">
            <v>8112981</v>
          </cell>
          <cell r="L21"/>
          <cell r="M21"/>
          <cell r="N21">
            <v>877495</v>
          </cell>
          <cell r="O21"/>
          <cell r="P21"/>
          <cell r="Q21">
            <v>6266128</v>
          </cell>
          <cell r="R21"/>
          <cell r="S21">
            <v>16240408</v>
          </cell>
          <cell r="T21"/>
          <cell r="U21"/>
          <cell r="V21"/>
          <cell r="W21"/>
          <cell r="X21">
            <v>280397</v>
          </cell>
          <cell r="Y21"/>
          <cell r="Z21"/>
          <cell r="AA21">
            <v>46118794</v>
          </cell>
          <cell r="AB21"/>
          <cell r="AC21"/>
          <cell r="AD21">
            <v>989345</v>
          </cell>
          <cell r="AE21"/>
          <cell r="AF21"/>
          <cell r="AG21">
            <v>47388536</v>
          </cell>
          <cell r="AH21"/>
          <cell r="AI21"/>
          <cell r="AJ21">
            <v>-11300968</v>
          </cell>
          <cell r="AK21"/>
          <cell r="AL21"/>
          <cell r="AM21">
            <v>8267</v>
          </cell>
          <cell r="AN21"/>
          <cell r="AO21"/>
          <cell r="AP21">
            <v>-11292701</v>
          </cell>
        </row>
        <row r="22">
          <cell r="A22">
            <v>11310</v>
          </cell>
          <cell r="B22" t="str">
            <v>HOUSING FINANCE AGENCY OF NORTH CAROLINA</v>
          </cell>
          <cell r="C22"/>
          <cell r="D22"/>
          <cell r="E22">
            <v>12221975</v>
          </cell>
          <cell r="F22"/>
          <cell r="G22"/>
          <cell r="H22">
            <v>118659</v>
          </cell>
          <cell r="I22"/>
          <cell r="J22"/>
          <cell r="K22">
            <v>978528</v>
          </cell>
          <cell r="L22"/>
          <cell r="M22"/>
          <cell r="N22">
            <v>105837</v>
          </cell>
          <cell r="O22"/>
          <cell r="P22"/>
          <cell r="Q22">
            <v>1437735</v>
          </cell>
          <cell r="R22"/>
          <cell r="S22">
            <v>2640759</v>
          </cell>
          <cell r="T22"/>
          <cell r="U22"/>
          <cell r="V22"/>
          <cell r="W22"/>
          <cell r="X22">
            <v>33819</v>
          </cell>
          <cell r="Y22"/>
          <cell r="Z22"/>
          <cell r="AA22">
            <v>5562509</v>
          </cell>
          <cell r="AB22"/>
          <cell r="AC22"/>
          <cell r="AD22">
            <v>0</v>
          </cell>
          <cell r="AE22"/>
          <cell r="AF22"/>
          <cell r="AG22">
            <v>5596328</v>
          </cell>
          <cell r="AH22"/>
          <cell r="AI22"/>
          <cell r="AJ22">
            <v>-1363041</v>
          </cell>
          <cell r="AK22"/>
          <cell r="AL22"/>
          <cell r="AM22">
            <v>734234</v>
          </cell>
          <cell r="AN22"/>
          <cell r="AO22"/>
          <cell r="AP22">
            <v>-628807</v>
          </cell>
        </row>
        <row r="23">
          <cell r="A23">
            <v>11600</v>
          </cell>
          <cell r="B23" t="str">
            <v>WILDLIFE RESOURCES COMMISSION</v>
          </cell>
          <cell r="C23"/>
          <cell r="D23"/>
          <cell r="E23">
            <v>53581727</v>
          </cell>
          <cell r="F23"/>
          <cell r="G23"/>
          <cell r="H23">
            <v>520208</v>
          </cell>
          <cell r="I23"/>
          <cell r="J23"/>
          <cell r="K23">
            <v>4289913</v>
          </cell>
          <cell r="L23"/>
          <cell r="M23"/>
          <cell r="N23">
            <v>463995</v>
          </cell>
          <cell r="O23"/>
          <cell r="P23"/>
          <cell r="Q23">
            <v>7330442</v>
          </cell>
          <cell r="R23"/>
          <cell r="S23">
            <v>12604558</v>
          </cell>
          <cell r="T23"/>
          <cell r="U23"/>
          <cell r="V23"/>
          <cell r="W23"/>
          <cell r="X23">
            <v>148266</v>
          </cell>
          <cell r="Y23"/>
          <cell r="Z23"/>
          <cell r="AA23">
            <v>24386305</v>
          </cell>
          <cell r="AB23"/>
          <cell r="AC23"/>
          <cell r="AD23">
            <v>739075</v>
          </cell>
          <cell r="AE23"/>
          <cell r="AF23"/>
          <cell r="AG23">
            <v>25273646</v>
          </cell>
          <cell r="AH23"/>
          <cell r="AI23"/>
          <cell r="AJ23">
            <v>-5975631</v>
          </cell>
          <cell r="AK23"/>
          <cell r="AL23"/>
          <cell r="AM23">
            <v>3179212</v>
          </cell>
          <cell r="AN23"/>
          <cell r="AO23"/>
          <cell r="AP23">
            <v>-2796419</v>
          </cell>
        </row>
        <row r="24">
          <cell r="A24">
            <v>11900</v>
          </cell>
          <cell r="B24" t="str">
            <v>STATE BOARD OF ELECTIONS</v>
          </cell>
          <cell r="C24"/>
          <cell r="D24"/>
          <cell r="E24">
            <v>8886796</v>
          </cell>
          <cell r="F24"/>
          <cell r="G24"/>
          <cell r="H24">
            <v>86279</v>
          </cell>
          <cell r="I24"/>
          <cell r="J24"/>
          <cell r="K24">
            <v>711504</v>
          </cell>
          <cell r="L24"/>
          <cell r="M24"/>
          <cell r="N24">
            <v>76956</v>
          </cell>
          <cell r="O24"/>
          <cell r="P24"/>
          <cell r="Q24">
            <v>4461438</v>
          </cell>
          <cell r="R24"/>
          <cell r="S24">
            <v>5336177</v>
          </cell>
          <cell r="T24"/>
          <cell r="U24"/>
          <cell r="V24"/>
          <cell r="W24"/>
          <cell r="X24">
            <v>24591</v>
          </cell>
          <cell r="Y24"/>
          <cell r="Z24"/>
          <cell r="AA24">
            <v>4044590</v>
          </cell>
          <cell r="AB24"/>
          <cell r="AC24"/>
          <cell r="AD24">
            <v>55105</v>
          </cell>
          <cell r="AE24"/>
          <cell r="AF24"/>
          <cell r="AG24">
            <v>4124286</v>
          </cell>
          <cell r="AH24"/>
          <cell r="AI24"/>
          <cell r="AJ24">
            <v>-991090</v>
          </cell>
          <cell r="AK24"/>
          <cell r="AL24"/>
          <cell r="AM24">
            <v>1140565</v>
          </cell>
          <cell r="AN24"/>
          <cell r="AO24"/>
          <cell r="AP24">
            <v>149475</v>
          </cell>
        </row>
        <row r="25">
          <cell r="A25">
            <v>12100</v>
          </cell>
          <cell r="B25" t="str">
            <v>OFFICE OF GOVERNOR</v>
          </cell>
          <cell r="C25"/>
          <cell r="D25"/>
          <cell r="E25">
            <v>6311189</v>
          </cell>
          <cell r="F25"/>
          <cell r="G25"/>
          <cell r="H25">
            <v>61273</v>
          </cell>
          <cell r="I25"/>
          <cell r="J25"/>
          <cell r="K25">
            <v>505293</v>
          </cell>
          <cell r="L25"/>
          <cell r="M25"/>
          <cell r="N25">
            <v>54652</v>
          </cell>
          <cell r="O25"/>
          <cell r="P25"/>
          <cell r="Q25">
            <v>928335</v>
          </cell>
          <cell r="R25"/>
          <cell r="S25">
            <v>1549553</v>
          </cell>
          <cell r="T25"/>
          <cell r="U25"/>
          <cell r="V25"/>
          <cell r="W25"/>
          <cell r="X25">
            <v>17464</v>
          </cell>
          <cell r="Y25"/>
          <cell r="Z25"/>
          <cell r="AA25">
            <v>2872371</v>
          </cell>
          <cell r="AB25"/>
          <cell r="AC25"/>
          <cell r="AD25">
            <v>175302</v>
          </cell>
          <cell r="AE25"/>
          <cell r="AF25"/>
          <cell r="AG25">
            <v>3065137</v>
          </cell>
          <cell r="AH25"/>
          <cell r="AI25"/>
          <cell r="AJ25">
            <v>-703846</v>
          </cell>
          <cell r="AK25"/>
          <cell r="AL25"/>
          <cell r="AM25">
            <v>123485</v>
          </cell>
          <cell r="AN25"/>
          <cell r="AO25"/>
          <cell r="AP25">
            <v>-580361</v>
          </cell>
        </row>
        <row r="26">
          <cell r="A26">
            <v>12150</v>
          </cell>
          <cell r="B26" t="str">
            <v>OFFICE OF LIEUTENANT GOVERNOR</v>
          </cell>
          <cell r="C26"/>
          <cell r="D26"/>
          <cell r="E26">
            <v>230071</v>
          </cell>
          <cell r="F26"/>
          <cell r="G26"/>
          <cell r="H26">
            <v>2234</v>
          </cell>
          <cell r="I26"/>
          <cell r="J26"/>
          <cell r="K26">
            <v>18420</v>
          </cell>
          <cell r="L26"/>
          <cell r="M26"/>
          <cell r="N26">
            <v>1992</v>
          </cell>
          <cell r="O26"/>
          <cell r="P26"/>
          <cell r="Q26">
            <v>48426</v>
          </cell>
          <cell r="R26"/>
          <cell r="S26">
            <v>71072</v>
          </cell>
          <cell r="T26"/>
          <cell r="U26"/>
          <cell r="V26"/>
          <cell r="W26"/>
          <cell r="X26">
            <v>637</v>
          </cell>
          <cell r="Y26"/>
          <cell r="Z26"/>
          <cell r="AA26">
            <v>104711</v>
          </cell>
          <cell r="AB26"/>
          <cell r="AC26"/>
          <cell r="AD26">
            <v>844108</v>
          </cell>
          <cell r="AE26"/>
          <cell r="AF26"/>
          <cell r="AG26">
            <v>949456</v>
          </cell>
          <cell r="AH26"/>
          <cell r="AI26"/>
          <cell r="AJ26">
            <v>-25659</v>
          </cell>
          <cell r="AK26"/>
          <cell r="AL26"/>
          <cell r="AM26">
            <v>-191316</v>
          </cell>
          <cell r="AN26"/>
          <cell r="AO26"/>
          <cell r="AP26">
            <v>-216975</v>
          </cell>
        </row>
        <row r="27">
          <cell r="A27">
            <v>12160</v>
          </cell>
          <cell r="B27" t="str">
            <v>GENERAL ASSEMBLY</v>
          </cell>
          <cell r="C27"/>
          <cell r="D27"/>
          <cell r="E27">
            <v>40646133</v>
          </cell>
          <cell r="F27"/>
          <cell r="G27"/>
          <cell r="H27">
            <v>394620</v>
          </cell>
          <cell r="I27"/>
          <cell r="J27"/>
          <cell r="K27">
            <v>3254251</v>
          </cell>
          <cell r="L27"/>
          <cell r="M27"/>
          <cell r="N27">
            <v>351978</v>
          </cell>
          <cell r="O27"/>
          <cell r="P27"/>
          <cell r="Q27">
            <v>3527308</v>
          </cell>
          <cell r="R27"/>
          <cell r="S27">
            <v>7528157</v>
          </cell>
          <cell r="T27"/>
          <cell r="U27"/>
          <cell r="V27"/>
          <cell r="W27"/>
          <cell r="X27">
            <v>112472</v>
          </cell>
          <cell r="Y27"/>
          <cell r="Z27"/>
          <cell r="AA27">
            <v>18499012</v>
          </cell>
          <cell r="AB27"/>
          <cell r="AC27"/>
          <cell r="AD27">
            <v>1244896</v>
          </cell>
          <cell r="AE27"/>
          <cell r="AF27"/>
          <cell r="AG27">
            <v>19856380</v>
          </cell>
          <cell r="AH27"/>
          <cell r="AI27"/>
          <cell r="AJ27">
            <v>-4533007</v>
          </cell>
          <cell r="AK27"/>
          <cell r="AL27"/>
          <cell r="AM27">
            <v>918588</v>
          </cell>
          <cell r="AN27"/>
          <cell r="AO27"/>
          <cell r="AP27">
            <v>-3614419</v>
          </cell>
        </row>
        <row r="28">
          <cell r="A28">
            <v>12220</v>
          </cell>
          <cell r="B28" t="str">
            <v>DEPARTMENT OF HEALTH AND HUMAN SERVICES</v>
          </cell>
          <cell r="C28"/>
          <cell r="D28"/>
          <cell r="E28">
            <v>1017996499</v>
          </cell>
          <cell r="F28"/>
          <cell r="G28"/>
          <cell r="H28">
            <v>9883400</v>
          </cell>
          <cell r="I28"/>
          <cell r="J28"/>
          <cell r="K28">
            <v>81503846</v>
          </cell>
          <cell r="L28"/>
          <cell r="M28"/>
          <cell r="N28">
            <v>8815409</v>
          </cell>
          <cell r="O28"/>
          <cell r="P28"/>
          <cell r="Q28">
            <v>127997024</v>
          </cell>
          <cell r="R28"/>
          <cell r="S28">
            <v>228199679</v>
          </cell>
          <cell r="T28"/>
          <cell r="U28"/>
          <cell r="V28"/>
          <cell r="W28"/>
          <cell r="X28">
            <v>2816901</v>
          </cell>
          <cell r="Y28"/>
          <cell r="Z28"/>
          <cell r="AA28">
            <v>463314177</v>
          </cell>
          <cell r="AB28"/>
          <cell r="AC28"/>
          <cell r="AD28">
            <v>93800220</v>
          </cell>
          <cell r="AE28"/>
          <cell r="AF28"/>
          <cell r="AG28">
            <v>559931298</v>
          </cell>
          <cell r="AH28"/>
          <cell r="AI28"/>
          <cell r="AJ28">
            <v>-113530712</v>
          </cell>
          <cell r="AK28"/>
          <cell r="AL28"/>
          <cell r="AM28">
            <v>23772649</v>
          </cell>
          <cell r="AN28"/>
          <cell r="AO28"/>
          <cell r="AP28">
            <v>-89758063</v>
          </cell>
        </row>
        <row r="29">
          <cell r="A29">
            <v>12510</v>
          </cell>
          <cell r="B29" t="str">
            <v>DEPARTMENT OF COMMERCE</v>
          </cell>
          <cell r="C29"/>
          <cell r="D29"/>
          <cell r="E29">
            <v>103655217</v>
          </cell>
          <cell r="F29"/>
          <cell r="G29"/>
          <cell r="H29">
            <v>1006355</v>
          </cell>
          <cell r="I29"/>
          <cell r="J29"/>
          <cell r="K29">
            <v>8298947</v>
          </cell>
          <cell r="L29"/>
          <cell r="M29"/>
          <cell r="N29">
            <v>897609</v>
          </cell>
          <cell r="O29"/>
          <cell r="P29"/>
          <cell r="Q29">
            <v>19813420</v>
          </cell>
          <cell r="R29"/>
          <cell r="S29">
            <v>30016331</v>
          </cell>
          <cell r="T29"/>
          <cell r="U29"/>
          <cell r="V29"/>
          <cell r="W29"/>
          <cell r="X29">
            <v>286825</v>
          </cell>
          <cell r="Y29"/>
          <cell r="Z29"/>
          <cell r="AA29">
            <v>47175930</v>
          </cell>
          <cell r="AB29"/>
          <cell r="AC29"/>
          <cell r="AD29">
            <v>7270754</v>
          </cell>
          <cell r="AE29"/>
          <cell r="AF29"/>
          <cell r="AG29">
            <v>54733509</v>
          </cell>
          <cell r="AH29"/>
          <cell r="AI29"/>
          <cell r="AJ29">
            <v>-11560011</v>
          </cell>
          <cell r="AK29"/>
          <cell r="AL29"/>
          <cell r="AM29">
            <v>210224</v>
          </cell>
          <cell r="AN29"/>
          <cell r="AO29"/>
          <cell r="AP29">
            <v>-11349787</v>
          </cell>
        </row>
        <row r="30">
          <cell r="A30">
            <v>12600</v>
          </cell>
          <cell r="B30" t="str">
            <v>DEPARTMENT OF INSURANCE</v>
          </cell>
          <cell r="C30"/>
          <cell r="D30"/>
          <cell r="E30">
            <v>40667063</v>
          </cell>
          <cell r="F30"/>
          <cell r="G30"/>
          <cell r="H30">
            <v>394823</v>
          </cell>
          <cell r="I30"/>
          <cell r="J30"/>
          <cell r="K30">
            <v>3255927</v>
          </cell>
          <cell r="L30"/>
          <cell r="M30"/>
          <cell r="N30">
            <v>352159</v>
          </cell>
          <cell r="O30"/>
          <cell r="P30"/>
          <cell r="Q30">
            <v>4952781</v>
          </cell>
          <cell r="R30"/>
          <cell r="S30">
            <v>8955690</v>
          </cell>
          <cell r="T30"/>
          <cell r="U30"/>
          <cell r="V30"/>
          <cell r="W30"/>
          <cell r="X30">
            <v>112530</v>
          </cell>
          <cell r="Y30"/>
          <cell r="Z30"/>
          <cell r="AA30">
            <v>18508538</v>
          </cell>
          <cell r="AB30"/>
          <cell r="AC30"/>
          <cell r="AD30">
            <v>997672</v>
          </cell>
          <cell r="AE30"/>
          <cell r="AF30"/>
          <cell r="AG30">
            <v>19618740</v>
          </cell>
          <cell r="AH30"/>
          <cell r="AI30"/>
          <cell r="AJ30">
            <v>-4535341</v>
          </cell>
          <cell r="AK30"/>
          <cell r="AL30"/>
          <cell r="AM30">
            <v>4076272</v>
          </cell>
          <cell r="AN30"/>
          <cell r="AO30"/>
          <cell r="AP30">
            <v>-459069</v>
          </cell>
        </row>
        <row r="31">
          <cell r="A31">
            <v>12700</v>
          </cell>
          <cell r="B31" t="str">
            <v>DEPARTMENT OF LABOR</v>
          </cell>
          <cell r="C31"/>
          <cell r="D31"/>
          <cell r="E31">
            <v>22606723</v>
          </cell>
          <cell r="F31"/>
          <cell r="G31"/>
          <cell r="H31">
            <v>219481</v>
          </cell>
          <cell r="I31"/>
          <cell r="J31"/>
          <cell r="K31">
            <v>1809962</v>
          </cell>
          <cell r="L31"/>
          <cell r="M31"/>
          <cell r="N31">
            <v>195764</v>
          </cell>
          <cell r="O31"/>
          <cell r="P31"/>
          <cell r="Q31">
            <v>795364</v>
          </cell>
          <cell r="R31"/>
          <cell r="S31">
            <v>3020571</v>
          </cell>
          <cell r="T31"/>
          <cell r="U31"/>
          <cell r="V31"/>
          <cell r="W31"/>
          <cell r="X31">
            <v>62555</v>
          </cell>
          <cell r="Y31"/>
          <cell r="Z31"/>
          <cell r="AA31">
            <v>10288852</v>
          </cell>
          <cell r="AB31"/>
          <cell r="AC31"/>
          <cell r="AD31">
            <v>697875</v>
          </cell>
          <cell r="AE31"/>
          <cell r="AF31"/>
          <cell r="AG31">
            <v>11049282</v>
          </cell>
          <cell r="AH31"/>
          <cell r="AI31"/>
          <cell r="AJ31">
            <v>-2521185</v>
          </cell>
          <cell r="AK31"/>
          <cell r="AL31"/>
          <cell r="AM31">
            <v>273475</v>
          </cell>
          <cell r="AN31"/>
          <cell r="AO31"/>
          <cell r="AP31">
            <v>-2247710</v>
          </cell>
        </row>
        <row r="32">
          <cell r="A32">
            <v>13500</v>
          </cell>
          <cell r="B32" t="str">
            <v>DEPARTMENT OF REVENUE</v>
          </cell>
          <cell r="C32"/>
          <cell r="D32"/>
          <cell r="E32">
            <v>92618122</v>
          </cell>
          <cell r="F32"/>
          <cell r="G32"/>
          <cell r="H32">
            <v>899199</v>
          </cell>
          <cell r="I32"/>
          <cell r="J32"/>
          <cell r="K32">
            <v>7415284</v>
          </cell>
          <cell r="L32"/>
          <cell r="M32"/>
          <cell r="N32">
            <v>802033</v>
          </cell>
          <cell r="O32"/>
          <cell r="P32"/>
          <cell r="Q32">
            <v>5335353</v>
          </cell>
          <cell r="R32"/>
          <cell r="S32">
            <v>14451869</v>
          </cell>
          <cell r="T32"/>
          <cell r="U32"/>
          <cell r="V32"/>
          <cell r="W32"/>
          <cell r="X32">
            <v>256284</v>
          </cell>
          <cell r="Y32"/>
          <cell r="Z32"/>
          <cell r="AA32">
            <v>42152688</v>
          </cell>
          <cell r="AB32"/>
          <cell r="AC32"/>
          <cell r="AD32">
            <v>3135828</v>
          </cell>
          <cell r="AE32"/>
          <cell r="AF32"/>
          <cell r="AG32">
            <v>45544800</v>
          </cell>
          <cell r="AH32"/>
          <cell r="AI32"/>
          <cell r="AJ32">
            <v>-10329113</v>
          </cell>
          <cell r="AK32"/>
          <cell r="AL32"/>
          <cell r="AM32">
            <v>2926132</v>
          </cell>
          <cell r="AN32"/>
          <cell r="AO32"/>
          <cell r="AP32">
            <v>-7402981</v>
          </cell>
        </row>
        <row r="33">
          <cell r="A33">
            <v>13700</v>
          </cell>
          <cell r="B33" t="str">
            <v>DEPARTMENT OF SECRETARY OF STATE</v>
          </cell>
          <cell r="C33"/>
          <cell r="D33"/>
          <cell r="E33">
            <v>10001397</v>
          </cell>
          <cell r="F33"/>
          <cell r="G33"/>
          <cell r="H33">
            <v>97100</v>
          </cell>
          <cell r="I33"/>
          <cell r="J33"/>
          <cell r="K33">
            <v>800742</v>
          </cell>
          <cell r="L33"/>
          <cell r="M33"/>
          <cell r="N33">
            <v>86608</v>
          </cell>
          <cell r="O33"/>
          <cell r="P33"/>
          <cell r="Q33">
            <v>830217</v>
          </cell>
          <cell r="R33"/>
          <cell r="S33">
            <v>1814667</v>
          </cell>
          <cell r="T33"/>
          <cell r="U33"/>
          <cell r="V33"/>
          <cell r="W33"/>
          <cell r="X33">
            <v>27675</v>
          </cell>
          <cell r="Y33"/>
          <cell r="Z33"/>
          <cell r="AA33">
            <v>4551871</v>
          </cell>
          <cell r="AB33"/>
          <cell r="AC33"/>
          <cell r="AD33">
            <v>436702</v>
          </cell>
          <cell r="AE33"/>
          <cell r="AF33"/>
          <cell r="AG33">
            <v>5016248</v>
          </cell>
          <cell r="AH33"/>
          <cell r="AI33"/>
          <cell r="AJ33">
            <v>-1115392</v>
          </cell>
          <cell r="AK33"/>
          <cell r="AL33"/>
          <cell r="AM33">
            <v>35198</v>
          </cell>
          <cell r="AN33"/>
          <cell r="AO33"/>
          <cell r="AP33">
            <v>-1080194</v>
          </cell>
        </row>
        <row r="34">
          <cell r="A34">
            <v>14300</v>
          </cell>
          <cell r="B34" t="str">
            <v>DEPARTMENT OF STATE TREASURER (w/o State Health Plan)</v>
          </cell>
          <cell r="C34"/>
          <cell r="D34"/>
          <cell r="E34">
            <v>32388637</v>
          </cell>
          <cell r="F34"/>
          <cell r="G34"/>
          <cell r="H34">
            <v>314451</v>
          </cell>
          <cell r="I34"/>
          <cell r="J34"/>
          <cell r="K34">
            <v>2593131</v>
          </cell>
          <cell r="L34"/>
          <cell r="M34"/>
          <cell r="N34">
            <v>280472</v>
          </cell>
          <cell r="O34"/>
          <cell r="P34"/>
          <cell r="Q34">
            <v>2050664</v>
          </cell>
          <cell r="R34"/>
          <cell r="S34">
            <v>5238718</v>
          </cell>
          <cell r="T34"/>
          <cell r="U34"/>
          <cell r="V34"/>
          <cell r="W34"/>
          <cell r="X34">
            <v>89623</v>
          </cell>
          <cell r="Y34"/>
          <cell r="Z34"/>
          <cell r="AA34">
            <v>14740832</v>
          </cell>
          <cell r="AB34"/>
          <cell r="AC34"/>
          <cell r="AD34">
            <v>2136200</v>
          </cell>
          <cell r="AE34"/>
          <cell r="AF34"/>
          <cell r="AG34">
            <v>16966655</v>
          </cell>
          <cell r="AH34"/>
          <cell r="AI34"/>
          <cell r="AJ34">
            <v>-3612100</v>
          </cell>
          <cell r="AK34"/>
          <cell r="AL34"/>
          <cell r="AM34">
            <v>1041772</v>
          </cell>
          <cell r="AN34"/>
          <cell r="AO34"/>
          <cell r="AP34">
            <v>-2570328</v>
          </cell>
        </row>
        <row r="35">
          <cell r="A35">
            <v>14300.2</v>
          </cell>
          <cell r="B35" t="str">
            <v>DEPARTMENT OF STATE TREASURER (State Health Plan Only)</v>
          </cell>
          <cell r="C35"/>
          <cell r="D35"/>
          <cell r="E35">
            <v>4111912</v>
          </cell>
          <cell r="F35"/>
          <cell r="G35"/>
          <cell r="H35">
            <v>39921</v>
          </cell>
          <cell r="I35"/>
          <cell r="J35"/>
          <cell r="K35">
            <v>329212</v>
          </cell>
          <cell r="L35"/>
          <cell r="M35"/>
          <cell r="N35">
            <v>35607</v>
          </cell>
          <cell r="O35"/>
          <cell r="P35"/>
          <cell r="Q35">
            <v>1107650</v>
          </cell>
          <cell r="R35"/>
          <cell r="S35">
            <v>1512390</v>
          </cell>
          <cell r="T35"/>
          <cell r="U35"/>
          <cell r="V35"/>
          <cell r="W35"/>
          <cell r="X35">
            <v>11378</v>
          </cell>
          <cell r="Y35"/>
          <cell r="Z35"/>
          <cell r="AA35">
            <v>1871428</v>
          </cell>
          <cell r="AB35"/>
          <cell r="AC35"/>
          <cell r="AD35">
            <v>798657</v>
          </cell>
          <cell r="AE35"/>
          <cell r="AF35"/>
          <cell r="AG35">
            <v>2681463</v>
          </cell>
          <cell r="AH35"/>
          <cell r="AI35"/>
          <cell r="AJ35">
            <v>-458576</v>
          </cell>
          <cell r="AK35"/>
          <cell r="AL35"/>
          <cell r="AM35">
            <v>337162</v>
          </cell>
          <cell r="AN35"/>
          <cell r="AO35"/>
          <cell r="AP35">
            <v>-121414</v>
          </cell>
        </row>
        <row r="36">
          <cell r="A36">
            <v>18400</v>
          </cell>
          <cell r="B36" t="str">
            <v>DEPARTMENT OF AGRICULTURE AND CONSUMER SERVICES</v>
          </cell>
          <cell r="C36"/>
          <cell r="D36"/>
          <cell r="E36">
            <v>113236554</v>
          </cell>
          <cell r="F36"/>
          <cell r="G36"/>
          <cell r="H36">
            <v>1099377</v>
          </cell>
          <cell r="I36"/>
          <cell r="J36"/>
          <cell r="K36">
            <v>9066057</v>
          </cell>
          <cell r="L36"/>
          <cell r="M36"/>
          <cell r="N36">
            <v>980580</v>
          </cell>
          <cell r="O36"/>
          <cell r="P36"/>
          <cell r="Q36">
            <v>795496</v>
          </cell>
          <cell r="R36"/>
          <cell r="S36">
            <v>11941510</v>
          </cell>
          <cell r="T36"/>
          <cell r="U36"/>
          <cell r="V36"/>
          <cell r="W36"/>
          <cell r="X36">
            <v>313337</v>
          </cell>
          <cell r="Y36"/>
          <cell r="Z36"/>
          <cell r="AA36">
            <v>51536622</v>
          </cell>
          <cell r="AB36"/>
          <cell r="AC36"/>
          <cell r="AD36">
            <v>1127698</v>
          </cell>
          <cell r="AE36"/>
          <cell r="AF36"/>
          <cell r="AG36">
            <v>52977657</v>
          </cell>
          <cell r="AH36"/>
          <cell r="AI36"/>
          <cell r="AJ36">
            <v>-12628558</v>
          </cell>
          <cell r="AK36"/>
          <cell r="AL36"/>
          <cell r="AM36">
            <v>1223855</v>
          </cell>
          <cell r="AN36"/>
          <cell r="AO36"/>
          <cell r="AP36">
            <v>-11404703</v>
          </cell>
        </row>
        <row r="37">
          <cell r="A37">
            <v>18600</v>
          </cell>
          <cell r="B37" t="str">
            <v>STATE BOARD OF BARBER EXAMINERS</v>
          </cell>
          <cell r="C37"/>
          <cell r="D37"/>
          <cell r="E37">
            <v>337920</v>
          </cell>
          <cell r="F37"/>
          <cell r="G37"/>
          <cell r="H37">
            <v>3281</v>
          </cell>
          <cell r="I37"/>
          <cell r="J37"/>
          <cell r="K37">
            <v>27055</v>
          </cell>
          <cell r="L37"/>
          <cell r="M37"/>
          <cell r="N37">
            <v>2926</v>
          </cell>
          <cell r="O37"/>
          <cell r="P37"/>
          <cell r="Q37">
            <v>69484</v>
          </cell>
          <cell r="R37"/>
          <cell r="S37">
            <v>102746</v>
          </cell>
          <cell r="T37"/>
          <cell r="U37"/>
          <cell r="V37"/>
          <cell r="W37"/>
          <cell r="X37">
            <v>935</v>
          </cell>
          <cell r="Y37"/>
          <cell r="Z37"/>
          <cell r="AA37">
            <v>153795</v>
          </cell>
          <cell r="AB37"/>
          <cell r="AC37"/>
          <cell r="AD37">
            <v>37391</v>
          </cell>
          <cell r="AE37"/>
          <cell r="AF37"/>
          <cell r="AG37">
            <v>192121</v>
          </cell>
          <cell r="AH37"/>
          <cell r="AI37"/>
          <cell r="AJ37">
            <v>-37687</v>
          </cell>
          <cell r="AK37"/>
          <cell r="AL37"/>
          <cell r="AM37">
            <v>-36882</v>
          </cell>
          <cell r="AN37"/>
          <cell r="AO37"/>
          <cell r="AP37">
            <v>-74569</v>
          </cell>
        </row>
        <row r="38">
          <cell r="A38">
            <v>18640</v>
          </cell>
          <cell r="B38" t="str">
            <v>NORTH CAROLINA BOARD OF OPTICIANS</v>
          </cell>
          <cell r="C38"/>
          <cell r="D38"/>
          <cell r="E38">
            <v>44053</v>
          </cell>
          <cell r="F38"/>
          <cell r="G38"/>
          <cell r="H38">
            <v>428</v>
          </cell>
          <cell r="I38"/>
          <cell r="J38"/>
          <cell r="K38">
            <v>3527</v>
          </cell>
          <cell r="L38"/>
          <cell r="M38"/>
          <cell r="N38">
            <v>381</v>
          </cell>
          <cell r="O38"/>
          <cell r="P38"/>
          <cell r="Q38">
            <v>28221</v>
          </cell>
          <cell r="R38"/>
          <cell r="S38">
            <v>32557</v>
          </cell>
          <cell r="T38"/>
          <cell r="U38"/>
          <cell r="V38"/>
          <cell r="W38"/>
          <cell r="X38">
            <v>122</v>
          </cell>
          <cell r="Y38"/>
          <cell r="Z38"/>
          <cell r="AA38">
            <v>20049</v>
          </cell>
          <cell r="AB38"/>
          <cell r="AC38"/>
          <cell r="AD38">
            <v>852</v>
          </cell>
          <cell r="AE38"/>
          <cell r="AF38"/>
          <cell r="AG38">
            <v>21023</v>
          </cell>
          <cell r="AH38"/>
          <cell r="AI38"/>
          <cell r="AJ38">
            <v>-4914</v>
          </cell>
          <cell r="AK38"/>
          <cell r="AL38"/>
          <cell r="AM38">
            <v>13698</v>
          </cell>
          <cell r="AN38"/>
          <cell r="AO38"/>
          <cell r="AP38">
            <v>8784</v>
          </cell>
        </row>
        <row r="39">
          <cell r="A39">
            <v>18690</v>
          </cell>
          <cell r="B39" t="str">
            <v>NC REAL ESTATE COMMISSION</v>
          </cell>
          <cell r="C39"/>
          <cell r="D39"/>
          <cell r="E39">
            <v>0</v>
          </cell>
          <cell r="F39"/>
          <cell r="G39"/>
          <cell r="H39">
            <v>0</v>
          </cell>
          <cell r="I39"/>
          <cell r="J39"/>
          <cell r="K39">
            <v>0</v>
          </cell>
          <cell r="L39"/>
          <cell r="M39"/>
          <cell r="N39">
            <v>0</v>
          </cell>
          <cell r="O39"/>
          <cell r="P39"/>
          <cell r="Q39">
            <v>0</v>
          </cell>
          <cell r="R39"/>
          <cell r="S39">
            <v>0</v>
          </cell>
          <cell r="T39"/>
          <cell r="U39"/>
          <cell r="V39"/>
          <cell r="W39"/>
          <cell r="X39">
            <v>0</v>
          </cell>
          <cell r="Y39"/>
          <cell r="Z39"/>
          <cell r="AA39">
            <v>0</v>
          </cell>
          <cell r="AB39"/>
          <cell r="AC39"/>
          <cell r="AD39">
            <v>0</v>
          </cell>
          <cell r="AE39"/>
          <cell r="AF39"/>
          <cell r="AG39">
            <v>0</v>
          </cell>
          <cell r="AH39"/>
          <cell r="AI39"/>
          <cell r="AJ39">
            <v>0</v>
          </cell>
          <cell r="AK39"/>
          <cell r="AL39"/>
          <cell r="AM39">
            <v>-29536</v>
          </cell>
          <cell r="AN39"/>
          <cell r="AO39"/>
          <cell r="AP39">
            <v>-29536</v>
          </cell>
        </row>
        <row r="40">
          <cell r="A40">
            <v>18740</v>
          </cell>
          <cell r="B40" t="str">
            <v>NC AUCTIONEERS LICENSING BOARD</v>
          </cell>
          <cell r="C40"/>
          <cell r="D40"/>
          <cell r="E40">
            <v>0</v>
          </cell>
          <cell r="F40"/>
          <cell r="G40"/>
          <cell r="H40">
            <v>0</v>
          </cell>
          <cell r="I40"/>
          <cell r="J40"/>
          <cell r="K40">
            <v>0</v>
          </cell>
          <cell r="L40"/>
          <cell r="M40"/>
          <cell r="N40">
            <v>0</v>
          </cell>
          <cell r="O40"/>
          <cell r="P40"/>
          <cell r="Q40">
            <v>14716</v>
          </cell>
          <cell r="R40"/>
          <cell r="S40">
            <v>14716</v>
          </cell>
          <cell r="T40"/>
          <cell r="U40"/>
          <cell r="V40"/>
          <cell r="W40"/>
          <cell r="X40">
            <v>0</v>
          </cell>
          <cell r="Y40"/>
          <cell r="Z40"/>
          <cell r="AA40">
            <v>0</v>
          </cell>
          <cell r="AB40"/>
          <cell r="AC40"/>
          <cell r="AD40">
            <v>131581</v>
          </cell>
          <cell r="AE40"/>
          <cell r="AF40"/>
          <cell r="AG40">
            <v>131581</v>
          </cell>
          <cell r="AH40"/>
          <cell r="AI40"/>
          <cell r="AJ40">
            <v>0</v>
          </cell>
          <cell r="AK40"/>
          <cell r="AL40"/>
          <cell r="AM40">
            <v>-34643</v>
          </cell>
          <cell r="AN40"/>
          <cell r="AO40"/>
          <cell r="AP40">
            <v>-34643</v>
          </cell>
        </row>
        <row r="41">
          <cell r="A41">
            <v>18780</v>
          </cell>
          <cell r="B41" t="str">
            <v>NC STATE BOARD OF EXAMINERS OF PRACTICING PSYCHOLOGISTS</v>
          </cell>
          <cell r="C41"/>
          <cell r="D41"/>
          <cell r="E41">
            <v>539954</v>
          </cell>
          <cell r="F41"/>
          <cell r="G41"/>
          <cell r="H41">
            <v>5242</v>
          </cell>
          <cell r="I41"/>
          <cell r="J41"/>
          <cell r="K41">
            <v>43230</v>
          </cell>
          <cell r="L41"/>
          <cell r="M41"/>
          <cell r="N41">
            <v>4676</v>
          </cell>
          <cell r="O41"/>
          <cell r="P41"/>
          <cell r="Q41">
            <v>151766</v>
          </cell>
          <cell r="R41"/>
          <cell r="S41">
            <v>204914</v>
          </cell>
          <cell r="T41"/>
          <cell r="U41"/>
          <cell r="V41"/>
          <cell r="W41"/>
          <cell r="X41">
            <v>1494</v>
          </cell>
          <cell r="Y41"/>
          <cell r="Z41"/>
          <cell r="AA41">
            <v>245746</v>
          </cell>
          <cell r="AB41"/>
          <cell r="AC41"/>
          <cell r="AD41">
            <v>0</v>
          </cell>
          <cell r="AE41"/>
          <cell r="AF41"/>
          <cell r="AG41">
            <v>247240</v>
          </cell>
          <cell r="AH41"/>
          <cell r="AI41"/>
          <cell r="AJ41">
            <v>-60219</v>
          </cell>
          <cell r="AK41"/>
          <cell r="AL41"/>
          <cell r="AM41">
            <v>74485</v>
          </cell>
          <cell r="AN41"/>
          <cell r="AO41"/>
          <cell r="AP41">
            <v>14266</v>
          </cell>
        </row>
        <row r="42">
          <cell r="A42">
            <v>19005</v>
          </cell>
          <cell r="B42" t="str">
            <v>COMMUNITY COLLEGE SYSTEM OFFICE</v>
          </cell>
          <cell r="C42"/>
          <cell r="D42"/>
          <cell r="E42">
            <v>16054083</v>
          </cell>
          <cell r="F42"/>
          <cell r="G42"/>
          <cell r="H42">
            <v>155864</v>
          </cell>
          <cell r="I42"/>
          <cell r="J42"/>
          <cell r="K42">
            <v>1285338</v>
          </cell>
          <cell r="L42"/>
          <cell r="M42"/>
          <cell r="N42">
            <v>139021</v>
          </cell>
          <cell r="O42"/>
          <cell r="P42"/>
          <cell r="Q42">
            <v>1282486</v>
          </cell>
          <cell r="R42"/>
          <cell r="S42">
            <v>2862709</v>
          </cell>
          <cell r="T42"/>
          <cell r="U42"/>
          <cell r="V42"/>
          <cell r="W42"/>
          <cell r="X42">
            <v>44423</v>
          </cell>
          <cell r="Y42"/>
          <cell r="Z42"/>
          <cell r="AA42">
            <v>7306591</v>
          </cell>
          <cell r="AB42"/>
          <cell r="AC42"/>
          <cell r="AD42">
            <v>601182</v>
          </cell>
          <cell r="AE42"/>
          <cell r="AF42"/>
          <cell r="AG42">
            <v>7952196</v>
          </cell>
          <cell r="AH42"/>
          <cell r="AI42"/>
          <cell r="AJ42">
            <v>-1790409</v>
          </cell>
          <cell r="AK42"/>
          <cell r="AL42"/>
          <cell r="AM42">
            <v>463576</v>
          </cell>
          <cell r="AN42"/>
          <cell r="AO42"/>
          <cell r="AP42">
            <v>-1326833</v>
          </cell>
        </row>
        <row r="43">
          <cell r="A43">
            <v>19100</v>
          </cell>
          <cell r="B43" t="str">
            <v>DEPARTMENT OF PUBLIC SAFETY</v>
          </cell>
          <cell r="C43"/>
          <cell r="D43"/>
          <cell r="E43">
            <v>1482274489</v>
          </cell>
          <cell r="F43"/>
          <cell r="G43"/>
          <cell r="H43">
            <v>14390925</v>
          </cell>
          <cell r="I43"/>
          <cell r="J43"/>
          <cell r="K43">
            <v>118675332</v>
          </cell>
          <cell r="L43"/>
          <cell r="M43"/>
          <cell r="N43">
            <v>12835855</v>
          </cell>
          <cell r="O43"/>
          <cell r="P43"/>
          <cell r="Q43">
            <v>159435676</v>
          </cell>
          <cell r="R43"/>
          <cell r="S43">
            <v>305337788</v>
          </cell>
          <cell r="T43"/>
          <cell r="U43"/>
          <cell r="V43"/>
          <cell r="W43"/>
          <cell r="X43">
            <v>4101606</v>
          </cell>
          <cell r="Y43"/>
          <cell r="Z43"/>
          <cell r="AA43">
            <v>674618022</v>
          </cell>
          <cell r="AB43"/>
          <cell r="AC43"/>
          <cell r="AD43">
            <v>150934681</v>
          </cell>
          <cell r="AE43"/>
          <cell r="AF43"/>
          <cell r="AG43">
            <v>829654309</v>
          </cell>
          <cell r="AH43"/>
          <cell r="AI43"/>
          <cell r="AJ43">
            <v>-165308700</v>
          </cell>
          <cell r="AK43"/>
          <cell r="AL43"/>
          <cell r="AM43">
            <v>35858078</v>
          </cell>
          <cell r="AN43"/>
          <cell r="AO43"/>
          <cell r="AP43">
            <v>-129450622</v>
          </cell>
        </row>
        <row r="44">
          <cell r="A44">
            <v>20100</v>
          </cell>
          <cell r="B44" t="str">
            <v>APPALACHIAN STATE UNIVERSITY</v>
          </cell>
          <cell r="C44"/>
          <cell r="D44"/>
          <cell r="E44">
            <v>243840361</v>
          </cell>
          <cell r="F44"/>
          <cell r="G44"/>
          <cell r="H44">
            <v>2367367</v>
          </cell>
          <cell r="I44"/>
          <cell r="J44"/>
          <cell r="K44">
            <v>19522589</v>
          </cell>
          <cell r="L44"/>
          <cell r="M44"/>
          <cell r="N44">
            <v>2111552</v>
          </cell>
          <cell r="O44"/>
          <cell r="P44"/>
          <cell r="Q44">
            <v>7794649</v>
          </cell>
          <cell r="R44"/>
          <cell r="S44">
            <v>31796157</v>
          </cell>
          <cell r="T44"/>
          <cell r="U44"/>
          <cell r="V44"/>
          <cell r="W44"/>
          <cell r="X44">
            <v>674731</v>
          </cell>
          <cell r="Y44"/>
          <cell r="Z44"/>
          <cell r="AA44">
            <v>110977490</v>
          </cell>
          <cell r="AB44"/>
          <cell r="AC44"/>
          <cell r="AD44">
            <v>2659009</v>
          </cell>
          <cell r="AE44"/>
          <cell r="AF44"/>
          <cell r="AG44">
            <v>114311230</v>
          </cell>
          <cell r="AH44"/>
          <cell r="AI44"/>
          <cell r="AJ44">
            <v>-27193974</v>
          </cell>
          <cell r="AK44"/>
          <cell r="AL44"/>
          <cell r="AM44">
            <v>-3342383</v>
          </cell>
          <cell r="AN44"/>
          <cell r="AO44"/>
          <cell r="AP44">
            <v>-30536357</v>
          </cell>
        </row>
        <row r="45">
          <cell r="A45">
            <v>20200</v>
          </cell>
          <cell r="B45" t="str">
            <v>NORTH CAROLINA SCHOOL OF THE ARTS</v>
          </cell>
          <cell r="C45"/>
          <cell r="D45"/>
          <cell r="E45">
            <v>35215707</v>
          </cell>
          <cell r="F45"/>
          <cell r="G45"/>
          <cell r="H45">
            <v>341898</v>
          </cell>
          <cell r="I45"/>
          <cell r="J45"/>
          <cell r="K45">
            <v>2819475</v>
          </cell>
          <cell r="L45"/>
          <cell r="M45"/>
          <cell r="N45">
            <v>304953</v>
          </cell>
          <cell r="O45"/>
          <cell r="P45"/>
          <cell r="Q45">
            <v>2192075</v>
          </cell>
          <cell r="R45"/>
          <cell r="S45">
            <v>5658401</v>
          </cell>
          <cell r="T45"/>
          <cell r="U45"/>
          <cell r="V45"/>
          <cell r="W45"/>
          <cell r="X45">
            <v>97445</v>
          </cell>
          <cell r="Y45"/>
          <cell r="Z45"/>
          <cell r="AA45">
            <v>16027498</v>
          </cell>
          <cell r="AB45"/>
          <cell r="AC45"/>
          <cell r="AD45">
            <v>1646877</v>
          </cell>
          <cell r="AE45"/>
          <cell r="AF45"/>
          <cell r="AG45">
            <v>17771820</v>
          </cell>
          <cell r="AH45"/>
          <cell r="AI45"/>
          <cell r="AJ45">
            <v>-3927383</v>
          </cell>
          <cell r="AK45"/>
          <cell r="AL45"/>
          <cell r="AM45">
            <v>812009</v>
          </cell>
          <cell r="AN45"/>
          <cell r="AO45"/>
          <cell r="AP45">
            <v>-3115374</v>
          </cell>
        </row>
        <row r="46">
          <cell r="A46">
            <v>20300</v>
          </cell>
          <cell r="B46" t="str">
            <v>EAST CAROLINA UNIVERSITY</v>
          </cell>
          <cell r="C46"/>
          <cell r="D46"/>
          <cell r="E46">
            <v>535266896</v>
          </cell>
          <cell r="F46"/>
          <cell r="G46"/>
          <cell r="H46">
            <v>5196734</v>
          </cell>
          <cell r="I46"/>
          <cell r="J46"/>
          <cell r="K46">
            <v>42855070</v>
          </cell>
          <cell r="L46"/>
          <cell r="M46"/>
          <cell r="N46">
            <v>4635180</v>
          </cell>
          <cell r="O46"/>
          <cell r="P46"/>
          <cell r="Q46">
            <v>12583651</v>
          </cell>
          <cell r="R46"/>
          <cell r="S46">
            <v>65270635</v>
          </cell>
          <cell r="T46"/>
          <cell r="U46"/>
          <cell r="V46"/>
          <cell r="W46"/>
          <cell r="X46">
            <v>1481139</v>
          </cell>
          <cell r="Y46"/>
          <cell r="Z46"/>
          <cell r="AA46">
            <v>243612568</v>
          </cell>
          <cell r="AB46"/>
          <cell r="AC46"/>
          <cell r="AD46">
            <v>50119760</v>
          </cell>
          <cell r="AE46"/>
          <cell r="AF46"/>
          <cell r="AG46">
            <v>295213467</v>
          </cell>
          <cell r="AH46"/>
          <cell r="AI46"/>
          <cell r="AJ46">
            <v>-59694930</v>
          </cell>
          <cell r="AK46"/>
          <cell r="AL46"/>
          <cell r="AM46">
            <v>-25038028</v>
          </cell>
          <cell r="AN46"/>
          <cell r="AO46"/>
          <cell r="AP46">
            <v>-84732958</v>
          </cell>
        </row>
        <row r="47">
          <cell r="A47">
            <v>20400</v>
          </cell>
          <cell r="B47" t="str">
            <v>ELIZABETH CITY STATE UNIVERSITY</v>
          </cell>
          <cell r="C47"/>
          <cell r="D47"/>
          <cell r="E47">
            <v>27967544</v>
          </cell>
          <cell r="F47"/>
          <cell r="G47"/>
          <cell r="H47">
            <v>271528</v>
          </cell>
          <cell r="I47"/>
          <cell r="J47"/>
          <cell r="K47">
            <v>2239165</v>
          </cell>
          <cell r="L47"/>
          <cell r="M47"/>
          <cell r="N47">
            <v>242187</v>
          </cell>
          <cell r="O47"/>
          <cell r="P47"/>
          <cell r="Q47">
            <v>1958164</v>
          </cell>
          <cell r="R47"/>
          <cell r="S47">
            <v>4711044</v>
          </cell>
          <cell r="T47"/>
          <cell r="U47"/>
          <cell r="V47"/>
          <cell r="W47"/>
          <cell r="X47">
            <v>77389</v>
          </cell>
          <cell r="Y47"/>
          <cell r="Z47"/>
          <cell r="AA47">
            <v>12728688</v>
          </cell>
          <cell r="AB47"/>
          <cell r="AC47"/>
          <cell r="AD47">
            <v>401816</v>
          </cell>
          <cell r="AE47"/>
          <cell r="AF47"/>
          <cell r="AG47">
            <v>13207893</v>
          </cell>
          <cell r="AH47"/>
          <cell r="AI47"/>
          <cell r="AJ47">
            <v>-3119042</v>
          </cell>
          <cell r="AK47"/>
          <cell r="AL47"/>
          <cell r="AM47">
            <v>-606145</v>
          </cell>
          <cell r="AN47"/>
          <cell r="AO47"/>
          <cell r="AP47">
            <v>-3725187</v>
          </cell>
        </row>
        <row r="48">
          <cell r="A48">
            <v>20600</v>
          </cell>
          <cell r="B48" t="str">
            <v>FAYETTEVILLE STATE UNIVERSITY</v>
          </cell>
          <cell r="C48"/>
          <cell r="D48"/>
          <cell r="E48">
            <v>60044660</v>
          </cell>
          <cell r="F48"/>
          <cell r="G48"/>
          <cell r="H48">
            <v>582954</v>
          </cell>
          <cell r="I48"/>
          <cell r="J48"/>
          <cell r="K48">
            <v>4807355</v>
          </cell>
          <cell r="L48"/>
          <cell r="M48"/>
          <cell r="N48">
            <v>519961</v>
          </cell>
          <cell r="O48"/>
          <cell r="P48"/>
          <cell r="Q48">
            <v>2990703</v>
          </cell>
          <cell r="R48"/>
          <cell r="S48">
            <v>8900973</v>
          </cell>
          <cell r="T48"/>
          <cell r="U48"/>
          <cell r="V48"/>
          <cell r="W48"/>
          <cell r="X48">
            <v>166150</v>
          </cell>
          <cell r="Y48"/>
          <cell r="Z48"/>
          <cell r="AA48">
            <v>27327739</v>
          </cell>
          <cell r="AB48"/>
          <cell r="AC48"/>
          <cell r="AD48">
            <v>8538167</v>
          </cell>
          <cell r="AE48"/>
          <cell r="AF48"/>
          <cell r="AG48">
            <v>36032056</v>
          </cell>
          <cell r="AH48"/>
          <cell r="AI48"/>
          <cell r="AJ48">
            <v>-6696402</v>
          </cell>
          <cell r="AK48"/>
          <cell r="AL48"/>
          <cell r="AM48">
            <v>-1725865</v>
          </cell>
          <cell r="AN48"/>
          <cell r="AO48"/>
          <cell r="AP48">
            <v>-8422267</v>
          </cell>
        </row>
        <row r="49">
          <cell r="A49">
            <v>20700</v>
          </cell>
          <cell r="B49" t="str">
            <v>NORTH CAROLINA A&amp;T UNIVERSITY</v>
          </cell>
          <cell r="C49"/>
          <cell r="D49"/>
          <cell r="E49">
            <v>139531878</v>
          </cell>
          <cell r="F49"/>
          <cell r="G49"/>
          <cell r="H49">
            <v>1354670</v>
          </cell>
          <cell r="I49"/>
          <cell r="J49"/>
          <cell r="K49">
            <v>11171340</v>
          </cell>
          <cell r="L49"/>
          <cell r="M49"/>
          <cell r="N49">
            <v>1208286</v>
          </cell>
          <cell r="O49"/>
          <cell r="P49"/>
          <cell r="Q49">
            <v>10398738</v>
          </cell>
          <cell r="R49"/>
          <cell r="S49">
            <v>24133034</v>
          </cell>
          <cell r="T49"/>
          <cell r="U49"/>
          <cell r="V49"/>
          <cell r="W49"/>
          <cell r="X49">
            <v>386099</v>
          </cell>
          <cell r="Y49"/>
          <cell r="Z49"/>
          <cell r="AA49">
            <v>63504243</v>
          </cell>
          <cell r="AB49"/>
          <cell r="AC49"/>
          <cell r="AD49">
            <v>6089076</v>
          </cell>
          <cell r="AE49"/>
          <cell r="AF49"/>
          <cell r="AG49">
            <v>69979418</v>
          </cell>
          <cell r="AH49"/>
          <cell r="AI49"/>
          <cell r="AJ49">
            <v>-15561108</v>
          </cell>
          <cell r="AK49"/>
          <cell r="AL49"/>
          <cell r="AM49">
            <v>-2066983</v>
          </cell>
          <cell r="AN49"/>
          <cell r="AO49"/>
          <cell r="AP49">
            <v>-17628091</v>
          </cell>
        </row>
        <row r="50">
          <cell r="A50">
            <v>20800</v>
          </cell>
          <cell r="B50" t="str">
            <v>NORTH CAROLINA CENTRAL UNIVERSITY</v>
          </cell>
          <cell r="C50"/>
          <cell r="D50"/>
          <cell r="E50">
            <v>100588007</v>
          </cell>
          <cell r="F50"/>
          <cell r="G50"/>
          <cell r="H50">
            <v>976577</v>
          </cell>
          <cell r="I50"/>
          <cell r="J50"/>
          <cell r="K50">
            <v>8053377</v>
          </cell>
          <cell r="L50"/>
          <cell r="M50"/>
          <cell r="N50">
            <v>871049</v>
          </cell>
          <cell r="O50"/>
          <cell r="P50"/>
          <cell r="Q50">
            <v>891797</v>
          </cell>
          <cell r="R50"/>
          <cell r="S50">
            <v>10792800</v>
          </cell>
          <cell r="T50"/>
          <cell r="U50"/>
          <cell r="V50"/>
          <cell r="W50"/>
          <cell r="X50">
            <v>278337</v>
          </cell>
          <cell r="Y50"/>
          <cell r="Z50"/>
          <cell r="AA50">
            <v>45779971</v>
          </cell>
          <cell r="AB50"/>
          <cell r="AC50"/>
          <cell r="AD50">
            <v>4618101</v>
          </cell>
          <cell r="AE50"/>
          <cell r="AF50"/>
          <cell r="AG50">
            <v>50676409</v>
          </cell>
          <cell r="AH50"/>
          <cell r="AI50"/>
          <cell r="AJ50">
            <v>-11217944</v>
          </cell>
          <cell r="AK50"/>
          <cell r="AL50"/>
          <cell r="AM50">
            <v>-4371217</v>
          </cell>
          <cell r="AN50"/>
          <cell r="AO50"/>
          <cell r="AP50">
            <v>-15589161</v>
          </cell>
        </row>
        <row r="51">
          <cell r="A51">
            <v>20900</v>
          </cell>
          <cell r="B51" t="str">
            <v>UNIVERSITY OF NORTH CAROLINA AT GREENSBORO</v>
          </cell>
          <cell r="C51"/>
          <cell r="D51"/>
          <cell r="E51">
            <v>238952914</v>
          </cell>
          <cell r="F51"/>
          <cell r="G51"/>
          <cell r="H51">
            <v>2319917</v>
          </cell>
          <cell r="I51"/>
          <cell r="J51"/>
          <cell r="K51">
            <v>19131285</v>
          </cell>
          <cell r="L51"/>
          <cell r="M51"/>
          <cell r="N51">
            <v>2069229</v>
          </cell>
          <cell r="O51"/>
          <cell r="P51"/>
          <cell r="Q51">
            <v>19051267</v>
          </cell>
          <cell r="R51"/>
          <cell r="S51">
            <v>42571698</v>
          </cell>
          <cell r="T51"/>
          <cell r="U51"/>
          <cell r="V51"/>
          <cell r="W51"/>
          <cell r="X51">
            <v>661207</v>
          </cell>
          <cell r="Y51"/>
          <cell r="Z51"/>
          <cell r="AA51">
            <v>108753098</v>
          </cell>
          <cell r="AB51"/>
          <cell r="AC51"/>
          <cell r="AD51">
            <v>7625536</v>
          </cell>
          <cell r="AE51"/>
          <cell r="AF51"/>
          <cell r="AG51">
            <v>117039841</v>
          </cell>
          <cell r="AH51"/>
          <cell r="AI51"/>
          <cell r="AJ51">
            <v>-26648908</v>
          </cell>
          <cell r="AK51"/>
          <cell r="AL51"/>
          <cell r="AM51">
            <v>-132422</v>
          </cell>
          <cell r="AN51"/>
          <cell r="AO51"/>
          <cell r="AP51">
            <v>-26781330</v>
          </cell>
        </row>
        <row r="52">
          <cell r="A52">
            <v>21200</v>
          </cell>
          <cell r="B52" t="str">
            <v>UNIVERSITY OF NORTH CAROLINA AT PEMBROKE</v>
          </cell>
          <cell r="C52"/>
          <cell r="D52"/>
          <cell r="E52">
            <v>71401687</v>
          </cell>
          <cell r="F52"/>
          <cell r="G52"/>
          <cell r="H52">
            <v>693216</v>
          </cell>
          <cell r="I52"/>
          <cell r="J52"/>
          <cell r="K52">
            <v>5716633</v>
          </cell>
          <cell r="L52"/>
          <cell r="M52"/>
          <cell r="N52">
            <v>618308</v>
          </cell>
          <cell r="O52"/>
          <cell r="P52"/>
          <cell r="Q52">
            <v>3947722</v>
          </cell>
          <cell r="R52"/>
          <cell r="S52">
            <v>10975879</v>
          </cell>
          <cell r="T52"/>
          <cell r="U52"/>
          <cell r="V52"/>
          <cell r="W52"/>
          <cell r="X52">
            <v>197576</v>
          </cell>
          <cell r="Y52"/>
          <cell r="Z52"/>
          <cell r="AA52">
            <v>32496589</v>
          </cell>
          <cell r="AB52"/>
          <cell r="AC52"/>
          <cell r="AD52">
            <v>4206840</v>
          </cell>
          <cell r="AE52"/>
          <cell r="AF52"/>
          <cell r="AG52">
            <v>36901005</v>
          </cell>
          <cell r="AH52"/>
          <cell r="AI52"/>
          <cell r="AJ52">
            <v>-7962979</v>
          </cell>
          <cell r="AK52"/>
          <cell r="AL52"/>
          <cell r="AM52">
            <v>-2235207</v>
          </cell>
          <cell r="AN52"/>
          <cell r="AO52"/>
          <cell r="AP52">
            <v>-10198186</v>
          </cell>
        </row>
        <row r="53">
          <cell r="A53">
            <v>21300</v>
          </cell>
          <cell r="B53" t="str">
            <v>NC STATE UNIVERSITY</v>
          </cell>
          <cell r="C53"/>
          <cell r="D53"/>
          <cell r="E53">
            <v>884577552</v>
          </cell>
          <cell r="F53"/>
          <cell r="G53"/>
          <cell r="H53">
            <v>8588078</v>
          </cell>
          <cell r="I53"/>
          <cell r="J53"/>
          <cell r="K53">
            <v>70821926</v>
          </cell>
          <cell r="L53"/>
          <cell r="M53"/>
          <cell r="N53">
            <v>7660059</v>
          </cell>
          <cell r="O53"/>
          <cell r="P53"/>
          <cell r="Q53">
            <v>31724049</v>
          </cell>
          <cell r="R53"/>
          <cell r="S53">
            <v>118794112</v>
          </cell>
          <cell r="T53"/>
          <cell r="U53"/>
          <cell r="V53"/>
          <cell r="W53"/>
          <cell r="X53">
            <v>2447717</v>
          </cell>
          <cell r="Y53"/>
          <cell r="Z53"/>
          <cell r="AA53">
            <v>402592073</v>
          </cell>
          <cell r="AB53"/>
          <cell r="AC53"/>
          <cell r="AD53">
            <v>50648404</v>
          </cell>
          <cell r="AE53"/>
          <cell r="AF53"/>
          <cell r="AG53">
            <v>455688194</v>
          </cell>
          <cell r="AH53"/>
          <cell r="AI53"/>
          <cell r="AJ53">
            <v>-98651339</v>
          </cell>
          <cell r="AK53"/>
          <cell r="AL53"/>
          <cell r="AM53">
            <v>-17628111</v>
          </cell>
          <cell r="AN53"/>
          <cell r="AO53"/>
          <cell r="AP53">
            <v>-116279450</v>
          </cell>
        </row>
        <row r="54">
          <cell r="A54">
            <v>21520</v>
          </cell>
          <cell r="B54" t="str">
            <v>UNC-CHAPEL HILL CB1260</v>
          </cell>
          <cell r="C54"/>
          <cell r="D54"/>
          <cell r="E54">
            <v>1702614844</v>
          </cell>
          <cell r="F54"/>
          <cell r="G54"/>
          <cell r="H54">
            <v>16530139</v>
          </cell>
          <cell r="I54"/>
          <cell r="J54"/>
          <cell r="K54">
            <v>136316440</v>
          </cell>
          <cell r="L54"/>
          <cell r="M54"/>
          <cell r="N54">
            <v>14743907</v>
          </cell>
          <cell r="O54"/>
          <cell r="P54"/>
          <cell r="Q54">
            <v>110505070</v>
          </cell>
          <cell r="R54"/>
          <cell r="S54">
            <v>278095556</v>
          </cell>
          <cell r="T54"/>
          <cell r="U54"/>
          <cell r="V54"/>
          <cell r="W54"/>
          <cell r="X54">
            <v>4711311</v>
          </cell>
          <cell r="Y54"/>
          <cell r="Z54"/>
          <cell r="AA54">
            <v>774900106</v>
          </cell>
          <cell r="AB54"/>
          <cell r="AC54"/>
          <cell r="AD54">
            <v>0</v>
          </cell>
          <cell r="AE54"/>
          <cell r="AF54"/>
          <cell r="AG54">
            <v>779611417</v>
          </cell>
          <cell r="AH54"/>
          <cell r="AI54"/>
          <cell r="AJ54">
            <v>-189881866</v>
          </cell>
          <cell r="AK54"/>
          <cell r="AL54"/>
          <cell r="AM54">
            <v>-7834095</v>
          </cell>
          <cell r="AN54"/>
          <cell r="AO54"/>
          <cell r="AP54">
            <v>-197715961</v>
          </cell>
        </row>
        <row r="55">
          <cell r="A55">
            <v>21525</v>
          </cell>
          <cell r="B55" t="str">
            <v>UNC-GENERAL ADMINISTRATION (W/O SEAA)</v>
          </cell>
          <cell r="C55"/>
          <cell r="D55"/>
          <cell r="E55">
            <v>44870265</v>
          </cell>
          <cell r="F55"/>
          <cell r="G55"/>
          <cell r="H55">
            <v>435631</v>
          </cell>
          <cell r="I55"/>
          <cell r="J55"/>
          <cell r="K55">
            <v>3592448</v>
          </cell>
          <cell r="L55"/>
          <cell r="M55"/>
          <cell r="N55">
            <v>388557</v>
          </cell>
          <cell r="O55"/>
          <cell r="P55"/>
          <cell r="Q55">
            <v>7310537</v>
          </cell>
          <cell r="R55"/>
          <cell r="S55">
            <v>11727173</v>
          </cell>
          <cell r="T55"/>
          <cell r="U55"/>
          <cell r="V55"/>
          <cell r="W55"/>
          <cell r="X55">
            <v>124161</v>
          </cell>
          <cell r="Y55"/>
          <cell r="Z55"/>
          <cell r="AA55">
            <v>20421514</v>
          </cell>
          <cell r="AB55"/>
          <cell r="AC55"/>
          <cell r="AD55">
            <v>670292</v>
          </cell>
          <cell r="AE55"/>
          <cell r="AF55"/>
          <cell r="AG55">
            <v>21215967</v>
          </cell>
          <cell r="AH55"/>
          <cell r="AI55"/>
          <cell r="AJ55">
            <v>-5004096</v>
          </cell>
          <cell r="AK55"/>
          <cell r="AL55"/>
          <cell r="AM55">
            <v>707852</v>
          </cell>
          <cell r="AN55"/>
          <cell r="AO55"/>
          <cell r="AP55">
            <v>-4296244</v>
          </cell>
        </row>
        <row r="56">
          <cell r="A56">
            <v>21525.200000000001</v>
          </cell>
          <cell r="B56" t="str">
            <v>UNC-GENERAL ADMINISTRATION (SEAA ONLY)</v>
          </cell>
          <cell r="C56"/>
          <cell r="D56"/>
          <cell r="E56">
            <v>4397689</v>
          </cell>
          <cell r="F56"/>
          <cell r="G56"/>
          <cell r="H56">
            <v>42696</v>
          </cell>
          <cell r="I56"/>
          <cell r="J56"/>
          <cell r="K56">
            <v>352092</v>
          </cell>
          <cell r="L56"/>
          <cell r="M56"/>
          <cell r="N56">
            <v>38082</v>
          </cell>
          <cell r="O56"/>
          <cell r="P56"/>
          <cell r="Q56">
            <v>1718658</v>
          </cell>
          <cell r="R56"/>
          <cell r="S56">
            <v>2151528</v>
          </cell>
          <cell r="T56"/>
          <cell r="U56"/>
          <cell r="V56"/>
          <cell r="W56"/>
          <cell r="X56">
            <v>12169</v>
          </cell>
          <cell r="Y56"/>
          <cell r="Z56"/>
          <cell r="AA56">
            <v>2001492</v>
          </cell>
          <cell r="AB56"/>
          <cell r="AC56"/>
          <cell r="AD56">
            <v>44350</v>
          </cell>
          <cell r="AE56"/>
          <cell r="AF56"/>
          <cell r="AG56">
            <v>2058011</v>
          </cell>
          <cell r="AH56"/>
          <cell r="AI56"/>
          <cell r="AJ56">
            <v>-490448</v>
          </cell>
          <cell r="AK56"/>
          <cell r="AL56"/>
          <cell r="AM56">
            <v>810999</v>
          </cell>
          <cell r="AN56"/>
          <cell r="AO56"/>
          <cell r="AP56">
            <v>320551</v>
          </cell>
        </row>
        <row r="57">
          <cell r="A57">
            <v>21550</v>
          </cell>
          <cell r="B57" t="str">
            <v>UNC HEALTH CARE SYSTEM</v>
          </cell>
          <cell r="C57"/>
          <cell r="D57"/>
          <cell r="E57">
            <v>1096520831</v>
          </cell>
          <cell r="F57"/>
          <cell r="G57"/>
          <cell r="H57">
            <v>10645767</v>
          </cell>
          <cell r="I57"/>
          <cell r="J57"/>
          <cell r="K57">
            <v>87790739</v>
          </cell>
          <cell r="L57"/>
          <cell r="M57"/>
          <cell r="N57">
            <v>9495396</v>
          </cell>
          <cell r="O57"/>
          <cell r="P57"/>
          <cell r="Q57">
            <v>138688845</v>
          </cell>
          <cell r="R57"/>
          <cell r="S57">
            <v>246620747</v>
          </cell>
          <cell r="T57"/>
          <cell r="U57"/>
          <cell r="V57"/>
          <cell r="W57"/>
          <cell r="X57">
            <v>3034186</v>
          </cell>
          <cell r="Y57"/>
          <cell r="Z57"/>
          <cell r="AA57">
            <v>499052449</v>
          </cell>
          <cell r="AB57"/>
          <cell r="AC57"/>
          <cell r="AD57">
            <v>0</v>
          </cell>
          <cell r="AE57"/>
          <cell r="AF57"/>
          <cell r="AG57">
            <v>502086635</v>
          </cell>
          <cell r="AH57"/>
          <cell r="AI57"/>
          <cell r="AJ57">
            <v>-122288034</v>
          </cell>
          <cell r="AK57"/>
          <cell r="AL57"/>
          <cell r="AM57">
            <v>46387364</v>
          </cell>
          <cell r="AN57"/>
          <cell r="AO57"/>
          <cell r="AP57">
            <v>-75900670</v>
          </cell>
        </row>
        <row r="58">
          <cell r="A58">
            <v>21570</v>
          </cell>
          <cell r="B58" t="str">
            <v>UNIVERSITY OF NORTH CAROLINA PRESS</v>
          </cell>
          <cell r="C58"/>
          <cell r="D58"/>
          <cell r="E58">
            <v>4686035</v>
          </cell>
          <cell r="F58"/>
          <cell r="G58"/>
          <cell r="H58">
            <v>45495</v>
          </cell>
          <cell r="I58"/>
          <cell r="J58"/>
          <cell r="K58">
            <v>375178</v>
          </cell>
          <cell r="L58"/>
          <cell r="M58"/>
          <cell r="N58">
            <v>40579</v>
          </cell>
          <cell r="O58"/>
          <cell r="P58"/>
          <cell r="Q58">
            <v>719985</v>
          </cell>
          <cell r="R58"/>
          <cell r="S58">
            <v>1181237</v>
          </cell>
          <cell r="T58"/>
          <cell r="U58"/>
          <cell r="V58"/>
          <cell r="W58"/>
          <cell r="X58">
            <v>12967</v>
          </cell>
          <cell r="Y58"/>
          <cell r="Z58"/>
          <cell r="AA58">
            <v>2132725</v>
          </cell>
          <cell r="AB58"/>
          <cell r="AC58"/>
          <cell r="AD58">
            <v>6820</v>
          </cell>
          <cell r="AE58"/>
          <cell r="AF58"/>
          <cell r="AG58">
            <v>2152512</v>
          </cell>
          <cell r="AH58"/>
          <cell r="AI58"/>
          <cell r="AJ58">
            <v>-522604</v>
          </cell>
          <cell r="AK58"/>
          <cell r="AL58"/>
          <cell r="AM58">
            <v>305027</v>
          </cell>
          <cell r="AN58"/>
          <cell r="AO58"/>
          <cell r="AP58">
            <v>-217577</v>
          </cell>
        </row>
        <row r="59">
          <cell r="A59">
            <v>21800</v>
          </cell>
          <cell r="B59" t="str">
            <v>WESTERN CAROLINA UNIVERSITY</v>
          </cell>
          <cell r="C59"/>
          <cell r="D59"/>
          <cell r="E59">
            <v>136364233</v>
          </cell>
          <cell r="F59"/>
          <cell r="G59"/>
          <cell r="H59">
            <v>1323916</v>
          </cell>
          <cell r="I59"/>
          <cell r="J59"/>
          <cell r="K59">
            <v>10917729</v>
          </cell>
          <cell r="L59"/>
          <cell r="M59"/>
          <cell r="N59">
            <v>1180855</v>
          </cell>
          <cell r="O59"/>
          <cell r="P59"/>
          <cell r="Q59">
            <v>7365768</v>
          </cell>
          <cell r="R59"/>
          <cell r="S59">
            <v>20788268</v>
          </cell>
          <cell r="T59"/>
          <cell r="U59"/>
          <cell r="V59"/>
          <cell r="W59"/>
          <cell r="X59">
            <v>377334</v>
          </cell>
          <cell r="Y59"/>
          <cell r="Z59"/>
          <cell r="AA59">
            <v>62062573</v>
          </cell>
          <cell r="AB59"/>
          <cell r="AC59"/>
          <cell r="AD59">
            <v>4088300</v>
          </cell>
          <cell r="AE59"/>
          <cell r="AF59"/>
          <cell r="AG59">
            <v>66528207</v>
          </cell>
          <cell r="AH59"/>
          <cell r="AI59"/>
          <cell r="AJ59">
            <v>-15207842</v>
          </cell>
          <cell r="AK59"/>
          <cell r="AL59"/>
          <cell r="AM59">
            <v>-987587</v>
          </cell>
          <cell r="AN59"/>
          <cell r="AO59"/>
          <cell r="AP59">
            <v>-16195429</v>
          </cell>
        </row>
        <row r="60">
          <cell r="A60">
            <v>21900</v>
          </cell>
          <cell r="B60" t="str">
            <v>WINSTON-SALEM STATE UNIVERSITY</v>
          </cell>
          <cell r="C60"/>
          <cell r="D60"/>
          <cell r="E60">
            <v>60556469</v>
          </cell>
          <cell r="F60"/>
          <cell r="G60"/>
          <cell r="H60">
            <v>587923</v>
          </cell>
          <cell r="I60"/>
          <cell r="J60"/>
          <cell r="K60">
            <v>4848332</v>
          </cell>
          <cell r="L60"/>
          <cell r="M60"/>
          <cell r="N60">
            <v>524393</v>
          </cell>
          <cell r="O60"/>
          <cell r="P60"/>
          <cell r="Q60">
            <v>818826</v>
          </cell>
          <cell r="R60"/>
          <cell r="S60">
            <v>6779474</v>
          </cell>
          <cell r="T60"/>
          <cell r="U60"/>
          <cell r="V60"/>
          <cell r="W60"/>
          <cell r="X60">
            <v>167566</v>
          </cell>
          <cell r="Y60"/>
          <cell r="Z60"/>
          <cell r="AA60">
            <v>27560675</v>
          </cell>
          <cell r="AB60"/>
          <cell r="AC60"/>
          <cell r="AD60">
            <v>12454963</v>
          </cell>
          <cell r="AE60"/>
          <cell r="AF60"/>
          <cell r="AG60">
            <v>40183204</v>
          </cell>
          <cell r="AH60"/>
          <cell r="AI60"/>
          <cell r="AJ60">
            <v>-6753480</v>
          </cell>
          <cell r="AK60"/>
          <cell r="AL60"/>
          <cell r="AM60">
            <v>-5569202</v>
          </cell>
          <cell r="AN60"/>
          <cell r="AO60"/>
          <cell r="AP60">
            <v>-12322682</v>
          </cell>
        </row>
        <row r="61">
          <cell r="A61">
            <v>22000</v>
          </cell>
          <cell r="B61" t="str">
            <v>DEPARTMENT OF PUBLIC INSTRUCTION</v>
          </cell>
          <cell r="C61"/>
          <cell r="D61"/>
          <cell r="E61">
            <v>79262935</v>
          </cell>
          <cell r="F61"/>
          <cell r="G61"/>
          <cell r="H61">
            <v>769538</v>
          </cell>
          <cell r="I61"/>
          <cell r="J61"/>
          <cell r="K61">
            <v>6346028</v>
          </cell>
          <cell r="L61"/>
          <cell r="M61"/>
          <cell r="N61">
            <v>686383</v>
          </cell>
          <cell r="O61"/>
          <cell r="P61"/>
          <cell r="Q61">
            <v>15247214</v>
          </cell>
          <cell r="R61"/>
          <cell r="S61">
            <v>23049163</v>
          </cell>
          <cell r="T61"/>
          <cell r="U61"/>
          <cell r="V61"/>
          <cell r="W61"/>
          <cell r="X61">
            <v>219329</v>
          </cell>
          <cell r="Y61"/>
          <cell r="Z61"/>
          <cell r="AA61">
            <v>36074428</v>
          </cell>
          <cell r="AB61"/>
          <cell r="AC61"/>
          <cell r="AD61">
            <v>4787434</v>
          </cell>
          <cell r="AE61"/>
          <cell r="AF61"/>
          <cell r="AG61">
            <v>41081191</v>
          </cell>
          <cell r="AH61"/>
          <cell r="AI61"/>
          <cell r="AJ61">
            <v>-8839692</v>
          </cell>
          <cell r="AK61"/>
          <cell r="AL61"/>
          <cell r="AM61">
            <v>700099</v>
          </cell>
          <cell r="AN61"/>
          <cell r="AO61"/>
          <cell r="AP61">
            <v>-8139593</v>
          </cell>
        </row>
        <row r="62">
          <cell r="A62">
            <v>23000</v>
          </cell>
          <cell r="B62" t="str">
            <v>UNIVERSITY OF NORTH CAROLINA AT ASHEVILLE</v>
          </cell>
          <cell r="C62"/>
          <cell r="D62"/>
          <cell r="E62">
            <v>53235051</v>
          </cell>
          <cell r="F62"/>
          <cell r="G62"/>
          <cell r="H62">
            <v>516842</v>
          </cell>
          <cell r="I62"/>
          <cell r="J62"/>
          <cell r="K62">
            <v>4262158</v>
          </cell>
          <cell r="L62"/>
          <cell r="M62"/>
          <cell r="N62">
            <v>460992</v>
          </cell>
          <cell r="O62"/>
          <cell r="P62"/>
          <cell r="Q62">
            <v>1033887</v>
          </cell>
          <cell r="R62"/>
          <cell r="S62">
            <v>6273879</v>
          </cell>
          <cell r="T62"/>
          <cell r="U62"/>
          <cell r="V62"/>
          <cell r="W62"/>
          <cell r="X62">
            <v>147307</v>
          </cell>
          <cell r="Y62"/>
          <cell r="Z62"/>
          <cell r="AA62">
            <v>24228525</v>
          </cell>
          <cell r="AB62"/>
          <cell r="AC62"/>
          <cell r="AD62">
            <v>6912420</v>
          </cell>
          <cell r="AE62"/>
          <cell r="AF62"/>
          <cell r="AG62">
            <v>31288252</v>
          </cell>
          <cell r="AH62"/>
          <cell r="AI62"/>
          <cell r="AJ62">
            <v>-5936968</v>
          </cell>
          <cell r="AK62"/>
          <cell r="AL62"/>
          <cell r="AM62">
            <v>-2171380</v>
          </cell>
          <cell r="AN62"/>
          <cell r="AO62"/>
          <cell r="AP62">
            <v>-8108348</v>
          </cell>
        </row>
        <row r="63">
          <cell r="A63">
            <v>23100</v>
          </cell>
          <cell r="B63" t="str">
            <v>UNIVERSITY OF NORTH CAROLINA AT CHARLOTTE</v>
          </cell>
          <cell r="C63"/>
          <cell r="D63"/>
          <cell r="E63">
            <v>357060159</v>
          </cell>
          <cell r="F63"/>
          <cell r="G63"/>
          <cell r="H63">
            <v>3466582</v>
          </cell>
          <cell r="I63"/>
          <cell r="J63"/>
          <cell r="K63">
            <v>28587305</v>
          </cell>
          <cell r="L63"/>
          <cell r="M63"/>
          <cell r="N63">
            <v>3091986</v>
          </cell>
          <cell r="O63"/>
          <cell r="P63"/>
          <cell r="Q63">
            <v>19592691</v>
          </cell>
          <cell r="R63"/>
          <cell r="S63">
            <v>54738564</v>
          </cell>
          <cell r="T63"/>
          <cell r="U63"/>
          <cell r="V63"/>
          <cell r="W63"/>
          <cell r="X63">
            <v>988022</v>
          </cell>
          <cell r="Y63"/>
          <cell r="Z63"/>
          <cell r="AA63">
            <v>162506486</v>
          </cell>
          <cell r="AB63"/>
          <cell r="AC63"/>
          <cell r="AD63">
            <v>14712572</v>
          </cell>
          <cell r="AE63"/>
          <cell r="AF63"/>
          <cell r="AG63">
            <v>178207080</v>
          </cell>
          <cell r="AH63"/>
          <cell r="AI63"/>
          <cell r="AJ63">
            <v>-39820660</v>
          </cell>
          <cell r="AK63"/>
          <cell r="AL63"/>
          <cell r="AM63">
            <v>1680260</v>
          </cell>
          <cell r="AN63"/>
          <cell r="AO63"/>
          <cell r="AP63">
            <v>-38140400</v>
          </cell>
        </row>
        <row r="64">
          <cell r="A64">
            <v>23200</v>
          </cell>
          <cell r="B64" t="str">
            <v>UNIVERSITY OF NORTH CAROLINA AT WILMINGTON</v>
          </cell>
          <cell r="C64"/>
          <cell r="D64"/>
          <cell r="E64">
            <v>201593584</v>
          </cell>
          <cell r="F64"/>
          <cell r="G64"/>
          <cell r="H64">
            <v>1957207</v>
          </cell>
          <cell r="I64"/>
          <cell r="J64"/>
          <cell r="K64">
            <v>16140186</v>
          </cell>
          <cell r="L64"/>
          <cell r="M64"/>
          <cell r="N64">
            <v>1745713</v>
          </cell>
          <cell r="O64"/>
          <cell r="P64"/>
          <cell r="Q64">
            <v>22809098</v>
          </cell>
          <cell r="R64"/>
          <cell r="S64">
            <v>42652204</v>
          </cell>
          <cell r="T64"/>
          <cell r="U64"/>
          <cell r="V64"/>
          <cell r="W64"/>
          <cell r="X64">
            <v>557830</v>
          </cell>
          <cell r="Y64"/>
          <cell r="Z64"/>
          <cell r="AA64">
            <v>91749987</v>
          </cell>
          <cell r="AB64"/>
          <cell r="AC64"/>
          <cell r="AD64">
            <v>1529440</v>
          </cell>
          <cell r="AE64"/>
          <cell r="AF64"/>
          <cell r="AG64">
            <v>93837257</v>
          </cell>
          <cell r="AH64"/>
          <cell r="AI64"/>
          <cell r="AJ64">
            <v>-22482457</v>
          </cell>
          <cell r="AK64"/>
          <cell r="AL64"/>
          <cell r="AM64">
            <v>4810457</v>
          </cell>
          <cell r="AN64"/>
          <cell r="AO64"/>
          <cell r="AP64">
            <v>-17672000</v>
          </cell>
        </row>
        <row r="65">
          <cell r="A65">
            <v>30000</v>
          </cell>
          <cell r="B65" t="str">
            <v>YANCEY COUNTY SCHOOLS</v>
          </cell>
          <cell r="C65"/>
          <cell r="D65"/>
          <cell r="E65">
            <v>16921584</v>
          </cell>
          <cell r="F65"/>
          <cell r="G65"/>
          <cell r="H65">
            <v>164286</v>
          </cell>
          <cell r="I65"/>
          <cell r="J65"/>
          <cell r="K65">
            <v>1354793</v>
          </cell>
          <cell r="L65"/>
          <cell r="M65"/>
          <cell r="N65">
            <v>146534</v>
          </cell>
          <cell r="O65"/>
          <cell r="P65"/>
          <cell r="Q65">
            <v>277424</v>
          </cell>
          <cell r="R65"/>
          <cell r="S65">
            <v>1943037</v>
          </cell>
          <cell r="T65"/>
          <cell r="U65"/>
          <cell r="V65"/>
          <cell r="W65"/>
          <cell r="X65">
            <v>46824</v>
          </cell>
          <cell r="Y65"/>
          <cell r="Z65"/>
          <cell r="AA65">
            <v>7701411</v>
          </cell>
          <cell r="AB65"/>
          <cell r="AC65"/>
          <cell r="AD65">
            <v>3362484</v>
          </cell>
          <cell r="AE65"/>
          <cell r="AF65"/>
          <cell r="AG65">
            <v>11110719</v>
          </cell>
          <cell r="AH65"/>
          <cell r="AI65"/>
          <cell r="AJ65">
            <v>-1887158</v>
          </cell>
          <cell r="AK65"/>
          <cell r="AL65"/>
          <cell r="AM65">
            <v>-1125787</v>
          </cell>
          <cell r="AN65"/>
          <cell r="AO65"/>
          <cell r="AP65">
            <v>-3012945</v>
          </cell>
        </row>
        <row r="66">
          <cell r="A66">
            <v>30100</v>
          </cell>
          <cell r="B66" t="str">
            <v>ALAMANCE COUNTY SCHOOLS</v>
          </cell>
          <cell r="C66"/>
          <cell r="D66"/>
          <cell r="E66">
            <v>183690533</v>
          </cell>
          <cell r="F66"/>
          <cell r="G66"/>
          <cell r="H66">
            <v>1783392</v>
          </cell>
          <cell r="I66"/>
          <cell r="J66"/>
          <cell r="K66">
            <v>14706814</v>
          </cell>
          <cell r="L66"/>
          <cell r="M66"/>
          <cell r="N66">
            <v>1590680</v>
          </cell>
          <cell r="O66"/>
          <cell r="P66"/>
          <cell r="Q66">
            <v>15642222</v>
          </cell>
          <cell r="R66"/>
          <cell r="S66">
            <v>33723108</v>
          </cell>
          <cell r="T66"/>
          <cell r="U66"/>
          <cell r="V66"/>
          <cell r="W66"/>
          <cell r="X66">
            <v>508291</v>
          </cell>
          <cell r="Y66"/>
          <cell r="Z66"/>
          <cell r="AA66">
            <v>83601887</v>
          </cell>
          <cell r="AB66"/>
          <cell r="AC66"/>
          <cell r="AD66">
            <v>10332071</v>
          </cell>
          <cell r="AE66"/>
          <cell r="AF66"/>
          <cell r="AG66">
            <v>94442249</v>
          </cell>
          <cell r="AH66"/>
          <cell r="AI66"/>
          <cell r="AJ66">
            <v>-20485844</v>
          </cell>
          <cell r="AK66"/>
          <cell r="AL66"/>
          <cell r="AM66">
            <v>-328193</v>
          </cell>
          <cell r="AN66"/>
          <cell r="AO66"/>
          <cell r="AP66">
            <v>-20814037</v>
          </cell>
        </row>
        <row r="67">
          <cell r="A67">
            <v>30102</v>
          </cell>
          <cell r="B67" t="str">
            <v>CLOVER GARDEN CHARTER SCHOOL</v>
          </cell>
          <cell r="C67"/>
          <cell r="D67"/>
          <cell r="E67">
            <v>3934573</v>
          </cell>
          <cell r="F67"/>
          <cell r="G67"/>
          <cell r="H67">
            <v>38200</v>
          </cell>
          <cell r="I67"/>
          <cell r="J67"/>
          <cell r="K67">
            <v>315014</v>
          </cell>
          <cell r="L67"/>
          <cell r="M67"/>
          <cell r="N67">
            <v>34072</v>
          </cell>
          <cell r="O67"/>
          <cell r="P67"/>
          <cell r="Q67">
            <v>429059</v>
          </cell>
          <cell r="R67"/>
          <cell r="S67">
            <v>816345</v>
          </cell>
          <cell r="T67"/>
          <cell r="U67"/>
          <cell r="V67"/>
          <cell r="W67"/>
          <cell r="X67">
            <v>10887</v>
          </cell>
          <cell r="Y67"/>
          <cell r="Z67"/>
          <cell r="AA67">
            <v>1790717</v>
          </cell>
          <cell r="AB67"/>
          <cell r="AC67"/>
          <cell r="AD67">
            <v>5440</v>
          </cell>
          <cell r="AE67"/>
          <cell r="AF67"/>
          <cell r="AG67">
            <v>1807044</v>
          </cell>
          <cell r="AH67"/>
          <cell r="AI67"/>
          <cell r="AJ67">
            <v>-438800</v>
          </cell>
          <cell r="AK67"/>
          <cell r="AL67"/>
          <cell r="AM67">
            <v>129245</v>
          </cell>
          <cell r="AN67"/>
          <cell r="AO67"/>
          <cell r="AP67">
            <v>-309555</v>
          </cell>
        </row>
        <row r="68">
          <cell r="A68">
            <v>30103</v>
          </cell>
          <cell r="B68" t="str">
            <v>RIVER MILL ACADEMY CHARTER</v>
          </cell>
          <cell r="C68"/>
          <cell r="D68"/>
          <cell r="E68">
            <v>4968665</v>
          </cell>
          <cell r="F68"/>
          <cell r="G68"/>
          <cell r="H68">
            <v>48239</v>
          </cell>
          <cell r="I68"/>
          <cell r="J68"/>
          <cell r="K68">
            <v>397806</v>
          </cell>
          <cell r="L68"/>
          <cell r="M68"/>
          <cell r="N68">
            <v>43026</v>
          </cell>
          <cell r="O68"/>
          <cell r="P68"/>
          <cell r="Q68">
            <v>697867</v>
          </cell>
          <cell r="R68"/>
          <cell r="S68">
            <v>1186938</v>
          </cell>
          <cell r="T68"/>
          <cell r="U68"/>
          <cell r="V68"/>
          <cell r="W68"/>
          <cell r="X68">
            <v>13749</v>
          </cell>
          <cell r="Y68"/>
          <cell r="Z68"/>
          <cell r="AA68">
            <v>2261357</v>
          </cell>
          <cell r="AB68"/>
          <cell r="AC68"/>
          <cell r="AD68">
            <v>457409</v>
          </cell>
          <cell r="AE68"/>
          <cell r="AF68"/>
          <cell r="AG68">
            <v>2732515</v>
          </cell>
          <cell r="AH68"/>
          <cell r="AI68"/>
          <cell r="AJ68">
            <v>-554124</v>
          </cell>
          <cell r="AK68"/>
          <cell r="AL68"/>
          <cell r="AM68">
            <v>292129</v>
          </cell>
          <cell r="AN68"/>
          <cell r="AO68"/>
          <cell r="AP68">
            <v>-261995</v>
          </cell>
        </row>
        <row r="69">
          <cell r="A69">
            <v>30104</v>
          </cell>
          <cell r="B69" t="str">
            <v>THE HAWBRIDGE SCHOOL</v>
          </cell>
          <cell r="C69"/>
          <cell r="D69"/>
          <cell r="E69">
            <v>3259203</v>
          </cell>
          <cell r="F69"/>
          <cell r="G69"/>
          <cell r="H69">
            <v>31643</v>
          </cell>
          <cell r="I69"/>
          <cell r="J69"/>
          <cell r="K69">
            <v>260942</v>
          </cell>
          <cell r="L69"/>
          <cell r="M69"/>
          <cell r="N69">
            <v>28223</v>
          </cell>
          <cell r="O69"/>
          <cell r="P69"/>
          <cell r="Q69">
            <v>1088869</v>
          </cell>
          <cell r="R69"/>
          <cell r="S69">
            <v>1409677</v>
          </cell>
          <cell r="T69"/>
          <cell r="U69"/>
          <cell r="V69"/>
          <cell r="W69"/>
          <cell r="X69">
            <v>9019</v>
          </cell>
          <cell r="Y69"/>
          <cell r="Z69"/>
          <cell r="AA69">
            <v>1483340</v>
          </cell>
          <cell r="AB69"/>
          <cell r="AC69"/>
          <cell r="AD69">
            <v>417916</v>
          </cell>
          <cell r="AE69"/>
          <cell r="AF69"/>
          <cell r="AG69">
            <v>1910275</v>
          </cell>
          <cell r="AH69"/>
          <cell r="AI69"/>
          <cell r="AJ69">
            <v>-363479</v>
          </cell>
          <cell r="AK69"/>
          <cell r="AL69"/>
          <cell r="AM69">
            <v>207527</v>
          </cell>
          <cell r="AN69"/>
          <cell r="AO69"/>
          <cell r="AP69">
            <v>-155952</v>
          </cell>
        </row>
        <row r="70">
          <cell r="A70">
            <v>30105</v>
          </cell>
          <cell r="B70" t="str">
            <v>ALAMANCE COMMUNITY COLLEGE</v>
          </cell>
          <cell r="C70"/>
          <cell r="D70"/>
          <cell r="E70">
            <v>16513917</v>
          </cell>
          <cell r="F70"/>
          <cell r="G70"/>
          <cell r="H70">
            <v>160328</v>
          </cell>
          <cell r="I70"/>
          <cell r="J70"/>
          <cell r="K70">
            <v>1322154</v>
          </cell>
          <cell r="L70"/>
          <cell r="M70"/>
          <cell r="N70">
            <v>143003</v>
          </cell>
          <cell r="O70"/>
          <cell r="P70"/>
          <cell r="Q70">
            <v>708092</v>
          </cell>
          <cell r="R70"/>
          <cell r="S70">
            <v>2333577</v>
          </cell>
          <cell r="T70"/>
          <cell r="U70"/>
          <cell r="V70"/>
          <cell r="W70"/>
          <cell r="X70">
            <v>45696</v>
          </cell>
          <cell r="Y70"/>
          <cell r="Z70"/>
          <cell r="AA70">
            <v>7515872</v>
          </cell>
          <cell r="AB70"/>
          <cell r="AC70"/>
          <cell r="AD70">
            <v>1606286</v>
          </cell>
          <cell r="AE70"/>
          <cell r="AF70"/>
          <cell r="AG70">
            <v>9167854</v>
          </cell>
          <cell r="AH70"/>
          <cell r="AI70"/>
          <cell r="AJ70">
            <v>-1841694</v>
          </cell>
          <cell r="AK70"/>
          <cell r="AL70"/>
          <cell r="AM70">
            <v>-38295</v>
          </cell>
          <cell r="AN70"/>
          <cell r="AO70"/>
          <cell r="AP70">
            <v>-1879989</v>
          </cell>
        </row>
        <row r="71">
          <cell r="A71">
            <v>30200</v>
          </cell>
          <cell r="B71" t="str">
            <v>ALEXANDER COUNTY SCHOOLS</v>
          </cell>
          <cell r="C71"/>
          <cell r="D71"/>
          <cell r="E71">
            <v>40929988</v>
          </cell>
          <cell r="F71"/>
          <cell r="G71"/>
          <cell r="H71">
            <v>397376</v>
          </cell>
          <cell r="I71"/>
          <cell r="J71"/>
          <cell r="K71">
            <v>3276977</v>
          </cell>
          <cell r="L71"/>
          <cell r="M71"/>
          <cell r="N71">
            <v>354436</v>
          </cell>
          <cell r="O71"/>
          <cell r="P71"/>
          <cell r="Q71">
            <v>3883432</v>
          </cell>
          <cell r="R71"/>
          <cell r="S71">
            <v>7912221</v>
          </cell>
          <cell r="T71"/>
          <cell r="U71"/>
          <cell r="V71"/>
          <cell r="W71"/>
          <cell r="X71">
            <v>113257</v>
          </cell>
          <cell r="Y71"/>
          <cell r="Z71"/>
          <cell r="AA71">
            <v>18628201</v>
          </cell>
          <cell r="AB71"/>
          <cell r="AC71"/>
          <cell r="AD71">
            <v>3736560</v>
          </cell>
          <cell r="AE71"/>
          <cell r="AF71"/>
          <cell r="AG71">
            <v>22478018</v>
          </cell>
          <cell r="AH71"/>
          <cell r="AI71"/>
          <cell r="AJ71">
            <v>-4564662</v>
          </cell>
          <cell r="AK71"/>
          <cell r="AL71"/>
          <cell r="AM71">
            <v>229490</v>
          </cell>
          <cell r="AN71"/>
          <cell r="AO71"/>
          <cell r="AP71">
            <v>-4335172</v>
          </cell>
        </row>
        <row r="72">
          <cell r="A72">
            <v>30300</v>
          </cell>
          <cell r="B72" t="str">
            <v>ALLEGHANY COUNTY SCHOOLS</v>
          </cell>
          <cell r="C72"/>
          <cell r="D72"/>
          <cell r="E72">
            <v>12619011</v>
          </cell>
          <cell r="F72"/>
          <cell r="G72"/>
          <cell r="H72">
            <v>122514</v>
          </cell>
          <cell r="I72"/>
          <cell r="J72"/>
          <cell r="K72">
            <v>1010316</v>
          </cell>
          <cell r="L72"/>
          <cell r="M72"/>
          <cell r="N72">
            <v>109275</v>
          </cell>
          <cell r="O72"/>
          <cell r="P72"/>
          <cell r="Q72">
            <v>474924</v>
          </cell>
          <cell r="R72"/>
          <cell r="S72">
            <v>1717029</v>
          </cell>
          <cell r="T72"/>
          <cell r="U72"/>
          <cell r="V72"/>
          <cell r="W72"/>
          <cell r="X72">
            <v>34918</v>
          </cell>
          <cell r="Y72"/>
          <cell r="Z72"/>
          <cell r="AA72">
            <v>5743209</v>
          </cell>
          <cell r="AB72"/>
          <cell r="AC72"/>
          <cell r="AD72">
            <v>986745</v>
          </cell>
          <cell r="AE72"/>
          <cell r="AF72"/>
          <cell r="AG72">
            <v>6764872</v>
          </cell>
          <cell r="AH72"/>
          <cell r="AI72"/>
          <cell r="AJ72">
            <v>-1407317</v>
          </cell>
          <cell r="AK72"/>
          <cell r="AL72"/>
          <cell r="AM72">
            <v>-343776</v>
          </cell>
          <cell r="AN72"/>
          <cell r="AO72"/>
          <cell r="AP72">
            <v>-1751093</v>
          </cell>
        </row>
        <row r="73">
          <cell r="A73">
            <v>30400</v>
          </cell>
          <cell r="B73" t="str">
            <v>ANSON COUNTY SCHOOLS</v>
          </cell>
          <cell r="C73"/>
          <cell r="D73"/>
          <cell r="E73">
            <v>23615140</v>
          </cell>
          <cell r="F73"/>
          <cell r="G73"/>
          <cell r="H73">
            <v>229272</v>
          </cell>
          <cell r="I73"/>
          <cell r="J73"/>
          <cell r="K73">
            <v>1890699</v>
          </cell>
          <cell r="L73"/>
          <cell r="M73"/>
          <cell r="N73">
            <v>204497</v>
          </cell>
          <cell r="O73"/>
          <cell r="P73"/>
          <cell r="Q73">
            <v>901965</v>
          </cell>
          <cell r="R73"/>
          <cell r="S73">
            <v>3226433</v>
          </cell>
          <cell r="T73"/>
          <cell r="U73"/>
          <cell r="V73"/>
          <cell r="W73"/>
          <cell r="X73">
            <v>65346</v>
          </cell>
          <cell r="Y73"/>
          <cell r="Z73"/>
          <cell r="AA73">
            <v>10747806</v>
          </cell>
          <cell r="AB73"/>
          <cell r="AC73"/>
          <cell r="AD73">
            <v>1752347</v>
          </cell>
          <cell r="AE73"/>
          <cell r="AF73"/>
          <cell r="AG73">
            <v>12565499</v>
          </cell>
          <cell r="AH73"/>
          <cell r="AI73"/>
          <cell r="AJ73">
            <v>-2633647</v>
          </cell>
          <cell r="AK73"/>
          <cell r="AL73"/>
          <cell r="AM73">
            <v>-467182</v>
          </cell>
          <cell r="AN73"/>
          <cell r="AO73"/>
          <cell r="AP73">
            <v>-3100829</v>
          </cell>
        </row>
        <row r="74">
          <cell r="A74">
            <v>30405</v>
          </cell>
          <cell r="B74" t="str">
            <v>SOUTH PIEDMONT COMMUNITY COLLEGE</v>
          </cell>
          <cell r="C74"/>
          <cell r="D74"/>
          <cell r="E74">
            <v>14660542</v>
          </cell>
          <cell r="F74"/>
          <cell r="G74"/>
          <cell r="H74">
            <v>142334</v>
          </cell>
          <cell r="I74"/>
          <cell r="J74"/>
          <cell r="K74">
            <v>1173767</v>
          </cell>
          <cell r="L74"/>
          <cell r="M74"/>
          <cell r="N74">
            <v>126954</v>
          </cell>
          <cell r="O74"/>
          <cell r="P74"/>
          <cell r="Q74">
            <v>705504</v>
          </cell>
          <cell r="R74"/>
          <cell r="S74">
            <v>2148559</v>
          </cell>
          <cell r="T74"/>
          <cell r="U74"/>
          <cell r="V74"/>
          <cell r="W74"/>
          <cell r="X74">
            <v>40567</v>
          </cell>
          <cell r="Y74"/>
          <cell r="Z74"/>
          <cell r="AA74">
            <v>6672358</v>
          </cell>
          <cell r="AB74"/>
          <cell r="AC74"/>
          <cell r="AD74">
            <v>1435397</v>
          </cell>
          <cell r="AE74"/>
          <cell r="AF74"/>
          <cell r="AG74">
            <v>8148322</v>
          </cell>
          <cell r="AH74"/>
          <cell r="AI74"/>
          <cell r="AJ74">
            <v>-1634997</v>
          </cell>
          <cell r="AK74"/>
          <cell r="AL74"/>
          <cell r="AM74">
            <v>-916933</v>
          </cell>
          <cell r="AN74"/>
          <cell r="AO74"/>
          <cell r="AP74">
            <v>-2551930</v>
          </cell>
        </row>
        <row r="75">
          <cell r="A75">
            <v>30500</v>
          </cell>
          <cell r="B75" t="str">
            <v>ASHE COUNTY SCHOOLS</v>
          </cell>
          <cell r="C75"/>
          <cell r="D75"/>
          <cell r="E75">
            <v>23491369</v>
          </cell>
          <cell r="F75"/>
          <cell r="G75"/>
          <cell r="H75">
            <v>228070</v>
          </cell>
          <cell r="I75"/>
          <cell r="J75"/>
          <cell r="K75">
            <v>1880789</v>
          </cell>
          <cell r="L75"/>
          <cell r="M75"/>
          <cell r="N75">
            <v>203425</v>
          </cell>
          <cell r="O75"/>
          <cell r="P75"/>
          <cell r="Q75">
            <v>0</v>
          </cell>
          <cell r="R75"/>
          <cell r="S75">
            <v>2312284</v>
          </cell>
          <cell r="T75"/>
          <cell r="U75"/>
          <cell r="V75"/>
          <cell r="W75"/>
          <cell r="X75">
            <v>65003</v>
          </cell>
          <cell r="Y75"/>
          <cell r="Z75"/>
          <cell r="AA75">
            <v>10691475</v>
          </cell>
          <cell r="AB75"/>
          <cell r="AC75"/>
          <cell r="AD75">
            <v>3146674</v>
          </cell>
          <cell r="AE75"/>
          <cell r="AF75"/>
          <cell r="AG75">
            <v>13903152</v>
          </cell>
          <cell r="AH75"/>
          <cell r="AI75"/>
          <cell r="AJ75">
            <v>-2619842</v>
          </cell>
          <cell r="AK75"/>
          <cell r="AL75"/>
          <cell r="AM75">
            <v>-953551</v>
          </cell>
          <cell r="AN75"/>
          <cell r="AO75"/>
          <cell r="AP75">
            <v>-3573393</v>
          </cell>
        </row>
        <row r="76">
          <cell r="A76">
            <v>30600</v>
          </cell>
          <cell r="B76" t="str">
            <v>AVERY COUNTY SCHOOLS</v>
          </cell>
          <cell r="C76"/>
          <cell r="D76"/>
          <cell r="E76">
            <v>18594471</v>
          </cell>
          <cell r="F76"/>
          <cell r="G76"/>
          <cell r="H76">
            <v>180528</v>
          </cell>
          <cell r="I76"/>
          <cell r="J76"/>
          <cell r="K76">
            <v>1488729</v>
          </cell>
          <cell r="L76"/>
          <cell r="M76"/>
          <cell r="N76">
            <v>161020</v>
          </cell>
          <cell r="O76"/>
          <cell r="P76"/>
          <cell r="Q76">
            <v>845152</v>
          </cell>
          <cell r="R76"/>
          <cell r="S76">
            <v>2675429</v>
          </cell>
          <cell r="T76"/>
          <cell r="U76"/>
          <cell r="V76"/>
          <cell r="W76"/>
          <cell r="X76">
            <v>51453</v>
          </cell>
          <cell r="Y76"/>
          <cell r="Z76"/>
          <cell r="AA76">
            <v>8462782</v>
          </cell>
          <cell r="AB76"/>
          <cell r="AC76"/>
          <cell r="AD76">
            <v>2040525</v>
          </cell>
          <cell r="AE76"/>
          <cell r="AF76"/>
          <cell r="AG76">
            <v>10554760</v>
          </cell>
          <cell r="AH76"/>
          <cell r="AI76"/>
          <cell r="AJ76">
            <v>-2073724</v>
          </cell>
          <cell r="AK76"/>
          <cell r="AL76"/>
          <cell r="AM76">
            <v>-682868</v>
          </cell>
          <cell r="AN76"/>
          <cell r="AO76"/>
          <cell r="AP76">
            <v>-2756592</v>
          </cell>
        </row>
        <row r="77">
          <cell r="A77">
            <v>30601</v>
          </cell>
          <cell r="B77" t="str">
            <v>GRANDFATHER ACADEMY</v>
          </cell>
          <cell r="C77"/>
          <cell r="D77"/>
          <cell r="E77">
            <v>0</v>
          </cell>
          <cell r="F77"/>
          <cell r="G77"/>
          <cell r="H77">
            <v>0</v>
          </cell>
          <cell r="I77"/>
          <cell r="J77"/>
          <cell r="K77">
            <v>0</v>
          </cell>
          <cell r="L77"/>
          <cell r="M77"/>
          <cell r="N77">
            <v>0</v>
          </cell>
          <cell r="O77"/>
          <cell r="P77"/>
          <cell r="Q77">
            <v>203435</v>
          </cell>
          <cell r="R77"/>
          <cell r="S77">
            <v>203435</v>
          </cell>
          <cell r="T77"/>
          <cell r="U77"/>
          <cell r="V77"/>
          <cell r="W77"/>
          <cell r="X77">
            <v>0</v>
          </cell>
          <cell r="Y77"/>
          <cell r="Z77"/>
          <cell r="AA77">
            <v>0</v>
          </cell>
          <cell r="AB77"/>
          <cell r="AC77"/>
          <cell r="AD77">
            <v>615796</v>
          </cell>
          <cell r="AE77"/>
          <cell r="AF77"/>
          <cell r="AG77">
            <v>615796</v>
          </cell>
          <cell r="AH77"/>
          <cell r="AI77"/>
          <cell r="AJ77">
            <v>0</v>
          </cell>
          <cell r="AK77"/>
          <cell r="AL77"/>
          <cell r="AM77">
            <v>-147136</v>
          </cell>
          <cell r="AN77"/>
          <cell r="AO77"/>
          <cell r="AP77">
            <v>-147136</v>
          </cell>
        </row>
        <row r="78">
          <cell r="A78">
            <v>30700</v>
          </cell>
          <cell r="B78" t="str">
            <v>BEAUFORT COUNTY SCHOOLS</v>
          </cell>
          <cell r="C78"/>
          <cell r="D78"/>
          <cell r="E78">
            <v>54216537</v>
          </cell>
          <cell r="F78"/>
          <cell r="G78"/>
          <cell r="H78">
            <v>526371</v>
          </cell>
          <cell r="I78"/>
          <cell r="J78"/>
          <cell r="K78">
            <v>4340738</v>
          </cell>
          <cell r="L78"/>
          <cell r="M78"/>
          <cell r="N78">
            <v>469492</v>
          </cell>
          <cell r="O78"/>
          <cell r="P78"/>
          <cell r="Q78">
            <v>8418232</v>
          </cell>
          <cell r="R78"/>
          <cell r="S78">
            <v>13754833</v>
          </cell>
          <cell r="T78"/>
          <cell r="U78"/>
          <cell r="V78"/>
          <cell r="W78"/>
          <cell r="X78">
            <v>150023</v>
          </cell>
          <cell r="Y78"/>
          <cell r="Z78"/>
          <cell r="AA78">
            <v>24675223</v>
          </cell>
          <cell r="AB78"/>
          <cell r="AC78"/>
          <cell r="AD78">
            <v>5417473</v>
          </cell>
          <cell r="AE78"/>
          <cell r="AF78"/>
          <cell r="AG78">
            <v>30242719</v>
          </cell>
          <cell r="AH78"/>
          <cell r="AI78"/>
          <cell r="AJ78">
            <v>-6046427</v>
          </cell>
          <cell r="AK78"/>
          <cell r="AL78"/>
          <cell r="AM78">
            <v>335107</v>
          </cell>
          <cell r="AN78"/>
          <cell r="AO78"/>
          <cell r="AP78">
            <v>-5711320</v>
          </cell>
        </row>
        <row r="79">
          <cell r="A79">
            <v>30705</v>
          </cell>
          <cell r="B79" t="str">
            <v>BEAUFORT COUNTY COMMUNITY COLLEGE</v>
          </cell>
          <cell r="C79"/>
          <cell r="D79"/>
          <cell r="E79">
            <v>9734407</v>
          </cell>
          <cell r="F79"/>
          <cell r="G79"/>
          <cell r="H79">
            <v>94508</v>
          </cell>
          <cell r="I79"/>
          <cell r="J79"/>
          <cell r="K79">
            <v>779366</v>
          </cell>
          <cell r="L79"/>
          <cell r="M79"/>
          <cell r="N79">
            <v>84296</v>
          </cell>
          <cell r="O79"/>
          <cell r="P79"/>
          <cell r="Q79">
            <v>263114</v>
          </cell>
          <cell r="R79"/>
          <cell r="S79">
            <v>1221284</v>
          </cell>
          <cell r="T79"/>
          <cell r="U79"/>
          <cell r="V79"/>
          <cell r="W79"/>
          <cell r="X79">
            <v>26936</v>
          </cell>
          <cell r="Y79"/>
          <cell r="Z79"/>
          <cell r="AA79">
            <v>4430358</v>
          </cell>
          <cell r="AB79"/>
          <cell r="AC79"/>
          <cell r="AD79">
            <v>203247</v>
          </cell>
          <cell r="AE79"/>
          <cell r="AF79"/>
          <cell r="AG79">
            <v>4660541</v>
          </cell>
          <cell r="AH79"/>
          <cell r="AI79"/>
          <cell r="AJ79">
            <v>-1085618</v>
          </cell>
          <cell r="AK79"/>
          <cell r="AL79"/>
          <cell r="AM79">
            <v>-270173</v>
          </cell>
          <cell r="AN79"/>
          <cell r="AO79"/>
          <cell r="AP79">
            <v>-1355791</v>
          </cell>
        </row>
        <row r="80">
          <cell r="A80">
            <v>30800</v>
          </cell>
          <cell r="B80" t="str">
            <v>BERTIE COUNTY SCHOOLS</v>
          </cell>
          <cell r="C80"/>
          <cell r="D80"/>
          <cell r="E80">
            <v>14436804</v>
          </cell>
          <cell r="F80"/>
          <cell r="G80"/>
          <cell r="H80">
            <v>140162</v>
          </cell>
          <cell r="I80"/>
          <cell r="J80"/>
          <cell r="K80">
            <v>1155854</v>
          </cell>
          <cell r="L80"/>
          <cell r="M80"/>
          <cell r="N80">
            <v>125016</v>
          </cell>
          <cell r="O80"/>
          <cell r="P80"/>
          <cell r="Q80">
            <v>0</v>
          </cell>
          <cell r="R80"/>
          <cell r="S80">
            <v>1421032</v>
          </cell>
          <cell r="T80"/>
          <cell r="U80"/>
          <cell r="V80"/>
          <cell r="W80"/>
          <cell r="X80">
            <v>39948</v>
          </cell>
          <cell r="Y80"/>
          <cell r="Z80"/>
          <cell r="AA80">
            <v>6570529</v>
          </cell>
          <cell r="AB80"/>
          <cell r="AC80"/>
          <cell r="AD80">
            <v>3518138</v>
          </cell>
          <cell r="AE80"/>
          <cell r="AF80"/>
          <cell r="AG80">
            <v>10128615</v>
          </cell>
          <cell r="AH80"/>
          <cell r="AI80"/>
          <cell r="AJ80">
            <v>-1610045</v>
          </cell>
          <cell r="AK80"/>
          <cell r="AL80"/>
          <cell r="AM80">
            <v>-1822154</v>
          </cell>
          <cell r="AN80"/>
          <cell r="AO80"/>
          <cell r="AP80">
            <v>-3432199</v>
          </cell>
        </row>
        <row r="81">
          <cell r="A81">
            <v>30900</v>
          </cell>
          <cell r="B81" t="str">
            <v>BLADEN COUNTY SCHOOLS</v>
          </cell>
          <cell r="C81"/>
          <cell r="D81"/>
          <cell r="E81">
            <v>30409874</v>
          </cell>
          <cell r="F81"/>
          <cell r="G81"/>
          <cell r="H81">
            <v>295240</v>
          </cell>
          <cell r="I81"/>
          <cell r="J81"/>
          <cell r="K81">
            <v>2434706</v>
          </cell>
          <cell r="L81"/>
          <cell r="M81"/>
          <cell r="N81">
            <v>263336</v>
          </cell>
          <cell r="O81"/>
          <cell r="P81"/>
          <cell r="Q81">
            <v>0</v>
          </cell>
          <cell r="R81"/>
          <cell r="S81">
            <v>2993282</v>
          </cell>
          <cell r="T81"/>
          <cell r="U81"/>
          <cell r="V81"/>
          <cell r="W81"/>
          <cell r="X81">
            <v>84147</v>
          </cell>
          <cell r="Y81"/>
          <cell r="Z81"/>
          <cell r="AA81">
            <v>13840250</v>
          </cell>
          <cell r="AB81"/>
          <cell r="AC81"/>
          <cell r="AD81">
            <v>2601506</v>
          </cell>
          <cell r="AE81"/>
          <cell r="AF81"/>
          <cell r="AG81">
            <v>16525903</v>
          </cell>
          <cell r="AH81"/>
          <cell r="AI81"/>
          <cell r="AJ81">
            <v>-3391421</v>
          </cell>
          <cell r="AK81"/>
          <cell r="AL81"/>
          <cell r="AM81">
            <v>-1165326</v>
          </cell>
          <cell r="AN81"/>
          <cell r="AO81"/>
          <cell r="AP81">
            <v>-4556747</v>
          </cell>
        </row>
        <row r="82">
          <cell r="A82">
            <v>30905</v>
          </cell>
          <cell r="B82" t="str">
            <v>BLADEN COMMUNITY COLLEGE</v>
          </cell>
          <cell r="C82"/>
          <cell r="D82"/>
          <cell r="E82">
            <v>5678782</v>
          </cell>
          <cell r="F82"/>
          <cell r="G82"/>
          <cell r="H82">
            <v>55133</v>
          </cell>
          <cell r="I82"/>
          <cell r="J82"/>
          <cell r="K82">
            <v>454660</v>
          </cell>
          <cell r="L82"/>
          <cell r="M82"/>
          <cell r="N82">
            <v>49176</v>
          </cell>
          <cell r="O82"/>
          <cell r="P82"/>
          <cell r="Q82">
            <v>82609</v>
          </cell>
          <cell r="R82"/>
          <cell r="S82">
            <v>641578</v>
          </cell>
          <cell r="T82"/>
          <cell r="U82"/>
          <cell r="V82"/>
          <cell r="W82"/>
          <cell r="X82">
            <v>15714</v>
          </cell>
          <cell r="Y82"/>
          <cell r="Z82"/>
          <cell r="AA82">
            <v>2584547</v>
          </cell>
          <cell r="AB82"/>
          <cell r="AC82"/>
          <cell r="AD82">
            <v>502595</v>
          </cell>
          <cell r="AE82"/>
          <cell r="AF82"/>
          <cell r="AG82">
            <v>3102856</v>
          </cell>
          <cell r="AH82"/>
          <cell r="AI82"/>
          <cell r="AJ82">
            <v>-633317</v>
          </cell>
          <cell r="AK82"/>
          <cell r="AL82"/>
          <cell r="AM82">
            <v>-350508</v>
          </cell>
          <cell r="AN82"/>
          <cell r="AO82"/>
          <cell r="AP82">
            <v>-983825</v>
          </cell>
        </row>
        <row r="83">
          <cell r="A83">
            <v>31000</v>
          </cell>
          <cell r="B83" t="str">
            <v>BRUNSWICK COUNTY SCHOOLS</v>
          </cell>
          <cell r="C83"/>
          <cell r="D83"/>
          <cell r="E83">
            <v>100857612</v>
          </cell>
          <cell r="F83"/>
          <cell r="G83"/>
          <cell r="H83">
            <v>979194</v>
          </cell>
          <cell r="I83"/>
          <cell r="J83"/>
          <cell r="K83">
            <v>8074962</v>
          </cell>
          <cell r="L83"/>
          <cell r="M83"/>
          <cell r="N83">
            <v>873383</v>
          </cell>
          <cell r="O83"/>
          <cell r="P83"/>
          <cell r="Q83">
            <v>4261232</v>
          </cell>
          <cell r="R83"/>
          <cell r="S83">
            <v>14188771</v>
          </cell>
          <cell r="T83"/>
          <cell r="U83"/>
          <cell r="V83"/>
          <cell r="W83"/>
          <cell r="X83">
            <v>279083</v>
          </cell>
          <cell r="Y83"/>
          <cell r="Z83"/>
          <cell r="AA83">
            <v>45902674</v>
          </cell>
          <cell r="AB83"/>
          <cell r="AC83"/>
          <cell r="AD83">
            <v>4445569</v>
          </cell>
          <cell r="AE83"/>
          <cell r="AF83"/>
          <cell r="AG83">
            <v>50627326</v>
          </cell>
          <cell r="AH83"/>
          <cell r="AI83"/>
          <cell r="AJ83">
            <v>-11248011</v>
          </cell>
          <cell r="AK83"/>
          <cell r="AL83"/>
          <cell r="AM83">
            <v>657018</v>
          </cell>
          <cell r="AN83"/>
          <cell r="AO83"/>
          <cell r="AP83">
            <v>-10590993</v>
          </cell>
        </row>
        <row r="84">
          <cell r="A84">
            <v>31005</v>
          </cell>
          <cell r="B84" t="str">
            <v>BRUNSWICK COMMUNITY COLLEGE</v>
          </cell>
          <cell r="C84"/>
          <cell r="D84"/>
          <cell r="E84">
            <v>9252248</v>
          </cell>
          <cell r="F84"/>
          <cell r="G84"/>
          <cell r="H84">
            <v>89827</v>
          </cell>
          <cell r="I84"/>
          <cell r="J84"/>
          <cell r="K84">
            <v>740763</v>
          </cell>
          <cell r="L84"/>
          <cell r="M84"/>
          <cell r="N84">
            <v>80120</v>
          </cell>
          <cell r="O84"/>
          <cell r="P84"/>
          <cell r="Q84">
            <v>737988</v>
          </cell>
          <cell r="R84"/>
          <cell r="S84">
            <v>1648698</v>
          </cell>
          <cell r="T84"/>
          <cell r="U84"/>
          <cell r="V84"/>
          <cell r="W84"/>
          <cell r="X84">
            <v>25602</v>
          </cell>
          <cell r="Y84"/>
          <cell r="Z84"/>
          <cell r="AA84">
            <v>4210916</v>
          </cell>
          <cell r="AB84"/>
          <cell r="AC84"/>
          <cell r="AD84">
            <v>329829</v>
          </cell>
          <cell r="AE84"/>
          <cell r="AF84"/>
          <cell r="AG84">
            <v>4566347</v>
          </cell>
          <cell r="AH84"/>
          <cell r="AI84"/>
          <cell r="AJ84">
            <v>-1031845</v>
          </cell>
          <cell r="AK84"/>
          <cell r="AL84"/>
          <cell r="AM84">
            <v>-122322</v>
          </cell>
          <cell r="AN84"/>
          <cell r="AO84"/>
          <cell r="AP84">
            <v>-1154167</v>
          </cell>
        </row>
        <row r="85">
          <cell r="A85">
            <v>31100</v>
          </cell>
          <cell r="B85" t="str">
            <v>BUNCOMBE COUNTY SCHOOLS</v>
          </cell>
          <cell r="C85"/>
          <cell r="D85"/>
          <cell r="E85">
            <v>197481505</v>
          </cell>
          <cell r="F85"/>
          <cell r="G85"/>
          <cell r="H85">
            <v>1917284</v>
          </cell>
          <cell r="I85"/>
          <cell r="J85"/>
          <cell r="K85">
            <v>15810960</v>
          </cell>
          <cell r="L85"/>
          <cell r="M85"/>
          <cell r="N85">
            <v>1710104</v>
          </cell>
          <cell r="O85"/>
          <cell r="P85"/>
          <cell r="Q85">
            <v>0</v>
          </cell>
          <cell r="R85"/>
          <cell r="S85">
            <v>19438348</v>
          </cell>
          <cell r="T85"/>
          <cell r="U85"/>
          <cell r="V85"/>
          <cell r="W85"/>
          <cell r="X85">
            <v>546452</v>
          </cell>
          <cell r="Y85"/>
          <cell r="Z85"/>
          <cell r="AA85">
            <v>89878483</v>
          </cell>
          <cell r="AB85"/>
          <cell r="AC85"/>
          <cell r="AD85">
            <v>15531798</v>
          </cell>
          <cell r="AE85"/>
          <cell r="AF85"/>
          <cell r="AG85">
            <v>105956733</v>
          </cell>
          <cell r="AH85"/>
          <cell r="AI85"/>
          <cell r="AJ85">
            <v>-22023862</v>
          </cell>
          <cell r="AK85"/>
          <cell r="AL85"/>
          <cell r="AM85">
            <v>-2798021</v>
          </cell>
          <cell r="AN85"/>
          <cell r="AO85"/>
          <cell r="AP85">
            <v>-24821883</v>
          </cell>
        </row>
        <row r="86">
          <cell r="A86">
            <v>31101</v>
          </cell>
          <cell r="B86" t="str">
            <v>FRANCINE DELANY NEW SCHOOL FOR CHILDREN</v>
          </cell>
          <cell r="C86"/>
          <cell r="D86"/>
          <cell r="E86">
            <v>1320232</v>
          </cell>
          <cell r="F86"/>
          <cell r="G86"/>
          <cell r="H86">
            <v>12818</v>
          </cell>
          <cell r="I86"/>
          <cell r="J86"/>
          <cell r="K86">
            <v>105702</v>
          </cell>
          <cell r="L86"/>
          <cell r="M86"/>
          <cell r="N86">
            <v>11433</v>
          </cell>
          <cell r="O86"/>
          <cell r="P86"/>
          <cell r="Q86">
            <v>157852</v>
          </cell>
          <cell r="R86"/>
          <cell r="S86">
            <v>287805</v>
          </cell>
          <cell r="T86"/>
          <cell r="U86"/>
          <cell r="V86"/>
          <cell r="W86"/>
          <cell r="X86">
            <v>3653</v>
          </cell>
          <cell r="Y86"/>
          <cell r="Z86"/>
          <cell r="AA86">
            <v>600869</v>
          </cell>
          <cell r="AB86"/>
          <cell r="AC86"/>
          <cell r="AD86">
            <v>161373</v>
          </cell>
          <cell r="AE86"/>
          <cell r="AF86"/>
          <cell r="AG86">
            <v>765895</v>
          </cell>
          <cell r="AH86"/>
          <cell r="AI86"/>
          <cell r="AJ86">
            <v>-147238</v>
          </cell>
          <cell r="AK86"/>
          <cell r="AL86"/>
          <cell r="AM86">
            <v>-22789</v>
          </cell>
          <cell r="AN86"/>
          <cell r="AO86"/>
          <cell r="AP86">
            <v>-170027</v>
          </cell>
        </row>
        <row r="87">
          <cell r="A87">
            <v>31102</v>
          </cell>
          <cell r="B87" t="str">
            <v>EVERGREEN COMMUNITY CHARTER SCHOOL</v>
          </cell>
          <cell r="C87"/>
          <cell r="D87"/>
          <cell r="E87">
            <v>3511689</v>
          </cell>
          <cell r="F87"/>
          <cell r="G87"/>
          <cell r="H87">
            <v>34094</v>
          </cell>
          <cell r="I87"/>
          <cell r="J87"/>
          <cell r="K87">
            <v>281156</v>
          </cell>
          <cell r="L87"/>
          <cell r="M87"/>
          <cell r="N87">
            <v>30410</v>
          </cell>
          <cell r="O87"/>
          <cell r="P87"/>
          <cell r="Q87">
            <v>130574</v>
          </cell>
          <cell r="R87"/>
          <cell r="S87">
            <v>476234</v>
          </cell>
          <cell r="T87"/>
          <cell r="U87"/>
          <cell r="V87"/>
          <cell r="W87"/>
          <cell r="X87">
            <v>9717</v>
          </cell>
          <cell r="Y87"/>
          <cell r="Z87"/>
          <cell r="AA87">
            <v>1598252</v>
          </cell>
          <cell r="AB87"/>
          <cell r="AC87"/>
          <cell r="AD87">
            <v>459006</v>
          </cell>
          <cell r="AE87"/>
          <cell r="AF87"/>
          <cell r="AG87">
            <v>2066975</v>
          </cell>
          <cell r="AH87"/>
          <cell r="AI87"/>
          <cell r="AJ87">
            <v>-391636</v>
          </cell>
          <cell r="AK87"/>
          <cell r="AL87"/>
          <cell r="AM87">
            <v>-7903</v>
          </cell>
          <cell r="AN87"/>
          <cell r="AO87"/>
          <cell r="AP87">
            <v>-399539</v>
          </cell>
        </row>
        <row r="88">
          <cell r="A88">
            <v>31105</v>
          </cell>
          <cell r="B88" t="str">
            <v>ASHEVILLE-BUNCOMBE TECHNICAL COLLEGE</v>
          </cell>
          <cell r="C88"/>
          <cell r="D88"/>
          <cell r="E88">
            <v>30189316</v>
          </cell>
          <cell r="F88"/>
          <cell r="G88"/>
          <cell r="H88">
            <v>293098</v>
          </cell>
          <cell r="I88"/>
          <cell r="J88"/>
          <cell r="K88">
            <v>2417047</v>
          </cell>
          <cell r="L88"/>
          <cell r="M88"/>
          <cell r="N88">
            <v>261426</v>
          </cell>
          <cell r="O88"/>
          <cell r="P88"/>
          <cell r="Q88">
            <v>969395</v>
          </cell>
          <cell r="R88"/>
          <cell r="S88">
            <v>3940966</v>
          </cell>
          <cell r="T88"/>
          <cell r="U88"/>
          <cell r="V88"/>
          <cell r="W88"/>
          <cell r="X88">
            <v>83537</v>
          </cell>
          <cell r="Y88"/>
          <cell r="Z88"/>
          <cell r="AA88">
            <v>13739868</v>
          </cell>
          <cell r="AB88"/>
          <cell r="AC88"/>
          <cell r="AD88">
            <v>2319359</v>
          </cell>
          <cell r="AE88"/>
          <cell r="AF88"/>
          <cell r="AG88">
            <v>16142764</v>
          </cell>
          <cell r="AH88"/>
          <cell r="AI88"/>
          <cell r="AJ88">
            <v>-3366823</v>
          </cell>
          <cell r="AK88"/>
          <cell r="AL88"/>
          <cell r="AM88">
            <v>-762966</v>
          </cell>
          <cell r="AN88"/>
          <cell r="AO88"/>
          <cell r="AP88">
            <v>-4129789</v>
          </cell>
        </row>
        <row r="89">
          <cell r="A89">
            <v>31110</v>
          </cell>
          <cell r="B89" t="str">
            <v>ASHEVILLE CITY SCHOOLS</v>
          </cell>
          <cell r="C89"/>
          <cell r="D89"/>
          <cell r="E89">
            <v>47884123</v>
          </cell>
          <cell r="F89"/>
          <cell r="G89"/>
          <cell r="H89">
            <v>464892</v>
          </cell>
          <cell r="I89"/>
          <cell r="J89"/>
          <cell r="K89">
            <v>3833746</v>
          </cell>
          <cell r="L89"/>
          <cell r="M89"/>
          <cell r="N89">
            <v>414656</v>
          </cell>
          <cell r="O89"/>
          <cell r="P89"/>
          <cell r="Q89">
            <v>647712</v>
          </cell>
          <cell r="R89"/>
          <cell r="S89">
            <v>5361006</v>
          </cell>
          <cell r="T89"/>
          <cell r="U89"/>
          <cell r="V89"/>
          <cell r="W89"/>
          <cell r="X89">
            <v>132500</v>
          </cell>
          <cell r="Y89"/>
          <cell r="Z89"/>
          <cell r="AA89">
            <v>21793192</v>
          </cell>
          <cell r="AB89"/>
          <cell r="AC89"/>
          <cell r="AD89">
            <v>3526055</v>
          </cell>
          <cell r="AE89"/>
          <cell r="AF89"/>
          <cell r="AG89">
            <v>25451747</v>
          </cell>
          <cell r="AH89"/>
          <cell r="AI89"/>
          <cell r="AJ89">
            <v>-5340214</v>
          </cell>
          <cell r="AK89"/>
          <cell r="AL89"/>
          <cell r="AM89">
            <v>-143608</v>
          </cell>
          <cell r="AN89"/>
          <cell r="AO89"/>
          <cell r="AP89">
            <v>-5483822</v>
          </cell>
        </row>
        <row r="90">
          <cell r="A90">
            <v>31200</v>
          </cell>
          <cell r="B90" t="str">
            <v>BURKE COUNTY SCHOOLS</v>
          </cell>
          <cell r="C90"/>
          <cell r="D90"/>
          <cell r="E90">
            <v>87201491</v>
          </cell>
          <cell r="F90"/>
          <cell r="G90"/>
          <cell r="H90">
            <v>846611</v>
          </cell>
          <cell r="I90"/>
          <cell r="J90"/>
          <cell r="K90">
            <v>6981612</v>
          </cell>
          <cell r="L90"/>
          <cell r="M90"/>
          <cell r="N90">
            <v>755127</v>
          </cell>
          <cell r="O90"/>
          <cell r="P90"/>
          <cell r="Q90">
            <v>5412694</v>
          </cell>
          <cell r="R90"/>
          <cell r="S90">
            <v>13996044</v>
          </cell>
          <cell r="T90"/>
          <cell r="U90"/>
          <cell r="V90"/>
          <cell r="W90"/>
          <cell r="X90">
            <v>241296</v>
          </cell>
          <cell r="Y90"/>
          <cell r="Z90"/>
          <cell r="AA90">
            <v>39687452</v>
          </cell>
          <cell r="AB90"/>
          <cell r="AC90"/>
          <cell r="AD90">
            <v>9679035</v>
          </cell>
          <cell r="AE90"/>
          <cell r="AF90"/>
          <cell r="AG90">
            <v>49607783</v>
          </cell>
          <cell r="AH90"/>
          <cell r="AI90"/>
          <cell r="AJ90">
            <v>-9725032</v>
          </cell>
          <cell r="AK90"/>
          <cell r="AL90"/>
          <cell r="AM90">
            <v>-2981538</v>
          </cell>
          <cell r="AN90"/>
          <cell r="AO90"/>
          <cell r="AP90">
            <v>-12706570</v>
          </cell>
        </row>
        <row r="91">
          <cell r="A91">
            <v>31205</v>
          </cell>
          <cell r="B91" t="str">
            <v>WESTERN PIEDMONT COMMUNITY COLLEGE</v>
          </cell>
          <cell r="C91"/>
          <cell r="D91"/>
          <cell r="E91">
            <v>9569955</v>
          </cell>
          <cell r="F91"/>
          <cell r="G91"/>
          <cell r="H91">
            <v>92912</v>
          </cell>
          <cell r="I91"/>
          <cell r="J91"/>
          <cell r="K91">
            <v>766199</v>
          </cell>
          <cell r="L91"/>
          <cell r="M91"/>
          <cell r="N91">
            <v>82872</v>
          </cell>
          <cell r="O91"/>
          <cell r="P91"/>
          <cell r="Q91">
            <v>367820</v>
          </cell>
          <cell r="R91"/>
          <cell r="S91">
            <v>1309803</v>
          </cell>
          <cell r="T91"/>
          <cell r="U91"/>
          <cell r="V91"/>
          <cell r="W91"/>
          <cell r="X91">
            <v>26481</v>
          </cell>
          <cell r="Y91"/>
          <cell r="Z91"/>
          <cell r="AA91">
            <v>4355512</v>
          </cell>
          <cell r="AB91"/>
          <cell r="AC91"/>
          <cell r="AD91">
            <v>940248</v>
          </cell>
          <cell r="AE91"/>
          <cell r="AF91"/>
          <cell r="AG91">
            <v>5322241</v>
          </cell>
          <cell r="AH91"/>
          <cell r="AI91"/>
          <cell r="AJ91">
            <v>-1067277</v>
          </cell>
          <cell r="AK91"/>
          <cell r="AL91"/>
          <cell r="AM91">
            <v>-671287</v>
          </cell>
          <cell r="AN91"/>
          <cell r="AO91"/>
          <cell r="AP91">
            <v>-1738564</v>
          </cell>
        </row>
        <row r="92">
          <cell r="A92">
            <v>31300</v>
          </cell>
          <cell r="B92" t="str">
            <v>CABARRUS COUNTY SCHOOLS</v>
          </cell>
          <cell r="C92"/>
          <cell r="D92"/>
          <cell r="E92">
            <v>263537282</v>
          </cell>
          <cell r="F92"/>
          <cell r="G92"/>
          <cell r="H92">
            <v>2558599</v>
          </cell>
          <cell r="I92"/>
          <cell r="J92"/>
          <cell r="K92">
            <v>21099584</v>
          </cell>
          <cell r="L92"/>
          <cell r="M92"/>
          <cell r="N92">
            <v>2282119</v>
          </cell>
          <cell r="O92"/>
          <cell r="P92"/>
          <cell r="Q92">
            <v>7709995</v>
          </cell>
          <cell r="R92"/>
          <cell r="S92">
            <v>33650297</v>
          </cell>
          <cell r="T92"/>
          <cell r="U92"/>
          <cell r="V92"/>
          <cell r="W92"/>
          <cell r="X92">
            <v>729235</v>
          </cell>
          <cell r="Y92"/>
          <cell r="Z92"/>
          <cell r="AA92">
            <v>119942022</v>
          </cell>
          <cell r="AB92"/>
          <cell r="AC92"/>
          <cell r="AD92">
            <v>7957237</v>
          </cell>
          <cell r="AE92"/>
          <cell r="AF92"/>
          <cell r="AG92">
            <v>128628494</v>
          </cell>
          <cell r="AH92"/>
          <cell r="AI92"/>
          <cell r="AJ92">
            <v>-29390647</v>
          </cell>
          <cell r="AK92"/>
          <cell r="AL92"/>
          <cell r="AM92">
            <v>3786615</v>
          </cell>
          <cell r="AN92"/>
          <cell r="AO92"/>
          <cell r="AP92">
            <v>-25604032</v>
          </cell>
        </row>
        <row r="93">
          <cell r="A93">
            <v>31301</v>
          </cell>
          <cell r="B93" t="str">
            <v>CAROLINA INTERNATIONAL SCHOOL</v>
          </cell>
          <cell r="C93"/>
          <cell r="D93"/>
          <cell r="E93">
            <v>4893231</v>
          </cell>
          <cell r="F93"/>
          <cell r="G93"/>
          <cell r="H93">
            <v>47507</v>
          </cell>
          <cell r="I93"/>
          <cell r="J93"/>
          <cell r="K93">
            <v>391767</v>
          </cell>
          <cell r="L93"/>
          <cell r="M93"/>
          <cell r="N93">
            <v>42373</v>
          </cell>
          <cell r="O93"/>
          <cell r="P93"/>
          <cell r="Q93">
            <v>0</v>
          </cell>
          <cell r="R93"/>
          <cell r="S93">
            <v>481647</v>
          </cell>
          <cell r="T93"/>
          <cell r="U93"/>
          <cell r="V93"/>
          <cell r="W93"/>
          <cell r="X93">
            <v>13540</v>
          </cell>
          <cell r="Y93"/>
          <cell r="Z93"/>
          <cell r="AA93">
            <v>2227025</v>
          </cell>
          <cell r="AB93"/>
          <cell r="AC93"/>
          <cell r="AD93">
            <v>1027914</v>
          </cell>
          <cell r="AE93"/>
          <cell r="AF93"/>
          <cell r="AG93">
            <v>3268479</v>
          </cell>
          <cell r="AH93"/>
          <cell r="AI93"/>
          <cell r="AJ93">
            <v>-545711</v>
          </cell>
          <cell r="AK93"/>
          <cell r="AL93"/>
          <cell r="AM93">
            <v>26688</v>
          </cell>
          <cell r="AN93"/>
          <cell r="AO93"/>
          <cell r="AP93">
            <v>-519023</v>
          </cell>
        </row>
        <row r="94">
          <cell r="A94">
            <v>31320</v>
          </cell>
          <cell r="B94" t="str">
            <v>KANNAPOLIS CITY SCHOOLS</v>
          </cell>
          <cell r="C94"/>
          <cell r="D94"/>
          <cell r="E94">
            <v>43013886</v>
          </cell>
          <cell r="F94"/>
          <cell r="G94"/>
          <cell r="H94">
            <v>417608</v>
          </cell>
          <cell r="I94"/>
          <cell r="J94"/>
          <cell r="K94">
            <v>3443820</v>
          </cell>
          <cell r="L94"/>
          <cell r="M94"/>
          <cell r="N94">
            <v>372482</v>
          </cell>
          <cell r="O94"/>
          <cell r="P94"/>
          <cell r="Q94">
            <v>617848</v>
          </cell>
          <cell r="R94"/>
          <cell r="S94">
            <v>4851758</v>
          </cell>
          <cell r="T94"/>
          <cell r="U94"/>
          <cell r="V94"/>
          <cell r="W94"/>
          <cell r="X94">
            <v>119024</v>
          </cell>
          <cell r="Y94"/>
          <cell r="Z94"/>
          <cell r="AA94">
            <v>19576632</v>
          </cell>
          <cell r="AB94"/>
          <cell r="AC94"/>
          <cell r="AD94">
            <v>3810032</v>
          </cell>
          <cell r="AE94"/>
          <cell r="AF94"/>
          <cell r="AG94">
            <v>23505688</v>
          </cell>
          <cell r="AH94"/>
          <cell r="AI94"/>
          <cell r="AJ94">
            <v>-4797065</v>
          </cell>
          <cell r="AK94"/>
          <cell r="AL94"/>
          <cell r="AM94">
            <v>-1065039</v>
          </cell>
          <cell r="AN94"/>
          <cell r="AO94"/>
          <cell r="AP94">
            <v>-5862104</v>
          </cell>
        </row>
        <row r="95">
          <cell r="A95">
            <v>31400</v>
          </cell>
          <cell r="B95" t="str">
            <v>CALDWELL COUNTY SCHOOLS</v>
          </cell>
          <cell r="C95"/>
          <cell r="D95"/>
          <cell r="E95">
            <v>86322832</v>
          </cell>
          <cell r="F95"/>
          <cell r="G95"/>
          <cell r="H95">
            <v>838081</v>
          </cell>
          <cell r="I95"/>
          <cell r="J95"/>
          <cell r="K95">
            <v>6911264</v>
          </cell>
          <cell r="L95"/>
          <cell r="M95"/>
          <cell r="N95">
            <v>747518</v>
          </cell>
          <cell r="O95"/>
          <cell r="P95"/>
          <cell r="Q95">
            <v>6582360</v>
          </cell>
          <cell r="R95"/>
          <cell r="S95">
            <v>15079223</v>
          </cell>
          <cell r="T95"/>
          <cell r="U95"/>
          <cell r="V95"/>
          <cell r="W95"/>
          <cell r="X95">
            <v>238864</v>
          </cell>
          <cell r="Y95"/>
          <cell r="Z95"/>
          <cell r="AA95">
            <v>39287553</v>
          </cell>
          <cell r="AB95"/>
          <cell r="AC95"/>
          <cell r="AD95">
            <v>14687132</v>
          </cell>
          <cell r="AE95"/>
          <cell r="AF95"/>
          <cell r="AG95">
            <v>54213549</v>
          </cell>
          <cell r="AH95"/>
          <cell r="AI95"/>
          <cell r="AJ95">
            <v>-9627041</v>
          </cell>
          <cell r="AK95"/>
          <cell r="AL95"/>
          <cell r="AM95">
            <v>-2683450</v>
          </cell>
          <cell r="AN95"/>
          <cell r="AO95"/>
          <cell r="AP95">
            <v>-12310491</v>
          </cell>
        </row>
        <row r="96">
          <cell r="A96">
            <v>31405</v>
          </cell>
          <cell r="B96" t="str">
            <v>CALDWELL COMMUNITY COLLEGE</v>
          </cell>
          <cell r="C96"/>
          <cell r="D96"/>
          <cell r="E96">
            <v>17892586</v>
          </cell>
          <cell r="F96"/>
          <cell r="G96"/>
          <cell r="H96">
            <v>173713</v>
          </cell>
          <cell r="I96"/>
          <cell r="J96"/>
          <cell r="K96">
            <v>1432534</v>
          </cell>
          <cell r="L96"/>
          <cell r="M96"/>
          <cell r="N96">
            <v>154942</v>
          </cell>
          <cell r="O96"/>
          <cell r="P96"/>
          <cell r="Q96">
            <v>1465265</v>
          </cell>
          <cell r="R96"/>
          <cell r="S96">
            <v>3226454</v>
          </cell>
          <cell r="T96"/>
          <cell r="U96"/>
          <cell r="V96"/>
          <cell r="W96"/>
          <cell r="X96">
            <v>49511</v>
          </cell>
          <cell r="Y96"/>
          <cell r="Z96"/>
          <cell r="AA96">
            <v>8143337</v>
          </cell>
          <cell r="AB96"/>
          <cell r="AC96"/>
          <cell r="AD96">
            <v>1406588</v>
          </cell>
          <cell r="AE96"/>
          <cell r="AF96"/>
          <cell r="AG96">
            <v>9599436</v>
          </cell>
          <cell r="AH96"/>
          <cell r="AI96"/>
          <cell r="AJ96">
            <v>-1995446</v>
          </cell>
          <cell r="AK96"/>
          <cell r="AL96"/>
          <cell r="AM96">
            <v>-323052</v>
          </cell>
          <cell r="AN96"/>
          <cell r="AO96"/>
          <cell r="AP96">
            <v>-2318498</v>
          </cell>
        </row>
        <row r="97">
          <cell r="A97">
            <v>31500</v>
          </cell>
          <cell r="B97" t="str">
            <v>CAMDEN COUNTY SCHOOLS</v>
          </cell>
          <cell r="C97"/>
          <cell r="D97"/>
          <cell r="E97">
            <v>16236117</v>
          </cell>
          <cell r="F97"/>
          <cell r="G97"/>
          <cell r="H97">
            <v>157631</v>
          </cell>
          <cell r="I97"/>
          <cell r="J97"/>
          <cell r="K97">
            <v>1299912</v>
          </cell>
          <cell r="L97"/>
          <cell r="M97"/>
          <cell r="N97">
            <v>140598</v>
          </cell>
          <cell r="O97"/>
          <cell r="P97"/>
          <cell r="Q97">
            <v>2759972</v>
          </cell>
          <cell r="R97"/>
          <cell r="S97">
            <v>4358113</v>
          </cell>
          <cell r="T97"/>
          <cell r="U97"/>
          <cell r="V97"/>
          <cell r="W97"/>
          <cell r="X97">
            <v>44927</v>
          </cell>
          <cell r="Y97"/>
          <cell r="Z97"/>
          <cell r="AA97">
            <v>7389439</v>
          </cell>
          <cell r="AB97"/>
          <cell r="AC97"/>
          <cell r="AD97">
            <v>822359</v>
          </cell>
          <cell r="AE97"/>
          <cell r="AF97"/>
          <cell r="AG97">
            <v>8256725</v>
          </cell>
          <cell r="AH97"/>
          <cell r="AI97"/>
          <cell r="AJ97">
            <v>-1810711</v>
          </cell>
          <cell r="AK97"/>
          <cell r="AL97"/>
          <cell r="AM97">
            <v>460993</v>
          </cell>
          <cell r="AN97"/>
          <cell r="AO97"/>
          <cell r="AP97">
            <v>-1349718</v>
          </cell>
        </row>
        <row r="98">
          <cell r="A98">
            <v>31600</v>
          </cell>
          <cell r="B98" t="str">
            <v>CARTERET COUNTY SCHOOLS</v>
          </cell>
          <cell r="C98"/>
          <cell r="D98"/>
          <cell r="E98">
            <v>70391130</v>
          </cell>
          <cell r="F98"/>
          <cell r="G98"/>
          <cell r="H98">
            <v>683405</v>
          </cell>
          <cell r="I98"/>
          <cell r="J98"/>
          <cell r="K98">
            <v>5635725</v>
          </cell>
          <cell r="L98"/>
          <cell r="M98"/>
          <cell r="N98">
            <v>609557</v>
          </cell>
          <cell r="O98"/>
          <cell r="P98"/>
          <cell r="Q98">
            <v>8011280</v>
          </cell>
          <cell r="R98"/>
          <cell r="S98">
            <v>14939967</v>
          </cell>
          <cell r="T98"/>
          <cell r="U98"/>
          <cell r="V98"/>
          <cell r="W98"/>
          <cell r="X98">
            <v>194780</v>
          </cell>
          <cell r="Y98"/>
          <cell r="Z98"/>
          <cell r="AA98">
            <v>32036661</v>
          </cell>
          <cell r="AB98"/>
          <cell r="AC98"/>
          <cell r="AD98">
            <v>5099995</v>
          </cell>
          <cell r="AE98"/>
          <cell r="AF98"/>
          <cell r="AG98">
            <v>37331436</v>
          </cell>
          <cell r="AH98"/>
          <cell r="AI98"/>
          <cell r="AJ98">
            <v>-7850279</v>
          </cell>
          <cell r="AK98"/>
          <cell r="AL98"/>
          <cell r="AM98">
            <v>570199</v>
          </cell>
          <cell r="AN98"/>
          <cell r="AO98"/>
          <cell r="AP98">
            <v>-7280080</v>
          </cell>
        </row>
        <row r="99">
          <cell r="A99">
            <v>31605</v>
          </cell>
          <cell r="B99" t="str">
            <v>CARTERET COMMUNITY COLLEGE</v>
          </cell>
          <cell r="C99"/>
          <cell r="D99"/>
          <cell r="E99">
            <v>10027293</v>
          </cell>
          <cell r="F99"/>
          <cell r="G99"/>
          <cell r="H99">
            <v>97352</v>
          </cell>
          <cell r="I99"/>
          <cell r="J99"/>
          <cell r="K99">
            <v>802815</v>
          </cell>
          <cell r="L99"/>
          <cell r="M99"/>
          <cell r="N99">
            <v>86832</v>
          </cell>
          <cell r="O99"/>
          <cell r="P99"/>
          <cell r="Q99">
            <v>627647</v>
          </cell>
          <cell r="R99"/>
          <cell r="S99">
            <v>1614646</v>
          </cell>
          <cell r="T99"/>
          <cell r="U99"/>
          <cell r="V99"/>
          <cell r="W99"/>
          <cell r="X99">
            <v>27747</v>
          </cell>
          <cell r="Y99"/>
          <cell r="Z99"/>
          <cell r="AA99">
            <v>4563657</v>
          </cell>
          <cell r="AB99"/>
          <cell r="AC99"/>
          <cell r="AD99">
            <v>58319</v>
          </cell>
          <cell r="AE99"/>
          <cell r="AF99"/>
          <cell r="AG99">
            <v>4649723</v>
          </cell>
          <cell r="AH99"/>
          <cell r="AI99"/>
          <cell r="AJ99">
            <v>-1118279</v>
          </cell>
          <cell r="AK99"/>
          <cell r="AL99"/>
          <cell r="AM99">
            <v>226595</v>
          </cell>
          <cell r="AN99"/>
          <cell r="AO99"/>
          <cell r="AP99">
            <v>-891684</v>
          </cell>
        </row>
        <row r="100">
          <cell r="A100">
            <v>31700</v>
          </cell>
          <cell r="B100" t="str">
            <v>CASWELL COUNTY SCHOOLS</v>
          </cell>
          <cell r="C100"/>
          <cell r="D100"/>
          <cell r="E100">
            <v>17308962</v>
          </cell>
          <cell r="F100"/>
          <cell r="G100"/>
          <cell r="H100">
            <v>168047</v>
          </cell>
          <cell r="I100"/>
          <cell r="J100"/>
          <cell r="K100">
            <v>1385807</v>
          </cell>
          <cell r="L100"/>
          <cell r="M100"/>
          <cell r="N100">
            <v>149888</v>
          </cell>
          <cell r="O100"/>
          <cell r="P100"/>
          <cell r="Q100">
            <v>61414</v>
          </cell>
          <cell r="R100"/>
          <cell r="S100">
            <v>1765156</v>
          </cell>
          <cell r="T100"/>
          <cell r="U100"/>
          <cell r="V100"/>
          <cell r="W100"/>
          <cell r="X100">
            <v>47896</v>
          </cell>
          <cell r="Y100"/>
          <cell r="Z100"/>
          <cell r="AA100">
            <v>7877716</v>
          </cell>
          <cell r="AB100"/>
          <cell r="AC100"/>
          <cell r="AD100">
            <v>3291046</v>
          </cell>
          <cell r="AE100"/>
          <cell r="AF100"/>
          <cell r="AG100">
            <v>11216658</v>
          </cell>
          <cell r="AH100"/>
          <cell r="AI100"/>
          <cell r="AJ100">
            <v>-1930360</v>
          </cell>
          <cell r="AK100"/>
          <cell r="AL100"/>
          <cell r="AM100">
            <v>-706617</v>
          </cell>
          <cell r="AN100"/>
          <cell r="AO100"/>
          <cell r="AP100">
            <v>-2636977</v>
          </cell>
        </row>
        <row r="101">
          <cell r="A101">
            <v>31800</v>
          </cell>
          <cell r="B101" t="str">
            <v>CATAWBA COUNTY SCHOOLS</v>
          </cell>
          <cell r="C101"/>
          <cell r="D101"/>
          <cell r="E101">
            <v>121091944</v>
          </cell>
          <cell r="F101"/>
          <cell r="G101"/>
          <cell r="H101">
            <v>1175643</v>
          </cell>
          <cell r="I101"/>
          <cell r="J101"/>
          <cell r="K101">
            <v>9694983</v>
          </cell>
          <cell r="L101"/>
          <cell r="M101"/>
          <cell r="N101">
            <v>1048604</v>
          </cell>
          <cell r="O101"/>
          <cell r="P101"/>
          <cell r="Q101">
            <v>13524806</v>
          </cell>
          <cell r="R101"/>
          <cell r="S101">
            <v>25444036</v>
          </cell>
          <cell r="T101"/>
          <cell r="U101"/>
          <cell r="V101"/>
          <cell r="W101"/>
          <cell r="X101">
            <v>335074</v>
          </cell>
          <cell r="Y101"/>
          <cell r="Z101"/>
          <cell r="AA101">
            <v>55111795</v>
          </cell>
          <cell r="AB101"/>
          <cell r="AC101"/>
          <cell r="AD101">
            <v>11726569</v>
          </cell>
          <cell r="AE101"/>
          <cell r="AF101"/>
          <cell r="AG101">
            <v>67173438</v>
          </cell>
          <cell r="AH101"/>
          <cell r="AI101"/>
          <cell r="AJ101">
            <v>-13504620</v>
          </cell>
          <cell r="AK101"/>
          <cell r="AL101"/>
          <cell r="AM101">
            <v>-1423859</v>
          </cell>
          <cell r="AN101"/>
          <cell r="AO101"/>
          <cell r="AP101">
            <v>-14928479</v>
          </cell>
        </row>
        <row r="102">
          <cell r="A102">
            <v>31805</v>
          </cell>
          <cell r="B102" t="str">
            <v>CATAWBA VALLEY COMMUNITY COLLEGE</v>
          </cell>
          <cell r="C102"/>
          <cell r="D102"/>
          <cell r="E102">
            <v>26055920</v>
          </cell>
          <cell r="F102"/>
          <cell r="G102"/>
          <cell r="H102">
            <v>252969</v>
          </cell>
          <cell r="I102"/>
          <cell r="J102"/>
          <cell r="K102">
            <v>2086115</v>
          </cell>
          <cell r="L102"/>
          <cell r="M102"/>
          <cell r="N102">
            <v>225633</v>
          </cell>
          <cell r="O102"/>
          <cell r="P102"/>
          <cell r="Q102">
            <v>3392011</v>
          </cell>
          <cell r="R102"/>
          <cell r="S102">
            <v>5956728</v>
          </cell>
          <cell r="T102"/>
          <cell r="U102"/>
          <cell r="V102"/>
          <cell r="W102"/>
          <cell r="X102">
            <v>72099</v>
          </cell>
          <cell r="Y102"/>
          <cell r="Z102"/>
          <cell r="AA102">
            <v>11858663</v>
          </cell>
          <cell r="AB102"/>
          <cell r="AC102"/>
          <cell r="AD102">
            <v>116310</v>
          </cell>
          <cell r="AE102"/>
          <cell r="AF102"/>
          <cell r="AG102">
            <v>12047072</v>
          </cell>
          <cell r="AH102"/>
          <cell r="AI102"/>
          <cell r="AJ102">
            <v>-2905852</v>
          </cell>
          <cell r="AK102"/>
          <cell r="AL102"/>
          <cell r="AM102">
            <v>931224</v>
          </cell>
          <cell r="AN102"/>
          <cell r="AO102"/>
          <cell r="AP102">
            <v>-1974628</v>
          </cell>
        </row>
        <row r="103">
          <cell r="A103">
            <v>31810</v>
          </cell>
          <cell r="B103" t="str">
            <v>HICKORY CITY SCHOOLS</v>
          </cell>
          <cell r="C103"/>
          <cell r="D103"/>
          <cell r="E103">
            <v>29054836</v>
          </cell>
          <cell r="F103"/>
          <cell r="G103"/>
          <cell r="H103">
            <v>282084</v>
          </cell>
          <cell r="I103"/>
          <cell r="J103"/>
          <cell r="K103">
            <v>2326217</v>
          </cell>
          <cell r="L103"/>
          <cell r="M103"/>
          <cell r="N103">
            <v>251602</v>
          </cell>
          <cell r="O103"/>
          <cell r="P103"/>
          <cell r="Q103">
            <v>325580</v>
          </cell>
          <cell r="R103"/>
          <cell r="S103">
            <v>3185483</v>
          </cell>
          <cell r="T103"/>
          <cell r="U103"/>
          <cell r="V103"/>
          <cell r="W103"/>
          <cell r="X103">
            <v>80398</v>
          </cell>
          <cell r="Y103"/>
          <cell r="Z103"/>
          <cell r="AA103">
            <v>13223540</v>
          </cell>
          <cell r="AB103"/>
          <cell r="AC103"/>
          <cell r="AD103">
            <v>2859317</v>
          </cell>
          <cell r="AE103"/>
          <cell r="AF103"/>
          <cell r="AG103">
            <v>16163255</v>
          </cell>
          <cell r="AH103"/>
          <cell r="AI103"/>
          <cell r="AJ103">
            <v>-3240301</v>
          </cell>
          <cell r="AK103"/>
          <cell r="AL103"/>
          <cell r="AM103">
            <v>-686959</v>
          </cell>
          <cell r="AN103"/>
          <cell r="AO103"/>
          <cell r="AP103">
            <v>-3927260</v>
          </cell>
        </row>
        <row r="104">
          <cell r="A104">
            <v>31820</v>
          </cell>
          <cell r="B104" t="str">
            <v>NEWTON-CONOVER CITY SCHOOLS</v>
          </cell>
          <cell r="C104"/>
          <cell r="D104"/>
          <cell r="E104">
            <v>24279767</v>
          </cell>
          <cell r="F104"/>
          <cell r="G104"/>
          <cell r="H104">
            <v>235724</v>
          </cell>
          <cell r="I104"/>
          <cell r="J104"/>
          <cell r="K104">
            <v>1943911</v>
          </cell>
          <cell r="L104"/>
          <cell r="M104"/>
          <cell r="N104">
            <v>210252</v>
          </cell>
          <cell r="O104"/>
          <cell r="P104"/>
          <cell r="Q104">
            <v>0</v>
          </cell>
          <cell r="R104"/>
          <cell r="S104">
            <v>2389887</v>
          </cell>
          <cell r="T104"/>
          <cell r="U104"/>
          <cell r="V104"/>
          <cell r="W104"/>
          <cell r="X104">
            <v>67185</v>
          </cell>
          <cell r="Y104"/>
          <cell r="Z104"/>
          <cell r="AA104">
            <v>11050294</v>
          </cell>
          <cell r="AB104"/>
          <cell r="AC104"/>
          <cell r="AD104">
            <v>2864395</v>
          </cell>
          <cell r="AE104"/>
          <cell r="AF104"/>
          <cell r="AG104">
            <v>13981874</v>
          </cell>
          <cell r="AH104"/>
          <cell r="AI104"/>
          <cell r="AJ104">
            <v>-2707768</v>
          </cell>
          <cell r="AK104"/>
          <cell r="AL104"/>
          <cell r="AM104">
            <v>-1171959</v>
          </cell>
          <cell r="AN104"/>
          <cell r="AO104"/>
          <cell r="AP104">
            <v>-3879727</v>
          </cell>
        </row>
        <row r="105">
          <cell r="A105">
            <v>31900</v>
          </cell>
          <cell r="B105" t="str">
            <v>CHATHAM COUNTY SCHOOLS</v>
          </cell>
          <cell r="C105"/>
          <cell r="D105"/>
          <cell r="E105">
            <v>77271847</v>
          </cell>
          <cell r="F105"/>
          <cell r="G105"/>
          <cell r="H105">
            <v>750207</v>
          </cell>
          <cell r="I105"/>
          <cell r="J105"/>
          <cell r="K105">
            <v>6186615</v>
          </cell>
          <cell r="L105"/>
          <cell r="M105"/>
          <cell r="N105">
            <v>669141</v>
          </cell>
          <cell r="O105"/>
          <cell r="P105"/>
          <cell r="Q105">
            <v>4151413</v>
          </cell>
          <cell r="R105"/>
          <cell r="S105">
            <v>11757376</v>
          </cell>
          <cell r="T105"/>
          <cell r="U105"/>
          <cell r="V105"/>
          <cell r="W105"/>
          <cell r="X105">
            <v>213819</v>
          </cell>
          <cell r="Y105"/>
          <cell r="Z105"/>
          <cell r="AA105">
            <v>35168237</v>
          </cell>
          <cell r="AB105"/>
          <cell r="AC105"/>
          <cell r="AD105">
            <v>4410950</v>
          </cell>
          <cell r="AE105"/>
          <cell r="AF105"/>
          <cell r="AG105">
            <v>39793006</v>
          </cell>
          <cell r="AH105"/>
          <cell r="AI105"/>
          <cell r="AJ105">
            <v>-8617641</v>
          </cell>
          <cell r="AK105"/>
          <cell r="AL105"/>
          <cell r="AM105">
            <v>984135</v>
          </cell>
          <cell r="AN105"/>
          <cell r="AO105"/>
          <cell r="AP105">
            <v>-7633506</v>
          </cell>
        </row>
        <row r="106">
          <cell r="A106">
            <v>32000</v>
          </cell>
          <cell r="B106" t="str">
            <v>CHEROKEE COUNTY SCHOOLS</v>
          </cell>
          <cell r="C106"/>
          <cell r="D106"/>
          <cell r="E106">
            <v>28704259</v>
          </cell>
          <cell r="F106"/>
          <cell r="G106"/>
          <cell r="H106">
            <v>278680</v>
          </cell>
          <cell r="I106"/>
          <cell r="J106"/>
          <cell r="K106">
            <v>2298149</v>
          </cell>
          <cell r="L106"/>
          <cell r="M106"/>
          <cell r="N106">
            <v>248566</v>
          </cell>
          <cell r="O106"/>
          <cell r="P106"/>
          <cell r="Q106">
            <v>319960</v>
          </cell>
          <cell r="R106"/>
          <cell r="S106">
            <v>3145355</v>
          </cell>
          <cell r="T106"/>
          <cell r="U106"/>
          <cell r="V106"/>
          <cell r="W106"/>
          <cell r="X106">
            <v>79428</v>
          </cell>
          <cell r="Y106"/>
          <cell r="Z106"/>
          <cell r="AA106">
            <v>13063984</v>
          </cell>
          <cell r="AB106"/>
          <cell r="AC106"/>
          <cell r="AD106">
            <v>2533809</v>
          </cell>
          <cell r="AE106"/>
          <cell r="AF106"/>
          <cell r="AG106">
            <v>15677221</v>
          </cell>
          <cell r="AH106"/>
          <cell r="AI106"/>
          <cell r="AJ106">
            <v>-3201205</v>
          </cell>
          <cell r="AK106"/>
          <cell r="AL106"/>
          <cell r="AM106">
            <v>-259771</v>
          </cell>
          <cell r="AN106"/>
          <cell r="AO106"/>
          <cell r="AP106">
            <v>-3460976</v>
          </cell>
        </row>
        <row r="107">
          <cell r="A107">
            <v>32005</v>
          </cell>
          <cell r="B107" t="str">
            <v>TRI-COUNTY COMMUNITY COLLEGE</v>
          </cell>
          <cell r="C107"/>
          <cell r="D107"/>
          <cell r="E107">
            <v>7515665</v>
          </cell>
          <cell r="F107"/>
          <cell r="G107"/>
          <cell r="H107">
            <v>72967</v>
          </cell>
          <cell r="I107"/>
          <cell r="J107"/>
          <cell r="K107">
            <v>601727</v>
          </cell>
          <cell r="L107"/>
          <cell r="M107"/>
          <cell r="N107">
            <v>65082</v>
          </cell>
          <cell r="O107"/>
          <cell r="P107"/>
          <cell r="Q107">
            <v>1640604</v>
          </cell>
          <cell r="R107"/>
          <cell r="S107">
            <v>2380380</v>
          </cell>
          <cell r="T107"/>
          <cell r="U107"/>
          <cell r="V107"/>
          <cell r="W107"/>
          <cell r="X107">
            <v>20797</v>
          </cell>
          <cell r="Y107"/>
          <cell r="Z107"/>
          <cell r="AA107">
            <v>3420556</v>
          </cell>
          <cell r="AB107"/>
          <cell r="AC107"/>
          <cell r="AD107">
            <v>290348</v>
          </cell>
          <cell r="AE107"/>
          <cell r="AF107"/>
          <cell r="AG107">
            <v>3731701</v>
          </cell>
          <cell r="AH107"/>
          <cell r="AI107"/>
          <cell r="AJ107">
            <v>-838175</v>
          </cell>
          <cell r="AK107"/>
          <cell r="AL107"/>
          <cell r="AM107">
            <v>260601</v>
          </cell>
          <cell r="AN107"/>
          <cell r="AO107"/>
          <cell r="AP107">
            <v>-577574</v>
          </cell>
        </row>
        <row r="108">
          <cell r="A108">
            <v>32100</v>
          </cell>
          <cell r="B108" t="str">
            <v>EDENTON-CHOWAN COUNTY SCHOOLS</v>
          </cell>
          <cell r="C108"/>
          <cell r="D108"/>
          <cell r="E108">
            <v>16088335</v>
          </cell>
          <cell r="F108"/>
          <cell r="G108"/>
          <cell r="H108">
            <v>156196</v>
          </cell>
          <cell r="I108"/>
          <cell r="J108"/>
          <cell r="K108">
            <v>1288080</v>
          </cell>
          <cell r="L108"/>
          <cell r="M108"/>
          <cell r="N108">
            <v>139318</v>
          </cell>
          <cell r="O108"/>
          <cell r="P108"/>
          <cell r="Q108">
            <v>617092</v>
          </cell>
          <cell r="R108"/>
          <cell r="S108">
            <v>2200686</v>
          </cell>
          <cell r="T108"/>
          <cell r="U108"/>
          <cell r="V108"/>
          <cell r="W108"/>
          <cell r="X108">
            <v>44518</v>
          </cell>
          <cell r="Y108"/>
          <cell r="Z108"/>
          <cell r="AA108">
            <v>7322180</v>
          </cell>
          <cell r="AB108"/>
          <cell r="AC108"/>
          <cell r="AD108">
            <v>1918739</v>
          </cell>
          <cell r="AE108"/>
          <cell r="AF108"/>
          <cell r="AG108">
            <v>9285437</v>
          </cell>
          <cell r="AH108"/>
          <cell r="AI108"/>
          <cell r="AJ108">
            <v>-1794231</v>
          </cell>
          <cell r="AK108"/>
          <cell r="AL108"/>
          <cell r="AM108">
            <v>-661561</v>
          </cell>
          <cell r="AN108"/>
          <cell r="AO108"/>
          <cell r="AP108">
            <v>-2455792</v>
          </cell>
        </row>
        <row r="109">
          <cell r="A109">
            <v>32200</v>
          </cell>
          <cell r="B109" t="str">
            <v>CLAY COUNTY SCHOOLS</v>
          </cell>
          <cell r="C109"/>
          <cell r="D109"/>
          <cell r="E109">
            <v>11715538</v>
          </cell>
          <cell r="F109"/>
          <cell r="G109"/>
          <cell r="H109">
            <v>113742</v>
          </cell>
          <cell r="I109"/>
          <cell r="J109"/>
          <cell r="K109">
            <v>937981</v>
          </cell>
          <cell r="L109"/>
          <cell r="M109"/>
          <cell r="N109">
            <v>101451</v>
          </cell>
          <cell r="O109"/>
          <cell r="P109"/>
          <cell r="Q109">
            <v>1014642</v>
          </cell>
          <cell r="R109"/>
          <cell r="S109">
            <v>2167816</v>
          </cell>
          <cell r="T109"/>
          <cell r="U109"/>
          <cell r="V109"/>
          <cell r="W109"/>
          <cell r="X109">
            <v>32418</v>
          </cell>
          <cell r="Y109"/>
          <cell r="Z109"/>
          <cell r="AA109">
            <v>5332017</v>
          </cell>
          <cell r="AB109"/>
          <cell r="AC109"/>
          <cell r="AD109">
            <v>803550</v>
          </cell>
          <cell r="AE109"/>
          <cell r="AF109"/>
          <cell r="AG109">
            <v>6167985</v>
          </cell>
          <cell r="AH109"/>
          <cell r="AI109"/>
          <cell r="AJ109">
            <v>-1306561</v>
          </cell>
          <cell r="AK109"/>
          <cell r="AL109"/>
          <cell r="AM109">
            <v>124225</v>
          </cell>
          <cell r="AN109"/>
          <cell r="AO109"/>
          <cell r="AP109">
            <v>-1182336</v>
          </cell>
        </row>
        <row r="110">
          <cell r="A110">
            <v>32300</v>
          </cell>
          <cell r="B110" t="str">
            <v>CLEVELAND COUNTY SCHOOLS</v>
          </cell>
          <cell r="C110"/>
          <cell r="D110"/>
          <cell r="E110">
            <v>117601821</v>
          </cell>
          <cell r="F110"/>
          <cell r="G110"/>
          <cell r="H110">
            <v>1141758</v>
          </cell>
          <cell r="I110"/>
          <cell r="J110"/>
          <cell r="K110">
            <v>9415554</v>
          </cell>
          <cell r="L110"/>
          <cell r="M110"/>
          <cell r="N110">
            <v>1018381</v>
          </cell>
          <cell r="O110"/>
          <cell r="P110"/>
          <cell r="Q110">
            <v>8488968</v>
          </cell>
          <cell r="R110"/>
          <cell r="S110">
            <v>20064661</v>
          </cell>
          <cell r="T110"/>
          <cell r="U110"/>
          <cell r="V110"/>
          <cell r="W110"/>
          <cell r="X110">
            <v>325416</v>
          </cell>
          <cell r="Y110"/>
          <cell r="Z110"/>
          <cell r="AA110">
            <v>53523358</v>
          </cell>
          <cell r="AB110"/>
          <cell r="AC110"/>
          <cell r="AD110">
            <v>15581584</v>
          </cell>
          <cell r="AE110"/>
          <cell r="AF110"/>
          <cell r="AG110">
            <v>69430358</v>
          </cell>
          <cell r="AH110"/>
          <cell r="AI110"/>
          <cell r="AJ110">
            <v>-13115386</v>
          </cell>
          <cell r="AK110"/>
          <cell r="AL110"/>
          <cell r="AM110">
            <v>-3556438</v>
          </cell>
          <cell r="AN110"/>
          <cell r="AO110"/>
          <cell r="AP110">
            <v>-16671824</v>
          </cell>
        </row>
        <row r="111">
          <cell r="A111">
            <v>32305</v>
          </cell>
          <cell r="B111" t="str">
            <v>CLEVELAND TECHNICAL COLLEGE</v>
          </cell>
          <cell r="C111"/>
          <cell r="D111"/>
          <cell r="E111">
            <v>12641071</v>
          </cell>
          <cell r="F111"/>
          <cell r="G111"/>
          <cell r="H111">
            <v>122728</v>
          </cell>
          <cell r="I111"/>
          <cell r="J111"/>
          <cell r="K111">
            <v>1012082</v>
          </cell>
          <cell r="L111"/>
          <cell r="M111"/>
          <cell r="N111">
            <v>109466</v>
          </cell>
          <cell r="O111"/>
          <cell r="P111"/>
          <cell r="Q111">
            <v>1013814</v>
          </cell>
          <cell r="R111"/>
          <cell r="S111">
            <v>2258090</v>
          </cell>
          <cell r="T111"/>
          <cell r="U111"/>
          <cell r="V111"/>
          <cell r="W111"/>
          <cell r="X111">
            <v>34979</v>
          </cell>
          <cell r="Y111"/>
          <cell r="Z111"/>
          <cell r="AA111">
            <v>5753249</v>
          </cell>
          <cell r="AB111"/>
          <cell r="AC111"/>
          <cell r="AD111">
            <v>904147</v>
          </cell>
          <cell r="AE111"/>
          <cell r="AF111"/>
          <cell r="AG111">
            <v>6692375</v>
          </cell>
          <cell r="AH111"/>
          <cell r="AI111"/>
          <cell r="AJ111">
            <v>-1409779</v>
          </cell>
          <cell r="AK111"/>
          <cell r="AL111"/>
          <cell r="AM111">
            <v>-165642</v>
          </cell>
          <cell r="AN111"/>
          <cell r="AO111"/>
          <cell r="AP111">
            <v>-1575421</v>
          </cell>
        </row>
        <row r="112">
          <cell r="A112">
            <v>32400</v>
          </cell>
          <cell r="B112" t="str">
            <v>COLUMBUS COUNTY SCHOOLS</v>
          </cell>
          <cell r="C112"/>
          <cell r="D112"/>
          <cell r="E112">
            <v>40113766</v>
          </cell>
          <cell r="F112"/>
          <cell r="G112"/>
          <cell r="H112">
            <v>389452</v>
          </cell>
          <cell r="I112"/>
          <cell r="J112"/>
          <cell r="K112">
            <v>3211628</v>
          </cell>
          <cell r="L112"/>
          <cell r="M112"/>
          <cell r="N112">
            <v>347368</v>
          </cell>
          <cell r="O112"/>
          <cell r="P112"/>
          <cell r="Q112">
            <v>2035968</v>
          </cell>
          <cell r="R112"/>
          <cell r="S112">
            <v>5984416</v>
          </cell>
          <cell r="T112"/>
          <cell r="U112"/>
          <cell r="V112"/>
          <cell r="W112"/>
          <cell r="X112">
            <v>110999</v>
          </cell>
          <cell r="Y112"/>
          <cell r="Z112"/>
          <cell r="AA112">
            <v>18256720</v>
          </cell>
          <cell r="AB112"/>
          <cell r="AC112"/>
          <cell r="AD112">
            <v>5739587</v>
          </cell>
          <cell r="AE112"/>
          <cell r="AF112"/>
          <cell r="AG112">
            <v>24107306</v>
          </cell>
          <cell r="AH112"/>
          <cell r="AI112"/>
          <cell r="AJ112">
            <v>-4473635</v>
          </cell>
          <cell r="AK112"/>
          <cell r="AL112"/>
          <cell r="AM112">
            <v>-1567040</v>
          </cell>
          <cell r="AN112"/>
          <cell r="AO112"/>
          <cell r="AP112">
            <v>-6040675</v>
          </cell>
        </row>
        <row r="113">
          <cell r="A113">
            <v>32405</v>
          </cell>
          <cell r="B113" t="str">
            <v>SOUTHEASTERN COMMUNITY COLLEGE</v>
          </cell>
          <cell r="C113"/>
          <cell r="D113"/>
          <cell r="E113">
            <v>9694723</v>
          </cell>
          <cell r="F113"/>
          <cell r="G113"/>
          <cell r="H113">
            <v>94123</v>
          </cell>
          <cell r="I113"/>
          <cell r="J113"/>
          <cell r="K113">
            <v>776189</v>
          </cell>
          <cell r="L113"/>
          <cell r="M113"/>
          <cell r="N113">
            <v>83952</v>
          </cell>
          <cell r="O113"/>
          <cell r="P113"/>
          <cell r="Q113">
            <v>37619</v>
          </cell>
          <cell r="R113"/>
          <cell r="S113">
            <v>991883</v>
          </cell>
          <cell r="T113"/>
          <cell r="U113"/>
          <cell r="V113"/>
          <cell r="W113"/>
          <cell r="X113">
            <v>26826</v>
          </cell>
          <cell r="Y113"/>
          <cell r="Z113"/>
          <cell r="AA113">
            <v>4412297</v>
          </cell>
          <cell r="AB113"/>
          <cell r="AC113"/>
          <cell r="AD113">
            <v>1759946</v>
          </cell>
          <cell r="AE113"/>
          <cell r="AF113"/>
          <cell r="AG113">
            <v>6199069</v>
          </cell>
          <cell r="AH113"/>
          <cell r="AI113"/>
          <cell r="AJ113">
            <v>-1081192</v>
          </cell>
          <cell r="AK113"/>
          <cell r="AL113"/>
          <cell r="AM113">
            <v>-464170</v>
          </cell>
          <cell r="AN113"/>
          <cell r="AO113"/>
          <cell r="AP113">
            <v>-1545362</v>
          </cell>
        </row>
        <row r="114">
          <cell r="A114">
            <v>32410</v>
          </cell>
          <cell r="B114" t="str">
            <v>WHITEVILLE CITY SCHOOLS</v>
          </cell>
          <cell r="C114"/>
          <cell r="D114"/>
          <cell r="E114">
            <v>18716993</v>
          </cell>
          <cell r="F114"/>
          <cell r="G114"/>
          <cell r="H114">
            <v>181717</v>
          </cell>
          <cell r="I114"/>
          <cell r="J114"/>
          <cell r="K114">
            <v>1498538</v>
          </cell>
          <cell r="L114"/>
          <cell r="M114"/>
          <cell r="N114">
            <v>162081</v>
          </cell>
          <cell r="O114"/>
          <cell r="P114"/>
          <cell r="Q114">
            <v>2539506</v>
          </cell>
          <cell r="R114"/>
          <cell r="S114">
            <v>4381842</v>
          </cell>
          <cell r="T114"/>
          <cell r="U114"/>
          <cell r="V114"/>
          <cell r="W114"/>
          <cell r="X114">
            <v>51792</v>
          </cell>
          <cell r="Y114"/>
          <cell r="Z114"/>
          <cell r="AA114">
            <v>8518544</v>
          </cell>
          <cell r="AB114"/>
          <cell r="AC114"/>
          <cell r="AD114">
            <v>817236</v>
          </cell>
          <cell r="AE114"/>
          <cell r="AF114"/>
          <cell r="AG114">
            <v>9387572</v>
          </cell>
          <cell r="AH114"/>
          <cell r="AI114"/>
          <cell r="AJ114">
            <v>-2087387</v>
          </cell>
          <cell r="AK114"/>
          <cell r="AL114"/>
          <cell r="AM114">
            <v>208565</v>
          </cell>
          <cell r="AN114"/>
          <cell r="AO114"/>
          <cell r="AP114">
            <v>-1878822</v>
          </cell>
        </row>
        <row r="115">
          <cell r="A115">
            <v>32500</v>
          </cell>
          <cell r="B115" t="str">
            <v>NEW BERN/CRAVEN COUNTY BOARD OF EDUCATION</v>
          </cell>
          <cell r="C115"/>
          <cell r="D115"/>
          <cell r="E115">
            <v>96957952</v>
          </cell>
          <cell r="F115"/>
          <cell r="G115"/>
          <cell r="H115">
            <v>941333</v>
          </cell>
          <cell r="I115"/>
          <cell r="J115"/>
          <cell r="K115">
            <v>7762744</v>
          </cell>
          <cell r="L115"/>
          <cell r="M115"/>
          <cell r="N115">
            <v>839614</v>
          </cell>
          <cell r="O115"/>
          <cell r="P115"/>
          <cell r="Q115">
            <v>1189866</v>
          </cell>
          <cell r="R115"/>
          <cell r="S115">
            <v>10733557</v>
          </cell>
          <cell r="T115"/>
          <cell r="U115"/>
          <cell r="V115"/>
          <cell r="W115"/>
          <cell r="X115">
            <v>268293</v>
          </cell>
          <cell r="Y115"/>
          <cell r="Z115"/>
          <cell r="AA115">
            <v>44127847</v>
          </cell>
          <cell r="AB115"/>
          <cell r="AC115"/>
          <cell r="AD115">
            <v>6247234</v>
          </cell>
          <cell r="AE115"/>
          <cell r="AF115"/>
          <cell r="AG115">
            <v>50643374</v>
          </cell>
          <cell r="AH115"/>
          <cell r="AI115"/>
          <cell r="AJ115">
            <v>-10813107</v>
          </cell>
          <cell r="AK115"/>
          <cell r="AL115"/>
          <cell r="AM115">
            <v>-2371008</v>
          </cell>
          <cell r="AN115"/>
          <cell r="AO115"/>
          <cell r="AP115">
            <v>-13184115</v>
          </cell>
        </row>
        <row r="116">
          <cell r="A116">
            <v>32505</v>
          </cell>
          <cell r="B116" t="str">
            <v>CRAVEN COMMUNITY COLLEGE</v>
          </cell>
          <cell r="C116"/>
          <cell r="D116"/>
          <cell r="E116">
            <v>15239951</v>
          </cell>
          <cell r="F116"/>
          <cell r="G116"/>
          <cell r="H116">
            <v>147960</v>
          </cell>
          <cell r="I116"/>
          <cell r="J116"/>
          <cell r="K116">
            <v>1220156</v>
          </cell>
          <cell r="L116"/>
          <cell r="M116"/>
          <cell r="N116">
            <v>131971</v>
          </cell>
          <cell r="O116"/>
          <cell r="P116"/>
          <cell r="Q116">
            <v>1578185</v>
          </cell>
          <cell r="R116"/>
          <cell r="S116">
            <v>3078272</v>
          </cell>
          <cell r="T116"/>
          <cell r="U116"/>
          <cell r="V116"/>
          <cell r="W116"/>
          <cell r="X116">
            <v>42171</v>
          </cell>
          <cell r="Y116"/>
          <cell r="Z116"/>
          <cell r="AA116">
            <v>6936060</v>
          </cell>
          <cell r="AB116"/>
          <cell r="AC116"/>
          <cell r="AD116">
            <v>995331</v>
          </cell>
          <cell r="AE116"/>
          <cell r="AF116"/>
          <cell r="AG116">
            <v>7973562</v>
          </cell>
          <cell r="AH116"/>
          <cell r="AI116"/>
          <cell r="AJ116">
            <v>-1699616</v>
          </cell>
          <cell r="AK116"/>
          <cell r="AL116"/>
          <cell r="AM116">
            <v>36008</v>
          </cell>
          <cell r="AN116"/>
          <cell r="AO116"/>
          <cell r="AP116">
            <v>-1663608</v>
          </cell>
        </row>
        <row r="117">
          <cell r="A117">
            <v>32600</v>
          </cell>
          <cell r="B117" t="str">
            <v>CUMBERLAND COUNTY SCHOOLS</v>
          </cell>
          <cell r="C117"/>
          <cell r="D117"/>
          <cell r="E117">
            <v>376490705</v>
          </cell>
          <cell r="F117"/>
          <cell r="G117"/>
          <cell r="H117">
            <v>3655227</v>
          </cell>
          <cell r="I117"/>
          <cell r="J117"/>
          <cell r="K117">
            <v>30142973</v>
          </cell>
          <cell r="L117"/>
          <cell r="M117"/>
          <cell r="N117">
            <v>3260247</v>
          </cell>
          <cell r="O117"/>
          <cell r="P117"/>
          <cell r="Q117">
            <v>35678996</v>
          </cell>
          <cell r="R117"/>
          <cell r="S117">
            <v>72737443</v>
          </cell>
          <cell r="T117"/>
          <cell r="U117"/>
          <cell r="V117"/>
          <cell r="W117"/>
          <cell r="X117">
            <v>1041789</v>
          </cell>
          <cell r="Y117"/>
          <cell r="Z117"/>
          <cell r="AA117">
            <v>171349785</v>
          </cell>
          <cell r="AB117"/>
          <cell r="AC117"/>
          <cell r="AD117">
            <v>19962097</v>
          </cell>
          <cell r="AE117"/>
          <cell r="AF117"/>
          <cell r="AG117">
            <v>192353671</v>
          </cell>
          <cell r="AH117"/>
          <cell r="AI117"/>
          <cell r="AJ117">
            <v>-41987629</v>
          </cell>
          <cell r="AK117"/>
          <cell r="AL117"/>
          <cell r="AM117">
            <v>227329</v>
          </cell>
          <cell r="AN117"/>
          <cell r="AO117"/>
          <cell r="AP117">
            <v>-41760300</v>
          </cell>
        </row>
        <row r="118">
          <cell r="A118">
            <v>32605</v>
          </cell>
          <cell r="B118" t="str">
            <v>FAYETTEVILLE TECHNICAL COMMUNITY COLLEGE</v>
          </cell>
          <cell r="C118"/>
          <cell r="D118"/>
          <cell r="E118">
            <v>56530015</v>
          </cell>
          <cell r="F118"/>
          <cell r="G118"/>
          <cell r="H118">
            <v>548832</v>
          </cell>
          <cell r="I118"/>
          <cell r="J118"/>
          <cell r="K118">
            <v>4525962</v>
          </cell>
          <cell r="L118"/>
          <cell r="M118"/>
          <cell r="N118">
            <v>489525</v>
          </cell>
          <cell r="O118"/>
          <cell r="P118"/>
          <cell r="Q118">
            <v>6482191</v>
          </cell>
          <cell r="R118"/>
          <cell r="S118">
            <v>12046510</v>
          </cell>
          <cell r="T118"/>
          <cell r="U118"/>
          <cell r="V118"/>
          <cell r="W118"/>
          <cell r="X118">
            <v>156424</v>
          </cell>
          <cell r="Y118"/>
          <cell r="Z118"/>
          <cell r="AA118">
            <v>25728141</v>
          </cell>
          <cell r="AB118"/>
          <cell r="AC118"/>
          <cell r="AD118">
            <v>540952</v>
          </cell>
          <cell r="AE118"/>
          <cell r="AF118"/>
          <cell r="AG118">
            <v>26425517</v>
          </cell>
          <cell r="AH118"/>
          <cell r="AI118"/>
          <cell r="AJ118">
            <v>-6304436</v>
          </cell>
          <cell r="AK118"/>
          <cell r="AL118"/>
          <cell r="AM118">
            <v>1034847</v>
          </cell>
          <cell r="AN118"/>
          <cell r="AO118"/>
          <cell r="AP118">
            <v>-5269589</v>
          </cell>
        </row>
        <row r="119">
          <cell r="A119">
            <v>32700</v>
          </cell>
          <cell r="B119" t="str">
            <v>CURRITUCK COUNTY SCHOOLS</v>
          </cell>
          <cell r="C119"/>
          <cell r="D119"/>
          <cell r="E119">
            <v>34504636</v>
          </cell>
          <cell r="F119"/>
          <cell r="G119"/>
          <cell r="H119">
            <v>334994</v>
          </cell>
          <cell r="I119"/>
          <cell r="J119"/>
          <cell r="K119">
            <v>2762544</v>
          </cell>
          <cell r="L119"/>
          <cell r="M119"/>
          <cell r="N119">
            <v>298795</v>
          </cell>
          <cell r="O119"/>
          <cell r="P119"/>
          <cell r="Q119">
            <v>1919635</v>
          </cell>
          <cell r="R119"/>
          <cell r="S119">
            <v>5315968</v>
          </cell>
          <cell r="T119"/>
          <cell r="U119"/>
          <cell r="V119"/>
          <cell r="W119"/>
          <cell r="X119">
            <v>95478</v>
          </cell>
          <cell r="Y119"/>
          <cell r="Z119"/>
          <cell r="AA119">
            <v>15703872</v>
          </cell>
          <cell r="AB119"/>
          <cell r="AC119"/>
          <cell r="AD119">
            <v>486132</v>
          </cell>
          <cell r="AE119"/>
          <cell r="AF119"/>
          <cell r="AG119">
            <v>16285482</v>
          </cell>
          <cell r="AH119"/>
          <cell r="AI119"/>
          <cell r="AJ119">
            <v>-3848084</v>
          </cell>
          <cell r="AK119"/>
          <cell r="AL119"/>
          <cell r="AM119">
            <v>750007</v>
          </cell>
          <cell r="AN119"/>
          <cell r="AO119"/>
          <cell r="AP119">
            <v>-3098077</v>
          </cell>
        </row>
        <row r="120">
          <cell r="A120">
            <v>32800</v>
          </cell>
          <cell r="B120" t="str">
            <v>DARE COUNTY SCHOOLS</v>
          </cell>
          <cell r="C120"/>
          <cell r="D120"/>
          <cell r="E120">
            <v>47491103</v>
          </cell>
          <cell r="F120"/>
          <cell r="G120"/>
          <cell r="H120">
            <v>461076</v>
          </cell>
          <cell r="I120"/>
          <cell r="J120"/>
          <cell r="K120">
            <v>3802280</v>
          </cell>
          <cell r="L120"/>
          <cell r="M120"/>
          <cell r="N120">
            <v>411252</v>
          </cell>
          <cell r="O120"/>
          <cell r="P120"/>
          <cell r="Q120">
            <v>4062317</v>
          </cell>
          <cell r="R120"/>
          <cell r="S120">
            <v>8736925</v>
          </cell>
          <cell r="T120"/>
          <cell r="U120"/>
          <cell r="V120"/>
          <cell r="W120"/>
          <cell r="X120">
            <v>131413</v>
          </cell>
          <cell r="Y120"/>
          <cell r="Z120"/>
          <cell r="AA120">
            <v>21614319</v>
          </cell>
          <cell r="AB120"/>
          <cell r="AC120"/>
          <cell r="AD120">
            <v>2619144</v>
          </cell>
          <cell r="AE120"/>
          <cell r="AF120"/>
          <cell r="AG120">
            <v>24364876</v>
          </cell>
          <cell r="AH120"/>
          <cell r="AI120"/>
          <cell r="AJ120">
            <v>-5296383</v>
          </cell>
          <cell r="AK120"/>
          <cell r="AL120"/>
          <cell r="AM120">
            <v>1520901</v>
          </cell>
          <cell r="AN120"/>
          <cell r="AO120"/>
          <cell r="AP120">
            <v>-3775482</v>
          </cell>
        </row>
        <row r="121">
          <cell r="A121">
            <v>32900</v>
          </cell>
          <cell r="B121" t="str">
            <v>DAVIDSON COUNTY SCHOOLS</v>
          </cell>
          <cell r="C121"/>
          <cell r="D121"/>
          <cell r="E121">
            <v>128611551</v>
          </cell>
          <cell r="F121"/>
          <cell r="G121"/>
          <cell r="H121">
            <v>1248648</v>
          </cell>
          <cell r="I121"/>
          <cell r="J121"/>
          <cell r="K121">
            <v>10297026</v>
          </cell>
          <cell r="L121"/>
          <cell r="M121"/>
          <cell r="N121">
            <v>1113720</v>
          </cell>
          <cell r="O121"/>
          <cell r="P121"/>
          <cell r="Q121">
            <v>5601856</v>
          </cell>
          <cell r="R121"/>
          <cell r="S121">
            <v>18261250</v>
          </cell>
          <cell r="T121"/>
          <cell r="U121"/>
          <cell r="V121"/>
          <cell r="W121"/>
          <cell r="X121">
            <v>355881</v>
          </cell>
          <cell r="Y121"/>
          <cell r="Z121"/>
          <cell r="AA121">
            <v>58534145</v>
          </cell>
          <cell r="AB121"/>
          <cell r="AC121"/>
          <cell r="AD121">
            <v>14202868</v>
          </cell>
          <cell r="AE121"/>
          <cell r="AF121"/>
          <cell r="AG121">
            <v>73092894</v>
          </cell>
          <cell r="AH121"/>
          <cell r="AI121"/>
          <cell r="AJ121">
            <v>-14343234</v>
          </cell>
          <cell r="AK121"/>
          <cell r="AL121"/>
          <cell r="AM121">
            <v>-2393938</v>
          </cell>
          <cell r="AN121"/>
          <cell r="AO121"/>
          <cell r="AP121">
            <v>-16737172</v>
          </cell>
        </row>
        <row r="122">
          <cell r="A122">
            <v>32901</v>
          </cell>
          <cell r="B122" t="str">
            <v>INVEST COLLEGIATE CHARTER (DAVIDSON)</v>
          </cell>
          <cell r="C122"/>
          <cell r="D122"/>
          <cell r="E122">
            <v>2851852</v>
          </cell>
          <cell r="F122"/>
          <cell r="G122"/>
          <cell r="H122">
            <v>27688</v>
          </cell>
          <cell r="I122"/>
          <cell r="J122"/>
          <cell r="K122">
            <v>228328</v>
          </cell>
          <cell r="L122"/>
          <cell r="M122"/>
          <cell r="N122">
            <v>24696</v>
          </cell>
          <cell r="O122"/>
          <cell r="P122"/>
          <cell r="Q122">
            <v>175575</v>
          </cell>
          <cell r="R122"/>
          <cell r="S122">
            <v>456287</v>
          </cell>
          <cell r="T122"/>
          <cell r="U122"/>
          <cell r="V122"/>
          <cell r="W122"/>
          <cell r="X122">
            <v>7891</v>
          </cell>
          <cell r="Y122"/>
          <cell r="Z122"/>
          <cell r="AA122">
            <v>1297945</v>
          </cell>
          <cell r="AB122"/>
          <cell r="AC122"/>
          <cell r="AD122">
            <v>839010</v>
          </cell>
          <cell r="AE122"/>
          <cell r="AF122"/>
          <cell r="AG122">
            <v>2144846</v>
          </cell>
          <cell r="AH122"/>
          <cell r="AI122"/>
          <cell r="AJ122">
            <v>-318050</v>
          </cell>
          <cell r="AK122"/>
          <cell r="AL122"/>
          <cell r="AM122">
            <v>-583609</v>
          </cell>
          <cell r="AN122"/>
          <cell r="AO122"/>
          <cell r="AP122">
            <v>-901659</v>
          </cell>
        </row>
        <row r="123">
          <cell r="A123">
            <v>32904</v>
          </cell>
          <cell r="B123" t="str">
            <v>DISCOVERY CHARTER</v>
          </cell>
          <cell r="C123"/>
          <cell r="D123"/>
          <cell r="E123">
            <v>1244461</v>
          </cell>
          <cell r="F123"/>
          <cell r="G123"/>
          <cell r="H123">
            <v>12082</v>
          </cell>
          <cell r="I123"/>
          <cell r="J123"/>
          <cell r="K123">
            <v>99635</v>
          </cell>
          <cell r="L123"/>
          <cell r="M123"/>
          <cell r="N123">
            <v>10776</v>
          </cell>
          <cell r="O123"/>
          <cell r="P123"/>
          <cell r="Q123">
            <v>1281456</v>
          </cell>
          <cell r="R123"/>
          <cell r="S123">
            <v>1403949</v>
          </cell>
          <cell r="T123"/>
          <cell r="U123"/>
          <cell r="V123"/>
          <cell r="W123"/>
          <cell r="X123">
            <v>3444</v>
          </cell>
          <cell r="Y123"/>
          <cell r="Z123"/>
          <cell r="AA123">
            <v>566383</v>
          </cell>
          <cell r="AB123"/>
          <cell r="AC123"/>
          <cell r="AD123">
            <v>0</v>
          </cell>
          <cell r="AE123"/>
          <cell r="AF123"/>
          <cell r="AG123">
            <v>569827</v>
          </cell>
          <cell r="AH123"/>
          <cell r="AI123"/>
          <cell r="AJ123">
            <v>-138788</v>
          </cell>
          <cell r="AK123"/>
          <cell r="AL123"/>
          <cell r="AM123">
            <v>366339</v>
          </cell>
          <cell r="AN123"/>
          <cell r="AO123"/>
          <cell r="AP123">
            <v>227551</v>
          </cell>
        </row>
        <row r="124">
          <cell r="A124">
            <v>32905</v>
          </cell>
          <cell r="B124" t="str">
            <v>DAVIDSON COUNTY COMMUNITY COLLEGE</v>
          </cell>
          <cell r="C124"/>
          <cell r="D124"/>
          <cell r="E124">
            <v>18293537</v>
          </cell>
          <cell r="F124"/>
          <cell r="G124"/>
          <cell r="H124">
            <v>177606</v>
          </cell>
          <cell r="I124"/>
          <cell r="J124"/>
          <cell r="K124">
            <v>1464635</v>
          </cell>
          <cell r="L124"/>
          <cell r="M124"/>
          <cell r="N124">
            <v>158414</v>
          </cell>
          <cell r="O124"/>
          <cell r="P124"/>
          <cell r="Q124">
            <v>955876</v>
          </cell>
          <cell r="R124"/>
          <cell r="S124">
            <v>2756531</v>
          </cell>
          <cell r="T124"/>
          <cell r="U124"/>
          <cell r="V124"/>
          <cell r="W124"/>
          <cell r="X124">
            <v>50620</v>
          </cell>
          <cell r="Y124"/>
          <cell r="Z124"/>
          <cell r="AA124">
            <v>8325819</v>
          </cell>
          <cell r="AB124"/>
          <cell r="AC124"/>
          <cell r="AD124">
            <v>822500</v>
          </cell>
          <cell r="AE124"/>
          <cell r="AF124"/>
          <cell r="AG124">
            <v>9198939</v>
          </cell>
          <cell r="AH124"/>
          <cell r="AI124"/>
          <cell r="AJ124">
            <v>-2040163</v>
          </cell>
          <cell r="AK124"/>
          <cell r="AL124"/>
          <cell r="AM124">
            <v>-383984</v>
          </cell>
          <cell r="AN124"/>
          <cell r="AO124"/>
          <cell r="AP124">
            <v>-2424147</v>
          </cell>
        </row>
        <row r="125">
          <cell r="A125">
            <v>32910</v>
          </cell>
          <cell r="B125" t="str">
            <v>LEXINGTON CITY SCHOOLS</v>
          </cell>
          <cell r="C125"/>
          <cell r="D125"/>
          <cell r="E125">
            <v>24037159</v>
          </cell>
          <cell r="F125"/>
          <cell r="G125"/>
          <cell r="H125">
            <v>233369</v>
          </cell>
          <cell r="I125"/>
          <cell r="J125"/>
          <cell r="K125">
            <v>1924487</v>
          </cell>
          <cell r="L125"/>
          <cell r="M125"/>
          <cell r="N125">
            <v>208151</v>
          </cell>
          <cell r="O125"/>
          <cell r="P125"/>
          <cell r="Q125">
            <v>1459704</v>
          </cell>
          <cell r="R125"/>
          <cell r="S125">
            <v>3825711</v>
          </cell>
          <cell r="T125"/>
          <cell r="U125"/>
          <cell r="V125"/>
          <cell r="W125"/>
          <cell r="X125">
            <v>66513</v>
          </cell>
          <cell r="Y125"/>
          <cell r="Z125"/>
          <cell r="AA125">
            <v>10939877</v>
          </cell>
          <cell r="AB125"/>
          <cell r="AC125"/>
          <cell r="AD125">
            <v>2731133</v>
          </cell>
          <cell r="AE125"/>
          <cell r="AF125"/>
          <cell r="AG125">
            <v>13737523</v>
          </cell>
          <cell r="AH125"/>
          <cell r="AI125"/>
          <cell r="AJ125">
            <v>-2680713</v>
          </cell>
          <cell r="AK125"/>
          <cell r="AL125"/>
          <cell r="AM125">
            <v>-178119</v>
          </cell>
          <cell r="AN125"/>
          <cell r="AO125"/>
          <cell r="AP125">
            <v>-2858832</v>
          </cell>
        </row>
        <row r="126">
          <cell r="A126">
            <v>32915</v>
          </cell>
          <cell r="B126" t="str">
            <v>ALAMANCE COMMUNITY SCHOOL</v>
          </cell>
          <cell r="C126"/>
          <cell r="D126"/>
          <cell r="E126">
            <v>2039964</v>
          </cell>
          <cell r="F126"/>
          <cell r="G126"/>
          <cell r="H126">
            <v>19805</v>
          </cell>
          <cell r="I126"/>
          <cell r="J126"/>
          <cell r="K126">
            <v>163326</v>
          </cell>
          <cell r="L126"/>
          <cell r="M126"/>
          <cell r="N126">
            <v>17665</v>
          </cell>
          <cell r="O126"/>
          <cell r="P126"/>
          <cell r="Q126">
            <v>2301960</v>
          </cell>
          <cell r="R126"/>
          <cell r="S126">
            <v>2502756</v>
          </cell>
          <cell r="T126"/>
          <cell r="U126"/>
          <cell r="V126"/>
          <cell r="W126"/>
          <cell r="X126">
            <v>5645</v>
          </cell>
          <cell r="Y126"/>
          <cell r="Z126"/>
          <cell r="AA126">
            <v>928436</v>
          </cell>
          <cell r="AB126"/>
          <cell r="AC126"/>
          <cell r="AD126">
            <v>0</v>
          </cell>
          <cell r="AE126"/>
          <cell r="AF126"/>
          <cell r="AG126">
            <v>934081</v>
          </cell>
          <cell r="AH126"/>
          <cell r="AI126"/>
          <cell r="AJ126">
            <v>-227505</v>
          </cell>
          <cell r="AK126"/>
          <cell r="AL126"/>
          <cell r="AM126">
            <v>575490</v>
          </cell>
          <cell r="AN126"/>
          <cell r="AO126"/>
          <cell r="AP126">
            <v>347985</v>
          </cell>
        </row>
        <row r="127">
          <cell r="A127">
            <v>32920</v>
          </cell>
          <cell r="B127" t="str">
            <v>THOMASVILLE CITY SCHOOLS</v>
          </cell>
          <cell r="C127"/>
          <cell r="D127"/>
          <cell r="E127">
            <v>19206226</v>
          </cell>
          <cell r="F127"/>
          <cell r="G127"/>
          <cell r="H127">
            <v>186467</v>
          </cell>
          <cell r="I127"/>
          <cell r="J127"/>
          <cell r="K127">
            <v>1537708</v>
          </cell>
          <cell r="L127"/>
          <cell r="M127"/>
          <cell r="N127">
            <v>166318</v>
          </cell>
          <cell r="O127"/>
          <cell r="P127"/>
          <cell r="Q127">
            <v>296945</v>
          </cell>
          <cell r="R127"/>
          <cell r="S127">
            <v>2187438</v>
          </cell>
          <cell r="T127"/>
          <cell r="U127"/>
          <cell r="V127"/>
          <cell r="W127"/>
          <cell r="X127">
            <v>53146</v>
          </cell>
          <cell r="Y127"/>
          <cell r="Z127"/>
          <cell r="AA127">
            <v>8741206</v>
          </cell>
          <cell r="AB127"/>
          <cell r="AC127"/>
          <cell r="AD127">
            <v>3427306</v>
          </cell>
          <cell r="AE127"/>
          <cell r="AF127"/>
          <cell r="AG127">
            <v>12221658</v>
          </cell>
          <cell r="AH127"/>
          <cell r="AI127"/>
          <cell r="AJ127">
            <v>-2141949</v>
          </cell>
          <cell r="AK127"/>
          <cell r="AL127"/>
          <cell r="AM127">
            <v>-372285</v>
          </cell>
          <cell r="AN127"/>
          <cell r="AO127"/>
          <cell r="AP127">
            <v>-2514234</v>
          </cell>
        </row>
        <row r="128">
          <cell r="A128">
            <v>33000</v>
          </cell>
          <cell r="B128" t="str">
            <v>DAVIE COUNTY SCHOOLS</v>
          </cell>
          <cell r="C128"/>
          <cell r="D128"/>
          <cell r="E128">
            <v>47824317</v>
          </cell>
          <cell r="F128"/>
          <cell r="G128"/>
          <cell r="H128">
            <v>464311</v>
          </cell>
          <cell r="I128"/>
          <cell r="J128"/>
          <cell r="K128">
            <v>3828958</v>
          </cell>
          <cell r="L128"/>
          <cell r="M128"/>
          <cell r="N128">
            <v>414138</v>
          </cell>
          <cell r="O128"/>
          <cell r="P128"/>
          <cell r="Q128">
            <v>1442432</v>
          </cell>
          <cell r="R128"/>
          <cell r="S128">
            <v>6149839</v>
          </cell>
          <cell r="T128"/>
          <cell r="U128"/>
          <cell r="V128"/>
          <cell r="W128"/>
          <cell r="X128">
            <v>132335</v>
          </cell>
          <cell r="Y128"/>
          <cell r="Z128"/>
          <cell r="AA128">
            <v>21765973</v>
          </cell>
          <cell r="AB128"/>
          <cell r="AC128"/>
          <cell r="AD128">
            <v>6221654</v>
          </cell>
          <cell r="AE128"/>
          <cell r="AF128"/>
          <cell r="AG128">
            <v>28119962</v>
          </cell>
          <cell r="AH128"/>
          <cell r="AI128"/>
          <cell r="AJ128">
            <v>-5333546</v>
          </cell>
          <cell r="AK128"/>
          <cell r="AL128"/>
          <cell r="AM128">
            <v>-1495984</v>
          </cell>
          <cell r="AN128"/>
          <cell r="AO128"/>
          <cell r="AP128">
            <v>-6829530</v>
          </cell>
        </row>
        <row r="129">
          <cell r="A129">
            <v>33001</v>
          </cell>
          <cell r="B129" t="str">
            <v>NORTHEAST REGIONAL SCHOOL FOR BIOTECHNOLOGY</v>
          </cell>
          <cell r="C129"/>
          <cell r="D129"/>
          <cell r="E129">
            <v>1145529</v>
          </cell>
          <cell r="F129"/>
          <cell r="G129"/>
          <cell r="H129">
            <v>11122</v>
          </cell>
          <cell r="I129"/>
          <cell r="J129"/>
          <cell r="K129">
            <v>91714</v>
          </cell>
          <cell r="L129"/>
          <cell r="M129"/>
          <cell r="N129">
            <v>9920</v>
          </cell>
          <cell r="O129"/>
          <cell r="P129"/>
          <cell r="Q129">
            <v>87928</v>
          </cell>
          <cell r="R129"/>
          <cell r="S129">
            <v>200684</v>
          </cell>
          <cell r="T129"/>
          <cell r="U129"/>
          <cell r="V129"/>
          <cell r="W129"/>
          <cell r="X129">
            <v>3170</v>
          </cell>
          <cell r="Y129"/>
          <cell r="Z129"/>
          <cell r="AA129">
            <v>521357</v>
          </cell>
          <cell r="AB129"/>
          <cell r="AC129"/>
          <cell r="AD129">
            <v>283757</v>
          </cell>
          <cell r="AE129"/>
          <cell r="AF129"/>
          <cell r="AG129">
            <v>808284</v>
          </cell>
          <cell r="AH129"/>
          <cell r="AI129"/>
          <cell r="AJ129">
            <v>-127753</v>
          </cell>
          <cell r="AK129"/>
          <cell r="AL129"/>
          <cell r="AM129">
            <v>-77795</v>
          </cell>
          <cell r="AN129"/>
          <cell r="AO129"/>
          <cell r="AP129">
            <v>-205548</v>
          </cell>
        </row>
        <row r="130">
          <cell r="A130">
            <v>33027</v>
          </cell>
          <cell r="B130" t="str">
            <v>CORNERSTONE ACADEMY</v>
          </cell>
          <cell r="C130"/>
          <cell r="D130"/>
          <cell r="E130">
            <v>8066939</v>
          </cell>
          <cell r="F130"/>
          <cell r="G130"/>
          <cell r="H130">
            <v>78319</v>
          </cell>
          <cell r="I130"/>
          <cell r="J130"/>
          <cell r="K130">
            <v>645863</v>
          </cell>
          <cell r="L130"/>
          <cell r="M130"/>
          <cell r="N130">
            <v>69856</v>
          </cell>
          <cell r="O130"/>
          <cell r="P130"/>
          <cell r="Q130">
            <v>1302970</v>
          </cell>
          <cell r="R130"/>
          <cell r="S130">
            <v>2097008</v>
          </cell>
          <cell r="T130"/>
          <cell r="U130"/>
          <cell r="V130"/>
          <cell r="W130"/>
          <cell r="X130">
            <v>22322</v>
          </cell>
          <cell r="Y130"/>
          <cell r="Z130"/>
          <cell r="AA130">
            <v>3671454</v>
          </cell>
          <cell r="AB130"/>
          <cell r="AC130"/>
          <cell r="AD130">
            <v>0</v>
          </cell>
          <cell r="AE130"/>
          <cell r="AF130"/>
          <cell r="AG130">
            <v>3693776</v>
          </cell>
          <cell r="AH130"/>
          <cell r="AI130"/>
          <cell r="AJ130">
            <v>-899654</v>
          </cell>
          <cell r="AK130"/>
          <cell r="AL130"/>
          <cell r="AM130">
            <v>724401</v>
          </cell>
          <cell r="AN130"/>
          <cell r="AO130"/>
          <cell r="AP130">
            <v>-175253</v>
          </cell>
        </row>
        <row r="131">
          <cell r="A131">
            <v>33100</v>
          </cell>
          <cell r="B131" t="str">
            <v>DUPLIN COUNTY SCHOOLS</v>
          </cell>
          <cell r="C131"/>
          <cell r="D131"/>
          <cell r="E131">
            <v>66296152</v>
          </cell>
          <cell r="F131"/>
          <cell r="G131"/>
          <cell r="H131">
            <v>643648</v>
          </cell>
          <cell r="I131"/>
          <cell r="J131"/>
          <cell r="K131">
            <v>5307868</v>
          </cell>
          <cell r="L131"/>
          <cell r="M131"/>
          <cell r="N131">
            <v>574096</v>
          </cell>
          <cell r="O131"/>
          <cell r="P131"/>
          <cell r="Q131">
            <v>1556216</v>
          </cell>
          <cell r="R131"/>
          <cell r="S131">
            <v>8081828</v>
          </cell>
          <cell r="T131"/>
          <cell r="U131"/>
          <cell r="V131"/>
          <cell r="W131"/>
          <cell r="X131">
            <v>183448</v>
          </cell>
          <cell r="Y131"/>
          <cell r="Z131"/>
          <cell r="AA131">
            <v>30172940</v>
          </cell>
          <cell r="AB131"/>
          <cell r="AC131"/>
          <cell r="AD131">
            <v>7426749</v>
          </cell>
          <cell r="AE131"/>
          <cell r="AF131"/>
          <cell r="AG131">
            <v>37783137</v>
          </cell>
          <cell r="AH131"/>
          <cell r="AI131"/>
          <cell r="AJ131">
            <v>-7393591</v>
          </cell>
          <cell r="AK131"/>
          <cell r="AL131"/>
          <cell r="AM131">
            <v>-2677034</v>
          </cell>
          <cell r="AN131"/>
          <cell r="AO131"/>
          <cell r="AP131">
            <v>-10070625</v>
          </cell>
        </row>
        <row r="132">
          <cell r="A132">
            <v>33105</v>
          </cell>
          <cell r="B132" t="str">
            <v>JAMES SPRUNT TECHNICAL COLLEGE</v>
          </cell>
          <cell r="C132"/>
          <cell r="D132"/>
          <cell r="E132">
            <v>8186829</v>
          </cell>
          <cell r="F132"/>
          <cell r="G132"/>
          <cell r="H132">
            <v>79483</v>
          </cell>
          <cell r="I132"/>
          <cell r="J132"/>
          <cell r="K132">
            <v>655462</v>
          </cell>
          <cell r="L132"/>
          <cell r="M132"/>
          <cell r="N132">
            <v>70894</v>
          </cell>
          <cell r="O132"/>
          <cell r="P132"/>
          <cell r="Q132">
            <v>760937</v>
          </cell>
          <cell r="R132"/>
          <cell r="S132">
            <v>1566776</v>
          </cell>
          <cell r="T132"/>
          <cell r="U132"/>
          <cell r="V132"/>
          <cell r="W132"/>
          <cell r="X132">
            <v>22654</v>
          </cell>
          <cell r="Y132"/>
          <cell r="Z132"/>
          <cell r="AA132">
            <v>3726019</v>
          </cell>
          <cell r="AB132"/>
          <cell r="AC132"/>
          <cell r="AD132">
            <v>343760</v>
          </cell>
          <cell r="AE132"/>
          <cell r="AF132"/>
          <cell r="AG132">
            <v>4092433</v>
          </cell>
          <cell r="AH132"/>
          <cell r="AI132"/>
          <cell r="AJ132">
            <v>-913025</v>
          </cell>
          <cell r="AK132"/>
          <cell r="AL132"/>
          <cell r="AM132">
            <v>-77629</v>
          </cell>
          <cell r="AN132"/>
          <cell r="AO132"/>
          <cell r="AP132">
            <v>-990654</v>
          </cell>
        </row>
        <row r="133">
          <cell r="A133">
            <v>33200</v>
          </cell>
          <cell r="B133" t="str">
            <v>DURHAM PUBLIC SCHOOLS</v>
          </cell>
          <cell r="C133"/>
          <cell r="D133"/>
          <cell r="E133">
            <v>330223113</v>
          </cell>
          <cell r="F133"/>
          <cell r="G133"/>
          <cell r="H133">
            <v>3206030</v>
          </cell>
          <cell r="I133"/>
          <cell r="J133"/>
          <cell r="K133">
            <v>26438651</v>
          </cell>
          <cell r="L133"/>
          <cell r="M133"/>
          <cell r="N133">
            <v>2859589</v>
          </cell>
          <cell r="O133"/>
          <cell r="P133"/>
          <cell r="Q133">
            <v>10421500</v>
          </cell>
          <cell r="R133"/>
          <cell r="S133">
            <v>42925770</v>
          </cell>
          <cell r="T133"/>
          <cell r="U133"/>
          <cell r="V133"/>
          <cell r="W133"/>
          <cell r="X133">
            <v>913761</v>
          </cell>
          <cell r="Y133"/>
          <cell r="Z133"/>
          <cell r="AA133">
            <v>150292314</v>
          </cell>
          <cell r="AB133"/>
          <cell r="AC133"/>
          <cell r="AD133">
            <v>13786931</v>
          </cell>
          <cell r="AE133"/>
          <cell r="AF133"/>
          <cell r="AG133">
            <v>164993006</v>
          </cell>
          <cell r="AH133"/>
          <cell r="AI133"/>
          <cell r="AJ133">
            <v>-36827696</v>
          </cell>
          <cell r="AK133"/>
          <cell r="AL133"/>
          <cell r="AM133">
            <v>-851961</v>
          </cell>
          <cell r="AN133"/>
          <cell r="AO133"/>
          <cell r="AP133">
            <v>-37679657</v>
          </cell>
        </row>
        <row r="134">
          <cell r="A134">
            <v>33202</v>
          </cell>
          <cell r="B134" t="str">
            <v>CENTRAL PARK SCHOOL FOR CHILDREN</v>
          </cell>
          <cell r="C134"/>
          <cell r="D134"/>
          <cell r="E134">
            <v>6233021</v>
          </cell>
          <cell r="F134"/>
          <cell r="G134"/>
          <cell r="H134">
            <v>60514</v>
          </cell>
          <cell r="I134"/>
          <cell r="J134"/>
          <cell r="K134">
            <v>499034</v>
          </cell>
          <cell r="L134"/>
          <cell r="M134"/>
          <cell r="N134">
            <v>53975</v>
          </cell>
          <cell r="O134"/>
          <cell r="P134"/>
          <cell r="Q134">
            <v>1142786</v>
          </cell>
          <cell r="R134"/>
          <cell r="S134">
            <v>1756309</v>
          </cell>
          <cell r="T134"/>
          <cell r="U134"/>
          <cell r="V134"/>
          <cell r="W134"/>
          <cell r="X134">
            <v>17247</v>
          </cell>
          <cell r="Y134"/>
          <cell r="Z134"/>
          <cell r="AA134">
            <v>2836795</v>
          </cell>
          <cell r="AB134"/>
          <cell r="AC134"/>
          <cell r="AD134">
            <v>473398</v>
          </cell>
          <cell r="AE134"/>
          <cell r="AF134"/>
          <cell r="AG134">
            <v>3327440</v>
          </cell>
          <cell r="AH134"/>
          <cell r="AI134"/>
          <cell r="AJ134">
            <v>-695128</v>
          </cell>
          <cell r="AK134"/>
          <cell r="AL134"/>
          <cell r="AM134">
            <v>645390</v>
          </cell>
          <cell r="AN134"/>
          <cell r="AO134"/>
          <cell r="AP134">
            <v>-49738</v>
          </cell>
        </row>
        <row r="135">
          <cell r="A135">
            <v>33203</v>
          </cell>
          <cell r="B135" t="str">
            <v>HEALTHY START ACADEMY</v>
          </cell>
          <cell r="C135"/>
          <cell r="D135"/>
          <cell r="E135">
            <v>4104111</v>
          </cell>
          <cell r="F135"/>
          <cell r="G135"/>
          <cell r="H135">
            <v>39845</v>
          </cell>
          <cell r="I135"/>
          <cell r="J135"/>
          <cell r="K135">
            <v>328587</v>
          </cell>
          <cell r="L135"/>
          <cell r="M135"/>
          <cell r="N135">
            <v>35540</v>
          </cell>
          <cell r="O135"/>
          <cell r="P135"/>
          <cell r="Q135">
            <v>1367394</v>
          </cell>
          <cell r="R135"/>
          <cell r="S135">
            <v>1771366</v>
          </cell>
          <cell r="T135"/>
          <cell r="U135"/>
          <cell r="V135"/>
          <cell r="W135"/>
          <cell r="X135">
            <v>11356</v>
          </cell>
          <cell r="Y135"/>
          <cell r="Z135"/>
          <cell r="AA135">
            <v>1867878</v>
          </cell>
          <cell r="AB135"/>
          <cell r="AC135"/>
          <cell r="AD135">
            <v>68717</v>
          </cell>
          <cell r="AE135"/>
          <cell r="AF135"/>
          <cell r="AG135">
            <v>1947951</v>
          </cell>
          <cell r="AH135"/>
          <cell r="AI135"/>
          <cell r="AJ135">
            <v>-457704</v>
          </cell>
          <cell r="AK135"/>
          <cell r="AL135"/>
          <cell r="AM135">
            <v>369143</v>
          </cell>
          <cell r="AN135"/>
          <cell r="AO135"/>
          <cell r="AP135">
            <v>-88561</v>
          </cell>
        </row>
        <row r="136">
          <cell r="A136">
            <v>33204</v>
          </cell>
          <cell r="B136" t="str">
            <v>VOYAGER ACADEMY</v>
          </cell>
          <cell r="C136"/>
          <cell r="D136"/>
          <cell r="E136">
            <v>9696155</v>
          </cell>
          <cell r="F136"/>
          <cell r="G136"/>
          <cell r="H136">
            <v>94137</v>
          </cell>
          <cell r="I136"/>
          <cell r="J136"/>
          <cell r="K136">
            <v>776303</v>
          </cell>
          <cell r="L136"/>
          <cell r="M136"/>
          <cell r="N136">
            <v>83965</v>
          </cell>
          <cell r="O136"/>
          <cell r="P136"/>
          <cell r="Q136">
            <v>469822</v>
          </cell>
          <cell r="R136"/>
          <cell r="S136">
            <v>1424227</v>
          </cell>
          <cell r="T136"/>
          <cell r="U136"/>
          <cell r="V136"/>
          <cell r="W136"/>
          <cell r="X136">
            <v>26830</v>
          </cell>
          <cell r="Y136"/>
          <cell r="Z136"/>
          <cell r="AA136">
            <v>4412949</v>
          </cell>
          <cell r="AB136"/>
          <cell r="AC136"/>
          <cell r="AD136">
            <v>551866</v>
          </cell>
          <cell r="AE136"/>
          <cell r="AF136"/>
          <cell r="AG136">
            <v>4991645</v>
          </cell>
          <cell r="AH136"/>
          <cell r="AI136"/>
          <cell r="AJ136">
            <v>-1081351</v>
          </cell>
          <cell r="AK136"/>
          <cell r="AL136"/>
          <cell r="AM136">
            <v>-62057</v>
          </cell>
          <cell r="AN136"/>
          <cell r="AO136"/>
          <cell r="AP136">
            <v>-1143408</v>
          </cell>
        </row>
        <row r="137">
          <cell r="A137">
            <v>33205</v>
          </cell>
          <cell r="B137" t="str">
            <v>DURHAM TECHNICAL INSTITUTE</v>
          </cell>
          <cell r="C137"/>
          <cell r="D137"/>
          <cell r="E137">
            <v>26568491</v>
          </cell>
          <cell r="F137"/>
          <cell r="G137"/>
          <cell r="H137">
            <v>257945</v>
          </cell>
          <cell r="I137"/>
          <cell r="J137"/>
          <cell r="K137">
            <v>2127153</v>
          </cell>
          <cell r="L137"/>
          <cell r="M137"/>
          <cell r="N137">
            <v>230072</v>
          </cell>
          <cell r="O137"/>
          <cell r="P137"/>
          <cell r="Q137">
            <v>3989346</v>
          </cell>
          <cell r="R137"/>
          <cell r="S137">
            <v>6604516</v>
          </cell>
          <cell r="T137"/>
          <cell r="U137"/>
          <cell r="V137"/>
          <cell r="W137"/>
          <cell r="X137">
            <v>73518</v>
          </cell>
          <cell r="Y137"/>
          <cell r="Z137"/>
          <cell r="AA137">
            <v>12091946</v>
          </cell>
          <cell r="AB137"/>
          <cell r="AC137"/>
          <cell r="AD137">
            <v>1783531</v>
          </cell>
          <cell r="AE137"/>
          <cell r="AF137"/>
          <cell r="AG137">
            <v>13948995</v>
          </cell>
          <cell r="AH137"/>
          <cell r="AI137"/>
          <cell r="AJ137">
            <v>-2963018</v>
          </cell>
          <cell r="AK137"/>
          <cell r="AL137"/>
          <cell r="AM137">
            <v>62454</v>
          </cell>
          <cell r="AN137"/>
          <cell r="AO137"/>
          <cell r="AP137">
            <v>-2900564</v>
          </cell>
        </row>
        <row r="138">
          <cell r="A138">
            <v>33206</v>
          </cell>
          <cell r="B138" t="str">
            <v>BEAR GRASS CHARTER SCHOOL</v>
          </cell>
          <cell r="C138"/>
          <cell r="D138"/>
          <cell r="E138">
            <v>2770540</v>
          </cell>
          <cell r="F138"/>
          <cell r="G138"/>
          <cell r="H138">
            <v>26898</v>
          </cell>
          <cell r="I138"/>
          <cell r="J138"/>
          <cell r="K138">
            <v>221818</v>
          </cell>
          <cell r="L138"/>
          <cell r="M138"/>
          <cell r="N138">
            <v>23992</v>
          </cell>
          <cell r="O138"/>
          <cell r="P138"/>
          <cell r="Q138">
            <v>493236</v>
          </cell>
          <cell r="R138"/>
          <cell r="S138">
            <v>765944</v>
          </cell>
          <cell r="T138"/>
          <cell r="U138"/>
          <cell r="V138"/>
          <cell r="W138"/>
          <cell r="X138">
            <v>7666</v>
          </cell>
          <cell r="Y138"/>
          <cell r="Z138"/>
          <cell r="AA138">
            <v>1260938</v>
          </cell>
          <cell r="AB138"/>
          <cell r="AC138"/>
          <cell r="AD138">
            <v>94384</v>
          </cell>
          <cell r="AE138"/>
          <cell r="AF138"/>
          <cell r="AG138">
            <v>1362988</v>
          </cell>
          <cell r="AH138"/>
          <cell r="AI138"/>
          <cell r="AJ138">
            <v>-308982</v>
          </cell>
          <cell r="AK138"/>
          <cell r="AL138"/>
          <cell r="AM138">
            <v>181945</v>
          </cell>
          <cell r="AN138"/>
          <cell r="AO138"/>
          <cell r="AP138">
            <v>-127037</v>
          </cell>
        </row>
        <row r="139">
          <cell r="A139">
            <v>33207</v>
          </cell>
          <cell r="B139" t="str">
            <v>INVEST COLLEGIATE CHARTER (BUNCOMBE)</v>
          </cell>
          <cell r="C139"/>
          <cell r="D139"/>
          <cell r="E139">
            <v>11950822</v>
          </cell>
          <cell r="F139"/>
          <cell r="G139"/>
          <cell r="H139">
            <v>116027</v>
          </cell>
          <cell r="I139"/>
          <cell r="J139"/>
          <cell r="K139">
            <v>956819</v>
          </cell>
          <cell r="L139"/>
          <cell r="M139"/>
          <cell r="N139">
            <v>103489</v>
          </cell>
          <cell r="O139"/>
          <cell r="P139"/>
          <cell r="Q139">
            <v>3794813</v>
          </cell>
          <cell r="R139"/>
          <cell r="S139">
            <v>4971148</v>
          </cell>
          <cell r="T139"/>
          <cell r="U139"/>
          <cell r="V139"/>
          <cell r="W139"/>
          <cell r="X139">
            <v>33069</v>
          </cell>
          <cell r="Y139"/>
          <cell r="Z139"/>
          <cell r="AA139">
            <v>5439100</v>
          </cell>
          <cell r="AB139"/>
          <cell r="AC139"/>
          <cell r="AD139">
            <v>0</v>
          </cell>
          <cell r="AE139"/>
          <cell r="AF139"/>
          <cell r="AG139">
            <v>5472169</v>
          </cell>
          <cell r="AH139"/>
          <cell r="AI139"/>
          <cell r="AJ139">
            <v>-1332800</v>
          </cell>
          <cell r="AK139"/>
          <cell r="AL139"/>
          <cell r="AM139">
            <v>2085650</v>
          </cell>
          <cell r="AN139"/>
          <cell r="AO139"/>
          <cell r="AP139">
            <v>752850</v>
          </cell>
        </row>
        <row r="140">
          <cell r="A140">
            <v>33208</v>
          </cell>
          <cell r="B140" t="str">
            <v>KIPP HALIFAX COLLEGE PREP CHARTER</v>
          </cell>
          <cell r="C140"/>
          <cell r="D140"/>
          <cell r="E140">
            <v>0</v>
          </cell>
          <cell r="F140"/>
          <cell r="G140"/>
          <cell r="H140">
            <v>0</v>
          </cell>
          <cell r="I140"/>
          <cell r="J140"/>
          <cell r="K140">
            <v>0</v>
          </cell>
          <cell r="L140"/>
          <cell r="M140"/>
          <cell r="N140">
            <v>0</v>
          </cell>
          <cell r="O140"/>
          <cell r="P140"/>
          <cell r="Q140">
            <v>0</v>
          </cell>
          <cell r="R140"/>
          <cell r="S140">
            <v>0</v>
          </cell>
          <cell r="T140"/>
          <cell r="U140"/>
          <cell r="V140"/>
          <cell r="W140"/>
          <cell r="X140">
            <v>0</v>
          </cell>
          <cell r="Y140"/>
          <cell r="Z140"/>
          <cell r="AA140">
            <v>0</v>
          </cell>
          <cell r="AB140"/>
          <cell r="AC140"/>
          <cell r="AD140">
            <v>201200</v>
          </cell>
          <cell r="AE140"/>
          <cell r="AF140"/>
          <cell r="AG140">
            <v>201200</v>
          </cell>
          <cell r="AH140"/>
          <cell r="AI140"/>
          <cell r="AJ140">
            <v>0</v>
          </cell>
          <cell r="AK140"/>
          <cell r="AL140"/>
          <cell r="AM140">
            <v>-223659</v>
          </cell>
          <cell r="AN140"/>
          <cell r="AO140"/>
          <cell r="AP140">
            <v>-223659</v>
          </cell>
        </row>
        <row r="141">
          <cell r="A141">
            <v>33209</v>
          </cell>
          <cell r="B141" t="str">
            <v>PIONEER SPRINGS COMMUNITY CHARTER</v>
          </cell>
          <cell r="C141"/>
          <cell r="D141"/>
          <cell r="E141">
            <v>0</v>
          </cell>
          <cell r="F141"/>
          <cell r="G141"/>
          <cell r="H141">
            <v>0</v>
          </cell>
          <cell r="I141"/>
          <cell r="J141"/>
          <cell r="K141">
            <v>0</v>
          </cell>
          <cell r="L141"/>
          <cell r="M141"/>
          <cell r="N141">
            <v>0</v>
          </cell>
          <cell r="O141"/>
          <cell r="P141"/>
          <cell r="Q141">
            <v>365908</v>
          </cell>
          <cell r="R141"/>
          <cell r="S141">
            <v>365908</v>
          </cell>
          <cell r="T141"/>
          <cell r="U141"/>
          <cell r="V141"/>
          <cell r="W141"/>
          <cell r="X141">
            <v>0</v>
          </cell>
          <cell r="Y141"/>
          <cell r="Z141"/>
          <cell r="AA141">
            <v>0</v>
          </cell>
          <cell r="AB141"/>
          <cell r="AC141"/>
          <cell r="AD141">
            <v>2774146</v>
          </cell>
          <cell r="AE141"/>
          <cell r="AF141"/>
          <cell r="AG141">
            <v>2774146</v>
          </cell>
          <cell r="AH141"/>
          <cell r="AI141"/>
          <cell r="AJ141">
            <v>0</v>
          </cell>
          <cell r="AK141"/>
          <cell r="AL141"/>
          <cell r="AM141">
            <v>-438501</v>
          </cell>
          <cell r="AN141"/>
          <cell r="AO141"/>
          <cell r="AP141">
            <v>-438501</v>
          </cell>
        </row>
        <row r="142">
          <cell r="A142">
            <v>33300</v>
          </cell>
          <cell r="B142" t="str">
            <v>EDGECOMBE COUNTY SCHOOLS</v>
          </cell>
          <cell r="C142"/>
          <cell r="D142"/>
          <cell r="E142">
            <v>45170236</v>
          </cell>
          <cell r="F142"/>
          <cell r="G142"/>
          <cell r="H142">
            <v>438543</v>
          </cell>
          <cell r="I142"/>
          <cell r="J142"/>
          <cell r="K142">
            <v>3616464</v>
          </cell>
          <cell r="L142"/>
          <cell r="M142"/>
          <cell r="N142">
            <v>391155</v>
          </cell>
          <cell r="O142"/>
          <cell r="P142"/>
          <cell r="Q142">
            <v>1534930</v>
          </cell>
          <cell r="R142"/>
          <cell r="S142">
            <v>5981092</v>
          </cell>
          <cell r="T142"/>
          <cell r="U142"/>
          <cell r="V142"/>
          <cell r="W142"/>
          <cell r="X142">
            <v>124991</v>
          </cell>
          <cell r="Y142"/>
          <cell r="Z142"/>
          <cell r="AA142">
            <v>20558038</v>
          </cell>
          <cell r="AB142"/>
          <cell r="AC142"/>
          <cell r="AD142">
            <v>4590674</v>
          </cell>
          <cell r="AE142"/>
          <cell r="AF142"/>
          <cell r="AG142">
            <v>25273703</v>
          </cell>
          <cell r="AH142"/>
          <cell r="AI142"/>
          <cell r="AJ142">
            <v>-5037552</v>
          </cell>
          <cell r="AK142"/>
          <cell r="AL142"/>
          <cell r="AM142">
            <v>-616921</v>
          </cell>
          <cell r="AN142"/>
          <cell r="AO142"/>
          <cell r="AP142">
            <v>-5654473</v>
          </cell>
        </row>
        <row r="143">
          <cell r="A143">
            <v>33305</v>
          </cell>
          <cell r="B143" t="str">
            <v>EDGECOMBE TECHNICAL COLLEGE</v>
          </cell>
          <cell r="C143"/>
          <cell r="D143"/>
          <cell r="E143">
            <v>8442037</v>
          </cell>
          <cell r="F143"/>
          <cell r="G143"/>
          <cell r="H143">
            <v>81961</v>
          </cell>
          <cell r="I143"/>
          <cell r="J143"/>
          <cell r="K143">
            <v>675895</v>
          </cell>
          <cell r="L143"/>
          <cell r="M143"/>
          <cell r="N143">
            <v>73104</v>
          </cell>
          <cell r="O143"/>
          <cell r="P143"/>
          <cell r="Q143">
            <v>0</v>
          </cell>
          <cell r="R143"/>
          <cell r="S143">
            <v>830960</v>
          </cell>
          <cell r="T143"/>
          <cell r="U143"/>
          <cell r="V143"/>
          <cell r="W143"/>
          <cell r="X143">
            <v>23360</v>
          </cell>
          <cell r="Y143"/>
          <cell r="Z143"/>
          <cell r="AA143">
            <v>3842170</v>
          </cell>
          <cell r="AB143"/>
          <cell r="AC143"/>
          <cell r="AD143">
            <v>2595755</v>
          </cell>
          <cell r="AE143"/>
          <cell r="AF143"/>
          <cell r="AG143">
            <v>6461285</v>
          </cell>
          <cell r="AH143"/>
          <cell r="AI143"/>
          <cell r="AJ143">
            <v>-941488</v>
          </cell>
          <cell r="AK143"/>
          <cell r="AL143"/>
          <cell r="AM143">
            <v>-969122</v>
          </cell>
          <cell r="AN143"/>
          <cell r="AO143"/>
          <cell r="AP143">
            <v>-1910610</v>
          </cell>
        </row>
        <row r="144">
          <cell r="A144">
            <v>33400</v>
          </cell>
          <cell r="B144" t="str">
            <v>WINSTON-SALEM-FORSYTH COUNTY SCHOOLS</v>
          </cell>
          <cell r="C144"/>
          <cell r="D144"/>
          <cell r="E144">
            <v>432197086</v>
          </cell>
          <cell r="F144"/>
          <cell r="G144"/>
          <cell r="H144">
            <v>4196062</v>
          </cell>
          <cell r="I144"/>
          <cell r="J144"/>
          <cell r="K144">
            <v>34602992</v>
          </cell>
          <cell r="L144"/>
          <cell r="M144"/>
          <cell r="N144">
            <v>3742640</v>
          </cell>
          <cell r="O144"/>
          <cell r="P144"/>
          <cell r="Q144">
            <v>23072136</v>
          </cell>
          <cell r="R144"/>
          <cell r="S144">
            <v>65613830</v>
          </cell>
          <cell r="T144"/>
          <cell r="U144"/>
          <cell r="V144"/>
          <cell r="W144"/>
          <cell r="X144">
            <v>1195934</v>
          </cell>
          <cell r="Y144"/>
          <cell r="Z144"/>
          <cell r="AA144">
            <v>196703071</v>
          </cell>
          <cell r="AB144"/>
          <cell r="AC144"/>
          <cell r="AD144">
            <v>20667552</v>
          </cell>
          <cell r="AE144"/>
          <cell r="AF144"/>
          <cell r="AG144">
            <v>218566557</v>
          </cell>
          <cell r="AH144"/>
          <cell r="AI144"/>
          <cell r="AJ144">
            <v>-48200209</v>
          </cell>
          <cell r="AK144"/>
          <cell r="AL144"/>
          <cell r="AM144">
            <v>3157298</v>
          </cell>
          <cell r="AN144"/>
          <cell r="AO144"/>
          <cell r="AP144">
            <v>-45042911</v>
          </cell>
        </row>
        <row r="145">
          <cell r="A145">
            <v>33402</v>
          </cell>
          <cell r="B145" t="str">
            <v>ARTS BASED ELEMENTARY CHARTER</v>
          </cell>
          <cell r="C145"/>
          <cell r="D145"/>
          <cell r="E145">
            <v>4070992</v>
          </cell>
          <cell r="F145"/>
          <cell r="G145"/>
          <cell r="H145">
            <v>39524</v>
          </cell>
          <cell r="I145"/>
          <cell r="J145"/>
          <cell r="K145">
            <v>325936</v>
          </cell>
          <cell r="L145"/>
          <cell r="M145"/>
          <cell r="N145">
            <v>35253</v>
          </cell>
          <cell r="O145"/>
          <cell r="P145"/>
          <cell r="Q145">
            <v>675559</v>
          </cell>
          <cell r="R145"/>
          <cell r="S145">
            <v>1076272</v>
          </cell>
          <cell r="T145"/>
          <cell r="U145"/>
          <cell r="V145"/>
          <cell r="W145"/>
          <cell r="X145">
            <v>11265</v>
          </cell>
          <cell r="Y145"/>
          <cell r="Z145"/>
          <cell r="AA145">
            <v>1852804</v>
          </cell>
          <cell r="AB145"/>
          <cell r="AC145"/>
          <cell r="AD145">
            <v>292842</v>
          </cell>
          <cell r="AE145"/>
          <cell r="AF145"/>
          <cell r="AG145">
            <v>2156911</v>
          </cell>
          <cell r="AH145"/>
          <cell r="AI145"/>
          <cell r="AJ145">
            <v>-454013</v>
          </cell>
          <cell r="AK145"/>
          <cell r="AL145"/>
          <cell r="AM145">
            <v>195804</v>
          </cell>
          <cell r="AN145"/>
          <cell r="AO145"/>
          <cell r="AP145">
            <v>-258209</v>
          </cell>
        </row>
        <row r="146">
          <cell r="A146">
            <v>33405</v>
          </cell>
          <cell r="B146" t="str">
            <v>FORSYTH TECHNICAL INSTITUTE</v>
          </cell>
          <cell r="C146"/>
          <cell r="D146"/>
          <cell r="E146">
            <v>38433764</v>
          </cell>
          <cell r="F146"/>
          <cell r="G146"/>
          <cell r="H146">
            <v>373141</v>
          </cell>
          <cell r="I146"/>
          <cell r="J146"/>
          <cell r="K146">
            <v>3077122</v>
          </cell>
          <cell r="L146"/>
          <cell r="M146"/>
          <cell r="N146">
            <v>332820</v>
          </cell>
          <cell r="O146"/>
          <cell r="P146"/>
          <cell r="Q146">
            <v>2780536</v>
          </cell>
          <cell r="R146"/>
          <cell r="S146">
            <v>6563619</v>
          </cell>
          <cell r="T146"/>
          <cell r="U146"/>
          <cell r="V146"/>
          <cell r="W146"/>
          <cell r="X146">
            <v>106350</v>
          </cell>
          <cell r="Y146"/>
          <cell r="Z146"/>
          <cell r="AA146">
            <v>17492111</v>
          </cell>
          <cell r="AB146"/>
          <cell r="AC146"/>
          <cell r="AD146">
            <v>1591358</v>
          </cell>
          <cell r="AE146"/>
          <cell r="AF146"/>
          <cell r="AG146">
            <v>19189819</v>
          </cell>
          <cell r="AH146"/>
          <cell r="AI146"/>
          <cell r="AJ146">
            <v>-4286276</v>
          </cell>
          <cell r="AK146"/>
          <cell r="AL146"/>
          <cell r="AM146">
            <v>-1122930</v>
          </cell>
          <cell r="AN146"/>
          <cell r="AO146"/>
          <cell r="AP146">
            <v>-5409206</v>
          </cell>
        </row>
        <row r="147">
          <cell r="A147">
            <v>33500</v>
          </cell>
          <cell r="B147" t="str">
            <v>FRANKLIN COUNTY SCHOOLS</v>
          </cell>
          <cell r="C147"/>
          <cell r="D147"/>
          <cell r="E147">
            <v>63169813</v>
          </cell>
          <cell r="F147"/>
          <cell r="G147"/>
          <cell r="H147">
            <v>613295</v>
          </cell>
          <cell r="I147"/>
          <cell r="J147"/>
          <cell r="K147">
            <v>5057564</v>
          </cell>
          <cell r="L147"/>
          <cell r="M147"/>
          <cell r="N147">
            <v>547023</v>
          </cell>
          <cell r="O147"/>
          <cell r="P147"/>
          <cell r="Q147">
            <v>1946671</v>
          </cell>
          <cell r="R147"/>
          <cell r="S147">
            <v>8164553</v>
          </cell>
          <cell r="T147"/>
          <cell r="U147"/>
          <cell r="V147"/>
          <cell r="W147"/>
          <cell r="X147">
            <v>174797</v>
          </cell>
          <cell r="Y147"/>
          <cell r="Z147"/>
          <cell r="AA147">
            <v>28750069</v>
          </cell>
          <cell r="AB147"/>
          <cell r="AC147"/>
          <cell r="AD147">
            <v>6362095</v>
          </cell>
          <cell r="AE147"/>
          <cell r="AF147"/>
          <cell r="AG147">
            <v>35286961</v>
          </cell>
          <cell r="AH147"/>
          <cell r="AI147"/>
          <cell r="AJ147">
            <v>-7044931</v>
          </cell>
          <cell r="AK147"/>
          <cell r="AL147"/>
          <cell r="AM147">
            <v>-2360366</v>
          </cell>
          <cell r="AN147"/>
          <cell r="AO147"/>
          <cell r="AP147">
            <v>-9405297</v>
          </cell>
        </row>
        <row r="148">
          <cell r="A148">
            <v>33501</v>
          </cell>
          <cell r="B148" t="str">
            <v>A CHILDS GARDEN CHARTER (AKA CROSS CREEK CHARTER)</v>
          </cell>
          <cell r="C148"/>
          <cell r="D148"/>
          <cell r="E148">
            <v>2439094</v>
          </cell>
          <cell r="F148"/>
          <cell r="G148"/>
          <cell r="H148">
            <v>23680</v>
          </cell>
          <cell r="I148"/>
          <cell r="J148"/>
          <cell r="K148">
            <v>195281</v>
          </cell>
          <cell r="L148"/>
          <cell r="M148"/>
          <cell r="N148">
            <v>21121</v>
          </cell>
          <cell r="O148"/>
          <cell r="P148"/>
          <cell r="Q148">
            <v>857825</v>
          </cell>
          <cell r="R148"/>
          <cell r="S148">
            <v>1097907</v>
          </cell>
          <cell r="T148"/>
          <cell r="U148"/>
          <cell r="V148"/>
          <cell r="W148"/>
          <cell r="X148">
            <v>6749</v>
          </cell>
          <cell r="Y148"/>
          <cell r="Z148"/>
          <cell r="AA148">
            <v>1110089</v>
          </cell>
          <cell r="AB148"/>
          <cell r="AC148"/>
          <cell r="AD148">
            <v>38386</v>
          </cell>
          <cell r="AE148"/>
          <cell r="AF148"/>
          <cell r="AG148">
            <v>1155224</v>
          </cell>
          <cell r="AH148"/>
          <cell r="AI148"/>
          <cell r="AJ148">
            <v>-272016</v>
          </cell>
          <cell r="AK148"/>
          <cell r="AL148"/>
          <cell r="AM148">
            <v>279055</v>
          </cell>
          <cell r="AN148"/>
          <cell r="AO148"/>
          <cell r="AP148">
            <v>7039</v>
          </cell>
        </row>
        <row r="149">
          <cell r="A149">
            <v>33600</v>
          </cell>
          <cell r="B149" t="str">
            <v>GASTON COUNTY SCHOOLS</v>
          </cell>
          <cell r="C149"/>
          <cell r="D149"/>
          <cell r="E149">
            <v>229457377</v>
          </cell>
          <cell r="F149"/>
          <cell r="G149"/>
          <cell r="H149">
            <v>2227728</v>
          </cell>
          <cell r="I149"/>
          <cell r="J149"/>
          <cell r="K149">
            <v>18371044</v>
          </cell>
          <cell r="L149"/>
          <cell r="M149"/>
          <cell r="N149">
            <v>1987002</v>
          </cell>
          <cell r="O149"/>
          <cell r="P149"/>
          <cell r="Q149">
            <v>12748100</v>
          </cell>
          <cell r="R149"/>
          <cell r="S149">
            <v>35333874</v>
          </cell>
          <cell r="T149"/>
          <cell r="U149"/>
          <cell r="V149"/>
          <cell r="W149"/>
          <cell r="X149">
            <v>634932</v>
          </cell>
          <cell r="Y149"/>
          <cell r="Z149"/>
          <cell r="AA149">
            <v>104431455</v>
          </cell>
          <cell r="AB149"/>
          <cell r="AC149"/>
          <cell r="AD149">
            <v>18127162</v>
          </cell>
          <cell r="AE149"/>
          <cell r="AF149"/>
          <cell r="AG149">
            <v>123193549</v>
          </cell>
          <cell r="AH149"/>
          <cell r="AI149"/>
          <cell r="AJ149">
            <v>-25589931</v>
          </cell>
          <cell r="AK149"/>
          <cell r="AL149"/>
          <cell r="AM149">
            <v>1190696</v>
          </cell>
          <cell r="AN149"/>
          <cell r="AO149"/>
          <cell r="AP149">
            <v>-24399235</v>
          </cell>
        </row>
        <row r="150">
          <cell r="A150">
            <v>33605</v>
          </cell>
          <cell r="B150" t="str">
            <v>GASTON COLLEGE</v>
          </cell>
          <cell r="C150"/>
          <cell r="D150"/>
          <cell r="E150">
            <v>24302704</v>
          </cell>
          <cell r="F150"/>
          <cell r="G150"/>
          <cell r="H150">
            <v>235947</v>
          </cell>
          <cell r="I150"/>
          <cell r="J150"/>
          <cell r="K150">
            <v>1945747</v>
          </cell>
          <cell r="L150"/>
          <cell r="M150"/>
          <cell r="N150">
            <v>210451</v>
          </cell>
          <cell r="O150"/>
          <cell r="P150"/>
          <cell r="Q150">
            <v>744808</v>
          </cell>
          <cell r="R150"/>
          <cell r="S150">
            <v>3136953</v>
          </cell>
          <cell r="T150"/>
          <cell r="U150"/>
          <cell r="V150"/>
          <cell r="W150"/>
          <cell r="X150">
            <v>67248</v>
          </cell>
          <cell r="Y150"/>
          <cell r="Z150"/>
          <cell r="AA150">
            <v>11060733</v>
          </cell>
          <cell r="AB150"/>
          <cell r="AC150"/>
          <cell r="AD150">
            <v>3400309</v>
          </cell>
          <cell r="AE150"/>
          <cell r="AF150"/>
          <cell r="AG150">
            <v>14528290</v>
          </cell>
          <cell r="AH150"/>
          <cell r="AI150"/>
          <cell r="AJ150">
            <v>-2710328</v>
          </cell>
          <cell r="AK150"/>
          <cell r="AL150"/>
          <cell r="AM150">
            <v>-1423144</v>
          </cell>
          <cell r="AN150"/>
          <cell r="AO150"/>
          <cell r="AP150">
            <v>-4133472</v>
          </cell>
        </row>
        <row r="151">
          <cell r="A151">
            <v>33700</v>
          </cell>
          <cell r="B151" t="str">
            <v>GATES COUNTY SCHOOLS</v>
          </cell>
          <cell r="C151"/>
          <cell r="D151"/>
          <cell r="E151">
            <v>15937707</v>
          </cell>
          <cell r="F151"/>
          <cell r="G151"/>
          <cell r="H151">
            <v>154734</v>
          </cell>
          <cell r="I151"/>
          <cell r="J151"/>
          <cell r="K151">
            <v>1276020</v>
          </cell>
          <cell r="L151"/>
          <cell r="M151"/>
          <cell r="N151">
            <v>138014</v>
          </cell>
          <cell r="O151"/>
          <cell r="P151"/>
          <cell r="Q151">
            <v>1175711</v>
          </cell>
          <cell r="R151"/>
          <cell r="S151">
            <v>2744479</v>
          </cell>
          <cell r="T151"/>
          <cell r="U151"/>
          <cell r="V151"/>
          <cell r="W151"/>
          <cell r="X151">
            <v>44101</v>
          </cell>
          <cell r="Y151"/>
          <cell r="Z151"/>
          <cell r="AA151">
            <v>7253626</v>
          </cell>
          <cell r="AB151"/>
          <cell r="AC151"/>
          <cell r="AD151">
            <v>551905</v>
          </cell>
          <cell r="AE151"/>
          <cell r="AF151"/>
          <cell r="AG151">
            <v>7849632</v>
          </cell>
          <cell r="AH151"/>
          <cell r="AI151"/>
          <cell r="AJ151">
            <v>-1777433</v>
          </cell>
          <cell r="AK151"/>
          <cell r="AL151"/>
          <cell r="AM151">
            <v>36382</v>
          </cell>
          <cell r="AN151"/>
          <cell r="AO151"/>
          <cell r="AP151">
            <v>-1741051</v>
          </cell>
        </row>
        <row r="152">
          <cell r="A152">
            <v>33800</v>
          </cell>
          <cell r="B152" t="str">
            <v>GRAHAM COUNTY SCHOOLS</v>
          </cell>
          <cell r="C152"/>
          <cell r="D152"/>
          <cell r="E152">
            <v>11389351</v>
          </cell>
          <cell r="F152"/>
          <cell r="G152"/>
          <cell r="H152">
            <v>110576</v>
          </cell>
          <cell r="I152"/>
          <cell r="J152"/>
          <cell r="K152">
            <v>911866</v>
          </cell>
          <cell r="L152"/>
          <cell r="M152"/>
          <cell r="N152">
            <v>98627</v>
          </cell>
          <cell r="O152"/>
          <cell r="P152"/>
          <cell r="Q152">
            <v>948460</v>
          </cell>
          <cell r="R152"/>
          <cell r="S152">
            <v>2069529</v>
          </cell>
          <cell r="T152"/>
          <cell r="U152"/>
          <cell r="V152"/>
          <cell r="W152"/>
          <cell r="X152">
            <v>31516</v>
          </cell>
          <cell r="Y152"/>
          <cell r="Z152"/>
          <cell r="AA152">
            <v>5183562</v>
          </cell>
          <cell r="AB152"/>
          <cell r="AC152"/>
          <cell r="AD152">
            <v>1216561</v>
          </cell>
          <cell r="AE152"/>
          <cell r="AF152"/>
          <cell r="AG152">
            <v>6431639</v>
          </cell>
          <cell r="AH152"/>
          <cell r="AI152"/>
          <cell r="AJ152">
            <v>-1270183</v>
          </cell>
          <cell r="AK152"/>
          <cell r="AL152"/>
          <cell r="AM152">
            <v>-147284</v>
          </cell>
          <cell r="AN152"/>
          <cell r="AO152"/>
          <cell r="AP152">
            <v>-1417467</v>
          </cell>
        </row>
        <row r="153">
          <cell r="A153">
            <v>33900</v>
          </cell>
          <cell r="B153" t="str">
            <v>GRANVILLE COUNTY SCHOOLS AND OXFORD ORPHANAGE</v>
          </cell>
          <cell r="C153"/>
          <cell r="D153"/>
          <cell r="E153">
            <v>50793851</v>
          </cell>
          <cell r="F153"/>
          <cell r="G153"/>
          <cell r="H153">
            <v>493141</v>
          </cell>
          <cell r="I153"/>
          <cell r="J153"/>
          <cell r="K153">
            <v>4066708</v>
          </cell>
          <cell r="L153"/>
          <cell r="M153"/>
          <cell r="N153">
            <v>439853</v>
          </cell>
          <cell r="O153"/>
          <cell r="P153"/>
          <cell r="Q153">
            <v>0</v>
          </cell>
          <cell r="R153"/>
          <cell r="S153">
            <v>4999702</v>
          </cell>
          <cell r="T153"/>
          <cell r="U153"/>
          <cell r="V153"/>
          <cell r="W153"/>
          <cell r="X153">
            <v>140552</v>
          </cell>
          <cell r="Y153"/>
          <cell r="Z153"/>
          <cell r="AA153">
            <v>23117478</v>
          </cell>
          <cell r="AB153"/>
          <cell r="AC153"/>
          <cell r="AD153">
            <v>8738630</v>
          </cell>
          <cell r="AE153"/>
          <cell r="AF153"/>
          <cell r="AG153">
            <v>31996660</v>
          </cell>
          <cell r="AH153"/>
          <cell r="AI153"/>
          <cell r="AJ153">
            <v>-5664717</v>
          </cell>
          <cell r="AK153"/>
          <cell r="AL153"/>
          <cell r="AM153">
            <v>-3413042</v>
          </cell>
          <cell r="AN153"/>
          <cell r="AO153"/>
          <cell r="AP153">
            <v>-9077759</v>
          </cell>
        </row>
        <row r="154">
          <cell r="A154">
            <v>34000</v>
          </cell>
          <cell r="B154" t="str">
            <v>GREENE COUNTY SCHOOLS</v>
          </cell>
          <cell r="C154"/>
          <cell r="D154"/>
          <cell r="E154">
            <v>26078550</v>
          </cell>
          <cell r="F154"/>
          <cell r="G154"/>
          <cell r="H154">
            <v>253188</v>
          </cell>
          <cell r="I154"/>
          <cell r="J154"/>
          <cell r="K154">
            <v>2087927</v>
          </cell>
          <cell r="L154"/>
          <cell r="M154"/>
          <cell r="N154">
            <v>225829</v>
          </cell>
          <cell r="O154"/>
          <cell r="P154"/>
          <cell r="Q154">
            <v>1622013</v>
          </cell>
          <cell r="R154"/>
          <cell r="S154">
            <v>4188957</v>
          </cell>
          <cell r="T154"/>
          <cell r="U154"/>
          <cell r="V154"/>
          <cell r="W154"/>
          <cell r="X154">
            <v>72162</v>
          </cell>
          <cell r="Y154"/>
          <cell r="Z154"/>
          <cell r="AA154">
            <v>11868962</v>
          </cell>
          <cell r="AB154"/>
          <cell r="AC154"/>
          <cell r="AD154">
            <v>2652041</v>
          </cell>
          <cell r="AE154"/>
          <cell r="AF154"/>
          <cell r="AG154">
            <v>14593165</v>
          </cell>
          <cell r="AH154"/>
          <cell r="AI154"/>
          <cell r="AJ154">
            <v>-2908377</v>
          </cell>
          <cell r="AK154"/>
          <cell r="AL154"/>
          <cell r="AM154">
            <v>-384429</v>
          </cell>
          <cell r="AN154"/>
          <cell r="AO154"/>
          <cell r="AP154">
            <v>-3292806</v>
          </cell>
        </row>
        <row r="155">
          <cell r="A155">
            <v>34100</v>
          </cell>
          <cell r="B155" t="str">
            <v>GUILFORD COUNTY SCHOOLS</v>
          </cell>
          <cell r="C155"/>
          <cell r="D155"/>
          <cell r="E155">
            <v>572193773</v>
          </cell>
          <cell r="F155"/>
          <cell r="G155"/>
          <cell r="H155">
            <v>5555245</v>
          </cell>
          <cell r="I155"/>
          <cell r="J155"/>
          <cell r="K155">
            <v>45811546</v>
          </cell>
          <cell r="L155"/>
          <cell r="M155"/>
          <cell r="N155">
            <v>4954950</v>
          </cell>
          <cell r="O155"/>
          <cell r="P155"/>
          <cell r="Q155">
            <v>0</v>
          </cell>
          <cell r="R155"/>
          <cell r="S155">
            <v>56321741</v>
          </cell>
          <cell r="T155"/>
          <cell r="U155"/>
          <cell r="V155"/>
          <cell r="W155"/>
          <cell r="X155">
            <v>1583319</v>
          </cell>
          <cell r="Y155"/>
          <cell r="Z155"/>
          <cell r="AA155">
            <v>260418859</v>
          </cell>
          <cell r="AB155"/>
          <cell r="AC155"/>
          <cell r="AD155">
            <v>46913000</v>
          </cell>
          <cell r="AE155"/>
          <cell r="AF155"/>
          <cell r="AG155">
            <v>308915178</v>
          </cell>
          <cell r="AH155"/>
          <cell r="AI155"/>
          <cell r="AJ155">
            <v>-63813152</v>
          </cell>
          <cell r="AK155"/>
          <cell r="AL155"/>
          <cell r="AM155">
            <v>-15241534</v>
          </cell>
          <cell r="AN155"/>
          <cell r="AO155"/>
          <cell r="AP155">
            <v>-79054686</v>
          </cell>
        </row>
        <row r="156">
          <cell r="A156">
            <v>34105</v>
          </cell>
          <cell r="B156" t="str">
            <v>GUILFORD TECHNICAL COMMUNITY COLLEGE</v>
          </cell>
          <cell r="C156"/>
          <cell r="D156"/>
          <cell r="E156">
            <v>42394438</v>
          </cell>
          <cell r="F156"/>
          <cell r="G156"/>
          <cell r="H156">
            <v>411594</v>
          </cell>
          <cell r="I156"/>
          <cell r="J156"/>
          <cell r="K156">
            <v>3394226</v>
          </cell>
          <cell r="L156"/>
          <cell r="M156"/>
          <cell r="N156">
            <v>367117</v>
          </cell>
          <cell r="O156"/>
          <cell r="P156"/>
          <cell r="Q156">
            <v>717768</v>
          </cell>
          <cell r="R156"/>
          <cell r="S156">
            <v>4890705</v>
          </cell>
          <cell r="T156"/>
          <cell r="U156"/>
          <cell r="V156"/>
          <cell r="W156"/>
          <cell r="X156">
            <v>117310</v>
          </cell>
          <cell r="Y156"/>
          <cell r="Z156"/>
          <cell r="AA156">
            <v>19294707</v>
          </cell>
          <cell r="AB156"/>
          <cell r="AC156"/>
          <cell r="AD156">
            <v>5575016</v>
          </cell>
          <cell r="AE156"/>
          <cell r="AF156"/>
          <cell r="AG156">
            <v>24987033</v>
          </cell>
          <cell r="AH156"/>
          <cell r="AI156"/>
          <cell r="AJ156">
            <v>-4727985</v>
          </cell>
          <cell r="AK156"/>
          <cell r="AL156"/>
          <cell r="AM156">
            <v>-2617688</v>
          </cell>
          <cell r="AN156"/>
          <cell r="AO156"/>
          <cell r="AP156">
            <v>-7345673</v>
          </cell>
        </row>
        <row r="157">
          <cell r="A157">
            <v>34200</v>
          </cell>
          <cell r="B157" t="str">
            <v>HALIFAX COUNTY SCHOOLS</v>
          </cell>
          <cell r="C157"/>
          <cell r="D157"/>
          <cell r="E157">
            <v>18300017</v>
          </cell>
          <cell r="F157"/>
          <cell r="G157"/>
          <cell r="H157">
            <v>177669</v>
          </cell>
          <cell r="I157"/>
          <cell r="J157"/>
          <cell r="K157">
            <v>1465154</v>
          </cell>
          <cell r="L157"/>
          <cell r="M157"/>
          <cell r="N157">
            <v>158470</v>
          </cell>
          <cell r="O157"/>
          <cell r="P157"/>
          <cell r="Q157">
            <v>1837428</v>
          </cell>
          <cell r="R157"/>
          <cell r="S157">
            <v>3638721</v>
          </cell>
          <cell r="T157"/>
          <cell r="U157"/>
          <cell r="V157"/>
          <cell r="W157"/>
          <cell r="X157">
            <v>50638</v>
          </cell>
          <cell r="Y157"/>
          <cell r="Z157"/>
          <cell r="AA157">
            <v>8328769</v>
          </cell>
          <cell r="AB157"/>
          <cell r="AC157"/>
          <cell r="AD157">
            <v>3523733</v>
          </cell>
          <cell r="AE157"/>
          <cell r="AF157"/>
          <cell r="AG157">
            <v>11903140</v>
          </cell>
          <cell r="AH157"/>
          <cell r="AI157"/>
          <cell r="AJ157">
            <v>-2040886</v>
          </cell>
          <cell r="AK157"/>
          <cell r="AL157"/>
          <cell r="AM157">
            <v>-1517434</v>
          </cell>
          <cell r="AN157"/>
          <cell r="AO157"/>
          <cell r="AP157">
            <v>-3558320</v>
          </cell>
        </row>
        <row r="158">
          <cell r="A158">
            <v>34205</v>
          </cell>
          <cell r="B158" t="str">
            <v>HALIFAX COMMUNITY COLLEGE</v>
          </cell>
          <cell r="C158"/>
          <cell r="D158"/>
          <cell r="E158">
            <v>7849633</v>
          </cell>
          <cell r="F158"/>
          <cell r="G158"/>
          <cell r="H158">
            <v>76210</v>
          </cell>
          <cell r="I158"/>
          <cell r="J158"/>
          <cell r="K158">
            <v>628465</v>
          </cell>
          <cell r="L158"/>
          <cell r="M158"/>
          <cell r="N158">
            <v>67974</v>
          </cell>
          <cell r="O158"/>
          <cell r="P158"/>
          <cell r="Q158">
            <v>850148</v>
          </cell>
          <cell r="R158"/>
          <cell r="S158">
            <v>1622797</v>
          </cell>
          <cell r="T158"/>
          <cell r="U158"/>
          <cell r="V158"/>
          <cell r="W158"/>
          <cell r="X158">
            <v>21721</v>
          </cell>
          <cell r="Y158"/>
          <cell r="Z158"/>
          <cell r="AA158">
            <v>3572553</v>
          </cell>
          <cell r="AB158"/>
          <cell r="AC158"/>
          <cell r="AD158">
            <v>1558842</v>
          </cell>
          <cell r="AE158"/>
          <cell r="AF158"/>
          <cell r="AG158">
            <v>5153116</v>
          </cell>
          <cell r="AH158"/>
          <cell r="AI158"/>
          <cell r="AJ158">
            <v>-875420</v>
          </cell>
          <cell r="AK158"/>
          <cell r="AL158"/>
          <cell r="AM158">
            <v>-534316</v>
          </cell>
          <cell r="AN158"/>
          <cell r="AO158"/>
          <cell r="AP158">
            <v>-1409736</v>
          </cell>
        </row>
        <row r="159">
          <cell r="A159">
            <v>34220</v>
          </cell>
          <cell r="B159" t="str">
            <v>ROANOKE RAPIDS CITY SCHOOLS</v>
          </cell>
          <cell r="C159"/>
          <cell r="D159"/>
          <cell r="E159">
            <v>21764602</v>
          </cell>
          <cell r="F159"/>
          <cell r="G159"/>
          <cell r="H159">
            <v>211306</v>
          </cell>
          <cell r="I159"/>
          <cell r="J159"/>
          <cell r="K159">
            <v>1742539</v>
          </cell>
          <cell r="L159"/>
          <cell r="M159"/>
          <cell r="N159">
            <v>188472</v>
          </cell>
          <cell r="O159"/>
          <cell r="P159"/>
          <cell r="Q159">
            <v>813027</v>
          </cell>
          <cell r="R159"/>
          <cell r="S159">
            <v>2955344</v>
          </cell>
          <cell r="T159"/>
          <cell r="U159"/>
          <cell r="V159"/>
          <cell r="W159"/>
          <cell r="X159">
            <v>60225</v>
          </cell>
          <cell r="Y159"/>
          <cell r="Z159"/>
          <cell r="AA159">
            <v>9905583</v>
          </cell>
          <cell r="AB159"/>
          <cell r="AC159"/>
          <cell r="AD159">
            <v>2229451</v>
          </cell>
          <cell r="AE159"/>
          <cell r="AF159"/>
          <cell r="AG159">
            <v>12195259</v>
          </cell>
          <cell r="AH159"/>
          <cell r="AI159"/>
          <cell r="AJ159">
            <v>-2427269</v>
          </cell>
          <cell r="AK159"/>
          <cell r="AL159"/>
          <cell r="AM159">
            <v>103608</v>
          </cell>
          <cell r="AN159"/>
          <cell r="AO159"/>
          <cell r="AP159">
            <v>-2323661</v>
          </cell>
        </row>
        <row r="160">
          <cell r="A160">
            <v>34230</v>
          </cell>
          <cell r="B160" t="str">
            <v>WELDON CITY SCHOOLS</v>
          </cell>
          <cell r="C160"/>
          <cell r="D160"/>
          <cell r="E160">
            <v>6949706</v>
          </cell>
          <cell r="F160"/>
          <cell r="G160"/>
          <cell r="H160">
            <v>67472</v>
          </cell>
          <cell r="I160"/>
          <cell r="J160"/>
          <cell r="K160">
            <v>556414</v>
          </cell>
          <cell r="L160"/>
          <cell r="M160"/>
          <cell r="N160">
            <v>60181</v>
          </cell>
          <cell r="O160"/>
          <cell r="P160"/>
          <cell r="Q160">
            <v>260252</v>
          </cell>
          <cell r="R160"/>
          <cell r="S160">
            <v>944319</v>
          </cell>
          <cell r="T160"/>
          <cell r="U160"/>
          <cell r="V160"/>
          <cell r="W160"/>
          <cell r="X160">
            <v>19231</v>
          </cell>
          <cell r="Y160"/>
          <cell r="Z160"/>
          <cell r="AA160">
            <v>3162975</v>
          </cell>
          <cell r="AB160"/>
          <cell r="AC160"/>
          <cell r="AD160">
            <v>1781905</v>
          </cell>
          <cell r="AE160"/>
          <cell r="AF160"/>
          <cell r="AG160">
            <v>4964111</v>
          </cell>
          <cell r="AH160"/>
          <cell r="AI160"/>
          <cell r="AJ160">
            <v>-775056</v>
          </cell>
          <cell r="AK160"/>
          <cell r="AL160"/>
          <cell r="AM160">
            <v>-947314</v>
          </cell>
          <cell r="AN160"/>
          <cell r="AO160"/>
          <cell r="AP160">
            <v>-1722370</v>
          </cell>
        </row>
        <row r="161">
          <cell r="A161">
            <v>34300</v>
          </cell>
          <cell r="B161" t="str">
            <v>HARNETT COUNTY SCHOOLS</v>
          </cell>
          <cell r="C161"/>
          <cell r="D161"/>
          <cell r="E161">
            <v>137467894</v>
          </cell>
          <cell r="F161"/>
          <cell r="G161"/>
          <cell r="H161">
            <v>1334631</v>
          </cell>
          <cell r="I161"/>
          <cell r="J161"/>
          <cell r="K161">
            <v>11006091</v>
          </cell>
          <cell r="L161"/>
          <cell r="M161"/>
          <cell r="N161">
            <v>1190412</v>
          </cell>
          <cell r="O161"/>
          <cell r="P161"/>
          <cell r="Q161">
            <v>0</v>
          </cell>
          <cell r="R161"/>
          <cell r="S161">
            <v>13531134</v>
          </cell>
          <cell r="T161"/>
          <cell r="U161"/>
          <cell r="V161"/>
          <cell r="W161"/>
          <cell r="X161">
            <v>380388</v>
          </cell>
          <cell r="Y161"/>
          <cell r="Z161"/>
          <cell r="AA161">
            <v>62564875</v>
          </cell>
          <cell r="AB161"/>
          <cell r="AC161"/>
          <cell r="AD161">
            <v>14592029</v>
          </cell>
          <cell r="AE161"/>
          <cell r="AF161"/>
          <cell r="AG161">
            <v>77537292</v>
          </cell>
          <cell r="AH161"/>
          <cell r="AI161"/>
          <cell r="AJ161">
            <v>-15330924</v>
          </cell>
          <cell r="AK161"/>
          <cell r="AL161"/>
          <cell r="AM161">
            <v>-2817510</v>
          </cell>
          <cell r="AN161"/>
          <cell r="AO161"/>
          <cell r="AP161">
            <v>-18148434</v>
          </cell>
        </row>
        <row r="162">
          <cell r="A162">
            <v>34400</v>
          </cell>
          <cell r="B162" t="str">
            <v>HAYWOOD COUNTY SCHOOLS</v>
          </cell>
          <cell r="C162"/>
          <cell r="D162"/>
          <cell r="E162">
            <v>60058303</v>
          </cell>
          <cell r="F162"/>
          <cell r="G162"/>
          <cell r="H162">
            <v>583087</v>
          </cell>
          <cell r="I162"/>
          <cell r="J162"/>
          <cell r="K162">
            <v>4808447</v>
          </cell>
          <cell r="L162"/>
          <cell r="M162"/>
          <cell r="N162">
            <v>520079</v>
          </cell>
          <cell r="O162"/>
          <cell r="P162"/>
          <cell r="Q162">
            <v>3318920</v>
          </cell>
          <cell r="R162"/>
          <cell r="S162">
            <v>9230533</v>
          </cell>
          <cell r="T162"/>
          <cell r="U162"/>
          <cell r="V162"/>
          <cell r="W162"/>
          <cell r="X162">
            <v>166188</v>
          </cell>
          <cell r="Y162"/>
          <cell r="Z162"/>
          <cell r="AA162">
            <v>27333948</v>
          </cell>
          <cell r="AB162"/>
          <cell r="AC162"/>
          <cell r="AD162">
            <v>3047319</v>
          </cell>
          <cell r="AE162"/>
          <cell r="AF162"/>
          <cell r="AG162">
            <v>30547455</v>
          </cell>
          <cell r="AH162"/>
          <cell r="AI162"/>
          <cell r="AJ162">
            <v>-6697921</v>
          </cell>
          <cell r="AK162"/>
          <cell r="AL162"/>
          <cell r="AM162">
            <v>-722304</v>
          </cell>
          <cell r="AN162"/>
          <cell r="AO162"/>
          <cell r="AP162">
            <v>-7420225</v>
          </cell>
        </row>
        <row r="163">
          <cell r="A163">
            <v>34405</v>
          </cell>
          <cell r="B163" t="str">
            <v>HAYWOOD TECHNICAL COLLEGE</v>
          </cell>
          <cell r="C163"/>
          <cell r="D163"/>
          <cell r="E163">
            <v>10435269</v>
          </cell>
          <cell r="F163"/>
          <cell r="G163"/>
          <cell r="H163">
            <v>101313</v>
          </cell>
          <cell r="I163"/>
          <cell r="J163"/>
          <cell r="K163">
            <v>835479</v>
          </cell>
          <cell r="L163"/>
          <cell r="M163"/>
          <cell r="N163">
            <v>90365</v>
          </cell>
          <cell r="O163"/>
          <cell r="P163"/>
          <cell r="Q163">
            <v>85232</v>
          </cell>
          <cell r="R163"/>
          <cell r="S163">
            <v>1112389</v>
          </cell>
          <cell r="T163"/>
          <cell r="U163"/>
          <cell r="V163"/>
          <cell r="W163"/>
          <cell r="X163">
            <v>28875</v>
          </cell>
          <cell r="Y163"/>
          <cell r="Z163"/>
          <cell r="AA163">
            <v>4749337</v>
          </cell>
          <cell r="AB163"/>
          <cell r="AC163"/>
          <cell r="AD163">
            <v>1180913</v>
          </cell>
          <cell r="AE163"/>
          <cell r="AF163"/>
          <cell r="AG163">
            <v>5959125</v>
          </cell>
          <cell r="AH163"/>
          <cell r="AI163"/>
          <cell r="AJ163">
            <v>-1163781</v>
          </cell>
          <cell r="AK163"/>
          <cell r="AL163"/>
          <cell r="AM163">
            <v>-767566</v>
          </cell>
          <cell r="AN163"/>
          <cell r="AO163"/>
          <cell r="AP163">
            <v>-1931347</v>
          </cell>
        </row>
        <row r="164">
          <cell r="A164">
            <v>34500</v>
          </cell>
          <cell r="B164" t="str">
            <v>HENDERSON COUNTY SCHOOLS</v>
          </cell>
          <cell r="C164"/>
          <cell r="D164"/>
          <cell r="E164">
            <v>107883439</v>
          </cell>
          <cell r="F164"/>
          <cell r="G164"/>
          <cell r="H164">
            <v>1047406</v>
          </cell>
          <cell r="I164"/>
          <cell r="J164"/>
          <cell r="K164">
            <v>8637471</v>
          </cell>
          <cell r="L164"/>
          <cell r="M164"/>
          <cell r="N164">
            <v>934224</v>
          </cell>
          <cell r="O164"/>
          <cell r="P164"/>
          <cell r="Q164">
            <v>5832320</v>
          </cell>
          <cell r="R164"/>
          <cell r="S164">
            <v>16451421</v>
          </cell>
          <cell r="T164"/>
          <cell r="U164"/>
          <cell r="V164"/>
          <cell r="W164"/>
          <cell r="X164">
            <v>298525</v>
          </cell>
          <cell r="Y164"/>
          <cell r="Z164"/>
          <cell r="AA164">
            <v>49100293</v>
          </cell>
          <cell r="AB164"/>
          <cell r="AC164"/>
          <cell r="AD164">
            <v>5589823</v>
          </cell>
          <cell r="AE164"/>
          <cell r="AF164"/>
          <cell r="AG164">
            <v>54988641</v>
          </cell>
          <cell r="AH164"/>
          <cell r="AI164"/>
          <cell r="AJ164">
            <v>-12031558</v>
          </cell>
          <cell r="AK164"/>
          <cell r="AL164"/>
          <cell r="AM164">
            <v>288498</v>
          </cell>
          <cell r="AN164"/>
          <cell r="AO164"/>
          <cell r="AP164">
            <v>-11743060</v>
          </cell>
        </row>
        <row r="165">
          <cell r="A165">
            <v>34501</v>
          </cell>
          <cell r="B165" t="str">
            <v>MOUNTAIN COMMUNITY SCHOOL</v>
          </cell>
          <cell r="C165"/>
          <cell r="D165"/>
          <cell r="E165">
            <v>1413968</v>
          </cell>
          <cell r="F165"/>
          <cell r="G165"/>
          <cell r="H165">
            <v>13728</v>
          </cell>
          <cell r="I165"/>
          <cell r="J165"/>
          <cell r="K165">
            <v>113207</v>
          </cell>
          <cell r="L165"/>
          <cell r="M165"/>
          <cell r="N165">
            <v>12244</v>
          </cell>
          <cell r="O165"/>
          <cell r="P165"/>
          <cell r="Q165">
            <v>157668</v>
          </cell>
          <cell r="R165"/>
          <cell r="S165">
            <v>296847</v>
          </cell>
          <cell r="T165"/>
          <cell r="U165"/>
          <cell r="V165"/>
          <cell r="W165"/>
          <cell r="X165">
            <v>3913</v>
          </cell>
          <cell r="Y165"/>
          <cell r="Z165"/>
          <cell r="AA165">
            <v>643530</v>
          </cell>
          <cell r="AB165"/>
          <cell r="AC165"/>
          <cell r="AD165">
            <v>177898</v>
          </cell>
          <cell r="AE165"/>
          <cell r="AF165"/>
          <cell r="AG165">
            <v>825341</v>
          </cell>
          <cell r="AH165"/>
          <cell r="AI165"/>
          <cell r="AJ165">
            <v>-157692</v>
          </cell>
          <cell r="AK165"/>
          <cell r="AL165"/>
          <cell r="AM165">
            <v>55163</v>
          </cell>
          <cell r="AN165"/>
          <cell r="AO165"/>
          <cell r="AP165">
            <v>-102529</v>
          </cell>
        </row>
        <row r="166">
          <cell r="A166">
            <v>34505</v>
          </cell>
          <cell r="B166" t="str">
            <v>BLUE RIDGE COMMUNITY COLLEGE</v>
          </cell>
          <cell r="C166"/>
          <cell r="D166"/>
          <cell r="E166">
            <v>13913952</v>
          </cell>
          <cell r="F166"/>
          <cell r="G166"/>
          <cell r="H166">
            <v>135086</v>
          </cell>
          <cell r="I166"/>
          <cell r="J166"/>
          <cell r="K166">
            <v>1113993</v>
          </cell>
          <cell r="L166"/>
          <cell r="M166"/>
          <cell r="N166">
            <v>120489</v>
          </cell>
          <cell r="O166"/>
          <cell r="P166"/>
          <cell r="Q166">
            <v>1279513</v>
          </cell>
          <cell r="R166"/>
          <cell r="S166">
            <v>2649081</v>
          </cell>
          <cell r="T166"/>
          <cell r="U166"/>
          <cell r="V166"/>
          <cell r="W166"/>
          <cell r="X166">
            <v>38501</v>
          </cell>
          <cell r="Y166"/>
          <cell r="Z166"/>
          <cell r="AA166">
            <v>6332567</v>
          </cell>
          <cell r="AB166"/>
          <cell r="AC166"/>
          <cell r="AD166">
            <v>296008</v>
          </cell>
          <cell r="AE166"/>
          <cell r="AF166"/>
          <cell r="AG166">
            <v>6667076</v>
          </cell>
          <cell r="AH166"/>
          <cell r="AI166"/>
          <cell r="AJ166">
            <v>-1551737</v>
          </cell>
          <cell r="AK166"/>
          <cell r="AL166"/>
          <cell r="AM166">
            <v>251417</v>
          </cell>
          <cell r="AN166"/>
          <cell r="AO166"/>
          <cell r="AP166">
            <v>-1300320</v>
          </cell>
        </row>
        <row r="167">
          <cell r="A167">
            <v>34600</v>
          </cell>
          <cell r="B167" t="str">
            <v>HERTFORD COUNTY SCHOOLS</v>
          </cell>
          <cell r="C167"/>
          <cell r="D167"/>
          <cell r="E167">
            <v>22115201</v>
          </cell>
          <cell r="F167"/>
          <cell r="G167"/>
          <cell r="H167">
            <v>214709</v>
          </cell>
          <cell r="I167"/>
          <cell r="J167"/>
          <cell r="K167">
            <v>1770609</v>
          </cell>
          <cell r="L167"/>
          <cell r="M167"/>
          <cell r="N167">
            <v>191508</v>
          </cell>
          <cell r="O167"/>
          <cell r="P167"/>
          <cell r="Q167">
            <v>928832</v>
          </cell>
          <cell r="R167"/>
          <cell r="S167">
            <v>3105658</v>
          </cell>
          <cell r="T167"/>
          <cell r="U167"/>
          <cell r="V167"/>
          <cell r="W167"/>
          <cell r="X167">
            <v>61195</v>
          </cell>
          <cell r="Y167"/>
          <cell r="Z167"/>
          <cell r="AA167">
            <v>10065149</v>
          </cell>
          <cell r="AB167"/>
          <cell r="AC167"/>
          <cell r="AD167">
            <v>2834136</v>
          </cell>
          <cell r="AE167"/>
          <cell r="AF167"/>
          <cell r="AG167">
            <v>12960480</v>
          </cell>
          <cell r="AH167"/>
          <cell r="AI167"/>
          <cell r="AJ167">
            <v>-2466369</v>
          </cell>
          <cell r="AK167"/>
          <cell r="AL167"/>
          <cell r="AM167">
            <v>-804268</v>
          </cell>
          <cell r="AN167"/>
          <cell r="AO167"/>
          <cell r="AP167">
            <v>-3270637</v>
          </cell>
        </row>
        <row r="168">
          <cell r="A168">
            <v>34605</v>
          </cell>
          <cell r="B168" t="str">
            <v>ROANOKE-CHOWAN COMMUNITY COLLEGE</v>
          </cell>
          <cell r="C168"/>
          <cell r="D168"/>
          <cell r="E168">
            <v>3814293</v>
          </cell>
          <cell r="F168"/>
          <cell r="G168"/>
          <cell r="H168">
            <v>37032</v>
          </cell>
          <cell r="I168"/>
          <cell r="J168"/>
          <cell r="K168">
            <v>305384</v>
          </cell>
          <cell r="L168"/>
          <cell r="M168"/>
          <cell r="N168">
            <v>33030</v>
          </cell>
          <cell r="O168"/>
          <cell r="P168"/>
          <cell r="Q168">
            <v>206476</v>
          </cell>
          <cell r="R168"/>
          <cell r="S168">
            <v>581922</v>
          </cell>
          <cell r="T168"/>
          <cell r="U168"/>
          <cell r="V168"/>
          <cell r="W168"/>
          <cell r="X168">
            <v>10555</v>
          </cell>
          <cell r="Y168"/>
          <cell r="Z168"/>
          <cell r="AA168">
            <v>1735975</v>
          </cell>
          <cell r="AB168"/>
          <cell r="AC168"/>
          <cell r="AD168">
            <v>1110719</v>
          </cell>
          <cell r="AE168"/>
          <cell r="AF168"/>
          <cell r="AG168">
            <v>2857249</v>
          </cell>
          <cell r="AH168"/>
          <cell r="AI168"/>
          <cell r="AJ168">
            <v>-425383</v>
          </cell>
          <cell r="AK168"/>
          <cell r="AL168"/>
          <cell r="AM168">
            <v>-597609</v>
          </cell>
          <cell r="AN168"/>
          <cell r="AO168"/>
          <cell r="AP168">
            <v>-1022992</v>
          </cell>
        </row>
        <row r="169">
          <cell r="A169">
            <v>34700</v>
          </cell>
          <cell r="B169" t="str">
            <v>HOKE COUNTY SCHOOLS</v>
          </cell>
          <cell r="C169"/>
          <cell r="D169"/>
          <cell r="E169">
            <v>71664399</v>
          </cell>
          <cell r="F169"/>
          <cell r="G169"/>
          <cell r="H169">
            <v>695767</v>
          </cell>
          <cell r="I169"/>
          <cell r="J169"/>
          <cell r="K169">
            <v>5737666</v>
          </cell>
          <cell r="L169"/>
          <cell r="M169"/>
          <cell r="N169">
            <v>620583</v>
          </cell>
          <cell r="O169"/>
          <cell r="P169"/>
          <cell r="Q169">
            <v>3247752</v>
          </cell>
          <cell r="R169"/>
          <cell r="S169">
            <v>10301768</v>
          </cell>
          <cell r="T169"/>
          <cell r="U169"/>
          <cell r="V169"/>
          <cell r="W169"/>
          <cell r="X169">
            <v>198303</v>
          </cell>
          <cell r="Y169"/>
          <cell r="Z169"/>
          <cell r="AA169">
            <v>32616155</v>
          </cell>
          <cell r="AB169"/>
          <cell r="AC169"/>
          <cell r="AD169">
            <v>3147350</v>
          </cell>
          <cell r="AE169"/>
          <cell r="AF169"/>
          <cell r="AG169">
            <v>35961808</v>
          </cell>
          <cell r="AH169"/>
          <cell r="AI169"/>
          <cell r="AJ169">
            <v>-7992277</v>
          </cell>
          <cell r="AK169"/>
          <cell r="AL169"/>
          <cell r="AM169">
            <v>179262</v>
          </cell>
          <cell r="AN169"/>
          <cell r="AO169"/>
          <cell r="AP169">
            <v>-7813015</v>
          </cell>
        </row>
        <row r="170">
          <cell r="A170">
            <v>34800</v>
          </cell>
          <cell r="B170" t="str">
            <v>HYDE COUNTY SCHOOLS</v>
          </cell>
          <cell r="C170"/>
          <cell r="D170"/>
          <cell r="E170">
            <v>7084315</v>
          </cell>
          <cell r="F170"/>
          <cell r="G170"/>
          <cell r="H170">
            <v>68779</v>
          </cell>
          <cell r="I170"/>
          <cell r="J170"/>
          <cell r="K170">
            <v>567191</v>
          </cell>
          <cell r="L170"/>
          <cell r="M170"/>
          <cell r="N170">
            <v>61347</v>
          </cell>
          <cell r="O170"/>
          <cell r="P170"/>
          <cell r="Q170">
            <v>308941</v>
          </cell>
          <cell r="R170"/>
          <cell r="S170">
            <v>1006258</v>
          </cell>
          <cell r="T170"/>
          <cell r="U170"/>
          <cell r="V170"/>
          <cell r="W170"/>
          <cell r="X170">
            <v>19603</v>
          </cell>
          <cell r="Y170"/>
          <cell r="Z170"/>
          <cell r="AA170">
            <v>3224239</v>
          </cell>
          <cell r="AB170"/>
          <cell r="AC170"/>
          <cell r="AD170">
            <v>828484</v>
          </cell>
          <cell r="AE170"/>
          <cell r="AF170"/>
          <cell r="AG170">
            <v>4072326</v>
          </cell>
          <cell r="AH170"/>
          <cell r="AI170"/>
          <cell r="AJ170">
            <v>-790069</v>
          </cell>
          <cell r="AK170"/>
          <cell r="AL170"/>
          <cell r="AM170">
            <v>11902</v>
          </cell>
          <cell r="AN170"/>
          <cell r="AO170"/>
          <cell r="AP170">
            <v>-778167</v>
          </cell>
        </row>
        <row r="171">
          <cell r="A171">
            <v>34900</v>
          </cell>
          <cell r="B171" t="str">
            <v>IREDELL COUNTY SCHOOLS</v>
          </cell>
          <cell r="C171"/>
          <cell r="D171"/>
          <cell r="E171">
            <v>152398029</v>
          </cell>
          <cell r="F171"/>
          <cell r="G171"/>
          <cell r="H171">
            <v>1479583</v>
          </cell>
          <cell r="I171"/>
          <cell r="J171"/>
          <cell r="K171">
            <v>12201442</v>
          </cell>
          <cell r="L171"/>
          <cell r="M171"/>
          <cell r="N171">
            <v>1319701</v>
          </cell>
          <cell r="O171"/>
          <cell r="P171"/>
          <cell r="Q171">
            <v>6604256</v>
          </cell>
          <cell r="R171"/>
          <cell r="S171">
            <v>21604982</v>
          </cell>
          <cell r="T171"/>
          <cell r="U171"/>
          <cell r="V171"/>
          <cell r="W171"/>
          <cell r="X171">
            <v>421701</v>
          </cell>
          <cell r="Y171"/>
          <cell r="Z171"/>
          <cell r="AA171">
            <v>69359931</v>
          </cell>
          <cell r="AB171"/>
          <cell r="AC171"/>
          <cell r="AD171">
            <v>5706782</v>
          </cell>
          <cell r="AE171"/>
          <cell r="AF171"/>
          <cell r="AG171">
            <v>75488414</v>
          </cell>
          <cell r="AH171"/>
          <cell r="AI171"/>
          <cell r="AJ171">
            <v>-16995989</v>
          </cell>
          <cell r="AK171"/>
          <cell r="AL171"/>
          <cell r="AM171">
            <v>-205173</v>
          </cell>
          <cell r="AN171"/>
          <cell r="AO171"/>
          <cell r="AP171">
            <v>-17201162</v>
          </cell>
        </row>
        <row r="172">
          <cell r="A172">
            <v>34901</v>
          </cell>
          <cell r="B172" t="str">
            <v>AMERICAN RENAISSANCE MIDDLE SCHOOL</v>
          </cell>
          <cell r="C172"/>
          <cell r="D172"/>
          <cell r="E172">
            <v>4125080</v>
          </cell>
          <cell r="F172"/>
          <cell r="G172"/>
          <cell r="H172">
            <v>40049</v>
          </cell>
          <cell r="I172"/>
          <cell r="J172"/>
          <cell r="K172">
            <v>330266</v>
          </cell>
          <cell r="L172"/>
          <cell r="M172"/>
          <cell r="N172">
            <v>35721</v>
          </cell>
          <cell r="O172"/>
          <cell r="P172"/>
          <cell r="Q172">
            <v>227022</v>
          </cell>
          <cell r="R172"/>
          <cell r="S172">
            <v>633058</v>
          </cell>
          <cell r="T172"/>
          <cell r="U172"/>
          <cell r="V172"/>
          <cell r="W172"/>
          <cell r="X172">
            <v>11415</v>
          </cell>
          <cell r="Y172"/>
          <cell r="Z172"/>
          <cell r="AA172">
            <v>1877421</v>
          </cell>
          <cell r="AB172"/>
          <cell r="AC172"/>
          <cell r="AD172">
            <v>168208</v>
          </cell>
          <cell r="AE172"/>
          <cell r="AF172"/>
          <cell r="AG172">
            <v>2057044</v>
          </cell>
          <cell r="AH172"/>
          <cell r="AI172"/>
          <cell r="AJ172">
            <v>-460044</v>
          </cell>
          <cell r="AK172"/>
          <cell r="AL172"/>
          <cell r="AM172">
            <v>40477</v>
          </cell>
          <cell r="AN172"/>
          <cell r="AO172"/>
          <cell r="AP172">
            <v>-419567</v>
          </cell>
        </row>
        <row r="173">
          <cell r="A173">
            <v>34903</v>
          </cell>
          <cell r="B173" t="str">
            <v>SUCCESS INSTITUTE</v>
          </cell>
          <cell r="C173"/>
          <cell r="D173"/>
          <cell r="E173">
            <v>314128</v>
          </cell>
          <cell r="F173"/>
          <cell r="G173"/>
          <cell r="H173">
            <v>3050</v>
          </cell>
          <cell r="I173"/>
          <cell r="J173"/>
          <cell r="K173">
            <v>25150</v>
          </cell>
          <cell r="L173"/>
          <cell r="M173"/>
          <cell r="N173">
            <v>2720</v>
          </cell>
          <cell r="O173"/>
          <cell r="P173"/>
          <cell r="Q173">
            <v>210021</v>
          </cell>
          <cell r="R173"/>
          <cell r="S173">
            <v>240941</v>
          </cell>
          <cell r="T173"/>
          <cell r="U173"/>
          <cell r="V173"/>
          <cell r="W173"/>
          <cell r="X173">
            <v>869</v>
          </cell>
          <cell r="Y173"/>
          <cell r="Z173"/>
          <cell r="AA173">
            <v>142967</v>
          </cell>
          <cell r="AB173"/>
          <cell r="AC173"/>
          <cell r="AD173">
            <v>45005</v>
          </cell>
          <cell r="AE173"/>
          <cell r="AF173"/>
          <cell r="AG173">
            <v>188841</v>
          </cell>
          <cell r="AH173"/>
          <cell r="AI173"/>
          <cell r="AJ173">
            <v>-35033</v>
          </cell>
          <cell r="AK173"/>
          <cell r="AL173"/>
          <cell r="AM173">
            <v>30249</v>
          </cell>
          <cell r="AN173"/>
          <cell r="AO173"/>
          <cell r="AP173">
            <v>-4784</v>
          </cell>
        </row>
        <row r="174">
          <cell r="A174">
            <v>34905</v>
          </cell>
          <cell r="B174" t="str">
            <v>MITCHELL COMMUNITY COLLEGE</v>
          </cell>
          <cell r="C174"/>
          <cell r="D174"/>
          <cell r="E174">
            <v>13520011</v>
          </cell>
          <cell r="F174"/>
          <cell r="G174"/>
          <cell r="H174">
            <v>131261</v>
          </cell>
          <cell r="I174"/>
          <cell r="J174"/>
          <cell r="K174">
            <v>1082453</v>
          </cell>
          <cell r="L174"/>
          <cell r="M174"/>
          <cell r="N174">
            <v>117077</v>
          </cell>
          <cell r="O174"/>
          <cell r="P174"/>
          <cell r="Q174">
            <v>134581</v>
          </cell>
          <cell r="R174"/>
          <cell r="S174">
            <v>1465372</v>
          </cell>
          <cell r="T174"/>
          <cell r="U174"/>
          <cell r="V174"/>
          <cell r="W174"/>
          <cell r="X174">
            <v>37411</v>
          </cell>
          <cell r="Y174"/>
          <cell r="Z174"/>
          <cell r="AA174">
            <v>6153275</v>
          </cell>
          <cell r="AB174"/>
          <cell r="AC174"/>
          <cell r="AD174">
            <v>716878</v>
          </cell>
          <cell r="AE174"/>
          <cell r="AF174"/>
          <cell r="AG174">
            <v>6907564</v>
          </cell>
          <cell r="AH174"/>
          <cell r="AI174"/>
          <cell r="AJ174">
            <v>-1507801</v>
          </cell>
          <cell r="AK174"/>
          <cell r="AL174"/>
          <cell r="AM174">
            <v>-519068</v>
          </cell>
          <cell r="AN174"/>
          <cell r="AO174"/>
          <cell r="AP174">
            <v>-2026869</v>
          </cell>
        </row>
        <row r="175">
          <cell r="A175">
            <v>34910</v>
          </cell>
          <cell r="B175" t="str">
            <v>MOORESVILLE CITY SCHOOLS</v>
          </cell>
          <cell r="C175"/>
          <cell r="D175"/>
          <cell r="E175">
            <v>49607774</v>
          </cell>
          <cell r="F175"/>
          <cell r="G175"/>
          <cell r="H175">
            <v>481626</v>
          </cell>
          <cell r="I175"/>
          <cell r="J175"/>
          <cell r="K175">
            <v>3971747</v>
          </cell>
          <cell r="L175"/>
          <cell r="M175"/>
          <cell r="N175">
            <v>429582</v>
          </cell>
          <cell r="O175"/>
          <cell r="P175"/>
          <cell r="Q175">
            <v>2675303</v>
          </cell>
          <cell r="R175"/>
          <cell r="S175">
            <v>7558258</v>
          </cell>
          <cell r="T175"/>
          <cell r="U175"/>
          <cell r="V175"/>
          <cell r="W175"/>
          <cell r="X175">
            <v>137270</v>
          </cell>
          <cell r="Y175"/>
          <cell r="Z175"/>
          <cell r="AA175">
            <v>22577666</v>
          </cell>
          <cell r="AB175"/>
          <cell r="AC175"/>
          <cell r="AD175">
            <v>1120342</v>
          </cell>
          <cell r="AE175"/>
          <cell r="AF175"/>
          <cell r="AG175">
            <v>23835278</v>
          </cell>
          <cell r="AH175"/>
          <cell r="AI175"/>
          <cell r="AJ175">
            <v>-5532441</v>
          </cell>
          <cell r="AK175"/>
          <cell r="AL175"/>
          <cell r="AM175">
            <v>302864</v>
          </cell>
          <cell r="AN175"/>
          <cell r="AO175"/>
          <cell r="AP175">
            <v>-5229577</v>
          </cell>
        </row>
        <row r="176">
          <cell r="A176">
            <v>35000</v>
          </cell>
          <cell r="B176" t="str">
            <v>JACKSON COUNTY SCHOOLS</v>
          </cell>
          <cell r="C176"/>
          <cell r="D176"/>
          <cell r="E176">
            <v>31108822</v>
          </cell>
          <cell r="F176"/>
          <cell r="G176"/>
          <cell r="H176">
            <v>302026</v>
          </cell>
          <cell r="I176"/>
          <cell r="J176"/>
          <cell r="K176">
            <v>2490665</v>
          </cell>
          <cell r="L176"/>
          <cell r="M176"/>
          <cell r="N176">
            <v>269389</v>
          </cell>
          <cell r="O176"/>
          <cell r="P176"/>
          <cell r="Q176">
            <v>373692</v>
          </cell>
          <cell r="R176"/>
          <cell r="S176">
            <v>3435772</v>
          </cell>
          <cell r="T176"/>
          <cell r="U176"/>
          <cell r="V176"/>
          <cell r="W176"/>
          <cell r="X176">
            <v>86081</v>
          </cell>
          <cell r="Y176"/>
          <cell r="Z176"/>
          <cell r="AA176">
            <v>14158358</v>
          </cell>
          <cell r="AB176"/>
          <cell r="AC176"/>
          <cell r="AD176">
            <v>1341035</v>
          </cell>
          <cell r="AE176"/>
          <cell r="AF176"/>
          <cell r="AG176">
            <v>15585474</v>
          </cell>
          <cell r="AH176"/>
          <cell r="AI176"/>
          <cell r="AJ176">
            <v>-3469370</v>
          </cell>
          <cell r="AK176"/>
          <cell r="AL176"/>
          <cell r="AM176">
            <v>19613</v>
          </cell>
          <cell r="AN176"/>
          <cell r="AO176"/>
          <cell r="AP176">
            <v>-3449757</v>
          </cell>
        </row>
        <row r="177">
          <cell r="A177">
            <v>35005</v>
          </cell>
          <cell r="B177" t="str">
            <v>SOUTHWESTERN COMMUNITY COLLEGE</v>
          </cell>
          <cell r="C177"/>
          <cell r="D177"/>
          <cell r="E177">
            <v>12335969</v>
          </cell>
          <cell r="F177"/>
          <cell r="G177"/>
          <cell r="H177">
            <v>119766</v>
          </cell>
          <cell r="I177"/>
          <cell r="J177"/>
          <cell r="K177">
            <v>987655</v>
          </cell>
          <cell r="L177"/>
          <cell r="M177"/>
          <cell r="N177">
            <v>106824</v>
          </cell>
          <cell r="O177"/>
          <cell r="P177"/>
          <cell r="Q177">
            <v>180987</v>
          </cell>
          <cell r="R177"/>
          <cell r="S177">
            <v>1395232</v>
          </cell>
          <cell r="T177"/>
          <cell r="U177"/>
          <cell r="V177"/>
          <cell r="W177"/>
          <cell r="X177">
            <v>34135</v>
          </cell>
          <cell r="Y177"/>
          <cell r="Z177"/>
          <cell r="AA177">
            <v>5614390</v>
          </cell>
          <cell r="AB177"/>
          <cell r="AC177"/>
          <cell r="AD177">
            <v>1626762</v>
          </cell>
          <cell r="AE177"/>
          <cell r="AF177"/>
          <cell r="AG177">
            <v>7275287</v>
          </cell>
          <cell r="AH177"/>
          <cell r="AI177"/>
          <cell r="AJ177">
            <v>-1375752</v>
          </cell>
          <cell r="AK177"/>
          <cell r="AL177"/>
          <cell r="AM177">
            <v>-618579</v>
          </cell>
          <cell r="AN177"/>
          <cell r="AO177"/>
          <cell r="AP177">
            <v>-1994331</v>
          </cell>
        </row>
        <row r="178">
          <cell r="A178">
            <v>35100</v>
          </cell>
          <cell r="B178" t="str">
            <v>JOHNSTON COUNTY SCHOOLS</v>
          </cell>
          <cell r="C178"/>
          <cell r="D178"/>
          <cell r="E178">
            <v>285632032</v>
          </cell>
          <cell r="F178"/>
          <cell r="G178"/>
          <cell r="H178">
            <v>2773109</v>
          </cell>
          <cell r="I178"/>
          <cell r="J178"/>
          <cell r="K178">
            <v>22868555</v>
          </cell>
          <cell r="L178"/>
          <cell r="M178"/>
          <cell r="N178">
            <v>2473450</v>
          </cell>
          <cell r="O178"/>
          <cell r="P178"/>
          <cell r="Q178">
            <v>12463141</v>
          </cell>
          <cell r="R178"/>
          <cell r="S178">
            <v>40578255</v>
          </cell>
          <cell r="T178"/>
          <cell r="U178"/>
          <cell r="V178"/>
          <cell r="W178"/>
          <cell r="X178">
            <v>790373</v>
          </cell>
          <cell r="Y178"/>
          <cell r="Z178"/>
          <cell r="AA178">
            <v>129997863</v>
          </cell>
          <cell r="AB178"/>
          <cell r="AC178"/>
          <cell r="AD178">
            <v>14224320</v>
          </cell>
          <cell r="AE178"/>
          <cell r="AF178"/>
          <cell r="AG178">
            <v>145012556</v>
          </cell>
          <cell r="AH178"/>
          <cell r="AI178"/>
          <cell r="AJ178">
            <v>-31854734</v>
          </cell>
          <cell r="AK178"/>
          <cell r="AL178"/>
          <cell r="AM178">
            <v>3802625</v>
          </cell>
          <cell r="AN178"/>
          <cell r="AO178"/>
          <cell r="AP178">
            <v>-28052109</v>
          </cell>
        </row>
        <row r="179">
          <cell r="A179">
            <v>35105</v>
          </cell>
          <cell r="B179" t="str">
            <v>JOHNSTON TECHNICAL COLLEGE</v>
          </cell>
          <cell r="C179"/>
          <cell r="D179"/>
          <cell r="E179">
            <v>22592014</v>
          </cell>
          <cell r="F179"/>
          <cell r="G179"/>
          <cell r="H179">
            <v>219339</v>
          </cell>
          <cell r="I179"/>
          <cell r="J179"/>
          <cell r="K179">
            <v>1808784</v>
          </cell>
          <cell r="L179"/>
          <cell r="M179"/>
          <cell r="N179">
            <v>195637</v>
          </cell>
          <cell r="O179"/>
          <cell r="P179"/>
          <cell r="Q179">
            <v>218728</v>
          </cell>
          <cell r="R179"/>
          <cell r="S179">
            <v>2442488</v>
          </cell>
          <cell r="T179"/>
          <cell r="U179"/>
          <cell r="V179"/>
          <cell r="W179"/>
          <cell r="X179">
            <v>62514</v>
          </cell>
          <cell r="Y179"/>
          <cell r="Z179"/>
          <cell r="AA179">
            <v>10282157</v>
          </cell>
          <cell r="AB179"/>
          <cell r="AC179"/>
          <cell r="AD179">
            <v>1777902</v>
          </cell>
          <cell r="AE179"/>
          <cell r="AF179"/>
          <cell r="AG179">
            <v>12122573</v>
          </cell>
          <cell r="AH179"/>
          <cell r="AI179"/>
          <cell r="AJ179">
            <v>-2519545</v>
          </cell>
          <cell r="AK179"/>
          <cell r="AL179"/>
          <cell r="AM179">
            <v>-806513</v>
          </cell>
          <cell r="AN179"/>
          <cell r="AO179"/>
          <cell r="AP179">
            <v>-3326058</v>
          </cell>
        </row>
        <row r="180">
          <cell r="A180">
            <v>35106</v>
          </cell>
          <cell r="B180" t="str">
            <v>NEUSE CHARTER SCHOOL</v>
          </cell>
          <cell r="C180"/>
          <cell r="D180"/>
          <cell r="E180">
            <v>5858467</v>
          </cell>
          <cell r="F180"/>
          <cell r="G180"/>
          <cell r="H180">
            <v>56878</v>
          </cell>
          <cell r="I180"/>
          <cell r="J180"/>
          <cell r="K180">
            <v>469046</v>
          </cell>
          <cell r="L180"/>
          <cell r="M180"/>
          <cell r="N180">
            <v>50732</v>
          </cell>
          <cell r="O180"/>
          <cell r="P180"/>
          <cell r="Q180">
            <v>105597</v>
          </cell>
          <cell r="R180"/>
          <cell r="S180">
            <v>682253</v>
          </cell>
          <cell r="T180"/>
          <cell r="U180"/>
          <cell r="V180"/>
          <cell r="W180"/>
          <cell r="X180">
            <v>16211</v>
          </cell>
          <cell r="Y180"/>
          <cell r="Z180"/>
          <cell r="AA180">
            <v>2666326</v>
          </cell>
          <cell r="AB180"/>
          <cell r="AC180"/>
          <cell r="AD180">
            <v>582697</v>
          </cell>
          <cell r="AE180"/>
          <cell r="AF180"/>
          <cell r="AG180">
            <v>3265234</v>
          </cell>
          <cell r="AH180"/>
          <cell r="AI180"/>
          <cell r="AJ180">
            <v>-653357</v>
          </cell>
          <cell r="AK180"/>
          <cell r="AL180"/>
          <cell r="AM180">
            <v>-180426</v>
          </cell>
          <cell r="AN180"/>
          <cell r="AO180"/>
          <cell r="AP180">
            <v>-833783</v>
          </cell>
        </row>
        <row r="181">
          <cell r="A181">
            <v>35200</v>
          </cell>
          <cell r="B181" t="str">
            <v>JONES COUNTY SCHOOLS</v>
          </cell>
          <cell r="C181"/>
          <cell r="D181"/>
          <cell r="E181">
            <v>11050754</v>
          </cell>
          <cell r="F181"/>
          <cell r="G181"/>
          <cell r="H181">
            <v>107288</v>
          </cell>
          <cell r="I181"/>
          <cell r="J181"/>
          <cell r="K181">
            <v>884756</v>
          </cell>
          <cell r="L181"/>
          <cell r="M181"/>
          <cell r="N181">
            <v>95695</v>
          </cell>
          <cell r="O181"/>
          <cell r="P181"/>
          <cell r="Q181">
            <v>1062372</v>
          </cell>
          <cell r="R181"/>
          <cell r="S181">
            <v>2150111</v>
          </cell>
          <cell r="T181"/>
          <cell r="U181"/>
          <cell r="V181"/>
          <cell r="W181"/>
          <cell r="X181">
            <v>30579</v>
          </cell>
          <cell r="Y181"/>
          <cell r="Z181"/>
          <cell r="AA181">
            <v>5029458</v>
          </cell>
          <cell r="AB181"/>
          <cell r="AC181"/>
          <cell r="AD181">
            <v>1221651</v>
          </cell>
          <cell r="AE181"/>
          <cell r="AF181"/>
          <cell r="AG181">
            <v>6281688</v>
          </cell>
          <cell r="AH181"/>
          <cell r="AI181"/>
          <cell r="AJ181">
            <v>-1232420</v>
          </cell>
          <cell r="AK181"/>
          <cell r="AL181"/>
          <cell r="AM181">
            <v>-123173</v>
          </cell>
          <cell r="AN181"/>
          <cell r="AO181"/>
          <cell r="AP181">
            <v>-1355593</v>
          </cell>
        </row>
        <row r="182">
          <cell r="A182">
            <v>35300</v>
          </cell>
          <cell r="B182" t="str">
            <v>SANFORD-LEE COUNTY BOARD OF EDUCATION</v>
          </cell>
          <cell r="C182"/>
          <cell r="D182"/>
          <cell r="E182">
            <v>81723128</v>
          </cell>
          <cell r="F182"/>
          <cell r="G182"/>
          <cell r="H182">
            <v>793424</v>
          </cell>
          <cell r="I182"/>
          <cell r="J182"/>
          <cell r="K182">
            <v>6542998</v>
          </cell>
          <cell r="L182"/>
          <cell r="M182"/>
          <cell r="N182">
            <v>707687</v>
          </cell>
          <cell r="O182"/>
          <cell r="P182"/>
          <cell r="Q182">
            <v>6996126</v>
          </cell>
          <cell r="R182"/>
          <cell r="S182">
            <v>15040235</v>
          </cell>
          <cell r="T182"/>
          <cell r="U182"/>
          <cell r="V182"/>
          <cell r="W182"/>
          <cell r="X182">
            <v>226136</v>
          </cell>
          <cell r="Y182"/>
          <cell r="Z182"/>
          <cell r="AA182">
            <v>37194120</v>
          </cell>
          <cell r="AB182"/>
          <cell r="AC182"/>
          <cell r="AD182">
            <v>10982408</v>
          </cell>
          <cell r="AE182"/>
          <cell r="AF182"/>
          <cell r="AG182">
            <v>48402664</v>
          </cell>
          <cell r="AH182"/>
          <cell r="AI182"/>
          <cell r="AJ182">
            <v>-9114061</v>
          </cell>
          <cell r="AK182"/>
          <cell r="AL182"/>
          <cell r="AM182">
            <v>643226</v>
          </cell>
          <cell r="AN182"/>
          <cell r="AO182"/>
          <cell r="AP182">
            <v>-8470835</v>
          </cell>
        </row>
        <row r="183">
          <cell r="A183">
            <v>35305</v>
          </cell>
          <cell r="B183" t="str">
            <v>CENTRAL CAROLINA COMMUNITY COLLEGE</v>
          </cell>
          <cell r="C183"/>
          <cell r="D183"/>
          <cell r="E183">
            <v>31518731</v>
          </cell>
          <cell r="F183"/>
          <cell r="G183"/>
          <cell r="H183">
            <v>306005</v>
          </cell>
          <cell r="I183"/>
          <cell r="J183"/>
          <cell r="K183">
            <v>2523484</v>
          </cell>
          <cell r="L183"/>
          <cell r="M183"/>
          <cell r="N183">
            <v>272939</v>
          </cell>
          <cell r="O183"/>
          <cell r="P183"/>
          <cell r="Q183">
            <v>3113393</v>
          </cell>
          <cell r="R183"/>
          <cell r="S183">
            <v>6215821</v>
          </cell>
          <cell r="T183"/>
          <cell r="U183"/>
          <cell r="V183"/>
          <cell r="W183"/>
          <cell r="X183">
            <v>87216</v>
          </cell>
          <cell r="Y183"/>
          <cell r="Z183"/>
          <cell r="AA183">
            <v>14344917</v>
          </cell>
          <cell r="AB183"/>
          <cell r="AC183"/>
          <cell r="AD183">
            <v>619223</v>
          </cell>
          <cell r="AE183"/>
          <cell r="AF183"/>
          <cell r="AG183">
            <v>15051356</v>
          </cell>
          <cell r="AH183"/>
          <cell r="AI183"/>
          <cell r="AJ183">
            <v>-3515083</v>
          </cell>
          <cell r="AK183"/>
          <cell r="AL183"/>
          <cell r="AM183">
            <v>476701</v>
          </cell>
          <cell r="AN183"/>
          <cell r="AO183"/>
          <cell r="AP183">
            <v>-3038382</v>
          </cell>
        </row>
        <row r="184">
          <cell r="A184">
            <v>35400</v>
          </cell>
          <cell r="B184" t="str">
            <v>LENOIR COUNTY SCHOOLS</v>
          </cell>
          <cell r="C184"/>
          <cell r="D184"/>
          <cell r="E184">
            <v>62329706</v>
          </cell>
          <cell r="F184"/>
          <cell r="G184"/>
          <cell r="H184">
            <v>605139</v>
          </cell>
          <cell r="I184"/>
          <cell r="J184"/>
          <cell r="K184">
            <v>4990303</v>
          </cell>
          <cell r="L184"/>
          <cell r="M184"/>
          <cell r="N184">
            <v>539748</v>
          </cell>
          <cell r="O184"/>
          <cell r="P184"/>
          <cell r="Q184">
            <v>3330084</v>
          </cell>
          <cell r="R184"/>
          <cell r="S184">
            <v>9465274</v>
          </cell>
          <cell r="T184"/>
          <cell r="U184"/>
          <cell r="V184"/>
          <cell r="W184"/>
          <cell r="X184">
            <v>172473</v>
          </cell>
          <cell r="Y184"/>
          <cell r="Z184"/>
          <cell r="AA184">
            <v>28367717</v>
          </cell>
          <cell r="AB184"/>
          <cell r="AC184"/>
          <cell r="AD184">
            <v>3387154</v>
          </cell>
          <cell r="AE184"/>
          <cell r="AF184"/>
          <cell r="AG184">
            <v>31927344</v>
          </cell>
          <cell r="AH184"/>
          <cell r="AI184"/>
          <cell r="AJ184">
            <v>-6951237</v>
          </cell>
          <cell r="AK184"/>
          <cell r="AL184"/>
          <cell r="AM184">
            <v>-346103</v>
          </cell>
          <cell r="AN184"/>
          <cell r="AO184"/>
          <cell r="AP184">
            <v>-7297340</v>
          </cell>
        </row>
        <row r="185">
          <cell r="A185">
            <v>35401</v>
          </cell>
          <cell r="B185" t="str">
            <v>CHILDRENS VILLAGE ACADEMY</v>
          </cell>
          <cell r="C185"/>
          <cell r="D185"/>
          <cell r="E185">
            <v>910965</v>
          </cell>
          <cell r="F185"/>
          <cell r="G185"/>
          <cell r="H185">
            <v>8844</v>
          </cell>
          <cell r="I185"/>
          <cell r="J185"/>
          <cell r="K185">
            <v>72935</v>
          </cell>
          <cell r="L185"/>
          <cell r="M185"/>
          <cell r="N185">
            <v>7889</v>
          </cell>
          <cell r="O185"/>
          <cell r="P185"/>
          <cell r="Q185">
            <v>370024</v>
          </cell>
          <cell r="R185"/>
          <cell r="S185">
            <v>459692</v>
          </cell>
          <cell r="T185"/>
          <cell r="U185"/>
          <cell r="V185"/>
          <cell r="W185"/>
          <cell r="X185">
            <v>2521</v>
          </cell>
          <cell r="Y185"/>
          <cell r="Z185"/>
          <cell r="AA185">
            <v>414602</v>
          </cell>
          <cell r="AB185"/>
          <cell r="AC185"/>
          <cell r="AD185">
            <v>91093</v>
          </cell>
          <cell r="AE185"/>
          <cell r="AF185"/>
          <cell r="AG185">
            <v>508216</v>
          </cell>
          <cell r="AH185"/>
          <cell r="AI185"/>
          <cell r="AJ185">
            <v>-101594</v>
          </cell>
          <cell r="AK185"/>
          <cell r="AL185"/>
          <cell r="AM185">
            <v>96260</v>
          </cell>
          <cell r="AN185"/>
          <cell r="AO185"/>
          <cell r="AP185">
            <v>-5334</v>
          </cell>
        </row>
        <row r="186">
          <cell r="A186">
            <v>35405</v>
          </cell>
          <cell r="B186" t="str">
            <v>LENOIR COUNTY COMMUNITY COLLEGE</v>
          </cell>
          <cell r="C186"/>
          <cell r="D186"/>
          <cell r="E186">
            <v>17724558</v>
          </cell>
          <cell r="F186"/>
          <cell r="G186"/>
          <cell r="H186">
            <v>172082</v>
          </cell>
          <cell r="I186"/>
          <cell r="J186"/>
          <cell r="K186">
            <v>1419081</v>
          </cell>
          <cell r="L186"/>
          <cell r="M186"/>
          <cell r="N186">
            <v>153487</v>
          </cell>
          <cell r="O186"/>
          <cell r="P186"/>
          <cell r="Q186">
            <v>278044</v>
          </cell>
          <cell r="R186"/>
          <cell r="S186">
            <v>2022694</v>
          </cell>
          <cell r="T186"/>
          <cell r="U186"/>
          <cell r="V186"/>
          <cell r="W186"/>
          <cell r="X186">
            <v>49046</v>
          </cell>
          <cell r="Y186"/>
          <cell r="Z186"/>
          <cell r="AA186">
            <v>8066863</v>
          </cell>
          <cell r="AB186"/>
          <cell r="AC186"/>
          <cell r="AD186">
            <v>3165705</v>
          </cell>
          <cell r="AE186"/>
          <cell r="AF186"/>
          <cell r="AG186">
            <v>11281614</v>
          </cell>
          <cell r="AH186"/>
          <cell r="AI186"/>
          <cell r="AJ186">
            <v>-1976708</v>
          </cell>
          <cell r="AK186"/>
          <cell r="AL186"/>
          <cell r="AM186">
            <v>-1317468</v>
          </cell>
          <cell r="AN186"/>
          <cell r="AO186"/>
          <cell r="AP186">
            <v>-3294176</v>
          </cell>
        </row>
        <row r="187">
          <cell r="A187">
            <v>35500</v>
          </cell>
          <cell r="B187" t="str">
            <v>LINCOLN COUNTY SCHOOLS</v>
          </cell>
          <cell r="C187"/>
          <cell r="D187"/>
          <cell r="E187">
            <v>84670597</v>
          </cell>
          <cell r="F187"/>
          <cell r="G187"/>
          <cell r="H187">
            <v>822040</v>
          </cell>
          <cell r="I187"/>
          <cell r="J187"/>
          <cell r="K187">
            <v>6778981</v>
          </cell>
          <cell r="L187"/>
          <cell r="M187"/>
          <cell r="N187">
            <v>733211</v>
          </cell>
          <cell r="O187"/>
          <cell r="P187"/>
          <cell r="Q187">
            <v>5093032</v>
          </cell>
          <cell r="R187"/>
          <cell r="S187">
            <v>13427264</v>
          </cell>
          <cell r="T187"/>
          <cell r="U187"/>
          <cell r="V187"/>
          <cell r="W187"/>
          <cell r="X187">
            <v>234292</v>
          </cell>
          <cell r="Y187"/>
          <cell r="Z187"/>
          <cell r="AA187">
            <v>38535582</v>
          </cell>
          <cell r="AB187"/>
          <cell r="AC187"/>
          <cell r="AD187">
            <v>6541727</v>
          </cell>
          <cell r="AE187"/>
          <cell r="AF187"/>
          <cell r="AG187">
            <v>45311601</v>
          </cell>
          <cell r="AH187"/>
          <cell r="AI187"/>
          <cell r="AJ187">
            <v>-9442778</v>
          </cell>
          <cell r="AK187"/>
          <cell r="AL187"/>
          <cell r="AM187">
            <v>-1849775</v>
          </cell>
          <cell r="AN187"/>
          <cell r="AO187"/>
          <cell r="AP187">
            <v>-11292553</v>
          </cell>
        </row>
        <row r="188">
          <cell r="A188">
            <v>35600</v>
          </cell>
          <cell r="B188" t="str">
            <v>MACON COUNTY SCHOOLS</v>
          </cell>
          <cell r="C188"/>
          <cell r="D188"/>
          <cell r="E188">
            <v>37274935</v>
          </cell>
          <cell r="F188"/>
          <cell r="G188"/>
          <cell r="H188">
            <v>361890</v>
          </cell>
          <cell r="I188"/>
          <cell r="J188"/>
          <cell r="K188">
            <v>2984343</v>
          </cell>
          <cell r="L188"/>
          <cell r="M188"/>
          <cell r="N188">
            <v>322785</v>
          </cell>
          <cell r="O188"/>
          <cell r="P188"/>
          <cell r="Q188">
            <v>3438444</v>
          </cell>
          <cell r="R188"/>
          <cell r="S188">
            <v>7107462</v>
          </cell>
          <cell r="T188"/>
          <cell r="U188"/>
          <cell r="V188"/>
          <cell r="W188"/>
          <cell r="X188">
            <v>103144</v>
          </cell>
          <cell r="Y188"/>
          <cell r="Z188"/>
          <cell r="AA188">
            <v>16964700</v>
          </cell>
          <cell r="AB188"/>
          <cell r="AC188"/>
          <cell r="AD188">
            <v>1883411</v>
          </cell>
          <cell r="AE188"/>
          <cell r="AF188"/>
          <cell r="AG188">
            <v>18951255</v>
          </cell>
          <cell r="AH188"/>
          <cell r="AI188"/>
          <cell r="AJ188">
            <v>-4157037</v>
          </cell>
          <cell r="AK188"/>
          <cell r="AL188"/>
          <cell r="AM188">
            <v>800750</v>
          </cell>
          <cell r="AN188"/>
          <cell r="AO188"/>
          <cell r="AP188">
            <v>-3356287</v>
          </cell>
        </row>
        <row r="189">
          <cell r="A189">
            <v>35700</v>
          </cell>
          <cell r="B189" t="str">
            <v>MADISON COUNTY SCHOOLS</v>
          </cell>
          <cell r="C189"/>
          <cell r="D189"/>
          <cell r="E189">
            <v>19120025</v>
          </cell>
          <cell r="F189"/>
          <cell r="G189"/>
          <cell r="H189">
            <v>185630</v>
          </cell>
          <cell r="I189"/>
          <cell r="J189"/>
          <cell r="K189">
            <v>1530806</v>
          </cell>
          <cell r="L189"/>
          <cell r="M189"/>
          <cell r="N189">
            <v>165571</v>
          </cell>
          <cell r="O189"/>
          <cell r="P189"/>
          <cell r="Q189">
            <v>905620</v>
          </cell>
          <cell r="R189"/>
          <cell r="S189">
            <v>2787627</v>
          </cell>
          <cell r="T189"/>
          <cell r="U189"/>
          <cell r="V189"/>
          <cell r="W189"/>
          <cell r="X189">
            <v>52907</v>
          </cell>
          <cell r="Y189"/>
          <cell r="Z189"/>
          <cell r="AA189">
            <v>8701973</v>
          </cell>
          <cell r="AB189"/>
          <cell r="AC189"/>
          <cell r="AD189">
            <v>1313705</v>
          </cell>
          <cell r="AE189"/>
          <cell r="AF189"/>
          <cell r="AG189">
            <v>10068585</v>
          </cell>
          <cell r="AH189"/>
          <cell r="AI189"/>
          <cell r="AJ189">
            <v>-2132335</v>
          </cell>
          <cell r="AK189"/>
          <cell r="AL189"/>
          <cell r="AM189">
            <v>-90600</v>
          </cell>
          <cell r="AN189"/>
          <cell r="AO189"/>
          <cell r="AP189">
            <v>-2222935</v>
          </cell>
        </row>
        <row r="190">
          <cell r="A190">
            <v>35800</v>
          </cell>
          <cell r="B190" t="str">
            <v>MARTIN COUNTY SCHOOLS</v>
          </cell>
          <cell r="C190"/>
          <cell r="D190"/>
          <cell r="E190">
            <v>23986545</v>
          </cell>
          <cell r="F190"/>
          <cell r="G190"/>
          <cell r="H190">
            <v>232878</v>
          </cell>
          <cell r="I190"/>
          <cell r="J190"/>
          <cell r="K190">
            <v>1920435</v>
          </cell>
          <cell r="L190"/>
          <cell r="M190"/>
          <cell r="N190">
            <v>207713</v>
          </cell>
          <cell r="O190"/>
          <cell r="P190"/>
          <cell r="Q190">
            <v>585904</v>
          </cell>
          <cell r="R190"/>
          <cell r="S190">
            <v>2946930</v>
          </cell>
          <cell r="T190"/>
          <cell r="U190"/>
          <cell r="V190"/>
          <cell r="W190"/>
          <cell r="X190">
            <v>66373</v>
          </cell>
          <cell r="Y190"/>
          <cell r="Z190"/>
          <cell r="AA190">
            <v>10916842</v>
          </cell>
          <cell r="AB190"/>
          <cell r="AC190"/>
          <cell r="AD190">
            <v>3181274</v>
          </cell>
          <cell r="AE190"/>
          <cell r="AF190"/>
          <cell r="AG190">
            <v>14164489</v>
          </cell>
          <cell r="AH190"/>
          <cell r="AI190"/>
          <cell r="AJ190">
            <v>-2675069</v>
          </cell>
          <cell r="AK190"/>
          <cell r="AL190"/>
          <cell r="AM190">
            <v>-1118742</v>
          </cell>
          <cell r="AN190"/>
          <cell r="AO190"/>
          <cell r="AP190">
            <v>-3793811</v>
          </cell>
        </row>
        <row r="191">
          <cell r="A191">
            <v>35805</v>
          </cell>
          <cell r="B191" t="str">
            <v>MARTIN COMMUNITY COLLEGE</v>
          </cell>
          <cell r="C191"/>
          <cell r="D191"/>
          <cell r="E191">
            <v>5034273</v>
          </cell>
          <cell r="F191"/>
          <cell r="G191"/>
          <cell r="H191">
            <v>48876</v>
          </cell>
          <cell r="I191"/>
          <cell r="J191"/>
          <cell r="K191">
            <v>403059</v>
          </cell>
          <cell r="L191"/>
          <cell r="M191"/>
          <cell r="N191">
            <v>43595</v>
          </cell>
          <cell r="O191"/>
          <cell r="P191"/>
          <cell r="Q191">
            <v>332184</v>
          </cell>
          <cell r="R191"/>
          <cell r="S191">
            <v>827714</v>
          </cell>
          <cell r="T191"/>
          <cell r="U191"/>
          <cell r="V191"/>
          <cell r="W191"/>
          <cell r="X191">
            <v>13930</v>
          </cell>
          <cell r="Y191"/>
          <cell r="Z191"/>
          <cell r="AA191">
            <v>2291216</v>
          </cell>
          <cell r="AB191"/>
          <cell r="AC191"/>
          <cell r="AD191">
            <v>203917</v>
          </cell>
          <cell r="AE191"/>
          <cell r="AF191"/>
          <cell r="AG191">
            <v>2509063</v>
          </cell>
          <cell r="AH191"/>
          <cell r="AI191"/>
          <cell r="AJ191">
            <v>-561439</v>
          </cell>
          <cell r="AK191"/>
          <cell r="AL191"/>
          <cell r="AM191">
            <v>237607</v>
          </cell>
          <cell r="AN191"/>
          <cell r="AO191"/>
          <cell r="AP191">
            <v>-323832</v>
          </cell>
        </row>
        <row r="192">
          <cell r="A192">
            <v>35900</v>
          </cell>
          <cell r="B192" t="str">
            <v>MCDOWELL COUNTY SCHOOLS</v>
          </cell>
          <cell r="C192"/>
          <cell r="D192"/>
          <cell r="E192">
            <v>47724452</v>
          </cell>
          <cell r="F192"/>
          <cell r="G192"/>
          <cell r="H192">
            <v>463341</v>
          </cell>
          <cell r="I192"/>
          <cell r="J192"/>
          <cell r="K192">
            <v>3820962</v>
          </cell>
          <cell r="L192"/>
          <cell r="M192"/>
          <cell r="N192">
            <v>413273</v>
          </cell>
          <cell r="O192"/>
          <cell r="P192"/>
          <cell r="Q192">
            <v>1457076</v>
          </cell>
          <cell r="R192"/>
          <cell r="S192">
            <v>6154652</v>
          </cell>
          <cell r="T192"/>
          <cell r="U192"/>
          <cell r="V192"/>
          <cell r="W192"/>
          <cell r="X192">
            <v>132058</v>
          </cell>
          <cell r="Y192"/>
          <cell r="Z192"/>
          <cell r="AA192">
            <v>21720522</v>
          </cell>
          <cell r="AB192"/>
          <cell r="AC192"/>
          <cell r="AD192">
            <v>4993944</v>
          </cell>
          <cell r="AE192"/>
          <cell r="AF192"/>
          <cell r="AG192">
            <v>26846524</v>
          </cell>
          <cell r="AH192"/>
          <cell r="AI192"/>
          <cell r="AJ192">
            <v>-5322406</v>
          </cell>
          <cell r="AK192"/>
          <cell r="AL192"/>
          <cell r="AM192">
            <v>-1479004</v>
          </cell>
          <cell r="AN192"/>
          <cell r="AO192"/>
          <cell r="AP192">
            <v>-6801410</v>
          </cell>
        </row>
        <row r="193">
          <cell r="A193">
            <v>35905</v>
          </cell>
          <cell r="B193" t="str">
            <v>MCDOWELL TECHNICAL COLLEGE</v>
          </cell>
          <cell r="C193"/>
          <cell r="D193"/>
          <cell r="E193">
            <v>5782252</v>
          </cell>
          <cell r="F193"/>
          <cell r="G193"/>
          <cell r="H193">
            <v>56138</v>
          </cell>
          <cell r="I193"/>
          <cell r="J193"/>
          <cell r="K193">
            <v>462944</v>
          </cell>
          <cell r="L193"/>
          <cell r="M193"/>
          <cell r="N193">
            <v>50072</v>
          </cell>
          <cell r="O193"/>
          <cell r="P193"/>
          <cell r="Q193">
            <v>823376</v>
          </cell>
          <cell r="R193"/>
          <cell r="S193">
            <v>1392530</v>
          </cell>
          <cell r="T193"/>
          <cell r="U193"/>
          <cell r="V193"/>
          <cell r="W193"/>
          <cell r="X193">
            <v>16000</v>
          </cell>
          <cell r="Y193"/>
          <cell r="Z193"/>
          <cell r="AA193">
            <v>2631639</v>
          </cell>
          <cell r="AB193"/>
          <cell r="AC193"/>
          <cell r="AD193">
            <v>963567</v>
          </cell>
          <cell r="AE193"/>
          <cell r="AF193"/>
          <cell r="AG193">
            <v>3611206</v>
          </cell>
          <cell r="AH193"/>
          <cell r="AI193"/>
          <cell r="AJ193">
            <v>-644858</v>
          </cell>
          <cell r="AK193"/>
          <cell r="AL193"/>
          <cell r="AM193">
            <v>-271563</v>
          </cell>
          <cell r="AN193"/>
          <cell r="AO193"/>
          <cell r="AP193">
            <v>-916421</v>
          </cell>
        </row>
        <row r="194">
          <cell r="A194">
            <v>36000</v>
          </cell>
          <cell r="B194" t="str">
            <v>CHARLOTTE-MECKLENBURG COUNTY SCHOOLS</v>
          </cell>
          <cell r="C194"/>
          <cell r="D194"/>
          <cell r="E194">
            <v>1292000707</v>
          </cell>
          <cell r="F194"/>
          <cell r="G194"/>
          <cell r="H194">
            <v>12543618</v>
          </cell>
          <cell r="I194"/>
          <cell r="J194"/>
          <cell r="K194">
            <v>103441443</v>
          </cell>
          <cell r="L194"/>
          <cell r="M194"/>
          <cell r="N194">
            <v>11188167</v>
          </cell>
          <cell r="O194"/>
          <cell r="P194"/>
          <cell r="Q194">
            <v>13977162</v>
          </cell>
          <cell r="R194"/>
          <cell r="S194">
            <v>141150390</v>
          </cell>
          <cell r="T194"/>
          <cell r="U194"/>
          <cell r="V194"/>
          <cell r="W194"/>
          <cell r="X194">
            <v>3575099</v>
          </cell>
          <cell r="Y194"/>
          <cell r="Z194"/>
          <cell r="AA194">
            <v>588019944</v>
          </cell>
          <cell r="AB194"/>
          <cell r="AC194"/>
          <cell r="AD194">
            <v>21513186</v>
          </cell>
          <cell r="AE194"/>
          <cell r="AF194"/>
          <cell r="AG194">
            <v>613108229</v>
          </cell>
          <cell r="AH194"/>
          <cell r="AI194"/>
          <cell r="AJ194">
            <v>-144088668</v>
          </cell>
          <cell r="AK194"/>
          <cell r="AL194"/>
          <cell r="AM194">
            <v>9234610</v>
          </cell>
          <cell r="AN194"/>
          <cell r="AO194"/>
          <cell r="AP194">
            <v>-134854058</v>
          </cell>
        </row>
        <row r="195">
          <cell r="A195">
            <v>36001</v>
          </cell>
          <cell r="B195" t="str">
            <v>COMMUNITY CHARTER SCHOOL</v>
          </cell>
          <cell r="C195"/>
          <cell r="D195"/>
          <cell r="E195">
            <v>0</v>
          </cell>
          <cell r="F195"/>
          <cell r="G195"/>
          <cell r="H195">
            <v>0</v>
          </cell>
          <cell r="I195"/>
          <cell r="J195"/>
          <cell r="K195">
            <v>0</v>
          </cell>
          <cell r="L195"/>
          <cell r="M195"/>
          <cell r="N195">
            <v>0</v>
          </cell>
          <cell r="O195"/>
          <cell r="P195"/>
          <cell r="Q195">
            <v>0</v>
          </cell>
          <cell r="R195"/>
          <cell r="S195">
            <v>0</v>
          </cell>
          <cell r="T195"/>
          <cell r="U195"/>
          <cell r="V195"/>
          <cell r="W195"/>
          <cell r="X195">
            <v>0</v>
          </cell>
          <cell r="Y195"/>
          <cell r="Z195"/>
          <cell r="AA195">
            <v>0</v>
          </cell>
          <cell r="AB195"/>
          <cell r="AC195"/>
          <cell r="AD195">
            <v>218360</v>
          </cell>
          <cell r="AE195"/>
          <cell r="AF195"/>
          <cell r="AG195">
            <v>218360</v>
          </cell>
          <cell r="AH195"/>
          <cell r="AI195"/>
          <cell r="AJ195">
            <v>0</v>
          </cell>
          <cell r="AK195"/>
          <cell r="AL195"/>
          <cell r="AM195">
            <v>-197118</v>
          </cell>
          <cell r="AN195"/>
          <cell r="AO195"/>
          <cell r="AP195">
            <v>-197118</v>
          </cell>
        </row>
        <row r="196">
          <cell r="A196">
            <v>36002</v>
          </cell>
          <cell r="B196" t="str">
            <v>KENNEDY CHARTER</v>
          </cell>
          <cell r="C196"/>
          <cell r="D196"/>
          <cell r="E196">
            <v>0</v>
          </cell>
          <cell r="F196"/>
          <cell r="G196"/>
          <cell r="H196">
            <v>0</v>
          </cell>
          <cell r="I196"/>
          <cell r="J196"/>
          <cell r="K196">
            <v>0</v>
          </cell>
          <cell r="L196"/>
          <cell r="M196"/>
          <cell r="N196">
            <v>0</v>
          </cell>
          <cell r="O196"/>
          <cell r="P196"/>
          <cell r="Q196">
            <v>0</v>
          </cell>
          <cell r="R196"/>
          <cell r="S196">
            <v>0</v>
          </cell>
          <cell r="T196"/>
          <cell r="U196"/>
          <cell r="V196"/>
          <cell r="W196"/>
          <cell r="X196">
            <v>0</v>
          </cell>
          <cell r="Y196"/>
          <cell r="Z196"/>
          <cell r="AA196">
            <v>0</v>
          </cell>
          <cell r="AB196"/>
          <cell r="AC196"/>
          <cell r="AD196">
            <v>161620</v>
          </cell>
          <cell r="AE196"/>
          <cell r="AF196"/>
          <cell r="AG196">
            <v>161620</v>
          </cell>
          <cell r="AH196"/>
          <cell r="AI196"/>
          <cell r="AJ196">
            <v>0</v>
          </cell>
          <cell r="AK196"/>
          <cell r="AL196"/>
          <cell r="AM196">
            <v>-1070064</v>
          </cell>
          <cell r="AN196"/>
          <cell r="AO196"/>
          <cell r="AP196">
            <v>-1070064</v>
          </cell>
        </row>
        <row r="197">
          <cell r="A197">
            <v>36003</v>
          </cell>
          <cell r="B197" t="str">
            <v>COMMUNITY SCHOOL OF DAVIDSON</v>
          </cell>
          <cell r="C197"/>
          <cell r="D197"/>
          <cell r="E197">
            <v>9127872</v>
          </cell>
          <cell r="F197"/>
          <cell r="G197"/>
          <cell r="H197">
            <v>88620</v>
          </cell>
          <cell r="I197"/>
          <cell r="J197"/>
          <cell r="K197">
            <v>730805</v>
          </cell>
          <cell r="L197"/>
          <cell r="M197"/>
          <cell r="N197">
            <v>79043</v>
          </cell>
          <cell r="O197"/>
          <cell r="P197"/>
          <cell r="Q197">
            <v>1271616</v>
          </cell>
          <cell r="R197"/>
          <cell r="S197">
            <v>2170084</v>
          </cell>
          <cell r="T197"/>
          <cell r="U197"/>
          <cell r="V197"/>
          <cell r="W197"/>
          <cell r="X197">
            <v>25258</v>
          </cell>
          <cell r="Y197"/>
          <cell r="Z197"/>
          <cell r="AA197">
            <v>4154309</v>
          </cell>
          <cell r="AB197"/>
          <cell r="AC197"/>
          <cell r="AD197">
            <v>980004</v>
          </cell>
          <cell r="AE197"/>
          <cell r="AF197"/>
          <cell r="AG197">
            <v>5159571</v>
          </cell>
          <cell r="AH197"/>
          <cell r="AI197"/>
          <cell r="AJ197">
            <v>-1017976</v>
          </cell>
          <cell r="AK197"/>
          <cell r="AL197"/>
          <cell r="AM197">
            <v>-58923</v>
          </cell>
          <cell r="AN197"/>
          <cell r="AO197"/>
          <cell r="AP197">
            <v>-1076899</v>
          </cell>
        </row>
        <row r="198">
          <cell r="A198">
            <v>36004</v>
          </cell>
          <cell r="B198" t="str">
            <v>CORVIAN COMMUNITY SCHOOL</v>
          </cell>
          <cell r="C198"/>
          <cell r="D198"/>
          <cell r="E198">
            <v>7316593</v>
          </cell>
          <cell r="F198"/>
          <cell r="G198"/>
          <cell r="H198">
            <v>71034</v>
          </cell>
          <cell r="I198"/>
          <cell r="J198"/>
          <cell r="K198">
            <v>585788</v>
          </cell>
          <cell r="L198"/>
          <cell r="M198"/>
          <cell r="N198">
            <v>63359</v>
          </cell>
          <cell r="O198"/>
          <cell r="P198"/>
          <cell r="Q198">
            <v>1646661</v>
          </cell>
          <cell r="R198"/>
          <cell r="S198">
            <v>2366842</v>
          </cell>
          <cell r="T198"/>
          <cell r="U198"/>
          <cell r="V198"/>
          <cell r="W198"/>
          <cell r="X198">
            <v>20246</v>
          </cell>
          <cell r="Y198"/>
          <cell r="Z198"/>
          <cell r="AA198">
            <v>3329954</v>
          </cell>
          <cell r="AB198"/>
          <cell r="AC198"/>
          <cell r="AD198">
            <v>0</v>
          </cell>
          <cell r="AE198"/>
          <cell r="AF198"/>
          <cell r="AG198">
            <v>3350200</v>
          </cell>
          <cell r="AH198"/>
          <cell r="AI198"/>
          <cell r="AJ198">
            <v>-815974</v>
          </cell>
          <cell r="AK198"/>
          <cell r="AL198"/>
          <cell r="AM198">
            <v>715557</v>
          </cell>
          <cell r="AN198"/>
          <cell r="AO198"/>
          <cell r="AP198">
            <v>-100417</v>
          </cell>
        </row>
        <row r="199">
          <cell r="A199">
            <v>36005</v>
          </cell>
          <cell r="B199" t="str">
            <v>CENTRAL PIEDMONT COMMUNITY COLLEGE</v>
          </cell>
          <cell r="C199"/>
          <cell r="D199"/>
          <cell r="E199">
            <v>89008864</v>
          </cell>
          <cell r="F199"/>
          <cell r="G199"/>
          <cell r="H199">
            <v>864158</v>
          </cell>
          <cell r="I199"/>
          <cell r="J199"/>
          <cell r="K199">
            <v>7126316</v>
          </cell>
          <cell r="L199"/>
          <cell r="M199"/>
          <cell r="N199">
            <v>770778</v>
          </cell>
          <cell r="O199"/>
          <cell r="P199"/>
          <cell r="Q199">
            <v>1215654</v>
          </cell>
          <cell r="R199"/>
          <cell r="S199">
            <v>9976906</v>
          </cell>
          <cell r="T199"/>
          <cell r="U199"/>
          <cell r="V199"/>
          <cell r="W199"/>
          <cell r="X199">
            <v>246297</v>
          </cell>
          <cell r="Y199"/>
          <cell r="Z199"/>
          <cell r="AA199">
            <v>40510030</v>
          </cell>
          <cell r="AB199"/>
          <cell r="AC199"/>
          <cell r="AD199">
            <v>12428308</v>
          </cell>
          <cell r="AE199"/>
          <cell r="AF199"/>
          <cell r="AG199">
            <v>53184635</v>
          </cell>
          <cell r="AH199"/>
          <cell r="AI199"/>
          <cell r="AJ199">
            <v>-9926598</v>
          </cell>
          <cell r="AK199"/>
          <cell r="AL199"/>
          <cell r="AM199">
            <v>-4799203</v>
          </cell>
          <cell r="AN199"/>
          <cell r="AO199"/>
          <cell r="AP199">
            <v>-14725801</v>
          </cell>
        </row>
        <row r="200">
          <cell r="A200">
            <v>36006</v>
          </cell>
          <cell r="B200" t="str">
            <v>LAKE NORMAN CHARTER SCHOOL</v>
          </cell>
          <cell r="C200"/>
          <cell r="D200"/>
          <cell r="E200">
            <v>15255346</v>
          </cell>
          <cell r="F200"/>
          <cell r="G200"/>
          <cell r="H200">
            <v>148109</v>
          </cell>
          <cell r="I200"/>
          <cell r="J200"/>
          <cell r="K200">
            <v>1221389</v>
          </cell>
          <cell r="L200"/>
          <cell r="M200"/>
          <cell r="N200">
            <v>132105</v>
          </cell>
          <cell r="O200"/>
          <cell r="P200"/>
          <cell r="Q200">
            <v>1281148</v>
          </cell>
          <cell r="R200"/>
          <cell r="S200">
            <v>2782751</v>
          </cell>
          <cell r="T200"/>
          <cell r="U200"/>
          <cell r="V200"/>
          <cell r="W200"/>
          <cell r="X200">
            <v>42213</v>
          </cell>
          <cell r="Y200"/>
          <cell r="Z200"/>
          <cell r="AA200">
            <v>6943067</v>
          </cell>
          <cell r="AB200"/>
          <cell r="AC200"/>
          <cell r="AD200">
            <v>0</v>
          </cell>
          <cell r="AE200"/>
          <cell r="AF200"/>
          <cell r="AG200">
            <v>6985280</v>
          </cell>
          <cell r="AH200"/>
          <cell r="AI200"/>
          <cell r="AJ200">
            <v>-1701332</v>
          </cell>
          <cell r="AK200"/>
          <cell r="AL200"/>
          <cell r="AM200">
            <v>1022017</v>
          </cell>
          <cell r="AN200"/>
          <cell r="AO200"/>
          <cell r="AP200">
            <v>-679315</v>
          </cell>
        </row>
        <row r="201">
          <cell r="A201">
            <v>36007</v>
          </cell>
          <cell r="B201" t="str">
            <v>SOCRATES ACADEMY</v>
          </cell>
          <cell r="C201"/>
          <cell r="D201"/>
          <cell r="E201">
            <v>5708434</v>
          </cell>
          <cell r="F201"/>
          <cell r="G201"/>
          <cell r="H201">
            <v>55421</v>
          </cell>
          <cell r="I201"/>
          <cell r="J201"/>
          <cell r="K201">
            <v>457034</v>
          </cell>
          <cell r="L201"/>
          <cell r="M201"/>
          <cell r="N201">
            <v>49433</v>
          </cell>
          <cell r="O201"/>
          <cell r="P201"/>
          <cell r="Q201">
            <v>1616648</v>
          </cell>
          <cell r="R201"/>
          <cell r="S201">
            <v>2178536</v>
          </cell>
          <cell r="T201"/>
          <cell r="U201"/>
          <cell r="V201"/>
          <cell r="W201"/>
          <cell r="X201">
            <v>15796</v>
          </cell>
          <cell r="Y201"/>
          <cell r="Z201"/>
          <cell r="AA201">
            <v>2598043</v>
          </cell>
          <cell r="AB201"/>
          <cell r="AC201"/>
          <cell r="AD201">
            <v>102740</v>
          </cell>
          <cell r="AE201"/>
          <cell r="AF201"/>
          <cell r="AG201">
            <v>2716579</v>
          </cell>
          <cell r="AH201"/>
          <cell r="AI201"/>
          <cell r="AJ201">
            <v>-636624</v>
          </cell>
          <cell r="AK201"/>
          <cell r="AL201"/>
          <cell r="AM201">
            <v>520101</v>
          </cell>
          <cell r="AN201"/>
          <cell r="AO201"/>
          <cell r="AP201">
            <v>-116523</v>
          </cell>
        </row>
        <row r="202">
          <cell r="A202">
            <v>36008</v>
          </cell>
          <cell r="B202" t="str">
            <v>PINE LAKE PREP CHARTER</v>
          </cell>
          <cell r="C202"/>
          <cell r="D202"/>
          <cell r="E202">
            <v>13578523</v>
          </cell>
          <cell r="F202"/>
          <cell r="G202"/>
          <cell r="H202">
            <v>131830</v>
          </cell>
          <cell r="I202"/>
          <cell r="J202"/>
          <cell r="K202">
            <v>1087137</v>
          </cell>
          <cell r="L202"/>
          <cell r="M202"/>
          <cell r="N202">
            <v>117584</v>
          </cell>
          <cell r="O202"/>
          <cell r="P202"/>
          <cell r="Q202">
            <v>1171078</v>
          </cell>
          <cell r="R202"/>
          <cell r="S202">
            <v>2507629</v>
          </cell>
          <cell r="T202"/>
          <cell r="U202"/>
          <cell r="V202"/>
          <cell r="W202"/>
          <cell r="X202">
            <v>37573</v>
          </cell>
          <cell r="Y202"/>
          <cell r="Z202"/>
          <cell r="AA202">
            <v>6179906</v>
          </cell>
          <cell r="AB202"/>
          <cell r="AC202"/>
          <cell r="AD202">
            <v>691453</v>
          </cell>
          <cell r="AE202"/>
          <cell r="AF202"/>
          <cell r="AG202">
            <v>6908932</v>
          </cell>
          <cell r="AH202"/>
          <cell r="AI202"/>
          <cell r="AJ202">
            <v>-1514326</v>
          </cell>
          <cell r="AK202"/>
          <cell r="AL202"/>
          <cell r="AM202">
            <v>302702</v>
          </cell>
          <cell r="AN202"/>
          <cell r="AO202"/>
          <cell r="AP202">
            <v>-1211624</v>
          </cell>
        </row>
        <row r="203">
          <cell r="A203">
            <v>36009</v>
          </cell>
          <cell r="B203" t="str">
            <v>CHARLOTTE SECONDARY CHARTER</v>
          </cell>
          <cell r="C203"/>
          <cell r="D203"/>
          <cell r="E203">
            <v>1973819</v>
          </cell>
          <cell r="F203"/>
          <cell r="G203"/>
          <cell r="H203">
            <v>19163</v>
          </cell>
          <cell r="I203"/>
          <cell r="J203"/>
          <cell r="K203">
            <v>158030</v>
          </cell>
          <cell r="L203"/>
          <cell r="M203"/>
          <cell r="N203">
            <v>17092</v>
          </cell>
          <cell r="O203"/>
          <cell r="P203"/>
          <cell r="Q203">
            <v>60088</v>
          </cell>
          <cell r="R203"/>
          <cell r="S203">
            <v>254373</v>
          </cell>
          <cell r="T203"/>
          <cell r="U203"/>
          <cell r="V203"/>
          <cell r="W203"/>
          <cell r="X203">
            <v>5462</v>
          </cell>
          <cell r="Y203"/>
          <cell r="Z203"/>
          <cell r="AA203">
            <v>898332</v>
          </cell>
          <cell r="AB203"/>
          <cell r="AC203"/>
          <cell r="AD203">
            <v>1147148</v>
          </cell>
          <cell r="AE203"/>
          <cell r="AF203"/>
          <cell r="AG203">
            <v>2050942</v>
          </cell>
          <cell r="AH203"/>
          <cell r="AI203"/>
          <cell r="AJ203">
            <v>-220127</v>
          </cell>
          <cell r="AK203"/>
          <cell r="AL203"/>
          <cell r="AM203">
            <v>-570588</v>
          </cell>
          <cell r="AN203"/>
          <cell r="AO203"/>
          <cell r="AP203">
            <v>-790715</v>
          </cell>
        </row>
        <row r="204">
          <cell r="A204">
            <v>36100</v>
          </cell>
          <cell r="B204" t="str">
            <v>MITCHELL COUNTY SCHOOLS</v>
          </cell>
          <cell r="C204"/>
          <cell r="D204"/>
          <cell r="E204">
            <v>14710023</v>
          </cell>
          <cell r="F204"/>
          <cell r="G204"/>
          <cell r="H204">
            <v>142815</v>
          </cell>
          <cell r="I204"/>
          <cell r="J204"/>
          <cell r="K204">
            <v>1177728</v>
          </cell>
          <cell r="L204"/>
          <cell r="M204"/>
          <cell r="N204">
            <v>127382</v>
          </cell>
          <cell r="O204"/>
          <cell r="P204"/>
          <cell r="Q204">
            <v>1078444</v>
          </cell>
          <cell r="R204"/>
          <cell r="S204">
            <v>2526369</v>
          </cell>
          <cell r="T204"/>
          <cell r="U204"/>
          <cell r="V204"/>
          <cell r="W204"/>
          <cell r="X204">
            <v>40704</v>
          </cell>
          <cell r="Y204"/>
          <cell r="Z204"/>
          <cell r="AA204">
            <v>6694878</v>
          </cell>
          <cell r="AB204"/>
          <cell r="AC204"/>
          <cell r="AD204">
            <v>1678880</v>
          </cell>
          <cell r="AE204"/>
          <cell r="AF204"/>
          <cell r="AG204">
            <v>8414462</v>
          </cell>
          <cell r="AH204"/>
          <cell r="AI204"/>
          <cell r="AJ204">
            <v>-1640516</v>
          </cell>
          <cell r="AK204"/>
          <cell r="AL204"/>
          <cell r="AM204">
            <v>-311769</v>
          </cell>
          <cell r="AN204"/>
          <cell r="AO204"/>
          <cell r="AP204">
            <v>-1952285</v>
          </cell>
        </row>
        <row r="205">
          <cell r="A205">
            <v>36102</v>
          </cell>
          <cell r="B205" t="str">
            <v>KIPP CHARLOTTE CHARTER</v>
          </cell>
          <cell r="C205"/>
          <cell r="D205"/>
          <cell r="E205">
            <v>0</v>
          </cell>
          <cell r="F205"/>
          <cell r="G205"/>
          <cell r="H205">
            <v>0</v>
          </cell>
          <cell r="I205"/>
          <cell r="J205"/>
          <cell r="K205">
            <v>0</v>
          </cell>
          <cell r="L205"/>
          <cell r="M205"/>
          <cell r="N205">
            <v>0</v>
          </cell>
          <cell r="O205"/>
          <cell r="P205"/>
          <cell r="Q205">
            <v>1270248</v>
          </cell>
          <cell r="R205"/>
          <cell r="S205">
            <v>1270248</v>
          </cell>
          <cell r="T205"/>
          <cell r="U205"/>
          <cell r="V205"/>
          <cell r="W205"/>
          <cell r="X205">
            <v>0</v>
          </cell>
          <cell r="Y205"/>
          <cell r="Z205"/>
          <cell r="AA205">
            <v>0</v>
          </cell>
          <cell r="AB205"/>
          <cell r="AC205"/>
          <cell r="AD205">
            <v>7456156</v>
          </cell>
          <cell r="AE205"/>
          <cell r="AF205"/>
          <cell r="AG205">
            <v>7456156</v>
          </cell>
          <cell r="AH205"/>
          <cell r="AI205"/>
          <cell r="AJ205">
            <v>0</v>
          </cell>
          <cell r="AK205"/>
          <cell r="AL205"/>
          <cell r="AM205">
            <v>-997450</v>
          </cell>
          <cell r="AN205"/>
          <cell r="AO205"/>
          <cell r="AP205">
            <v>-997450</v>
          </cell>
        </row>
        <row r="206">
          <cell r="A206">
            <v>36105</v>
          </cell>
          <cell r="B206" t="str">
            <v>MAYLAND TECHNICAL COLLEGE</v>
          </cell>
          <cell r="C206"/>
          <cell r="D206"/>
          <cell r="E206">
            <v>6640883</v>
          </cell>
          <cell r="F206"/>
          <cell r="G206"/>
          <cell r="H206">
            <v>64474</v>
          </cell>
          <cell r="I206"/>
          <cell r="J206"/>
          <cell r="K206">
            <v>531689</v>
          </cell>
          <cell r="L206"/>
          <cell r="M206"/>
          <cell r="N206">
            <v>57507</v>
          </cell>
          <cell r="O206"/>
          <cell r="P206"/>
          <cell r="Q206">
            <v>253241</v>
          </cell>
          <cell r="R206"/>
          <cell r="S206">
            <v>906911</v>
          </cell>
          <cell r="T206"/>
          <cell r="U206"/>
          <cell r="V206"/>
          <cell r="W206"/>
          <cell r="X206">
            <v>18376</v>
          </cell>
          <cell r="Y206"/>
          <cell r="Z206"/>
          <cell r="AA206">
            <v>3022422</v>
          </cell>
          <cell r="AB206"/>
          <cell r="AC206"/>
          <cell r="AD206">
            <v>1551984</v>
          </cell>
          <cell r="AE206"/>
          <cell r="AF206"/>
          <cell r="AG206">
            <v>4592782</v>
          </cell>
          <cell r="AH206"/>
          <cell r="AI206"/>
          <cell r="AJ206">
            <v>-740616</v>
          </cell>
          <cell r="AK206"/>
          <cell r="AL206"/>
          <cell r="AM206">
            <v>-421244</v>
          </cell>
          <cell r="AN206"/>
          <cell r="AO206"/>
          <cell r="AP206">
            <v>-1161860</v>
          </cell>
        </row>
        <row r="207">
          <cell r="A207">
            <v>36200</v>
          </cell>
          <cell r="B207" t="str">
            <v>MONTGOMERY COUNTY SCHOOLS</v>
          </cell>
          <cell r="C207"/>
          <cell r="D207"/>
          <cell r="E207">
            <v>26504875</v>
          </cell>
          <cell r="F207"/>
          <cell r="G207"/>
          <cell r="H207">
            <v>257327</v>
          </cell>
          <cell r="I207"/>
          <cell r="J207"/>
          <cell r="K207">
            <v>2122060</v>
          </cell>
          <cell r="L207"/>
          <cell r="M207"/>
          <cell r="N207">
            <v>229521</v>
          </cell>
          <cell r="O207"/>
          <cell r="P207"/>
          <cell r="Q207">
            <v>0</v>
          </cell>
          <cell r="R207"/>
          <cell r="S207">
            <v>2608908</v>
          </cell>
          <cell r="T207"/>
          <cell r="U207"/>
          <cell r="V207"/>
          <cell r="W207"/>
          <cell r="X207">
            <v>73342</v>
          </cell>
          <cell r="Y207"/>
          <cell r="Z207"/>
          <cell r="AA207">
            <v>12062993</v>
          </cell>
          <cell r="AB207"/>
          <cell r="AC207"/>
          <cell r="AD207">
            <v>5420065</v>
          </cell>
          <cell r="AE207"/>
          <cell r="AF207"/>
          <cell r="AG207">
            <v>17556400</v>
          </cell>
          <cell r="AH207"/>
          <cell r="AI207"/>
          <cell r="AJ207">
            <v>-2955920</v>
          </cell>
          <cell r="AK207"/>
          <cell r="AL207"/>
          <cell r="AM207">
            <v>-1747922</v>
          </cell>
          <cell r="AN207"/>
          <cell r="AO207"/>
          <cell r="AP207">
            <v>-4703842</v>
          </cell>
        </row>
        <row r="208">
          <cell r="A208">
            <v>36205</v>
          </cell>
          <cell r="B208" t="str">
            <v>MONTGOMERY COMMUNITY COLLEGE</v>
          </cell>
          <cell r="C208"/>
          <cell r="D208"/>
          <cell r="E208">
            <v>6183941</v>
          </cell>
          <cell r="F208"/>
          <cell r="G208"/>
          <cell r="H208">
            <v>60038</v>
          </cell>
          <cell r="I208"/>
          <cell r="J208"/>
          <cell r="K208">
            <v>495105</v>
          </cell>
          <cell r="L208"/>
          <cell r="M208"/>
          <cell r="N208">
            <v>53550</v>
          </cell>
          <cell r="O208"/>
          <cell r="P208"/>
          <cell r="Q208">
            <v>427443</v>
          </cell>
          <cell r="R208"/>
          <cell r="S208">
            <v>1036136</v>
          </cell>
          <cell r="T208"/>
          <cell r="U208"/>
          <cell r="V208"/>
          <cell r="W208"/>
          <cell r="X208">
            <v>17112</v>
          </cell>
          <cell r="Y208"/>
          <cell r="Z208"/>
          <cell r="AA208">
            <v>2814457</v>
          </cell>
          <cell r="AB208"/>
          <cell r="AC208"/>
          <cell r="AD208">
            <v>146920</v>
          </cell>
          <cell r="AE208"/>
          <cell r="AF208"/>
          <cell r="AG208">
            <v>2978489</v>
          </cell>
          <cell r="AH208"/>
          <cell r="AI208"/>
          <cell r="AJ208">
            <v>-689654</v>
          </cell>
          <cell r="AK208"/>
          <cell r="AL208"/>
          <cell r="AM208">
            <v>115323</v>
          </cell>
          <cell r="AN208"/>
          <cell r="AO208"/>
          <cell r="AP208">
            <v>-574331</v>
          </cell>
        </row>
        <row r="209">
          <cell r="A209">
            <v>36300</v>
          </cell>
          <cell r="B209" t="str">
            <v>MOORE COUNTY SCHOOLS</v>
          </cell>
          <cell r="C209"/>
          <cell r="D209"/>
          <cell r="E209">
            <v>98125157</v>
          </cell>
          <cell r="F209"/>
          <cell r="G209"/>
          <cell r="H209">
            <v>952666</v>
          </cell>
          <cell r="I209"/>
          <cell r="J209"/>
          <cell r="K209">
            <v>7856194</v>
          </cell>
          <cell r="L209"/>
          <cell r="M209"/>
          <cell r="N209">
            <v>849721</v>
          </cell>
          <cell r="O209"/>
          <cell r="P209"/>
          <cell r="Q209">
            <v>412878</v>
          </cell>
          <cell r="R209"/>
          <cell r="S209">
            <v>10071459</v>
          </cell>
          <cell r="T209"/>
          <cell r="U209"/>
          <cell r="V209"/>
          <cell r="W209"/>
          <cell r="X209">
            <v>271522</v>
          </cell>
          <cell r="Y209"/>
          <cell r="Z209"/>
          <cell r="AA209">
            <v>44659069</v>
          </cell>
          <cell r="AB209"/>
          <cell r="AC209"/>
          <cell r="AD209">
            <v>9474318</v>
          </cell>
          <cell r="AE209"/>
          <cell r="AF209"/>
          <cell r="AG209">
            <v>54404909</v>
          </cell>
          <cell r="AH209"/>
          <cell r="AI209"/>
          <cell r="AJ209">
            <v>-10943281</v>
          </cell>
          <cell r="AK209"/>
          <cell r="AL209"/>
          <cell r="AM209">
            <v>-1758427</v>
          </cell>
          <cell r="AN209"/>
          <cell r="AO209"/>
          <cell r="AP209">
            <v>-12701708</v>
          </cell>
        </row>
        <row r="210">
          <cell r="A210">
            <v>36301</v>
          </cell>
          <cell r="B210" t="str">
            <v>ACADEMY OF MOORE COUNTY</v>
          </cell>
          <cell r="C210"/>
          <cell r="D210"/>
          <cell r="E210">
            <v>2785503</v>
          </cell>
          <cell r="F210"/>
          <cell r="G210"/>
          <cell r="H210">
            <v>27044</v>
          </cell>
          <cell r="I210"/>
          <cell r="J210"/>
          <cell r="K210">
            <v>223016</v>
          </cell>
          <cell r="L210"/>
          <cell r="M210"/>
          <cell r="N210">
            <v>24121</v>
          </cell>
          <cell r="O210"/>
          <cell r="P210"/>
          <cell r="Q210">
            <v>923509</v>
          </cell>
          <cell r="R210"/>
          <cell r="S210">
            <v>1197690</v>
          </cell>
          <cell r="T210"/>
          <cell r="U210"/>
          <cell r="V210"/>
          <cell r="W210"/>
          <cell r="X210">
            <v>7708</v>
          </cell>
          <cell r="Y210"/>
          <cell r="Z210"/>
          <cell r="AA210">
            <v>1267748</v>
          </cell>
          <cell r="AB210"/>
          <cell r="AC210"/>
          <cell r="AD210">
            <v>0</v>
          </cell>
          <cell r="AE210"/>
          <cell r="AF210"/>
          <cell r="AG210">
            <v>1275456</v>
          </cell>
          <cell r="AH210"/>
          <cell r="AI210"/>
          <cell r="AJ210">
            <v>-310652</v>
          </cell>
          <cell r="AK210"/>
          <cell r="AL210"/>
          <cell r="AM210">
            <v>417200</v>
          </cell>
          <cell r="AN210"/>
          <cell r="AO210"/>
          <cell r="AP210">
            <v>106548</v>
          </cell>
        </row>
        <row r="211">
          <cell r="A211">
            <v>36302</v>
          </cell>
          <cell r="B211" t="str">
            <v>STARS CHARTER SCHOOL</v>
          </cell>
          <cell r="C211"/>
          <cell r="D211"/>
          <cell r="E211">
            <v>4255989</v>
          </cell>
          <cell r="F211"/>
          <cell r="G211"/>
          <cell r="H211">
            <v>41320</v>
          </cell>
          <cell r="I211"/>
          <cell r="J211"/>
          <cell r="K211">
            <v>340747</v>
          </cell>
          <cell r="L211"/>
          <cell r="M211"/>
          <cell r="N211">
            <v>36855</v>
          </cell>
          <cell r="O211"/>
          <cell r="P211"/>
          <cell r="Q211">
            <v>1483008</v>
          </cell>
          <cell r="R211"/>
          <cell r="S211">
            <v>1901930</v>
          </cell>
          <cell r="T211"/>
          <cell r="U211"/>
          <cell r="V211"/>
          <cell r="W211"/>
          <cell r="X211">
            <v>11777</v>
          </cell>
          <cell r="Y211"/>
          <cell r="Z211"/>
          <cell r="AA211">
            <v>1937001</v>
          </cell>
          <cell r="AB211"/>
          <cell r="AC211"/>
          <cell r="AD211">
            <v>4367</v>
          </cell>
          <cell r="AE211"/>
          <cell r="AF211"/>
          <cell r="AG211">
            <v>1953145</v>
          </cell>
          <cell r="AH211"/>
          <cell r="AI211"/>
          <cell r="AJ211">
            <v>-474642</v>
          </cell>
          <cell r="AK211"/>
          <cell r="AL211"/>
          <cell r="AM211">
            <v>451043</v>
          </cell>
          <cell r="AN211"/>
          <cell r="AO211"/>
          <cell r="AP211">
            <v>-23599</v>
          </cell>
        </row>
        <row r="212">
          <cell r="A212">
            <v>36303</v>
          </cell>
          <cell r="B212" t="str">
            <v>THE NORTH CAROLINA LEADERSHIP ACADEMY</v>
          </cell>
          <cell r="C212"/>
          <cell r="D212"/>
          <cell r="E212">
            <v>5887999</v>
          </cell>
          <cell r="F212"/>
          <cell r="G212"/>
          <cell r="H212">
            <v>57165</v>
          </cell>
          <cell r="I212"/>
          <cell r="J212"/>
          <cell r="K212">
            <v>471411</v>
          </cell>
          <cell r="L212"/>
          <cell r="M212"/>
          <cell r="N212">
            <v>50988</v>
          </cell>
          <cell r="O212"/>
          <cell r="P212"/>
          <cell r="Q212">
            <v>3150001</v>
          </cell>
          <cell r="R212"/>
          <cell r="S212">
            <v>3729565</v>
          </cell>
          <cell r="T212"/>
          <cell r="U212"/>
          <cell r="V212"/>
          <cell r="W212"/>
          <cell r="X212">
            <v>16293</v>
          </cell>
          <cell r="Y212"/>
          <cell r="Z212"/>
          <cell r="AA212">
            <v>2679767</v>
          </cell>
          <cell r="AB212"/>
          <cell r="AC212"/>
          <cell r="AD212">
            <v>0</v>
          </cell>
          <cell r="AE212"/>
          <cell r="AF212"/>
          <cell r="AG212">
            <v>2696060</v>
          </cell>
          <cell r="AH212"/>
          <cell r="AI212"/>
          <cell r="AJ212">
            <v>-656652</v>
          </cell>
          <cell r="AK212"/>
          <cell r="AL212"/>
          <cell r="AM212">
            <v>1745303</v>
          </cell>
          <cell r="AN212"/>
          <cell r="AO212"/>
          <cell r="AP212">
            <v>1088651</v>
          </cell>
        </row>
        <row r="213">
          <cell r="A213">
            <v>36305</v>
          </cell>
          <cell r="B213" t="str">
            <v>SANDHILLS COMMUNITY COLLEGE</v>
          </cell>
          <cell r="C213"/>
          <cell r="D213"/>
          <cell r="E213">
            <v>19547948</v>
          </cell>
          <cell r="F213"/>
          <cell r="G213"/>
          <cell r="H213">
            <v>189785</v>
          </cell>
          <cell r="I213"/>
          <cell r="J213"/>
          <cell r="K213">
            <v>1565067</v>
          </cell>
          <cell r="L213"/>
          <cell r="M213"/>
          <cell r="N213">
            <v>169277</v>
          </cell>
          <cell r="O213"/>
          <cell r="P213"/>
          <cell r="Q213">
            <v>1210960</v>
          </cell>
          <cell r="R213"/>
          <cell r="S213">
            <v>3135089</v>
          </cell>
          <cell r="T213"/>
          <cell r="U213"/>
          <cell r="V213"/>
          <cell r="W213"/>
          <cell r="X213">
            <v>54091</v>
          </cell>
          <cell r="Y213"/>
          <cell r="Z213"/>
          <cell r="AA213">
            <v>8896731</v>
          </cell>
          <cell r="AB213"/>
          <cell r="AC213"/>
          <cell r="AD213">
            <v>227852</v>
          </cell>
          <cell r="AE213"/>
          <cell r="AF213"/>
          <cell r="AG213">
            <v>9178674</v>
          </cell>
          <cell r="AH213"/>
          <cell r="AI213"/>
          <cell r="AJ213">
            <v>-2180060</v>
          </cell>
          <cell r="AK213"/>
          <cell r="AL213"/>
          <cell r="AM213">
            <v>-295608</v>
          </cell>
          <cell r="AN213"/>
          <cell r="AO213"/>
          <cell r="AP213">
            <v>-2475668</v>
          </cell>
        </row>
        <row r="214">
          <cell r="A214">
            <v>36310</v>
          </cell>
          <cell r="B214" t="str">
            <v>FERNLEAF COMMUNITY CHARTER</v>
          </cell>
          <cell r="C214"/>
          <cell r="D214"/>
          <cell r="E214">
            <v>0</v>
          </cell>
          <cell r="F214"/>
          <cell r="G214"/>
          <cell r="H214">
            <v>0</v>
          </cell>
          <cell r="I214"/>
          <cell r="J214"/>
          <cell r="K214">
            <v>0</v>
          </cell>
          <cell r="L214"/>
          <cell r="M214"/>
          <cell r="N214">
            <v>0</v>
          </cell>
          <cell r="O214"/>
          <cell r="P214"/>
          <cell r="Q214">
            <v>0</v>
          </cell>
          <cell r="R214"/>
          <cell r="S214">
            <v>0</v>
          </cell>
          <cell r="T214"/>
          <cell r="U214"/>
          <cell r="V214"/>
          <cell r="W214"/>
          <cell r="X214">
            <v>0</v>
          </cell>
          <cell r="Y214"/>
          <cell r="Z214"/>
          <cell r="AA214">
            <v>0</v>
          </cell>
          <cell r="AB214"/>
          <cell r="AC214"/>
          <cell r="AD214">
            <v>179981</v>
          </cell>
          <cell r="AE214"/>
          <cell r="AF214"/>
          <cell r="AG214">
            <v>179981</v>
          </cell>
          <cell r="AH214"/>
          <cell r="AI214"/>
          <cell r="AJ214">
            <v>0</v>
          </cell>
          <cell r="AK214"/>
          <cell r="AL214"/>
          <cell r="AM214">
            <v>-1392</v>
          </cell>
          <cell r="AN214"/>
          <cell r="AO214"/>
          <cell r="AP214">
            <v>-1392</v>
          </cell>
        </row>
        <row r="215">
          <cell r="A215">
            <v>36400</v>
          </cell>
          <cell r="B215" t="str">
            <v>NASH-ROCKY MOUNT SCHOOLS</v>
          </cell>
          <cell r="C215"/>
          <cell r="D215"/>
          <cell r="E215">
            <v>105849015</v>
          </cell>
          <cell r="F215"/>
          <cell r="G215"/>
          <cell r="H215">
            <v>1027654</v>
          </cell>
          <cell r="I215"/>
          <cell r="J215"/>
          <cell r="K215">
            <v>8474589</v>
          </cell>
          <cell r="L215"/>
          <cell r="M215"/>
          <cell r="N215">
            <v>916607</v>
          </cell>
          <cell r="O215"/>
          <cell r="P215"/>
          <cell r="Q215">
            <v>8434244</v>
          </cell>
          <cell r="R215"/>
          <cell r="S215">
            <v>18853094</v>
          </cell>
          <cell r="T215"/>
          <cell r="U215"/>
          <cell r="V215"/>
          <cell r="W215"/>
          <cell r="X215">
            <v>292895</v>
          </cell>
          <cell r="Y215"/>
          <cell r="Z215"/>
          <cell r="AA215">
            <v>48174379</v>
          </cell>
          <cell r="AB215"/>
          <cell r="AC215"/>
          <cell r="AD215">
            <v>15122416</v>
          </cell>
          <cell r="AE215"/>
          <cell r="AF215"/>
          <cell r="AG215">
            <v>63589690</v>
          </cell>
          <cell r="AH215"/>
          <cell r="AI215"/>
          <cell r="AJ215">
            <v>-11804671</v>
          </cell>
          <cell r="AK215"/>
          <cell r="AL215"/>
          <cell r="AM215">
            <v>-1263291</v>
          </cell>
          <cell r="AN215"/>
          <cell r="AO215"/>
          <cell r="AP215">
            <v>-13067962</v>
          </cell>
        </row>
        <row r="216">
          <cell r="A216">
            <v>36405</v>
          </cell>
          <cell r="B216" t="str">
            <v>NASH TECHNICAL COLLEGE</v>
          </cell>
          <cell r="C216"/>
          <cell r="D216"/>
          <cell r="E216">
            <v>15394692</v>
          </cell>
          <cell r="F216"/>
          <cell r="G216"/>
          <cell r="H216">
            <v>149462</v>
          </cell>
          <cell r="I216"/>
          <cell r="J216"/>
          <cell r="K216">
            <v>1232545</v>
          </cell>
          <cell r="L216"/>
          <cell r="M216"/>
          <cell r="N216">
            <v>133311</v>
          </cell>
          <cell r="O216"/>
          <cell r="P216"/>
          <cell r="Q216">
            <v>160287</v>
          </cell>
          <cell r="R216"/>
          <cell r="S216">
            <v>1675605</v>
          </cell>
          <cell r="T216"/>
          <cell r="U216"/>
          <cell r="V216"/>
          <cell r="W216"/>
          <cell r="X216">
            <v>42599</v>
          </cell>
          <cell r="Y216"/>
          <cell r="Z216"/>
          <cell r="AA216">
            <v>7006487</v>
          </cell>
          <cell r="AB216"/>
          <cell r="AC216"/>
          <cell r="AD216">
            <v>3433085</v>
          </cell>
          <cell r="AE216"/>
          <cell r="AF216"/>
          <cell r="AG216">
            <v>10482171</v>
          </cell>
          <cell r="AH216"/>
          <cell r="AI216"/>
          <cell r="AJ216">
            <v>-1716874</v>
          </cell>
          <cell r="AK216"/>
          <cell r="AL216"/>
          <cell r="AM216">
            <v>-1026460</v>
          </cell>
          <cell r="AN216"/>
          <cell r="AO216"/>
          <cell r="AP216">
            <v>-2743334</v>
          </cell>
        </row>
        <row r="217">
          <cell r="A217">
            <v>36500</v>
          </cell>
          <cell r="B217" t="str">
            <v>NEW HANOVER COUNTY SCHOOLS</v>
          </cell>
          <cell r="C217"/>
          <cell r="D217"/>
          <cell r="E217">
            <v>223112670</v>
          </cell>
          <cell r="F217"/>
          <cell r="G217"/>
          <cell r="H217">
            <v>2166129</v>
          </cell>
          <cell r="I217"/>
          <cell r="J217"/>
          <cell r="K217">
            <v>17863068</v>
          </cell>
          <cell r="L217"/>
          <cell r="M217"/>
          <cell r="N217">
            <v>1932059</v>
          </cell>
          <cell r="O217"/>
          <cell r="P217"/>
          <cell r="Q217">
            <v>823528</v>
          </cell>
          <cell r="R217"/>
          <cell r="S217">
            <v>22784784</v>
          </cell>
          <cell r="T217"/>
          <cell r="U217"/>
          <cell r="V217"/>
          <cell r="W217"/>
          <cell r="X217">
            <v>617376</v>
          </cell>
          <cell r="Y217"/>
          <cell r="Z217"/>
          <cell r="AA217">
            <v>101543829</v>
          </cell>
          <cell r="AB217"/>
          <cell r="AC217"/>
          <cell r="AD217">
            <v>8768870</v>
          </cell>
          <cell r="AE217"/>
          <cell r="AF217"/>
          <cell r="AG217">
            <v>110930075</v>
          </cell>
          <cell r="AH217"/>
          <cell r="AI217"/>
          <cell r="AJ217">
            <v>-24882346</v>
          </cell>
          <cell r="AK217"/>
          <cell r="AL217"/>
          <cell r="AM217">
            <v>657096</v>
          </cell>
          <cell r="AN217"/>
          <cell r="AO217"/>
          <cell r="AP217">
            <v>-24225250</v>
          </cell>
        </row>
        <row r="218">
          <cell r="A218">
            <v>36501</v>
          </cell>
          <cell r="B218" t="str">
            <v>CAPE FEAR CENTER FOR INQUIRY</v>
          </cell>
          <cell r="C218"/>
          <cell r="D218"/>
          <cell r="E218">
            <v>3075367</v>
          </cell>
          <cell r="F218"/>
          <cell r="G218"/>
          <cell r="H218">
            <v>29858</v>
          </cell>
          <cell r="I218"/>
          <cell r="J218"/>
          <cell r="K218">
            <v>246223</v>
          </cell>
          <cell r="L218"/>
          <cell r="M218"/>
          <cell r="N218">
            <v>26631</v>
          </cell>
          <cell r="O218"/>
          <cell r="P218"/>
          <cell r="Q218">
            <v>126532</v>
          </cell>
          <cell r="R218"/>
          <cell r="S218">
            <v>429244</v>
          </cell>
          <cell r="T218"/>
          <cell r="U218"/>
          <cell r="V218"/>
          <cell r="W218"/>
          <cell r="X218">
            <v>8510</v>
          </cell>
          <cell r="Y218"/>
          <cell r="Z218"/>
          <cell r="AA218">
            <v>1399672</v>
          </cell>
          <cell r="AB218"/>
          <cell r="AC218"/>
          <cell r="AD218">
            <v>136628</v>
          </cell>
          <cell r="AE218"/>
          <cell r="AF218"/>
          <cell r="AG218">
            <v>1544810</v>
          </cell>
          <cell r="AH218"/>
          <cell r="AI218"/>
          <cell r="AJ218">
            <v>-342975</v>
          </cell>
          <cell r="AK218"/>
          <cell r="AL218"/>
          <cell r="AM218">
            <v>112891</v>
          </cell>
          <cell r="AN218"/>
          <cell r="AO218"/>
          <cell r="AP218">
            <v>-230084</v>
          </cell>
        </row>
        <row r="219">
          <cell r="A219">
            <v>36502</v>
          </cell>
          <cell r="B219" t="str">
            <v>WILMINGTON PREP ACADEMY</v>
          </cell>
          <cell r="C219"/>
          <cell r="D219"/>
          <cell r="E219">
            <v>734863</v>
          </cell>
          <cell r="F219"/>
          <cell r="G219"/>
          <cell r="H219">
            <v>7135</v>
          </cell>
          <cell r="I219"/>
          <cell r="J219"/>
          <cell r="K219">
            <v>58835</v>
          </cell>
          <cell r="L219"/>
          <cell r="M219"/>
          <cell r="N219">
            <v>6364</v>
          </cell>
          <cell r="O219"/>
          <cell r="P219"/>
          <cell r="Q219">
            <v>13841</v>
          </cell>
          <cell r="R219"/>
          <cell r="S219">
            <v>86175</v>
          </cell>
          <cell r="T219"/>
          <cell r="U219"/>
          <cell r="V219"/>
          <cell r="W219"/>
          <cell r="X219">
            <v>2033</v>
          </cell>
          <cell r="Y219"/>
          <cell r="Z219"/>
          <cell r="AA219">
            <v>334453</v>
          </cell>
          <cell r="AB219"/>
          <cell r="AC219"/>
          <cell r="AD219">
            <v>449698</v>
          </cell>
          <cell r="AE219"/>
          <cell r="AF219"/>
          <cell r="AG219">
            <v>786184</v>
          </cell>
          <cell r="AH219"/>
          <cell r="AI219"/>
          <cell r="AJ219">
            <v>-81956</v>
          </cell>
          <cell r="AK219"/>
          <cell r="AL219"/>
          <cell r="AM219">
            <v>-113640</v>
          </cell>
          <cell r="AN219"/>
          <cell r="AO219"/>
          <cell r="AP219">
            <v>-195596</v>
          </cell>
        </row>
        <row r="220">
          <cell r="A220">
            <v>36505</v>
          </cell>
          <cell r="B220" t="str">
            <v>CAPE FEAR COMMUNITY COLLEGE</v>
          </cell>
          <cell r="C220"/>
          <cell r="D220"/>
          <cell r="E220">
            <v>40950824</v>
          </cell>
          <cell r="F220"/>
          <cell r="G220"/>
          <cell r="H220">
            <v>397578</v>
          </cell>
          <cell r="I220"/>
          <cell r="J220"/>
          <cell r="K220">
            <v>3278646</v>
          </cell>
          <cell r="L220"/>
          <cell r="M220"/>
          <cell r="N220">
            <v>354616</v>
          </cell>
          <cell r="O220"/>
          <cell r="P220"/>
          <cell r="Q220">
            <v>1099596</v>
          </cell>
          <cell r="R220"/>
          <cell r="S220">
            <v>5130436</v>
          </cell>
          <cell r="T220"/>
          <cell r="U220"/>
          <cell r="V220"/>
          <cell r="W220"/>
          <cell r="X220">
            <v>113315</v>
          </cell>
          <cell r="Y220"/>
          <cell r="Z220"/>
          <cell r="AA220">
            <v>18637684</v>
          </cell>
          <cell r="AB220"/>
          <cell r="AC220"/>
          <cell r="AD220">
            <v>3220815</v>
          </cell>
          <cell r="AE220"/>
          <cell r="AF220"/>
          <cell r="AG220">
            <v>21971814</v>
          </cell>
          <cell r="AH220"/>
          <cell r="AI220"/>
          <cell r="AJ220">
            <v>-4566986</v>
          </cell>
          <cell r="AK220"/>
          <cell r="AL220"/>
          <cell r="AM220">
            <v>-746980</v>
          </cell>
          <cell r="AN220"/>
          <cell r="AO220"/>
          <cell r="AP220">
            <v>-5313966</v>
          </cell>
        </row>
        <row r="221">
          <cell r="A221">
            <v>36600</v>
          </cell>
          <cell r="B221" t="str">
            <v>NORTHAMPTON COUNTY SCHOOLS</v>
          </cell>
          <cell r="C221"/>
          <cell r="D221"/>
          <cell r="E221">
            <v>12739433</v>
          </cell>
          <cell r="F221"/>
          <cell r="G221"/>
          <cell r="H221">
            <v>123683</v>
          </cell>
          <cell r="I221"/>
          <cell r="J221"/>
          <cell r="K221">
            <v>1019957</v>
          </cell>
          <cell r="L221"/>
          <cell r="M221"/>
          <cell r="N221">
            <v>110318</v>
          </cell>
          <cell r="O221"/>
          <cell r="P221"/>
          <cell r="Q221">
            <v>580104</v>
          </cell>
          <cell r="R221"/>
          <cell r="S221">
            <v>1834062</v>
          </cell>
          <cell r="T221"/>
          <cell r="U221"/>
          <cell r="V221"/>
          <cell r="W221"/>
          <cell r="X221">
            <v>35251</v>
          </cell>
          <cell r="Y221"/>
          <cell r="Z221"/>
          <cell r="AA221">
            <v>5798016</v>
          </cell>
          <cell r="AB221"/>
          <cell r="AC221"/>
          <cell r="AD221">
            <v>3342187</v>
          </cell>
          <cell r="AE221"/>
          <cell r="AF221"/>
          <cell r="AG221">
            <v>9175454</v>
          </cell>
          <cell r="AH221"/>
          <cell r="AI221"/>
          <cell r="AJ221">
            <v>-1420747</v>
          </cell>
          <cell r="AK221"/>
          <cell r="AL221"/>
          <cell r="AM221">
            <v>-918630</v>
          </cell>
          <cell r="AN221"/>
          <cell r="AO221"/>
          <cell r="AP221">
            <v>-2339377</v>
          </cell>
        </row>
        <row r="222">
          <cell r="A222">
            <v>36601</v>
          </cell>
          <cell r="B222" t="str">
            <v>GASTON COLLEGE PREPARATORY CHARTER</v>
          </cell>
          <cell r="C222"/>
          <cell r="D222"/>
          <cell r="E222">
            <v>0</v>
          </cell>
          <cell r="F222"/>
          <cell r="G222"/>
          <cell r="H222">
            <v>0</v>
          </cell>
          <cell r="I222"/>
          <cell r="J222"/>
          <cell r="K222">
            <v>0</v>
          </cell>
          <cell r="L222"/>
          <cell r="M222"/>
          <cell r="N222">
            <v>0</v>
          </cell>
          <cell r="O222"/>
          <cell r="P222"/>
          <cell r="Q222">
            <v>63720</v>
          </cell>
          <cell r="R222"/>
          <cell r="S222">
            <v>63720</v>
          </cell>
          <cell r="T222"/>
          <cell r="U222"/>
          <cell r="V222"/>
          <cell r="W222"/>
          <cell r="X222">
            <v>0</v>
          </cell>
          <cell r="Y222"/>
          <cell r="Z222"/>
          <cell r="AA222">
            <v>0</v>
          </cell>
          <cell r="AB222"/>
          <cell r="AC222"/>
          <cell r="AD222">
            <v>10694587</v>
          </cell>
          <cell r="AE222"/>
          <cell r="AF222"/>
          <cell r="AG222">
            <v>10694587</v>
          </cell>
          <cell r="AH222"/>
          <cell r="AI222"/>
          <cell r="AJ222">
            <v>0</v>
          </cell>
          <cell r="AK222"/>
          <cell r="AL222"/>
          <cell r="AM222">
            <v>-2381045</v>
          </cell>
          <cell r="AN222"/>
          <cell r="AO222"/>
          <cell r="AP222">
            <v>-2381045</v>
          </cell>
        </row>
        <row r="223">
          <cell r="A223">
            <v>36700</v>
          </cell>
          <cell r="B223" t="str">
            <v>ONSLOW COUNTY SCHOOLS</v>
          </cell>
          <cell r="C223"/>
          <cell r="D223"/>
          <cell r="E223">
            <v>184315139</v>
          </cell>
          <cell r="F223"/>
          <cell r="G223"/>
          <cell r="H223">
            <v>1789456</v>
          </cell>
          <cell r="I223"/>
          <cell r="J223"/>
          <cell r="K223">
            <v>14756822</v>
          </cell>
          <cell r="L223"/>
          <cell r="M223"/>
          <cell r="N223">
            <v>1596089</v>
          </cell>
          <cell r="O223"/>
          <cell r="P223"/>
          <cell r="Q223">
            <v>507543</v>
          </cell>
          <cell r="R223"/>
          <cell r="S223">
            <v>18649910</v>
          </cell>
          <cell r="T223"/>
          <cell r="U223"/>
          <cell r="V223"/>
          <cell r="W223"/>
          <cell r="X223">
            <v>510019</v>
          </cell>
          <cell r="Y223"/>
          <cell r="Z223"/>
          <cell r="AA223">
            <v>83886160</v>
          </cell>
          <cell r="AB223"/>
          <cell r="AC223"/>
          <cell r="AD223">
            <v>18279272</v>
          </cell>
          <cell r="AE223"/>
          <cell r="AF223"/>
          <cell r="AG223">
            <v>102675451</v>
          </cell>
          <cell r="AH223"/>
          <cell r="AI223"/>
          <cell r="AJ223">
            <v>-20555503</v>
          </cell>
          <cell r="AK223"/>
          <cell r="AL223"/>
          <cell r="AM223">
            <v>-2067565</v>
          </cell>
          <cell r="AN223"/>
          <cell r="AO223"/>
          <cell r="AP223">
            <v>-22623068</v>
          </cell>
        </row>
        <row r="224">
          <cell r="A224">
            <v>36701</v>
          </cell>
          <cell r="B224" t="str">
            <v>ZECA SCHOOL OF THE ARTS AND TECHNOLOGY</v>
          </cell>
          <cell r="C224"/>
          <cell r="D224"/>
          <cell r="E224">
            <v>689134</v>
          </cell>
          <cell r="F224"/>
          <cell r="G224"/>
          <cell r="H224">
            <v>6691</v>
          </cell>
          <cell r="I224"/>
          <cell r="J224"/>
          <cell r="K224">
            <v>55174</v>
          </cell>
          <cell r="L224"/>
          <cell r="M224"/>
          <cell r="N224">
            <v>5968</v>
          </cell>
          <cell r="O224"/>
          <cell r="P224"/>
          <cell r="Q224">
            <v>222647</v>
          </cell>
          <cell r="R224"/>
          <cell r="S224">
            <v>290480</v>
          </cell>
          <cell r="T224"/>
          <cell r="U224"/>
          <cell r="V224"/>
          <cell r="W224"/>
          <cell r="X224">
            <v>1907</v>
          </cell>
          <cell r="Y224"/>
          <cell r="Z224"/>
          <cell r="AA224">
            <v>313641</v>
          </cell>
          <cell r="AB224"/>
          <cell r="AC224"/>
          <cell r="AD224">
            <v>444333</v>
          </cell>
          <cell r="AE224"/>
          <cell r="AF224"/>
          <cell r="AG224">
            <v>759881</v>
          </cell>
          <cell r="AH224"/>
          <cell r="AI224"/>
          <cell r="AJ224">
            <v>-76854</v>
          </cell>
          <cell r="AK224"/>
          <cell r="AL224"/>
          <cell r="AM224">
            <v>-98856</v>
          </cell>
          <cell r="AN224"/>
          <cell r="AO224"/>
          <cell r="AP224">
            <v>-175710</v>
          </cell>
        </row>
        <row r="225">
          <cell r="A225">
            <v>36705</v>
          </cell>
          <cell r="B225" t="str">
            <v>COASTAL CAROLINA COMMUNITY COLLEGE</v>
          </cell>
          <cell r="C225"/>
          <cell r="D225"/>
          <cell r="E225">
            <v>22019014</v>
          </cell>
          <cell r="F225"/>
          <cell r="G225"/>
          <cell r="H225">
            <v>213776</v>
          </cell>
          <cell r="I225"/>
          <cell r="J225"/>
          <cell r="K225">
            <v>1762908</v>
          </cell>
          <cell r="L225"/>
          <cell r="M225"/>
          <cell r="N225">
            <v>190675</v>
          </cell>
          <cell r="O225"/>
          <cell r="P225"/>
          <cell r="Q225">
            <v>2762833</v>
          </cell>
          <cell r="R225"/>
          <cell r="S225">
            <v>4930192</v>
          </cell>
          <cell r="T225"/>
          <cell r="U225"/>
          <cell r="V225"/>
          <cell r="W225"/>
          <cell r="X225">
            <v>60929</v>
          </cell>
          <cell r="Y225"/>
          <cell r="Z225"/>
          <cell r="AA225">
            <v>10021372</v>
          </cell>
          <cell r="AB225"/>
          <cell r="AC225"/>
          <cell r="AD225">
            <v>2655676</v>
          </cell>
          <cell r="AE225"/>
          <cell r="AF225"/>
          <cell r="AG225">
            <v>12737977</v>
          </cell>
          <cell r="AH225"/>
          <cell r="AI225"/>
          <cell r="AJ225">
            <v>-2455641</v>
          </cell>
          <cell r="AK225"/>
          <cell r="AL225"/>
          <cell r="AM225">
            <v>63581</v>
          </cell>
          <cell r="AN225"/>
          <cell r="AO225"/>
          <cell r="AP225">
            <v>-2392060</v>
          </cell>
        </row>
        <row r="226">
          <cell r="A226">
            <v>36800</v>
          </cell>
          <cell r="B226" t="str">
            <v>ORANGE COUNTY SCHOOLS</v>
          </cell>
          <cell r="C226"/>
          <cell r="D226"/>
          <cell r="E226">
            <v>69308459</v>
          </cell>
          <cell r="F226"/>
          <cell r="G226"/>
          <cell r="H226">
            <v>672893</v>
          </cell>
          <cell r="I226"/>
          <cell r="J226"/>
          <cell r="K226">
            <v>5549043</v>
          </cell>
          <cell r="L226"/>
          <cell r="M226"/>
          <cell r="N226">
            <v>600181</v>
          </cell>
          <cell r="O226"/>
          <cell r="P226"/>
          <cell r="Q226">
            <v>1549504</v>
          </cell>
          <cell r="R226"/>
          <cell r="S226">
            <v>8371621</v>
          </cell>
          <cell r="T226"/>
          <cell r="U226"/>
          <cell r="V226"/>
          <cell r="W226"/>
          <cell r="X226">
            <v>191784</v>
          </cell>
          <cell r="Y226"/>
          <cell r="Z226"/>
          <cell r="AA226">
            <v>31543912</v>
          </cell>
          <cell r="AB226"/>
          <cell r="AC226"/>
          <cell r="AD226">
            <v>6253475</v>
          </cell>
          <cell r="AE226"/>
          <cell r="AF226"/>
          <cell r="AG226">
            <v>37989171</v>
          </cell>
          <cell r="AH226"/>
          <cell r="AI226"/>
          <cell r="AJ226">
            <v>-7729535</v>
          </cell>
          <cell r="AK226"/>
          <cell r="AL226"/>
          <cell r="AM226">
            <v>-787633</v>
          </cell>
          <cell r="AN226"/>
          <cell r="AO226"/>
          <cell r="AP226">
            <v>-8517168</v>
          </cell>
        </row>
        <row r="227">
          <cell r="A227">
            <v>36802</v>
          </cell>
          <cell r="B227" t="str">
            <v>ORANGE CHARTER SCHOOL</v>
          </cell>
          <cell r="C227"/>
          <cell r="D227"/>
          <cell r="E227">
            <v>5884256</v>
          </cell>
          <cell r="F227"/>
          <cell r="G227"/>
          <cell r="H227">
            <v>57128</v>
          </cell>
          <cell r="I227"/>
          <cell r="J227"/>
          <cell r="K227">
            <v>471111</v>
          </cell>
          <cell r="L227"/>
          <cell r="M227"/>
          <cell r="N227">
            <v>50955</v>
          </cell>
          <cell r="O227"/>
          <cell r="P227"/>
          <cell r="Q227">
            <v>1969027</v>
          </cell>
          <cell r="R227"/>
          <cell r="S227">
            <v>2548221</v>
          </cell>
          <cell r="T227"/>
          <cell r="U227"/>
          <cell r="V227"/>
          <cell r="W227"/>
          <cell r="X227">
            <v>16282</v>
          </cell>
          <cell r="Y227"/>
          <cell r="Z227"/>
          <cell r="AA227">
            <v>2678064</v>
          </cell>
          <cell r="AB227"/>
          <cell r="AC227"/>
          <cell r="AD227">
            <v>111004</v>
          </cell>
          <cell r="AE227"/>
          <cell r="AF227"/>
          <cell r="AG227">
            <v>2805350</v>
          </cell>
          <cell r="AH227"/>
          <cell r="AI227"/>
          <cell r="AJ227">
            <v>-656234</v>
          </cell>
          <cell r="AK227"/>
          <cell r="AL227"/>
          <cell r="AM227">
            <v>1150663</v>
          </cell>
          <cell r="AN227"/>
          <cell r="AO227"/>
          <cell r="AP227">
            <v>494429</v>
          </cell>
        </row>
        <row r="228">
          <cell r="A228">
            <v>36810</v>
          </cell>
          <cell r="B228" t="str">
            <v>CHAPEL HILL - CARBORO CITY SCHOOLS</v>
          </cell>
          <cell r="C228"/>
          <cell r="D228"/>
          <cell r="E228">
            <v>141759605</v>
          </cell>
          <cell r="F228"/>
          <cell r="G228"/>
          <cell r="H228">
            <v>1376298</v>
          </cell>
          <cell r="I228"/>
          <cell r="J228"/>
          <cell r="K228">
            <v>11349698</v>
          </cell>
          <cell r="L228"/>
          <cell r="M228"/>
          <cell r="N228">
            <v>1227577</v>
          </cell>
          <cell r="O228"/>
          <cell r="P228"/>
          <cell r="Q228">
            <v>3720563</v>
          </cell>
          <cell r="R228"/>
          <cell r="S228">
            <v>17674136</v>
          </cell>
          <cell r="T228"/>
          <cell r="U228"/>
          <cell r="V228"/>
          <cell r="W228"/>
          <cell r="X228">
            <v>392263</v>
          </cell>
          <cell r="Y228"/>
          <cell r="Z228"/>
          <cell r="AA228">
            <v>64518134</v>
          </cell>
          <cell r="AB228"/>
          <cell r="AC228"/>
          <cell r="AD228">
            <v>4819180</v>
          </cell>
          <cell r="AE228"/>
          <cell r="AF228"/>
          <cell r="AG228">
            <v>69729577</v>
          </cell>
          <cell r="AH228"/>
          <cell r="AI228"/>
          <cell r="AJ228">
            <v>-15809551</v>
          </cell>
          <cell r="AK228"/>
          <cell r="AL228"/>
          <cell r="AM228">
            <v>-50139</v>
          </cell>
          <cell r="AN228"/>
          <cell r="AO228"/>
          <cell r="AP228">
            <v>-15859690</v>
          </cell>
        </row>
        <row r="229">
          <cell r="A229">
            <v>36900</v>
          </cell>
          <cell r="B229" t="str">
            <v>PAMLICO COUNTY SCHOOLS</v>
          </cell>
          <cell r="C229"/>
          <cell r="D229"/>
          <cell r="E229">
            <v>13783730</v>
          </cell>
          <cell r="F229"/>
          <cell r="G229"/>
          <cell r="H229">
            <v>133822</v>
          </cell>
          <cell r="I229"/>
          <cell r="J229"/>
          <cell r="K229">
            <v>1103567</v>
          </cell>
          <cell r="L229"/>
          <cell r="M229"/>
          <cell r="N229">
            <v>119361</v>
          </cell>
          <cell r="O229"/>
          <cell r="P229"/>
          <cell r="Q229">
            <v>2187713</v>
          </cell>
          <cell r="R229"/>
          <cell r="S229">
            <v>3544463</v>
          </cell>
          <cell r="T229"/>
          <cell r="U229"/>
          <cell r="V229"/>
          <cell r="W229"/>
          <cell r="X229">
            <v>38141</v>
          </cell>
          <cell r="Y229"/>
          <cell r="Z229"/>
          <cell r="AA229">
            <v>6273300</v>
          </cell>
          <cell r="AB229"/>
          <cell r="AC229"/>
          <cell r="AD229">
            <v>1662939</v>
          </cell>
          <cell r="AE229"/>
          <cell r="AF229"/>
          <cell r="AG229">
            <v>7974380</v>
          </cell>
          <cell r="AH229"/>
          <cell r="AI229"/>
          <cell r="AJ229">
            <v>-1537213</v>
          </cell>
          <cell r="AK229"/>
          <cell r="AL229"/>
          <cell r="AM229">
            <v>143551</v>
          </cell>
          <cell r="AN229"/>
          <cell r="AO229"/>
          <cell r="AP229">
            <v>-1393662</v>
          </cell>
        </row>
        <row r="230">
          <cell r="A230">
            <v>36901</v>
          </cell>
          <cell r="B230" t="str">
            <v>ARAPAHOE CHARTER SCHOOL</v>
          </cell>
          <cell r="C230"/>
          <cell r="D230"/>
          <cell r="E230">
            <v>4459200</v>
          </cell>
          <cell r="F230"/>
          <cell r="G230"/>
          <cell r="H230">
            <v>43293</v>
          </cell>
          <cell r="I230"/>
          <cell r="J230"/>
          <cell r="K230">
            <v>357017</v>
          </cell>
          <cell r="L230"/>
          <cell r="M230"/>
          <cell r="N230">
            <v>38615</v>
          </cell>
          <cell r="O230"/>
          <cell r="P230"/>
          <cell r="Q230">
            <v>314370</v>
          </cell>
          <cell r="R230"/>
          <cell r="S230">
            <v>753295</v>
          </cell>
          <cell r="T230"/>
          <cell r="U230"/>
          <cell r="V230"/>
          <cell r="W230"/>
          <cell r="X230">
            <v>12339</v>
          </cell>
          <cell r="Y230"/>
          <cell r="Z230"/>
          <cell r="AA230">
            <v>2029487</v>
          </cell>
          <cell r="AB230"/>
          <cell r="AC230"/>
          <cell r="AD230">
            <v>907704</v>
          </cell>
          <cell r="AE230"/>
          <cell r="AF230"/>
          <cell r="AG230">
            <v>2949530</v>
          </cell>
          <cell r="AH230"/>
          <cell r="AI230"/>
          <cell r="AJ230">
            <v>-497306</v>
          </cell>
          <cell r="AK230"/>
          <cell r="AL230"/>
          <cell r="AM230">
            <v>50390</v>
          </cell>
          <cell r="AN230"/>
          <cell r="AO230"/>
          <cell r="AP230">
            <v>-446916</v>
          </cell>
        </row>
        <row r="231">
          <cell r="A231">
            <v>36905</v>
          </cell>
          <cell r="B231" t="str">
            <v>PAMLICO COMMUNITY COLLEGE</v>
          </cell>
          <cell r="C231"/>
          <cell r="D231"/>
          <cell r="E231">
            <v>4372546</v>
          </cell>
          <cell r="F231"/>
          <cell r="G231"/>
          <cell r="H231">
            <v>42452</v>
          </cell>
          <cell r="I231"/>
          <cell r="J231"/>
          <cell r="K231">
            <v>350079</v>
          </cell>
          <cell r="L231"/>
          <cell r="M231"/>
          <cell r="N231">
            <v>37864</v>
          </cell>
          <cell r="O231"/>
          <cell r="P231"/>
          <cell r="Q231">
            <v>277030</v>
          </cell>
          <cell r="R231"/>
          <cell r="S231">
            <v>707425</v>
          </cell>
          <cell r="T231"/>
          <cell r="U231"/>
          <cell r="V231"/>
          <cell r="W231"/>
          <cell r="X231">
            <v>12099</v>
          </cell>
          <cell r="Y231"/>
          <cell r="Z231"/>
          <cell r="AA231">
            <v>1990049</v>
          </cell>
          <cell r="AB231"/>
          <cell r="AC231"/>
          <cell r="AD231">
            <v>518245</v>
          </cell>
          <cell r="AE231"/>
          <cell r="AF231"/>
          <cell r="AG231">
            <v>2520393</v>
          </cell>
          <cell r="AH231"/>
          <cell r="AI231"/>
          <cell r="AJ231">
            <v>-487642</v>
          </cell>
          <cell r="AK231"/>
          <cell r="AL231"/>
          <cell r="AM231">
            <v>132582</v>
          </cell>
          <cell r="AN231"/>
          <cell r="AO231"/>
          <cell r="AP231">
            <v>-355060</v>
          </cell>
        </row>
        <row r="232">
          <cell r="A232">
            <v>37000</v>
          </cell>
          <cell r="B232" t="str">
            <v>ELIZABETH CITY AND PASQUOTANK COUNTY SCHOOLS</v>
          </cell>
          <cell r="C232"/>
          <cell r="D232"/>
          <cell r="E232">
            <v>38650452</v>
          </cell>
          <cell r="F232"/>
          <cell r="G232"/>
          <cell r="H232">
            <v>375245</v>
          </cell>
          <cell r="I232"/>
          <cell r="J232"/>
          <cell r="K232">
            <v>3094471</v>
          </cell>
          <cell r="L232"/>
          <cell r="M232"/>
          <cell r="N232">
            <v>334696</v>
          </cell>
          <cell r="O232"/>
          <cell r="P232"/>
          <cell r="Q232">
            <v>124563</v>
          </cell>
          <cell r="R232"/>
          <cell r="S232">
            <v>3928975</v>
          </cell>
          <cell r="T232"/>
          <cell r="U232"/>
          <cell r="V232"/>
          <cell r="W232"/>
          <cell r="X232">
            <v>106950</v>
          </cell>
          <cell r="Y232"/>
          <cell r="Z232"/>
          <cell r="AA232">
            <v>17590731</v>
          </cell>
          <cell r="AB232"/>
          <cell r="AC232"/>
          <cell r="AD232">
            <v>6146858</v>
          </cell>
          <cell r="AE232"/>
          <cell r="AF232"/>
          <cell r="AG232">
            <v>23844539</v>
          </cell>
          <cell r="AH232"/>
          <cell r="AI232"/>
          <cell r="AJ232">
            <v>-4310442</v>
          </cell>
          <cell r="AK232"/>
          <cell r="AL232"/>
          <cell r="AM232">
            <v>-2290788</v>
          </cell>
          <cell r="AN232"/>
          <cell r="AO232"/>
          <cell r="AP232">
            <v>-6601230</v>
          </cell>
        </row>
        <row r="233">
          <cell r="A233">
            <v>37001</v>
          </cell>
          <cell r="B233" t="str">
            <v>N.E. ACADEMY OF AEROSPACE &amp; ADVANCED TECHNOLOGY</v>
          </cell>
          <cell r="C233"/>
          <cell r="D233"/>
          <cell r="E233">
            <v>4436085</v>
          </cell>
          <cell r="F233"/>
          <cell r="G233"/>
          <cell r="H233">
            <v>43069</v>
          </cell>
          <cell r="I233"/>
          <cell r="J233"/>
          <cell r="K233">
            <v>355166</v>
          </cell>
          <cell r="L233"/>
          <cell r="M233"/>
          <cell r="N233">
            <v>38415</v>
          </cell>
          <cell r="O233"/>
          <cell r="P233"/>
          <cell r="Q233">
            <v>2073264</v>
          </cell>
          <cell r="R233"/>
          <cell r="S233">
            <v>2509914</v>
          </cell>
          <cell r="T233"/>
          <cell r="U233"/>
          <cell r="V233"/>
          <cell r="W233"/>
          <cell r="X233">
            <v>12275</v>
          </cell>
          <cell r="Y233"/>
          <cell r="Z233"/>
          <cell r="AA233">
            <v>2018967</v>
          </cell>
          <cell r="AB233"/>
          <cell r="AC233"/>
          <cell r="AD233">
            <v>0</v>
          </cell>
          <cell r="AE233"/>
          <cell r="AF233"/>
          <cell r="AG233">
            <v>2031242</v>
          </cell>
          <cell r="AH233"/>
          <cell r="AI233"/>
          <cell r="AJ233">
            <v>-494728</v>
          </cell>
          <cell r="AK233"/>
          <cell r="AL233"/>
          <cell r="AM233">
            <v>1089285</v>
          </cell>
          <cell r="AN233"/>
          <cell r="AO233"/>
          <cell r="AP233">
            <v>594557</v>
          </cell>
        </row>
        <row r="234">
          <cell r="A234">
            <v>37005</v>
          </cell>
          <cell r="B234" t="str">
            <v>COLLEGE OF THE ALBEMARLE</v>
          </cell>
          <cell r="C234"/>
          <cell r="D234"/>
          <cell r="E234">
            <v>11501975</v>
          </cell>
          <cell r="F234"/>
          <cell r="G234"/>
          <cell r="H234">
            <v>111669</v>
          </cell>
          <cell r="I234"/>
          <cell r="J234"/>
          <cell r="K234">
            <v>920883</v>
          </cell>
          <cell r="L234"/>
          <cell r="M234"/>
          <cell r="N234">
            <v>99602</v>
          </cell>
          <cell r="O234"/>
          <cell r="P234"/>
          <cell r="Q234">
            <v>1555229</v>
          </cell>
          <cell r="R234"/>
          <cell r="S234">
            <v>2687383</v>
          </cell>
          <cell r="T234"/>
          <cell r="U234"/>
          <cell r="V234"/>
          <cell r="W234"/>
          <cell r="X234">
            <v>31827</v>
          </cell>
          <cell r="Y234"/>
          <cell r="Z234"/>
          <cell r="AA234">
            <v>5234820</v>
          </cell>
          <cell r="AB234"/>
          <cell r="AC234"/>
          <cell r="AD234">
            <v>225536</v>
          </cell>
          <cell r="AE234"/>
          <cell r="AF234"/>
          <cell r="AG234">
            <v>5492183</v>
          </cell>
          <cell r="AH234"/>
          <cell r="AI234"/>
          <cell r="AJ234">
            <v>-1282743</v>
          </cell>
          <cell r="AK234"/>
          <cell r="AL234"/>
          <cell r="AM234">
            <v>216210</v>
          </cell>
          <cell r="AN234"/>
          <cell r="AO234"/>
          <cell r="AP234">
            <v>-1066533</v>
          </cell>
        </row>
        <row r="235">
          <cell r="A235">
            <v>37100</v>
          </cell>
          <cell r="B235" t="str">
            <v>PENDER COUNTY SCHOOLS</v>
          </cell>
          <cell r="C235"/>
          <cell r="D235"/>
          <cell r="E235">
            <v>72163128</v>
          </cell>
          <cell r="F235"/>
          <cell r="G235"/>
          <cell r="H235">
            <v>700609</v>
          </cell>
          <cell r="I235"/>
          <cell r="J235"/>
          <cell r="K235">
            <v>5777596</v>
          </cell>
          <cell r="L235"/>
          <cell r="M235"/>
          <cell r="N235">
            <v>624901</v>
          </cell>
          <cell r="O235"/>
          <cell r="P235"/>
          <cell r="Q235">
            <v>3149509</v>
          </cell>
          <cell r="R235"/>
          <cell r="S235">
            <v>10252615</v>
          </cell>
          <cell r="T235"/>
          <cell r="U235"/>
          <cell r="V235"/>
          <cell r="W235"/>
          <cell r="X235">
            <v>199683</v>
          </cell>
          <cell r="Y235"/>
          <cell r="Z235"/>
          <cell r="AA235">
            <v>32843139</v>
          </cell>
          <cell r="AB235"/>
          <cell r="AC235"/>
          <cell r="AD235">
            <v>914054</v>
          </cell>
          <cell r="AE235"/>
          <cell r="AF235"/>
          <cell r="AG235">
            <v>33956876</v>
          </cell>
          <cell r="AH235"/>
          <cell r="AI235"/>
          <cell r="AJ235">
            <v>-8047898</v>
          </cell>
          <cell r="AK235"/>
          <cell r="AL235"/>
          <cell r="AM235">
            <v>1865293</v>
          </cell>
          <cell r="AN235"/>
          <cell r="AO235"/>
          <cell r="AP235">
            <v>-6182605</v>
          </cell>
        </row>
        <row r="236">
          <cell r="A236">
            <v>37200</v>
          </cell>
          <cell r="B236" t="str">
            <v>PERQUIMANS COUNTY SCHOOLS</v>
          </cell>
          <cell r="C236"/>
          <cell r="D236"/>
          <cell r="E236">
            <v>14346599</v>
          </cell>
          <cell r="F236"/>
          <cell r="G236"/>
          <cell r="H236">
            <v>139287</v>
          </cell>
          <cell r="I236"/>
          <cell r="J236"/>
          <cell r="K236">
            <v>1148632</v>
          </cell>
          <cell r="L236"/>
          <cell r="M236"/>
          <cell r="N236">
            <v>124235</v>
          </cell>
          <cell r="O236"/>
          <cell r="P236"/>
          <cell r="Q236">
            <v>1364044</v>
          </cell>
          <cell r="R236"/>
          <cell r="S236">
            <v>2776198</v>
          </cell>
          <cell r="T236"/>
          <cell r="U236"/>
          <cell r="V236"/>
          <cell r="W236"/>
          <cell r="X236">
            <v>39699</v>
          </cell>
          <cell r="Y236"/>
          <cell r="Z236"/>
          <cell r="AA236">
            <v>6529475</v>
          </cell>
          <cell r="AB236"/>
          <cell r="AC236"/>
          <cell r="AD236">
            <v>1924782</v>
          </cell>
          <cell r="AE236"/>
          <cell r="AF236"/>
          <cell r="AG236">
            <v>8493956</v>
          </cell>
          <cell r="AH236"/>
          <cell r="AI236"/>
          <cell r="AJ236">
            <v>-1599986</v>
          </cell>
          <cell r="AK236"/>
          <cell r="AL236"/>
          <cell r="AM236">
            <v>-89073</v>
          </cell>
          <cell r="AN236"/>
          <cell r="AO236"/>
          <cell r="AP236">
            <v>-1689059</v>
          </cell>
        </row>
        <row r="237">
          <cell r="A237">
            <v>37300</v>
          </cell>
          <cell r="B237" t="str">
            <v>PERSON COUNTY SCHOOLS</v>
          </cell>
          <cell r="C237"/>
          <cell r="D237"/>
          <cell r="E237">
            <v>36877538</v>
          </cell>
          <cell r="F237"/>
          <cell r="G237"/>
          <cell r="H237">
            <v>358032</v>
          </cell>
          <cell r="I237"/>
          <cell r="J237"/>
          <cell r="K237">
            <v>2952526</v>
          </cell>
          <cell r="L237"/>
          <cell r="M237"/>
          <cell r="N237">
            <v>319344</v>
          </cell>
          <cell r="O237"/>
          <cell r="P237"/>
          <cell r="Q237">
            <v>1600680</v>
          </cell>
          <cell r="R237"/>
          <cell r="S237">
            <v>5230582</v>
          </cell>
          <cell r="T237"/>
          <cell r="U237"/>
          <cell r="V237"/>
          <cell r="W237"/>
          <cell r="X237">
            <v>102044</v>
          </cell>
          <cell r="Y237"/>
          <cell r="Z237"/>
          <cell r="AA237">
            <v>16783836</v>
          </cell>
          <cell r="AB237"/>
          <cell r="AC237"/>
          <cell r="AD237">
            <v>4983949</v>
          </cell>
          <cell r="AE237"/>
          <cell r="AF237"/>
          <cell r="AG237">
            <v>21869829</v>
          </cell>
          <cell r="AH237"/>
          <cell r="AI237"/>
          <cell r="AJ237">
            <v>-4112719</v>
          </cell>
          <cell r="AK237"/>
          <cell r="AL237"/>
          <cell r="AM237">
            <v>-605710</v>
          </cell>
          <cell r="AN237"/>
          <cell r="AO237"/>
          <cell r="AP237">
            <v>-4718429</v>
          </cell>
        </row>
        <row r="238">
          <cell r="A238">
            <v>37301</v>
          </cell>
          <cell r="B238" t="str">
            <v>ROXBORO COMMUNITY SCHOOL</v>
          </cell>
          <cell r="C238"/>
          <cell r="D238"/>
          <cell r="E238">
            <v>4222943</v>
          </cell>
          <cell r="F238"/>
          <cell r="G238"/>
          <cell r="H238">
            <v>40999</v>
          </cell>
          <cell r="I238"/>
          <cell r="J238"/>
          <cell r="K238">
            <v>338101</v>
          </cell>
          <cell r="L238"/>
          <cell r="M238"/>
          <cell r="N238">
            <v>36569</v>
          </cell>
          <cell r="O238"/>
          <cell r="P238"/>
          <cell r="Q238">
            <v>19196</v>
          </cell>
          <cell r="R238"/>
          <cell r="S238">
            <v>434865</v>
          </cell>
          <cell r="T238"/>
          <cell r="U238"/>
          <cell r="V238"/>
          <cell r="W238"/>
          <cell r="X238">
            <v>11685</v>
          </cell>
          <cell r="Y238"/>
          <cell r="Z238"/>
          <cell r="AA238">
            <v>1921961</v>
          </cell>
          <cell r="AB238"/>
          <cell r="AC238"/>
          <cell r="AD238">
            <v>439224</v>
          </cell>
          <cell r="AE238"/>
          <cell r="AF238"/>
          <cell r="AG238">
            <v>2372870</v>
          </cell>
          <cell r="AH238"/>
          <cell r="AI238"/>
          <cell r="AJ238">
            <v>-470959</v>
          </cell>
          <cell r="AK238"/>
          <cell r="AL238"/>
          <cell r="AM238">
            <v>-15127</v>
          </cell>
          <cell r="AN238"/>
          <cell r="AO238"/>
          <cell r="AP238">
            <v>-486086</v>
          </cell>
        </row>
        <row r="239">
          <cell r="A239">
            <v>37305</v>
          </cell>
          <cell r="B239" t="str">
            <v>PIEDMONT COMMUNITY COLLEGE</v>
          </cell>
          <cell r="C239"/>
          <cell r="D239"/>
          <cell r="E239">
            <v>8695712</v>
          </cell>
          <cell r="F239"/>
          <cell r="G239"/>
          <cell r="H239">
            <v>84424</v>
          </cell>
          <cell r="I239"/>
          <cell r="J239"/>
          <cell r="K239">
            <v>696205</v>
          </cell>
          <cell r="L239"/>
          <cell r="M239"/>
          <cell r="N239">
            <v>75301</v>
          </cell>
          <cell r="O239"/>
          <cell r="P239"/>
          <cell r="Q239">
            <v>229148</v>
          </cell>
          <cell r="R239"/>
          <cell r="S239">
            <v>1085078</v>
          </cell>
          <cell r="T239"/>
          <cell r="U239"/>
          <cell r="V239"/>
          <cell r="W239"/>
          <cell r="X239">
            <v>24062</v>
          </cell>
          <cell r="Y239"/>
          <cell r="Z239"/>
          <cell r="AA239">
            <v>3957623</v>
          </cell>
          <cell r="AB239"/>
          <cell r="AC239"/>
          <cell r="AD239">
            <v>900098</v>
          </cell>
          <cell r="AE239"/>
          <cell r="AF239"/>
          <cell r="AG239">
            <v>4881783</v>
          </cell>
          <cell r="AH239"/>
          <cell r="AI239"/>
          <cell r="AJ239">
            <v>-969778</v>
          </cell>
          <cell r="AK239"/>
          <cell r="AL239"/>
          <cell r="AM239">
            <v>-728643</v>
          </cell>
          <cell r="AN239"/>
          <cell r="AO239"/>
          <cell r="AP239">
            <v>-1698421</v>
          </cell>
        </row>
        <row r="240">
          <cell r="A240">
            <v>37400</v>
          </cell>
          <cell r="B240" t="str">
            <v>PITT COUNTY SCHOOLS</v>
          </cell>
          <cell r="C240"/>
          <cell r="D240"/>
          <cell r="E240">
            <v>196154431</v>
          </cell>
          <cell r="F240"/>
          <cell r="G240"/>
          <cell r="H240">
            <v>1904400</v>
          </cell>
          <cell r="I240"/>
          <cell r="J240"/>
          <cell r="K240">
            <v>15704711</v>
          </cell>
          <cell r="L240"/>
          <cell r="M240"/>
          <cell r="N240">
            <v>1698612</v>
          </cell>
          <cell r="O240"/>
          <cell r="P240"/>
          <cell r="Q240">
            <v>12229012</v>
          </cell>
          <cell r="R240"/>
          <cell r="S240">
            <v>31536735</v>
          </cell>
          <cell r="T240"/>
          <cell r="U240"/>
          <cell r="V240"/>
          <cell r="W240"/>
          <cell r="X240">
            <v>542780</v>
          </cell>
          <cell r="Y240"/>
          <cell r="Z240"/>
          <cell r="AA240">
            <v>89274500</v>
          </cell>
          <cell r="AB240"/>
          <cell r="AC240"/>
          <cell r="AD240">
            <v>9376946</v>
          </cell>
          <cell r="AE240"/>
          <cell r="AF240"/>
          <cell r="AG240">
            <v>99194226</v>
          </cell>
          <cell r="AH240"/>
          <cell r="AI240"/>
          <cell r="AJ240">
            <v>-21875863</v>
          </cell>
          <cell r="AK240"/>
          <cell r="AL240"/>
          <cell r="AM240">
            <v>786896</v>
          </cell>
          <cell r="AN240"/>
          <cell r="AO240"/>
          <cell r="AP240">
            <v>-21088967</v>
          </cell>
        </row>
        <row r="241">
          <cell r="A241">
            <v>37405</v>
          </cell>
          <cell r="B241" t="str">
            <v>PITT COMMUNITY COLLEGE</v>
          </cell>
          <cell r="C241"/>
          <cell r="D241"/>
          <cell r="E241">
            <v>36830465</v>
          </cell>
          <cell r="F241"/>
          <cell r="G241"/>
          <cell r="H241">
            <v>357575</v>
          </cell>
          <cell r="I241"/>
          <cell r="J241"/>
          <cell r="K241">
            <v>2948757</v>
          </cell>
          <cell r="L241"/>
          <cell r="M241"/>
          <cell r="N241">
            <v>318936</v>
          </cell>
          <cell r="O241"/>
          <cell r="P241"/>
          <cell r="Q241">
            <v>778208</v>
          </cell>
          <cell r="R241"/>
          <cell r="S241">
            <v>4403476</v>
          </cell>
          <cell r="T241"/>
          <cell r="U241"/>
          <cell r="V241"/>
          <cell r="W241"/>
          <cell r="X241">
            <v>101914</v>
          </cell>
          <cell r="Y241"/>
          <cell r="Z241"/>
          <cell r="AA241">
            <v>16762412</v>
          </cell>
          <cell r="AB241"/>
          <cell r="AC241"/>
          <cell r="AD241">
            <v>4390670</v>
          </cell>
          <cell r="AE241"/>
          <cell r="AF241"/>
          <cell r="AG241">
            <v>21254996</v>
          </cell>
          <cell r="AH241"/>
          <cell r="AI241"/>
          <cell r="AJ241">
            <v>-4107468</v>
          </cell>
          <cell r="AK241"/>
          <cell r="AL241"/>
          <cell r="AM241">
            <v>-1676168</v>
          </cell>
          <cell r="AN241"/>
          <cell r="AO241"/>
          <cell r="AP241">
            <v>-5783636</v>
          </cell>
        </row>
        <row r="242">
          <cell r="A242">
            <v>37500</v>
          </cell>
          <cell r="B242" t="str">
            <v>POLK COUNTY SCHOOLS</v>
          </cell>
          <cell r="C242"/>
          <cell r="D242"/>
          <cell r="E242">
            <v>19691547</v>
          </cell>
          <cell r="F242"/>
          <cell r="G242"/>
          <cell r="H242">
            <v>191179</v>
          </cell>
          <cell r="I242"/>
          <cell r="J242"/>
          <cell r="K242">
            <v>1576564</v>
          </cell>
          <cell r="L242"/>
          <cell r="M242"/>
          <cell r="N242">
            <v>170520</v>
          </cell>
          <cell r="O242"/>
          <cell r="P242"/>
          <cell r="Q242">
            <v>525912</v>
          </cell>
          <cell r="R242"/>
          <cell r="S242">
            <v>2464175</v>
          </cell>
          <cell r="T242"/>
          <cell r="U242"/>
          <cell r="V242"/>
          <cell r="W242"/>
          <cell r="X242">
            <v>54489</v>
          </cell>
          <cell r="Y242"/>
          <cell r="Z242"/>
          <cell r="AA242">
            <v>8962087</v>
          </cell>
          <cell r="AB242"/>
          <cell r="AC242"/>
          <cell r="AD242">
            <v>1727089</v>
          </cell>
          <cell r="AE242"/>
          <cell r="AF242"/>
          <cell r="AG242">
            <v>10743665</v>
          </cell>
          <cell r="AH242"/>
          <cell r="AI242"/>
          <cell r="AJ242">
            <v>-2196073</v>
          </cell>
          <cell r="AK242"/>
          <cell r="AL242"/>
          <cell r="AM242">
            <v>-529394</v>
          </cell>
          <cell r="AN242"/>
          <cell r="AO242"/>
          <cell r="AP242">
            <v>-2725467</v>
          </cell>
        </row>
        <row r="243">
          <cell r="A243">
            <v>37600</v>
          </cell>
          <cell r="B243" t="str">
            <v>RANDOLPH COUNTY SCHOOLS</v>
          </cell>
          <cell r="C243"/>
          <cell r="D243"/>
          <cell r="E243">
            <v>117268309</v>
          </cell>
          <cell r="F243"/>
          <cell r="G243"/>
          <cell r="H243">
            <v>1138520</v>
          </cell>
          <cell r="I243"/>
          <cell r="J243"/>
          <cell r="K243">
            <v>9388852</v>
          </cell>
          <cell r="L243"/>
          <cell r="M243"/>
          <cell r="N243">
            <v>1015493</v>
          </cell>
          <cell r="O243"/>
          <cell r="P243"/>
          <cell r="Q243">
            <v>4285124</v>
          </cell>
          <cell r="R243"/>
          <cell r="S243">
            <v>15827989</v>
          </cell>
          <cell r="T243"/>
          <cell r="U243"/>
          <cell r="V243"/>
          <cell r="W243"/>
          <cell r="X243">
            <v>324493</v>
          </cell>
          <cell r="Y243"/>
          <cell r="Z243"/>
          <cell r="AA243">
            <v>53371569</v>
          </cell>
          <cell r="AB243"/>
          <cell r="AC243"/>
          <cell r="AD243">
            <v>17055881</v>
          </cell>
          <cell r="AE243"/>
          <cell r="AF243"/>
          <cell r="AG243">
            <v>70751943</v>
          </cell>
          <cell r="AH243"/>
          <cell r="AI243"/>
          <cell r="AJ243">
            <v>-13078195</v>
          </cell>
          <cell r="AK243"/>
          <cell r="AL243"/>
          <cell r="AM243">
            <v>-4594818</v>
          </cell>
          <cell r="AN243"/>
          <cell r="AO243"/>
          <cell r="AP243">
            <v>-17673013</v>
          </cell>
        </row>
        <row r="244">
          <cell r="A244">
            <v>37601</v>
          </cell>
          <cell r="B244" t="str">
            <v>UWHARRIE CHARTER ACADEMY</v>
          </cell>
          <cell r="C244"/>
          <cell r="D244"/>
          <cell r="E244">
            <v>12636735</v>
          </cell>
          <cell r="F244"/>
          <cell r="G244"/>
          <cell r="H244">
            <v>122686</v>
          </cell>
          <cell r="I244"/>
          <cell r="J244"/>
          <cell r="K244">
            <v>1011735</v>
          </cell>
          <cell r="L244"/>
          <cell r="M244"/>
          <cell r="N244">
            <v>109429</v>
          </cell>
          <cell r="O244"/>
          <cell r="P244"/>
          <cell r="Q244">
            <v>4793602</v>
          </cell>
          <cell r="R244"/>
          <cell r="S244">
            <v>6037452</v>
          </cell>
          <cell r="T244"/>
          <cell r="U244"/>
          <cell r="V244"/>
          <cell r="W244"/>
          <cell r="X244">
            <v>34967</v>
          </cell>
          <cell r="Y244"/>
          <cell r="Z244"/>
          <cell r="AA244">
            <v>5751276</v>
          </cell>
          <cell r="AB244"/>
          <cell r="AC244"/>
          <cell r="AD244">
            <v>0</v>
          </cell>
          <cell r="AE244"/>
          <cell r="AF244"/>
          <cell r="AG244">
            <v>5786243</v>
          </cell>
          <cell r="AH244"/>
          <cell r="AI244"/>
          <cell r="AJ244">
            <v>-1409295</v>
          </cell>
          <cell r="AK244"/>
          <cell r="AL244"/>
          <cell r="AM244">
            <v>2425147</v>
          </cell>
          <cell r="AN244"/>
          <cell r="AO244"/>
          <cell r="AP244">
            <v>1015852</v>
          </cell>
        </row>
        <row r="245">
          <cell r="A245">
            <v>37605</v>
          </cell>
          <cell r="B245" t="str">
            <v>RANDOLPH COMMUNITY COLLEGE</v>
          </cell>
          <cell r="C245"/>
          <cell r="D245"/>
          <cell r="E245">
            <v>14605150</v>
          </cell>
          <cell r="F245"/>
          <cell r="G245"/>
          <cell r="H245">
            <v>141797</v>
          </cell>
          <cell r="I245"/>
          <cell r="J245"/>
          <cell r="K245">
            <v>1169332</v>
          </cell>
          <cell r="L245"/>
          <cell r="M245"/>
          <cell r="N245">
            <v>126474</v>
          </cell>
          <cell r="O245"/>
          <cell r="P245"/>
          <cell r="Q245">
            <v>84154</v>
          </cell>
          <cell r="R245"/>
          <cell r="S245">
            <v>1521757</v>
          </cell>
          <cell r="T245"/>
          <cell r="U245"/>
          <cell r="V245"/>
          <cell r="W245"/>
          <cell r="X245">
            <v>40414</v>
          </cell>
          <cell r="Y245"/>
          <cell r="Z245"/>
          <cell r="AA245">
            <v>6647148</v>
          </cell>
          <cell r="AB245"/>
          <cell r="AC245"/>
          <cell r="AD245">
            <v>1136129</v>
          </cell>
          <cell r="AE245"/>
          <cell r="AF245"/>
          <cell r="AG245">
            <v>7823691</v>
          </cell>
          <cell r="AH245"/>
          <cell r="AI245"/>
          <cell r="AJ245">
            <v>-1628820</v>
          </cell>
          <cell r="AK245"/>
          <cell r="AL245"/>
          <cell r="AM245">
            <v>-385251</v>
          </cell>
          <cell r="AN245"/>
          <cell r="AO245"/>
          <cell r="AP245">
            <v>-2014071</v>
          </cell>
        </row>
        <row r="246">
          <cell r="A246">
            <v>37610</v>
          </cell>
          <cell r="B246" t="str">
            <v>ASHEBORO CITY SCHOOLS</v>
          </cell>
          <cell r="C246"/>
          <cell r="D246"/>
          <cell r="E246">
            <v>37213195</v>
          </cell>
          <cell r="F246"/>
          <cell r="G246"/>
          <cell r="H246">
            <v>361291</v>
          </cell>
          <cell r="I246"/>
          <cell r="J246"/>
          <cell r="K246">
            <v>2979400</v>
          </cell>
          <cell r="L246"/>
          <cell r="M246"/>
          <cell r="N246">
            <v>322250</v>
          </cell>
          <cell r="O246"/>
          <cell r="P246"/>
          <cell r="Q246">
            <v>29116</v>
          </cell>
          <cell r="R246"/>
          <cell r="S246">
            <v>3692057</v>
          </cell>
          <cell r="T246"/>
          <cell r="U246"/>
          <cell r="V246"/>
          <cell r="W246"/>
          <cell r="X246">
            <v>102973</v>
          </cell>
          <cell r="Y246"/>
          <cell r="Z246"/>
          <cell r="AA246">
            <v>16936601</v>
          </cell>
          <cell r="AB246"/>
          <cell r="AC246"/>
          <cell r="AD246">
            <v>4012388</v>
          </cell>
          <cell r="AE246"/>
          <cell r="AF246"/>
          <cell r="AG246">
            <v>21051962</v>
          </cell>
          <cell r="AH246"/>
          <cell r="AI246"/>
          <cell r="AJ246">
            <v>-4150153</v>
          </cell>
          <cell r="AK246"/>
          <cell r="AL246"/>
          <cell r="AM246">
            <v>-1123281</v>
          </cell>
          <cell r="AN246"/>
          <cell r="AO246"/>
          <cell r="AP246">
            <v>-5273434</v>
          </cell>
        </row>
        <row r="247">
          <cell r="A247">
            <v>37700</v>
          </cell>
          <cell r="B247" t="str">
            <v>RICHMOND COUNTY SCHOOLS</v>
          </cell>
          <cell r="C247"/>
          <cell r="D247"/>
          <cell r="E247">
            <v>51114984</v>
          </cell>
          <cell r="F247"/>
          <cell r="G247"/>
          <cell r="H247">
            <v>496259</v>
          </cell>
          <cell r="I247"/>
          <cell r="J247"/>
          <cell r="K247">
            <v>4092419</v>
          </cell>
          <cell r="L247"/>
          <cell r="M247"/>
          <cell r="N247">
            <v>442634</v>
          </cell>
          <cell r="O247"/>
          <cell r="P247"/>
          <cell r="Q247">
            <v>2127244</v>
          </cell>
          <cell r="R247"/>
          <cell r="S247">
            <v>7158556</v>
          </cell>
          <cell r="T247"/>
          <cell r="U247"/>
          <cell r="V247"/>
          <cell r="W247"/>
          <cell r="X247">
            <v>141440</v>
          </cell>
          <cell r="Y247"/>
          <cell r="Z247"/>
          <cell r="AA247">
            <v>23263633</v>
          </cell>
          <cell r="AB247"/>
          <cell r="AC247"/>
          <cell r="AD247">
            <v>6202345</v>
          </cell>
          <cell r="AE247"/>
          <cell r="AF247"/>
          <cell r="AG247">
            <v>29607418</v>
          </cell>
          <cell r="AH247"/>
          <cell r="AI247"/>
          <cell r="AJ247">
            <v>-5700532</v>
          </cell>
          <cell r="AK247"/>
          <cell r="AL247"/>
          <cell r="AM247">
            <v>-1540992</v>
          </cell>
          <cell r="AN247"/>
          <cell r="AO247"/>
          <cell r="AP247">
            <v>-7241524</v>
          </cell>
        </row>
        <row r="248">
          <cell r="A248">
            <v>37705</v>
          </cell>
          <cell r="B248" t="str">
            <v>RICHMOND TECHNICAL COLLEGE</v>
          </cell>
          <cell r="C248"/>
          <cell r="D248"/>
          <cell r="E248">
            <v>14496864</v>
          </cell>
          <cell r="F248"/>
          <cell r="G248"/>
          <cell r="H248">
            <v>140745</v>
          </cell>
          <cell r="I248"/>
          <cell r="J248"/>
          <cell r="K248">
            <v>1160662</v>
          </cell>
          <cell r="L248"/>
          <cell r="M248"/>
          <cell r="N248">
            <v>125537</v>
          </cell>
          <cell r="O248"/>
          <cell r="P248"/>
          <cell r="Q248">
            <v>283374</v>
          </cell>
          <cell r="R248"/>
          <cell r="S248">
            <v>1710318</v>
          </cell>
          <cell r="T248"/>
          <cell r="U248"/>
          <cell r="V248"/>
          <cell r="W248"/>
          <cell r="X248">
            <v>40114</v>
          </cell>
          <cell r="Y248"/>
          <cell r="Z248"/>
          <cell r="AA248">
            <v>6597864</v>
          </cell>
          <cell r="AB248"/>
          <cell r="AC248"/>
          <cell r="AD248">
            <v>2091528</v>
          </cell>
          <cell r="AE248"/>
          <cell r="AF248"/>
          <cell r="AG248">
            <v>8729506</v>
          </cell>
          <cell r="AH248"/>
          <cell r="AI248"/>
          <cell r="AJ248">
            <v>-1616742</v>
          </cell>
          <cell r="AK248"/>
          <cell r="AL248"/>
          <cell r="AM248">
            <v>-513127</v>
          </cell>
          <cell r="AN248"/>
          <cell r="AO248"/>
          <cell r="AP248">
            <v>-2129869</v>
          </cell>
        </row>
        <row r="249">
          <cell r="A249">
            <v>37800</v>
          </cell>
          <cell r="B249" t="str">
            <v>ROBESON COUNTY SCHOOLS</v>
          </cell>
          <cell r="C249"/>
          <cell r="D249"/>
          <cell r="E249">
            <v>159848240</v>
          </cell>
          <cell r="F249"/>
          <cell r="G249"/>
          <cell r="H249">
            <v>1551915</v>
          </cell>
          <cell r="I249"/>
          <cell r="J249"/>
          <cell r="K249">
            <v>12797929</v>
          </cell>
          <cell r="L249"/>
          <cell r="M249"/>
          <cell r="N249">
            <v>1384217</v>
          </cell>
          <cell r="O249"/>
          <cell r="P249"/>
          <cell r="Q249">
            <v>14763772</v>
          </cell>
          <cell r="R249"/>
          <cell r="S249">
            <v>30497833</v>
          </cell>
          <cell r="T249"/>
          <cell r="U249"/>
          <cell r="V249"/>
          <cell r="W249"/>
          <cell r="X249">
            <v>442317</v>
          </cell>
          <cell r="Y249"/>
          <cell r="Z249"/>
          <cell r="AA249">
            <v>72750698</v>
          </cell>
          <cell r="AB249"/>
          <cell r="AC249"/>
          <cell r="AD249">
            <v>24450959</v>
          </cell>
          <cell r="AE249"/>
          <cell r="AF249"/>
          <cell r="AG249">
            <v>97643974</v>
          </cell>
          <cell r="AH249"/>
          <cell r="AI249"/>
          <cell r="AJ249">
            <v>-17826863</v>
          </cell>
          <cell r="AK249"/>
          <cell r="AL249"/>
          <cell r="AM249">
            <v>-2500219</v>
          </cell>
          <cell r="AN249"/>
          <cell r="AO249"/>
          <cell r="AP249">
            <v>-20327082</v>
          </cell>
        </row>
        <row r="250">
          <cell r="A250">
            <v>37801</v>
          </cell>
          <cell r="B250" t="str">
            <v>SOUTHEASTERN ACADEMY CHARTER SCHOOL</v>
          </cell>
          <cell r="C250"/>
          <cell r="D250"/>
          <cell r="E250">
            <v>1587593</v>
          </cell>
          <cell r="F250"/>
          <cell r="G250"/>
          <cell r="H250">
            <v>15413</v>
          </cell>
          <cell r="I250"/>
          <cell r="J250"/>
          <cell r="K250">
            <v>127107</v>
          </cell>
          <cell r="L250"/>
          <cell r="M250"/>
          <cell r="N250">
            <v>13748</v>
          </cell>
          <cell r="O250"/>
          <cell r="P250"/>
          <cell r="Q250">
            <v>278461</v>
          </cell>
          <cell r="R250"/>
          <cell r="S250">
            <v>434729</v>
          </cell>
          <cell r="T250"/>
          <cell r="U250"/>
          <cell r="V250"/>
          <cell r="W250"/>
          <cell r="X250">
            <v>4393</v>
          </cell>
          <cell r="Y250"/>
          <cell r="Z250"/>
          <cell r="AA250">
            <v>722551</v>
          </cell>
          <cell r="AB250"/>
          <cell r="AC250"/>
          <cell r="AD250">
            <v>162990</v>
          </cell>
          <cell r="AE250"/>
          <cell r="AF250"/>
          <cell r="AG250">
            <v>889934</v>
          </cell>
          <cell r="AH250"/>
          <cell r="AI250"/>
          <cell r="AJ250">
            <v>-177054</v>
          </cell>
          <cell r="AK250"/>
          <cell r="AL250"/>
          <cell r="AM250">
            <v>142172</v>
          </cell>
          <cell r="AN250"/>
          <cell r="AO250"/>
          <cell r="AP250">
            <v>-34882</v>
          </cell>
        </row>
        <row r="251">
          <cell r="A251">
            <v>37805</v>
          </cell>
          <cell r="B251" t="str">
            <v>ROBESON COMMUNITY COLLEGE</v>
          </cell>
          <cell r="C251"/>
          <cell r="D251"/>
          <cell r="E251">
            <v>12631406</v>
          </cell>
          <cell r="F251"/>
          <cell r="G251"/>
          <cell r="H251">
            <v>122634</v>
          </cell>
          <cell r="I251"/>
          <cell r="J251"/>
          <cell r="K251">
            <v>1011308</v>
          </cell>
          <cell r="L251"/>
          <cell r="M251"/>
          <cell r="N251">
            <v>109383</v>
          </cell>
          <cell r="O251"/>
          <cell r="P251"/>
          <cell r="Q251">
            <v>1363051</v>
          </cell>
          <cell r="R251"/>
          <cell r="S251">
            <v>2606376</v>
          </cell>
          <cell r="T251"/>
          <cell r="U251"/>
          <cell r="V251"/>
          <cell r="W251"/>
          <cell r="X251">
            <v>34952</v>
          </cell>
          <cell r="Y251"/>
          <cell r="Z251"/>
          <cell r="AA251">
            <v>5748850</v>
          </cell>
          <cell r="AB251"/>
          <cell r="AC251"/>
          <cell r="AD251">
            <v>802433.99999999988</v>
          </cell>
          <cell r="AE251"/>
          <cell r="AF251"/>
          <cell r="AG251">
            <v>6586236</v>
          </cell>
          <cell r="AH251"/>
          <cell r="AI251"/>
          <cell r="AJ251">
            <v>-1408699</v>
          </cell>
          <cell r="AK251"/>
          <cell r="AL251"/>
          <cell r="AM251">
            <v>-364194</v>
          </cell>
          <cell r="AN251"/>
          <cell r="AO251"/>
          <cell r="AP251">
            <v>-1772893</v>
          </cell>
        </row>
        <row r="252">
          <cell r="A252">
            <v>37900</v>
          </cell>
          <cell r="B252" t="str">
            <v>ROCKINGHAM COUNTY SCHOOLS</v>
          </cell>
          <cell r="C252"/>
          <cell r="D252"/>
          <cell r="E252">
            <v>85869457</v>
          </cell>
          <cell r="F252"/>
          <cell r="G252"/>
          <cell r="H252">
            <v>833679</v>
          </cell>
          <cell r="I252"/>
          <cell r="J252"/>
          <cell r="K252">
            <v>6874966</v>
          </cell>
          <cell r="L252"/>
          <cell r="M252"/>
          <cell r="N252">
            <v>743592</v>
          </cell>
          <cell r="O252"/>
          <cell r="P252"/>
          <cell r="Q252">
            <v>3640486</v>
          </cell>
          <cell r="R252"/>
          <cell r="S252">
            <v>12092723</v>
          </cell>
          <cell r="T252"/>
          <cell r="U252"/>
          <cell r="V252"/>
          <cell r="W252"/>
          <cell r="X252">
            <v>237610</v>
          </cell>
          <cell r="Y252"/>
          <cell r="Z252"/>
          <cell r="AA252">
            <v>39081212</v>
          </cell>
          <cell r="AB252"/>
          <cell r="AC252"/>
          <cell r="AD252">
            <v>5362165</v>
          </cell>
          <cell r="AE252"/>
          <cell r="AF252"/>
          <cell r="AG252">
            <v>44680987</v>
          </cell>
          <cell r="AH252"/>
          <cell r="AI252"/>
          <cell r="AJ252">
            <v>-9576478</v>
          </cell>
          <cell r="AK252"/>
          <cell r="AL252"/>
          <cell r="AM252">
            <v>-2111694</v>
          </cell>
          <cell r="AN252"/>
          <cell r="AO252"/>
          <cell r="AP252">
            <v>-11688172</v>
          </cell>
        </row>
        <row r="253">
          <cell r="A253">
            <v>37901</v>
          </cell>
          <cell r="B253" t="str">
            <v>BETHANY COMMUNITY MIDDLE SCHOOL</v>
          </cell>
          <cell r="C253"/>
          <cell r="D253"/>
          <cell r="E253">
            <v>2809568</v>
          </cell>
          <cell r="F253"/>
          <cell r="G253"/>
          <cell r="H253">
            <v>27277</v>
          </cell>
          <cell r="I253"/>
          <cell r="J253"/>
          <cell r="K253">
            <v>224942</v>
          </cell>
          <cell r="L253"/>
          <cell r="M253"/>
          <cell r="N253">
            <v>24330</v>
          </cell>
          <cell r="O253"/>
          <cell r="P253"/>
          <cell r="Q253">
            <v>1164132</v>
          </cell>
          <cell r="R253"/>
          <cell r="S253">
            <v>1440681</v>
          </cell>
          <cell r="T253"/>
          <cell r="U253"/>
          <cell r="V253"/>
          <cell r="W253"/>
          <cell r="X253">
            <v>7774</v>
          </cell>
          <cell r="Y253"/>
          <cell r="Z253"/>
          <cell r="AA253">
            <v>1278701</v>
          </cell>
          <cell r="AB253"/>
          <cell r="AC253"/>
          <cell r="AD253">
            <v>0</v>
          </cell>
          <cell r="AE253"/>
          <cell r="AF253"/>
          <cell r="AG253">
            <v>1286475</v>
          </cell>
          <cell r="AH253"/>
          <cell r="AI253"/>
          <cell r="AJ253">
            <v>-313333</v>
          </cell>
          <cell r="AK253"/>
          <cell r="AL253"/>
          <cell r="AM253">
            <v>428119</v>
          </cell>
          <cell r="AN253"/>
          <cell r="AO253"/>
          <cell r="AP253">
            <v>114786</v>
          </cell>
        </row>
        <row r="254">
          <cell r="A254">
            <v>37905</v>
          </cell>
          <cell r="B254" t="str">
            <v>ROCKINGHAM COMMUNITY COLLEGE</v>
          </cell>
          <cell r="C254"/>
          <cell r="D254"/>
          <cell r="E254">
            <v>9476583</v>
          </cell>
          <cell r="F254"/>
          <cell r="G254"/>
          <cell r="H254">
            <v>92005</v>
          </cell>
          <cell r="I254"/>
          <cell r="J254"/>
          <cell r="K254">
            <v>758724</v>
          </cell>
          <cell r="L254"/>
          <cell r="M254"/>
          <cell r="N254">
            <v>82063</v>
          </cell>
          <cell r="O254"/>
          <cell r="P254"/>
          <cell r="Q254">
            <v>279056</v>
          </cell>
          <cell r="R254"/>
          <cell r="S254">
            <v>1211848</v>
          </cell>
          <cell r="T254"/>
          <cell r="U254"/>
          <cell r="V254"/>
          <cell r="W254"/>
          <cell r="X254">
            <v>26223</v>
          </cell>
          <cell r="Y254"/>
          <cell r="Z254"/>
          <cell r="AA254">
            <v>4313016</v>
          </cell>
          <cell r="AB254"/>
          <cell r="AC254"/>
          <cell r="AD254">
            <v>495539</v>
          </cell>
          <cell r="AE254"/>
          <cell r="AF254"/>
          <cell r="AG254">
            <v>4834778</v>
          </cell>
          <cell r="AH254"/>
          <cell r="AI254"/>
          <cell r="AJ254">
            <v>-1056863</v>
          </cell>
          <cell r="AK254"/>
          <cell r="AL254"/>
          <cell r="AM254">
            <v>-265518</v>
          </cell>
          <cell r="AN254"/>
          <cell r="AO254"/>
          <cell r="AP254">
            <v>-1322381</v>
          </cell>
        </row>
        <row r="255">
          <cell r="A255">
            <v>38000</v>
          </cell>
          <cell r="B255" t="str">
            <v>ROWAN-SALISBURY SCHOOL SYSTEM</v>
          </cell>
          <cell r="C255"/>
          <cell r="D255"/>
          <cell r="E255">
            <v>143113675</v>
          </cell>
          <cell r="F255"/>
          <cell r="G255"/>
          <cell r="H255">
            <v>1389445</v>
          </cell>
          <cell r="I255"/>
          <cell r="J255"/>
          <cell r="K255">
            <v>11458109</v>
          </cell>
          <cell r="L255"/>
          <cell r="M255"/>
          <cell r="N255">
            <v>1239302</v>
          </cell>
          <cell r="O255"/>
          <cell r="P255"/>
          <cell r="Q255">
            <v>2595272</v>
          </cell>
          <cell r="R255"/>
          <cell r="S255">
            <v>16682128</v>
          </cell>
          <cell r="T255"/>
          <cell r="U255"/>
          <cell r="V255"/>
          <cell r="W255"/>
          <cell r="X255">
            <v>396010</v>
          </cell>
          <cell r="Y255"/>
          <cell r="Z255"/>
          <cell r="AA255">
            <v>65134403</v>
          </cell>
          <cell r="AB255"/>
          <cell r="AC255"/>
          <cell r="AD255">
            <v>12377312</v>
          </cell>
          <cell r="AE255"/>
          <cell r="AF255"/>
          <cell r="AG255">
            <v>77907725</v>
          </cell>
          <cell r="AH255"/>
          <cell r="AI255"/>
          <cell r="AJ255">
            <v>-15960563</v>
          </cell>
          <cell r="AK255"/>
          <cell r="AL255"/>
          <cell r="AM255">
            <v>-1711704</v>
          </cell>
          <cell r="AN255"/>
          <cell r="AO255"/>
          <cell r="AP255">
            <v>-17672267</v>
          </cell>
        </row>
        <row r="256">
          <cell r="A256">
            <v>38005</v>
          </cell>
          <cell r="B256" t="str">
            <v>ROWAN-CABARRUS COMMUNITY COLLEGE</v>
          </cell>
          <cell r="C256"/>
          <cell r="D256"/>
          <cell r="E256">
            <v>30187238</v>
          </cell>
          <cell r="F256"/>
          <cell r="G256"/>
          <cell r="H256">
            <v>293078</v>
          </cell>
          <cell r="I256"/>
          <cell r="J256"/>
          <cell r="K256">
            <v>2416881</v>
          </cell>
          <cell r="L256"/>
          <cell r="M256"/>
          <cell r="N256">
            <v>261408</v>
          </cell>
          <cell r="O256"/>
          <cell r="P256"/>
          <cell r="Q256">
            <v>2897909</v>
          </cell>
          <cell r="R256"/>
          <cell r="S256">
            <v>5869276</v>
          </cell>
          <cell r="T256"/>
          <cell r="U256"/>
          <cell r="V256"/>
          <cell r="W256"/>
          <cell r="X256">
            <v>83531</v>
          </cell>
          <cell r="Y256"/>
          <cell r="Z256"/>
          <cell r="AA256">
            <v>13738923</v>
          </cell>
          <cell r="AB256"/>
          <cell r="AC256"/>
          <cell r="AD256">
            <v>45012</v>
          </cell>
          <cell r="AE256"/>
          <cell r="AF256"/>
          <cell r="AG256">
            <v>13867466</v>
          </cell>
          <cell r="AH256"/>
          <cell r="AI256"/>
          <cell r="AJ256">
            <v>-3366593</v>
          </cell>
          <cell r="AK256"/>
          <cell r="AL256"/>
          <cell r="AM256">
            <v>-413010</v>
          </cell>
          <cell r="AN256"/>
          <cell r="AO256"/>
          <cell r="AP256">
            <v>-3779603</v>
          </cell>
        </row>
        <row r="257">
          <cell r="A257">
            <v>38100</v>
          </cell>
          <cell r="B257" t="str">
            <v>RUTHERFORD COUNTY SCHOOLS</v>
          </cell>
          <cell r="C257"/>
          <cell r="D257"/>
          <cell r="E257">
            <v>62771571</v>
          </cell>
          <cell r="F257"/>
          <cell r="G257"/>
          <cell r="H257">
            <v>609429</v>
          </cell>
          <cell r="I257"/>
          <cell r="J257"/>
          <cell r="K257">
            <v>5025680</v>
          </cell>
          <cell r="L257"/>
          <cell r="M257"/>
          <cell r="N257">
            <v>543575</v>
          </cell>
          <cell r="O257"/>
          <cell r="P257"/>
          <cell r="Q257">
            <v>2887520</v>
          </cell>
          <cell r="R257"/>
          <cell r="S257">
            <v>9066204</v>
          </cell>
          <cell r="T257"/>
          <cell r="U257"/>
          <cell r="V257"/>
          <cell r="W257"/>
          <cell r="X257">
            <v>173695</v>
          </cell>
          <cell r="Y257"/>
          <cell r="Z257"/>
          <cell r="AA257">
            <v>28568820</v>
          </cell>
          <cell r="AB257"/>
          <cell r="AC257"/>
          <cell r="AD257">
            <v>7509661</v>
          </cell>
          <cell r="AE257"/>
          <cell r="AF257"/>
          <cell r="AG257">
            <v>36252176</v>
          </cell>
          <cell r="AH257"/>
          <cell r="AI257"/>
          <cell r="AJ257">
            <v>-7000518</v>
          </cell>
          <cell r="AK257"/>
          <cell r="AL257"/>
          <cell r="AM257">
            <v>-1213411</v>
          </cell>
          <cell r="AN257"/>
          <cell r="AO257"/>
          <cell r="AP257">
            <v>-8213929</v>
          </cell>
        </row>
        <row r="258">
          <cell r="A258">
            <v>38105</v>
          </cell>
          <cell r="B258" t="str">
            <v>ISOTHERMAL COMMUNITY COLLEGE</v>
          </cell>
          <cell r="C258"/>
          <cell r="D258"/>
          <cell r="E258">
            <v>12068285</v>
          </cell>
          <cell r="F258"/>
          <cell r="G258"/>
          <cell r="H258">
            <v>117167</v>
          </cell>
          <cell r="I258"/>
          <cell r="J258"/>
          <cell r="K258">
            <v>966223</v>
          </cell>
          <cell r="L258"/>
          <cell r="M258"/>
          <cell r="N258">
            <v>104506</v>
          </cell>
          <cell r="O258"/>
          <cell r="P258"/>
          <cell r="Q258">
            <v>263296</v>
          </cell>
          <cell r="R258"/>
          <cell r="S258">
            <v>1451192</v>
          </cell>
          <cell r="T258"/>
          <cell r="U258"/>
          <cell r="V258"/>
          <cell r="W258"/>
          <cell r="X258">
            <v>33394</v>
          </cell>
          <cell r="Y258"/>
          <cell r="Z258"/>
          <cell r="AA258">
            <v>5492561</v>
          </cell>
          <cell r="AB258"/>
          <cell r="AC258"/>
          <cell r="AD258">
            <v>898645</v>
          </cell>
          <cell r="AE258"/>
          <cell r="AF258"/>
          <cell r="AG258">
            <v>6424600</v>
          </cell>
          <cell r="AH258"/>
          <cell r="AI258"/>
          <cell r="AJ258">
            <v>-1345898</v>
          </cell>
          <cell r="AK258"/>
          <cell r="AL258"/>
          <cell r="AM258">
            <v>-609127</v>
          </cell>
          <cell r="AN258"/>
          <cell r="AO258"/>
          <cell r="AP258">
            <v>-1955025</v>
          </cell>
        </row>
        <row r="259">
          <cell r="A259">
            <v>38200</v>
          </cell>
          <cell r="B259" t="str">
            <v>SAMPSON COUNTY SCHOOLS</v>
          </cell>
          <cell r="C259"/>
          <cell r="D259"/>
          <cell r="E259">
            <v>61348396</v>
          </cell>
          <cell r="F259"/>
          <cell r="G259"/>
          <cell r="H259">
            <v>595612</v>
          </cell>
          <cell r="I259"/>
          <cell r="J259"/>
          <cell r="K259">
            <v>4911736</v>
          </cell>
          <cell r="L259"/>
          <cell r="M259"/>
          <cell r="N259">
            <v>531251</v>
          </cell>
          <cell r="O259"/>
          <cell r="P259"/>
          <cell r="Q259">
            <v>6075716</v>
          </cell>
          <cell r="R259"/>
          <cell r="S259">
            <v>12114315</v>
          </cell>
          <cell r="T259"/>
          <cell r="U259"/>
          <cell r="V259"/>
          <cell r="W259"/>
          <cell r="X259">
            <v>169757</v>
          </cell>
          <cell r="Y259"/>
          <cell r="Z259"/>
          <cell r="AA259">
            <v>27921099</v>
          </cell>
          <cell r="AB259"/>
          <cell r="AC259"/>
          <cell r="AD259">
            <v>7482187</v>
          </cell>
          <cell r="AE259"/>
          <cell r="AF259"/>
          <cell r="AG259">
            <v>35573043</v>
          </cell>
          <cell r="AH259"/>
          <cell r="AI259"/>
          <cell r="AJ259">
            <v>-6841799</v>
          </cell>
          <cell r="AK259"/>
          <cell r="AL259"/>
          <cell r="AM259">
            <v>-1415139</v>
          </cell>
          <cell r="AN259"/>
          <cell r="AO259"/>
          <cell r="AP259">
            <v>-8256938</v>
          </cell>
        </row>
        <row r="260">
          <cell r="A260">
            <v>38205</v>
          </cell>
          <cell r="B260" t="str">
            <v>SAMPSON COMMUNITY COLLEGE</v>
          </cell>
          <cell r="C260"/>
          <cell r="D260"/>
          <cell r="E260">
            <v>8807270</v>
          </cell>
          <cell r="F260"/>
          <cell r="G260"/>
          <cell r="H260">
            <v>85507</v>
          </cell>
          <cell r="I260"/>
          <cell r="J260"/>
          <cell r="K260">
            <v>705136</v>
          </cell>
          <cell r="L260"/>
          <cell r="M260"/>
          <cell r="N260">
            <v>76267</v>
          </cell>
          <cell r="O260"/>
          <cell r="P260"/>
          <cell r="Q260">
            <v>314986</v>
          </cell>
          <cell r="R260"/>
          <cell r="S260">
            <v>1181896</v>
          </cell>
          <cell r="T260"/>
          <cell r="U260"/>
          <cell r="V260"/>
          <cell r="W260"/>
          <cell r="X260">
            <v>24371</v>
          </cell>
          <cell r="Y260"/>
          <cell r="Z260"/>
          <cell r="AA260">
            <v>4008396</v>
          </cell>
          <cell r="AB260"/>
          <cell r="AC260"/>
          <cell r="AD260">
            <v>428312</v>
          </cell>
          <cell r="AE260"/>
          <cell r="AF260"/>
          <cell r="AG260">
            <v>4461079</v>
          </cell>
          <cell r="AH260"/>
          <cell r="AI260"/>
          <cell r="AJ260">
            <v>-982219</v>
          </cell>
          <cell r="AK260"/>
          <cell r="AL260"/>
          <cell r="AM260">
            <v>-59393</v>
          </cell>
          <cell r="AN260"/>
          <cell r="AO260"/>
          <cell r="AP260">
            <v>-1041612</v>
          </cell>
        </row>
        <row r="261">
          <cell r="A261">
            <v>38210</v>
          </cell>
          <cell r="B261" t="str">
            <v>CLINTON CITY SCHOOLS</v>
          </cell>
          <cell r="C261"/>
          <cell r="D261"/>
          <cell r="E261">
            <v>23984819</v>
          </cell>
          <cell r="F261"/>
          <cell r="G261"/>
          <cell r="H261">
            <v>232861</v>
          </cell>
          <cell r="I261"/>
          <cell r="J261"/>
          <cell r="K261">
            <v>1920296</v>
          </cell>
          <cell r="L261"/>
          <cell r="M261"/>
          <cell r="N261">
            <v>207698</v>
          </cell>
          <cell r="O261"/>
          <cell r="P261"/>
          <cell r="Q261">
            <v>2406240</v>
          </cell>
          <cell r="R261"/>
          <cell r="S261">
            <v>4767095</v>
          </cell>
          <cell r="T261"/>
          <cell r="U261"/>
          <cell r="V261"/>
          <cell r="W261"/>
          <cell r="X261">
            <v>66368</v>
          </cell>
          <cell r="Y261"/>
          <cell r="Z261"/>
          <cell r="AA261">
            <v>10916056</v>
          </cell>
          <cell r="AB261"/>
          <cell r="AC261"/>
          <cell r="AD261">
            <v>2528937</v>
          </cell>
          <cell r="AE261"/>
          <cell r="AF261"/>
          <cell r="AG261">
            <v>13511361</v>
          </cell>
          <cell r="AH261"/>
          <cell r="AI261"/>
          <cell r="AJ261">
            <v>-2674876</v>
          </cell>
          <cell r="AK261"/>
          <cell r="AL261"/>
          <cell r="AM261">
            <v>-51042</v>
          </cell>
          <cell r="AN261"/>
          <cell r="AO261"/>
          <cell r="AP261">
            <v>-2725918</v>
          </cell>
        </row>
        <row r="262">
          <cell r="A262">
            <v>38300</v>
          </cell>
          <cell r="B262" t="str">
            <v>SCOTLAND COUNTY SCHOOLS</v>
          </cell>
          <cell r="C262"/>
          <cell r="D262"/>
          <cell r="E262">
            <v>47959930</v>
          </cell>
          <cell r="F262"/>
          <cell r="G262"/>
          <cell r="H262">
            <v>465628</v>
          </cell>
          <cell r="I262"/>
          <cell r="J262"/>
          <cell r="K262">
            <v>3839816</v>
          </cell>
          <cell r="L262"/>
          <cell r="M262"/>
          <cell r="N262">
            <v>415312</v>
          </cell>
          <cell r="O262"/>
          <cell r="P262"/>
          <cell r="Q262">
            <v>4056500</v>
          </cell>
          <cell r="R262"/>
          <cell r="S262">
            <v>8777256</v>
          </cell>
          <cell r="T262"/>
          <cell r="U262"/>
          <cell r="V262"/>
          <cell r="W262"/>
          <cell r="X262">
            <v>132710</v>
          </cell>
          <cell r="Y262"/>
          <cell r="Z262"/>
          <cell r="AA262">
            <v>21827694</v>
          </cell>
          <cell r="AB262"/>
          <cell r="AC262"/>
          <cell r="AD262">
            <v>5739863</v>
          </cell>
          <cell r="AE262"/>
          <cell r="AF262"/>
          <cell r="AG262">
            <v>27700267</v>
          </cell>
          <cell r="AH262"/>
          <cell r="AI262"/>
          <cell r="AJ262">
            <v>-5348669</v>
          </cell>
          <cell r="AK262"/>
          <cell r="AL262"/>
          <cell r="AM262">
            <v>-1030012</v>
          </cell>
          <cell r="AN262"/>
          <cell r="AO262"/>
          <cell r="AP262">
            <v>-6378681</v>
          </cell>
        </row>
        <row r="263">
          <cell r="A263">
            <v>38400</v>
          </cell>
          <cell r="B263" t="str">
            <v>STANLY COUNTY SCHOOLS</v>
          </cell>
          <cell r="C263"/>
          <cell r="D263"/>
          <cell r="E263">
            <v>60382892</v>
          </cell>
          <cell r="F263"/>
          <cell r="G263"/>
          <cell r="H263">
            <v>586238</v>
          </cell>
          <cell r="I263"/>
          <cell r="J263"/>
          <cell r="K263">
            <v>4834435</v>
          </cell>
          <cell r="L263"/>
          <cell r="M263"/>
          <cell r="N263">
            <v>522890</v>
          </cell>
          <cell r="O263"/>
          <cell r="P263"/>
          <cell r="Q263">
            <v>4848159</v>
          </cell>
          <cell r="R263"/>
          <cell r="S263">
            <v>10791722</v>
          </cell>
          <cell r="T263"/>
          <cell r="U263"/>
          <cell r="V263"/>
          <cell r="W263"/>
          <cell r="X263">
            <v>167086</v>
          </cell>
          <cell r="Y263"/>
          <cell r="Z263"/>
          <cell r="AA263">
            <v>27481676</v>
          </cell>
          <cell r="AB263"/>
          <cell r="AC263"/>
          <cell r="AD263">
            <v>6899275</v>
          </cell>
          <cell r="AE263"/>
          <cell r="AF263"/>
          <cell r="AG263">
            <v>34548037</v>
          </cell>
          <cell r="AH263"/>
          <cell r="AI263"/>
          <cell r="AJ263">
            <v>-6734121</v>
          </cell>
          <cell r="AK263"/>
          <cell r="AL263"/>
          <cell r="AM263">
            <v>-1002027</v>
          </cell>
          <cell r="AN263"/>
          <cell r="AO263"/>
          <cell r="AP263">
            <v>-7736148</v>
          </cell>
        </row>
        <row r="264">
          <cell r="A264">
            <v>38402</v>
          </cell>
          <cell r="B264" t="str">
            <v>GRAY STONE DAY SCHOOL</v>
          </cell>
          <cell r="C264"/>
          <cell r="D264"/>
          <cell r="E264">
            <v>4452167</v>
          </cell>
          <cell r="F264"/>
          <cell r="G264"/>
          <cell r="H264">
            <v>43225</v>
          </cell>
          <cell r="I264"/>
          <cell r="J264"/>
          <cell r="K264">
            <v>356454</v>
          </cell>
          <cell r="L264"/>
          <cell r="M264"/>
          <cell r="N264">
            <v>38554</v>
          </cell>
          <cell r="O264"/>
          <cell r="P264"/>
          <cell r="Q264">
            <v>781790</v>
          </cell>
          <cell r="R264"/>
          <cell r="S264">
            <v>1220023</v>
          </cell>
          <cell r="T264"/>
          <cell r="U264"/>
          <cell r="V264"/>
          <cell r="W264"/>
          <cell r="X264">
            <v>12320</v>
          </cell>
          <cell r="Y264"/>
          <cell r="Z264"/>
          <cell r="AA264">
            <v>2026286</v>
          </cell>
          <cell r="AB264"/>
          <cell r="AC264"/>
          <cell r="AD264">
            <v>438807</v>
          </cell>
          <cell r="AE264"/>
          <cell r="AF264"/>
          <cell r="AG264">
            <v>2477413</v>
          </cell>
          <cell r="AH264"/>
          <cell r="AI264"/>
          <cell r="AJ264">
            <v>-496522</v>
          </cell>
          <cell r="AK264"/>
          <cell r="AL264"/>
          <cell r="AM264">
            <v>645699</v>
          </cell>
          <cell r="AN264"/>
          <cell r="AO264"/>
          <cell r="AP264">
            <v>149177</v>
          </cell>
        </row>
        <row r="265">
          <cell r="A265">
            <v>38405</v>
          </cell>
          <cell r="B265" t="str">
            <v>STANLY COMMUNITY COLLEGE</v>
          </cell>
          <cell r="C265"/>
          <cell r="D265"/>
          <cell r="E265">
            <v>14356316</v>
          </cell>
          <cell r="F265"/>
          <cell r="G265"/>
          <cell r="H265">
            <v>139381</v>
          </cell>
          <cell r="I265"/>
          <cell r="J265"/>
          <cell r="K265">
            <v>1149410</v>
          </cell>
          <cell r="L265"/>
          <cell r="M265"/>
          <cell r="N265">
            <v>124319</v>
          </cell>
          <cell r="O265"/>
          <cell r="P265"/>
          <cell r="Q265">
            <v>424505</v>
          </cell>
          <cell r="R265"/>
          <cell r="S265">
            <v>1837615</v>
          </cell>
          <cell r="T265"/>
          <cell r="U265"/>
          <cell r="V265"/>
          <cell r="W265"/>
          <cell r="X265">
            <v>39725</v>
          </cell>
          <cell r="Y265"/>
          <cell r="Z265"/>
          <cell r="AA265">
            <v>6533897</v>
          </cell>
          <cell r="AB265"/>
          <cell r="AC265"/>
          <cell r="AD265">
            <v>1862726</v>
          </cell>
          <cell r="AE265"/>
          <cell r="AF265"/>
          <cell r="AG265">
            <v>8436348</v>
          </cell>
          <cell r="AH265"/>
          <cell r="AI265"/>
          <cell r="AJ265">
            <v>-1601070</v>
          </cell>
          <cell r="AK265"/>
          <cell r="AL265"/>
          <cell r="AM265">
            <v>-577235</v>
          </cell>
          <cell r="AN265"/>
          <cell r="AO265"/>
          <cell r="AP265">
            <v>-2178305</v>
          </cell>
        </row>
        <row r="266">
          <cell r="A266">
            <v>38500</v>
          </cell>
          <cell r="B266" t="str">
            <v>STOKES COUNTY SCHOOLS</v>
          </cell>
          <cell r="C266"/>
          <cell r="D266"/>
          <cell r="E266">
            <v>47422565</v>
          </cell>
          <cell r="F266"/>
          <cell r="G266"/>
          <cell r="H266">
            <v>460410</v>
          </cell>
          <cell r="I266"/>
          <cell r="J266"/>
          <cell r="K266">
            <v>3796792</v>
          </cell>
          <cell r="L266"/>
          <cell r="M266"/>
          <cell r="N266">
            <v>410659</v>
          </cell>
          <cell r="O266"/>
          <cell r="P266"/>
          <cell r="Q266">
            <v>4534136</v>
          </cell>
          <cell r="R266"/>
          <cell r="S266">
            <v>9201997</v>
          </cell>
          <cell r="T266"/>
          <cell r="U266"/>
          <cell r="V266"/>
          <cell r="W266"/>
          <cell r="X266">
            <v>131223</v>
          </cell>
          <cell r="Y266"/>
          <cell r="Z266"/>
          <cell r="AA266">
            <v>21583126</v>
          </cell>
          <cell r="AB266"/>
          <cell r="AC266"/>
          <cell r="AD266">
            <v>4676805</v>
          </cell>
          <cell r="AE266"/>
          <cell r="AF266"/>
          <cell r="AG266">
            <v>26391154</v>
          </cell>
          <cell r="AH266"/>
          <cell r="AI266"/>
          <cell r="AJ266">
            <v>-5288740</v>
          </cell>
          <cell r="AK266"/>
          <cell r="AL266"/>
          <cell r="AM266">
            <v>-1088908</v>
          </cell>
          <cell r="AN266"/>
          <cell r="AO266"/>
          <cell r="AP266">
            <v>-6377648</v>
          </cell>
        </row>
        <row r="267">
          <cell r="A267">
            <v>38600</v>
          </cell>
          <cell r="B267" t="str">
            <v>SURRY COUNTY SCHOOLS</v>
          </cell>
          <cell r="C267"/>
          <cell r="D267"/>
          <cell r="E267">
            <v>58301694</v>
          </cell>
          <cell r="F267"/>
          <cell r="G267"/>
          <cell r="H267">
            <v>566032</v>
          </cell>
          <cell r="I267"/>
          <cell r="J267"/>
          <cell r="K267">
            <v>4667808</v>
          </cell>
          <cell r="L267"/>
          <cell r="M267"/>
          <cell r="N267">
            <v>504867</v>
          </cell>
          <cell r="O267"/>
          <cell r="P267"/>
          <cell r="Q267">
            <v>4645716</v>
          </cell>
          <cell r="R267"/>
          <cell r="S267">
            <v>10384423</v>
          </cell>
          <cell r="T267"/>
          <cell r="U267"/>
          <cell r="V267"/>
          <cell r="W267"/>
          <cell r="X267">
            <v>161327</v>
          </cell>
          <cell r="Y267"/>
          <cell r="Z267"/>
          <cell r="AA267">
            <v>26534474</v>
          </cell>
          <cell r="AB267"/>
          <cell r="AC267"/>
          <cell r="AD267">
            <v>8063964</v>
          </cell>
          <cell r="AE267"/>
          <cell r="AF267"/>
          <cell r="AG267">
            <v>34759765</v>
          </cell>
          <cell r="AH267"/>
          <cell r="AI267"/>
          <cell r="AJ267">
            <v>-6502021</v>
          </cell>
          <cell r="AK267"/>
          <cell r="AL267"/>
          <cell r="AM267">
            <v>-1203143</v>
          </cell>
          <cell r="AN267"/>
          <cell r="AO267"/>
          <cell r="AP267">
            <v>-7705164</v>
          </cell>
        </row>
        <row r="268">
          <cell r="A268">
            <v>38601</v>
          </cell>
          <cell r="B268" t="str">
            <v>BRIDGES CHARTER SCHOOLS</v>
          </cell>
          <cell r="C268"/>
          <cell r="D268"/>
          <cell r="E268">
            <v>0</v>
          </cell>
          <cell r="F268"/>
          <cell r="G268"/>
          <cell r="H268">
            <v>0</v>
          </cell>
          <cell r="I268"/>
          <cell r="J268"/>
          <cell r="K268">
            <v>0</v>
          </cell>
          <cell r="L268"/>
          <cell r="M268"/>
          <cell r="N268">
            <v>0</v>
          </cell>
          <cell r="O268"/>
          <cell r="P268"/>
          <cell r="Q268">
            <v>59547</v>
          </cell>
          <cell r="R268"/>
          <cell r="S268">
            <v>59547</v>
          </cell>
          <cell r="T268"/>
          <cell r="U268"/>
          <cell r="V268"/>
          <cell r="W268"/>
          <cell r="X268">
            <v>0</v>
          </cell>
          <cell r="Y268"/>
          <cell r="Z268"/>
          <cell r="AA268">
            <v>0</v>
          </cell>
          <cell r="AB268"/>
          <cell r="AC268"/>
          <cell r="AD268">
            <v>1083988</v>
          </cell>
          <cell r="AE268"/>
          <cell r="AF268"/>
          <cell r="AG268">
            <v>1083988</v>
          </cell>
          <cell r="AH268"/>
          <cell r="AI268"/>
          <cell r="AJ268">
            <v>0</v>
          </cell>
          <cell r="AK268"/>
          <cell r="AL268"/>
          <cell r="AM268">
            <v>-273007</v>
          </cell>
          <cell r="AN268"/>
          <cell r="AO268"/>
          <cell r="AP268">
            <v>-273007</v>
          </cell>
        </row>
        <row r="269">
          <cell r="A269">
            <v>38602</v>
          </cell>
          <cell r="B269" t="str">
            <v>MILLENNIUM CHARTER ACADEMY</v>
          </cell>
          <cell r="C269"/>
          <cell r="D269"/>
          <cell r="E269">
            <v>5169345</v>
          </cell>
          <cell r="F269"/>
          <cell r="G269"/>
          <cell r="H269">
            <v>50188</v>
          </cell>
          <cell r="I269"/>
          <cell r="J269"/>
          <cell r="K269">
            <v>413873</v>
          </cell>
          <cell r="L269"/>
          <cell r="M269"/>
          <cell r="N269">
            <v>44764</v>
          </cell>
          <cell r="O269"/>
          <cell r="P269"/>
          <cell r="Q269">
            <v>335550</v>
          </cell>
          <cell r="R269"/>
          <cell r="S269">
            <v>844375</v>
          </cell>
          <cell r="T269"/>
          <cell r="U269"/>
          <cell r="V269"/>
          <cell r="W269"/>
          <cell r="X269">
            <v>14304</v>
          </cell>
          <cell r="Y269"/>
          <cell r="Z269"/>
          <cell r="AA269">
            <v>2352691</v>
          </cell>
          <cell r="AB269"/>
          <cell r="AC269"/>
          <cell r="AD269">
            <v>366316</v>
          </cell>
          <cell r="AE269"/>
          <cell r="AF269"/>
          <cell r="AG269">
            <v>2733311</v>
          </cell>
          <cell r="AH269"/>
          <cell r="AI269"/>
          <cell r="AJ269">
            <v>-576506</v>
          </cell>
          <cell r="AK269"/>
          <cell r="AL269"/>
          <cell r="AM269">
            <v>356562</v>
          </cell>
          <cell r="AN269"/>
          <cell r="AO269"/>
          <cell r="AP269">
            <v>-219944</v>
          </cell>
        </row>
        <row r="270">
          <cell r="A270">
            <v>38605</v>
          </cell>
          <cell r="B270" t="str">
            <v>SURRY COMMUNITY COLLEGE</v>
          </cell>
          <cell r="C270"/>
          <cell r="D270"/>
          <cell r="E270">
            <v>15021043</v>
          </cell>
          <cell r="F270"/>
          <cell r="G270"/>
          <cell r="H270">
            <v>145834</v>
          </cell>
          <cell r="I270"/>
          <cell r="J270"/>
          <cell r="K270">
            <v>1202630</v>
          </cell>
          <cell r="L270"/>
          <cell r="M270"/>
          <cell r="N270">
            <v>130076</v>
          </cell>
          <cell r="O270"/>
          <cell r="P270"/>
          <cell r="Q270">
            <v>967316</v>
          </cell>
          <cell r="R270"/>
          <cell r="S270">
            <v>2445856</v>
          </cell>
          <cell r="T270"/>
          <cell r="U270"/>
          <cell r="V270"/>
          <cell r="W270"/>
          <cell r="X270">
            <v>41565</v>
          </cell>
          <cell r="Y270"/>
          <cell r="Z270"/>
          <cell r="AA270">
            <v>6836430</v>
          </cell>
          <cell r="AB270"/>
          <cell r="AC270"/>
          <cell r="AD270">
            <v>1825575</v>
          </cell>
          <cell r="AE270"/>
          <cell r="AF270"/>
          <cell r="AG270">
            <v>8703570</v>
          </cell>
          <cell r="AH270"/>
          <cell r="AI270"/>
          <cell r="AJ270">
            <v>-1675202</v>
          </cell>
          <cell r="AK270"/>
          <cell r="AL270"/>
          <cell r="AM270">
            <v>-788308</v>
          </cell>
          <cell r="AN270"/>
          <cell r="AO270"/>
          <cell r="AP270">
            <v>-2463510</v>
          </cell>
        </row>
        <row r="271">
          <cell r="A271">
            <v>38610</v>
          </cell>
          <cell r="B271" t="str">
            <v>MOUNT AIRY CITY SCHOOLS</v>
          </cell>
          <cell r="C271"/>
          <cell r="D271"/>
          <cell r="E271">
            <v>13988100</v>
          </cell>
          <cell r="F271"/>
          <cell r="G271"/>
          <cell r="H271">
            <v>135806</v>
          </cell>
          <cell r="I271"/>
          <cell r="J271"/>
          <cell r="K271">
            <v>1119929</v>
          </cell>
          <cell r="L271"/>
          <cell r="M271"/>
          <cell r="N271">
            <v>121131</v>
          </cell>
          <cell r="O271"/>
          <cell r="P271"/>
          <cell r="Q271">
            <v>1273299</v>
          </cell>
          <cell r="R271"/>
          <cell r="S271">
            <v>2650165</v>
          </cell>
          <cell r="T271"/>
          <cell r="U271"/>
          <cell r="V271"/>
          <cell r="W271"/>
          <cell r="X271">
            <v>38707</v>
          </cell>
          <cell r="Y271"/>
          <cell r="Z271"/>
          <cell r="AA271">
            <v>6366314</v>
          </cell>
          <cell r="AB271"/>
          <cell r="AC271"/>
          <cell r="AD271">
            <v>284372</v>
          </cell>
          <cell r="AE271"/>
          <cell r="AF271"/>
          <cell r="AG271">
            <v>6689393</v>
          </cell>
          <cell r="AH271"/>
          <cell r="AI271"/>
          <cell r="AJ271">
            <v>-1560003</v>
          </cell>
          <cell r="AK271"/>
          <cell r="AL271"/>
          <cell r="AM271">
            <v>263252</v>
          </cell>
          <cell r="AN271"/>
          <cell r="AO271"/>
          <cell r="AP271">
            <v>-1296751</v>
          </cell>
        </row>
        <row r="272">
          <cell r="A272">
            <v>38620</v>
          </cell>
          <cell r="B272" t="str">
            <v>ELKIN CITY SCHOOLS</v>
          </cell>
          <cell r="C272"/>
          <cell r="D272"/>
          <cell r="E272">
            <v>10319377</v>
          </cell>
          <cell r="F272"/>
          <cell r="G272"/>
          <cell r="H272">
            <v>100188</v>
          </cell>
          <cell r="I272"/>
          <cell r="J272"/>
          <cell r="K272">
            <v>826200</v>
          </cell>
          <cell r="L272"/>
          <cell r="M272"/>
          <cell r="N272">
            <v>89361</v>
          </cell>
          <cell r="O272"/>
          <cell r="P272"/>
          <cell r="Q272">
            <v>1249507</v>
          </cell>
          <cell r="R272"/>
          <cell r="S272">
            <v>2265256</v>
          </cell>
          <cell r="T272"/>
          <cell r="U272"/>
          <cell r="V272"/>
          <cell r="W272"/>
          <cell r="X272">
            <v>28555</v>
          </cell>
          <cell r="Y272"/>
          <cell r="Z272"/>
          <cell r="AA272">
            <v>4696592</v>
          </cell>
          <cell r="AB272"/>
          <cell r="AC272"/>
          <cell r="AD272">
            <v>589597</v>
          </cell>
          <cell r="AE272"/>
          <cell r="AF272"/>
          <cell r="AG272">
            <v>5314744</v>
          </cell>
          <cell r="AH272"/>
          <cell r="AI272"/>
          <cell r="AJ272">
            <v>-1150855</v>
          </cell>
          <cell r="AK272"/>
          <cell r="AL272"/>
          <cell r="AM272">
            <v>-136861</v>
          </cell>
          <cell r="AN272"/>
          <cell r="AO272"/>
          <cell r="AP272">
            <v>-1287716</v>
          </cell>
        </row>
        <row r="273">
          <cell r="A273">
            <v>38700</v>
          </cell>
          <cell r="B273" t="str">
            <v>SWAIN COUNTY SCHOOLS</v>
          </cell>
          <cell r="C273"/>
          <cell r="D273"/>
          <cell r="E273">
            <v>18263922</v>
          </cell>
          <cell r="F273"/>
          <cell r="G273"/>
          <cell r="H273">
            <v>177319</v>
          </cell>
          <cell r="I273"/>
          <cell r="J273"/>
          <cell r="K273">
            <v>1462264</v>
          </cell>
          <cell r="L273"/>
          <cell r="M273"/>
          <cell r="N273">
            <v>158158</v>
          </cell>
          <cell r="O273"/>
          <cell r="P273"/>
          <cell r="Q273">
            <v>1152144</v>
          </cell>
          <cell r="R273"/>
          <cell r="S273">
            <v>2949885</v>
          </cell>
          <cell r="T273"/>
          <cell r="U273"/>
          <cell r="V273"/>
          <cell r="W273"/>
          <cell r="X273">
            <v>50538</v>
          </cell>
          <cell r="Y273"/>
          <cell r="Z273"/>
          <cell r="AA273">
            <v>8312341</v>
          </cell>
          <cell r="AB273"/>
          <cell r="AC273"/>
          <cell r="AD273">
            <v>1681642</v>
          </cell>
          <cell r="AE273"/>
          <cell r="AF273"/>
          <cell r="AG273">
            <v>10044521</v>
          </cell>
          <cell r="AH273"/>
          <cell r="AI273"/>
          <cell r="AJ273">
            <v>-2036859</v>
          </cell>
          <cell r="AK273"/>
          <cell r="AL273"/>
          <cell r="AM273">
            <v>-173952</v>
          </cell>
          <cell r="AN273"/>
          <cell r="AO273"/>
          <cell r="AP273">
            <v>-2210811</v>
          </cell>
        </row>
        <row r="274">
          <cell r="A274">
            <v>38701</v>
          </cell>
          <cell r="B274" t="str">
            <v>MOUNTAIN DISCOVERY CHARTER</v>
          </cell>
          <cell r="C274"/>
          <cell r="D274"/>
          <cell r="E274">
            <v>1339702</v>
          </cell>
          <cell r="F274"/>
          <cell r="G274"/>
          <cell r="H274">
            <v>13007</v>
          </cell>
          <cell r="I274"/>
          <cell r="J274"/>
          <cell r="K274">
            <v>107261</v>
          </cell>
          <cell r="L274"/>
          <cell r="M274"/>
          <cell r="N274">
            <v>11601</v>
          </cell>
          <cell r="O274"/>
          <cell r="P274"/>
          <cell r="Q274">
            <v>212327</v>
          </cell>
          <cell r="R274"/>
          <cell r="S274">
            <v>344196</v>
          </cell>
          <cell r="T274"/>
          <cell r="U274"/>
          <cell r="V274"/>
          <cell r="W274"/>
          <cell r="X274">
            <v>3707</v>
          </cell>
          <cell r="Y274"/>
          <cell r="Z274"/>
          <cell r="AA274">
            <v>609730</v>
          </cell>
          <cell r="AB274"/>
          <cell r="AC274"/>
          <cell r="AD274">
            <v>5396</v>
          </cell>
          <cell r="AE274"/>
          <cell r="AF274"/>
          <cell r="AG274">
            <v>618833</v>
          </cell>
          <cell r="AH274"/>
          <cell r="AI274"/>
          <cell r="AJ274">
            <v>-149409</v>
          </cell>
          <cell r="AK274"/>
          <cell r="AL274"/>
          <cell r="AM274">
            <v>36415</v>
          </cell>
          <cell r="AN274"/>
          <cell r="AO274"/>
          <cell r="AP274">
            <v>-112994</v>
          </cell>
        </row>
        <row r="275">
          <cell r="A275">
            <v>38800</v>
          </cell>
          <cell r="B275" t="str">
            <v>TRANSYLVANIA COUNTY SCHOOLS</v>
          </cell>
          <cell r="C275"/>
          <cell r="D275"/>
          <cell r="E275">
            <v>32417870</v>
          </cell>
          <cell r="F275"/>
          <cell r="G275"/>
          <cell r="H275">
            <v>314735</v>
          </cell>
          <cell r="I275"/>
          <cell r="J275"/>
          <cell r="K275">
            <v>2595472</v>
          </cell>
          <cell r="L275"/>
          <cell r="M275"/>
          <cell r="N275">
            <v>280725</v>
          </cell>
          <cell r="O275"/>
          <cell r="P275"/>
          <cell r="Q275">
            <v>3004312</v>
          </cell>
          <cell r="R275"/>
          <cell r="S275">
            <v>6195244</v>
          </cell>
          <cell r="T275"/>
          <cell r="U275"/>
          <cell r="V275"/>
          <cell r="W275"/>
          <cell r="X275">
            <v>89704</v>
          </cell>
          <cell r="Y275"/>
          <cell r="Z275"/>
          <cell r="AA275">
            <v>14754136</v>
          </cell>
          <cell r="AB275"/>
          <cell r="AC275"/>
          <cell r="AD275">
            <v>2304814</v>
          </cell>
          <cell r="AE275"/>
          <cell r="AF275"/>
          <cell r="AG275">
            <v>17148654</v>
          </cell>
          <cell r="AH275"/>
          <cell r="AI275"/>
          <cell r="AJ275">
            <v>-3615361</v>
          </cell>
          <cell r="AK275"/>
          <cell r="AL275"/>
          <cell r="AM275">
            <v>-71239</v>
          </cell>
          <cell r="AN275"/>
          <cell r="AO275"/>
          <cell r="AP275">
            <v>-3686600</v>
          </cell>
        </row>
        <row r="276">
          <cell r="A276">
            <v>38801</v>
          </cell>
          <cell r="B276" t="str">
            <v>BREVARD ACADEMY CHARTER SCHOOL</v>
          </cell>
          <cell r="C276"/>
          <cell r="D276"/>
          <cell r="E276">
            <v>3109997</v>
          </cell>
          <cell r="F276"/>
          <cell r="G276"/>
          <cell r="H276">
            <v>30194</v>
          </cell>
          <cell r="I276"/>
          <cell r="J276"/>
          <cell r="K276">
            <v>248996</v>
          </cell>
          <cell r="L276"/>
          <cell r="M276"/>
          <cell r="N276">
            <v>26931</v>
          </cell>
          <cell r="O276"/>
          <cell r="P276"/>
          <cell r="Q276">
            <v>604596</v>
          </cell>
          <cell r="R276"/>
          <cell r="S276">
            <v>910717</v>
          </cell>
          <cell r="T276"/>
          <cell r="U276"/>
          <cell r="V276"/>
          <cell r="W276"/>
          <cell r="X276">
            <v>8606</v>
          </cell>
          <cell r="Y276"/>
          <cell r="Z276"/>
          <cell r="AA276">
            <v>1415433</v>
          </cell>
          <cell r="AB276"/>
          <cell r="AC276"/>
          <cell r="AD276">
            <v>310184</v>
          </cell>
          <cell r="AE276"/>
          <cell r="AF276"/>
          <cell r="AG276">
            <v>1734223</v>
          </cell>
          <cell r="AH276"/>
          <cell r="AI276"/>
          <cell r="AJ276">
            <v>-346837</v>
          </cell>
          <cell r="AK276"/>
          <cell r="AL276"/>
          <cell r="AM276">
            <v>243001</v>
          </cell>
          <cell r="AN276"/>
          <cell r="AO276"/>
          <cell r="AP276">
            <v>-103836</v>
          </cell>
        </row>
        <row r="277">
          <cell r="A277">
            <v>38900</v>
          </cell>
          <cell r="B277" t="str">
            <v>TYRRELL COUNTY SCHOOLS</v>
          </cell>
          <cell r="C277"/>
          <cell r="D277"/>
          <cell r="E277">
            <v>7013046</v>
          </cell>
          <cell r="F277"/>
          <cell r="G277"/>
          <cell r="H277">
            <v>68087</v>
          </cell>
          <cell r="I277"/>
          <cell r="J277"/>
          <cell r="K277">
            <v>561485</v>
          </cell>
          <cell r="L277"/>
          <cell r="M277"/>
          <cell r="N277">
            <v>60730</v>
          </cell>
          <cell r="O277"/>
          <cell r="P277"/>
          <cell r="Q277">
            <v>609133</v>
          </cell>
          <cell r="R277"/>
          <cell r="S277">
            <v>1299435</v>
          </cell>
          <cell r="T277"/>
          <cell r="U277"/>
          <cell r="V277"/>
          <cell r="W277"/>
          <cell r="X277">
            <v>19406</v>
          </cell>
          <cell r="Y277"/>
          <cell r="Z277"/>
          <cell r="AA277">
            <v>3191802</v>
          </cell>
          <cell r="AB277"/>
          <cell r="AC277"/>
          <cell r="AD277">
            <v>484281</v>
          </cell>
          <cell r="AE277"/>
          <cell r="AF277"/>
          <cell r="AG277">
            <v>3695489</v>
          </cell>
          <cell r="AH277"/>
          <cell r="AI277"/>
          <cell r="AJ277">
            <v>-782118</v>
          </cell>
          <cell r="AK277"/>
          <cell r="AL277"/>
          <cell r="AM277">
            <v>-72767</v>
          </cell>
          <cell r="AN277"/>
          <cell r="AO277"/>
          <cell r="AP277">
            <v>-854885</v>
          </cell>
        </row>
        <row r="278">
          <cell r="A278">
            <v>39000</v>
          </cell>
          <cell r="B278" t="str">
            <v>UNION COUNTY SCHOOLS</v>
          </cell>
          <cell r="C278"/>
          <cell r="D278"/>
          <cell r="E278">
            <v>312844184</v>
          </cell>
          <cell r="F278"/>
          <cell r="G278"/>
          <cell r="H278">
            <v>3037303</v>
          </cell>
          <cell r="I278"/>
          <cell r="J278"/>
          <cell r="K278">
            <v>25047242</v>
          </cell>
          <cell r="L278"/>
          <cell r="M278"/>
          <cell r="N278">
            <v>2709095</v>
          </cell>
          <cell r="O278"/>
          <cell r="P278"/>
          <cell r="Q278">
            <v>11947320</v>
          </cell>
          <cell r="R278"/>
          <cell r="S278">
            <v>42740960</v>
          </cell>
          <cell r="T278"/>
          <cell r="U278"/>
          <cell r="V278"/>
          <cell r="W278"/>
          <cell r="X278">
            <v>865672</v>
          </cell>
          <cell r="Y278"/>
          <cell r="Z278"/>
          <cell r="AA278">
            <v>142382754</v>
          </cell>
          <cell r="AB278"/>
          <cell r="AC278"/>
          <cell r="AD278">
            <v>33312411</v>
          </cell>
          <cell r="AE278"/>
          <cell r="AF278"/>
          <cell r="AG278">
            <v>176560837</v>
          </cell>
          <cell r="AH278"/>
          <cell r="AI278"/>
          <cell r="AJ278">
            <v>-34889533</v>
          </cell>
          <cell r="AK278"/>
          <cell r="AL278"/>
          <cell r="AM278">
            <v>-5529173</v>
          </cell>
          <cell r="AN278"/>
          <cell r="AO278"/>
          <cell r="AP278">
            <v>-40418706</v>
          </cell>
        </row>
        <row r="279">
          <cell r="A279">
            <v>39100</v>
          </cell>
          <cell r="B279" t="str">
            <v>VANCE COUNTY SCHOOLS</v>
          </cell>
          <cell r="C279"/>
          <cell r="D279"/>
          <cell r="E279">
            <v>34189741</v>
          </cell>
          <cell r="F279"/>
          <cell r="G279"/>
          <cell r="H279">
            <v>331937</v>
          </cell>
          <cell r="I279"/>
          <cell r="J279"/>
          <cell r="K279">
            <v>2737333</v>
          </cell>
          <cell r="L279"/>
          <cell r="M279"/>
          <cell r="N279">
            <v>296068</v>
          </cell>
          <cell r="O279"/>
          <cell r="P279"/>
          <cell r="Q279">
            <v>0</v>
          </cell>
          <cell r="R279"/>
          <cell r="S279">
            <v>3365338</v>
          </cell>
          <cell r="T279"/>
          <cell r="U279"/>
          <cell r="V279"/>
          <cell r="W279"/>
          <cell r="X279">
            <v>94607</v>
          </cell>
          <cell r="Y279"/>
          <cell r="Z279"/>
          <cell r="AA279">
            <v>15560556</v>
          </cell>
          <cell r="AB279"/>
          <cell r="AC279"/>
          <cell r="AD279">
            <v>11125891</v>
          </cell>
          <cell r="AE279"/>
          <cell r="AF279"/>
          <cell r="AG279">
            <v>26781054</v>
          </cell>
          <cell r="AH279"/>
          <cell r="AI279"/>
          <cell r="AJ279">
            <v>-3812966</v>
          </cell>
          <cell r="AK279"/>
          <cell r="AL279"/>
          <cell r="AM279">
            <v>-4743906</v>
          </cell>
          <cell r="AN279"/>
          <cell r="AO279"/>
          <cell r="AP279">
            <v>-8556872</v>
          </cell>
        </row>
        <row r="280">
          <cell r="A280">
            <v>39101</v>
          </cell>
          <cell r="B280" t="str">
            <v>VANCE CHARTER SCHOOL</v>
          </cell>
          <cell r="C280"/>
          <cell r="D280"/>
          <cell r="E280">
            <v>6046281</v>
          </cell>
          <cell r="F280"/>
          <cell r="G280"/>
          <cell r="H280">
            <v>58701</v>
          </cell>
          <cell r="I280"/>
          <cell r="J280"/>
          <cell r="K280">
            <v>484083</v>
          </cell>
          <cell r="L280"/>
          <cell r="M280"/>
          <cell r="N280">
            <v>52358</v>
          </cell>
          <cell r="O280"/>
          <cell r="P280"/>
          <cell r="Q280">
            <v>1280553</v>
          </cell>
          <cell r="R280"/>
          <cell r="S280">
            <v>1875695</v>
          </cell>
          <cell r="T280"/>
          <cell r="U280"/>
          <cell r="V280"/>
          <cell r="W280"/>
          <cell r="X280">
            <v>16731</v>
          </cell>
          <cell r="Y280"/>
          <cell r="Z280"/>
          <cell r="AA280">
            <v>2751805</v>
          </cell>
          <cell r="AB280"/>
          <cell r="AC280"/>
          <cell r="AD280">
            <v>0</v>
          </cell>
          <cell r="AE280"/>
          <cell r="AF280"/>
          <cell r="AG280">
            <v>2768536</v>
          </cell>
          <cell r="AH280"/>
          <cell r="AI280"/>
          <cell r="AJ280">
            <v>-674304</v>
          </cell>
          <cell r="AK280"/>
          <cell r="AL280"/>
          <cell r="AM280">
            <v>723569</v>
          </cell>
          <cell r="AN280"/>
          <cell r="AO280"/>
          <cell r="AP280">
            <v>49265</v>
          </cell>
        </row>
        <row r="281">
          <cell r="A281">
            <v>39105</v>
          </cell>
          <cell r="B281" t="str">
            <v>VANCE-GRANVILLE COMMUNITY COLLEGE</v>
          </cell>
          <cell r="C281"/>
          <cell r="D281"/>
          <cell r="E281">
            <v>13617340</v>
          </cell>
          <cell r="F281"/>
          <cell r="G281"/>
          <cell r="H281">
            <v>132206</v>
          </cell>
          <cell r="I281"/>
          <cell r="J281"/>
          <cell r="K281">
            <v>1090245</v>
          </cell>
          <cell r="L281"/>
          <cell r="M281"/>
          <cell r="N281">
            <v>117920</v>
          </cell>
          <cell r="O281"/>
          <cell r="P281"/>
          <cell r="Q281">
            <v>290692</v>
          </cell>
          <cell r="R281"/>
          <cell r="S281">
            <v>1631063</v>
          </cell>
          <cell r="T281"/>
          <cell r="U281"/>
          <cell r="V281"/>
          <cell r="W281"/>
          <cell r="X281">
            <v>37681</v>
          </cell>
          <cell r="Y281"/>
          <cell r="Z281"/>
          <cell r="AA281">
            <v>6197572</v>
          </cell>
          <cell r="AB281"/>
          <cell r="AC281"/>
          <cell r="AD281">
            <v>4277458</v>
          </cell>
          <cell r="AE281"/>
          <cell r="AF281"/>
          <cell r="AG281">
            <v>10512711</v>
          </cell>
          <cell r="AH281"/>
          <cell r="AI281"/>
          <cell r="AJ281">
            <v>-1518657</v>
          </cell>
          <cell r="AK281"/>
          <cell r="AL281"/>
          <cell r="AM281">
            <v>-2178441</v>
          </cell>
          <cell r="AN281"/>
          <cell r="AO281"/>
          <cell r="AP281">
            <v>-3697098</v>
          </cell>
        </row>
        <row r="282">
          <cell r="A282">
            <v>39200</v>
          </cell>
          <cell r="B282" t="str">
            <v>WAKE COUNTY SCHOOLS</v>
          </cell>
          <cell r="C282"/>
          <cell r="D282"/>
          <cell r="E282">
            <v>1357818450</v>
          </cell>
          <cell r="F282"/>
          <cell r="G282"/>
          <cell r="H282">
            <v>13182622</v>
          </cell>
          <cell r="I282"/>
          <cell r="J282"/>
          <cell r="K282">
            <v>108711009</v>
          </cell>
          <cell r="L282"/>
          <cell r="M282"/>
          <cell r="N282">
            <v>11758120</v>
          </cell>
          <cell r="O282"/>
          <cell r="P282"/>
          <cell r="Q282">
            <v>1413426</v>
          </cell>
          <cell r="R282"/>
          <cell r="S282">
            <v>135065177</v>
          </cell>
          <cell r="T282"/>
          <cell r="U282"/>
          <cell r="V282"/>
          <cell r="W282"/>
          <cell r="X282">
            <v>3757224</v>
          </cell>
          <cell r="Y282"/>
          <cell r="Z282"/>
          <cell r="AA282">
            <v>617975148</v>
          </cell>
          <cell r="AB282"/>
          <cell r="AC282"/>
          <cell r="AD282">
            <v>70271649</v>
          </cell>
          <cell r="AE282"/>
          <cell r="AF282"/>
          <cell r="AG282">
            <v>692004021</v>
          </cell>
          <cell r="AH282"/>
          <cell r="AI282"/>
          <cell r="AJ282">
            <v>-151428905</v>
          </cell>
          <cell r="AK282"/>
          <cell r="AL282"/>
          <cell r="AM282">
            <v>2337644</v>
          </cell>
          <cell r="AN282"/>
          <cell r="AO282"/>
          <cell r="AP282">
            <v>-149091261</v>
          </cell>
        </row>
        <row r="283">
          <cell r="A283">
            <v>39201</v>
          </cell>
          <cell r="B283" t="str">
            <v>ENDEAVOR CHARTER SCHOOL</v>
          </cell>
          <cell r="C283"/>
          <cell r="D283"/>
          <cell r="E283">
            <v>4884305</v>
          </cell>
          <cell r="F283"/>
          <cell r="G283"/>
          <cell r="H283">
            <v>47420</v>
          </cell>
          <cell r="I283"/>
          <cell r="J283"/>
          <cell r="K283">
            <v>391052</v>
          </cell>
          <cell r="L283"/>
          <cell r="M283"/>
          <cell r="N283">
            <v>42296</v>
          </cell>
          <cell r="O283"/>
          <cell r="P283"/>
          <cell r="Q283">
            <v>1217488</v>
          </cell>
          <cell r="R283"/>
          <cell r="S283">
            <v>1698256</v>
          </cell>
          <cell r="T283"/>
          <cell r="U283"/>
          <cell r="V283"/>
          <cell r="W283"/>
          <cell r="X283">
            <v>13515</v>
          </cell>
          <cell r="Y283"/>
          <cell r="Z283"/>
          <cell r="AA283">
            <v>2222962</v>
          </cell>
          <cell r="AB283"/>
          <cell r="AC283"/>
          <cell r="AD283">
            <v>376145</v>
          </cell>
          <cell r="AE283"/>
          <cell r="AF283"/>
          <cell r="AG283">
            <v>2612622</v>
          </cell>
          <cell r="AH283"/>
          <cell r="AI283"/>
          <cell r="AJ283">
            <v>-544716</v>
          </cell>
          <cell r="AK283"/>
          <cell r="AL283"/>
          <cell r="AM283">
            <v>152793</v>
          </cell>
          <cell r="AN283"/>
          <cell r="AO283"/>
          <cell r="AP283">
            <v>-391923</v>
          </cell>
        </row>
        <row r="284">
          <cell r="A284">
            <v>39204</v>
          </cell>
          <cell r="B284" t="str">
            <v>SOUTHERN WAKE ACADEMY</v>
          </cell>
          <cell r="C284"/>
          <cell r="D284"/>
          <cell r="E284">
            <v>5354849</v>
          </cell>
          <cell r="F284"/>
          <cell r="G284"/>
          <cell r="H284">
            <v>51988</v>
          </cell>
          <cell r="I284"/>
          <cell r="J284"/>
          <cell r="K284">
            <v>428725</v>
          </cell>
          <cell r="L284"/>
          <cell r="M284"/>
          <cell r="N284">
            <v>46371</v>
          </cell>
          <cell r="O284"/>
          <cell r="P284"/>
          <cell r="Q284">
            <v>1923206</v>
          </cell>
          <cell r="R284"/>
          <cell r="S284">
            <v>2450290</v>
          </cell>
          <cell r="T284"/>
          <cell r="U284"/>
          <cell r="V284"/>
          <cell r="W284"/>
          <cell r="X284">
            <v>14817</v>
          </cell>
          <cell r="Y284"/>
          <cell r="Z284"/>
          <cell r="AA284">
            <v>2437118</v>
          </cell>
          <cell r="AB284"/>
          <cell r="AC284"/>
          <cell r="AD284">
            <v>1822368</v>
          </cell>
          <cell r="AE284"/>
          <cell r="AF284"/>
          <cell r="AG284">
            <v>4274303</v>
          </cell>
          <cell r="AH284"/>
          <cell r="AI284"/>
          <cell r="AJ284">
            <v>-597194</v>
          </cell>
          <cell r="AK284"/>
          <cell r="AL284"/>
          <cell r="AM284">
            <v>784482</v>
          </cell>
          <cell r="AN284"/>
          <cell r="AO284"/>
          <cell r="AP284">
            <v>187288</v>
          </cell>
        </row>
        <row r="285">
          <cell r="A285">
            <v>39205</v>
          </cell>
          <cell r="B285" t="str">
            <v>WAKE TECHNICAL COLLEGE</v>
          </cell>
          <cell r="C285"/>
          <cell r="D285"/>
          <cell r="E285">
            <v>115109829</v>
          </cell>
          <cell r="F285"/>
          <cell r="G285"/>
          <cell r="H285">
            <v>1117564</v>
          </cell>
          <cell r="I285"/>
          <cell r="J285"/>
          <cell r="K285">
            <v>9216037</v>
          </cell>
          <cell r="L285"/>
          <cell r="M285"/>
          <cell r="N285">
            <v>996801</v>
          </cell>
          <cell r="O285"/>
          <cell r="P285"/>
          <cell r="Q285">
            <v>9292363</v>
          </cell>
          <cell r="R285"/>
          <cell r="S285">
            <v>20622765</v>
          </cell>
          <cell r="T285"/>
          <cell r="U285"/>
          <cell r="V285"/>
          <cell r="W285"/>
          <cell r="X285">
            <v>318521</v>
          </cell>
          <cell r="Y285"/>
          <cell r="Z285"/>
          <cell r="AA285">
            <v>52389194</v>
          </cell>
          <cell r="AB285"/>
          <cell r="AC285"/>
          <cell r="AD285">
            <v>3530558</v>
          </cell>
          <cell r="AE285"/>
          <cell r="AF285"/>
          <cell r="AG285">
            <v>56238273</v>
          </cell>
          <cell r="AH285"/>
          <cell r="AI285"/>
          <cell r="AJ285">
            <v>-12837472</v>
          </cell>
          <cell r="AK285"/>
          <cell r="AL285"/>
          <cell r="AM285">
            <v>3347228</v>
          </cell>
          <cell r="AN285"/>
          <cell r="AO285"/>
          <cell r="AP285">
            <v>-9490244</v>
          </cell>
        </row>
        <row r="286">
          <cell r="A286">
            <v>39208</v>
          </cell>
          <cell r="B286" t="str">
            <v>EAST WAKE ACADEMY</v>
          </cell>
          <cell r="C286"/>
          <cell r="D286"/>
          <cell r="E286">
            <v>8417943</v>
          </cell>
          <cell r="F286"/>
          <cell r="G286"/>
          <cell r="H286">
            <v>81727</v>
          </cell>
          <cell r="I286"/>
          <cell r="J286"/>
          <cell r="K286">
            <v>673966</v>
          </cell>
          <cell r="L286"/>
          <cell r="M286"/>
          <cell r="N286">
            <v>72896</v>
          </cell>
          <cell r="O286"/>
          <cell r="P286"/>
          <cell r="Q286">
            <v>546672</v>
          </cell>
          <cell r="R286"/>
          <cell r="S286">
            <v>1375261</v>
          </cell>
          <cell r="T286"/>
          <cell r="U286"/>
          <cell r="V286"/>
          <cell r="W286"/>
          <cell r="X286">
            <v>23293</v>
          </cell>
          <cell r="Y286"/>
          <cell r="Z286"/>
          <cell r="AA286">
            <v>3831204</v>
          </cell>
          <cell r="AB286"/>
          <cell r="AC286"/>
          <cell r="AD286">
            <v>893900</v>
          </cell>
          <cell r="AE286"/>
          <cell r="AF286"/>
          <cell r="AG286">
            <v>4748397</v>
          </cell>
          <cell r="AH286"/>
          <cell r="AI286"/>
          <cell r="AJ286">
            <v>-938799</v>
          </cell>
          <cell r="AK286"/>
          <cell r="AL286"/>
          <cell r="AM286">
            <v>-110548</v>
          </cell>
          <cell r="AN286"/>
          <cell r="AO286"/>
          <cell r="AP286">
            <v>-1049347</v>
          </cell>
        </row>
        <row r="287">
          <cell r="A287">
            <v>39209</v>
          </cell>
          <cell r="B287" t="str">
            <v>CASA ESPERANZA MONTESSORI</v>
          </cell>
          <cell r="C287"/>
          <cell r="D287"/>
          <cell r="E287">
            <v>0</v>
          </cell>
          <cell r="F287"/>
          <cell r="G287"/>
          <cell r="H287">
            <v>0</v>
          </cell>
          <cell r="I287"/>
          <cell r="J287"/>
          <cell r="K287">
            <v>0</v>
          </cell>
          <cell r="L287"/>
          <cell r="M287"/>
          <cell r="N287">
            <v>0</v>
          </cell>
          <cell r="O287"/>
          <cell r="P287"/>
          <cell r="Q287">
            <v>39176</v>
          </cell>
          <cell r="R287"/>
          <cell r="S287">
            <v>39176</v>
          </cell>
          <cell r="T287"/>
          <cell r="U287"/>
          <cell r="V287"/>
          <cell r="W287"/>
          <cell r="X287">
            <v>0</v>
          </cell>
          <cell r="Y287"/>
          <cell r="Z287"/>
          <cell r="AA287">
            <v>0</v>
          </cell>
          <cell r="AB287"/>
          <cell r="AC287"/>
          <cell r="AD287">
            <v>5200879</v>
          </cell>
          <cell r="AE287"/>
          <cell r="AF287"/>
          <cell r="AG287">
            <v>5200879</v>
          </cell>
          <cell r="AH287"/>
          <cell r="AI287"/>
          <cell r="AJ287">
            <v>0</v>
          </cell>
          <cell r="AK287"/>
          <cell r="AL287"/>
          <cell r="AM287">
            <v>-1316289</v>
          </cell>
          <cell r="AN287"/>
          <cell r="AO287"/>
          <cell r="AP287">
            <v>-1316289</v>
          </cell>
        </row>
        <row r="288">
          <cell r="A288">
            <v>39220</v>
          </cell>
          <cell r="B288" t="str">
            <v>NORTH CAROLINA INNOVATIVE SCHOOL DISTRICT</v>
          </cell>
          <cell r="C288"/>
          <cell r="D288"/>
          <cell r="E288">
            <v>1286680</v>
          </cell>
          <cell r="F288"/>
          <cell r="G288"/>
          <cell r="H288">
            <v>12492</v>
          </cell>
          <cell r="I288"/>
          <cell r="J288"/>
          <cell r="K288">
            <v>103015</v>
          </cell>
          <cell r="L288"/>
          <cell r="M288"/>
          <cell r="N288">
            <v>11142</v>
          </cell>
          <cell r="O288"/>
          <cell r="P288"/>
          <cell r="Q288">
            <v>1141334</v>
          </cell>
          <cell r="R288"/>
          <cell r="S288">
            <v>1267983</v>
          </cell>
          <cell r="T288"/>
          <cell r="U288"/>
          <cell r="V288"/>
          <cell r="W288"/>
          <cell r="X288">
            <v>3560</v>
          </cell>
          <cell r="Y288"/>
          <cell r="Z288"/>
          <cell r="AA288">
            <v>585599</v>
          </cell>
          <cell r="AB288"/>
          <cell r="AC288"/>
          <cell r="AD288">
            <v>284860</v>
          </cell>
          <cell r="AE288"/>
          <cell r="AF288"/>
          <cell r="AG288">
            <v>874019</v>
          </cell>
          <cell r="AH288"/>
          <cell r="AI288"/>
          <cell r="AJ288">
            <v>-143494</v>
          </cell>
          <cell r="AK288"/>
          <cell r="AL288"/>
          <cell r="AM288">
            <v>389220</v>
          </cell>
          <cell r="AN288"/>
          <cell r="AO288"/>
          <cell r="AP288">
            <v>245726</v>
          </cell>
        </row>
        <row r="289">
          <cell r="A289">
            <v>39300</v>
          </cell>
          <cell r="B289" t="str">
            <v>WARREN COUNTY SCHOOLS</v>
          </cell>
          <cell r="C289"/>
          <cell r="D289"/>
          <cell r="E289">
            <v>13650441</v>
          </cell>
          <cell r="F289"/>
          <cell r="G289"/>
          <cell r="H289">
            <v>132528</v>
          </cell>
          <cell r="I289"/>
          <cell r="J289"/>
          <cell r="K289">
            <v>1092895</v>
          </cell>
          <cell r="L289"/>
          <cell r="M289"/>
          <cell r="N289">
            <v>118207</v>
          </cell>
          <cell r="O289"/>
          <cell r="P289"/>
          <cell r="Q289">
            <v>639436</v>
          </cell>
          <cell r="R289"/>
          <cell r="S289">
            <v>1983066</v>
          </cell>
          <cell r="T289"/>
          <cell r="U289"/>
          <cell r="V289"/>
          <cell r="W289"/>
          <cell r="X289">
            <v>37772</v>
          </cell>
          <cell r="Y289"/>
          <cell r="Z289"/>
          <cell r="AA289">
            <v>6212637</v>
          </cell>
          <cell r="AB289"/>
          <cell r="AC289"/>
          <cell r="AD289">
            <v>4017627</v>
          </cell>
          <cell r="AE289"/>
          <cell r="AF289"/>
          <cell r="AG289">
            <v>10268036</v>
          </cell>
          <cell r="AH289"/>
          <cell r="AI289"/>
          <cell r="AJ289">
            <v>-1522347</v>
          </cell>
          <cell r="AK289"/>
          <cell r="AL289"/>
          <cell r="AM289">
            <v>-1832964</v>
          </cell>
          <cell r="AN289"/>
          <cell r="AO289"/>
          <cell r="AP289">
            <v>-3355311</v>
          </cell>
        </row>
        <row r="290">
          <cell r="A290">
            <v>39301</v>
          </cell>
          <cell r="B290" t="str">
            <v>HALIWA-SAPONI TRIBAL CHARTER</v>
          </cell>
          <cell r="C290"/>
          <cell r="D290"/>
          <cell r="E290">
            <v>817293</v>
          </cell>
          <cell r="F290"/>
          <cell r="G290"/>
          <cell r="H290">
            <v>7935</v>
          </cell>
          <cell r="I290"/>
          <cell r="J290"/>
          <cell r="K290">
            <v>65435</v>
          </cell>
          <cell r="L290"/>
          <cell r="M290"/>
          <cell r="N290">
            <v>7077</v>
          </cell>
          <cell r="O290"/>
          <cell r="P290"/>
          <cell r="Q290">
            <v>174995</v>
          </cell>
          <cell r="R290"/>
          <cell r="S290">
            <v>255442</v>
          </cell>
          <cell r="T290"/>
          <cell r="U290"/>
          <cell r="V290"/>
          <cell r="W290"/>
          <cell r="X290">
            <v>2262</v>
          </cell>
          <cell r="Y290"/>
          <cell r="Z290"/>
          <cell r="AA290">
            <v>371969</v>
          </cell>
          <cell r="AB290"/>
          <cell r="AC290"/>
          <cell r="AD290">
            <v>308478</v>
          </cell>
          <cell r="AE290"/>
          <cell r="AF290"/>
          <cell r="AG290">
            <v>682709</v>
          </cell>
          <cell r="AH290"/>
          <cell r="AI290"/>
          <cell r="AJ290">
            <v>-91146</v>
          </cell>
          <cell r="AK290"/>
          <cell r="AL290"/>
          <cell r="AM290">
            <v>-104076</v>
          </cell>
          <cell r="AN290"/>
          <cell r="AO290"/>
          <cell r="AP290">
            <v>-195222</v>
          </cell>
        </row>
        <row r="291">
          <cell r="A291">
            <v>39400</v>
          </cell>
          <cell r="B291" t="str">
            <v>WASHINGTON COUNTY SCHOOLS</v>
          </cell>
          <cell r="C291"/>
          <cell r="D291"/>
          <cell r="E291">
            <v>8466923</v>
          </cell>
          <cell r="F291"/>
          <cell r="G291"/>
          <cell r="H291">
            <v>82203</v>
          </cell>
          <cell r="I291"/>
          <cell r="J291"/>
          <cell r="K291">
            <v>677887</v>
          </cell>
          <cell r="L291"/>
          <cell r="M291"/>
          <cell r="N291">
            <v>73320</v>
          </cell>
          <cell r="O291"/>
          <cell r="P291"/>
          <cell r="Q291">
            <v>0</v>
          </cell>
          <cell r="R291"/>
          <cell r="S291">
            <v>833410</v>
          </cell>
          <cell r="T291"/>
          <cell r="U291"/>
          <cell r="V291"/>
          <cell r="W291"/>
          <cell r="X291">
            <v>23429</v>
          </cell>
          <cell r="Y291"/>
          <cell r="Z291"/>
          <cell r="AA291">
            <v>3853496</v>
          </cell>
          <cell r="AB291"/>
          <cell r="AC291"/>
          <cell r="AD291">
            <v>3642270</v>
          </cell>
          <cell r="AE291"/>
          <cell r="AF291"/>
          <cell r="AG291">
            <v>7519195</v>
          </cell>
          <cell r="AH291"/>
          <cell r="AI291"/>
          <cell r="AJ291">
            <v>-944262</v>
          </cell>
          <cell r="AK291"/>
          <cell r="AL291"/>
          <cell r="AM291">
            <v>-1412457</v>
          </cell>
          <cell r="AN291"/>
          <cell r="AO291"/>
          <cell r="AP291">
            <v>-2356719</v>
          </cell>
        </row>
        <row r="292">
          <cell r="A292">
            <v>39401</v>
          </cell>
          <cell r="B292" t="str">
            <v>HENDERSON COLLEGIATE CHARTER SCHOOL</v>
          </cell>
          <cell r="C292"/>
          <cell r="D292"/>
          <cell r="E292">
            <v>10450821</v>
          </cell>
          <cell r="F292"/>
          <cell r="G292"/>
          <cell r="H292">
            <v>101464</v>
          </cell>
          <cell r="I292"/>
          <cell r="J292"/>
          <cell r="K292">
            <v>836724</v>
          </cell>
          <cell r="L292"/>
          <cell r="M292"/>
          <cell r="N292">
            <v>90500</v>
          </cell>
          <cell r="O292"/>
          <cell r="P292"/>
          <cell r="Q292">
            <v>2695337</v>
          </cell>
          <cell r="R292"/>
          <cell r="S292">
            <v>3724025</v>
          </cell>
          <cell r="T292"/>
          <cell r="U292"/>
          <cell r="V292"/>
          <cell r="W292"/>
          <cell r="X292">
            <v>28918</v>
          </cell>
          <cell r="Y292"/>
          <cell r="Z292"/>
          <cell r="AA292">
            <v>4756415</v>
          </cell>
          <cell r="AB292"/>
          <cell r="AC292"/>
          <cell r="AD292">
            <v>931056</v>
          </cell>
          <cell r="AE292"/>
          <cell r="AF292"/>
          <cell r="AG292">
            <v>5716389</v>
          </cell>
          <cell r="AH292"/>
          <cell r="AI292"/>
          <cell r="AJ292">
            <v>-1165514</v>
          </cell>
          <cell r="AK292"/>
          <cell r="AL292"/>
          <cell r="AM292">
            <v>1608125</v>
          </cell>
          <cell r="AN292"/>
          <cell r="AO292"/>
          <cell r="AP292">
            <v>442611</v>
          </cell>
        </row>
        <row r="293">
          <cell r="A293">
            <v>39500</v>
          </cell>
          <cell r="B293" t="str">
            <v>WATAUGA COUNTY SCHOOLS</v>
          </cell>
          <cell r="C293"/>
          <cell r="D293"/>
          <cell r="E293">
            <v>47671962</v>
          </cell>
          <cell r="F293"/>
          <cell r="G293"/>
          <cell r="H293">
            <v>462832</v>
          </cell>
          <cell r="I293"/>
          <cell r="J293"/>
          <cell r="K293">
            <v>3816760</v>
          </cell>
          <cell r="L293"/>
          <cell r="M293"/>
          <cell r="N293">
            <v>412819</v>
          </cell>
          <cell r="O293"/>
          <cell r="P293"/>
          <cell r="Q293">
            <v>7941960</v>
          </cell>
          <cell r="R293"/>
          <cell r="S293">
            <v>12634371</v>
          </cell>
          <cell r="T293"/>
          <cell r="U293"/>
          <cell r="V293"/>
          <cell r="W293"/>
          <cell r="X293">
            <v>131913</v>
          </cell>
          <cell r="Y293"/>
          <cell r="Z293"/>
          <cell r="AA293">
            <v>21696632</v>
          </cell>
          <cell r="AB293"/>
          <cell r="AC293"/>
          <cell r="AD293">
            <v>2051775</v>
          </cell>
          <cell r="AE293"/>
          <cell r="AF293"/>
          <cell r="AG293">
            <v>23880320</v>
          </cell>
          <cell r="AH293"/>
          <cell r="AI293"/>
          <cell r="AJ293">
            <v>-5316552</v>
          </cell>
          <cell r="AK293"/>
          <cell r="AL293"/>
          <cell r="AM293">
            <v>1991651</v>
          </cell>
          <cell r="AN293"/>
          <cell r="AO293"/>
          <cell r="AP293">
            <v>-3324901</v>
          </cell>
        </row>
        <row r="294">
          <cell r="A294">
            <v>39501</v>
          </cell>
          <cell r="B294" t="str">
            <v>TWO RIVERS COMMUNITY SCHOOL</v>
          </cell>
          <cell r="C294"/>
          <cell r="D294"/>
          <cell r="E294">
            <v>1159003</v>
          </cell>
          <cell r="F294"/>
          <cell r="G294"/>
          <cell r="H294">
            <v>11252</v>
          </cell>
          <cell r="I294"/>
          <cell r="J294"/>
          <cell r="K294">
            <v>92793</v>
          </cell>
          <cell r="L294"/>
          <cell r="M294"/>
          <cell r="N294">
            <v>10036</v>
          </cell>
          <cell r="O294"/>
          <cell r="P294"/>
          <cell r="Q294">
            <v>84121</v>
          </cell>
          <cell r="R294"/>
          <cell r="S294">
            <v>198202</v>
          </cell>
          <cell r="T294"/>
          <cell r="U294"/>
          <cell r="V294"/>
          <cell r="W294"/>
          <cell r="X294">
            <v>3207</v>
          </cell>
          <cell r="Y294"/>
          <cell r="Z294"/>
          <cell r="AA294">
            <v>527490</v>
          </cell>
          <cell r="AB294"/>
          <cell r="AC294"/>
          <cell r="AD294">
            <v>186636</v>
          </cell>
          <cell r="AE294"/>
          <cell r="AF294"/>
          <cell r="AG294">
            <v>717333</v>
          </cell>
          <cell r="AH294"/>
          <cell r="AI294"/>
          <cell r="AJ294">
            <v>-129256</v>
          </cell>
          <cell r="AK294"/>
          <cell r="AL294"/>
          <cell r="AM294">
            <v>-61213</v>
          </cell>
          <cell r="AN294"/>
          <cell r="AO294"/>
          <cell r="AP294">
            <v>-190469</v>
          </cell>
        </row>
        <row r="295">
          <cell r="A295">
            <v>39600</v>
          </cell>
          <cell r="B295" t="str">
            <v>WAYNE COUNTY SCHOOLS</v>
          </cell>
          <cell r="C295"/>
          <cell r="D295"/>
          <cell r="E295">
            <v>120504271</v>
          </cell>
          <cell r="F295"/>
          <cell r="G295"/>
          <cell r="H295">
            <v>1169937</v>
          </cell>
          <cell r="I295"/>
          <cell r="J295"/>
          <cell r="K295">
            <v>9647933</v>
          </cell>
          <cell r="L295"/>
          <cell r="M295"/>
          <cell r="N295">
            <v>1043515</v>
          </cell>
          <cell r="O295"/>
          <cell r="P295"/>
          <cell r="Q295">
            <v>240303</v>
          </cell>
          <cell r="R295"/>
          <cell r="S295">
            <v>12101688</v>
          </cell>
          <cell r="T295"/>
          <cell r="U295"/>
          <cell r="V295"/>
          <cell r="W295"/>
          <cell r="X295">
            <v>333448</v>
          </cell>
          <cell r="Y295"/>
          <cell r="Z295"/>
          <cell r="AA295">
            <v>54844331</v>
          </cell>
          <cell r="AB295"/>
          <cell r="AC295"/>
          <cell r="AD295">
            <v>16389781</v>
          </cell>
          <cell r="AE295"/>
          <cell r="AF295"/>
          <cell r="AG295">
            <v>71567560</v>
          </cell>
          <cell r="AH295"/>
          <cell r="AI295"/>
          <cell r="AJ295">
            <v>-13439079</v>
          </cell>
          <cell r="AK295"/>
          <cell r="AL295"/>
          <cell r="AM295">
            <v>-3089387</v>
          </cell>
          <cell r="AN295"/>
          <cell r="AO295"/>
          <cell r="AP295">
            <v>-16528466</v>
          </cell>
        </row>
        <row r="296">
          <cell r="A296">
            <v>39605</v>
          </cell>
          <cell r="B296" t="str">
            <v>WAYNE COMMUNITY COLLEGE</v>
          </cell>
          <cell r="C296"/>
          <cell r="D296"/>
          <cell r="E296">
            <v>19338037</v>
          </cell>
          <cell r="F296"/>
          <cell r="G296"/>
          <cell r="H296">
            <v>187747</v>
          </cell>
          <cell r="I296"/>
          <cell r="J296"/>
          <cell r="K296">
            <v>1548261</v>
          </cell>
          <cell r="L296"/>
          <cell r="M296"/>
          <cell r="N296">
            <v>167459</v>
          </cell>
          <cell r="O296"/>
          <cell r="P296"/>
          <cell r="Q296">
            <v>1058755</v>
          </cell>
          <cell r="R296"/>
          <cell r="S296">
            <v>2962222</v>
          </cell>
          <cell r="T296"/>
          <cell r="U296"/>
          <cell r="V296"/>
          <cell r="W296"/>
          <cell r="X296">
            <v>53510</v>
          </cell>
          <cell r="Y296"/>
          <cell r="Z296"/>
          <cell r="AA296">
            <v>8801196</v>
          </cell>
          <cell r="AB296"/>
          <cell r="AC296"/>
          <cell r="AD296">
            <v>988804</v>
          </cell>
          <cell r="AE296"/>
          <cell r="AF296"/>
          <cell r="AG296">
            <v>9843510</v>
          </cell>
          <cell r="AH296"/>
          <cell r="AI296"/>
          <cell r="AJ296">
            <v>-2156650</v>
          </cell>
          <cell r="AK296"/>
          <cell r="AL296"/>
          <cell r="AM296">
            <v>108505</v>
          </cell>
          <cell r="AN296"/>
          <cell r="AO296"/>
          <cell r="AP296">
            <v>-2048145</v>
          </cell>
        </row>
        <row r="297">
          <cell r="A297">
            <v>39700</v>
          </cell>
          <cell r="B297" t="str">
            <v>WILKES COUNTY SCHOOLS</v>
          </cell>
          <cell r="C297"/>
          <cell r="D297"/>
          <cell r="E297">
            <v>71741125</v>
          </cell>
          <cell r="F297"/>
          <cell r="G297"/>
          <cell r="H297">
            <v>696511</v>
          </cell>
          <cell r="I297"/>
          <cell r="J297"/>
          <cell r="K297">
            <v>5743809</v>
          </cell>
          <cell r="L297"/>
          <cell r="M297"/>
          <cell r="N297">
            <v>621247</v>
          </cell>
          <cell r="O297"/>
          <cell r="P297"/>
          <cell r="Q297">
            <v>1587584</v>
          </cell>
          <cell r="R297"/>
          <cell r="S297">
            <v>8649151</v>
          </cell>
          <cell r="T297"/>
          <cell r="U297"/>
          <cell r="V297"/>
          <cell r="W297"/>
          <cell r="X297">
            <v>198515</v>
          </cell>
          <cell r="Y297"/>
          <cell r="Z297"/>
          <cell r="AA297">
            <v>32651075</v>
          </cell>
          <cell r="AB297"/>
          <cell r="AC297"/>
          <cell r="AD297">
            <v>7120381</v>
          </cell>
          <cell r="AE297"/>
          <cell r="AF297"/>
          <cell r="AG297">
            <v>39969971</v>
          </cell>
          <cell r="AH297"/>
          <cell r="AI297"/>
          <cell r="AJ297">
            <v>-8000834</v>
          </cell>
          <cell r="AK297"/>
          <cell r="AL297"/>
          <cell r="AM297">
            <v>-2593384</v>
          </cell>
          <cell r="AN297"/>
          <cell r="AO297"/>
          <cell r="AP297">
            <v>-10594218</v>
          </cell>
        </row>
        <row r="298">
          <cell r="A298">
            <v>39703</v>
          </cell>
          <cell r="B298" t="str">
            <v>PINNACLE CLASSICAL ACADEMY</v>
          </cell>
          <cell r="C298"/>
          <cell r="D298"/>
          <cell r="E298">
            <v>5086649</v>
          </cell>
          <cell r="F298"/>
          <cell r="G298"/>
          <cell r="H298">
            <v>49385</v>
          </cell>
          <cell r="I298"/>
          <cell r="J298"/>
          <cell r="K298">
            <v>407252</v>
          </cell>
          <cell r="L298"/>
          <cell r="M298"/>
          <cell r="N298">
            <v>44048</v>
          </cell>
          <cell r="O298"/>
          <cell r="P298"/>
          <cell r="Q298">
            <v>872410</v>
          </cell>
          <cell r="R298"/>
          <cell r="S298">
            <v>1373095</v>
          </cell>
          <cell r="T298"/>
          <cell r="U298"/>
          <cell r="V298"/>
          <cell r="W298"/>
          <cell r="X298">
            <v>14075</v>
          </cell>
          <cell r="Y298"/>
          <cell r="Z298"/>
          <cell r="AA298">
            <v>2315054</v>
          </cell>
          <cell r="AB298"/>
          <cell r="AC298"/>
          <cell r="AD298">
            <v>501678</v>
          </cell>
          <cell r="AE298"/>
          <cell r="AF298"/>
          <cell r="AG298">
            <v>2830807</v>
          </cell>
          <cell r="AH298"/>
          <cell r="AI298"/>
          <cell r="AJ298">
            <v>-567284</v>
          </cell>
          <cell r="AK298"/>
          <cell r="AL298"/>
          <cell r="AM298">
            <v>748462</v>
          </cell>
          <cell r="AN298"/>
          <cell r="AO298"/>
          <cell r="AP298">
            <v>181178</v>
          </cell>
        </row>
        <row r="299">
          <cell r="A299">
            <v>39705</v>
          </cell>
          <cell r="B299" t="str">
            <v>WILKES COMMUNITY COLLEGE</v>
          </cell>
          <cell r="C299"/>
          <cell r="D299"/>
          <cell r="E299">
            <v>18305170</v>
          </cell>
          <cell r="F299"/>
          <cell r="G299"/>
          <cell r="H299">
            <v>177719</v>
          </cell>
          <cell r="I299"/>
          <cell r="J299"/>
          <cell r="K299">
            <v>1465567</v>
          </cell>
          <cell r="L299"/>
          <cell r="M299"/>
          <cell r="N299">
            <v>158515</v>
          </cell>
          <cell r="O299"/>
          <cell r="P299"/>
          <cell r="Q299">
            <v>748303</v>
          </cell>
          <cell r="R299"/>
          <cell r="S299">
            <v>2550104</v>
          </cell>
          <cell r="T299"/>
          <cell r="U299"/>
          <cell r="V299"/>
          <cell r="W299"/>
          <cell r="X299">
            <v>50652</v>
          </cell>
          <cell r="Y299"/>
          <cell r="Z299"/>
          <cell r="AA299">
            <v>8331114</v>
          </cell>
          <cell r="AB299"/>
          <cell r="AC299"/>
          <cell r="AD299">
            <v>216646</v>
          </cell>
          <cell r="AE299"/>
          <cell r="AF299"/>
          <cell r="AG299">
            <v>8598412</v>
          </cell>
          <cell r="AH299"/>
          <cell r="AI299"/>
          <cell r="AJ299">
            <v>-2041461</v>
          </cell>
          <cell r="AK299"/>
          <cell r="AL299"/>
          <cell r="AM299">
            <v>-94724</v>
          </cell>
          <cell r="AN299"/>
          <cell r="AO299"/>
          <cell r="AP299">
            <v>-2136185</v>
          </cell>
        </row>
        <row r="300">
          <cell r="A300">
            <v>39800</v>
          </cell>
          <cell r="B300" t="str">
            <v>WILSON COUNTY SCHOOLS</v>
          </cell>
          <cell r="C300"/>
          <cell r="D300"/>
          <cell r="E300">
            <v>78348050</v>
          </cell>
          <cell r="F300"/>
          <cell r="G300"/>
          <cell r="H300">
            <v>760656</v>
          </cell>
          <cell r="I300"/>
          <cell r="J300"/>
          <cell r="K300">
            <v>6272779</v>
          </cell>
          <cell r="L300"/>
          <cell r="M300"/>
          <cell r="N300">
            <v>678460</v>
          </cell>
          <cell r="O300"/>
          <cell r="P300"/>
          <cell r="Q300">
            <v>1648032</v>
          </cell>
          <cell r="R300"/>
          <cell r="S300">
            <v>9359927</v>
          </cell>
          <cell r="T300"/>
          <cell r="U300"/>
          <cell r="V300"/>
          <cell r="W300"/>
          <cell r="X300">
            <v>216797</v>
          </cell>
          <cell r="Y300"/>
          <cell r="Z300"/>
          <cell r="AA300">
            <v>35658042</v>
          </cell>
          <cell r="AB300"/>
          <cell r="AC300"/>
          <cell r="AD300">
            <v>9709683</v>
          </cell>
          <cell r="AE300"/>
          <cell r="AF300"/>
          <cell r="AG300">
            <v>45584522</v>
          </cell>
          <cell r="AH300"/>
          <cell r="AI300"/>
          <cell r="AJ300">
            <v>-8737661</v>
          </cell>
          <cell r="AK300"/>
          <cell r="AL300"/>
          <cell r="AM300">
            <v>-2979940</v>
          </cell>
          <cell r="AN300"/>
          <cell r="AO300"/>
          <cell r="AP300">
            <v>-11717601</v>
          </cell>
        </row>
        <row r="301">
          <cell r="A301">
            <v>39805</v>
          </cell>
          <cell r="B301" t="str">
            <v>WILSON COMMUNITY COLLEGE</v>
          </cell>
          <cell r="C301"/>
          <cell r="D301"/>
          <cell r="E301">
            <v>9215512</v>
          </cell>
          <cell r="F301"/>
          <cell r="G301"/>
          <cell r="H301">
            <v>89470</v>
          </cell>
          <cell r="I301"/>
          <cell r="J301"/>
          <cell r="K301">
            <v>737821</v>
          </cell>
          <cell r="L301"/>
          <cell r="M301"/>
          <cell r="N301">
            <v>79802</v>
          </cell>
          <cell r="O301"/>
          <cell r="P301"/>
          <cell r="Q301">
            <v>508298</v>
          </cell>
          <cell r="R301"/>
          <cell r="S301">
            <v>1415391</v>
          </cell>
          <cell r="T301"/>
          <cell r="U301"/>
          <cell r="V301"/>
          <cell r="W301"/>
          <cell r="X301">
            <v>25500</v>
          </cell>
          <cell r="Y301"/>
          <cell r="Z301"/>
          <cell r="AA301">
            <v>4194197</v>
          </cell>
          <cell r="AB301"/>
          <cell r="AC301"/>
          <cell r="AD301">
            <v>927034</v>
          </cell>
          <cell r="AE301"/>
          <cell r="AF301"/>
          <cell r="AG301">
            <v>5146731</v>
          </cell>
          <cell r="AH301"/>
          <cell r="AI301"/>
          <cell r="AJ301">
            <v>-1027747</v>
          </cell>
          <cell r="AK301"/>
          <cell r="AL301"/>
          <cell r="AM301">
            <v>-183296</v>
          </cell>
          <cell r="AN301"/>
          <cell r="AO301"/>
          <cell r="AP301">
            <v>-1211043</v>
          </cell>
        </row>
        <row r="302">
          <cell r="A302">
            <v>39900</v>
          </cell>
          <cell r="B302" t="str">
            <v>YADKIN COUNTY SCHOOLS</v>
          </cell>
          <cell r="C302"/>
          <cell r="D302"/>
          <cell r="E302">
            <v>41990603</v>
          </cell>
          <cell r="F302"/>
          <cell r="G302"/>
          <cell r="H302">
            <v>407673</v>
          </cell>
          <cell r="I302"/>
          <cell r="J302"/>
          <cell r="K302">
            <v>3361893</v>
          </cell>
          <cell r="L302"/>
          <cell r="M302"/>
          <cell r="N302">
            <v>363620</v>
          </cell>
          <cell r="O302"/>
          <cell r="P302"/>
          <cell r="Q302">
            <v>3851704</v>
          </cell>
          <cell r="R302"/>
          <cell r="S302">
            <v>7984890</v>
          </cell>
          <cell r="T302"/>
          <cell r="U302"/>
          <cell r="V302"/>
          <cell r="W302"/>
          <cell r="X302">
            <v>116192</v>
          </cell>
          <cell r="Y302"/>
          <cell r="Z302"/>
          <cell r="AA302">
            <v>19110912</v>
          </cell>
          <cell r="AB302"/>
          <cell r="AC302"/>
          <cell r="AD302">
            <v>4894709</v>
          </cell>
          <cell r="AE302"/>
          <cell r="AF302"/>
          <cell r="AG302">
            <v>24121813</v>
          </cell>
          <cell r="AH302"/>
          <cell r="AI302"/>
          <cell r="AJ302">
            <v>-4682946</v>
          </cell>
          <cell r="AK302"/>
          <cell r="AL302"/>
          <cell r="AM302">
            <v>-449608</v>
          </cell>
          <cell r="AN302"/>
          <cell r="AO302"/>
          <cell r="AP302">
            <v>-5132554</v>
          </cell>
        </row>
        <row r="303">
          <cell r="A303">
            <v>40000</v>
          </cell>
          <cell r="B303" t="str">
            <v>CONSOLIDATED JUDICIAL RETIREMENT SYSTEM</v>
          </cell>
          <cell r="C303"/>
          <cell r="D303"/>
          <cell r="E303">
            <v>73638151</v>
          </cell>
          <cell r="F303"/>
          <cell r="G303"/>
          <cell r="H303">
            <v>714929</v>
          </cell>
          <cell r="I303"/>
          <cell r="J303"/>
          <cell r="K303">
            <v>5895691</v>
          </cell>
          <cell r="L303"/>
          <cell r="M303"/>
          <cell r="N303">
            <v>637675</v>
          </cell>
          <cell r="O303"/>
          <cell r="P303"/>
          <cell r="Q303">
            <v>18841809</v>
          </cell>
          <cell r="R303"/>
          <cell r="S303">
            <v>26090104</v>
          </cell>
          <cell r="T303"/>
          <cell r="U303"/>
          <cell r="V303"/>
          <cell r="W303"/>
          <cell r="X303">
            <v>203764</v>
          </cell>
          <cell r="Y303"/>
          <cell r="Z303"/>
          <cell r="AA303">
            <v>33514457</v>
          </cell>
          <cell r="AB303"/>
          <cell r="AC303"/>
          <cell r="AD303">
            <v>2656507</v>
          </cell>
          <cell r="AE303"/>
          <cell r="AF303"/>
          <cell r="AG303">
            <v>36374728</v>
          </cell>
          <cell r="AH303"/>
          <cell r="AI303"/>
          <cell r="AJ303">
            <v>-8212398</v>
          </cell>
          <cell r="AK303"/>
          <cell r="AL303"/>
          <cell r="AM303">
            <v>2221387</v>
          </cell>
          <cell r="AN303"/>
          <cell r="AO303"/>
          <cell r="AP303">
            <v>-5991011</v>
          </cell>
        </row>
        <row r="304">
          <cell r="A304">
            <v>51000</v>
          </cell>
          <cell r="B304" t="str">
            <v>HIGHWAY - ADMINISTRATIVE (w/o Global Transpark or Ports Authority)</v>
          </cell>
          <cell r="C304"/>
          <cell r="D304"/>
          <cell r="E304">
            <v>596971014</v>
          </cell>
          <cell r="F304"/>
          <cell r="G304"/>
          <cell r="H304">
            <v>5795799</v>
          </cell>
          <cell r="I304"/>
          <cell r="J304"/>
          <cell r="K304">
            <v>47795286</v>
          </cell>
          <cell r="L304"/>
          <cell r="M304"/>
          <cell r="N304">
            <v>5169511</v>
          </cell>
          <cell r="O304"/>
          <cell r="P304"/>
          <cell r="Q304">
            <v>46053131</v>
          </cell>
          <cell r="R304"/>
          <cell r="S304">
            <v>104813727</v>
          </cell>
          <cell r="T304"/>
          <cell r="U304"/>
          <cell r="V304"/>
          <cell r="W304"/>
          <cell r="X304">
            <v>1651880</v>
          </cell>
          <cell r="Y304"/>
          <cell r="Z304"/>
          <cell r="AA304">
            <v>271695565</v>
          </cell>
          <cell r="AB304"/>
          <cell r="AC304"/>
          <cell r="AD304">
            <v>51500556</v>
          </cell>
          <cell r="AE304"/>
          <cell r="AF304"/>
          <cell r="AG304">
            <v>324848001</v>
          </cell>
          <cell r="AH304"/>
          <cell r="AI304"/>
          <cell r="AJ304">
            <v>-66576403</v>
          </cell>
          <cell r="AK304"/>
          <cell r="AL304"/>
          <cell r="AM304">
            <v>-16492371</v>
          </cell>
          <cell r="AN304"/>
          <cell r="AO304"/>
          <cell r="AP304">
            <v>-83068774</v>
          </cell>
        </row>
        <row r="305">
          <cell r="A305">
            <v>51000.2</v>
          </cell>
          <cell r="B305" t="str">
            <v>HIGHWAY - ADMINISTRATIVE (Global Transpark Only)</v>
          </cell>
          <cell r="C305"/>
          <cell r="D305"/>
          <cell r="E305">
            <v>898780</v>
          </cell>
          <cell r="F305"/>
          <cell r="G305"/>
          <cell r="H305">
            <v>8726</v>
          </cell>
          <cell r="I305"/>
          <cell r="J305"/>
          <cell r="K305">
            <v>71959</v>
          </cell>
          <cell r="L305"/>
          <cell r="M305"/>
          <cell r="N305">
            <v>7783</v>
          </cell>
          <cell r="O305"/>
          <cell r="P305"/>
          <cell r="Q305">
            <v>721141</v>
          </cell>
          <cell r="R305"/>
          <cell r="S305">
            <v>809609</v>
          </cell>
          <cell r="T305"/>
          <cell r="U305"/>
          <cell r="V305"/>
          <cell r="W305"/>
          <cell r="X305">
            <v>2487</v>
          </cell>
          <cell r="Y305"/>
          <cell r="Z305"/>
          <cell r="AA305">
            <v>409056</v>
          </cell>
          <cell r="AB305"/>
          <cell r="AC305"/>
          <cell r="AD305">
            <v>129861</v>
          </cell>
          <cell r="AE305"/>
          <cell r="AF305"/>
          <cell r="AG305">
            <v>541404</v>
          </cell>
          <cell r="AH305"/>
          <cell r="AI305"/>
          <cell r="AJ305">
            <v>-100236</v>
          </cell>
          <cell r="AK305"/>
          <cell r="AL305"/>
          <cell r="AM305">
            <v>207479</v>
          </cell>
          <cell r="AN305"/>
          <cell r="AO305"/>
          <cell r="AP305">
            <v>107243</v>
          </cell>
        </row>
        <row r="306">
          <cell r="A306">
            <v>51000.3</v>
          </cell>
          <cell r="B306" t="str">
            <v>HIGHWAY - ADMINISTRATIVE (PORTS AUTHORITY ONLY)</v>
          </cell>
          <cell r="C306"/>
          <cell r="D306"/>
          <cell r="E306">
            <v>18476737</v>
          </cell>
          <cell r="F306"/>
          <cell r="G306"/>
          <cell r="H306">
            <v>179385</v>
          </cell>
          <cell r="I306"/>
          <cell r="J306"/>
          <cell r="K306">
            <v>1479303</v>
          </cell>
          <cell r="L306"/>
          <cell r="M306"/>
          <cell r="N306">
            <v>160001</v>
          </cell>
          <cell r="O306"/>
          <cell r="P306"/>
          <cell r="Q306">
            <v>3487425</v>
          </cell>
          <cell r="R306"/>
          <cell r="S306">
            <v>5306114</v>
          </cell>
          <cell r="T306"/>
          <cell r="U306"/>
          <cell r="V306"/>
          <cell r="W306"/>
          <cell r="X306">
            <v>51127</v>
          </cell>
          <cell r="Y306"/>
          <cell r="Z306"/>
          <cell r="AA306">
            <v>8409198</v>
          </cell>
          <cell r="AB306"/>
          <cell r="AC306"/>
          <cell r="AD306">
            <v>0</v>
          </cell>
          <cell r="AE306"/>
          <cell r="AF306"/>
          <cell r="AG306">
            <v>8460325</v>
          </cell>
          <cell r="AH306"/>
          <cell r="AI306"/>
          <cell r="AJ306">
            <v>-2060593</v>
          </cell>
          <cell r="AK306"/>
          <cell r="AL306"/>
          <cell r="AM306">
            <v>1330623</v>
          </cell>
          <cell r="AN306"/>
          <cell r="AO306"/>
          <cell r="AP306">
            <v>-729970</v>
          </cell>
        </row>
        <row r="307">
          <cell r="A307">
            <v>60000</v>
          </cell>
          <cell r="B307" t="str">
            <v>LEGISLATIVE RETIREMENT SYSTEM</v>
          </cell>
          <cell r="C307"/>
          <cell r="D307"/>
          <cell r="E307">
            <v>3061147</v>
          </cell>
          <cell r="F307"/>
          <cell r="G307"/>
          <cell r="H307">
            <v>29720</v>
          </cell>
          <cell r="I307"/>
          <cell r="J307"/>
          <cell r="K307">
            <v>245085</v>
          </cell>
          <cell r="L307"/>
          <cell r="M307"/>
          <cell r="N307">
            <v>26508</v>
          </cell>
          <cell r="O307"/>
          <cell r="P307"/>
          <cell r="Q307">
            <v>755748</v>
          </cell>
          <cell r="R307"/>
          <cell r="S307">
            <v>1057061</v>
          </cell>
          <cell r="T307"/>
          <cell r="U307"/>
          <cell r="V307"/>
          <cell r="W307"/>
          <cell r="X307">
            <v>8471</v>
          </cell>
          <cell r="Y307"/>
          <cell r="Z307"/>
          <cell r="AA307">
            <v>1393200</v>
          </cell>
          <cell r="AB307"/>
          <cell r="AC307"/>
          <cell r="AD307">
            <v>381866</v>
          </cell>
          <cell r="AE307"/>
          <cell r="AF307"/>
          <cell r="AG307">
            <v>1783537</v>
          </cell>
          <cell r="AH307"/>
          <cell r="AI307"/>
          <cell r="AJ307">
            <v>-341390</v>
          </cell>
          <cell r="AK307"/>
          <cell r="AL307"/>
          <cell r="AM307">
            <v>-30861</v>
          </cell>
          <cell r="AN307"/>
          <cell r="AO307"/>
          <cell r="AP307">
            <v>-372251</v>
          </cell>
        </row>
        <row r="308">
          <cell r="A308">
            <v>90901</v>
          </cell>
          <cell r="B308" t="str">
            <v>BLADEN COUNTY</v>
          </cell>
          <cell r="C308"/>
          <cell r="D308"/>
          <cell r="E308">
            <v>19650252</v>
          </cell>
          <cell r="F308"/>
          <cell r="G308"/>
          <cell r="H308">
            <v>190778</v>
          </cell>
          <cell r="I308"/>
          <cell r="J308"/>
          <cell r="K308">
            <v>1573258</v>
          </cell>
          <cell r="L308"/>
          <cell r="M308"/>
          <cell r="N308">
            <v>170163</v>
          </cell>
          <cell r="O308"/>
          <cell r="P308"/>
          <cell r="Q308">
            <v>1138984</v>
          </cell>
          <cell r="R308"/>
          <cell r="S308">
            <v>3073183</v>
          </cell>
          <cell r="T308"/>
          <cell r="U308"/>
          <cell r="V308"/>
          <cell r="W308"/>
          <cell r="X308">
            <v>54374</v>
          </cell>
          <cell r="Y308"/>
          <cell r="Z308"/>
          <cell r="AA308">
            <v>8943292</v>
          </cell>
          <cell r="AB308"/>
          <cell r="AC308"/>
          <cell r="AD308">
            <v>737495</v>
          </cell>
          <cell r="AE308"/>
          <cell r="AF308"/>
          <cell r="AG308">
            <v>9735161</v>
          </cell>
          <cell r="AH308"/>
          <cell r="AI308"/>
          <cell r="AJ308">
            <v>-2191469</v>
          </cell>
          <cell r="AK308"/>
          <cell r="AL308"/>
          <cell r="AM308">
            <v>832079</v>
          </cell>
          <cell r="AN308"/>
          <cell r="AO308"/>
          <cell r="AP308">
            <v>-1359390</v>
          </cell>
        </row>
        <row r="309">
          <cell r="A309">
            <v>91041</v>
          </cell>
          <cell r="B309" t="str">
            <v>TOWN OF SUNSET BEACH</v>
          </cell>
          <cell r="C309"/>
          <cell r="D309"/>
          <cell r="E309">
            <v>4030591</v>
          </cell>
          <cell r="F309"/>
          <cell r="G309"/>
          <cell r="H309">
            <v>39132</v>
          </cell>
          <cell r="I309"/>
          <cell r="J309"/>
          <cell r="K309">
            <v>322701</v>
          </cell>
          <cell r="L309"/>
          <cell r="M309"/>
          <cell r="N309">
            <v>34903</v>
          </cell>
          <cell r="O309"/>
          <cell r="P309"/>
          <cell r="Q309">
            <v>514023</v>
          </cell>
          <cell r="R309"/>
          <cell r="S309">
            <v>910759</v>
          </cell>
          <cell r="T309"/>
          <cell r="U309"/>
          <cell r="V309"/>
          <cell r="W309"/>
          <cell r="X309">
            <v>11153</v>
          </cell>
          <cell r="Y309"/>
          <cell r="Z309"/>
          <cell r="AA309">
            <v>1834417</v>
          </cell>
          <cell r="AB309"/>
          <cell r="AC309"/>
          <cell r="AD309">
            <v>229676</v>
          </cell>
          <cell r="AE309"/>
          <cell r="AF309"/>
          <cell r="AG309">
            <v>2075246</v>
          </cell>
          <cell r="AH309"/>
          <cell r="AI309"/>
          <cell r="AJ309">
            <v>-449505</v>
          </cell>
          <cell r="AK309"/>
          <cell r="AL309"/>
          <cell r="AM309">
            <v>278283</v>
          </cell>
          <cell r="AN309"/>
          <cell r="AO309"/>
          <cell r="AP309">
            <v>-171222</v>
          </cell>
        </row>
        <row r="310">
          <cell r="A310">
            <v>91111</v>
          </cell>
          <cell r="B310" t="str">
            <v>TOWN OF BILTMORE FOREST</v>
          </cell>
          <cell r="C310"/>
          <cell r="D310"/>
          <cell r="E310">
            <v>1922939</v>
          </cell>
          <cell r="F310"/>
          <cell r="G310"/>
          <cell r="H310">
            <v>18669</v>
          </cell>
          <cell r="I310"/>
          <cell r="J310"/>
          <cell r="K310">
            <v>153956</v>
          </cell>
          <cell r="L310"/>
          <cell r="M310"/>
          <cell r="N310">
            <v>16652</v>
          </cell>
          <cell r="O310"/>
          <cell r="P310"/>
          <cell r="Q310">
            <v>424220</v>
          </cell>
          <cell r="R310"/>
          <cell r="S310">
            <v>613497</v>
          </cell>
          <cell r="T310"/>
          <cell r="U310"/>
          <cell r="V310"/>
          <cell r="W310"/>
          <cell r="X310">
            <v>5321</v>
          </cell>
          <cell r="Y310"/>
          <cell r="Z310"/>
          <cell r="AA310">
            <v>875175</v>
          </cell>
          <cell r="AB310"/>
          <cell r="AC310"/>
          <cell r="AD310">
            <v>375868</v>
          </cell>
          <cell r="AE310"/>
          <cell r="AF310"/>
          <cell r="AG310">
            <v>1256364</v>
          </cell>
          <cell r="AH310"/>
          <cell r="AI310"/>
          <cell r="AJ310">
            <v>-214454</v>
          </cell>
          <cell r="AK310"/>
          <cell r="AL310"/>
          <cell r="AM310">
            <v>72703</v>
          </cell>
          <cell r="AN310"/>
          <cell r="AO310"/>
          <cell r="AP310">
            <v>-141751</v>
          </cell>
        </row>
        <row r="311">
          <cell r="A311">
            <v>91151</v>
          </cell>
          <cell r="B311" t="str">
            <v>TOWN OF BLACK MOUNTAIN</v>
          </cell>
          <cell r="C311"/>
          <cell r="D311"/>
          <cell r="E311">
            <v>6115011</v>
          </cell>
          <cell r="F311"/>
          <cell r="G311"/>
          <cell r="H311">
            <v>59369</v>
          </cell>
          <cell r="I311"/>
          <cell r="J311"/>
          <cell r="K311">
            <v>489586</v>
          </cell>
          <cell r="L311"/>
          <cell r="M311"/>
          <cell r="N311">
            <v>52953</v>
          </cell>
          <cell r="O311"/>
          <cell r="P311"/>
          <cell r="Q311">
            <v>884734</v>
          </cell>
          <cell r="R311"/>
          <cell r="S311">
            <v>1486642</v>
          </cell>
          <cell r="T311"/>
          <cell r="U311"/>
          <cell r="V311"/>
          <cell r="W311"/>
          <cell r="X311">
            <v>16921</v>
          </cell>
          <cell r="Y311"/>
          <cell r="Z311"/>
          <cell r="AA311">
            <v>2783086</v>
          </cell>
          <cell r="AB311"/>
          <cell r="AC311"/>
          <cell r="AD311">
            <v>100558</v>
          </cell>
          <cell r="AE311"/>
          <cell r="AF311"/>
          <cell r="AG311">
            <v>2900565</v>
          </cell>
          <cell r="AH311"/>
          <cell r="AI311"/>
          <cell r="AJ311">
            <v>-681967</v>
          </cell>
          <cell r="AK311"/>
          <cell r="AL311"/>
          <cell r="AM311">
            <v>351283</v>
          </cell>
          <cell r="AN311"/>
          <cell r="AO311"/>
          <cell r="AP311">
            <v>-330684</v>
          </cell>
        </row>
        <row r="312">
          <cell r="A312">
            <v>98101</v>
          </cell>
          <cell r="B312" t="str">
            <v>RUTHERFORD COUNTY</v>
          </cell>
          <cell r="C312"/>
          <cell r="D312"/>
          <cell r="E312">
            <v>26255448</v>
          </cell>
          <cell r="F312"/>
          <cell r="G312"/>
          <cell r="H312">
            <v>254906</v>
          </cell>
          <cell r="I312"/>
          <cell r="J312"/>
          <cell r="K312">
            <v>2102090</v>
          </cell>
          <cell r="L312"/>
          <cell r="M312"/>
          <cell r="N312">
            <v>227361</v>
          </cell>
          <cell r="O312"/>
          <cell r="P312"/>
          <cell r="Q312">
            <v>2709759</v>
          </cell>
          <cell r="R312"/>
          <cell r="S312">
            <v>5294116</v>
          </cell>
          <cell r="T312"/>
          <cell r="U312"/>
          <cell r="V312"/>
          <cell r="W312"/>
          <cell r="X312">
            <v>72652</v>
          </cell>
          <cell r="Y312"/>
          <cell r="Z312"/>
          <cell r="AA312">
            <v>11949473</v>
          </cell>
          <cell r="AB312"/>
          <cell r="AC312"/>
          <cell r="AD312">
            <v>491610</v>
          </cell>
          <cell r="AE312"/>
          <cell r="AF312"/>
          <cell r="AG312">
            <v>12513735</v>
          </cell>
          <cell r="AH312"/>
          <cell r="AI312"/>
          <cell r="AJ312">
            <v>-2928102</v>
          </cell>
          <cell r="AK312"/>
          <cell r="AL312"/>
          <cell r="AM312">
            <v>1225354</v>
          </cell>
          <cell r="AN312"/>
          <cell r="AO312"/>
          <cell r="AP312">
            <v>-1702748</v>
          </cell>
        </row>
        <row r="313">
          <cell r="A313">
            <v>98103</v>
          </cell>
          <cell r="B313" t="str">
            <v>RUTHERFORD POLK MCDOWELL DIST BOARD OF HEALTH</v>
          </cell>
          <cell r="C313"/>
          <cell r="D313"/>
          <cell r="E313">
            <v>4730171</v>
          </cell>
          <cell r="F313"/>
          <cell r="G313"/>
          <cell r="H313">
            <v>45924</v>
          </cell>
          <cell r="I313"/>
          <cell r="J313"/>
          <cell r="K313">
            <v>378712</v>
          </cell>
          <cell r="L313"/>
          <cell r="M313"/>
          <cell r="N313">
            <v>40961</v>
          </cell>
          <cell r="O313"/>
          <cell r="P313"/>
          <cell r="Q313">
            <v>487499</v>
          </cell>
          <cell r="R313"/>
          <cell r="S313">
            <v>953096</v>
          </cell>
          <cell r="T313"/>
          <cell r="U313"/>
          <cell r="V313"/>
          <cell r="W313"/>
          <cell r="X313">
            <v>13089</v>
          </cell>
          <cell r="Y313"/>
          <cell r="Z313"/>
          <cell r="AA313">
            <v>2152812</v>
          </cell>
          <cell r="AB313"/>
          <cell r="AC313"/>
          <cell r="AD313">
            <v>181978</v>
          </cell>
          <cell r="AE313"/>
          <cell r="AF313"/>
          <cell r="AG313">
            <v>2347879</v>
          </cell>
          <cell r="AH313"/>
          <cell r="AI313"/>
          <cell r="AJ313">
            <v>-527526</v>
          </cell>
          <cell r="AK313"/>
          <cell r="AL313"/>
          <cell r="AM313">
            <v>100056</v>
          </cell>
          <cell r="AN313"/>
          <cell r="AO313"/>
          <cell r="AP313">
            <v>-427470</v>
          </cell>
        </row>
        <row r="314">
          <cell r="A314">
            <v>98111</v>
          </cell>
          <cell r="B314" t="str">
            <v>TOWN OF FOREST CITY</v>
          </cell>
          <cell r="C314"/>
          <cell r="D314"/>
          <cell r="E314">
            <v>9282858</v>
          </cell>
          <cell r="F314"/>
          <cell r="G314"/>
          <cell r="H314">
            <v>90124</v>
          </cell>
          <cell r="I314"/>
          <cell r="J314"/>
          <cell r="K314">
            <v>743213</v>
          </cell>
          <cell r="L314"/>
          <cell r="M314"/>
          <cell r="N314">
            <v>80386</v>
          </cell>
          <cell r="O314"/>
          <cell r="P314"/>
          <cell r="Q314">
            <v>493211</v>
          </cell>
          <cell r="R314"/>
          <cell r="S314">
            <v>1406934</v>
          </cell>
          <cell r="T314"/>
          <cell r="U314"/>
          <cell r="V314"/>
          <cell r="W314"/>
          <cell r="X314">
            <v>25687</v>
          </cell>
          <cell r="Y314"/>
          <cell r="Z314"/>
          <cell r="AA314">
            <v>4224847</v>
          </cell>
          <cell r="AB314"/>
          <cell r="AC314"/>
          <cell r="AD314">
            <v>167131</v>
          </cell>
          <cell r="AE314"/>
          <cell r="AF314"/>
          <cell r="AG314">
            <v>4417665</v>
          </cell>
          <cell r="AH314"/>
          <cell r="AI314"/>
          <cell r="AJ314">
            <v>-1035259</v>
          </cell>
          <cell r="AK314"/>
          <cell r="AL314"/>
          <cell r="AM314">
            <v>243979</v>
          </cell>
          <cell r="AN314"/>
          <cell r="AO314"/>
          <cell r="AP314">
            <v>-791280</v>
          </cell>
        </row>
        <row r="315">
          <cell r="A315">
            <v>98131</v>
          </cell>
          <cell r="B315" t="str">
            <v>TOWN OF LAKE LURE</v>
          </cell>
          <cell r="C315"/>
          <cell r="D315"/>
          <cell r="E315">
            <v>2160094</v>
          </cell>
          <cell r="F315"/>
          <cell r="G315"/>
          <cell r="H315">
            <v>20972</v>
          </cell>
          <cell r="I315"/>
          <cell r="J315"/>
          <cell r="K315">
            <v>172944</v>
          </cell>
          <cell r="L315"/>
          <cell r="M315"/>
          <cell r="N315">
            <v>18705</v>
          </cell>
          <cell r="O315"/>
          <cell r="P315"/>
          <cell r="Q315">
            <v>606317</v>
          </cell>
          <cell r="R315"/>
          <cell r="S315">
            <v>818938</v>
          </cell>
          <cell r="T315"/>
          <cell r="U315"/>
          <cell r="V315"/>
          <cell r="W315"/>
          <cell r="X315">
            <v>5977</v>
          </cell>
          <cell r="Y315"/>
          <cell r="Z315"/>
          <cell r="AA315">
            <v>983110</v>
          </cell>
          <cell r="AB315"/>
          <cell r="AC315"/>
          <cell r="AD315">
            <v>459992</v>
          </cell>
          <cell r="AE315"/>
          <cell r="AF315"/>
          <cell r="AG315">
            <v>1449079</v>
          </cell>
          <cell r="AH315"/>
          <cell r="AI315"/>
          <cell r="AJ315">
            <v>-240901</v>
          </cell>
          <cell r="AK315"/>
          <cell r="AL315"/>
          <cell r="AM315">
            <v>-63159</v>
          </cell>
          <cell r="AN315"/>
          <cell r="AO315"/>
          <cell r="AP315">
            <v>-304060</v>
          </cell>
        </row>
        <row r="316">
          <cell r="A316">
            <v>99401</v>
          </cell>
          <cell r="B316" t="str">
            <v>WASHINGTON COUNTY</v>
          </cell>
          <cell r="C316"/>
          <cell r="D316"/>
          <cell r="E316">
            <v>7668018</v>
          </cell>
          <cell r="F316"/>
          <cell r="G316"/>
          <cell r="H316">
            <v>74446</v>
          </cell>
          <cell r="I316"/>
          <cell r="J316"/>
          <cell r="K316">
            <v>613924</v>
          </cell>
          <cell r="L316"/>
          <cell r="M316"/>
          <cell r="N316">
            <v>66402</v>
          </cell>
          <cell r="O316"/>
          <cell r="P316"/>
          <cell r="Q316">
            <v>778326</v>
          </cell>
          <cell r="R316"/>
          <cell r="S316">
            <v>1533098</v>
          </cell>
          <cell r="T316"/>
          <cell r="U316"/>
          <cell r="V316"/>
          <cell r="W316"/>
          <cell r="X316">
            <v>21218</v>
          </cell>
          <cell r="Y316"/>
          <cell r="Z316"/>
          <cell r="AA316">
            <v>3489895</v>
          </cell>
          <cell r="AB316"/>
          <cell r="AC316"/>
          <cell r="AD316">
            <v>314920</v>
          </cell>
          <cell r="AE316"/>
          <cell r="AF316"/>
          <cell r="AG316">
            <v>3826033</v>
          </cell>
          <cell r="AH316"/>
          <cell r="AI316"/>
          <cell r="AJ316">
            <v>-855165</v>
          </cell>
          <cell r="AK316"/>
          <cell r="AL316"/>
          <cell r="AM316">
            <v>147255</v>
          </cell>
          <cell r="AN316"/>
          <cell r="AO316"/>
          <cell r="AP316">
            <v>-707910</v>
          </cell>
        </row>
        <row r="317">
          <cell r="A317">
            <v>99521</v>
          </cell>
          <cell r="B317" t="str">
            <v>TOWN OF BLOWING ROCK</v>
          </cell>
          <cell r="C317"/>
          <cell r="D317"/>
          <cell r="E317">
            <v>5103797</v>
          </cell>
          <cell r="F317"/>
          <cell r="G317"/>
          <cell r="H317">
            <v>49551</v>
          </cell>
          <cell r="I317"/>
          <cell r="J317"/>
          <cell r="K317">
            <v>408625</v>
          </cell>
          <cell r="L317"/>
          <cell r="M317"/>
          <cell r="N317">
            <v>44197</v>
          </cell>
          <cell r="O317"/>
          <cell r="P317"/>
          <cell r="Q317">
            <v>1060778</v>
          </cell>
          <cell r="R317"/>
          <cell r="S317">
            <v>1563151</v>
          </cell>
          <cell r="T317"/>
          <cell r="U317"/>
          <cell r="V317"/>
          <cell r="W317"/>
          <cell r="X317">
            <v>14123</v>
          </cell>
          <cell r="Y317"/>
          <cell r="Z317"/>
          <cell r="AA317">
            <v>2322858</v>
          </cell>
          <cell r="AB317"/>
          <cell r="AC317"/>
          <cell r="AD317">
            <v>0</v>
          </cell>
          <cell r="AE317"/>
          <cell r="AF317"/>
          <cell r="AG317">
            <v>2336981</v>
          </cell>
          <cell r="AH317"/>
          <cell r="AI317"/>
          <cell r="AJ317">
            <v>-569194</v>
          </cell>
          <cell r="AK317"/>
          <cell r="AL317"/>
          <cell r="AM317">
            <v>526264</v>
          </cell>
          <cell r="AN317"/>
          <cell r="AO317"/>
          <cell r="AP317">
            <v>-42930</v>
          </cell>
        </row>
        <row r="318">
          <cell r="A318">
            <v>99831</v>
          </cell>
          <cell r="B318" t="str">
            <v>TOWN OF BLACK CREEK</v>
          </cell>
          <cell r="C318"/>
          <cell r="D318"/>
          <cell r="E318">
            <v>280970</v>
          </cell>
          <cell r="F318"/>
          <cell r="G318"/>
          <cell r="H318">
            <v>2728</v>
          </cell>
          <cell r="I318"/>
          <cell r="J318"/>
          <cell r="K318">
            <v>22495</v>
          </cell>
          <cell r="L318"/>
          <cell r="M318"/>
          <cell r="N318">
            <v>2433</v>
          </cell>
          <cell r="O318"/>
          <cell r="P318"/>
          <cell r="Q318">
            <v>53468</v>
          </cell>
          <cell r="R318"/>
          <cell r="S318">
            <v>81124</v>
          </cell>
          <cell r="T318"/>
          <cell r="U318"/>
          <cell r="V318"/>
          <cell r="W318"/>
          <cell r="X318">
            <v>777</v>
          </cell>
          <cell r="Y318"/>
          <cell r="Z318"/>
          <cell r="AA318">
            <v>127876</v>
          </cell>
          <cell r="AB318"/>
          <cell r="AC318"/>
          <cell r="AD318">
            <v>288097</v>
          </cell>
          <cell r="AE318"/>
          <cell r="AF318"/>
          <cell r="AG318">
            <v>416750</v>
          </cell>
          <cell r="AH318"/>
          <cell r="AI318"/>
          <cell r="AJ318">
            <v>-31335</v>
          </cell>
          <cell r="AK318"/>
          <cell r="AL318"/>
          <cell r="AM318">
            <v>-32760</v>
          </cell>
          <cell r="AN318"/>
          <cell r="AO318"/>
          <cell r="AP318">
            <v>-64095</v>
          </cell>
        </row>
        <row r="319">
          <cell r="B319"/>
          <cell r="C319"/>
          <cell r="D319"/>
          <cell r="E319"/>
          <cell r="F319"/>
          <cell r="G319"/>
          <cell r="H319"/>
          <cell r="I319"/>
          <cell r="J319"/>
          <cell r="K319"/>
          <cell r="L319"/>
          <cell r="M319"/>
          <cell r="N319"/>
          <cell r="O319"/>
          <cell r="P319"/>
          <cell r="Q319"/>
          <cell r="R319"/>
          <cell r="S319"/>
          <cell r="T319"/>
          <cell r="U319"/>
          <cell r="V319"/>
          <cell r="W319"/>
          <cell r="X319"/>
          <cell r="Y319"/>
          <cell r="Z319"/>
          <cell r="AA319"/>
          <cell r="AB319"/>
          <cell r="AC319"/>
          <cell r="AD319"/>
          <cell r="AE319"/>
          <cell r="AF319"/>
          <cell r="AG319"/>
          <cell r="AH319"/>
          <cell r="AI319"/>
          <cell r="AJ319"/>
          <cell r="AK319"/>
          <cell r="AL319"/>
          <cell r="AM319"/>
          <cell r="AN319"/>
          <cell r="AO319"/>
          <cell r="AP319"/>
        </row>
        <row r="320">
          <cell r="A320" t="str">
            <v>Total for All Employers</v>
          </cell>
          <cell r="B320"/>
          <cell r="C320"/>
          <cell r="D320" t="str">
            <v>$</v>
          </cell>
          <cell r="E320">
            <v>23746851755</v>
          </cell>
          <cell r="F320"/>
          <cell r="G320" t="str">
            <v>$</v>
          </cell>
          <cell r="H320">
            <v>230550528</v>
          </cell>
          <cell r="I320"/>
          <cell r="J320" t="str">
            <v>$</v>
          </cell>
          <cell r="K320">
            <v>1901244018</v>
          </cell>
          <cell r="L320"/>
          <cell r="M320" t="str">
            <v>$</v>
          </cell>
          <cell r="N320">
            <v>205637452</v>
          </cell>
          <cell r="O320"/>
          <cell r="P320" t="str">
            <v>$</v>
          </cell>
          <cell r="Q320">
            <v>1491837277</v>
          </cell>
          <cell r="R320" t="str">
            <v>$</v>
          </cell>
          <cell r="S320">
            <v>3829269275</v>
          </cell>
          <cell r="T320"/>
          <cell r="U320"/>
          <cell r="W320" t="str">
            <v>$</v>
          </cell>
          <cell r="X320">
            <v>65709990</v>
          </cell>
          <cell r="Y320"/>
          <cell r="Z320" t="str">
            <v>$</v>
          </cell>
          <cell r="AA320">
            <v>10807751393</v>
          </cell>
          <cell r="AB320"/>
          <cell r="AC320" t="str">
            <v>$</v>
          </cell>
          <cell r="AD320">
            <v>1491837384</v>
          </cell>
          <cell r="AE320"/>
          <cell r="AF320" t="str">
            <v>$</v>
          </cell>
          <cell r="AG320">
            <v>12365298767</v>
          </cell>
          <cell r="AH320"/>
          <cell r="AI320" t="str">
            <v>$</v>
          </cell>
          <cell r="AJ320">
            <v>-2648336225</v>
          </cell>
          <cell r="AK320"/>
          <cell r="AL320" t="str">
            <v>$</v>
          </cell>
          <cell r="AM320">
            <v>-22</v>
          </cell>
          <cell r="AN320"/>
          <cell r="AO320" t="str">
            <v>$</v>
          </cell>
          <cell r="AP320">
            <v>-2648336247</v>
          </cell>
        </row>
        <row r="321">
          <cell r="A321"/>
          <cell r="B321"/>
          <cell r="C321"/>
          <cell r="D321"/>
          <cell r="E321"/>
          <cell r="F321"/>
          <cell r="G321"/>
          <cell r="H321"/>
          <cell r="I321"/>
          <cell r="J321"/>
          <cell r="K321"/>
          <cell r="L321"/>
          <cell r="M321"/>
          <cell r="N321"/>
          <cell r="O321"/>
          <cell r="P321"/>
          <cell r="Q321"/>
          <cell r="R321"/>
          <cell r="S321"/>
          <cell r="T321"/>
          <cell r="U321"/>
          <cell r="W321"/>
          <cell r="X321"/>
          <cell r="Y321"/>
          <cell r="Z321"/>
          <cell r="AA321"/>
          <cell r="AB321"/>
          <cell r="AC321"/>
          <cell r="AD321"/>
          <cell r="AE321"/>
          <cell r="AF321"/>
          <cell r="AG321"/>
          <cell r="AH321"/>
          <cell r="AI321"/>
          <cell r="AJ321"/>
          <cell r="AK321"/>
          <cell r="AL321"/>
          <cell r="AM321"/>
          <cell r="AN321"/>
          <cell r="AO321"/>
          <cell r="AP321"/>
        </row>
        <row r="322">
          <cell r="A322" t="str">
            <v>The accompanying notes to the schedules are an integral part of this schedule.</v>
          </cell>
          <cell r="B322"/>
          <cell r="C322"/>
          <cell r="D322"/>
          <cell r="E322"/>
          <cell r="F322"/>
          <cell r="G322"/>
          <cell r="H322"/>
          <cell r="I322"/>
          <cell r="J322"/>
          <cell r="K322"/>
          <cell r="L322"/>
          <cell r="M322"/>
          <cell r="N322"/>
          <cell r="O322"/>
          <cell r="P322"/>
          <cell r="Q322"/>
          <cell r="R322"/>
          <cell r="S322"/>
          <cell r="T322"/>
          <cell r="U322"/>
          <cell r="V322"/>
          <cell r="W322"/>
          <cell r="X322"/>
          <cell r="Y322"/>
          <cell r="Z322"/>
          <cell r="AA322"/>
          <cell r="AB322"/>
          <cell r="AC322"/>
          <cell r="AD322"/>
          <cell r="AE322"/>
          <cell r="AF322"/>
          <cell r="AG322"/>
          <cell r="AH322"/>
          <cell r="AI322"/>
          <cell r="AJ322"/>
          <cell r="AK322"/>
          <cell r="AL322"/>
          <cell r="AM322"/>
          <cell r="AN322"/>
          <cell r="AO322"/>
          <cell r="AP322"/>
        </row>
        <row r="323">
          <cell r="E323"/>
          <cell r="H323"/>
          <cell r="K323"/>
          <cell r="L323"/>
          <cell r="M323"/>
          <cell r="N323"/>
          <cell r="Q323"/>
          <cell r="S323"/>
          <cell r="X323"/>
          <cell r="AD323"/>
          <cell r="AG323"/>
          <cell r="AJ323"/>
          <cell r="AM323"/>
          <cell r="AP323"/>
        </row>
        <row r="324">
          <cell r="A324"/>
          <cell r="B324"/>
          <cell r="C324"/>
          <cell r="D324"/>
          <cell r="E324"/>
          <cell r="F324"/>
          <cell r="G324"/>
          <cell r="H324"/>
          <cell r="I324"/>
          <cell r="J324"/>
          <cell r="K324"/>
          <cell r="L324"/>
          <cell r="M324"/>
          <cell r="N324"/>
          <cell r="O324"/>
          <cell r="P324"/>
          <cell r="Q324"/>
          <cell r="R324"/>
          <cell r="S324"/>
          <cell r="T324"/>
          <cell r="U324"/>
          <cell r="V324"/>
          <cell r="W324"/>
          <cell r="X324"/>
          <cell r="Y324"/>
          <cell r="Z324"/>
          <cell r="AA324"/>
          <cell r="AB324"/>
          <cell r="AC324"/>
          <cell r="AD324"/>
          <cell r="AE324"/>
          <cell r="AF324"/>
          <cell r="AG324"/>
          <cell r="AH324"/>
          <cell r="AI324"/>
          <cell r="AJ324"/>
          <cell r="AK324"/>
          <cell r="AL324"/>
          <cell r="AM324"/>
          <cell r="AN324"/>
          <cell r="AO324"/>
          <cell r="AP324"/>
        </row>
        <row r="325">
          <cell r="AD325"/>
          <cell r="AG325"/>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PlanInfo"/>
      <sheetName val="QuickChecks"/>
      <sheetName val="TOL"/>
      <sheetName val="ExhibitsGASB74"/>
      <sheetName val="Import"/>
      <sheetName val="BM_GASB"/>
      <sheetName val="BM_GASBExhibits"/>
      <sheetName val="BM_Adjust"/>
      <sheetName val="TPL_Adjust"/>
      <sheetName val="ExhibitsDeferredAmounts"/>
      <sheetName val="ReviewGASB7475"/>
      <sheetName val="ExhibitsGASB75"/>
      <sheetName val="Adjust"/>
      <sheetName val="Buffer"/>
      <sheetName val="Template"/>
      <sheetName val="FullPlan"/>
      <sheetName val="ER_Input"/>
      <sheetName val="ER_Allocation"/>
      <sheetName val="ER_ChangeProportion"/>
      <sheetName val="ER_ShareContributions"/>
      <sheetName val="ER_ShareContributions(2)"/>
      <sheetName val="ER_AllocationofChanges"/>
      <sheetName val="ER_Schedule1"/>
      <sheetName val="ER_Schedule2"/>
      <sheetName val="ER_NPLExpense"/>
      <sheetName val="ER_DATA"/>
      <sheetName val="ER_DATADAB"/>
      <sheetName val="DeveloperInf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02">
          <cell r="G102">
            <v>12</v>
          </cell>
          <cell r="H102">
            <v>12</v>
          </cell>
        </row>
        <row r="198">
          <cell r="G198">
            <v>1.0387</v>
          </cell>
          <cell r="H198">
            <v>1.0387</v>
          </cell>
          <cell r="I198">
            <v>1.0349999999999999</v>
          </cell>
          <cell r="J198">
            <v>1.0349999999999999</v>
          </cell>
          <cell r="K198">
            <v>1.0449999999999999</v>
          </cell>
          <cell r="L198">
            <v>1.0249999999999999</v>
          </cell>
        </row>
        <row r="200">
          <cell r="G200">
            <v>1.0209625</v>
          </cell>
          <cell r="H200">
            <v>1.0209625</v>
          </cell>
          <cell r="I200">
            <v>1.0189583333333334</v>
          </cell>
          <cell r="J200">
            <v>1.0189583333333334</v>
          </cell>
          <cell r="K200">
            <v>1.024375</v>
          </cell>
          <cell r="L200">
            <v>1.0135416666666666</v>
          </cell>
        </row>
        <row r="202">
          <cell r="G202">
            <v>1</v>
          </cell>
          <cell r="H202">
            <v>1</v>
          </cell>
          <cell r="K202">
            <v>1</v>
          </cell>
          <cell r="L202">
            <v>1</v>
          </cell>
        </row>
        <row r="203">
          <cell r="G203">
            <v>1</v>
          </cell>
          <cell r="H203">
            <v>1</v>
          </cell>
          <cell r="K203">
            <v>1</v>
          </cell>
          <cell r="L203">
            <v>1</v>
          </cell>
        </row>
      </sheetData>
      <sheetData sheetId="13"/>
      <sheetData sheetId="14"/>
      <sheetData sheetId="15"/>
      <sheetData sheetId="16">
        <row r="16">
          <cell r="B16">
            <v>10200</v>
          </cell>
          <cell r="C16" t="str">
            <v>North Carolina Education Lottery</v>
          </cell>
          <cell r="D16">
            <v>15716687.474437086</v>
          </cell>
          <cell r="E16">
            <v>16816289.361305736</v>
          </cell>
          <cell r="F16">
            <v>151746993.22249001</v>
          </cell>
          <cell r="G16">
            <v>164301466.96075901</v>
          </cell>
          <cell r="H16">
            <v>950853.54</v>
          </cell>
          <cell r="I16">
            <v>1054383.45</v>
          </cell>
          <cell r="J16">
            <v>2439496.59656158</v>
          </cell>
          <cell r="K16">
            <v>2840045.447789852</v>
          </cell>
          <cell r="L16">
            <v>950853.54</v>
          </cell>
          <cell r="M16">
            <v>1054383.45</v>
          </cell>
          <cell r="N16">
            <v>31701074</v>
          </cell>
          <cell r="O16">
            <v>0</v>
          </cell>
          <cell r="P16">
            <v>-3094297</v>
          </cell>
          <cell r="Q16">
            <v>13607</v>
          </cell>
          <cell r="R16" t="str">
            <v>FALSE</v>
          </cell>
          <cell r="T16"/>
        </row>
        <row r="17">
          <cell r="B17">
            <v>10400</v>
          </cell>
          <cell r="C17" t="str">
            <v>Department Of Justice</v>
          </cell>
          <cell r="D17">
            <v>48130910.153991953</v>
          </cell>
          <cell r="E17">
            <v>48891214.258889914</v>
          </cell>
          <cell r="F17">
            <v>444465811.75120002</v>
          </cell>
          <cell r="G17">
            <v>479719626.00835198</v>
          </cell>
          <cell r="H17">
            <v>2911901.5300000007</v>
          </cell>
          <cell r="I17">
            <v>3065485.26</v>
          </cell>
          <cell r="J17">
            <v>7470734.0017448524</v>
          </cell>
          <cell r="K17">
            <v>8257069.5299986834</v>
          </cell>
          <cell r="L17">
            <v>2911901.5300000007</v>
          </cell>
          <cell r="M17">
            <v>3065485.26</v>
          </cell>
          <cell r="N17">
            <v>93084903</v>
          </cell>
          <cell r="O17">
            <v>0</v>
          </cell>
          <cell r="P17">
            <v>-9063174</v>
          </cell>
          <cell r="Q17">
            <v>210507</v>
          </cell>
          <cell r="R17" t="str">
            <v>FALSE</v>
          </cell>
          <cell r="T17"/>
        </row>
        <row r="18">
          <cell r="B18">
            <v>10500</v>
          </cell>
          <cell r="C18" t="str">
            <v>State Auditor</v>
          </cell>
          <cell r="D18">
            <v>11167968.769861858</v>
          </cell>
          <cell r="E18">
            <v>11171682.140533186</v>
          </cell>
          <cell r="F18">
            <v>109573994.862478</v>
          </cell>
          <cell r="G18">
            <v>114923985.728247</v>
          </cell>
          <cell r="H18">
            <v>675657.81</v>
          </cell>
          <cell r="I18">
            <v>700465.87</v>
          </cell>
          <cell r="J18">
            <v>1733458.265228997</v>
          </cell>
          <cell r="K18">
            <v>1886747.0894252544</v>
          </cell>
          <cell r="L18">
            <v>675657.81</v>
          </cell>
          <cell r="M18">
            <v>700465.87</v>
          </cell>
          <cell r="N18">
            <v>22756790</v>
          </cell>
          <cell r="O18">
            <v>0</v>
          </cell>
          <cell r="P18">
            <v>-2234341</v>
          </cell>
          <cell r="Q18">
            <v>442095</v>
          </cell>
          <cell r="R18"/>
          <cell r="T18"/>
        </row>
        <row r="19">
          <cell r="B19">
            <v>10700</v>
          </cell>
          <cell r="C19" t="str">
            <v>Department Of Cultural Resources</v>
          </cell>
          <cell r="D19">
            <v>78148248.321223557</v>
          </cell>
          <cell r="E19">
            <v>81702951.400157616</v>
          </cell>
          <cell r="F19">
            <v>666810501.67955303</v>
          </cell>
          <cell r="G19">
            <v>761353871.94853604</v>
          </cell>
          <cell r="H19">
            <v>4727938.93</v>
          </cell>
          <cell r="I19">
            <v>5122785.29</v>
          </cell>
          <cell r="J19">
            <v>12129934.257263213</v>
          </cell>
          <cell r="K19">
            <v>13798531.305540994</v>
          </cell>
          <cell r="L19">
            <v>4727938.93</v>
          </cell>
          <cell r="M19">
            <v>5122785.29</v>
          </cell>
          <cell r="N19">
            <v>132608146</v>
          </cell>
          <cell r="O19">
            <v>0</v>
          </cell>
          <cell r="P19">
            <v>-13597040</v>
          </cell>
          <cell r="Q19">
            <v>2943448</v>
          </cell>
          <cell r="R19"/>
          <cell r="T19"/>
        </row>
        <row r="20">
          <cell r="B20">
            <v>10800</v>
          </cell>
          <cell r="C20" t="str">
            <v>Administrative Office Of The Courts</v>
          </cell>
          <cell r="D20">
            <v>323749464.46091294</v>
          </cell>
          <cell r="E20">
            <v>334132068.48398393</v>
          </cell>
          <cell r="F20">
            <v>2902727738.93119</v>
          </cell>
          <cell r="G20">
            <v>3127683567.06919</v>
          </cell>
          <cell r="H20">
            <v>19586717.93</v>
          </cell>
          <cell r="I20">
            <v>20950122.559999999</v>
          </cell>
          <cell r="J20">
            <v>50251410.672611758</v>
          </cell>
          <cell r="K20">
            <v>56430419.319619894</v>
          </cell>
          <cell r="L20">
            <v>19586717.93</v>
          </cell>
          <cell r="M20">
            <v>20950122.559999999</v>
          </cell>
          <cell r="N20">
            <v>578237397</v>
          </cell>
          <cell r="O20">
            <v>0</v>
          </cell>
          <cell r="P20">
            <v>-59189986</v>
          </cell>
          <cell r="Q20">
            <v>12032665</v>
          </cell>
          <cell r="R20"/>
          <cell r="T20"/>
        </row>
        <row r="21">
          <cell r="B21">
            <v>10850</v>
          </cell>
          <cell r="C21" t="str">
            <v>Office Of Administrative Hearing</v>
          </cell>
          <cell r="D21">
            <v>3640880.8600886981</v>
          </cell>
          <cell r="E21">
            <v>3700687.6604708494</v>
          </cell>
          <cell r="F21">
            <v>24730029.612034</v>
          </cell>
          <cell r="G21">
            <v>25996951.468513001</v>
          </cell>
          <cell r="H21">
            <v>220271.88999999998</v>
          </cell>
          <cell r="I21">
            <v>232033.58</v>
          </cell>
          <cell r="J21">
            <v>565126.49253342079</v>
          </cell>
          <cell r="K21">
            <v>624996.44945430662</v>
          </cell>
          <cell r="L21">
            <v>220271.88999999998</v>
          </cell>
          <cell r="M21">
            <v>232033.58</v>
          </cell>
          <cell r="N21">
            <v>4077013</v>
          </cell>
          <cell r="O21">
            <v>0</v>
          </cell>
          <cell r="P21">
            <v>-504274</v>
          </cell>
          <cell r="Q21">
            <v>288242</v>
          </cell>
          <cell r="R21"/>
          <cell r="T21"/>
        </row>
        <row r="22">
          <cell r="B22">
            <v>10900</v>
          </cell>
          <cell r="C22" t="str">
            <v>Department Of Administration</v>
          </cell>
          <cell r="D22">
            <v>29150573.807317533</v>
          </cell>
          <cell r="E22">
            <v>29703730.433560923</v>
          </cell>
          <cell r="F22">
            <v>214197980.39903</v>
          </cell>
          <cell r="G22">
            <v>232877078.819978</v>
          </cell>
          <cell r="H22">
            <v>1763598.4899999998</v>
          </cell>
          <cell r="I22">
            <v>1862427.62</v>
          </cell>
          <cell r="J22">
            <v>4524663.7185114138</v>
          </cell>
          <cell r="K22">
            <v>5016561.1799190221</v>
          </cell>
          <cell r="L22">
            <v>1763598.4899999998</v>
          </cell>
          <cell r="M22">
            <v>1862427.62</v>
          </cell>
          <cell r="N22">
            <v>50617538</v>
          </cell>
          <cell r="O22">
            <v>0</v>
          </cell>
          <cell r="P22">
            <v>-4367745</v>
          </cell>
          <cell r="Q22">
            <v>-1686310</v>
          </cell>
          <cell r="R22"/>
          <cell r="T22"/>
        </row>
        <row r="23">
          <cell r="B23">
            <v>10910</v>
          </cell>
          <cell r="C23" t="str">
            <v>Office Of State Budget &amp; Management</v>
          </cell>
          <cell r="D23">
            <v>4547089.7685872465</v>
          </cell>
          <cell r="E23">
            <v>4954008.6008454794</v>
          </cell>
          <cell r="F23">
            <v>43291722.222544998</v>
          </cell>
          <cell r="G23">
            <v>50667676.609056003</v>
          </cell>
          <cell r="H23">
            <v>275097.18</v>
          </cell>
          <cell r="I23">
            <v>310616.96000000002</v>
          </cell>
          <cell r="J23">
            <v>705785.49282541277</v>
          </cell>
          <cell r="K23">
            <v>836665.52548252023</v>
          </cell>
          <cell r="L23">
            <v>275097.18</v>
          </cell>
          <cell r="M23">
            <v>310616.96000000002</v>
          </cell>
          <cell r="N23">
            <v>8324716</v>
          </cell>
          <cell r="O23">
            <v>0</v>
          </cell>
          <cell r="P23">
            <v>-882768</v>
          </cell>
          <cell r="Q23">
            <v>223609</v>
          </cell>
          <cell r="R23"/>
          <cell r="T23"/>
        </row>
        <row r="24">
          <cell r="B24">
            <v>10930</v>
          </cell>
          <cell r="C24" t="str">
            <v>Information Technology Services</v>
          </cell>
          <cell r="D24">
            <v>48519382.378676467</v>
          </cell>
          <cell r="E24">
            <v>89370828.102406025</v>
          </cell>
          <cell r="F24">
            <v>368768665.79856998</v>
          </cell>
          <cell r="G24">
            <v>724752375.78890395</v>
          </cell>
          <cell r="H24">
            <v>2935403.9499999997</v>
          </cell>
          <cell r="I24">
            <v>5603562.1200000001</v>
          </cell>
          <cell r="J24">
            <v>7531031.4831014015</v>
          </cell>
          <cell r="K24">
            <v>15093532.70891501</v>
          </cell>
          <cell r="L24">
            <v>2935403.9499999997</v>
          </cell>
          <cell r="M24">
            <v>5603562.1200000001</v>
          </cell>
          <cell r="N24">
            <v>78559570</v>
          </cell>
          <cell r="O24">
            <v>0</v>
          </cell>
          <cell r="P24">
            <v>-7519621</v>
          </cell>
          <cell r="Q24">
            <v>1488826</v>
          </cell>
          <cell r="R24"/>
          <cell r="T24"/>
        </row>
        <row r="25">
          <cell r="B25">
            <v>10940</v>
          </cell>
          <cell r="C25" t="str">
            <v>Office Of State Controller</v>
          </cell>
          <cell r="D25">
            <v>11940020.956686797</v>
          </cell>
          <cell r="E25">
            <v>12040895.555036608</v>
          </cell>
          <cell r="F25">
            <v>98418381.091371998</v>
          </cell>
          <cell r="G25">
            <v>99520632.177336007</v>
          </cell>
          <cell r="H25">
            <v>722366.66999999993</v>
          </cell>
          <cell r="I25">
            <v>754965.66</v>
          </cell>
          <cell r="J25">
            <v>1853293.8657771857</v>
          </cell>
          <cell r="K25">
            <v>2033545.562499735</v>
          </cell>
          <cell r="L25">
            <v>722366.66999999993</v>
          </cell>
          <cell r="M25">
            <v>754965.66</v>
          </cell>
          <cell r="N25">
            <v>19846062</v>
          </cell>
          <cell r="O25">
            <v>0</v>
          </cell>
          <cell r="P25">
            <v>-2006865</v>
          </cell>
          <cell r="Q25">
            <v>275469</v>
          </cell>
          <cell r="R25"/>
          <cell r="T25"/>
        </row>
        <row r="26">
          <cell r="B26">
            <v>10950</v>
          </cell>
          <cell r="C26" t="str">
            <v>N.C. School Of Science &amp; Mathematics</v>
          </cell>
          <cell r="D26">
            <v>13222600.855820954</v>
          </cell>
          <cell r="E26">
            <v>13943286.011726033</v>
          </cell>
          <cell r="F26">
            <v>117161495.62636501</v>
          </cell>
          <cell r="G26">
            <v>136685114.28371301</v>
          </cell>
          <cell r="H26">
            <v>799962.26</v>
          </cell>
          <cell r="I26">
            <v>874245.78</v>
          </cell>
          <cell r="J26">
            <v>2052372.0305523707</v>
          </cell>
          <cell r="K26">
            <v>2354833.7635027263</v>
          </cell>
          <cell r="L26">
            <v>799962.26</v>
          </cell>
          <cell r="M26">
            <v>874245.78</v>
          </cell>
          <cell r="N26">
            <v>23690030</v>
          </cell>
          <cell r="O26">
            <v>0</v>
          </cell>
          <cell r="P26">
            <v>-2389059</v>
          </cell>
          <cell r="Q26">
            <v>-192313</v>
          </cell>
          <cell r="R26"/>
          <cell r="T26"/>
        </row>
        <row r="27">
          <cell r="B27">
            <v>11050</v>
          </cell>
          <cell r="C27" t="str">
            <v>North Carolina Department of Military &amp; Veteran Affairs</v>
          </cell>
          <cell r="D27">
            <v>4252824.5898097875</v>
          </cell>
          <cell r="E27">
            <v>4342409.504068709</v>
          </cell>
          <cell r="F27">
            <v>32299254.749637999</v>
          </cell>
          <cell r="G27">
            <v>34254953.142169997</v>
          </cell>
          <cell r="H27">
            <v>257294.25</v>
          </cell>
          <cell r="I27">
            <v>272269.62</v>
          </cell>
          <cell r="J27">
            <v>660110.54361733177</v>
          </cell>
          <cell r="K27">
            <v>733374.65117882192</v>
          </cell>
          <cell r="L27">
            <v>257294.25</v>
          </cell>
          <cell r="M27">
            <v>272269.62</v>
          </cell>
          <cell r="N27">
            <v>0</v>
          </cell>
          <cell r="O27">
            <v>0</v>
          </cell>
          <cell r="P27">
            <v>-658619</v>
          </cell>
          <cell r="Q27">
            <v>1472842</v>
          </cell>
          <cell r="R27"/>
          <cell r="T27"/>
        </row>
        <row r="28">
          <cell r="B28">
            <v>11300</v>
          </cell>
          <cell r="C28" t="str">
            <v>Environment And Natural Resources</v>
          </cell>
          <cell r="D28">
            <v>81623784.657823101</v>
          </cell>
          <cell r="E28">
            <v>85930402.282281771</v>
          </cell>
          <cell r="F28">
            <v>663692775.69270205</v>
          </cell>
          <cell r="G28">
            <v>725131071.14169502</v>
          </cell>
          <cell r="H28">
            <v>4938207.54</v>
          </cell>
          <cell r="I28">
            <v>5387846.9899999993</v>
          </cell>
          <cell r="J28">
            <v>12669396.473977193</v>
          </cell>
          <cell r="K28">
            <v>14512490.989248509</v>
          </cell>
          <cell r="L28">
            <v>4938207.54</v>
          </cell>
          <cell r="M28">
            <v>5387846.9899999993</v>
          </cell>
          <cell r="N28">
            <v>137563488</v>
          </cell>
          <cell r="O28">
            <v>0</v>
          </cell>
          <cell r="P28">
            <v>-13533466</v>
          </cell>
          <cell r="Q28">
            <v>-1755109</v>
          </cell>
          <cell r="R28"/>
          <cell r="T28"/>
        </row>
        <row r="29">
          <cell r="B29">
            <v>11310</v>
          </cell>
          <cell r="C29" t="str">
            <v>N.C. Housing Finance Agency</v>
          </cell>
          <cell r="D29">
            <v>8846921.765036311</v>
          </cell>
          <cell r="E29">
            <v>9443177.779735839</v>
          </cell>
          <cell r="F29">
            <v>76416084.664123997</v>
          </cell>
          <cell r="G29">
            <v>83198414.901440993</v>
          </cell>
          <cell r="H29">
            <v>535235.36</v>
          </cell>
          <cell r="I29">
            <v>592088.42999999993</v>
          </cell>
          <cell r="J29">
            <v>1373192.3836339843</v>
          </cell>
          <cell r="K29">
            <v>1594825.9149084142</v>
          </cell>
          <cell r="L29">
            <v>535235.36</v>
          </cell>
          <cell r="M29">
            <v>592088.42999999993</v>
          </cell>
          <cell r="N29">
            <v>14467153</v>
          </cell>
          <cell r="O29">
            <v>0</v>
          </cell>
          <cell r="P29">
            <v>-1558213</v>
          </cell>
          <cell r="Q29">
            <v>392362</v>
          </cell>
          <cell r="R29"/>
          <cell r="T29"/>
        </row>
        <row r="30">
          <cell r="B30">
            <v>11600</v>
          </cell>
          <cell r="C30" t="str">
            <v>Wildlife Resources Commission</v>
          </cell>
          <cell r="D30">
            <v>31645819.441575244</v>
          </cell>
          <cell r="E30">
            <v>34911838.048153147</v>
          </cell>
          <cell r="F30">
            <v>306685701.99539798</v>
          </cell>
          <cell r="G30">
            <v>362083636.53225899</v>
          </cell>
          <cell r="H30">
            <v>1914559.8900000001</v>
          </cell>
          <cell r="I30">
            <v>2188976.6199999996</v>
          </cell>
          <cell r="J30">
            <v>4911968.183415832</v>
          </cell>
          <cell r="K30">
            <v>5896140.6165370066</v>
          </cell>
          <cell r="L30">
            <v>1914559.8900000001</v>
          </cell>
          <cell r="M30">
            <v>2188976.6199999996</v>
          </cell>
          <cell r="N30">
            <v>62613997</v>
          </cell>
          <cell r="O30">
            <v>0</v>
          </cell>
          <cell r="P30">
            <v>-6253677</v>
          </cell>
          <cell r="Q30">
            <v>686559</v>
          </cell>
          <cell r="R30"/>
          <cell r="T30"/>
        </row>
        <row r="31">
          <cell r="B31">
            <v>11900</v>
          </cell>
          <cell r="C31" t="str">
            <v>State Board Of Elections</v>
          </cell>
          <cell r="D31">
            <v>3354141.0184660675</v>
          </cell>
          <cell r="E31">
            <v>4561799.0177999623</v>
          </cell>
          <cell r="F31">
            <v>31033406.429832</v>
          </cell>
          <cell r="G31">
            <v>39241272.079487003</v>
          </cell>
          <cell r="H31">
            <v>202924.24000000005</v>
          </cell>
          <cell r="I31">
            <v>286025.36999999994</v>
          </cell>
          <cell r="J31">
            <v>520619.60335115896</v>
          </cell>
          <cell r="K31">
            <v>770426.59387427592</v>
          </cell>
          <cell r="L31">
            <v>202924.24000000005</v>
          </cell>
          <cell r="M31">
            <v>286025.36999999994</v>
          </cell>
          <cell r="N31">
            <v>6513734</v>
          </cell>
          <cell r="O31">
            <v>0</v>
          </cell>
          <cell r="P31">
            <v>-632807</v>
          </cell>
          <cell r="Q31">
            <v>-125615</v>
          </cell>
          <cell r="R31"/>
          <cell r="T31"/>
        </row>
        <row r="32">
          <cell r="B32">
            <v>12100</v>
          </cell>
          <cell r="C32" t="str">
            <v>Governor's Office</v>
          </cell>
          <cell r="D32">
            <v>3920424.1269796467</v>
          </cell>
          <cell r="E32">
            <v>4150315.1511025769</v>
          </cell>
          <cell r="F32">
            <v>36513981.315376997</v>
          </cell>
          <cell r="G32">
            <v>39798487.451191001</v>
          </cell>
          <cell r="H32">
            <v>237184.15</v>
          </cell>
          <cell r="I32">
            <v>260225.28</v>
          </cell>
          <cell r="J32">
            <v>608516.35119679023</v>
          </cell>
          <cell r="K32">
            <v>700932.49459088116</v>
          </cell>
          <cell r="L32">
            <v>237184.15</v>
          </cell>
          <cell r="M32">
            <v>260225.28</v>
          </cell>
          <cell r="N32">
            <v>8085569</v>
          </cell>
          <cell r="O32">
            <v>0</v>
          </cell>
          <cell r="P32">
            <v>-744562</v>
          </cell>
          <cell r="Q32">
            <v>-153490</v>
          </cell>
          <cell r="R32"/>
          <cell r="T32"/>
        </row>
        <row r="33">
          <cell r="B33">
            <v>12150</v>
          </cell>
          <cell r="C33" t="str">
            <v>Lt. Governor's Office</v>
          </cell>
          <cell r="D33">
            <v>586529.68366364238</v>
          </cell>
          <cell r="E33">
            <v>575184.01803249074</v>
          </cell>
          <cell r="F33">
            <v>6236085.0478349999</v>
          </cell>
          <cell r="G33">
            <v>7198024.9038439998</v>
          </cell>
          <cell r="H33">
            <v>35484.82</v>
          </cell>
          <cell r="I33">
            <v>36064.11</v>
          </cell>
          <cell r="J33">
            <v>91039.359878283969</v>
          </cell>
          <cell r="K33">
            <v>97140.856520549976</v>
          </cell>
          <cell r="L33">
            <v>35484.82</v>
          </cell>
          <cell r="M33">
            <v>36064.11</v>
          </cell>
          <cell r="N33">
            <v>1204359</v>
          </cell>
          <cell r="O33">
            <v>0</v>
          </cell>
          <cell r="P33">
            <v>-127161</v>
          </cell>
          <cell r="Q33">
            <v>10353</v>
          </cell>
          <cell r="R33"/>
          <cell r="T33"/>
        </row>
        <row r="34">
          <cell r="B34">
            <v>12160</v>
          </cell>
          <cell r="C34" t="str">
            <v>General Assembly</v>
          </cell>
          <cell r="D34">
            <v>31493674.67152375</v>
          </cell>
          <cell r="E34">
            <v>33240997.846443538</v>
          </cell>
          <cell r="F34">
            <v>269976460.24781001</v>
          </cell>
          <cell r="G34">
            <v>281095632.43240499</v>
          </cell>
          <cell r="H34">
            <v>1905355.1900000002</v>
          </cell>
          <cell r="I34">
            <v>2084214.7300000002</v>
          </cell>
          <cell r="J34">
            <v>4888352.7333199419</v>
          </cell>
          <cell r="K34">
            <v>5613958.1441202024</v>
          </cell>
          <cell r="L34">
            <v>1905355.1900000002</v>
          </cell>
          <cell r="M34">
            <v>2084214.7300000002</v>
          </cell>
          <cell r="N34">
            <v>53160533</v>
          </cell>
          <cell r="O34">
            <v>0</v>
          </cell>
          <cell r="P34">
            <v>-5505133</v>
          </cell>
          <cell r="Q34">
            <v>425369</v>
          </cell>
          <cell r="R34"/>
          <cell r="T34"/>
        </row>
        <row r="35">
          <cell r="B35">
            <v>12220</v>
          </cell>
          <cell r="C35" t="str">
            <v>Health &amp; Human Services</v>
          </cell>
          <cell r="D35">
            <v>795953249.86384797</v>
          </cell>
          <cell r="E35">
            <v>829121755.70599759</v>
          </cell>
          <cell r="F35">
            <v>6757995556.4757299</v>
          </cell>
          <cell r="G35">
            <v>7289570654.9109898</v>
          </cell>
          <cell r="H35">
            <v>48154865.109999999</v>
          </cell>
          <cell r="I35">
            <v>51986037.969999999</v>
          </cell>
          <cell r="J35">
            <v>123545451.11513911</v>
          </cell>
          <cell r="K35">
            <v>140027530.29301521</v>
          </cell>
          <cell r="L35">
            <v>48154865.109999999</v>
          </cell>
          <cell r="M35">
            <v>51986037.969999999</v>
          </cell>
          <cell r="N35">
            <v>1361296816</v>
          </cell>
          <cell r="O35">
            <v>0</v>
          </cell>
          <cell r="P35">
            <v>-137803370</v>
          </cell>
          <cell r="Q35">
            <v>14365168</v>
          </cell>
          <cell r="R35"/>
          <cell r="T35"/>
        </row>
        <row r="36">
          <cell r="B36">
            <v>12510</v>
          </cell>
          <cell r="C36" t="str">
            <v>Department Of Commerce</v>
          </cell>
          <cell r="D36">
            <v>86991908.41260682</v>
          </cell>
          <cell r="E36">
            <v>85712670.9789529</v>
          </cell>
          <cell r="F36">
            <v>637920733.72967696</v>
          </cell>
          <cell r="G36">
            <v>667984120.23843598</v>
          </cell>
          <cell r="H36">
            <v>5262976.96</v>
          </cell>
          <cell r="I36">
            <v>5374195.21</v>
          </cell>
          <cell r="J36">
            <v>13502620.373798061</v>
          </cell>
          <cell r="K36">
            <v>14475719.096021973</v>
          </cell>
          <cell r="L36">
            <v>5262976.96</v>
          </cell>
          <cell r="M36">
            <v>5374195.21</v>
          </cell>
          <cell r="N36">
            <v>149194287</v>
          </cell>
          <cell r="O36">
            <v>0</v>
          </cell>
          <cell r="P36">
            <v>-13007944</v>
          </cell>
          <cell r="Q36">
            <v>-3599129</v>
          </cell>
          <cell r="R36"/>
          <cell r="T36"/>
        </row>
        <row r="37">
          <cell r="B37">
            <v>12600</v>
          </cell>
          <cell r="C37" t="str">
            <v>Insurance Department</v>
          </cell>
          <cell r="D37">
            <v>32016072.542030927</v>
          </cell>
          <cell r="E37">
            <v>36300903.214867972</v>
          </cell>
          <cell r="F37">
            <v>276067384.05492401</v>
          </cell>
          <cell r="G37">
            <v>301676926.59577602</v>
          </cell>
          <cell r="H37">
            <v>1936960.06</v>
          </cell>
          <cell r="I37">
            <v>2276071.1799999997</v>
          </cell>
          <cell r="J37">
            <v>4969437.7475270415</v>
          </cell>
          <cell r="K37">
            <v>6130735.0694898292</v>
          </cell>
          <cell r="L37">
            <v>1936960.06</v>
          </cell>
          <cell r="M37">
            <v>2276071.1799999997</v>
          </cell>
          <cell r="N37">
            <v>40992712</v>
          </cell>
          <cell r="O37">
            <v>0</v>
          </cell>
          <cell r="P37">
            <v>-5629334</v>
          </cell>
          <cell r="Q37">
            <v>3740957</v>
          </cell>
          <cell r="R37"/>
          <cell r="T37"/>
        </row>
        <row r="38">
          <cell r="B38">
            <v>12700</v>
          </cell>
          <cell r="C38" t="str">
            <v>Labor Department</v>
          </cell>
          <cell r="D38">
            <v>20239309.979852643</v>
          </cell>
          <cell r="E38">
            <v>20766375.406958405</v>
          </cell>
          <cell r="F38">
            <v>161262000.877841</v>
          </cell>
          <cell r="G38">
            <v>172635149.96509501</v>
          </cell>
          <cell r="H38">
            <v>1224470.46</v>
          </cell>
          <cell r="I38">
            <v>1302054.3399999996</v>
          </cell>
          <cell r="J38">
            <v>3141484.354951439</v>
          </cell>
          <cell r="K38">
            <v>3507161.9353395761</v>
          </cell>
          <cell r="L38">
            <v>1224470.46</v>
          </cell>
          <cell r="M38">
            <v>1302054.3399999996</v>
          </cell>
          <cell r="N38">
            <v>31324741</v>
          </cell>
          <cell r="O38">
            <v>0</v>
          </cell>
          <cell r="P38">
            <v>-3288319</v>
          </cell>
          <cell r="Q38">
            <v>383379</v>
          </cell>
          <cell r="R38"/>
          <cell r="T38"/>
        </row>
        <row r="39">
          <cell r="B39">
            <v>13500</v>
          </cell>
          <cell r="C39" t="str">
            <v>Revenue Department</v>
          </cell>
          <cell r="D39">
            <v>72172980.867270842</v>
          </cell>
          <cell r="E39">
            <v>72150753.742590263</v>
          </cell>
          <cell r="F39">
            <v>632306157.94368804</v>
          </cell>
          <cell r="G39">
            <v>660222776.86512804</v>
          </cell>
          <cell r="H39">
            <v>4366437.55</v>
          </cell>
          <cell r="I39">
            <v>4523861.3</v>
          </cell>
          <cell r="J39">
            <v>11202471.352553079</v>
          </cell>
          <cell r="K39">
            <v>12185293.397290789</v>
          </cell>
          <cell r="L39">
            <v>4366437.55</v>
          </cell>
          <cell r="M39">
            <v>4523861.3</v>
          </cell>
          <cell r="N39">
            <v>128196901</v>
          </cell>
          <cell r="O39">
            <v>0</v>
          </cell>
          <cell r="P39">
            <v>-12893456</v>
          </cell>
          <cell r="Q39">
            <v>2702875</v>
          </cell>
          <cell r="R39"/>
          <cell r="T39"/>
        </row>
        <row r="40">
          <cell r="B40">
            <v>13700</v>
          </cell>
          <cell r="C40" t="str">
            <v>Secretary Of State</v>
          </cell>
          <cell r="D40">
            <v>8545752.0795018803</v>
          </cell>
          <cell r="E40">
            <v>8812634.8611667529</v>
          </cell>
          <cell r="F40">
            <v>68055204.919643998</v>
          </cell>
          <cell r="G40">
            <v>71282813.290932998</v>
          </cell>
          <cell r="H40">
            <v>517014.71000000008</v>
          </cell>
          <cell r="I40">
            <v>552553.31000000006</v>
          </cell>
          <cell r="J40">
            <v>1326445.7378128627</v>
          </cell>
          <cell r="K40">
            <v>1488335.6834998834</v>
          </cell>
          <cell r="L40">
            <v>517014.71000000008</v>
          </cell>
          <cell r="M40">
            <v>552553.31000000006</v>
          </cell>
          <cell r="N40">
            <v>13588813</v>
          </cell>
          <cell r="O40">
            <v>0</v>
          </cell>
          <cell r="P40">
            <v>-1387725</v>
          </cell>
          <cell r="Q40">
            <v>-41523</v>
          </cell>
          <cell r="R40"/>
          <cell r="T40"/>
        </row>
        <row r="41">
          <cell r="B41">
            <v>14300</v>
          </cell>
          <cell r="C41" t="str">
            <v>State Treasurer</v>
          </cell>
          <cell r="D41">
            <v>23582943.162841499</v>
          </cell>
          <cell r="E41">
            <v>24026600.311274052</v>
          </cell>
          <cell r="F41">
            <v>226517876.13212699</v>
          </cell>
          <cell r="G41">
            <v>233598720.71046501</v>
          </cell>
          <cell r="H41">
            <v>1426758.9800000002</v>
          </cell>
          <cell r="I41">
            <v>1506470.85</v>
          </cell>
          <cell r="J41">
            <v>3660472.96392636</v>
          </cell>
          <cell r="K41">
            <v>4057770.1402375097</v>
          </cell>
          <cell r="L41">
            <v>1426758.9800000002</v>
          </cell>
          <cell r="M41">
            <v>1506470.85</v>
          </cell>
          <cell r="N41">
            <v>47058333</v>
          </cell>
          <cell r="O41">
            <v>0</v>
          </cell>
          <cell r="P41">
            <v>-4618962</v>
          </cell>
          <cell r="Q41">
            <v>1262827</v>
          </cell>
          <cell r="R41"/>
          <cell r="T41"/>
        </row>
        <row r="42">
          <cell r="B42">
            <v>14300.1</v>
          </cell>
          <cell r="C42" t="str">
            <v>State Health Plan (subset of Department of Treasurer)</v>
          </cell>
          <cell r="D42">
            <v>2828199.8196205455</v>
          </cell>
          <cell r="E42">
            <v>3359466.9707458694</v>
          </cell>
          <cell r="F42">
            <v>23137417.189901002</v>
          </cell>
          <cell r="G42">
            <v>25245491.901535999</v>
          </cell>
          <cell r="H42">
            <v>171105</v>
          </cell>
          <cell r="I42">
            <v>210639</v>
          </cell>
          <cell r="J42">
            <v>438984.60445829452</v>
          </cell>
          <cell r="K42">
            <v>567368.85719991778</v>
          </cell>
          <cell r="L42">
            <v>171105</v>
          </cell>
          <cell r="M42">
            <v>210639</v>
          </cell>
          <cell r="N42">
            <v>5541457</v>
          </cell>
          <cell r="O42">
            <v>0</v>
          </cell>
          <cell r="P42">
            <v>-471799</v>
          </cell>
          <cell r="Q42">
            <v>111971</v>
          </cell>
          <cell r="R42"/>
          <cell r="T42"/>
        </row>
        <row r="43">
          <cell r="B43">
            <v>18400</v>
          </cell>
          <cell r="C43" t="str">
            <v>Department Of Agriculture</v>
          </cell>
          <cell r="D43">
            <v>90280454.633397922</v>
          </cell>
          <cell r="E43">
            <v>92470711.381370351</v>
          </cell>
          <cell r="F43">
            <v>787109713.49651802</v>
          </cell>
          <cell r="G43">
            <v>839484442.47732699</v>
          </cell>
          <cell r="H43">
            <v>5461932.7399999993</v>
          </cell>
          <cell r="I43">
            <v>5797925.1900000004</v>
          </cell>
          <cell r="J43">
            <v>14013058.551455004</v>
          </cell>
          <cell r="K43">
            <v>15617061.366512926</v>
          </cell>
          <cell r="L43">
            <v>5461932.7399999993</v>
          </cell>
          <cell r="M43">
            <v>5797925.1900000004</v>
          </cell>
          <cell r="N43">
            <v>159857963</v>
          </cell>
          <cell r="O43">
            <v>0</v>
          </cell>
          <cell r="P43">
            <v>-16050080</v>
          </cell>
          <cell r="Q43">
            <v>1412403</v>
          </cell>
          <cell r="R43"/>
          <cell r="T43"/>
        </row>
        <row r="44">
          <cell r="B44">
            <v>18600</v>
          </cell>
          <cell r="C44" t="str">
            <v>Barber Examiners, State Board Of</v>
          </cell>
          <cell r="D44">
            <v>260457.6908661612</v>
          </cell>
          <cell r="E44">
            <v>266061.66926675342</v>
          </cell>
          <cell r="F44">
            <v>2209213.1458760002</v>
          </cell>
          <cell r="G44">
            <v>2345430.9156419998</v>
          </cell>
          <cell r="H44">
            <v>15757.59</v>
          </cell>
          <cell r="I44">
            <v>16682.100000000002</v>
          </cell>
          <cell r="J44">
            <v>40427.45339625363</v>
          </cell>
          <cell r="K44">
            <v>44934.243006730707</v>
          </cell>
          <cell r="L44">
            <v>15757.59</v>
          </cell>
          <cell r="M44">
            <v>16682.100000000002</v>
          </cell>
          <cell r="N44">
            <v>478866</v>
          </cell>
          <cell r="O44">
            <v>0</v>
          </cell>
          <cell r="P44">
            <v>-45048</v>
          </cell>
          <cell r="Q44">
            <v>-43846</v>
          </cell>
          <cell r="R44"/>
          <cell r="T44"/>
        </row>
        <row r="45">
          <cell r="B45">
            <v>18640</v>
          </cell>
          <cell r="C45" t="str">
            <v>North Carolina Board of Opticians</v>
          </cell>
          <cell r="D45">
            <v>31011.767637252375</v>
          </cell>
          <cell r="E45">
            <v>31619.07556930626</v>
          </cell>
          <cell r="F45">
            <v>148814.438815</v>
          </cell>
          <cell r="G45">
            <v>244306.247003</v>
          </cell>
          <cell r="H45">
            <v>1876.1999999999998</v>
          </cell>
          <cell r="I45">
            <v>1982.5200000000002</v>
          </cell>
          <cell r="J45">
            <v>4813.5525839960965</v>
          </cell>
          <cell r="K45">
            <v>5340.037252246645</v>
          </cell>
          <cell r="L45">
            <v>1876.1999999999998</v>
          </cell>
          <cell r="M45">
            <v>1982.5200000000002</v>
          </cell>
          <cell r="N45">
            <v>0</v>
          </cell>
          <cell r="O45">
            <v>0</v>
          </cell>
          <cell r="P45">
            <v>-3034</v>
          </cell>
          <cell r="Q45">
            <v>6901</v>
          </cell>
          <cell r="R45"/>
          <cell r="T45"/>
        </row>
        <row r="46">
          <cell r="B46">
            <v>18690</v>
          </cell>
          <cell r="C46" t="str">
            <v>N.C. Real Estate Commission</v>
          </cell>
          <cell r="D46">
            <v>0</v>
          </cell>
          <cell r="E46">
            <v>0</v>
          </cell>
          <cell r="F46">
            <v>0</v>
          </cell>
          <cell r="G46">
            <v>0</v>
          </cell>
          <cell r="H46">
            <v>0</v>
          </cell>
          <cell r="I46">
            <v>0</v>
          </cell>
          <cell r="J46">
            <v>0</v>
          </cell>
          <cell r="K46">
            <v>0</v>
          </cell>
          <cell r="L46">
            <v>0</v>
          </cell>
          <cell r="M46">
            <v>0</v>
          </cell>
          <cell r="N46">
            <v>0</v>
          </cell>
          <cell r="O46">
            <v>0</v>
          </cell>
          <cell r="P46">
            <v>0</v>
          </cell>
          <cell r="Q46">
            <v>-29536</v>
          </cell>
          <cell r="R46"/>
          <cell r="T46"/>
        </row>
        <row r="47">
          <cell r="B47">
            <v>18740</v>
          </cell>
          <cell r="C47" t="str">
            <v>N.C. Auctioneers Licensing Board</v>
          </cell>
          <cell r="D47">
            <v>133275.55904023148</v>
          </cell>
          <cell r="E47">
            <v>142699.23636494516</v>
          </cell>
          <cell r="F47">
            <v>1078844.7512610001</v>
          </cell>
          <cell r="G47">
            <v>1145474.4686120001</v>
          </cell>
          <cell r="H47">
            <v>8063.1199999999981</v>
          </cell>
          <cell r="I47">
            <v>8947.26</v>
          </cell>
          <cell r="J47">
            <v>20686.628350426716</v>
          </cell>
          <cell r="K47">
            <v>24099.984719214088</v>
          </cell>
          <cell r="L47">
            <v>8063.1199999999981</v>
          </cell>
          <cell r="M47">
            <v>8947.26</v>
          </cell>
          <cell r="N47">
            <v>221627</v>
          </cell>
          <cell r="O47">
            <v>0</v>
          </cell>
          <cell r="P47">
            <v>-21999</v>
          </cell>
          <cell r="Q47">
            <v>5425</v>
          </cell>
          <cell r="R47"/>
          <cell r="T47"/>
        </row>
        <row r="48">
          <cell r="B48">
            <v>18780</v>
          </cell>
          <cell r="C48" t="str">
            <v>N.C. State Board Of Examiners Of Practicing Psychol</v>
          </cell>
          <cell r="D48">
            <v>282679.48520002677</v>
          </cell>
          <cell r="E48">
            <v>276161.01112597896</v>
          </cell>
          <cell r="F48">
            <v>2834141.0442039999</v>
          </cell>
          <cell r="G48">
            <v>3167936.1817299998</v>
          </cell>
          <cell r="H48">
            <v>17102.000000000004</v>
          </cell>
          <cell r="I48">
            <v>17315.330000000002</v>
          </cell>
          <cell r="J48">
            <v>43876.652964236899</v>
          </cell>
          <cell r="K48">
            <v>46639.886223061512</v>
          </cell>
          <cell r="L48">
            <v>17102.000000000004</v>
          </cell>
          <cell r="M48">
            <v>17315.330000000002</v>
          </cell>
          <cell r="N48">
            <v>389219</v>
          </cell>
          <cell r="O48">
            <v>0</v>
          </cell>
          <cell r="P48">
            <v>-57791</v>
          </cell>
          <cell r="Q48">
            <v>40962</v>
          </cell>
          <cell r="R48"/>
          <cell r="T48"/>
        </row>
        <row r="49">
          <cell r="B49">
            <v>19005</v>
          </cell>
          <cell r="C49" t="str">
            <v>Community Colleges Administration</v>
          </cell>
          <cell r="D49">
            <v>14485224.429586366</v>
          </cell>
          <cell r="E49">
            <v>15052658.595424907</v>
          </cell>
          <cell r="F49">
            <v>111125154.182823</v>
          </cell>
          <cell r="G49">
            <v>120054594.677781</v>
          </cell>
          <cell r="H49">
            <v>876350.5</v>
          </cell>
          <cell r="I49">
            <v>943803.58000000007</v>
          </cell>
          <cell r="J49">
            <v>2248352.634986287</v>
          </cell>
          <cell r="K49">
            <v>2542191.8951656208</v>
          </cell>
          <cell r="L49">
            <v>876350.5</v>
          </cell>
          <cell r="M49">
            <v>943803.58000000007</v>
          </cell>
          <cell r="N49">
            <v>21847962</v>
          </cell>
          <cell r="O49">
            <v>0</v>
          </cell>
          <cell r="P49">
            <v>-2265971</v>
          </cell>
          <cell r="Q49">
            <v>356857</v>
          </cell>
          <cell r="R49"/>
          <cell r="T49"/>
        </row>
        <row r="50">
          <cell r="B50">
            <v>19100</v>
          </cell>
          <cell r="C50" t="str">
            <v>Department Of Public Safety</v>
          </cell>
          <cell r="D50">
            <v>1078567515.8057802</v>
          </cell>
          <cell r="E50">
            <v>1110512671.3727074</v>
          </cell>
          <cell r="F50">
            <v>9931694454.7471409</v>
          </cell>
          <cell r="G50">
            <v>10901643026.746599</v>
          </cell>
          <cell r="H50">
            <v>65252919.370000005</v>
          </cell>
          <cell r="I50">
            <v>69629283.639999986</v>
          </cell>
          <cell r="J50">
            <v>167411980.94379729</v>
          </cell>
          <cell r="K50">
            <v>187550677.16080937</v>
          </cell>
          <cell r="L50">
            <v>65252919.370000005</v>
          </cell>
          <cell r="M50">
            <v>69629283.639999986</v>
          </cell>
          <cell r="N50">
            <v>1997326196</v>
          </cell>
          <cell r="O50">
            <v>0</v>
          </cell>
          <cell r="P50">
            <v>-202518773</v>
          </cell>
          <cell r="Q50">
            <v>30282440</v>
          </cell>
          <cell r="R50"/>
          <cell r="T50"/>
        </row>
        <row r="51">
          <cell r="B51">
            <v>20100</v>
          </cell>
          <cell r="C51" t="str">
            <v>Appalachian State University</v>
          </cell>
          <cell r="D51">
            <v>178953373.91089657</v>
          </cell>
          <cell r="E51">
            <v>188910056.45872858</v>
          </cell>
          <cell r="F51">
            <v>1636989813.3439901</v>
          </cell>
          <cell r="G51">
            <v>1815942474.9217</v>
          </cell>
          <cell r="H51">
            <v>10826610.209999999</v>
          </cell>
          <cell r="I51">
            <v>11844684.210000001</v>
          </cell>
          <cell r="J51">
            <v>27776600.336991806</v>
          </cell>
          <cell r="K51">
            <v>31904371.66964148</v>
          </cell>
          <cell r="L51">
            <v>10826610.209999999</v>
          </cell>
          <cell r="M51">
            <v>11844684.210000001</v>
          </cell>
          <cell r="N51">
            <v>316660087</v>
          </cell>
          <cell r="O51">
            <v>0</v>
          </cell>
          <cell r="P51">
            <v>-33380122</v>
          </cell>
          <cell r="Q51">
            <v>-4992024</v>
          </cell>
          <cell r="R51"/>
          <cell r="T51"/>
        </row>
        <row r="52">
          <cell r="B52">
            <v>20200</v>
          </cell>
          <cell r="C52" t="str">
            <v>N.C. School Of The Arts</v>
          </cell>
          <cell r="D52">
            <v>28064536.316196911</v>
          </cell>
          <cell r="E52">
            <v>29749249.321863595</v>
          </cell>
          <cell r="F52">
            <v>236985881.505977</v>
          </cell>
          <cell r="G52">
            <v>271682814.54857498</v>
          </cell>
          <cell r="H52">
            <v>1697893.6400000001</v>
          </cell>
          <cell r="I52">
            <v>1865281.66</v>
          </cell>
          <cell r="J52">
            <v>4356092.2706388123</v>
          </cell>
          <cell r="K52">
            <v>5024248.7088818578</v>
          </cell>
          <cell r="L52">
            <v>1697893.6400000001</v>
          </cell>
          <cell r="M52">
            <v>1865281.66</v>
          </cell>
          <cell r="N52">
            <v>44537750</v>
          </cell>
          <cell r="O52">
            <v>0</v>
          </cell>
          <cell r="P52">
            <v>-4832417</v>
          </cell>
          <cell r="Q52">
            <v>528093</v>
          </cell>
          <cell r="R52"/>
          <cell r="T52"/>
        </row>
        <row r="53">
          <cell r="B53">
            <v>20300</v>
          </cell>
          <cell r="C53" t="str">
            <v>East Carolina University</v>
          </cell>
          <cell r="D53">
            <v>415066098.41684556</v>
          </cell>
          <cell r="E53">
            <v>432019769.67815226</v>
          </cell>
          <cell r="F53">
            <v>3938507342.53934</v>
          </cell>
          <cell r="G53">
            <v>4257835627.07406</v>
          </cell>
          <cell r="H53">
            <v>25111339.120000001</v>
          </cell>
          <cell r="I53">
            <v>27087693.690000005</v>
          </cell>
          <cell r="J53">
            <v>64425301.838118687</v>
          </cell>
          <cell r="K53">
            <v>72962337.520956367</v>
          </cell>
          <cell r="L53">
            <v>25111339.120000001</v>
          </cell>
          <cell r="M53">
            <v>27087693.690000005</v>
          </cell>
          <cell r="N53">
            <v>747188074</v>
          </cell>
          <cell r="O53">
            <v>0</v>
          </cell>
          <cell r="P53">
            <v>-80310734</v>
          </cell>
          <cell r="Q53">
            <v>-13261213</v>
          </cell>
          <cell r="R53"/>
          <cell r="T53"/>
        </row>
        <row r="54">
          <cell r="B54">
            <v>20400</v>
          </cell>
          <cell r="C54" t="str">
            <v>Elizabeth City State University</v>
          </cell>
          <cell r="D54">
            <v>21035034.714047119</v>
          </cell>
          <cell r="E54">
            <v>22374081.763541061</v>
          </cell>
          <cell r="F54">
            <v>183280243.443939</v>
          </cell>
          <cell r="G54">
            <v>196830195.091021</v>
          </cell>
          <cell r="H54">
            <v>1272611.5</v>
          </cell>
          <cell r="I54">
            <v>1402857.7299999997</v>
          </cell>
          <cell r="J54">
            <v>3264994.3365569497</v>
          </cell>
          <cell r="K54">
            <v>3778681.9491365356</v>
          </cell>
          <cell r="L54">
            <v>1272611.5</v>
          </cell>
          <cell r="M54">
            <v>1402857.7299999997</v>
          </cell>
          <cell r="N54">
            <v>36078513</v>
          </cell>
          <cell r="O54">
            <v>0</v>
          </cell>
          <cell r="P54">
            <v>-3737297</v>
          </cell>
          <cell r="Q54">
            <v>-995604</v>
          </cell>
          <cell r="R54"/>
          <cell r="T54"/>
        </row>
        <row r="55">
          <cell r="B55">
            <v>20600</v>
          </cell>
          <cell r="C55" t="str">
            <v>Fayetteville State University</v>
          </cell>
          <cell r="D55">
            <v>52946946.923677996</v>
          </cell>
          <cell r="E55">
            <v>53620952.335024565</v>
          </cell>
          <cell r="F55">
            <v>463111323.68166298</v>
          </cell>
          <cell r="G55">
            <v>510390056.12296098</v>
          </cell>
          <cell r="H55">
            <v>3203269.9</v>
          </cell>
          <cell r="I55">
            <v>3362040.4299999997</v>
          </cell>
          <cell r="J55">
            <v>8218264.6329719219</v>
          </cell>
          <cell r="K55">
            <v>9055858.7755782176</v>
          </cell>
          <cell r="L55">
            <v>3203269.9</v>
          </cell>
          <cell r="M55">
            <v>3362040.4299999997</v>
          </cell>
          <cell r="N55">
            <v>85022391</v>
          </cell>
          <cell r="O55">
            <v>0</v>
          </cell>
          <cell r="P55">
            <v>-9443377</v>
          </cell>
          <cell r="Q55">
            <v>244683</v>
          </cell>
          <cell r="R55"/>
          <cell r="T55"/>
        </row>
        <row r="56">
          <cell r="B56">
            <v>20700</v>
          </cell>
          <cell r="C56" t="str">
            <v>N.C. A&amp;T University</v>
          </cell>
          <cell r="D56">
            <v>109759184.56556129</v>
          </cell>
          <cell r="E56">
            <v>114495953.96961355</v>
          </cell>
          <cell r="F56">
            <v>940144959.36934996</v>
          </cell>
          <cell r="G56">
            <v>1023455089.6003799</v>
          </cell>
          <cell r="H56">
            <v>6640388.4000000004</v>
          </cell>
          <cell r="I56">
            <v>7178910.6600000001</v>
          </cell>
          <cell r="J56">
            <v>17036487.976525802</v>
          </cell>
          <cell r="K56">
            <v>19336829.063490178</v>
          </cell>
          <cell r="L56">
            <v>6640388.4000000004</v>
          </cell>
          <cell r="M56">
            <v>7178910.6600000001</v>
          </cell>
          <cell r="N56">
            <v>178919711</v>
          </cell>
          <cell r="O56">
            <v>0</v>
          </cell>
          <cell r="P56">
            <v>-19170647</v>
          </cell>
          <cell r="Q56">
            <v>-2934750</v>
          </cell>
          <cell r="R56"/>
          <cell r="T56"/>
        </row>
        <row r="57">
          <cell r="B57">
            <v>20800</v>
          </cell>
          <cell r="C57" t="str">
            <v>N.C. Central University</v>
          </cell>
          <cell r="D57">
            <v>83106413.764150977</v>
          </cell>
          <cell r="E57">
            <v>86694859.127818376</v>
          </cell>
          <cell r="F57">
            <v>729472105.365026</v>
          </cell>
          <cell r="G57">
            <v>777594623.77432704</v>
          </cell>
          <cell r="H57">
            <v>5027906.0299999993</v>
          </cell>
          <cell r="I57">
            <v>5435778.5300000003</v>
          </cell>
          <cell r="J57">
            <v>12899525.67039551</v>
          </cell>
          <cell r="K57">
            <v>14641597.484596629</v>
          </cell>
          <cell r="L57">
            <v>5027906.0299999993</v>
          </cell>
          <cell r="M57">
            <v>5435778.5300000003</v>
          </cell>
          <cell r="N57">
            <v>143564788</v>
          </cell>
          <cell r="O57">
            <v>0</v>
          </cell>
          <cell r="P57">
            <v>-14874783</v>
          </cell>
          <cell r="Q57">
            <v>-2944858</v>
          </cell>
          <cell r="R57"/>
          <cell r="T57"/>
        </row>
        <row r="58">
          <cell r="B58">
            <v>20900</v>
          </cell>
          <cell r="C58" t="str">
            <v>University Of North Carolina At Greensboro</v>
          </cell>
          <cell r="D58">
            <v>175090022.21329758</v>
          </cell>
          <cell r="E58">
            <v>189187003.11421758</v>
          </cell>
          <cell r="F58">
            <v>1541406507.76683</v>
          </cell>
          <cell r="G58">
            <v>1755416004.03754</v>
          </cell>
          <cell r="H58">
            <v>10592878.92</v>
          </cell>
          <cell r="I58">
            <v>11862048.800000001</v>
          </cell>
          <cell r="J58">
            <v>27176942.595311686</v>
          </cell>
          <cell r="K58">
            <v>31951144.240647063</v>
          </cell>
          <cell r="L58">
            <v>10592878.92</v>
          </cell>
          <cell r="M58">
            <v>11862048.800000001</v>
          </cell>
          <cell r="N58">
            <v>293363921</v>
          </cell>
          <cell r="O58">
            <v>0</v>
          </cell>
          <cell r="P58">
            <v>-31431067</v>
          </cell>
          <cell r="Q58">
            <v>-4331880</v>
          </cell>
          <cell r="R58"/>
          <cell r="T58"/>
        </row>
        <row r="59">
          <cell r="B59">
            <v>21200</v>
          </cell>
          <cell r="C59" t="str">
            <v>UNC - Pembroke</v>
          </cell>
          <cell r="D59">
            <v>51150386.562985212</v>
          </cell>
          <cell r="E59">
            <v>54685303.796571173</v>
          </cell>
          <cell r="F59">
            <v>487624259.87165701</v>
          </cell>
          <cell r="G59">
            <v>534063360.37458098</v>
          </cell>
          <cell r="H59">
            <v>3094578.69</v>
          </cell>
          <cell r="I59">
            <v>3428775.3999999994</v>
          </cell>
          <cell r="J59">
            <v>7939407.9786956385</v>
          </cell>
          <cell r="K59">
            <v>9235613.4442965966</v>
          </cell>
          <cell r="L59">
            <v>3094578.69</v>
          </cell>
          <cell r="M59">
            <v>3428775.3999999994</v>
          </cell>
          <cell r="N59">
            <v>93510444</v>
          </cell>
          <cell r="O59">
            <v>0</v>
          </cell>
          <cell r="P59">
            <v>-9943224</v>
          </cell>
          <cell r="Q59">
            <v>-2265019</v>
          </cell>
          <cell r="R59"/>
          <cell r="T59"/>
        </row>
        <row r="60">
          <cell r="B60">
            <v>21300</v>
          </cell>
          <cell r="C60" t="str">
            <v>N.C. State University</v>
          </cell>
          <cell r="D60">
            <v>642157289.79842615</v>
          </cell>
          <cell r="E60">
            <v>671399989.2340641</v>
          </cell>
          <cell r="F60">
            <v>6235352309.5932302</v>
          </cell>
          <cell r="G60">
            <v>6787044138.00002</v>
          </cell>
          <cell r="H60">
            <v>38850268.749999993</v>
          </cell>
          <cell r="I60">
            <v>42096863.450000003</v>
          </cell>
          <cell r="J60">
            <v>99673708.309617996</v>
          </cell>
          <cell r="K60">
            <v>113390441.97573806</v>
          </cell>
          <cell r="L60">
            <v>38850268.749999993</v>
          </cell>
          <cell r="M60">
            <v>42096863.450000003</v>
          </cell>
          <cell r="N60">
            <v>1161399772</v>
          </cell>
          <cell r="O60">
            <v>0</v>
          </cell>
          <cell r="P60">
            <v>-127146068</v>
          </cell>
          <cell r="Q60">
            <v>-9357869</v>
          </cell>
          <cell r="R60"/>
          <cell r="T60"/>
        </row>
        <row r="61">
          <cell r="B61">
            <v>21520</v>
          </cell>
          <cell r="C61" t="str">
            <v>UNC-CH CB 1260</v>
          </cell>
          <cell r="D61">
            <v>1143705649.747622</v>
          </cell>
          <cell r="E61">
            <v>1203330414.2774856</v>
          </cell>
          <cell r="F61">
            <v>10989833597.381599</v>
          </cell>
          <cell r="G61">
            <v>12074799574.7162</v>
          </cell>
          <cell r="H61">
            <v>69193751.390000001</v>
          </cell>
          <cell r="I61">
            <v>75448967.75</v>
          </cell>
          <cell r="J61">
            <v>177522524.67738941</v>
          </cell>
          <cell r="K61">
            <v>203226347.49135229</v>
          </cell>
          <cell r="L61">
            <v>69193751.390000001</v>
          </cell>
          <cell r="M61">
            <v>75448967.75</v>
          </cell>
          <cell r="N61">
            <v>2085455588</v>
          </cell>
          <cell r="O61">
            <v>0</v>
          </cell>
          <cell r="P61">
            <v>-224095458</v>
          </cell>
          <cell r="Q61">
            <v>-33975680</v>
          </cell>
          <cell r="R61"/>
          <cell r="T61"/>
        </row>
        <row r="62">
          <cell r="B62">
            <v>21525</v>
          </cell>
          <cell r="C62" t="str">
            <v>UNC-General Administration</v>
          </cell>
          <cell r="D62">
            <v>28489713.402606364</v>
          </cell>
          <cell r="E62">
            <v>28626733.383249808</v>
          </cell>
          <cell r="F62">
            <v>256176278.17852899</v>
          </cell>
          <cell r="G62">
            <v>279029589.738428</v>
          </cell>
          <cell r="H62">
            <v>1723616.69</v>
          </cell>
          <cell r="I62">
            <v>1794899.7699999996</v>
          </cell>
          <cell r="J62">
            <v>4422086.9693893502</v>
          </cell>
          <cell r="K62">
            <v>4834670.841075466</v>
          </cell>
          <cell r="L62">
            <v>1723616.69</v>
          </cell>
          <cell r="M62">
            <v>1794899.7699999996</v>
          </cell>
          <cell r="N62">
            <v>54765104</v>
          </cell>
          <cell r="O62">
            <v>0</v>
          </cell>
          <cell r="P62">
            <v>-5223732</v>
          </cell>
          <cell r="Q62">
            <v>-1272475</v>
          </cell>
          <cell r="R62"/>
          <cell r="T62"/>
        </row>
        <row r="63">
          <cell r="B63">
            <v>21525.1</v>
          </cell>
          <cell r="C63" t="str">
            <v>State Education Assistance Authority (subset of UNC Gen. Adm.)</v>
          </cell>
          <cell r="D63">
            <v>3382649.6296749078</v>
          </cell>
          <cell r="E63">
            <v>3507441.1566970944</v>
          </cell>
          <cell r="F63">
            <v>25054864.290773001</v>
          </cell>
          <cell r="G63">
            <v>26181875.486054</v>
          </cell>
          <cell r="H63">
            <v>204649</v>
          </cell>
          <cell r="I63">
            <v>219917</v>
          </cell>
          <cell r="J63">
            <v>525044.62358075753</v>
          </cell>
          <cell r="K63">
            <v>592359.7100671496</v>
          </cell>
          <cell r="L63">
            <v>204649</v>
          </cell>
          <cell r="M63">
            <v>219917</v>
          </cell>
          <cell r="N63">
            <v>3829724</v>
          </cell>
          <cell r="O63">
            <v>0</v>
          </cell>
          <cell r="P63">
            <v>-510898</v>
          </cell>
          <cell r="Q63">
            <v>440187</v>
          </cell>
          <cell r="R63"/>
          <cell r="T63"/>
        </row>
        <row r="64">
          <cell r="B64">
            <v>21550</v>
          </cell>
          <cell r="C64" t="str">
            <v>UNC Health Care System</v>
          </cell>
          <cell r="D64">
            <v>657560982.22280443</v>
          </cell>
          <cell r="E64">
            <v>706537303.22716653</v>
          </cell>
          <cell r="F64">
            <v>6320168235.1398001</v>
          </cell>
          <cell r="G64">
            <v>7379691702.8728704</v>
          </cell>
          <cell r="H64">
            <v>39782186.210000001</v>
          </cell>
          <cell r="I64">
            <v>44299977.439999998</v>
          </cell>
          <cell r="J64">
            <v>102064622.76311663</v>
          </cell>
          <cell r="K64">
            <v>119324662.45146881</v>
          </cell>
          <cell r="L64">
            <v>39782186.210000001</v>
          </cell>
          <cell r="M64">
            <v>44299977.439999998</v>
          </cell>
          <cell r="N64">
            <v>1267142059</v>
          </cell>
          <cell r="O64">
            <v>0</v>
          </cell>
          <cell r="P64">
            <v>-128875563</v>
          </cell>
          <cell r="Q64">
            <v>-2162047</v>
          </cell>
          <cell r="R64"/>
          <cell r="T64"/>
        </row>
        <row r="65">
          <cell r="B65">
            <v>21570</v>
          </cell>
          <cell r="C65" t="str">
            <v>University Of North Carolina Press</v>
          </cell>
          <cell r="D65">
            <v>3300784.3152152896</v>
          </cell>
          <cell r="E65">
            <v>3502388.0567472223</v>
          </cell>
          <cell r="F65">
            <v>26365780.487419002</v>
          </cell>
          <cell r="G65">
            <v>31897948.305514999</v>
          </cell>
          <cell r="H65">
            <v>199696.18000000002</v>
          </cell>
          <cell r="I65">
            <v>219600.17000000004</v>
          </cell>
          <cell r="J65">
            <v>512337.73758296017</v>
          </cell>
          <cell r="K65">
            <v>591506.30934351042</v>
          </cell>
          <cell r="L65">
            <v>199696.18000000002</v>
          </cell>
          <cell r="M65">
            <v>219600.17000000004</v>
          </cell>
          <cell r="N65">
            <v>5376185</v>
          </cell>
          <cell r="O65">
            <v>0</v>
          </cell>
          <cell r="P65">
            <v>-537629</v>
          </cell>
          <cell r="Q65">
            <v>45247</v>
          </cell>
          <cell r="R65"/>
          <cell r="T65"/>
        </row>
        <row r="66">
          <cell r="B66">
            <v>21800</v>
          </cell>
          <cell r="C66" t="str">
            <v>Western Carolina University</v>
          </cell>
          <cell r="D66">
            <v>94499424.462268248</v>
          </cell>
          <cell r="E66">
            <v>97827511.043318167</v>
          </cell>
          <cell r="F66">
            <v>912680700.93157804</v>
          </cell>
          <cell r="G66">
            <v>1011741458.83671</v>
          </cell>
          <cell r="H66">
            <v>5717178.7899999991</v>
          </cell>
          <cell r="I66">
            <v>6133797.1999999993</v>
          </cell>
          <cell r="J66">
            <v>14667914.261684349</v>
          </cell>
          <cell r="K66">
            <v>16521752.893149205</v>
          </cell>
          <cell r="L66">
            <v>5717178.7899999991</v>
          </cell>
          <cell r="M66">
            <v>6133797.1999999993</v>
          </cell>
          <cell r="N66">
            <v>170592206</v>
          </cell>
          <cell r="O66">
            <v>0</v>
          </cell>
          <cell r="P66">
            <v>-18610618</v>
          </cell>
          <cell r="Q66">
            <v>-1663563</v>
          </cell>
          <cell r="R66"/>
          <cell r="T66"/>
        </row>
        <row r="67">
          <cell r="B67">
            <v>21900</v>
          </cell>
          <cell r="C67" t="str">
            <v>Winston-Salem State University</v>
          </cell>
          <cell r="D67">
            <v>57466646.931153074</v>
          </cell>
          <cell r="E67">
            <v>56205584.650031574</v>
          </cell>
          <cell r="F67">
            <v>509444955.38498801</v>
          </cell>
          <cell r="G67">
            <v>521724403.527825</v>
          </cell>
          <cell r="H67">
            <v>3476710.0100000002</v>
          </cell>
          <cell r="I67">
            <v>3524097.2</v>
          </cell>
          <cell r="J67">
            <v>8919798.7700887956</v>
          </cell>
          <cell r="K67">
            <v>9492368.4646500889</v>
          </cell>
          <cell r="L67">
            <v>3476710.0100000002</v>
          </cell>
          <cell r="M67">
            <v>3524097.2</v>
          </cell>
          <cell r="N67">
            <v>99363488</v>
          </cell>
          <cell r="O67">
            <v>0</v>
          </cell>
          <cell r="P67">
            <v>-10388174</v>
          </cell>
          <cell r="Q67">
            <v>-1620589</v>
          </cell>
          <cell r="R67"/>
          <cell r="T67"/>
        </row>
        <row r="68">
          <cell r="B68">
            <v>22000</v>
          </cell>
          <cell r="C68" t="str">
            <v>Department Of Public Instruction</v>
          </cell>
          <cell r="D68">
            <v>62738128.087337397</v>
          </cell>
          <cell r="E68">
            <v>59809581.275656901</v>
          </cell>
          <cell r="F68">
            <v>509765850.42941701</v>
          </cell>
          <cell r="G68">
            <v>496201844.03344601</v>
          </cell>
          <cell r="H68">
            <v>3795632.5900000003</v>
          </cell>
          <cell r="I68">
            <v>3750068.24</v>
          </cell>
          <cell r="J68">
            <v>9738022.0986538213</v>
          </cell>
          <cell r="K68">
            <v>10101035.096779358</v>
          </cell>
          <cell r="L68">
            <v>3795632.5900000003</v>
          </cell>
          <cell r="M68">
            <v>3750068.24</v>
          </cell>
          <cell r="N68">
            <v>106617885</v>
          </cell>
          <cell r="O68">
            <v>0</v>
          </cell>
          <cell r="P68">
            <v>-10394717</v>
          </cell>
          <cell r="Q68">
            <v>-1106448</v>
          </cell>
          <cell r="R68"/>
          <cell r="T68"/>
        </row>
        <row r="69">
          <cell r="B69">
            <v>23000</v>
          </cell>
          <cell r="C69" t="str">
            <v>University Of North Carolina At Asheville</v>
          </cell>
          <cell r="D69">
            <v>42830531.954374343</v>
          </cell>
          <cell r="E69">
            <v>43190260.101277731</v>
          </cell>
          <cell r="F69">
            <v>409035661.56025201</v>
          </cell>
          <cell r="G69">
            <v>434195729.21336299</v>
          </cell>
          <cell r="H69">
            <v>2591230.69</v>
          </cell>
          <cell r="I69">
            <v>2708034.72</v>
          </cell>
          <cell r="J69">
            <v>6648025.361677587</v>
          </cell>
          <cell r="K69">
            <v>7294254.9306828249</v>
          </cell>
          <cell r="L69">
            <v>2591230.69</v>
          </cell>
          <cell r="M69">
            <v>2708034.72</v>
          </cell>
          <cell r="N69">
            <v>77954552</v>
          </cell>
          <cell r="O69">
            <v>0</v>
          </cell>
          <cell r="P69">
            <v>-8340712</v>
          </cell>
          <cell r="Q69">
            <v>-192340</v>
          </cell>
          <cell r="R69"/>
          <cell r="T69"/>
        </row>
        <row r="70">
          <cell r="B70">
            <v>23100</v>
          </cell>
          <cell r="C70" t="str">
            <v>University Of North Carolina At Charlotte</v>
          </cell>
          <cell r="D70">
            <v>255300063.82308593</v>
          </cell>
          <cell r="E70">
            <v>270113300.08555835</v>
          </cell>
          <cell r="F70">
            <v>2375802845.95789</v>
          </cell>
          <cell r="G70">
            <v>2691863544.07196</v>
          </cell>
          <cell r="H70">
            <v>15445555.550000001</v>
          </cell>
          <cell r="I70">
            <v>16936137.759999998</v>
          </cell>
          <cell r="J70">
            <v>39626902.15806298</v>
          </cell>
          <cell r="K70">
            <v>45618509.042824805</v>
          </cell>
          <cell r="L70">
            <v>15445555.550000001</v>
          </cell>
          <cell r="M70">
            <v>16936137.759999998</v>
          </cell>
          <cell r="N70">
            <v>451110687</v>
          </cell>
          <cell r="O70">
            <v>0</v>
          </cell>
          <cell r="P70">
            <v>-48445376</v>
          </cell>
          <cell r="Q70">
            <v>-826813</v>
          </cell>
          <cell r="R70"/>
          <cell r="T70"/>
        </row>
        <row r="71">
          <cell r="B71">
            <v>23200</v>
          </cell>
          <cell r="C71" t="str">
            <v>University Of North Carolina At Wilmington</v>
          </cell>
          <cell r="D71">
            <v>135594055.11972958</v>
          </cell>
          <cell r="E71">
            <v>145954314.23010474</v>
          </cell>
          <cell r="F71">
            <v>1208816647.39325</v>
          </cell>
          <cell r="G71">
            <v>1433667467.50332</v>
          </cell>
          <cell r="H71">
            <v>8203388.1199999992</v>
          </cell>
          <cell r="I71">
            <v>9151353.790000001</v>
          </cell>
          <cell r="J71">
            <v>21046498.28512359</v>
          </cell>
          <cell r="K71">
            <v>24649723.658317961</v>
          </cell>
          <cell r="L71">
            <v>8203388.1199999992</v>
          </cell>
          <cell r="M71">
            <v>9151353.790000001</v>
          </cell>
          <cell r="N71">
            <v>230381927</v>
          </cell>
          <cell r="O71">
            <v>0</v>
          </cell>
          <cell r="P71">
            <v>-24649174</v>
          </cell>
          <cell r="Q71">
            <v>-2454812</v>
          </cell>
          <cell r="R71"/>
          <cell r="T71"/>
        </row>
        <row r="72">
          <cell r="B72">
            <v>30000</v>
          </cell>
          <cell r="C72" t="str">
            <v>Yancey County Schools</v>
          </cell>
          <cell r="D72">
            <v>13805964.238339413</v>
          </cell>
          <cell r="E72">
            <v>13447888.43712136</v>
          </cell>
          <cell r="F72">
            <v>139596640.578325</v>
          </cell>
          <cell r="G72">
            <v>137164839.92967999</v>
          </cell>
          <cell r="H72">
            <v>835255.52</v>
          </cell>
          <cell r="I72">
            <v>843184.28999999992</v>
          </cell>
          <cell r="J72">
            <v>2142919.9267631401</v>
          </cell>
          <cell r="K72">
            <v>2271167.7658279049</v>
          </cell>
          <cell r="L72">
            <v>835255.52</v>
          </cell>
          <cell r="M72">
            <v>843184.28999999992</v>
          </cell>
          <cell r="N72">
            <v>29604942</v>
          </cell>
          <cell r="O72">
            <v>0</v>
          </cell>
          <cell r="P72">
            <v>-2846537</v>
          </cell>
          <cell r="Q72">
            <v>-128758</v>
          </cell>
          <cell r="R72"/>
          <cell r="T72"/>
        </row>
        <row r="73">
          <cell r="B73">
            <v>30100</v>
          </cell>
          <cell r="C73" t="str">
            <v>Alamance County Schools</v>
          </cell>
          <cell r="D73">
            <v>117009134.51300944</v>
          </cell>
          <cell r="E73">
            <v>122699733.58816944</v>
          </cell>
          <cell r="F73">
            <v>1226410217.15323</v>
          </cell>
          <cell r="G73">
            <v>1286216674.03532</v>
          </cell>
          <cell r="H73">
            <v>7079007.580000001</v>
          </cell>
          <cell r="I73">
            <v>7693288.6700000009</v>
          </cell>
          <cell r="J73">
            <v>18161803.234642874</v>
          </cell>
          <cell r="K73">
            <v>20722337.272807866</v>
          </cell>
          <cell r="L73">
            <v>7079007.580000001</v>
          </cell>
          <cell r="M73">
            <v>7693288.6700000009</v>
          </cell>
          <cell r="N73">
            <v>257905302</v>
          </cell>
          <cell r="O73">
            <v>0</v>
          </cell>
          <cell r="P73">
            <v>-25007927</v>
          </cell>
          <cell r="Q73">
            <v>-1575361</v>
          </cell>
          <cell r="R73"/>
          <cell r="T73"/>
        </row>
        <row r="74">
          <cell r="B74">
            <v>30102</v>
          </cell>
          <cell r="C74" t="str">
            <v>Clover Garden Charter School</v>
          </cell>
          <cell r="D74">
            <v>2148540.7828597417</v>
          </cell>
          <cell r="E74">
            <v>2275254.7833381379</v>
          </cell>
          <cell r="F74">
            <v>24115380.631699</v>
          </cell>
          <cell r="G74">
            <v>25958187.758951001</v>
          </cell>
          <cell r="H74">
            <v>129985.89</v>
          </cell>
          <cell r="I74">
            <v>142658.76</v>
          </cell>
          <cell r="J74">
            <v>333489.98864328559</v>
          </cell>
          <cell r="K74">
            <v>384259.97859255574</v>
          </cell>
          <cell r="L74">
            <v>129985.89</v>
          </cell>
          <cell r="M74">
            <v>142658.76</v>
          </cell>
          <cell r="N74">
            <v>4797110</v>
          </cell>
          <cell r="O74">
            <v>0</v>
          </cell>
          <cell r="P74">
            <v>-491741</v>
          </cell>
          <cell r="Q74">
            <v>23488</v>
          </cell>
          <cell r="R74"/>
          <cell r="T74"/>
        </row>
        <row r="75">
          <cell r="B75">
            <v>30103</v>
          </cell>
          <cell r="C75" t="str">
            <v>River Mill Academy Charter</v>
          </cell>
          <cell r="D75">
            <v>2787842.2073732014</v>
          </cell>
          <cell r="E75">
            <v>3049028.0376893077</v>
          </cell>
          <cell r="F75">
            <v>30643676.279646002</v>
          </cell>
          <cell r="G75">
            <v>33726696.219985999</v>
          </cell>
          <cell r="H75">
            <v>168663.38</v>
          </cell>
          <cell r="I75">
            <v>191174.44000000003</v>
          </cell>
          <cell r="J75">
            <v>432720.41819876112</v>
          </cell>
          <cell r="K75">
            <v>514939.89027974056</v>
          </cell>
          <cell r="L75">
            <v>168663.38</v>
          </cell>
          <cell r="M75">
            <v>191174.44000000003</v>
          </cell>
          <cell r="N75">
            <v>6459441</v>
          </cell>
          <cell r="O75">
            <v>0</v>
          </cell>
          <cell r="P75">
            <v>-624860</v>
          </cell>
          <cell r="Q75">
            <v>160925</v>
          </cell>
          <cell r="R75"/>
          <cell r="T75"/>
        </row>
        <row r="76">
          <cell r="B76">
            <v>30104</v>
          </cell>
          <cell r="C76" t="str">
            <v>The Hawbridge School</v>
          </cell>
          <cell r="D76">
            <v>1450500.6373679887</v>
          </cell>
          <cell r="E76">
            <v>1386665.8094681681</v>
          </cell>
          <cell r="F76">
            <v>19879313.194026001</v>
          </cell>
          <cell r="G76">
            <v>19287980.583776999</v>
          </cell>
          <cell r="H76">
            <v>87754.73</v>
          </cell>
          <cell r="I76">
            <v>86944.120000000024</v>
          </cell>
          <cell r="J76">
            <v>225142.31283945197</v>
          </cell>
          <cell r="K76">
            <v>234189.233734743</v>
          </cell>
          <cell r="L76">
            <v>87754.73</v>
          </cell>
          <cell r="M76">
            <v>86944.120000000024</v>
          </cell>
          <cell r="N76">
            <v>3834837</v>
          </cell>
          <cell r="O76">
            <v>0</v>
          </cell>
          <cell r="P76">
            <v>-405362</v>
          </cell>
          <cell r="Q76">
            <v>113397</v>
          </cell>
          <cell r="R76"/>
          <cell r="T76"/>
        </row>
        <row r="77">
          <cell r="B77">
            <v>30105</v>
          </cell>
          <cell r="C77" t="str">
            <v>Alamance Community College</v>
          </cell>
          <cell r="D77">
            <v>14031744.022530934</v>
          </cell>
          <cell r="E77">
            <v>14294769.041389611</v>
          </cell>
          <cell r="F77">
            <v>125874332.30024999</v>
          </cell>
          <cell r="G77">
            <v>131410538.97058301</v>
          </cell>
          <cell r="H77">
            <v>848915.10999999987</v>
          </cell>
          <cell r="I77">
            <v>896283.80999999994</v>
          </cell>
          <cell r="J77">
            <v>2177964.7805851349</v>
          </cell>
          <cell r="K77">
            <v>2414194.5271601565</v>
          </cell>
          <cell r="L77">
            <v>848915.10999999987</v>
          </cell>
          <cell r="M77">
            <v>896283.80999999994</v>
          </cell>
          <cell r="N77">
            <v>23973545</v>
          </cell>
          <cell r="O77">
            <v>0</v>
          </cell>
          <cell r="P77">
            <v>-2566724</v>
          </cell>
          <cell r="Q77">
            <v>453071</v>
          </cell>
          <cell r="R77"/>
          <cell r="T77"/>
        </row>
        <row r="78">
          <cell r="B78">
            <v>30200</v>
          </cell>
          <cell r="C78" t="str">
            <v>Alexander County Schools</v>
          </cell>
          <cell r="D78">
            <v>28160250.975005694</v>
          </cell>
          <cell r="E78">
            <v>29086950.166914776</v>
          </cell>
          <cell r="F78">
            <v>282922736.20730102</v>
          </cell>
          <cell r="G78">
            <v>297727027.03360498</v>
          </cell>
          <cell r="H78">
            <v>1703684.34</v>
          </cell>
          <cell r="I78">
            <v>1823755.4200000004</v>
          </cell>
          <cell r="J78">
            <v>4370948.809892701</v>
          </cell>
          <cell r="K78">
            <v>4912395.2756021265</v>
          </cell>
          <cell r="L78">
            <v>1703684.34</v>
          </cell>
          <cell r="M78">
            <v>1823755.4200000004</v>
          </cell>
          <cell r="N78">
            <v>58993316</v>
          </cell>
          <cell r="O78">
            <v>0</v>
          </cell>
          <cell r="P78">
            <v>-5769123</v>
          </cell>
          <cell r="Q78">
            <v>272727</v>
          </cell>
          <cell r="R78"/>
          <cell r="T78"/>
        </row>
        <row r="79">
          <cell r="B79">
            <v>30300</v>
          </cell>
          <cell r="C79" t="str">
            <v>Alleghany County Schools</v>
          </cell>
          <cell r="D79">
            <v>9215069.066964658</v>
          </cell>
          <cell r="E79">
            <v>9562138.307558693</v>
          </cell>
          <cell r="F79">
            <v>89433004.692159995</v>
          </cell>
          <cell r="G79">
            <v>96159074.242909998</v>
          </cell>
          <cell r="H79">
            <v>557508.13</v>
          </cell>
          <cell r="I79">
            <v>599547.2699999999</v>
          </cell>
          <cell r="J79">
            <v>1430335.0920799125</v>
          </cell>
          <cell r="K79">
            <v>1614916.7505411177</v>
          </cell>
          <cell r="L79">
            <v>557508.13</v>
          </cell>
          <cell r="M79">
            <v>599547.2699999999</v>
          </cell>
          <cell r="N79">
            <v>18666048</v>
          </cell>
          <cell r="O79">
            <v>0</v>
          </cell>
          <cell r="P79">
            <v>-1823643</v>
          </cell>
          <cell r="Q79">
            <v>-234633</v>
          </cell>
          <cell r="R79"/>
          <cell r="T79"/>
        </row>
        <row r="80">
          <cell r="B80">
            <v>30400</v>
          </cell>
          <cell r="C80" t="str">
            <v>Anson County Schools</v>
          </cell>
          <cell r="D80">
            <v>18425787.031854469</v>
          </cell>
          <cell r="E80">
            <v>19102912.223999586</v>
          </cell>
          <cell r="F80">
            <v>168106833.892156</v>
          </cell>
          <cell r="G80">
            <v>175830064.184165</v>
          </cell>
          <cell r="H80">
            <v>1114753.02</v>
          </cell>
          <cell r="I80">
            <v>1197754.99</v>
          </cell>
          <cell r="J80">
            <v>2859994.819282834</v>
          </cell>
          <cell r="K80">
            <v>3226225.342324066</v>
          </cell>
          <cell r="L80">
            <v>1114753.02</v>
          </cell>
          <cell r="M80">
            <v>1197754.99</v>
          </cell>
          <cell r="N80">
            <v>35396207</v>
          </cell>
          <cell r="O80">
            <v>0</v>
          </cell>
          <cell r="P80">
            <v>-3427893</v>
          </cell>
          <cell r="Q80">
            <v>-258018</v>
          </cell>
          <cell r="R80"/>
          <cell r="T80"/>
        </row>
        <row r="81">
          <cell r="B81">
            <v>30405</v>
          </cell>
          <cell r="C81" t="str">
            <v>South Piedmont Community College</v>
          </cell>
          <cell r="D81">
            <v>10867084.540689804</v>
          </cell>
          <cell r="E81">
            <v>10490764.681482844</v>
          </cell>
          <cell r="F81">
            <v>110420690.299435</v>
          </cell>
          <cell r="G81">
            <v>105638214.51405101</v>
          </cell>
          <cell r="H81">
            <v>657454.43000000005</v>
          </cell>
          <cell r="I81">
            <v>657772.26000000013</v>
          </cell>
          <cell r="J81">
            <v>1686755.9270792992</v>
          </cell>
          <cell r="K81">
            <v>1771749.274607301</v>
          </cell>
          <cell r="L81">
            <v>657454.43000000005</v>
          </cell>
          <cell r="M81">
            <v>657772.26000000013</v>
          </cell>
          <cell r="N81">
            <v>22715152</v>
          </cell>
          <cell r="O81">
            <v>0</v>
          </cell>
          <cell r="P81">
            <v>-2251606</v>
          </cell>
          <cell r="Q81">
            <v>-470209</v>
          </cell>
          <cell r="R81"/>
          <cell r="T81"/>
        </row>
        <row r="82">
          <cell r="B82">
            <v>30500</v>
          </cell>
          <cell r="C82" t="str">
            <v>Ashe County Schools</v>
          </cell>
          <cell r="D82">
            <v>18465778.360778689</v>
          </cell>
          <cell r="E82">
            <v>19356208.687516</v>
          </cell>
          <cell r="F82">
            <v>181417810.88502401</v>
          </cell>
          <cell r="G82">
            <v>190349325.68861601</v>
          </cell>
          <cell r="H82">
            <v>1117172.48</v>
          </cell>
          <cell r="I82">
            <v>1213636.71</v>
          </cell>
          <cell r="J82">
            <v>2866202.1521550622</v>
          </cell>
          <cell r="K82">
            <v>3269003.7135030455</v>
          </cell>
          <cell r="L82">
            <v>1117172.48</v>
          </cell>
          <cell r="M82">
            <v>1213636.71</v>
          </cell>
          <cell r="N82">
            <v>38072097</v>
          </cell>
          <cell r="O82">
            <v>0</v>
          </cell>
          <cell r="P82">
            <v>-3699320</v>
          </cell>
          <cell r="Q82">
            <v>-115796</v>
          </cell>
          <cell r="R82"/>
          <cell r="T82"/>
        </row>
        <row r="83">
          <cell r="B83">
            <v>30600</v>
          </cell>
          <cell r="C83" t="str">
            <v>Avery County Schools</v>
          </cell>
          <cell r="D83">
            <v>13951429.627033796</v>
          </cell>
          <cell r="E83">
            <v>13869314.389213922</v>
          </cell>
          <cell r="F83">
            <v>137820880.10854</v>
          </cell>
          <cell r="G83">
            <v>138767222.30665001</v>
          </cell>
          <cell r="H83">
            <v>844056.12</v>
          </cell>
          <cell r="I83">
            <v>869607.75</v>
          </cell>
          <cell r="J83">
            <v>2165498.6235282593</v>
          </cell>
          <cell r="K83">
            <v>2342340.9498226433</v>
          </cell>
          <cell r="L83">
            <v>844056.12</v>
          </cell>
          <cell r="M83">
            <v>869607.75</v>
          </cell>
          <cell r="N83">
            <v>29656746</v>
          </cell>
          <cell r="O83">
            <v>0</v>
          </cell>
          <cell r="P83">
            <v>-2810328</v>
          </cell>
          <cell r="Q83">
            <v>-249836</v>
          </cell>
          <cell r="R83"/>
          <cell r="T83"/>
        </row>
        <row r="84">
          <cell r="B84">
            <v>30601</v>
          </cell>
          <cell r="C84" t="str">
            <v>Grandfather Academy</v>
          </cell>
          <cell r="D84">
            <v>310906.2764332706</v>
          </cell>
          <cell r="E84">
            <v>256518.30715771753</v>
          </cell>
          <cell r="F84">
            <v>3596431.1847379999</v>
          </cell>
          <cell r="G84">
            <v>1283090.316597</v>
          </cell>
          <cell r="H84">
            <v>18809.709999999995</v>
          </cell>
          <cell r="I84">
            <v>16083.73</v>
          </cell>
          <cell r="J84">
            <v>48257.929951346981</v>
          </cell>
          <cell r="K84">
            <v>43322.497303975208</v>
          </cell>
          <cell r="L84">
            <v>18809.709999999995</v>
          </cell>
          <cell r="M84">
            <v>16083.73</v>
          </cell>
          <cell r="N84">
            <v>598900</v>
          </cell>
          <cell r="O84">
            <v>0</v>
          </cell>
          <cell r="P84">
            <v>-73335</v>
          </cell>
          <cell r="Q84">
            <v>351</v>
          </cell>
          <cell r="R84"/>
          <cell r="T84"/>
        </row>
        <row r="85">
          <cell r="B85">
            <v>30700</v>
          </cell>
          <cell r="C85" t="str">
            <v>Beaufort County Schools</v>
          </cell>
          <cell r="D85">
            <v>37181195.996457092</v>
          </cell>
          <cell r="E85">
            <v>38209296.849353477</v>
          </cell>
          <cell r="F85">
            <v>362067334.51044899</v>
          </cell>
          <cell r="G85">
            <v>373776097.241476</v>
          </cell>
          <cell r="H85">
            <v>2249448.04</v>
          </cell>
          <cell r="I85">
            <v>2395727.6999999997</v>
          </cell>
          <cell r="J85">
            <v>5771152.5559678907</v>
          </cell>
          <cell r="K85">
            <v>6453037.1266061235</v>
          </cell>
          <cell r="L85">
            <v>2249448.04</v>
          </cell>
          <cell r="M85">
            <v>2395727.6999999997</v>
          </cell>
          <cell r="N85">
            <v>76141522</v>
          </cell>
          <cell r="O85">
            <v>0</v>
          </cell>
          <cell r="P85">
            <v>-7382973</v>
          </cell>
          <cell r="Q85">
            <v>-218468</v>
          </cell>
          <cell r="R85"/>
          <cell r="T85"/>
        </row>
        <row r="86">
          <cell r="B86">
            <v>30705</v>
          </cell>
          <cell r="C86" t="str">
            <v>Beaufort County Community College</v>
          </cell>
          <cell r="D86">
            <v>7027553.3252862338</v>
          </cell>
          <cell r="E86">
            <v>7295276.8088830588</v>
          </cell>
          <cell r="F86">
            <v>66991786.975175001</v>
          </cell>
          <cell r="G86">
            <v>71229413.365339994</v>
          </cell>
          <cell r="H86">
            <v>425164.27</v>
          </cell>
          <cell r="I86">
            <v>457414.77</v>
          </cell>
          <cell r="J86">
            <v>1090795.5284518253</v>
          </cell>
          <cell r="K86">
            <v>1232074.2850149462</v>
          </cell>
          <cell r="L86">
            <v>425164.27</v>
          </cell>
          <cell r="M86">
            <v>457414.77</v>
          </cell>
          <cell r="N86">
            <v>13460453</v>
          </cell>
          <cell r="O86">
            <v>0</v>
          </cell>
          <cell r="P86">
            <v>-1366040</v>
          </cell>
          <cell r="Q86">
            <v>-254718</v>
          </cell>
          <cell r="R86"/>
          <cell r="T86"/>
        </row>
        <row r="87">
          <cell r="B87">
            <v>30800</v>
          </cell>
          <cell r="C87" t="str">
            <v>Bertie County Schools</v>
          </cell>
          <cell r="D87">
            <v>13337639.76985966</v>
          </cell>
          <cell r="E87">
            <v>13167778.151590852</v>
          </cell>
          <cell r="F87">
            <v>120276042.205872</v>
          </cell>
          <cell r="G87">
            <v>124776323.983732</v>
          </cell>
          <cell r="H87">
            <v>806922.07</v>
          </cell>
          <cell r="I87">
            <v>825621.34000000008</v>
          </cell>
          <cell r="J87">
            <v>2070228.0221362219</v>
          </cell>
          <cell r="K87">
            <v>2223860.9001925797</v>
          </cell>
          <cell r="L87">
            <v>806922.07</v>
          </cell>
          <cell r="M87">
            <v>825621.34000000008</v>
          </cell>
          <cell r="N87">
            <v>28066714</v>
          </cell>
          <cell r="O87">
            <v>0</v>
          </cell>
          <cell r="P87">
            <v>-2452568</v>
          </cell>
          <cell r="Q87">
            <v>-988620</v>
          </cell>
          <cell r="R87"/>
          <cell r="T87"/>
        </row>
        <row r="88">
          <cell r="B88">
            <v>30900</v>
          </cell>
          <cell r="C88" t="str">
            <v>Bladen County Schools</v>
          </cell>
          <cell r="D88">
            <v>25478038.530873038</v>
          </cell>
          <cell r="E88">
            <v>25915932.101874541</v>
          </cell>
          <cell r="F88">
            <v>230382669.644573</v>
          </cell>
          <cell r="G88">
            <v>235427844.07666501</v>
          </cell>
          <cell r="H88">
            <v>1541411.52</v>
          </cell>
          <cell r="I88">
            <v>1624932.1900000002</v>
          </cell>
          <cell r="J88">
            <v>3954623.9234076068</v>
          </cell>
          <cell r="K88">
            <v>4376852.9079024289</v>
          </cell>
          <cell r="L88">
            <v>1541411.52</v>
          </cell>
          <cell r="M88">
            <v>1624932.1900000002</v>
          </cell>
          <cell r="N88">
            <v>47452186</v>
          </cell>
          <cell r="O88">
            <v>0</v>
          </cell>
          <cell r="P88">
            <v>-4697770</v>
          </cell>
          <cell r="Q88">
            <v>-299371</v>
          </cell>
          <cell r="R88"/>
          <cell r="T88"/>
        </row>
        <row r="89">
          <cell r="B89">
            <v>30905</v>
          </cell>
          <cell r="C89" t="str">
            <v>Bladen Community College</v>
          </cell>
          <cell r="D89">
            <v>5951448.6246603578</v>
          </cell>
          <cell r="E89">
            <v>6191555.2505739499</v>
          </cell>
          <cell r="F89">
            <v>43385167.167951003</v>
          </cell>
          <cell r="G89">
            <v>46389736.974007003</v>
          </cell>
          <cell r="H89">
            <v>360060.35</v>
          </cell>
          <cell r="I89">
            <v>388211.29000000004</v>
          </cell>
          <cell r="J89">
            <v>923765.81821609579</v>
          </cell>
          <cell r="K89">
            <v>1045670.5356529697</v>
          </cell>
          <cell r="L89">
            <v>360060.35</v>
          </cell>
          <cell r="M89">
            <v>388211.29000000004</v>
          </cell>
          <cell r="N89">
            <v>8493812</v>
          </cell>
          <cell r="O89">
            <v>0</v>
          </cell>
          <cell r="P89">
            <v>-884674</v>
          </cell>
          <cell r="Q89">
            <v>-228056</v>
          </cell>
          <cell r="R89"/>
          <cell r="T89"/>
        </row>
        <row r="90">
          <cell r="B90">
            <v>31000</v>
          </cell>
          <cell r="C90" t="str">
            <v>Brunswick County Schools</v>
          </cell>
          <cell r="D90">
            <v>70896624.644113913</v>
          </cell>
          <cell r="E90">
            <v>74603802.110024631</v>
          </cell>
          <cell r="F90">
            <v>700041630.15668201</v>
          </cell>
          <cell r="G90">
            <v>735935471.41852796</v>
          </cell>
          <cell r="H90">
            <v>4289218.49</v>
          </cell>
          <cell r="I90">
            <v>4677667.74</v>
          </cell>
          <cell r="J90">
            <v>11004359.207900723</v>
          </cell>
          <cell r="K90">
            <v>12599580.324653661</v>
          </cell>
          <cell r="L90">
            <v>4289218.49</v>
          </cell>
          <cell r="M90">
            <v>4677667.74</v>
          </cell>
          <cell r="N90">
            <v>142961627</v>
          </cell>
          <cell r="O90">
            <v>0</v>
          </cell>
          <cell r="P90">
            <v>-14274661</v>
          </cell>
          <cell r="Q90">
            <v>976204</v>
          </cell>
          <cell r="R90"/>
          <cell r="T90"/>
        </row>
        <row r="91">
          <cell r="B91">
            <v>31005</v>
          </cell>
          <cell r="C91" t="str">
            <v>Brunswick Community College</v>
          </cell>
          <cell r="D91">
            <v>7599603.4126552865</v>
          </cell>
          <cell r="E91">
            <v>7613429.6021225452</v>
          </cell>
          <cell r="F91">
            <v>62410643.447057001</v>
          </cell>
          <cell r="G91">
            <v>66521219.205778003</v>
          </cell>
          <cell r="H91">
            <v>459773.08</v>
          </cell>
          <cell r="I91">
            <v>477362.99</v>
          </cell>
          <cell r="J91">
            <v>1179587.4092771795</v>
          </cell>
          <cell r="K91">
            <v>1285806.0193308732</v>
          </cell>
          <cell r="L91">
            <v>459773.08</v>
          </cell>
          <cell r="M91">
            <v>477362.99</v>
          </cell>
          <cell r="N91">
            <v>12665084</v>
          </cell>
          <cell r="O91">
            <v>0</v>
          </cell>
          <cell r="P91">
            <v>-1272625</v>
          </cell>
          <cell r="Q91">
            <v>-193354</v>
          </cell>
          <cell r="R91"/>
          <cell r="T91"/>
        </row>
        <row r="92">
          <cell r="B92">
            <v>31100</v>
          </cell>
          <cell r="C92" t="str">
            <v>Buncombe County Schools</v>
          </cell>
          <cell r="D92">
            <v>144523569.14600128</v>
          </cell>
          <cell r="E92">
            <v>149744987.67566279</v>
          </cell>
          <cell r="F92">
            <v>1459000266.6554501</v>
          </cell>
          <cell r="G92">
            <v>1537363257.0375299</v>
          </cell>
          <cell r="H92">
            <v>8743620.2800000012</v>
          </cell>
          <cell r="I92">
            <v>9389029.4900000002</v>
          </cell>
          <cell r="J92">
            <v>22432510.389230724</v>
          </cell>
          <cell r="K92">
            <v>25289917.498457678</v>
          </cell>
          <cell r="L92">
            <v>8743620.2800000012</v>
          </cell>
          <cell r="M92">
            <v>9389029.4900000002</v>
          </cell>
          <cell r="N92">
            <v>296205576</v>
          </cell>
          <cell r="O92">
            <v>0</v>
          </cell>
          <cell r="P92">
            <v>-29750708</v>
          </cell>
          <cell r="Q92">
            <v>1860106</v>
          </cell>
          <cell r="R92"/>
          <cell r="T92"/>
        </row>
        <row r="93">
          <cell r="B93">
            <v>31101</v>
          </cell>
          <cell r="C93" t="str">
            <v>F. Delany New School For Children</v>
          </cell>
          <cell r="D93">
            <v>813557.90555351437</v>
          </cell>
          <cell r="E93">
            <v>840982.84890902229</v>
          </cell>
          <cell r="F93">
            <v>9765862.6752550006</v>
          </cell>
          <cell r="G93">
            <v>9201949.0860530008</v>
          </cell>
          <cell r="H93">
            <v>49219.939999999995</v>
          </cell>
          <cell r="I93">
            <v>52729.729999999989</v>
          </cell>
          <cell r="J93">
            <v>126277.99241612453</v>
          </cell>
          <cell r="K93">
            <v>142030.70965281935</v>
          </cell>
          <cell r="L93">
            <v>49219.939999999995</v>
          </cell>
          <cell r="M93">
            <v>52729.729999999989</v>
          </cell>
          <cell r="N93">
            <v>2027785</v>
          </cell>
          <cell r="O93">
            <v>0</v>
          </cell>
          <cell r="P93">
            <v>-199137</v>
          </cell>
          <cell r="Q93">
            <v>4599</v>
          </cell>
          <cell r="R93"/>
          <cell r="T93"/>
        </row>
        <row r="94">
          <cell r="B94">
            <v>31102</v>
          </cell>
          <cell r="C94" t="str">
            <v>Evergreen Community Charter School</v>
          </cell>
          <cell r="D94">
            <v>2151474.8511218079</v>
          </cell>
          <cell r="E94">
            <v>2417807.6085124132</v>
          </cell>
          <cell r="F94">
            <v>25620726.304963</v>
          </cell>
          <cell r="G94">
            <v>29039834.110544</v>
          </cell>
          <cell r="H94">
            <v>130163.4</v>
          </cell>
          <cell r="I94">
            <v>151596.84</v>
          </cell>
          <cell r="J94">
            <v>333945.40582652041</v>
          </cell>
          <cell r="K94">
            <v>408335.23642781621</v>
          </cell>
          <cell r="L94">
            <v>130163.4</v>
          </cell>
          <cell r="M94">
            <v>151596.84</v>
          </cell>
          <cell r="N94">
            <v>5057412</v>
          </cell>
          <cell r="O94">
            <v>0</v>
          </cell>
          <cell r="P94">
            <v>-522436</v>
          </cell>
          <cell r="Q94">
            <v>73113</v>
          </cell>
          <cell r="R94"/>
          <cell r="T94"/>
        </row>
        <row r="95">
          <cell r="B95">
            <v>31105</v>
          </cell>
          <cell r="C95" t="str">
            <v>Asheville-Buncombe Technical College</v>
          </cell>
          <cell r="D95">
            <v>24379027.238166142</v>
          </cell>
          <cell r="E95">
            <v>24536403.758206859</v>
          </cell>
          <cell r="F95">
            <v>223778329.96213299</v>
          </cell>
          <cell r="G95">
            <v>234833409.627251</v>
          </cell>
          <cell r="H95">
            <v>1474921.76</v>
          </cell>
          <cell r="I95">
            <v>1538435.59</v>
          </cell>
          <cell r="J95">
            <v>3784038.7213730258</v>
          </cell>
          <cell r="K95">
            <v>4143869.0962926205</v>
          </cell>
          <cell r="L95">
            <v>1474921.76</v>
          </cell>
          <cell r="M95">
            <v>1538435.59</v>
          </cell>
          <cell r="N95">
            <v>42571274</v>
          </cell>
          <cell r="O95">
            <v>0</v>
          </cell>
          <cell r="P95">
            <v>-4563100</v>
          </cell>
          <cell r="Q95">
            <v>-49294</v>
          </cell>
          <cell r="R95"/>
          <cell r="T95"/>
        </row>
        <row r="96">
          <cell r="B96">
            <v>31110</v>
          </cell>
          <cell r="C96" t="str">
            <v>Asheville City Schools</v>
          </cell>
          <cell r="D96">
            <v>32696774.725927204</v>
          </cell>
          <cell r="E96">
            <v>35685410.664946742</v>
          </cell>
          <cell r="F96">
            <v>340726456.63300103</v>
          </cell>
          <cell r="G96">
            <v>373543815.36770999</v>
          </cell>
          <cell r="H96">
            <v>1978142.2799999998</v>
          </cell>
          <cell r="I96">
            <v>2237479.7200000002</v>
          </cell>
          <cell r="J96">
            <v>5075094.2774789091</v>
          </cell>
          <cell r="K96">
            <v>6026786.6432350716</v>
          </cell>
          <cell r="L96">
            <v>1978142.2799999998</v>
          </cell>
          <cell r="M96">
            <v>2237479.7200000002</v>
          </cell>
          <cell r="N96">
            <v>68139813</v>
          </cell>
          <cell r="O96">
            <v>0</v>
          </cell>
          <cell r="P96">
            <v>-6947808</v>
          </cell>
          <cell r="Q96">
            <v>501103</v>
          </cell>
          <cell r="R96"/>
          <cell r="T96"/>
        </row>
        <row r="97">
          <cell r="B97">
            <v>31200</v>
          </cell>
          <cell r="C97" t="str">
            <v>Burke County Schools</v>
          </cell>
          <cell r="D97">
            <v>63981780.135390729</v>
          </cell>
          <cell r="E97">
            <v>66220990.472845793</v>
          </cell>
          <cell r="F97">
            <v>629707268.62109995</v>
          </cell>
          <cell r="G97">
            <v>652989532.85697699</v>
          </cell>
          <cell r="H97">
            <v>3870873.06</v>
          </cell>
          <cell r="I97">
            <v>4152064.4</v>
          </cell>
          <cell r="J97">
            <v>9931058.0003645029</v>
          </cell>
          <cell r="K97">
            <v>11183836.011604985</v>
          </cell>
          <cell r="L97">
            <v>3870873.06</v>
          </cell>
          <cell r="M97">
            <v>4152064.4</v>
          </cell>
          <cell r="N97">
            <v>133536097</v>
          </cell>
          <cell r="O97">
            <v>0</v>
          </cell>
          <cell r="P97">
            <v>-12840462</v>
          </cell>
          <cell r="Q97">
            <v>-1791121</v>
          </cell>
          <cell r="R97"/>
          <cell r="T97"/>
        </row>
        <row r="98">
          <cell r="B98">
            <v>31205</v>
          </cell>
          <cell r="C98" t="str">
            <v>Western Piedmont Community College</v>
          </cell>
          <cell r="D98">
            <v>8567880.4848115724</v>
          </cell>
          <cell r="E98">
            <v>8289045.6363604087</v>
          </cell>
          <cell r="F98">
            <v>72827537.844183996</v>
          </cell>
          <cell r="G98">
            <v>73722815.715894997</v>
          </cell>
          <cell r="H98">
            <v>518353.47000000009</v>
          </cell>
          <cell r="I98">
            <v>519724.19999999995</v>
          </cell>
          <cell r="J98">
            <v>1329880.4418195521</v>
          </cell>
          <cell r="K98">
            <v>1399908.494690639</v>
          </cell>
          <cell r="L98">
            <v>518353.47000000009</v>
          </cell>
          <cell r="M98">
            <v>519724.19999999995</v>
          </cell>
          <cell r="N98">
            <v>14820156</v>
          </cell>
          <cell r="O98">
            <v>0</v>
          </cell>
          <cell r="P98">
            <v>-1485038</v>
          </cell>
          <cell r="Q98">
            <v>-396053</v>
          </cell>
          <cell r="R98"/>
          <cell r="T98"/>
        </row>
        <row r="99">
          <cell r="B99">
            <v>31300</v>
          </cell>
          <cell r="C99" t="str">
            <v>Cabarrus County Schools</v>
          </cell>
          <cell r="D99">
            <v>164943588.54052874</v>
          </cell>
          <cell r="E99">
            <v>175248062.86733183</v>
          </cell>
          <cell r="F99">
            <v>1783100031.6169</v>
          </cell>
          <cell r="G99">
            <v>1899423452.6577001</v>
          </cell>
          <cell r="H99">
            <v>9979023.5899999999</v>
          </cell>
          <cell r="I99">
            <v>10988075.500000002</v>
          </cell>
          <cell r="J99">
            <v>25602043.911844425</v>
          </cell>
          <cell r="K99">
            <v>29597044.418466743</v>
          </cell>
          <cell r="L99">
            <v>9979023.5899999999</v>
          </cell>
          <cell r="M99">
            <v>10988075.500000002</v>
          </cell>
          <cell r="N99">
            <v>363887093</v>
          </cell>
          <cell r="O99">
            <v>0</v>
          </cell>
          <cell r="P99">
            <v>-36359478</v>
          </cell>
          <cell r="Q99">
            <v>3830429</v>
          </cell>
          <cell r="R99"/>
          <cell r="T99"/>
        </row>
        <row r="100">
          <cell r="B100">
            <v>31301</v>
          </cell>
          <cell r="C100" t="str">
            <v>Carolina International School</v>
          </cell>
          <cell r="D100">
            <v>3616284.1746056378</v>
          </cell>
          <cell r="E100">
            <v>3527263.4456334324</v>
          </cell>
          <cell r="F100">
            <v>40392365.408235997</v>
          </cell>
          <cell r="G100">
            <v>40836211.647102997</v>
          </cell>
          <cell r="H100">
            <v>218783.80000000002</v>
          </cell>
          <cell r="I100">
            <v>221159.86</v>
          </cell>
          <cell r="J100">
            <v>561308.66955894115</v>
          </cell>
          <cell r="K100">
            <v>595707.42847570393</v>
          </cell>
          <cell r="L100">
            <v>218783.80000000002</v>
          </cell>
          <cell r="M100">
            <v>221159.86</v>
          </cell>
          <cell r="N100">
            <v>8367700</v>
          </cell>
          <cell r="O100">
            <v>0</v>
          </cell>
          <cell r="P100">
            <v>-823647</v>
          </cell>
          <cell r="Q100">
            <v>338290</v>
          </cell>
          <cell r="R100"/>
          <cell r="T100"/>
        </row>
        <row r="101">
          <cell r="B101">
            <v>31320</v>
          </cell>
          <cell r="C101" t="str">
            <v>Kannapolis City Schools</v>
          </cell>
          <cell r="D101">
            <v>29361671.018715918</v>
          </cell>
          <cell r="E101">
            <v>31075468.202685427</v>
          </cell>
          <cell r="F101">
            <v>310772602.87737203</v>
          </cell>
          <cell r="G101">
            <v>334384316.02507401</v>
          </cell>
          <cell r="H101">
            <v>1776369.79</v>
          </cell>
          <cell r="I101">
            <v>1948435.75</v>
          </cell>
          <cell r="J101">
            <v>4557429.5878835432</v>
          </cell>
          <cell r="K101">
            <v>5248229.2681078278</v>
          </cell>
          <cell r="L101">
            <v>1776369.79</v>
          </cell>
          <cell r="M101">
            <v>1948435.75</v>
          </cell>
          <cell r="N101">
            <v>65390133</v>
          </cell>
          <cell r="O101">
            <v>0</v>
          </cell>
          <cell r="P101">
            <v>-6337014</v>
          </cell>
          <cell r="Q101">
            <v>-319237</v>
          </cell>
          <cell r="R101"/>
          <cell r="T101"/>
        </row>
        <row r="102">
          <cell r="B102">
            <v>31400</v>
          </cell>
          <cell r="C102" t="str">
            <v>Caldwell County Schools</v>
          </cell>
          <cell r="D102">
            <v>67513921.956250057</v>
          </cell>
          <cell r="E102">
            <v>69494040.869872645</v>
          </cell>
          <cell r="F102">
            <v>663104167.09970605</v>
          </cell>
          <cell r="G102">
            <v>680246474.21149004</v>
          </cell>
          <cell r="H102">
            <v>4084566.2800000003</v>
          </cell>
          <cell r="I102">
            <v>4357285.07</v>
          </cell>
          <cell r="J102">
            <v>10479306.348788682</v>
          </cell>
          <cell r="K102">
            <v>11736610.269988768</v>
          </cell>
          <cell r="L102">
            <v>4084566.2800000003</v>
          </cell>
          <cell r="M102">
            <v>4357285.07</v>
          </cell>
          <cell r="N102">
            <v>137331100</v>
          </cell>
          <cell r="O102">
            <v>0</v>
          </cell>
          <cell r="P102">
            <v>-13521463</v>
          </cell>
          <cell r="Q102">
            <v>119021</v>
          </cell>
          <cell r="R102"/>
          <cell r="T102"/>
        </row>
        <row r="103">
          <cell r="B103">
            <v>31405</v>
          </cell>
          <cell r="C103" t="str">
            <v>Caldwell Community College</v>
          </cell>
          <cell r="D103">
            <v>15224717.896778971</v>
          </cell>
          <cell r="E103">
            <v>15222107.060631596</v>
          </cell>
          <cell r="F103">
            <v>130357193.92838199</v>
          </cell>
          <cell r="G103">
            <v>132577820.93037</v>
          </cell>
          <cell r="H103">
            <v>921089.56999999983</v>
          </cell>
          <cell r="I103">
            <v>954428.02000000014</v>
          </cell>
          <cell r="J103">
            <v>2363134.5697502149</v>
          </cell>
          <cell r="K103">
            <v>2570809.4654217898</v>
          </cell>
          <cell r="L103">
            <v>921089.56999999983</v>
          </cell>
          <cell r="M103">
            <v>954428.02000000014</v>
          </cell>
          <cell r="N103">
            <v>25366031</v>
          </cell>
          <cell r="O103">
            <v>0</v>
          </cell>
          <cell r="P103">
            <v>-2658134</v>
          </cell>
          <cell r="Q103">
            <v>-66230</v>
          </cell>
          <cell r="R103"/>
          <cell r="T103"/>
        </row>
        <row r="104">
          <cell r="B104">
            <v>31500</v>
          </cell>
          <cell r="C104" t="str">
            <v>Camden County Schools</v>
          </cell>
          <cell r="D104">
            <v>10803166.778482545</v>
          </cell>
          <cell r="E104">
            <v>11479446.437786339</v>
          </cell>
          <cell r="F104">
            <v>100643995.444096</v>
          </cell>
          <cell r="G104">
            <v>110282057.239132</v>
          </cell>
          <cell r="H104">
            <v>653587.42999999993</v>
          </cell>
          <cell r="I104">
            <v>719762.72999999986</v>
          </cell>
          <cell r="J104">
            <v>1676834.8057477176</v>
          </cell>
          <cell r="K104">
            <v>1938724.3462758223</v>
          </cell>
          <cell r="L104">
            <v>653587.42999999993</v>
          </cell>
          <cell r="M104">
            <v>719762.72999999986</v>
          </cell>
          <cell r="N104">
            <v>20784929</v>
          </cell>
          <cell r="O104">
            <v>0</v>
          </cell>
          <cell r="P104">
            <v>-2052248</v>
          </cell>
          <cell r="Q104">
            <v>-47904</v>
          </cell>
          <cell r="R104"/>
          <cell r="T104"/>
        </row>
        <row r="105">
          <cell r="B105">
            <v>31600</v>
          </cell>
          <cell r="C105" t="str">
            <v>Carteret County Schools</v>
          </cell>
          <cell r="D105">
            <v>47008065.982316487</v>
          </cell>
          <cell r="E105">
            <v>49670118.12499778</v>
          </cell>
          <cell r="F105">
            <v>468853329.61134601</v>
          </cell>
          <cell r="G105">
            <v>496944499.76152802</v>
          </cell>
          <cell r="H105">
            <v>2843969.8899999997</v>
          </cell>
          <cell r="I105">
            <v>3114322.6299999994</v>
          </cell>
          <cell r="J105">
            <v>7296449.5324680712</v>
          </cell>
          <cell r="K105">
            <v>8388615.9331127759</v>
          </cell>
          <cell r="L105">
            <v>2843969.8899999997</v>
          </cell>
          <cell r="M105">
            <v>3114322.6299999994</v>
          </cell>
          <cell r="N105">
            <v>96995534</v>
          </cell>
          <cell r="O105">
            <v>0</v>
          </cell>
          <cell r="P105">
            <v>-9560463</v>
          </cell>
          <cell r="Q105">
            <v>-116136</v>
          </cell>
          <cell r="R105"/>
          <cell r="T105"/>
        </row>
        <row r="106">
          <cell r="B106">
            <v>31605</v>
          </cell>
          <cell r="C106" t="str">
            <v>Carteret Community College</v>
          </cell>
          <cell r="D106">
            <v>7640950.9485588474</v>
          </cell>
          <cell r="E106">
            <v>8225877.8200094728</v>
          </cell>
          <cell r="F106">
            <v>66199082.762659997</v>
          </cell>
          <cell r="G106">
            <v>70209946.710745007</v>
          </cell>
          <cell r="H106">
            <v>462274.58999999997</v>
          </cell>
          <cell r="I106">
            <v>515763.57</v>
          </cell>
          <cell r="J106">
            <v>1186005.2484864281</v>
          </cell>
          <cell r="K106">
            <v>1389240.2987872607</v>
          </cell>
          <cell r="L106">
            <v>462274.58999999997</v>
          </cell>
          <cell r="M106">
            <v>515763.57</v>
          </cell>
          <cell r="N106">
            <v>13399850</v>
          </cell>
          <cell r="O106">
            <v>0</v>
          </cell>
          <cell r="P106">
            <v>-1349876</v>
          </cell>
          <cell r="Q106">
            <v>80766</v>
          </cell>
          <cell r="R106"/>
          <cell r="T106"/>
        </row>
        <row r="107">
          <cell r="B107">
            <v>31700</v>
          </cell>
          <cell r="C107" t="str">
            <v>Caswell County Schools</v>
          </cell>
          <cell r="D107">
            <v>15134914.845845399</v>
          </cell>
          <cell r="E107">
            <v>15421361.526880862</v>
          </cell>
          <cell r="F107">
            <v>144962423.55439001</v>
          </cell>
          <cell r="G107">
            <v>146778102.065209</v>
          </cell>
          <cell r="H107">
            <v>915656.52</v>
          </cell>
          <cell r="I107">
            <v>966921.3</v>
          </cell>
          <cell r="J107">
            <v>2349195.6123541594</v>
          </cell>
          <cell r="K107">
            <v>2604460.8689903528</v>
          </cell>
          <cell r="L107">
            <v>915656.52</v>
          </cell>
          <cell r="M107">
            <v>966921.3</v>
          </cell>
          <cell r="N107">
            <v>28983229</v>
          </cell>
          <cell r="O107">
            <v>0</v>
          </cell>
          <cell r="P107">
            <v>-2955952</v>
          </cell>
          <cell r="Q107">
            <v>381548</v>
          </cell>
          <cell r="R107"/>
          <cell r="T107"/>
        </row>
        <row r="108">
          <cell r="B108">
            <v>31800</v>
          </cell>
          <cell r="C108" t="str">
            <v>Catawba County Schools</v>
          </cell>
          <cell r="D108">
            <v>83887122.700290829</v>
          </cell>
          <cell r="E108">
            <v>87743217.957847327</v>
          </cell>
          <cell r="F108">
            <v>826363316.40623403</v>
          </cell>
          <cell r="G108">
            <v>859325016.57794702</v>
          </cell>
          <cell r="H108">
            <v>5075138.6199999992</v>
          </cell>
          <cell r="I108">
            <v>5501510.7599999988</v>
          </cell>
          <cell r="J108">
            <v>13020704.94533599</v>
          </cell>
          <cell r="K108">
            <v>14818651.212616138</v>
          </cell>
          <cell r="L108">
            <v>5075138.6199999992</v>
          </cell>
          <cell r="M108">
            <v>5501510.7599999988</v>
          </cell>
          <cell r="N108">
            <v>175976272</v>
          </cell>
          <cell r="O108">
            <v>0</v>
          </cell>
          <cell r="P108">
            <v>-16850507</v>
          </cell>
          <cell r="Q108">
            <v>-1837674</v>
          </cell>
          <cell r="R108"/>
          <cell r="T108"/>
        </row>
        <row r="109">
          <cell r="B109">
            <v>31805</v>
          </cell>
          <cell r="C109" t="str">
            <v>Catawba Valley Community College</v>
          </cell>
          <cell r="D109">
            <v>18637437.800495237</v>
          </cell>
          <cell r="E109">
            <v>19889524.52765369</v>
          </cell>
          <cell r="F109">
            <v>163135195.12313801</v>
          </cell>
          <cell r="G109">
            <v>177105166.109882</v>
          </cell>
          <cell r="H109">
            <v>1127557.8099999998</v>
          </cell>
          <cell r="I109">
            <v>1247075.6800000002</v>
          </cell>
          <cell r="J109">
            <v>2892846.6101324377</v>
          </cell>
          <cell r="K109">
            <v>3359073.597023393</v>
          </cell>
          <cell r="L109">
            <v>1127557.8099999998</v>
          </cell>
          <cell r="M109">
            <v>1247075.6800000002</v>
          </cell>
          <cell r="N109">
            <v>31904515</v>
          </cell>
          <cell r="O109">
            <v>0</v>
          </cell>
          <cell r="P109">
            <v>-3326516</v>
          </cell>
          <cell r="Q109">
            <v>134249</v>
          </cell>
          <cell r="R109"/>
          <cell r="T109"/>
        </row>
        <row r="110">
          <cell r="B110">
            <v>31810</v>
          </cell>
          <cell r="C110" t="str">
            <v>Hickory City Schools</v>
          </cell>
          <cell r="D110">
            <v>21894953.410553966</v>
          </cell>
          <cell r="E110">
            <v>22191540.342042834</v>
          </cell>
          <cell r="F110">
            <v>223120570.210094</v>
          </cell>
          <cell r="G110">
            <v>222125989.44995299</v>
          </cell>
          <cell r="H110">
            <v>1324636.25</v>
          </cell>
          <cell r="I110">
            <v>1391412.3599999999</v>
          </cell>
          <cell r="J110">
            <v>3398468.3104372667</v>
          </cell>
          <cell r="K110">
            <v>3747853.1543875565</v>
          </cell>
          <cell r="L110">
            <v>1324636.25</v>
          </cell>
          <cell r="M110">
            <v>1391412.3599999999</v>
          </cell>
          <cell r="N110">
            <v>45773929</v>
          </cell>
          <cell r="O110">
            <v>0</v>
          </cell>
          <cell r="P110">
            <v>-4549687</v>
          </cell>
          <cell r="Q110">
            <v>329017</v>
          </cell>
          <cell r="R110"/>
          <cell r="T110"/>
        </row>
        <row r="111">
          <cell r="B111">
            <v>31820</v>
          </cell>
          <cell r="C111" t="str">
            <v>Newton-Conover City Schools</v>
          </cell>
          <cell r="D111">
            <v>17712506.789359786</v>
          </cell>
          <cell r="E111">
            <v>17876969.378833592</v>
          </cell>
          <cell r="F111">
            <v>188824799.94294199</v>
          </cell>
          <cell r="G111">
            <v>191869266.33718601</v>
          </cell>
          <cell r="H111">
            <v>1071599.8400000001</v>
          </cell>
          <cell r="I111">
            <v>1120888.22</v>
          </cell>
          <cell r="J111">
            <v>2749281.6218110034</v>
          </cell>
          <cell r="K111">
            <v>3019180.0589171522</v>
          </cell>
          <cell r="L111">
            <v>1071599.8400000001</v>
          </cell>
          <cell r="M111">
            <v>1120888.22</v>
          </cell>
          <cell r="N111">
            <v>38366389</v>
          </cell>
          <cell r="O111">
            <v>0</v>
          </cell>
          <cell r="P111">
            <v>-3850357</v>
          </cell>
          <cell r="Q111">
            <v>-172316</v>
          </cell>
          <cell r="R111"/>
          <cell r="T111"/>
        </row>
        <row r="112">
          <cell r="B112">
            <v>31900</v>
          </cell>
          <cell r="C112" t="str">
            <v>Chatham County Schools</v>
          </cell>
          <cell r="D112">
            <v>51476250.785865195</v>
          </cell>
          <cell r="E112">
            <v>55341217.318347864</v>
          </cell>
          <cell r="F112">
            <v>528795789.76021701</v>
          </cell>
          <cell r="G112">
            <v>563296009.73571098</v>
          </cell>
          <cell r="H112">
            <v>3114293.3499999996</v>
          </cell>
          <cell r="I112">
            <v>3469901.26</v>
          </cell>
          <cell r="J112">
            <v>7989987.635760772</v>
          </cell>
          <cell r="K112">
            <v>9346388.4298859891</v>
          </cell>
          <cell r="L112">
            <v>3114293.3499999996</v>
          </cell>
          <cell r="M112">
            <v>3469901.26</v>
          </cell>
          <cell r="N112">
            <v>108008700</v>
          </cell>
          <cell r="O112">
            <v>0</v>
          </cell>
          <cell r="P112">
            <v>-10782760</v>
          </cell>
          <cell r="Q112">
            <v>969550</v>
          </cell>
          <cell r="R112"/>
          <cell r="T112"/>
        </row>
        <row r="113">
          <cell r="B113">
            <v>32000</v>
          </cell>
          <cell r="C113" t="str">
            <v>Cherokee County Schools</v>
          </cell>
          <cell r="D113">
            <v>21067664.177931391</v>
          </cell>
          <cell r="E113">
            <v>22499327.605757277</v>
          </cell>
          <cell r="F113">
            <v>211306452.277623</v>
          </cell>
          <cell r="G113">
            <v>223541722.59529999</v>
          </cell>
          <cell r="H113">
            <v>1274585.57</v>
          </cell>
          <cell r="I113">
            <v>1410710.6600000001</v>
          </cell>
          <cell r="J113">
            <v>3270058.9830495887</v>
          </cell>
          <cell r="K113">
            <v>3799834.28996502</v>
          </cell>
          <cell r="L113">
            <v>1274585.57</v>
          </cell>
          <cell r="M113">
            <v>1410710.6600000001</v>
          </cell>
          <cell r="N113">
            <v>43299637</v>
          </cell>
          <cell r="O113">
            <v>0</v>
          </cell>
          <cell r="P113">
            <v>-4308784</v>
          </cell>
          <cell r="Q113">
            <v>342963</v>
          </cell>
          <cell r="R113"/>
          <cell r="T113"/>
        </row>
        <row r="114">
          <cell r="B114">
            <v>32005</v>
          </cell>
          <cell r="C114" t="str">
            <v>Tri-County Community College</v>
          </cell>
          <cell r="D114">
            <v>5029531.6822961718</v>
          </cell>
          <cell r="E114">
            <v>4915652.3776549706</v>
          </cell>
          <cell r="F114">
            <v>45856630.847393997</v>
          </cell>
          <cell r="G114">
            <v>45683042.419999003</v>
          </cell>
          <cell r="H114">
            <v>304284.73</v>
          </cell>
          <cell r="I114">
            <v>308212.02</v>
          </cell>
          <cell r="J114">
            <v>780668.66451447317</v>
          </cell>
          <cell r="K114">
            <v>830187.67446996144</v>
          </cell>
          <cell r="L114">
            <v>304284.73</v>
          </cell>
          <cell r="M114">
            <v>308212.02</v>
          </cell>
          <cell r="N114">
            <v>8916042</v>
          </cell>
          <cell r="O114">
            <v>0</v>
          </cell>
          <cell r="P114">
            <v>-935070</v>
          </cell>
          <cell r="Q114">
            <v>12299</v>
          </cell>
          <cell r="R114"/>
          <cell r="T114"/>
        </row>
        <row r="115">
          <cell r="B115">
            <v>32100</v>
          </cell>
          <cell r="C115" t="str">
            <v>Edenton-Chowan County Schools</v>
          </cell>
          <cell r="D115">
            <v>12759728.157578807</v>
          </cell>
          <cell r="E115">
            <v>13090873.999053858</v>
          </cell>
          <cell r="F115">
            <v>120164009.469658</v>
          </cell>
          <cell r="G115">
            <v>125288479.46976601</v>
          </cell>
          <cell r="H115">
            <v>771958.64</v>
          </cell>
          <cell r="I115">
            <v>820799.44</v>
          </cell>
          <cell r="J115">
            <v>1980526.3331788259</v>
          </cell>
          <cell r="K115">
            <v>2210872.8215721329</v>
          </cell>
          <cell r="L115">
            <v>771958.64</v>
          </cell>
          <cell r="M115">
            <v>820799.44</v>
          </cell>
          <cell r="N115">
            <v>24876632</v>
          </cell>
          <cell r="O115">
            <v>0</v>
          </cell>
          <cell r="P115">
            <v>-2450284</v>
          </cell>
          <cell r="Q115">
            <v>-289034</v>
          </cell>
          <cell r="R115"/>
          <cell r="T115"/>
        </row>
        <row r="116">
          <cell r="B116">
            <v>32200</v>
          </cell>
          <cell r="C116" t="str">
            <v>Clay County Schools</v>
          </cell>
          <cell r="D116">
            <v>8212238.386445553</v>
          </cell>
          <cell r="E116">
            <v>8747489.6962952018</v>
          </cell>
          <cell r="F116">
            <v>80838250.431963995</v>
          </cell>
          <cell r="G116">
            <v>85162745.745609</v>
          </cell>
          <cell r="H116">
            <v>496837.26000000007</v>
          </cell>
          <cell r="I116">
            <v>548468.70000000007</v>
          </cell>
          <cell r="J116">
            <v>1274678.7531705261</v>
          </cell>
          <cell r="K116">
            <v>1477333.5399851147</v>
          </cell>
          <cell r="L116">
            <v>496837.26000000007</v>
          </cell>
          <cell r="M116">
            <v>548468.70000000007</v>
          </cell>
          <cell r="N116">
            <v>16039045</v>
          </cell>
          <cell r="O116">
            <v>0</v>
          </cell>
          <cell r="P116">
            <v>-1648386</v>
          </cell>
          <cell r="Q116">
            <v>126502</v>
          </cell>
          <cell r="R116"/>
          <cell r="T116"/>
        </row>
        <row r="117">
          <cell r="B117">
            <v>32300</v>
          </cell>
          <cell r="C117" t="str">
            <v>Cleveland County Schools</v>
          </cell>
          <cell r="D117">
            <v>85406754.025608242</v>
          </cell>
          <cell r="E117">
            <v>85256617.344863161</v>
          </cell>
          <cell r="F117">
            <v>876108396.83034301</v>
          </cell>
          <cell r="G117">
            <v>875488589.12589002</v>
          </cell>
          <cell r="H117">
            <v>5167075.7299999995</v>
          </cell>
          <cell r="I117">
            <v>5345600.59</v>
          </cell>
          <cell r="J117">
            <v>13256577.51404169</v>
          </cell>
          <cell r="K117">
            <v>14398697.761551784</v>
          </cell>
          <cell r="L117">
            <v>5167075.7299999995</v>
          </cell>
          <cell r="M117">
            <v>5345600.59</v>
          </cell>
          <cell r="N117">
            <v>184560641</v>
          </cell>
          <cell r="O117">
            <v>0</v>
          </cell>
          <cell r="P117">
            <v>-17864867</v>
          </cell>
          <cell r="Q117">
            <v>-609027</v>
          </cell>
          <cell r="R117"/>
          <cell r="T117"/>
        </row>
        <row r="118">
          <cell r="B118">
            <v>32305</v>
          </cell>
          <cell r="C118" t="str">
            <v>Cleveland Technical College</v>
          </cell>
          <cell r="D118">
            <v>9802269.1681186389</v>
          </cell>
          <cell r="E118">
            <v>9897380.859309962</v>
          </cell>
          <cell r="F118">
            <v>84561553.332541004</v>
          </cell>
          <cell r="G118">
            <v>94452201.326025993</v>
          </cell>
          <cell r="H118">
            <v>593033.51000000013</v>
          </cell>
          <cell r="I118">
            <v>620567.02</v>
          </cell>
          <cell r="J118">
            <v>1521478.5121291846</v>
          </cell>
          <cell r="K118">
            <v>1671534.7155719432</v>
          </cell>
          <cell r="L118">
            <v>593033.51000000013</v>
          </cell>
          <cell r="M118">
            <v>620567.02</v>
          </cell>
          <cell r="N118">
            <v>18149963</v>
          </cell>
          <cell r="O118">
            <v>0</v>
          </cell>
          <cell r="P118">
            <v>-1724308</v>
          </cell>
          <cell r="Q118">
            <v>-275479</v>
          </cell>
          <cell r="R118"/>
          <cell r="T118"/>
        </row>
        <row r="119">
          <cell r="B119">
            <v>32400</v>
          </cell>
          <cell r="C119" t="str">
            <v>Columbus County Schools</v>
          </cell>
          <cell r="D119">
            <v>32586030.549968224</v>
          </cell>
          <cell r="E119">
            <v>32505493.574627873</v>
          </cell>
          <cell r="F119">
            <v>305206412.55405402</v>
          </cell>
          <cell r="G119">
            <v>308777695.86781502</v>
          </cell>
          <cell r="H119">
            <v>1971442.2999999998</v>
          </cell>
          <cell r="I119">
            <v>2038098.5200000003</v>
          </cell>
          <cell r="J119">
            <v>5057904.9021235518</v>
          </cell>
          <cell r="K119">
            <v>5489741.3496704977</v>
          </cell>
          <cell r="L119">
            <v>1971442.2999999998</v>
          </cell>
          <cell r="M119">
            <v>2038098.5200000003</v>
          </cell>
          <cell r="N119">
            <v>65370641</v>
          </cell>
          <cell r="O119">
            <v>0</v>
          </cell>
          <cell r="P119">
            <v>-6223513</v>
          </cell>
          <cell r="Q119">
            <v>-390959</v>
          </cell>
          <cell r="R119"/>
          <cell r="T119"/>
        </row>
        <row r="120">
          <cell r="B120">
            <v>32405</v>
          </cell>
          <cell r="C120" t="str">
            <v>Southeastern Community College</v>
          </cell>
          <cell r="D120">
            <v>8987085.3018026892</v>
          </cell>
          <cell r="E120">
            <v>9287825.7775872461</v>
          </cell>
          <cell r="F120">
            <v>79116008.151372999</v>
          </cell>
          <cell r="G120">
            <v>84096390.239232004</v>
          </cell>
          <cell r="H120">
            <v>543715.20000000007</v>
          </cell>
          <cell r="I120">
            <v>582347.84</v>
          </cell>
          <cell r="J120">
            <v>1394948.1430113821</v>
          </cell>
          <cell r="K120">
            <v>1568589.0479618711</v>
          </cell>
          <cell r="L120">
            <v>543715.20000000007</v>
          </cell>
          <cell r="M120">
            <v>582347.84</v>
          </cell>
          <cell r="N120">
            <v>15832522</v>
          </cell>
          <cell r="O120">
            <v>0</v>
          </cell>
          <cell r="P120">
            <v>-1613267</v>
          </cell>
          <cell r="Q120">
            <v>46935</v>
          </cell>
          <cell r="R120"/>
          <cell r="T120"/>
        </row>
        <row r="121">
          <cell r="B121">
            <v>32410</v>
          </cell>
          <cell r="C121" t="str">
            <v>Whiteville City Schools</v>
          </cell>
          <cell r="D121">
            <v>13055467.891196325</v>
          </cell>
          <cell r="E121">
            <v>13996914.612690106</v>
          </cell>
          <cell r="F121">
            <v>118027263.51433299</v>
          </cell>
          <cell r="G121">
            <v>126237932.59202699</v>
          </cell>
          <cell r="H121">
            <v>789850.77999999991</v>
          </cell>
          <cell r="I121">
            <v>877608.29999999981</v>
          </cell>
          <cell r="J121">
            <v>2026430.1583201857</v>
          </cell>
          <cell r="K121">
            <v>2363890.914029038</v>
          </cell>
          <cell r="L121">
            <v>789850.77999999991</v>
          </cell>
          <cell r="M121">
            <v>877608.29999999981</v>
          </cell>
          <cell r="N121">
            <v>25336229</v>
          </cell>
          <cell r="O121">
            <v>0</v>
          </cell>
          <cell r="P121">
            <v>-2406713</v>
          </cell>
          <cell r="Q121">
            <v>-306155</v>
          </cell>
          <cell r="R121"/>
          <cell r="T121"/>
        </row>
        <row r="122">
          <cell r="B122">
            <v>32500</v>
          </cell>
          <cell r="C122" t="str">
            <v>New Bern/Craven County Board Of Education</v>
          </cell>
          <cell r="D122">
            <v>70084845.262277365</v>
          </cell>
          <cell r="E122">
            <v>74058056.789143518</v>
          </cell>
          <cell r="F122">
            <v>683817452.28092504</v>
          </cell>
          <cell r="G122">
            <v>743269364.77479696</v>
          </cell>
          <cell r="H122">
            <v>4240106.1500000004</v>
          </cell>
          <cell r="I122">
            <v>4643449.4399999995</v>
          </cell>
          <cell r="J122">
            <v>10878357.272545701</v>
          </cell>
          <cell r="K122">
            <v>12507411.268750791</v>
          </cell>
          <cell r="L122">
            <v>4240106.1500000004</v>
          </cell>
          <cell r="M122">
            <v>4643449.4399999995</v>
          </cell>
          <cell r="N122">
            <v>143473565</v>
          </cell>
          <cell r="O122">
            <v>0</v>
          </cell>
          <cell r="P122">
            <v>-13943831</v>
          </cell>
          <cell r="Q122">
            <v>-1545345</v>
          </cell>
          <cell r="R122"/>
          <cell r="T122"/>
        </row>
        <row r="123">
          <cell r="B123">
            <v>32505</v>
          </cell>
          <cell r="C123" t="str">
            <v>Craven Community College</v>
          </cell>
          <cell r="D123">
            <v>11506564.478736192</v>
          </cell>
          <cell r="E123">
            <v>11629755.387811869</v>
          </cell>
          <cell r="F123">
            <v>108854705.26016501</v>
          </cell>
          <cell r="G123">
            <v>107647508.625183</v>
          </cell>
          <cell r="H123">
            <v>696142.72</v>
          </cell>
          <cell r="I123">
            <v>729187.12</v>
          </cell>
          <cell r="J123">
            <v>1786014.0649643275</v>
          </cell>
          <cell r="K123">
            <v>1964109.5094417431</v>
          </cell>
          <cell r="L123">
            <v>696142.72</v>
          </cell>
          <cell r="M123">
            <v>729187.12</v>
          </cell>
          <cell r="N123">
            <v>19961169</v>
          </cell>
          <cell r="O123">
            <v>0</v>
          </cell>
          <cell r="P123">
            <v>-2219674</v>
          </cell>
          <cell r="Q123">
            <v>211883</v>
          </cell>
          <cell r="R123"/>
          <cell r="T123"/>
        </row>
        <row r="124">
          <cell r="B124">
            <v>32600</v>
          </cell>
          <cell r="C124" t="str">
            <v>Cumberland County Schools</v>
          </cell>
          <cell r="D124">
            <v>254289748.79740846</v>
          </cell>
          <cell r="E124">
            <v>266664513.03812379</v>
          </cell>
          <cell r="F124">
            <v>2485647437.4656501</v>
          </cell>
          <cell r="G124">
            <v>2711216286.8193302</v>
          </cell>
          <cell r="H124">
            <v>15384431.880000001</v>
          </cell>
          <cell r="I124">
            <v>16719898.379999997</v>
          </cell>
          <cell r="J124">
            <v>39470084.12178123</v>
          </cell>
          <cell r="K124">
            <v>45036055.224148214</v>
          </cell>
          <cell r="L124">
            <v>15384431.880000001</v>
          </cell>
          <cell r="M124">
            <v>16719898.379999997</v>
          </cell>
          <cell r="N124">
            <v>518296049</v>
          </cell>
          <cell r="O124">
            <v>0</v>
          </cell>
          <cell r="P124">
            <v>-50685235</v>
          </cell>
          <cell r="Q124">
            <v>-4204902</v>
          </cell>
          <cell r="R124"/>
          <cell r="T124"/>
        </row>
        <row r="125">
          <cell r="B125">
            <v>32605</v>
          </cell>
          <cell r="C125" t="str">
            <v>Fayetteville Technical Community College</v>
          </cell>
          <cell r="D125">
            <v>40570722.364117183</v>
          </cell>
          <cell r="E125">
            <v>41714830.513849698</v>
          </cell>
          <cell r="F125">
            <v>355165033.36673999</v>
          </cell>
          <cell r="G125">
            <v>381465683.365798</v>
          </cell>
          <cell r="H125">
            <v>2454513.08</v>
          </cell>
          <cell r="I125">
            <v>2615525.0999999996</v>
          </cell>
          <cell r="J125">
            <v>6297264.5659770919</v>
          </cell>
          <cell r="K125">
            <v>7045074.6868561879</v>
          </cell>
          <cell r="L125">
            <v>2454513.08</v>
          </cell>
          <cell r="M125">
            <v>2615525.0999999996</v>
          </cell>
          <cell r="N125">
            <v>69265469</v>
          </cell>
          <cell r="O125">
            <v>0</v>
          </cell>
          <cell r="P125">
            <v>-7242227</v>
          </cell>
          <cell r="Q125">
            <v>-400131</v>
          </cell>
          <cell r="R125"/>
          <cell r="T125"/>
        </row>
        <row r="126">
          <cell r="B126">
            <v>32700</v>
          </cell>
          <cell r="C126" t="str">
            <v>Currituck County Schools</v>
          </cell>
          <cell r="D126">
            <v>23320532.897563759</v>
          </cell>
          <cell r="E126">
            <v>24812604.960640077</v>
          </cell>
          <cell r="F126">
            <v>227706970.42354599</v>
          </cell>
          <cell r="G126">
            <v>241488054.04449701</v>
          </cell>
          <cell r="H126">
            <v>1410883.2599999998</v>
          </cell>
          <cell r="I126">
            <v>1555753.44</v>
          </cell>
          <cell r="J126">
            <v>3619742.4378476902</v>
          </cell>
          <cell r="K126">
            <v>4190515.7702877475</v>
          </cell>
          <cell r="L126">
            <v>1410883.2599999998</v>
          </cell>
          <cell r="M126">
            <v>1555753.44</v>
          </cell>
          <cell r="N126">
            <v>46900827</v>
          </cell>
          <cell r="O126">
            <v>0</v>
          </cell>
          <cell r="P126">
            <v>-4643209</v>
          </cell>
          <cell r="Q126">
            <v>375306</v>
          </cell>
          <cell r="R126"/>
          <cell r="T126"/>
        </row>
        <row r="127">
          <cell r="B127">
            <v>32800</v>
          </cell>
          <cell r="C127" t="str">
            <v>Dare County Schools</v>
          </cell>
          <cell r="D127">
            <v>34848461.313933916</v>
          </cell>
          <cell r="E127">
            <v>36310308.29974138</v>
          </cell>
          <cell r="F127">
            <v>316799589.09005201</v>
          </cell>
          <cell r="G127">
            <v>346719017.67200702</v>
          </cell>
          <cell r="H127">
            <v>2108318.4900000002</v>
          </cell>
          <cell r="I127">
            <v>2276660.88</v>
          </cell>
          <cell r="J127">
            <v>5409072.5484629842</v>
          </cell>
          <cell r="K127">
            <v>6132323.4620244075</v>
          </cell>
          <cell r="L127">
            <v>2108318.4900000002</v>
          </cell>
          <cell r="M127">
            <v>2276660.88</v>
          </cell>
          <cell r="N127">
            <v>61923558</v>
          </cell>
          <cell r="O127">
            <v>0</v>
          </cell>
          <cell r="P127">
            <v>-6459911</v>
          </cell>
          <cell r="Q127">
            <v>1087031</v>
          </cell>
          <cell r="R127"/>
          <cell r="T127"/>
        </row>
        <row r="128">
          <cell r="B128">
            <v>32900</v>
          </cell>
          <cell r="C128" t="str">
            <v>Davidson County Schools</v>
          </cell>
          <cell r="D128">
            <v>93864322.899197564</v>
          </cell>
          <cell r="E128">
            <v>94654608.133559719</v>
          </cell>
          <cell r="F128">
            <v>946800101.48060095</v>
          </cell>
          <cell r="G128">
            <v>974809586.27316701</v>
          </cell>
          <cell r="H128">
            <v>5678755.3899999987</v>
          </cell>
          <cell r="I128">
            <v>5934855.790000001</v>
          </cell>
          <cell r="J128">
            <v>14569335.721893325</v>
          </cell>
          <cell r="K128">
            <v>15985892.200488115</v>
          </cell>
          <cell r="L128">
            <v>5678755.3899999987</v>
          </cell>
          <cell r="M128">
            <v>5934855.790000001</v>
          </cell>
          <cell r="N128">
            <v>196722370</v>
          </cell>
          <cell r="O128">
            <v>0</v>
          </cell>
          <cell r="P128">
            <v>-19306353</v>
          </cell>
          <cell r="Q128">
            <v>424855</v>
          </cell>
          <cell r="R128"/>
          <cell r="T128"/>
        </row>
        <row r="129">
          <cell r="B129">
            <v>32901</v>
          </cell>
          <cell r="C129" t="str">
            <v>Invest Collegiate Charter School</v>
          </cell>
          <cell r="D129">
            <v>2060342.5355291408</v>
          </cell>
          <cell r="E129">
            <v>1579802.7440828921</v>
          </cell>
          <cell r="F129">
            <v>25356103.057496998</v>
          </cell>
          <cell r="G129">
            <v>21831856.389389001</v>
          </cell>
          <cell r="H129">
            <v>124649.93</v>
          </cell>
          <cell r="I129">
            <v>99053.829999999987</v>
          </cell>
          <cell r="J129">
            <v>319800.12399873819</v>
          </cell>
          <cell r="K129">
            <v>266807.46836233995</v>
          </cell>
          <cell r="L129">
            <v>124649.93</v>
          </cell>
          <cell r="M129">
            <v>99053.829999999987</v>
          </cell>
          <cell r="N129">
            <v>5159836</v>
          </cell>
          <cell r="O129">
            <v>0</v>
          </cell>
          <cell r="P129">
            <v>-517040</v>
          </cell>
          <cell r="Q129">
            <v>-313300</v>
          </cell>
          <cell r="R129"/>
          <cell r="T129"/>
        </row>
        <row r="130">
          <cell r="B130">
            <v>32905</v>
          </cell>
          <cell r="C130" t="str">
            <v>Davidson County Community College</v>
          </cell>
          <cell r="D130">
            <v>14643117.831269117</v>
          </cell>
          <cell r="E130">
            <v>14024404.988376126</v>
          </cell>
          <cell r="F130">
            <v>130077643.845393</v>
          </cell>
          <cell r="G130">
            <v>129577960.135736</v>
          </cell>
          <cell r="H130">
            <v>885902.99000000011</v>
          </cell>
          <cell r="I130">
            <v>879331.95000000007</v>
          </cell>
          <cell r="J130">
            <v>2272860.3702613628</v>
          </cell>
          <cell r="K130">
            <v>2368533.6693151565</v>
          </cell>
          <cell r="L130">
            <v>885902.99000000011</v>
          </cell>
          <cell r="M130">
            <v>879331.95000000007</v>
          </cell>
          <cell r="N130">
            <v>25876396</v>
          </cell>
          <cell r="O130">
            <v>0</v>
          </cell>
          <cell r="P130">
            <v>-2652434</v>
          </cell>
          <cell r="Q130">
            <v>-192062</v>
          </cell>
          <cell r="R130"/>
          <cell r="T130"/>
        </row>
        <row r="131">
          <cell r="B131">
            <v>32910</v>
          </cell>
          <cell r="C131" t="str">
            <v>Lexington City Schools</v>
          </cell>
          <cell r="D131">
            <v>18485648.900477439</v>
          </cell>
          <cell r="E131">
            <v>19222507.678783286</v>
          </cell>
          <cell r="F131">
            <v>172778268.97347301</v>
          </cell>
          <cell r="G131">
            <v>189841529.78462201</v>
          </cell>
          <cell r="H131">
            <v>1118374.6399999999</v>
          </cell>
          <cell r="I131">
            <v>1205253.6399999999</v>
          </cell>
          <cell r="J131">
            <v>2869286.3971046288</v>
          </cell>
          <cell r="K131">
            <v>3246423.4085940453</v>
          </cell>
          <cell r="L131">
            <v>1118374.6399999999</v>
          </cell>
          <cell r="M131">
            <v>1205253.6399999999</v>
          </cell>
          <cell r="N131">
            <v>36132586</v>
          </cell>
          <cell r="O131">
            <v>0</v>
          </cell>
          <cell r="P131">
            <v>-3523149</v>
          </cell>
          <cell r="Q131">
            <v>120319</v>
          </cell>
          <cell r="R131"/>
          <cell r="T131"/>
        </row>
        <row r="132">
          <cell r="B132">
            <v>32920</v>
          </cell>
          <cell r="C132" t="str">
            <v>Thomasville City Schools</v>
          </cell>
          <cell r="D132">
            <v>14594475.703481069</v>
          </cell>
          <cell r="E132">
            <v>15196145.549513947</v>
          </cell>
          <cell r="F132">
            <v>150838835.86001101</v>
          </cell>
          <cell r="G132">
            <v>158002980.808882</v>
          </cell>
          <cell r="H132">
            <v>882960.16</v>
          </cell>
          <cell r="I132">
            <v>952800.23000000021</v>
          </cell>
          <cell r="J132">
            <v>2265310.2866078285</v>
          </cell>
          <cell r="K132">
            <v>2566424.9148302022</v>
          </cell>
          <cell r="L132">
            <v>882960.16</v>
          </cell>
          <cell r="M132">
            <v>952800.23000000021</v>
          </cell>
          <cell r="N132">
            <v>30270973</v>
          </cell>
          <cell r="O132">
            <v>0</v>
          </cell>
          <cell r="P132">
            <v>-3075779</v>
          </cell>
          <cell r="Q132">
            <v>484681</v>
          </cell>
          <cell r="R132"/>
          <cell r="T132"/>
        </row>
        <row r="133">
          <cell r="B133">
            <v>33000</v>
          </cell>
          <cell r="C133" t="str">
            <v>Davie County Schools</v>
          </cell>
          <cell r="D133">
            <v>34759515.458539009</v>
          </cell>
          <cell r="E133">
            <v>35944672.507291704</v>
          </cell>
          <cell r="F133">
            <v>359645894.108365</v>
          </cell>
          <cell r="G133">
            <v>377884207.007303</v>
          </cell>
          <cell r="H133">
            <v>2102937.2999999998</v>
          </cell>
          <cell r="I133">
            <v>2253735.4699999997</v>
          </cell>
          <cell r="J133">
            <v>5395266.6423605029</v>
          </cell>
          <cell r="K133">
            <v>6070572.4867893383</v>
          </cell>
          <cell r="L133">
            <v>2102937.2999999998</v>
          </cell>
          <cell r="M133">
            <v>2253735.4699999997</v>
          </cell>
          <cell r="N133">
            <v>74143671</v>
          </cell>
          <cell r="O133">
            <v>0</v>
          </cell>
          <cell r="P133">
            <v>-7333597</v>
          </cell>
          <cell r="Q133">
            <v>-120933</v>
          </cell>
          <cell r="R133"/>
          <cell r="T133"/>
        </row>
        <row r="134">
          <cell r="B134">
            <v>33001</v>
          </cell>
          <cell r="C134" t="str">
            <v>N.E. Regional School For Biotechnology</v>
          </cell>
          <cell r="D134">
            <v>985617.84368699545</v>
          </cell>
          <cell r="E134">
            <v>940649.95436227124</v>
          </cell>
          <cell r="F134">
            <v>9851762.1804709993</v>
          </cell>
          <cell r="G134">
            <v>8671641.8560010009</v>
          </cell>
          <cell r="H134">
            <v>59629.5</v>
          </cell>
          <cell r="I134">
            <v>58978.87</v>
          </cell>
          <cell r="J134">
            <v>152984.61454396934</v>
          </cell>
          <cell r="K134">
            <v>158863.14533795981</v>
          </cell>
          <cell r="L134">
            <v>59629.5</v>
          </cell>
          <cell r="M134">
            <v>58978.87</v>
          </cell>
          <cell r="N134">
            <v>2135878</v>
          </cell>
          <cell r="O134">
            <v>0</v>
          </cell>
          <cell r="P134">
            <v>-200889</v>
          </cell>
          <cell r="Q134">
            <v>9558</v>
          </cell>
          <cell r="R134"/>
          <cell r="T134"/>
        </row>
        <row r="135">
          <cell r="B135">
            <v>33027</v>
          </cell>
          <cell r="C135" t="str">
            <v>Cornerstone Academy</v>
          </cell>
          <cell r="D135">
            <v>3749049.1518836282</v>
          </cell>
          <cell r="E135">
            <v>4378560.4685082519</v>
          </cell>
          <cell r="F135">
            <v>44856910.141883999</v>
          </cell>
          <cell r="G135">
            <v>51847169.088394001</v>
          </cell>
          <cell r="H135">
            <v>226816.02999999997</v>
          </cell>
          <cell r="I135">
            <v>274536.29000000004</v>
          </cell>
          <cell r="J135">
            <v>581916.0469556743</v>
          </cell>
          <cell r="K135">
            <v>739480.0636026815</v>
          </cell>
          <cell r="L135">
            <v>226816.02999999997</v>
          </cell>
          <cell r="M135">
            <v>274536.29000000004</v>
          </cell>
          <cell r="N135">
            <v>8646125</v>
          </cell>
          <cell r="O135">
            <v>0</v>
          </cell>
          <cell r="P135">
            <v>-914684</v>
          </cell>
          <cell r="Q135">
            <v>327191</v>
          </cell>
          <cell r="R135"/>
          <cell r="T135"/>
        </row>
        <row r="136">
          <cell r="B136">
            <v>33100</v>
          </cell>
          <cell r="C136" t="str">
            <v>Duplin County Schools</v>
          </cell>
          <cell r="D136">
            <v>50572577.595985785</v>
          </cell>
          <cell r="E136">
            <v>51110079.681230754</v>
          </cell>
          <cell r="F136">
            <v>496429206.31726301</v>
          </cell>
          <cell r="G136">
            <v>510138054.90230298</v>
          </cell>
          <cell r="H136">
            <v>3059621.4699999997</v>
          </cell>
          <cell r="I136">
            <v>3204608.3999999994</v>
          </cell>
          <cell r="J136">
            <v>7849722.2220277349</v>
          </cell>
          <cell r="K136">
            <v>8631806.1027694624</v>
          </cell>
          <cell r="L136">
            <v>3059621.4699999997</v>
          </cell>
          <cell r="M136">
            <v>3204608.3999999994</v>
          </cell>
          <cell r="N136">
            <v>105778285</v>
          </cell>
          <cell r="O136">
            <v>0</v>
          </cell>
          <cell r="P136">
            <v>-10122767</v>
          </cell>
          <cell r="Q136">
            <v>-927663</v>
          </cell>
          <cell r="R136"/>
          <cell r="T136"/>
        </row>
        <row r="137">
          <cell r="B137">
            <v>33105</v>
          </cell>
          <cell r="C137" t="str">
            <v>James Sprunt Technical College</v>
          </cell>
          <cell r="D137">
            <v>5958619.4141039513</v>
          </cell>
          <cell r="E137">
            <v>5824843.5432089623</v>
          </cell>
          <cell r="F137">
            <v>55518223.892080002</v>
          </cell>
          <cell r="G137">
            <v>55537418.442893997</v>
          </cell>
          <cell r="H137">
            <v>360494.18</v>
          </cell>
          <cell r="I137">
            <v>365218.42000000004</v>
          </cell>
          <cell r="J137">
            <v>924878.84642071964</v>
          </cell>
          <cell r="K137">
            <v>983737.85283712717</v>
          </cell>
          <cell r="L137">
            <v>360494.18</v>
          </cell>
          <cell r="M137">
            <v>365218.42000000004</v>
          </cell>
          <cell r="N137">
            <v>11246954</v>
          </cell>
          <cell r="O137">
            <v>0</v>
          </cell>
          <cell r="P137">
            <v>-1132081</v>
          </cell>
          <cell r="Q137">
            <v>-105222</v>
          </cell>
          <cell r="R137"/>
          <cell r="T137"/>
        </row>
        <row r="138">
          <cell r="B138">
            <v>33200</v>
          </cell>
          <cell r="C138" t="str">
            <v>Durham Public Schools</v>
          </cell>
          <cell r="D138">
            <v>213515581.6672948</v>
          </cell>
          <cell r="E138">
            <v>230284627.52495155</v>
          </cell>
          <cell r="F138">
            <v>2211076756.9115701</v>
          </cell>
          <cell r="G138">
            <v>2401343346.8619099</v>
          </cell>
          <cell r="H138">
            <v>12917610.470000001</v>
          </cell>
          <cell r="I138">
            <v>14438875.000000002</v>
          </cell>
          <cell r="J138">
            <v>33141241.4758147</v>
          </cell>
          <cell r="K138">
            <v>38891981.105125189</v>
          </cell>
          <cell r="L138">
            <v>12917610.470000001</v>
          </cell>
          <cell r="M138">
            <v>14438875.000000002</v>
          </cell>
          <cell r="N138">
            <v>468027345</v>
          </cell>
          <cell r="O138">
            <v>0</v>
          </cell>
          <cell r="P138">
            <v>-45086420</v>
          </cell>
          <cell r="Q138">
            <v>-2300972</v>
          </cell>
          <cell r="R138"/>
          <cell r="T138"/>
        </row>
        <row r="139">
          <cell r="B139">
            <v>33202</v>
          </cell>
          <cell r="C139" t="str">
            <v>Central Park School For Children</v>
          </cell>
          <cell r="D139">
            <v>3124973.6094065891</v>
          </cell>
          <cell r="E139">
            <v>3149480.3090376174</v>
          </cell>
          <cell r="F139">
            <v>38183468.466642</v>
          </cell>
          <cell r="G139">
            <v>40250091.078140996</v>
          </cell>
          <cell r="H139">
            <v>189059.69999999998</v>
          </cell>
          <cell r="I139">
            <v>197472.81000000003</v>
          </cell>
          <cell r="J139">
            <v>485048.93266417593</v>
          </cell>
          <cell r="K139">
            <v>531904.92994059273</v>
          </cell>
          <cell r="L139">
            <v>189059.69999999998</v>
          </cell>
          <cell r="M139">
            <v>197472.81000000003</v>
          </cell>
          <cell r="N139">
            <v>6941474</v>
          </cell>
          <cell r="O139">
            <v>0</v>
          </cell>
          <cell r="P139">
            <v>-778605</v>
          </cell>
          <cell r="Q139">
            <v>488524</v>
          </cell>
          <cell r="R139"/>
          <cell r="T139"/>
        </row>
        <row r="140">
          <cell r="B140">
            <v>33203</v>
          </cell>
          <cell r="C140" t="str">
            <v>Healthy Start Academy</v>
          </cell>
          <cell r="D140">
            <v>1584165.4550841914</v>
          </cell>
          <cell r="E140">
            <v>1860533.1240680027</v>
          </cell>
          <cell r="F140">
            <v>18412901.84313</v>
          </cell>
          <cell r="G140">
            <v>20042932.492488001</v>
          </cell>
          <cell r="H140">
            <v>95841.4</v>
          </cell>
          <cell r="I140">
            <v>116655.65999999999</v>
          </cell>
          <cell r="J140">
            <v>245889.36074182045</v>
          </cell>
          <cell r="K140">
            <v>314219.05962382158</v>
          </cell>
          <cell r="L140">
            <v>95841.4</v>
          </cell>
          <cell r="M140">
            <v>116655.65999999999</v>
          </cell>
          <cell r="N140">
            <v>4006932</v>
          </cell>
          <cell r="O140">
            <v>0</v>
          </cell>
          <cell r="P140">
            <v>-375460</v>
          </cell>
          <cell r="Q140">
            <v>-18654</v>
          </cell>
          <cell r="R140"/>
          <cell r="T140"/>
        </row>
        <row r="141">
          <cell r="B141">
            <v>33204</v>
          </cell>
          <cell r="C141" t="str">
            <v>Voyager Academy</v>
          </cell>
          <cell r="D141">
            <v>4998075.6143102953</v>
          </cell>
          <cell r="E141">
            <v>5259575.4543240741</v>
          </cell>
          <cell r="F141">
            <v>62370322.230811998</v>
          </cell>
          <cell r="G141">
            <v>69686500.853472993</v>
          </cell>
          <cell r="H141">
            <v>302381.65000000002</v>
          </cell>
          <cell r="I141">
            <v>329776.03999999998</v>
          </cell>
          <cell r="J141">
            <v>775786.14897692332</v>
          </cell>
          <cell r="K141">
            <v>888271.66358895728</v>
          </cell>
          <cell r="L141">
            <v>302381.65000000002</v>
          </cell>
          <cell r="M141">
            <v>329776.03999999998</v>
          </cell>
          <cell r="N141">
            <v>14468414</v>
          </cell>
          <cell r="O141">
            <v>0</v>
          </cell>
          <cell r="P141">
            <v>-1271803</v>
          </cell>
          <cell r="Q141">
            <v>-191621</v>
          </cell>
          <cell r="R141"/>
          <cell r="T141"/>
        </row>
        <row r="142">
          <cell r="B142">
            <v>33205</v>
          </cell>
          <cell r="C142" t="str">
            <v>Durham Technical Institute</v>
          </cell>
          <cell r="D142">
            <v>18963002.352046337</v>
          </cell>
          <cell r="E142">
            <v>19763576.932453878</v>
          </cell>
          <cell r="F142">
            <v>176837008.83376899</v>
          </cell>
          <cell r="G142">
            <v>180407919.00989199</v>
          </cell>
          <cell r="H142">
            <v>1147254.3400000001</v>
          </cell>
          <cell r="I142">
            <v>1239178.75</v>
          </cell>
          <cell r="J142">
            <v>2943379.7531221285</v>
          </cell>
          <cell r="K142">
            <v>3337802.7395397937</v>
          </cell>
          <cell r="L142">
            <v>1147254.3400000001</v>
          </cell>
          <cell r="M142">
            <v>1239178.75</v>
          </cell>
          <cell r="N142">
            <v>35343440</v>
          </cell>
          <cell r="O142">
            <v>0</v>
          </cell>
          <cell r="P142">
            <v>-3605912</v>
          </cell>
          <cell r="Q142">
            <v>-192041</v>
          </cell>
          <cell r="R142"/>
          <cell r="T142"/>
        </row>
        <row r="143">
          <cell r="B143">
            <v>33206</v>
          </cell>
          <cell r="C143" t="str">
            <v>Bear Grass Charter School</v>
          </cell>
          <cell r="D143">
            <v>1706919.7901322367</v>
          </cell>
          <cell r="E143">
            <v>1787455.758142041</v>
          </cell>
          <cell r="F143">
            <v>17513160.466956001</v>
          </cell>
          <cell r="G143">
            <v>17678141.204821002</v>
          </cell>
          <cell r="H143">
            <v>103267.99000000002</v>
          </cell>
          <cell r="I143">
            <v>112073.70000000001</v>
          </cell>
          <cell r="J143">
            <v>264942.9165912926</v>
          </cell>
          <cell r="K143">
            <v>301877.27387220046</v>
          </cell>
          <cell r="L143">
            <v>103267.99000000002</v>
          </cell>
          <cell r="M143">
            <v>112073.70000000001</v>
          </cell>
          <cell r="N143">
            <v>3308308</v>
          </cell>
          <cell r="O143">
            <v>0</v>
          </cell>
          <cell r="P143">
            <v>-357114</v>
          </cell>
          <cell r="Q143">
            <v>117743</v>
          </cell>
          <cell r="R143"/>
          <cell r="T143"/>
        </row>
        <row r="144">
          <cell r="B144">
            <v>33207</v>
          </cell>
          <cell r="C144" t="str">
            <v>Invest Collegiate Charter (Buncombe)</v>
          </cell>
          <cell r="D144">
            <v>3828934.6190308132</v>
          </cell>
          <cell r="E144">
            <v>4679069.7563361675</v>
          </cell>
          <cell r="F144">
            <v>51732233.963652998</v>
          </cell>
          <cell r="G144">
            <v>63647657.416913003</v>
          </cell>
          <cell r="H144">
            <v>231649.07000000004</v>
          </cell>
          <cell r="I144">
            <v>293378.25999999995</v>
          </cell>
          <cell r="J144">
            <v>594315.6270540416</v>
          </cell>
          <cell r="K144">
            <v>790232.04678858293</v>
          </cell>
          <cell r="L144">
            <v>231649.07000000004</v>
          </cell>
          <cell r="M144">
            <v>293378.25999999995</v>
          </cell>
          <cell r="N144">
            <v>9486827</v>
          </cell>
          <cell r="O144">
            <v>0</v>
          </cell>
          <cell r="P144">
            <v>-1054880</v>
          </cell>
          <cell r="Q144">
            <v>921177</v>
          </cell>
          <cell r="R144"/>
          <cell r="T144"/>
        </row>
        <row r="145">
          <cell r="B145">
            <v>33208</v>
          </cell>
          <cell r="C145" t="str">
            <v>Kipp Halifax College Prep Charter</v>
          </cell>
          <cell r="D145">
            <v>0</v>
          </cell>
          <cell r="E145">
            <v>0</v>
          </cell>
          <cell r="F145">
            <v>0</v>
          </cell>
          <cell r="G145">
            <v>0</v>
          </cell>
          <cell r="H145">
            <v>0</v>
          </cell>
          <cell r="I145">
            <v>0</v>
          </cell>
          <cell r="J145">
            <v>0</v>
          </cell>
          <cell r="K145">
            <v>0</v>
          </cell>
          <cell r="L145">
            <v>0</v>
          </cell>
          <cell r="M145">
            <v>0</v>
          </cell>
          <cell r="N145">
            <v>895903</v>
          </cell>
          <cell r="O145">
            <v>0</v>
          </cell>
          <cell r="P145">
            <v>0</v>
          </cell>
          <cell r="Q145">
            <v>-223659</v>
          </cell>
          <cell r="R145"/>
          <cell r="T145"/>
        </row>
        <row r="146">
          <cell r="B146">
            <v>33209</v>
          </cell>
          <cell r="C146" t="str">
            <v>Pioneer Springs Community Charter</v>
          </cell>
          <cell r="D146">
            <v>1391449.5177070682</v>
          </cell>
          <cell r="E146">
            <v>1541919.8851776854</v>
          </cell>
          <cell r="F146">
            <v>14127304.137075</v>
          </cell>
          <cell r="G146">
            <v>18681427.298190001</v>
          </cell>
          <cell r="H146">
            <v>84182.159999999989</v>
          </cell>
          <cell r="I146">
            <v>96678.569999999992</v>
          </cell>
          <cell r="J146">
            <v>215976.57701437632</v>
          </cell>
          <cell r="K146">
            <v>260409.56222077704</v>
          </cell>
          <cell r="L146">
            <v>84182.159999999989</v>
          </cell>
          <cell r="M146">
            <v>96678.569999999992</v>
          </cell>
          <cell r="N146">
            <v>2453128</v>
          </cell>
          <cell r="O146">
            <v>0</v>
          </cell>
          <cell r="P146">
            <v>-288072</v>
          </cell>
          <cell r="Q146">
            <v>127571</v>
          </cell>
          <cell r="R146"/>
          <cell r="T146"/>
        </row>
        <row r="147">
          <cell r="B147">
            <v>33300</v>
          </cell>
          <cell r="C147" t="str">
            <v>Edgecombe County Schools</v>
          </cell>
          <cell r="D147">
            <v>33167582.515998375</v>
          </cell>
          <cell r="E147">
            <v>33974029.87439584</v>
          </cell>
          <cell r="F147">
            <v>330467914.89389598</v>
          </cell>
          <cell r="G147">
            <v>348066183.54004502</v>
          </cell>
          <cell r="H147">
            <v>2006625.9699999997</v>
          </cell>
          <cell r="I147">
            <v>2130175.9300000002</v>
          </cell>
          <cell r="J147">
            <v>5148171.6357569415</v>
          </cell>
          <cell r="K147">
            <v>5737757.4097810574</v>
          </cell>
          <cell r="L147">
            <v>2006625.9699999997</v>
          </cell>
          <cell r="M147">
            <v>2130175.9300000002</v>
          </cell>
          <cell r="N147">
            <v>67632801</v>
          </cell>
          <cell r="O147">
            <v>0</v>
          </cell>
          <cell r="P147">
            <v>-6738624</v>
          </cell>
          <cell r="Q147">
            <v>235408</v>
          </cell>
          <cell r="R147"/>
          <cell r="T147"/>
        </row>
        <row r="148">
          <cell r="B148">
            <v>33305</v>
          </cell>
          <cell r="C148" t="str">
            <v>Edgecombe Technical College</v>
          </cell>
          <cell r="D148">
            <v>9733673.194316471</v>
          </cell>
          <cell r="E148">
            <v>9542850.7862937227</v>
          </cell>
          <cell r="F148">
            <v>78081297.907656997</v>
          </cell>
          <cell r="G148">
            <v>79035639.185010001</v>
          </cell>
          <cell r="H148">
            <v>588883.4800000001</v>
          </cell>
          <cell r="I148">
            <v>598337.93999999994</v>
          </cell>
          <cell r="J148">
            <v>1510831.252972292</v>
          </cell>
          <cell r="K148">
            <v>1611659.3472108818</v>
          </cell>
          <cell r="L148">
            <v>588883.4800000001</v>
          </cell>
          <cell r="M148">
            <v>598337.93999999994</v>
          </cell>
          <cell r="N148">
            <v>16162132</v>
          </cell>
          <cell r="O148">
            <v>0</v>
          </cell>
          <cell r="P148">
            <v>-1592168</v>
          </cell>
          <cell r="Q148">
            <v>-179794</v>
          </cell>
          <cell r="R148"/>
          <cell r="T148"/>
        </row>
        <row r="149">
          <cell r="B149">
            <v>33400</v>
          </cell>
          <cell r="C149" t="str">
            <v>Winston-Salem-Forsyth County Schools</v>
          </cell>
          <cell r="D149">
            <v>301982894.18156475</v>
          </cell>
          <cell r="E149">
            <v>291883875.24013811</v>
          </cell>
          <cell r="F149">
            <v>2970638869.2929101</v>
          </cell>
          <cell r="G149">
            <v>3146554967.0475602</v>
          </cell>
          <cell r="H149">
            <v>18269848.809999999</v>
          </cell>
          <cell r="I149">
            <v>18301155.550000001</v>
          </cell>
          <cell r="J149">
            <v>46872869.602704145</v>
          </cell>
          <cell r="K149">
            <v>49295266.830175959</v>
          </cell>
          <cell r="L149">
            <v>18269848.809999999</v>
          </cell>
          <cell r="M149">
            <v>18301155.550000001</v>
          </cell>
          <cell r="N149">
            <v>611031994</v>
          </cell>
          <cell r="O149">
            <v>0</v>
          </cell>
          <cell r="P149">
            <v>-60574773</v>
          </cell>
          <cell r="Q149">
            <v>3499165</v>
          </cell>
          <cell r="R149"/>
          <cell r="T149"/>
        </row>
        <row r="150">
          <cell r="B150">
            <v>33402</v>
          </cell>
          <cell r="C150" t="str">
            <v>Arts Based Elementary Charter</v>
          </cell>
          <cell r="D150">
            <v>2164732.6214576801</v>
          </cell>
          <cell r="E150">
            <v>2331084.9747989508</v>
          </cell>
          <cell r="F150">
            <v>25569449.145089</v>
          </cell>
          <cell r="G150">
            <v>26021578.661419</v>
          </cell>
          <cell r="H150">
            <v>130965.49</v>
          </cell>
          <cell r="I150">
            <v>146159.32</v>
          </cell>
          <cell r="J150">
            <v>336003.23675717675</v>
          </cell>
          <cell r="K150">
            <v>393688.9481886882</v>
          </cell>
          <cell r="L150">
            <v>130965.49</v>
          </cell>
          <cell r="M150">
            <v>146159.32</v>
          </cell>
          <cell r="N150">
            <v>4960057</v>
          </cell>
          <cell r="O150">
            <v>0</v>
          </cell>
          <cell r="P150">
            <v>-521391</v>
          </cell>
          <cell r="Q150">
            <v>113909</v>
          </cell>
          <cell r="R150"/>
          <cell r="T150"/>
        </row>
        <row r="151">
          <cell r="B151">
            <v>33405</v>
          </cell>
          <cell r="C151" t="str">
            <v>Forsyth Technical Institute</v>
          </cell>
          <cell r="D151">
            <v>29628863.132611848</v>
          </cell>
          <cell r="E151">
            <v>29991362.235161129</v>
          </cell>
          <cell r="F151">
            <v>259177318.13845199</v>
          </cell>
          <cell r="G151">
            <v>269790544.27296001</v>
          </cell>
          <cell r="H151">
            <v>1792534.8100000003</v>
          </cell>
          <cell r="I151">
            <v>1880462.1700000002</v>
          </cell>
          <cell r="J151">
            <v>4598902.3380121812</v>
          </cell>
          <cell r="K151">
            <v>5065138.3286123537</v>
          </cell>
          <cell r="L151">
            <v>1792534.8100000003</v>
          </cell>
          <cell r="M151">
            <v>1880462.1700000002</v>
          </cell>
          <cell r="N151">
            <v>54530162</v>
          </cell>
          <cell r="O151">
            <v>0</v>
          </cell>
          <cell r="P151">
            <v>-5284926</v>
          </cell>
          <cell r="Q151">
            <v>-1333117</v>
          </cell>
          <cell r="R151"/>
          <cell r="T151"/>
        </row>
        <row r="152">
          <cell r="B152">
            <v>33500</v>
          </cell>
          <cell r="C152" t="str">
            <v>Franklin County Schools</v>
          </cell>
          <cell r="D152">
            <v>43300885.030807465</v>
          </cell>
          <cell r="E152">
            <v>40654425.61538928</v>
          </cell>
          <cell r="F152">
            <v>455923796.23822999</v>
          </cell>
          <cell r="G152">
            <v>477444052.14073598</v>
          </cell>
          <cell r="H152">
            <v>2619686.8699999996</v>
          </cell>
          <cell r="I152">
            <v>2549037.58</v>
          </cell>
          <cell r="J152">
            <v>6721032.1406828407</v>
          </cell>
          <cell r="K152">
            <v>6865986.5396448141</v>
          </cell>
          <cell r="L152">
            <v>2619686.8699999996</v>
          </cell>
          <cell r="M152">
            <v>2549037.58</v>
          </cell>
          <cell r="N152">
            <v>97501426</v>
          </cell>
          <cell r="O152">
            <v>0</v>
          </cell>
          <cell r="P152">
            <v>-9296815</v>
          </cell>
          <cell r="Q152">
            <v>-1300632</v>
          </cell>
          <cell r="R152"/>
          <cell r="T152"/>
        </row>
        <row r="153">
          <cell r="B153">
            <v>33501</v>
          </cell>
          <cell r="C153" t="str">
            <v>A Childs Garden Charter (AKA Cross Creek Charter)</v>
          </cell>
          <cell r="D153">
            <v>995210.46672733175</v>
          </cell>
          <cell r="E153">
            <v>1271006.8699438437</v>
          </cell>
          <cell r="F153">
            <v>10897783.862554001</v>
          </cell>
          <cell r="G153">
            <v>12042900.54682</v>
          </cell>
          <cell r="H153">
            <v>60209.849999999991</v>
          </cell>
          <cell r="I153">
            <v>79692.289999999994</v>
          </cell>
          <cell r="J153">
            <v>154473.55241952743</v>
          </cell>
          <cell r="K153">
            <v>214655.99202875266</v>
          </cell>
          <cell r="L153">
            <v>60209.849999999991</v>
          </cell>
          <cell r="M153">
            <v>79692.289999999994</v>
          </cell>
          <cell r="N153">
            <v>2363943</v>
          </cell>
          <cell r="O153">
            <v>0</v>
          </cell>
          <cell r="P153">
            <v>-222218</v>
          </cell>
          <cell r="Q153">
            <v>35047</v>
          </cell>
          <cell r="R153"/>
          <cell r="T153"/>
        </row>
        <row r="154">
          <cell r="B154">
            <v>33600</v>
          </cell>
          <cell r="C154" t="str">
            <v>Gaston County Schools</v>
          </cell>
          <cell r="D154">
            <v>156967197.7709513</v>
          </cell>
          <cell r="E154">
            <v>162487419.78730112</v>
          </cell>
          <cell r="F154">
            <v>1612662849.54037</v>
          </cell>
          <cell r="G154">
            <v>1702556730.3250699</v>
          </cell>
          <cell r="H154">
            <v>9496455.0199999996</v>
          </cell>
          <cell r="I154">
            <v>10187981.58</v>
          </cell>
          <cell r="J154">
            <v>24363972.710970957</v>
          </cell>
          <cell r="K154">
            <v>27441943.164458685</v>
          </cell>
          <cell r="L154">
            <v>9496455.0199999996</v>
          </cell>
          <cell r="M154">
            <v>10187981.58</v>
          </cell>
          <cell r="N154">
            <v>326892034</v>
          </cell>
          <cell r="O154">
            <v>0</v>
          </cell>
          <cell r="P154">
            <v>-32884067</v>
          </cell>
          <cell r="Q154">
            <v>3469711</v>
          </cell>
          <cell r="R154"/>
          <cell r="T154"/>
        </row>
        <row r="155">
          <cell r="B155">
            <v>33605</v>
          </cell>
          <cell r="C155" t="str">
            <v>Gaston College</v>
          </cell>
          <cell r="D155">
            <v>22462851.901250247</v>
          </cell>
          <cell r="E155">
            <v>22773649.545598272</v>
          </cell>
          <cell r="F155">
            <v>192478058.317357</v>
          </cell>
          <cell r="G155">
            <v>195497431.99387401</v>
          </cell>
          <cell r="H155">
            <v>1358993.89</v>
          </cell>
          <cell r="I155">
            <v>1427910.68</v>
          </cell>
          <cell r="J155">
            <v>3486615.7930094912</v>
          </cell>
          <cell r="K155">
            <v>3846163.5817448692</v>
          </cell>
          <cell r="L155">
            <v>1358993.89</v>
          </cell>
          <cell r="M155">
            <v>1427910.68</v>
          </cell>
          <cell r="N155">
            <v>39838354</v>
          </cell>
          <cell r="O155">
            <v>0</v>
          </cell>
          <cell r="P155">
            <v>-3924851</v>
          </cell>
          <cell r="Q155">
            <v>-445932</v>
          </cell>
          <cell r="R155"/>
          <cell r="T155"/>
        </row>
        <row r="156">
          <cell r="B156">
            <v>33700</v>
          </cell>
          <cell r="C156" t="str">
            <v>Gates County Schools</v>
          </cell>
          <cell r="D156">
            <v>10948948.367536647</v>
          </cell>
          <cell r="E156">
            <v>11540875.980099034</v>
          </cell>
          <cell r="F156">
            <v>106002426.67516001</v>
          </cell>
          <cell r="G156">
            <v>111040484.924227</v>
          </cell>
          <cell r="H156">
            <v>662407.16</v>
          </cell>
          <cell r="I156">
            <v>723614.36999999988</v>
          </cell>
          <cell r="J156">
            <v>1699462.5821743505</v>
          </cell>
          <cell r="K156">
            <v>1949098.9710373597</v>
          </cell>
          <cell r="L156">
            <v>662407.16</v>
          </cell>
          <cell r="M156">
            <v>723614.36999999988</v>
          </cell>
          <cell r="N156">
            <v>22044368</v>
          </cell>
          <cell r="O156">
            <v>0</v>
          </cell>
          <cell r="P156">
            <v>-2161512</v>
          </cell>
          <cell r="Q156">
            <v>-116818</v>
          </cell>
          <cell r="R156"/>
          <cell r="T156"/>
        </row>
        <row r="157">
          <cell r="B157">
            <v>33800</v>
          </cell>
          <cell r="C157" t="str">
            <v>Graham County Schools</v>
          </cell>
          <cell r="D157">
            <v>8102286.9428050267</v>
          </cell>
          <cell r="E157">
            <v>8506751.8998669069</v>
          </cell>
          <cell r="F157">
            <v>80686925.733927995</v>
          </cell>
          <cell r="G157">
            <v>83179639.096026003</v>
          </cell>
          <cell r="H157">
            <v>490185.24000000005</v>
          </cell>
          <cell r="I157">
            <v>533374.41</v>
          </cell>
          <cell r="J157">
            <v>1257612.4233230718</v>
          </cell>
          <cell r="K157">
            <v>1436676.1590274377</v>
          </cell>
          <cell r="L157">
            <v>490185.24000000005</v>
          </cell>
          <cell r="M157">
            <v>533374.41</v>
          </cell>
          <cell r="N157">
            <v>17257472</v>
          </cell>
          <cell r="O157">
            <v>0</v>
          </cell>
          <cell r="P157">
            <v>-1645300</v>
          </cell>
          <cell r="Q157">
            <v>-71181</v>
          </cell>
          <cell r="R157"/>
          <cell r="T157"/>
        </row>
        <row r="158">
          <cell r="B158">
            <v>33900</v>
          </cell>
          <cell r="C158" t="str">
            <v>Granville County Schools And Oxford Orphanage</v>
          </cell>
          <cell r="D158">
            <v>41881681.782729417</v>
          </cell>
          <cell r="E158">
            <v>43062150.947399117</v>
          </cell>
          <cell r="F158">
            <v>409764309.11962199</v>
          </cell>
          <cell r="G158">
            <v>413838088.63428402</v>
          </cell>
          <cell r="H158">
            <v>2533825.62</v>
          </cell>
          <cell r="I158">
            <v>2700002.2600000002</v>
          </cell>
          <cell r="J158">
            <v>6500747.7137546707</v>
          </cell>
          <cell r="K158">
            <v>7272619.0149658676</v>
          </cell>
          <cell r="L158">
            <v>2533825.62</v>
          </cell>
          <cell r="M158">
            <v>2700002.2600000002</v>
          </cell>
          <cell r="N158">
            <v>86700782</v>
          </cell>
          <cell r="O158">
            <v>0</v>
          </cell>
          <cell r="P158">
            <v>-8355570</v>
          </cell>
          <cell r="Q158">
            <v>-847682</v>
          </cell>
          <cell r="R158"/>
          <cell r="T158"/>
        </row>
        <row r="159">
          <cell r="B159">
            <v>34000</v>
          </cell>
          <cell r="C159" t="str">
            <v>Greene County Schools</v>
          </cell>
          <cell r="D159">
            <v>17981866.189777724</v>
          </cell>
          <cell r="E159">
            <v>18315320.97493336</v>
          </cell>
          <cell r="F159">
            <v>187813024.76853001</v>
          </cell>
          <cell r="G159">
            <v>190125024.97182301</v>
          </cell>
          <cell r="H159">
            <v>1087895.9800000002</v>
          </cell>
          <cell r="I159">
            <v>1148372.92</v>
          </cell>
          <cell r="J159">
            <v>2791090.7715851013</v>
          </cell>
          <cell r="K159">
            <v>3093211.7568908539</v>
          </cell>
          <cell r="L159">
            <v>1087895.9800000002</v>
          </cell>
          <cell r="M159">
            <v>1148372.92</v>
          </cell>
          <cell r="N159">
            <v>39260073</v>
          </cell>
          <cell r="O159">
            <v>0</v>
          </cell>
          <cell r="P159">
            <v>-3829725</v>
          </cell>
          <cell r="Q159">
            <v>10478</v>
          </cell>
          <cell r="R159"/>
          <cell r="T159"/>
        </row>
        <row r="160">
          <cell r="B160">
            <v>34100</v>
          </cell>
          <cell r="C160" t="str">
            <v>Guilford County Schools</v>
          </cell>
          <cell r="D160">
            <v>401475814.5595721</v>
          </cell>
          <cell r="E160">
            <v>428534140.59907854</v>
          </cell>
          <cell r="F160">
            <v>4184534838.5865598</v>
          </cell>
          <cell r="G160">
            <v>4440999775.3069296</v>
          </cell>
          <cell r="H160">
            <v>24289132.179999996</v>
          </cell>
          <cell r="I160">
            <v>26869144.309999999</v>
          </cell>
          <cell r="J160">
            <v>62315859.166433074</v>
          </cell>
          <cell r="K160">
            <v>72373661.577886209</v>
          </cell>
          <cell r="L160">
            <v>24289132.179999996</v>
          </cell>
          <cell r="M160">
            <v>26869144.309999999</v>
          </cell>
          <cell r="N160">
            <v>876058743</v>
          </cell>
          <cell r="O160">
            <v>0</v>
          </cell>
          <cell r="P160">
            <v>-85327520</v>
          </cell>
          <cell r="Q160">
            <v>-3163703</v>
          </cell>
          <cell r="R160"/>
          <cell r="T160"/>
        </row>
        <row r="161">
          <cell r="B161">
            <v>34105</v>
          </cell>
          <cell r="C161" t="str">
            <v>Guilford Technical Community College</v>
          </cell>
          <cell r="D161">
            <v>37167286.817016333</v>
          </cell>
          <cell r="E161">
            <v>37941852.726709045</v>
          </cell>
          <cell r="F161">
            <v>332976941.79843497</v>
          </cell>
          <cell r="G161">
            <v>335872129.06158298</v>
          </cell>
          <cell r="H161">
            <v>2248606.54</v>
          </cell>
          <cell r="I161">
            <v>2378958.9200000004</v>
          </cell>
          <cell r="J161">
            <v>5768993.6152902264</v>
          </cell>
          <cell r="K161">
            <v>6407869.4057888184</v>
          </cell>
          <cell r="L161">
            <v>2248606.54</v>
          </cell>
          <cell r="M161">
            <v>2378958.9200000004</v>
          </cell>
          <cell r="N161">
            <v>69371212</v>
          </cell>
          <cell r="O161">
            <v>0</v>
          </cell>
          <cell r="P161">
            <v>-6789786</v>
          </cell>
          <cell r="Q161">
            <v>-946084</v>
          </cell>
          <cell r="R161"/>
          <cell r="T161"/>
        </row>
        <row r="162">
          <cell r="B162">
            <v>34200</v>
          </cell>
          <cell r="C162" t="str">
            <v>Halifax County Schools</v>
          </cell>
          <cell r="D162">
            <v>15383968.66247322</v>
          </cell>
          <cell r="E162">
            <v>16617239.838825541</v>
          </cell>
          <cell r="F162">
            <v>135183794.140241</v>
          </cell>
          <cell r="G162">
            <v>152215222.52835</v>
          </cell>
          <cell r="H162">
            <v>930724.18</v>
          </cell>
          <cell r="I162">
            <v>1041903.02</v>
          </cell>
          <cell r="J162">
            <v>2387852.990953336</v>
          </cell>
          <cell r="K162">
            <v>2806428.6564717032</v>
          </cell>
          <cell r="L162">
            <v>930724.18</v>
          </cell>
          <cell r="M162">
            <v>1041903.02</v>
          </cell>
          <cell r="N162">
            <v>28706578</v>
          </cell>
          <cell r="O162">
            <v>0</v>
          </cell>
          <cell r="P162">
            <v>-2756554</v>
          </cell>
          <cell r="Q162">
            <v>-1216310</v>
          </cell>
          <cell r="R162"/>
          <cell r="T162"/>
        </row>
        <row r="163">
          <cell r="B163">
            <v>34205</v>
          </cell>
          <cell r="C163" t="str">
            <v>Halifax Community College</v>
          </cell>
          <cell r="D163">
            <v>6749787.0944994753</v>
          </cell>
          <cell r="E163">
            <v>6762678.6706604194</v>
          </cell>
          <cell r="F163">
            <v>60832925.089166999</v>
          </cell>
          <cell r="G163">
            <v>61643703.254316002</v>
          </cell>
          <cell r="H163">
            <v>408359.52</v>
          </cell>
          <cell r="I163">
            <v>424020.8</v>
          </cell>
          <cell r="J163">
            <v>1047681.4959468106</v>
          </cell>
          <cell r="K163">
            <v>1142125.6117100581</v>
          </cell>
          <cell r="L163">
            <v>408359.52</v>
          </cell>
          <cell r="M163">
            <v>424020.8</v>
          </cell>
          <cell r="N163">
            <v>12437938</v>
          </cell>
          <cell r="O163">
            <v>0</v>
          </cell>
          <cell r="P163">
            <v>-1240454</v>
          </cell>
          <cell r="Q163">
            <v>-234180</v>
          </cell>
          <cell r="R163"/>
          <cell r="T163"/>
        </row>
        <row r="164">
          <cell r="B164">
            <v>34220</v>
          </cell>
          <cell r="C164" t="str">
            <v>Roanoke Rapids City Schools</v>
          </cell>
          <cell r="D164">
            <v>16896013.823802356</v>
          </cell>
          <cell r="E164">
            <v>17171287.535459902</v>
          </cell>
          <cell r="F164">
            <v>163637078.65479299</v>
          </cell>
          <cell r="G164">
            <v>167514521.08282599</v>
          </cell>
          <cell r="H164">
            <v>1022202.3300000002</v>
          </cell>
          <cell r="I164">
            <v>1076641.8800000001</v>
          </cell>
          <cell r="J164">
            <v>2622548.0582764801</v>
          </cell>
          <cell r="K164">
            <v>2899999.8721469962</v>
          </cell>
          <cell r="L164">
            <v>1022202.3300000002</v>
          </cell>
          <cell r="M164">
            <v>1076641.8800000001</v>
          </cell>
          <cell r="N164">
            <v>32355349</v>
          </cell>
          <cell r="O164">
            <v>0</v>
          </cell>
          <cell r="P164">
            <v>-3336750</v>
          </cell>
          <cell r="Q164">
            <v>696369</v>
          </cell>
          <cell r="R164"/>
          <cell r="T164"/>
        </row>
        <row r="165">
          <cell r="B165">
            <v>34230</v>
          </cell>
          <cell r="C165" t="str">
            <v>Weldon City Schools</v>
          </cell>
          <cell r="D165">
            <v>6504186.8535726042</v>
          </cell>
          <cell r="E165">
            <v>6160654.5148769477</v>
          </cell>
          <cell r="F165">
            <v>59682952.333538003</v>
          </cell>
          <cell r="G165">
            <v>55051025.321699001</v>
          </cell>
          <cell r="H165">
            <v>393500.8</v>
          </cell>
          <cell r="I165">
            <v>386273.81</v>
          </cell>
          <cell r="J165">
            <v>1009560.1709010401</v>
          </cell>
          <cell r="K165">
            <v>1040451.8163585954</v>
          </cell>
          <cell r="L165">
            <v>393500.8</v>
          </cell>
          <cell r="M165">
            <v>386273.81</v>
          </cell>
          <cell r="N165">
            <v>13559150</v>
          </cell>
          <cell r="O165">
            <v>0</v>
          </cell>
          <cell r="P165">
            <v>-1217005</v>
          </cell>
          <cell r="Q165">
            <v>-454394</v>
          </cell>
          <cell r="R165"/>
          <cell r="T165"/>
        </row>
        <row r="166">
          <cell r="B166">
            <v>34300</v>
          </cell>
          <cell r="C166" t="str">
            <v>Harnett County Schools</v>
          </cell>
          <cell r="D166">
            <v>99994949.193246037</v>
          </cell>
          <cell r="E166">
            <v>103774449.23886833</v>
          </cell>
          <cell r="F166">
            <v>1030828384.38317</v>
          </cell>
          <cell r="G166">
            <v>1085286095.1384399</v>
          </cell>
          <cell r="H166">
            <v>6049655.919999999</v>
          </cell>
          <cell r="I166">
            <v>6506670.9699999997</v>
          </cell>
          <cell r="J166">
            <v>15520912.954910608</v>
          </cell>
          <cell r="K166">
            <v>17526110.893162142</v>
          </cell>
          <cell r="L166">
            <v>6049655.919999999</v>
          </cell>
          <cell r="M166">
            <v>6506670.9699999997</v>
          </cell>
          <cell r="N166">
            <v>212961815</v>
          </cell>
          <cell r="O166">
            <v>0</v>
          </cell>
          <cell r="P166">
            <v>-21019787</v>
          </cell>
          <cell r="Q166">
            <v>1146455</v>
          </cell>
          <cell r="R166"/>
          <cell r="T166"/>
        </row>
        <row r="167">
          <cell r="B167">
            <v>34400</v>
          </cell>
          <cell r="C167" t="str">
            <v>Haywood County Schools</v>
          </cell>
          <cell r="D167">
            <v>39914517.856809318</v>
          </cell>
          <cell r="E167">
            <v>42084041.897240132</v>
          </cell>
          <cell r="F167">
            <v>403190589.86467201</v>
          </cell>
          <cell r="G167">
            <v>431047314.34702402</v>
          </cell>
          <cell r="H167">
            <v>2414812.9600000004</v>
          </cell>
          <cell r="I167">
            <v>2638674.6999999997</v>
          </cell>
          <cell r="J167">
            <v>6195410.4911391465</v>
          </cell>
          <cell r="K167">
            <v>7107429.5313846711</v>
          </cell>
          <cell r="L167">
            <v>2414812.9600000004</v>
          </cell>
          <cell r="M167">
            <v>2638674.6999999997</v>
          </cell>
          <cell r="N167">
            <v>85206053</v>
          </cell>
          <cell r="O167">
            <v>0</v>
          </cell>
          <cell r="P167">
            <v>-8221524</v>
          </cell>
          <cell r="Q167">
            <v>-1036050</v>
          </cell>
          <cell r="R167"/>
          <cell r="T167"/>
        </row>
        <row r="168">
          <cell r="B168">
            <v>34405</v>
          </cell>
          <cell r="C168" t="str">
            <v>Haywood Technical College</v>
          </cell>
          <cell r="D168">
            <v>8273233.320131707</v>
          </cell>
          <cell r="E168">
            <v>8435773.4133191705</v>
          </cell>
          <cell r="F168">
            <v>79905870.142214</v>
          </cell>
          <cell r="G168">
            <v>85560388.977255002</v>
          </cell>
          <cell r="H168">
            <v>500527.43000000011</v>
          </cell>
          <cell r="I168">
            <v>528924.05000000005</v>
          </cell>
          <cell r="J168">
            <v>1284146.2019174001</v>
          </cell>
          <cell r="K168">
            <v>1424688.8458170244</v>
          </cell>
          <cell r="L168">
            <v>500527.43000000011</v>
          </cell>
          <cell r="M168">
            <v>528924.05000000005</v>
          </cell>
          <cell r="N168">
            <v>16164449</v>
          </cell>
          <cell r="O168">
            <v>0</v>
          </cell>
          <cell r="P168">
            <v>-1629373</v>
          </cell>
          <cell r="Q168">
            <v>-405826</v>
          </cell>
          <cell r="R168"/>
          <cell r="T168"/>
        </row>
        <row r="169">
          <cell r="B169">
            <v>34500</v>
          </cell>
          <cell r="C169" t="str">
            <v>Henderson County Schools</v>
          </cell>
          <cell r="D169">
            <v>72003937.807843864</v>
          </cell>
          <cell r="E169">
            <v>76311545.587270066</v>
          </cell>
          <cell r="F169">
            <v>739293026.03653896</v>
          </cell>
          <cell r="G169">
            <v>790710049.26208603</v>
          </cell>
          <cell r="H169">
            <v>4356210.51</v>
          </cell>
          <cell r="I169">
            <v>4784743.4700000007</v>
          </cell>
          <cell r="J169">
            <v>11176233.001194678</v>
          </cell>
          <cell r="K169">
            <v>12887995.26473573</v>
          </cell>
          <cell r="L169">
            <v>4356210.51</v>
          </cell>
          <cell r="M169">
            <v>4784743.4700000007</v>
          </cell>
          <cell r="N169">
            <v>150412119</v>
          </cell>
          <cell r="O169">
            <v>0</v>
          </cell>
          <cell r="P169">
            <v>-15075043</v>
          </cell>
          <cell r="Q169">
            <v>310493</v>
          </cell>
          <cell r="R169"/>
          <cell r="T169"/>
        </row>
        <row r="170">
          <cell r="B170">
            <v>34501</v>
          </cell>
          <cell r="C170" t="str">
            <v>Mountain Community School</v>
          </cell>
          <cell r="D170">
            <v>867630.15054878441</v>
          </cell>
          <cell r="E170">
            <v>942980.57171439996</v>
          </cell>
          <cell r="F170">
            <v>10135986.357966</v>
          </cell>
          <cell r="G170">
            <v>10633580.746019</v>
          </cell>
          <cell r="H170">
            <v>52491.29</v>
          </cell>
          <cell r="I170">
            <v>59124.999999999993</v>
          </cell>
          <cell r="J170">
            <v>134670.92240528116</v>
          </cell>
          <cell r="K170">
            <v>159256.75531095921</v>
          </cell>
          <cell r="L170">
            <v>52491.29</v>
          </cell>
          <cell r="M170">
            <v>59124.999999999993</v>
          </cell>
          <cell r="N170">
            <v>1850632</v>
          </cell>
          <cell r="O170">
            <v>0</v>
          </cell>
          <cell r="P170">
            <v>-206685</v>
          </cell>
          <cell r="Q170">
            <v>75951</v>
          </cell>
          <cell r="R170"/>
          <cell r="T170"/>
        </row>
        <row r="171">
          <cell r="B171">
            <v>34505</v>
          </cell>
          <cell r="C171" t="str">
            <v>Blue Ridge Community College</v>
          </cell>
          <cell r="D171">
            <v>10367639.212969344</v>
          </cell>
          <cell r="E171">
            <v>10562084.315674197</v>
          </cell>
          <cell r="F171">
            <v>92688612.166754007</v>
          </cell>
          <cell r="G171">
            <v>95832529.679394007</v>
          </cell>
          <cell r="H171">
            <v>627238.18000000005</v>
          </cell>
          <cell r="I171">
            <v>662244.00999999989</v>
          </cell>
          <cell r="J171">
            <v>1609233.5370003248</v>
          </cell>
          <cell r="K171">
            <v>1783794.2030734615</v>
          </cell>
          <cell r="L171">
            <v>627238.18000000005</v>
          </cell>
          <cell r="M171">
            <v>662244.00999999989</v>
          </cell>
          <cell r="N171">
            <v>17236632</v>
          </cell>
          <cell r="O171">
            <v>0</v>
          </cell>
          <cell r="P171">
            <v>-1890028</v>
          </cell>
          <cell r="Q171">
            <v>138481</v>
          </cell>
          <cell r="R171"/>
          <cell r="T171"/>
        </row>
        <row r="172">
          <cell r="B172">
            <v>34600</v>
          </cell>
          <cell r="C172" t="str">
            <v>Hertford County Schools</v>
          </cell>
          <cell r="D172">
            <v>18147458.483438984</v>
          </cell>
          <cell r="E172">
            <v>18428029.840608217</v>
          </cell>
          <cell r="F172">
            <v>168039953.83044299</v>
          </cell>
          <cell r="G172">
            <v>171163819.78216401</v>
          </cell>
          <cell r="H172">
            <v>1097914.2500000002</v>
          </cell>
          <cell r="I172">
            <v>1155439.78</v>
          </cell>
          <cell r="J172">
            <v>2816793.5055397283</v>
          </cell>
          <cell r="K172">
            <v>3112246.7707401025</v>
          </cell>
          <cell r="L172">
            <v>1097914.2500000002</v>
          </cell>
          <cell r="M172">
            <v>1155439.78</v>
          </cell>
          <cell r="N172">
            <v>34897842</v>
          </cell>
          <cell r="O172">
            <v>0</v>
          </cell>
          <cell r="P172">
            <v>-3426530</v>
          </cell>
          <cell r="Q172">
            <v>-166964</v>
          </cell>
          <cell r="R172"/>
          <cell r="T172"/>
        </row>
        <row r="173">
          <cell r="B173">
            <v>34605</v>
          </cell>
          <cell r="C173" t="str">
            <v>Roanoke-Chowan Community College</v>
          </cell>
          <cell r="D173">
            <v>3654897.1476492123</v>
          </cell>
          <cell r="E173">
            <v>3678296.7961252169</v>
          </cell>
          <cell r="F173">
            <v>34342724.184332997</v>
          </cell>
          <cell r="G173">
            <v>32731401.181926001</v>
          </cell>
          <cell r="H173">
            <v>221119.86999999997</v>
          </cell>
          <cell r="I173">
            <v>230629.67</v>
          </cell>
          <cell r="J173">
            <v>567302.05820881622</v>
          </cell>
          <cell r="K173">
            <v>621214.93315242743</v>
          </cell>
          <cell r="L173">
            <v>221119.86999999997</v>
          </cell>
          <cell r="M173">
            <v>230629.67</v>
          </cell>
          <cell r="N173">
            <v>7453292</v>
          </cell>
          <cell r="O173">
            <v>0</v>
          </cell>
          <cell r="P173">
            <v>-700288</v>
          </cell>
          <cell r="Q173">
            <v>-262715</v>
          </cell>
          <cell r="R173"/>
          <cell r="T173"/>
        </row>
        <row r="174">
          <cell r="B174">
            <v>34700</v>
          </cell>
          <cell r="C174" t="str">
            <v>Hoke County Schools</v>
          </cell>
          <cell r="D174">
            <v>43733539.024311423</v>
          </cell>
          <cell r="E174">
            <v>46710254.023958303</v>
          </cell>
          <cell r="F174">
            <v>485130201.37976801</v>
          </cell>
          <cell r="G174">
            <v>517785367.64719898</v>
          </cell>
          <cell r="H174">
            <v>2645862.2699999996</v>
          </cell>
          <cell r="I174">
            <v>2928738.78</v>
          </cell>
          <cell r="J174">
            <v>6788187.3822920145</v>
          </cell>
          <cell r="K174">
            <v>7888734.6343539488</v>
          </cell>
          <cell r="L174">
            <v>2645862.2699999996</v>
          </cell>
          <cell r="M174">
            <v>2928738.78</v>
          </cell>
          <cell r="N174">
            <v>98246008</v>
          </cell>
          <cell r="O174">
            <v>0</v>
          </cell>
          <cell r="P174">
            <v>-9892368</v>
          </cell>
          <cell r="Q174">
            <v>130438</v>
          </cell>
          <cell r="R174"/>
          <cell r="T174"/>
        </row>
        <row r="175">
          <cell r="B175">
            <v>34800</v>
          </cell>
          <cell r="C175" t="str">
            <v>Hyde County Schools</v>
          </cell>
          <cell r="D175">
            <v>5642160.5403450318</v>
          </cell>
          <cell r="E175">
            <v>5807734.3270008164</v>
          </cell>
          <cell r="F175">
            <v>54377379.201440997</v>
          </cell>
          <cell r="G175">
            <v>54982252.021209002</v>
          </cell>
          <cell r="H175">
            <v>341348.54</v>
          </cell>
          <cell r="I175">
            <v>364145.67</v>
          </cell>
          <cell r="J175">
            <v>875759.05914097384</v>
          </cell>
          <cell r="K175">
            <v>980848.33597860974</v>
          </cell>
          <cell r="L175">
            <v>341348.54</v>
          </cell>
          <cell r="M175">
            <v>364145.67</v>
          </cell>
          <cell r="N175">
            <v>10908167</v>
          </cell>
          <cell r="O175">
            <v>0</v>
          </cell>
          <cell r="P175">
            <v>-1108818</v>
          </cell>
          <cell r="Q175">
            <v>240391</v>
          </cell>
          <cell r="R175"/>
          <cell r="T175"/>
        </row>
        <row r="176">
          <cell r="B176">
            <v>34900</v>
          </cell>
          <cell r="C176" t="str">
            <v>Iredell County Schools</v>
          </cell>
          <cell r="D176">
            <v>104320950.44717103</v>
          </cell>
          <cell r="E176">
            <v>108796668.07023056</v>
          </cell>
          <cell r="F176">
            <v>1045578857.70096</v>
          </cell>
          <cell r="G176">
            <v>1096391139.42979</v>
          </cell>
          <cell r="H176">
            <v>6311377.3299999991</v>
          </cell>
          <cell r="I176">
            <v>6821564.7199999997</v>
          </cell>
          <cell r="J176">
            <v>16192381.758552331</v>
          </cell>
          <cell r="K176">
            <v>18374296.21058625</v>
          </cell>
          <cell r="L176">
            <v>6311377.3299999991</v>
          </cell>
          <cell r="M176">
            <v>6821564.7199999997</v>
          </cell>
          <cell r="N176">
            <v>217402149</v>
          </cell>
          <cell r="O176">
            <v>0</v>
          </cell>
          <cell r="P176">
            <v>-21320566</v>
          </cell>
          <cell r="Q176">
            <v>-58643</v>
          </cell>
          <cell r="R176"/>
          <cell r="T176"/>
        </row>
        <row r="177">
          <cell r="B177">
            <v>34901</v>
          </cell>
          <cell r="C177" t="str">
            <v>American Renaissance Middle School</v>
          </cell>
          <cell r="D177">
            <v>2355838.1353613478</v>
          </cell>
          <cell r="E177">
            <v>2561745.279404101</v>
          </cell>
          <cell r="F177">
            <v>27132099.787659999</v>
          </cell>
          <cell r="G177">
            <v>29194775.435879</v>
          </cell>
          <cell r="H177">
            <v>142527.29999999999</v>
          </cell>
          <cell r="I177">
            <v>160621.75</v>
          </cell>
          <cell r="J177">
            <v>365666.0554338487</v>
          </cell>
          <cell r="K177">
            <v>432644.37610770512</v>
          </cell>
          <cell r="L177">
            <v>142527.29999999999</v>
          </cell>
          <cell r="M177">
            <v>160621.75</v>
          </cell>
          <cell r="N177">
            <v>5693757</v>
          </cell>
          <cell r="O177">
            <v>0</v>
          </cell>
          <cell r="P177">
            <v>-553255</v>
          </cell>
          <cell r="Q177">
            <v>10869</v>
          </cell>
          <cell r="R177"/>
          <cell r="T177"/>
        </row>
        <row r="178">
          <cell r="B178">
            <v>34903</v>
          </cell>
          <cell r="C178" t="str">
            <v>Success Institute</v>
          </cell>
          <cell r="D178">
            <v>239345.65566200746</v>
          </cell>
          <cell r="E178">
            <v>251694.07437408675</v>
          </cell>
          <cell r="F178">
            <v>1409517.899345</v>
          </cell>
          <cell r="G178">
            <v>1080183.2313339999</v>
          </cell>
          <cell r="H178">
            <v>14480.320000000002</v>
          </cell>
          <cell r="I178">
            <v>15781.250000000002</v>
          </cell>
          <cell r="J178">
            <v>37150.507276990924</v>
          </cell>
          <cell r="K178">
            <v>42507.749171265546</v>
          </cell>
          <cell r="L178">
            <v>14480.320000000002</v>
          </cell>
          <cell r="M178">
            <v>15781.250000000002</v>
          </cell>
          <cell r="N178">
            <v>343966</v>
          </cell>
          <cell r="O178">
            <v>0</v>
          </cell>
          <cell r="P178">
            <v>-28742</v>
          </cell>
          <cell r="Q178">
            <v>-10043</v>
          </cell>
          <cell r="R178"/>
          <cell r="T178"/>
        </row>
        <row r="179">
          <cell r="B179">
            <v>34905</v>
          </cell>
          <cell r="C179" t="str">
            <v>Mitchell Community College</v>
          </cell>
          <cell r="D179">
            <v>10378160.436961528</v>
          </cell>
          <cell r="E179">
            <v>10885888.293792762</v>
          </cell>
          <cell r="F179">
            <v>96992674.140751004</v>
          </cell>
          <cell r="G179">
            <v>103034015.82653899</v>
          </cell>
          <cell r="H179">
            <v>627874.71</v>
          </cell>
          <cell r="I179">
            <v>682546.55999999994</v>
          </cell>
          <cell r="J179">
            <v>1610866.6095012792</v>
          </cell>
          <cell r="K179">
            <v>1838480.3466259101</v>
          </cell>
          <cell r="L179">
            <v>627874.71</v>
          </cell>
          <cell r="M179">
            <v>682546.55999999994</v>
          </cell>
          <cell r="N179">
            <v>19446808</v>
          </cell>
          <cell r="O179">
            <v>0</v>
          </cell>
          <cell r="P179">
            <v>-1977793</v>
          </cell>
          <cell r="Q179">
            <v>-350608</v>
          </cell>
          <cell r="R179"/>
          <cell r="T179"/>
        </row>
        <row r="180">
          <cell r="B180">
            <v>34910</v>
          </cell>
          <cell r="C180" t="str">
            <v>Mooresville City Schools</v>
          </cell>
          <cell r="D180">
            <v>31645073.816994652</v>
          </cell>
          <cell r="E180">
            <v>33270203.848685142</v>
          </cell>
          <cell r="F180">
            <v>331588018.735901</v>
          </cell>
          <cell r="G180">
            <v>346341536.30482</v>
          </cell>
          <cell r="H180">
            <v>1914514.7800000003</v>
          </cell>
          <cell r="I180">
            <v>2086045.95</v>
          </cell>
          <cell r="J180">
            <v>4911852.449828228</v>
          </cell>
          <cell r="K180">
            <v>5618890.6456924733</v>
          </cell>
          <cell r="L180">
            <v>1914514.7800000003</v>
          </cell>
          <cell r="M180">
            <v>2086045.95</v>
          </cell>
          <cell r="N180">
            <v>67882513</v>
          </cell>
          <cell r="O180">
            <v>0</v>
          </cell>
          <cell r="P180">
            <v>-6761464</v>
          </cell>
          <cell r="Q180">
            <v>49531</v>
          </cell>
          <cell r="R180"/>
          <cell r="T180"/>
        </row>
        <row r="181">
          <cell r="B181">
            <v>35000</v>
          </cell>
          <cell r="C181" t="str">
            <v>Jackson County Schools</v>
          </cell>
          <cell r="D181">
            <v>21048056.780403402</v>
          </cell>
          <cell r="E181">
            <v>22423713.562284905</v>
          </cell>
          <cell r="F181">
            <v>217231876.49995601</v>
          </cell>
          <cell r="G181">
            <v>234450562.20234099</v>
          </cell>
          <cell r="H181">
            <v>1273399.33</v>
          </cell>
          <cell r="I181">
            <v>1405969.6500000001</v>
          </cell>
          <cell r="J181">
            <v>3267015.5822302522</v>
          </cell>
          <cell r="K181">
            <v>3787064.0934407613</v>
          </cell>
          <cell r="L181">
            <v>1273399.33</v>
          </cell>
          <cell r="M181">
            <v>1405969.6500000001</v>
          </cell>
          <cell r="N181">
            <v>44635464</v>
          </cell>
          <cell r="O181">
            <v>0</v>
          </cell>
          <cell r="P181">
            <v>-4429610</v>
          </cell>
          <cell r="Q181">
            <v>224053</v>
          </cell>
          <cell r="R181"/>
          <cell r="T181"/>
        </row>
        <row r="182">
          <cell r="B182">
            <v>35005</v>
          </cell>
          <cell r="C182" t="str">
            <v>Southwestern Community College</v>
          </cell>
          <cell r="D182">
            <v>10445232.929992389</v>
          </cell>
          <cell r="E182">
            <v>10403689.097916491</v>
          </cell>
          <cell r="F182">
            <v>97505638.400307998</v>
          </cell>
          <cell r="G182">
            <v>102022253.819437</v>
          </cell>
          <cell r="H182">
            <v>631932.56999999995</v>
          </cell>
          <cell r="I182">
            <v>652312.6100000001</v>
          </cell>
          <cell r="J182">
            <v>1621277.3985901258</v>
          </cell>
          <cell r="K182">
            <v>1757043.3778777707</v>
          </cell>
          <cell r="L182">
            <v>631932.56999999995</v>
          </cell>
          <cell r="M182">
            <v>652312.6100000001</v>
          </cell>
          <cell r="N182">
            <v>19180331</v>
          </cell>
          <cell r="O182">
            <v>0</v>
          </cell>
          <cell r="P182">
            <v>-1988253</v>
          </cell>
          <cell r="Q182">
            <v>-83366</v>
          </cell>
          <cell r="R182"/>
          <cell r="T182"/>
        </row>
        <row r="183">
          <cell r="B183">
            <v>35100</v>
          </cell>
          <cell r="C183" t="str">
            <v>Johnston County Schools</v>
          </cell>
          <cell r="D183">
            <v>183482324.39047384</v>
          </cell>
          <cell r="E183">
            <v>194983434.59299231</v>
          </cell>
          <cell r="F183">
            <v>1960326153.21946</v>
          </cell>
          <cell r="G183">
            <v>2102010168.45157</v>
          </cell>
          <cell r="H183">
            <v>11100609.969999999</v>
          </cell>
          <cell r="I183">
            <v>12225485.780000001</v>
          </cell>
          <cell r="J183">
            <v>28479570.304352593</v>
          </cell>
          <cell r="K183">
            <v>32930083.67734582</v>
          </cell>
          <cell r="L183">
            <v>11100609.969999999</v>
          </cell>
          <cell r="M183">
            <v>12225485.780000001</v>
          </cell>
          <cell r="N183">
            <v>396255480</v>
          </cell>
          <cell r="O183">
            <v>0</v>
          </cell>
          <cell r="P183">
            <v>-39973325</v>
          </cell>
          <cell r="Q183">
            <v>4301882</v>
          </cell>
          <cell r="R183"/>
          <cell r="T183"/>
        </row>
        <row r="184">
          <cell r="B184">
            <v>35105</v>
          </cell>
          <cell r="C184" t="str">
            <v>Johnston Technical College</v>
          </cell>
          <cell r="D184">
            <v>16648459.190270523</v>
          </cell>
          <cell r="E184">
            <v>17842060.517175026</v>
          </cell>
          <cell r="F184">
            <v>164191349.96103701</v>
          </cell>
          <cell r="G184">
            <v>176451452.53884101</v>
          </cell>
          <cell r="H184">
            <v>1007225.3700000001</v>
          </cell>
          <cell r="I184">
            <v>1118699.43</v>
          </cell>
          <cell r="J184">
            <v>2584123.3783338265</v>
          </cell>
          <cell r="K184">
            <v>3013284.4209728464</v>
          </cell>
          <cell r="L184">
            <v>1007225.3700000001</v>
          </cell>
          <cell r="M184">
            <v>1118699.43</v>
          </cell>
          <cell r="N184">
            <v>32385407</v>
          </cell>
          <cell r="O184">
            <v>0</v>
          </cell>
          <cell r="P184">
            <v>-3348052</v>
          </cell>
          <cell r="Q184">
            <v>-377628</v>
          </cell>
          <cell r="R184"/>
          <cell r="T184"/>
        </row>
        <row r="185">
          <cell r="B185">
            <v>35106</v>
          </cell>
          <cell r="C185" t="str">
            <v>Neuse Charter School</v>
          </cell>
          <cell r="D185">
            <v>3559816.8730435628</v>
          </cell>
          <cell r="E185">
            <v>3915765.8590537598</v>
          </cell>
          <cell r="F185">
            <v>42877907.051986001</v>
          </cell>
          <cell r="G185">
            <v>43895512.936933003</v>
          </cell>
          <cell r="H185">
            <v>215367.55</v>
          </cell>
          <cell r="I185">
            <v>245519.01000000004</v>
          </cell>
          <cell r="J185">
            <v>552543.986148283</v>
          </cell>
          <cell r="K185">
            <v>661320.268917699</v>
          </cell>
          <cell r="L185">
            <v>215367.55</v>
          </cell>
          <cell r="M185">
            <v>245519.01000000004</v>
          </cell>
          <cell r="N185">
            <v>8870821</v>
          </cell>
          <cell r="O185">
            <v>0</v>
          </cell>
          <cell r="P185">
            <v>-874330</v>
          </cell>
          <cell r="Q185">
            <v>-36464</v>
          </cell>
          <cell r="R185"/>
          <cell r="T185"/>
        </row>
        <row r="186">
          <cell r="B186">
            <v>35200</v>
          </cell>
          <cell r="C186" t="str">
            <v>Jones County Schools</v>
          </cell>
          <cell r="D186">
            <v>8708897.4154395368</v>
          </cell>
          <cell r="E186">
            <v>8906573.4294234104</v>
          </cell>
          <cell r="F186">
            <v>80226394.521195993</v>
          </cell>
          <cell r="G186">
            <v>82356207.574273005</v>
          </cell>
          <cell r="H186">
            <v>526884.93999999994</v>
          </cell>
          <cell r="I186">
            <v>558443.27</v>
          </cell>
          <cell r="J186">
            <v>1351768.6624057288</v>
          </cell>
          <cell r="K186">
            <v>1504200.6461808363</v>
          </cell>
          <cell r="L186">
            <v>526884.93999999994</v>
          </cell>
          <cell r="M186">
            <v>558443.27</v>
          </cell>
          <cell r="N186">
            <v>16532303</v>
          </cell>
          <cell r="O186">
            <v>0</v>
          </cell>
          <cell r="P186">
            <v>-1635909</v>
          </cell>
          <cell r="Q186">
            <v>28409</v>
          </cell>
          <cell r="R186"/>
          <cell r="T186"/>
        </row>
        <row r="187">
          <cell r="B187">
            <v>35300</v>
          </cell>
          <cell r="C187" t="str">
            <v>Sanford-Lee County Board Of Education</v>
          </cell>
          <cell r="D187">
            <v>54855032.126455717</v>
          </cell>
          <cell r="E187">
            <v>56462569.463434078</v>
          </cell>
          <cell r="F187">
            <v>603719601.21251297</v>
          </cell>
          <cell r="G187">
            <v>619547282.45167994</v>
          </cell>
          <cell r="H187">
            <v>3318708.3200000003</v>
          </cell>
          <cell r="I187">
            <v>3540210.1800000006</v>
          </cell>
          <cell r="J187">
            <v>8514431.8352336362</v>
          </cell>
          <cell r="K187">
            <v>9535769.7485941146</v>
          </cell>
          <cell r="L187">
            <v>3318708.3200000003</v>
          </cell>
          <cell r="M187">
            <v>3540210.1800000006</v>
          </cell>
          <cell r="N187">
            <v>119790962</v>
          </cell>
          <cell r="O187">
            <v>0</v>
          </cell>
          <cell r="P187">
            <v>-12310543</v>
          </cell>
          <cell r="Q187">
            <v>2553023</v>
          </cell>
          <cell r="R187"/>
          <cell r="T187"/>
        </row>
        <row r="188">
          <cell r="B188">
            <v>35305</v>
          </cell>
          <cell r="C188" t="str">
            <v>Central Carolina Community College</v>
          </cell>
          <cell r="D188">
            <v>21673372.165482759</v>
          </cell>
          <cell r="E188">
            <v>22583983.73642334</v>
          </cell>
          <cell r="F188">
            <v>204248491.00702</v>
          </cell>
          <cell r="G188">
            <v>217798660.70276701</v>
          </cell>
          <cell r="H188">
            <v>1311230.6700000002</v>
          </cell>
          <cell r="I188">
            <v>1416018.6099999999</v>
          </cell>
          <cell r="J188">
            <v>3364075.14113284</v>
          </cell>
          <cell r="K188">
            <v>3814131.573590437</v>
          </cell>
          <cell r="L188">
            <v>1311230.6700000002</v>
          </cell>
          <cell r="M188">
            <v>1416018.6099999999</v>
          </cell>
          <cell r="N188">
            <v>39998236</v>
          </cell>
          <cell r="O188">
            <v>0</v>
          </cell>
          <cell r="P188">
            <v>-4164864</v>
          </cell>
          <cell r="Q188">
            <v>-2258</v>
          </cell>
          <cell r="R188"/>
          <cell r="T188"/>
        </row>
        <row r="189">
          <cell r="B189">
            <v>35400</v>
          </cell>
          <cell r="C189" t="str">
            <v>Lenoir County Schools</v>
          </cell>
          <cell r="D189">
            <v>43434520.922719724</v>
          </cell>
          <cell r="E189">
            <v>44822446.153757438</v>
          </cell>
          <cell r="F189">
            <v>428689727.40499699</v>
          </cell>
          <cell r="G189">
            <v>451440036.332313</v>
          </cell>
          <cell r="H189">
            <v>2627771.79</v>
          </cell>
          <cell r="I189">
            <v>2810372.99</v>
          </cell>
          <cell r="J189">
            <v>6741774.6988095883</v>
          </cell>
          <cell r="K189">
            <v>7569909.2363798544</v>
          </cell>
          <cell r="L189">
            <v>2627771.79</v>
          </cell>
          <cell r="M189">
            <v>2810372.99</v>
          </cell>
          <cell r="N189">
            <v>88553112</v>
          </cell>
          <cell r="O189">
            <v>0</v>
          </cell>
          <cell r="P189">
            <v>-8741481</v>
          </cell>
          <cell r="Q189">
            <v>-304812</v>
          </cell>
          <cell r="R189"/>
          <cell r="T189"/>
        </row>
        <row r="190">
          <cell r="B190">
            <v>35401</v>
          </cell>
          <cell r="C190" t="str">
            <v>Childrens Village Academy</v>
          </cell>
          <cell r="D190">
            <v>444604.31750143535</v>
          </cell>
          <cell r="E190">
            <v>487060.43018085643</v>
          </cell>
          <cell r="F190">
            <v>4558918.3075449998</v>
          </cell>
          <cell r="G190">
            <v>4785050.1998309996</v>
          </cell>
          <cell r="H190">
            <v>26898.39</v>
          </cell>
          <cell r="I190">
            <v>30538.75</v>
          </cell>
          <cell r="J190">
            <v>69010.134681715586</v>
          </cell>
          <cell r="K190">
            <v>82257.96594084661</v>
          </cell>
          <cell r="L190">
            <v>26898.39</v>
          </cell>
          <cell r="M190">
            <v>30538.75</v>
          </cell>
          <cell r="N190">
            <v>1088886</v>
          </cell>
          <cell r="O190">
            <v>0</v>
          </cell>
          <cell r="P190">
            <v>-92962</v>
          </cell>
          <cell r="Q190">
            <v>22970</v>
          </cell>
          <cell r="R190"/>
          <cell r="T190"/>
        </row>
        <row r="191">
          <cell r="B191">
            <v>35405</v>
          </cell>
          <cell r="C191" t="str">
            <v>Lenoir County Community College</v>
          </cell>
          <cell r="D191">
            <v>14505776.791806726</v>
          </cell>
          <cell r="E191">
            <v>14544408.25543626</v>
          </cell>
          <cell r="F191">
            <v>141600668.53219</v>
          </cell>
          <cell r="G191">
            <v>145556721.48889199</v>
          </cell>
          <cell r="H191">
            <v>877593.91</v>
          </cell>
          <cell r="I191">
            <v>911936.21999999986</v>
          </cell>
          <cell r="J191">
            <v>2251542.7103612293</v>
          </cell>
          <cell r="K191">
            <v>2456355.2380167618</v>
          </cell>
          <cell r="L191">
            <v>877593.91</v>
          </cell>
          <cell r="M191">
            <v>911936.21999999986</v>
          </cell>
          <cell r="N191">
            <v>28754914</v>
          </cell>
          <cell r="O191">
            <v>0</v>
          </cell>
          <cell r="P191">
            <v>-2887402</v>
          </cell>
          <cell r="Q191">
            <v>-412649</v>
          </cell>
          <cell r="R191"/>
          <cell r="T191"/>
        </row>
        <row r="192">
          <cell r="B192">
            <v>35500</v>
          </cell>
          <cell r="C192" t="str">
            <v>Lincoln County Schools</v>
          </cell>
          <cell r="D192">
            <v>56996771.87429145</v>
          </cell>
          <cell r="E192">
            <v>59918476.113865875</v>
          </cell>
          <cell r="F192">
            <v>595650605.48542905</v>
          </cell>
          <cell r="G192">
            <v>620258523.64684403</v>
          </cell>
          <cell r="H192">
            <v>3448282.75</v>
          </cell>
          <cell r="I192">
            <v>3756895.9599999995</v>
          </cell>
          <cell r="J192">
            <v>8846866.1878326759</v>
          </cell>
          <cell r="K192">
            <v>10119425.972608054</v>
          </cell>
          <cell r="L192">
            <v>3448282.75</v>
          </cell>
          <cell r="M192">
            <v>3756895.9599999995</v>
          </cell>
          <cell r="N192">
            <v>123670043</v>
          </cell>
          <cell r="O192">
            <v>0</v>
          </cell>
          <cell r="P192">
            <v>-12146007</v>
          </cell>
          <cell r="Q192">
            <v>-1198706</v>
          </cell>
          <cell r="R192"/>
          <cell r="T192"/>
        </row>
        <row r="193">
          <cell r="B193">
            <v>35600</v>
          </cell>
          <cell r="C193" t="str">
            <v>Macon County Schools</v>
          </cell>
          <cell r="D193">
            <v>24826599.34315253</v>
          </cell>
          <cell r="E193">
            <v>25776245.140191708</v>
          </cell>
          <cell r="F193">
            <v>251120704.39622599</v>
          </cell>
          <cell r="G193">
            <v>262523982.711853</v>
          </cell>
          <cell r="H193">
            <v>1501999.7</v>
          </cell>
          <cell r="I193">
            <v>1616173.8</v>
          </cell>
          <cell r="J193">
            <v>3853509.5070335586</v>
          </cell>
          <cell r="K193">
            <v>4353261.6559252962</v>
          </cell>
          <cell r="L193">
            <v>1501999.7</v>
          </cell>
          <cell r="M193">
            <v>1616173.8</v>
          </cell>
          <cell r="N193">
            <v>51057671</v>
          </cell>
          <cell r="O193">
            <v>0</v>
          </cell>
          <cell r="P193">
            <v>-5120643</v>
          </cell>
          <cell r="Q193">
            <v>578699</v>
          </cell>
          <cell r="R193"/>
          <cell r="T193"/>
        </row>
        <row r="194">
          <cell r="B194">
            <v>35700</v>
          </cell>
          <cell r="C194" t="str">
            <v>Madison County Schools</v>
          </cell>
          <cell r="D194">
            <v>13616971.795736644</v>
          </cell>
          <cell r="E194">
            <v>14402864.678643854</v>
          </cell>
          <cell r="F194">
            <v>134145758.058532</v>
          </cell>
          <cell r="G194">
            <v>141326184.099866</v>
          </cell>
          <cell r="H194">
            <v>823821.54999999993</v>
          </cell>
          <cell r="I194">
            <v>903061.41999999993</v>
          </cell>
          <cell r="J194">
            <v>2113585.0926096202</v>
          </cell>
          <cell r="K194">
            <v>2432450.4286800399</v>
          </cell>
          <cell r="L194">
            <v>823821.54999999993</v>
          </cell>
          <cell r="M194">
            <v>903061.41999999993</v>
          </cell>
          <cell r="N194">
            <v>28553119</v>
          </cell>
          <cell r="O194">
            <v>0</v>
          </cell>
          <cell r="P194">
            <v>-2735388</v>
          </cell>
          <cell r="Q194">
            <v>-2668</v>
          </cell>
          <cell r="R194"/>
          <cell r="T194"/>
        </row>
        <row r="195">
          <cell r="B195">
            <v>35800</v>
          </cell>
          <cell r="C195" t="str">
            <v>Martin County Schools</v>
          </cell>
          <cell r="D195">
            <v>20453057.125473175</v>
          </cell>
          <cell r="E195">
            <v>21113996.243383147</v>
          </cell>
          <cell r="F195">
            <v>181214613.599718</v>
          </cell>
          <cell r="G195">
            <v>187645462.488087</v>
          </cell>
          <cell r="H195">
            <v>1237402.0799999998</v>
          </cell>
          <cell r="I195">
            <v>1323850.21</v>
          </cell>
          <cell r="J195">
            <v>3174661.5390822645</v>
          </cell>
          <cell r="K195">
            <v>3565870.4264242193</v>
          </cell>
          <cell r="L195">
            <v>1237402.0799999998</v>
          </cell>
          <cell r="M195">
            <v>1323850.21</v>
          </cell>
          <cell r="N195">
            <v>39405443</v>
          </cell>
          <cell r="O195">
            <v>0</v>
          </cell>
          <cell r="P195">
            <v>-3695176</v>
          </cell>
          <cell r="Q195">
            <v>-503245</v>
          </cell>
          <cell r="R195"/>
          <cell r="T195"/>
        </row>
        <row r="196">
          <cell r="B196">
            <v>35805</v>
          </cell>
          <cell r="C196" t="str">
            <v>Martin Community College</v>
          </cell>
          <cell r="D196">
            <v>4279502.7761448678</v>
          </cell>
          <cell r="E196">
            <v>4618117.0870736931</v>
          </cell>
          <cell r="F196">
            <v>34402184.100639001</v>
          </cell>
          <cell r="G196">
            <v>38949676.029527999</v>
          </cell>
          <cell r="H196">
            <v>258908.27000000002</v>
          </cell>
          <cell r="I196">
            <v>289556.51999999996</v>
          </cell>
          <cell r="J196">
            <v>664251.45084557042</v>
          </cell>
          <cell r="K196">
            <v>779937.95948131697</v>
          </cell>
          <cell r="L196">
            <v>258908.27000000002</v>
          </cell>
          <cell r="M196">
            <v>289556.51999999996</v>
          </cell>
          <cell r="N196">
            <v>6267062</v>
          </cell>
          <cell r="O196">
            <v>0</v>
          </cell>
          <cell r="P196">
            <v>-701500</v>
          </cell>
          <cell r="Q196">
            <v>207060</v>
          </cell>
          <cell r="R196"/>
          <cell r="T196"/>
        </row>
        <row r="197">
          <cell r="B197">
            <v>35900</v>
          </cell>
          <cell r="C197" t="str">
            <v>Mcdowell County Schools</v>
          </cell>
          <cell r="D197">
            <v>35509663.373712279</v>
          </cell>
          <cell r="E197">
            <v>36615537.035873339</v>
          </cell>
          <cell r="F197">
            <v>355941334.10372198</v>
          </cell>
          <cell r="G197">
            <v>366980228.99263102</v>
          </cell>
          <cell r="H197">
            <v>2148320.9600000004</v>
          </cell>
          <cell r="I197">
            <v>2295798.7600000002</v>
          </cell>
          <cell r="J197">
            <v>5511702.328249109</v>
          </cell>
          <cell r="K197">
            <v>6183872.4966515629</v>
          </cell>
          <cell r="L197">
            <v>2148320.9600000004</v>
          </cell>
          <cell r="M197">
            <v>2295798.7600000002</v>
          </cell>
          <cell r="N197">
            <v>73452157</v>
          </cell>
          <cell r="O197">
            <v>0</v>
          </cell>
          <cell r="P197">
            <v>-7258057</v>
          </cell>
          <cell r="Q197">
            <v>-292547</v>
          </cell>
          <cell r="R197"/>
          <cell r="T197"/>
        </row>
        <row r="198">
          <cell r="B198">
            <v>35905</v>
          </cell>
          <cell r="C198" t="str">
            <v>Mcdowell Technical College</v>
          </cell>
          <cell r="D198">
            <v>5661530.7462806571</v>
          </cell>
          <cell r="E198">
            <v>5428763.9519481994</v>
          </cell>
          <cell r="F198">
            <v>43630075.463918</v>
          </cell>
          <cell r="G198">
            <v>42805510.684395</v>
          </cell>
          <cell r="H198">
            <v>342520.43</v>
          </cell>
          <cell r="I198">
            <v>340384.18</v>
          </cell>
          <cell r="J198">
            <v>878765.64380021009</v>
          </cell>
          <cell r="K198">
            <v>916845.32881152641</v>
          </cell>
          <cell r="L198">
            <v>342520.43</v>
          </cell>
          <cell r="M198">
            <v>340384.18</v>
          </cell>
          <cell r="N198">
            <v>9532419</v>
          </cell>
          <cell r="O198">
            <v>0</v>
          </cell>
          <cell r="P198">
            <v>-889668</v>
          </cell>
          <cell r="Q198">
            <v>-154753</v>
          </cell>
          <cell r="R198"/>
          <cell r="T198"/>
        </row>
        <row r="199">
          <cell r="B199">
            <v>36000</v>
          </cell>
          <cell r="C199" t="str">
            <v>Charlotte-Mecklenburg County Schools</v>
          </cell>
          <cell r="D199">
            <v>809160122.52038562</v>
          </cell>
          <cell r="E199">
            <v>856564564.02295327</v>
          </cell>
          <cell r="F199">
            <v>8834882476.9263802</v>
          </cell>
          <cell r="G199">
            <v>9325103609.60746</v>
          </cell>
          <cell r="H199">
            <v>48953875.819999993</v>
          </cell>
          <cell r="I199">
            <v>53706705.490000002</v>
          </cell>
          <cell r="J199">
            <v>125595381.86226682</v>
          </cell>
          <cell r="K199">
            <v>144662252.08928001</v>
          </cell>
          <cell r="L199">
            <v>48953875.819999993</v>
          </cell>
          <cell r="M199">
            <v>53706705.490000002</v>
          </cell>
          <cell r="N199">
            <v>1795538583</v>
          </cell>
          <cell r="O199">
            <v>0</v>
          </cell>
          <cell r="P199">
            <v>-180153504</v>
          </cell>
          <cell r="Q199">
            <v>13324697</v>
          </cell>
          <cell r="R199"/>
          <cell r="T199"/>
        </row>
        <row r="200">
          <cell r="B200">
            <v>36001</v>
          </cell>
          <cell r="C200" t="str">
            <v>Community Charter School</v>
          </cell>
          <cell r="D200">
            <v>0</v>
          </cell>
          <cell r="E200">
            <v>0</v>
          </cell>
          <cell r="F200">
            <v>0</v>
          </cell>
          <cell r="G200">
            <v>0</v>
          </cell>
          <cell r="H200">
            <v>0</v>
          </cell>
          <cell r="I200">
            <v>0</v>
          </cell>
          <cell r="J200">
            <v>0</v>
          </cell>
          <cell r="K200">
            <v>0</v>
          </cell>
          <cell r="L200">
            <v>0</v>
          </cell>
          <cell r="M200">
            <v>0</v>
          </cell>
          <cell r="N200">
            <v>972313</v>
          </cell>
          <cell r="O200">
            <v>0</v>
          </cell>
          <cell r="P200">
            <v>0</v>
          </cell>
          <cell r="Q200">
            <v>-197118</v>
          </cell>
          <cell r="R200"/>
          <cell r="T200"/>
        </row>
        <row r="201">
          <cell r="B201">
            <v>36002</v>
          </cell>
          <cell r="C201" t="str">
            <v>Kennedy Charter</v>
          </cell>
          <cell r="D201">
            <v>0</v>
          </cell>
          <cell r="E201">
            <v>0</v>
          </cell>
          <cell r="F201">
            <v>0</v>
          </cell>
          <cell r="G201">
            <v>0</v>
          </cell>
          <cell r="H201">
            <v>0</v>
          </cell>
          <cell r="I201">
            <v>0</v>
          </cell>
          <cell r="J201">
            <v>0</v>
          </cell>
          <cell r="K201">
            <v>0</v>
          </cell>
          <cell r="L201">
            <v>0</v>
          </cell>
          <cell r="M201">
            <v>0</v>
          </cell>
          <cell r="N201">
            <v>719662</v>
          </cell>
          <cell r="O201">
            <v>0</v>
          </cell>
          <cell r="P201">
            <v>0</v>
          </cell>
          <cell r="Q201">
            <v>-1070064</v>
          </cell>
          <cell r="R201"/>
          <cell r="T201"/>
        </row>
        <row r="202">
          <cell r="B202">
            <v>36003</v>
          </cell>
          <cell r="C202" t="str">
            <v>Community School Of Davidson</v>
          </cell>
          <cell r="D202">
            <v>5346987.7524848729</v>
          </cell>
          <cell r="E202">
            <v>5549961.4768955968</v>
          </cell>
          <cell r="F202">
            <v>60997352.568986997</v>
          </cell>
          <cell r="G202">
            <v>63758466.97309</v>
          </cell>
          <cell r="H202">
            <v>323490.7</v>
          </cell>
          <cell r="I202">
            <v>347983.27999999997</v>
          </cell>
          <cell r="J202">
            <v>829943.23360180482</v>
          </cell>
          <cell r="K202">
            <v>937313.96321801282</v>
          </cell>
          <cell r="L202">
            <v>323490.7</v>
          </cell>
          <cell r="M202">
            <v>347983.27999999997</v>
          </cell>
          <cell r="N202">
            <v>13120512</v>
          </cell>
          <cell r="O202">
            <v>0</v>
          </cell>
          <cell r="P202">
            <v>-1243807</v>
          </cell>
          <cell r="Q202">
            <v>-114829</v>
          </cell>
          <cell r="R202"/>
          <cell r="T202"/>
        </row>
        <row r="203">
          <cell r="B203">
            <v>36004</v>
          </cell>
          <cell r="C203" t="str">
            <v>Corvian Community School</v>
          </cell>
          <cell r="D203">
            <v>3069697.0592252784</v>
          </cell>
          <cell r="E203">
            <v>3397220.164838424</v>
          </cell>
          <cell r="F203">
            <v>36668657.477577999</v>
          </cell>
          <cell r="G203">
            <v>44857210.070448004</v>
          </cell>
          <cell r="H203">
            <v>185715.49</v>
          </cell>
          <cell r="I203">
            <v>213006.12999999998</v>
          </cell>
          <cell r="J203">
            <v>476469.07407397998</v>
          </cell>
          <cell r="K203">
            <v>573744.86469588778</v>
          </cell>
          <cell r="L203">
            <v>185715.49</v>
          </cell>
          <cell r="M203">
            <v>213006.12999999998</v>
          </cell>
          <cell r="N203">
            <v>7170858</v>
          </cell>
          <cell r="O203">
            <v>0</v>
          </cell>
          <cell r="P203">
            <v>-747716</v>
          </cell>
          <cell r="Q203">
            <v>190804</v>
          </cell>
          <cell r="R203"/>
          <cell r="T203"/>
        </row>
        <row r="204">
          <cell r="B204">
            <v>36005</v>
          </cell>
          <cell r="C204" t="str">
            <v>Central Piedmont Community College</v>
          </cell>
          <cell r="D204">
            <v>74733203.113450572</v>
          </cell>
          <cell r="E204">
            <v>74544077.667972758</v>
          </cell>
          <cell r="F204">
            <v>703752927.40249002</v>
          </cell>
          <cell r="G204">
            <v>724567829.70559704</v>
          </cell>
          <cell r="H204">
            <v>4521330.01</v>
          </cell>
          <cell r="I204">
            <v>4673923.01</v>
          </cell>
          <cell r="J204">
            <v>11599861.290232703</v>
          </cell>
          <cell r="K204">
            <v>12589493.668428447</v>
          </cell>
          <cell r="L204">
            <v>4521330.01</v>
          </cell>
          <cell r="M204">
            <v>4673923.01</v>
          </cell>
          <cell r="N204">
            <v>136676625</v>
          </cell>
          <cell r="O204">
            <v>0</v>
          </cell>
          <cell r="P204">
            <v>-14350339</v>
          </cell>
          <cell r="Q204">
            <v>-737504</v>
          </cell>
          <cell r="R204"/>
          <cell r="T204"/>
        </row>
        <row r="205">
          <cell r="B205">
            <v>36006</v>
          </cell>
          <cell r="C205" t="str">
            <v>Lake Norman Charter School</v>
          </cell>
          <cell r="D205">
            <v>7926589.9567284156</v>
          </cell>
          <cell r="E205">
            <v>9048152.7318222523</v>
          </cell>
          <cell r="F205">
            <v>94580323.121946007</v>
          </cell>
          <cell r="G205">
            <v>107598799.54730099</v>
          </cell>
          <cell r="H205">
            <v>479555.64</v>
          </cell>
          <cell r="I205">
            <v>567320.30999999994</v>
          </cell>
          <cell r="J205">
            <v>1230341.2696364471</v>
          </cell>
          <cell r="K205">
            <v>1528111.4890927277</v>
          </cell>
          <cell r="L205">
            <v>479555.64</v>
          </cell>
          <cell r="M205">
            <v>567320.30999999994</v>
          </cell>
          <cell r="N205">
            <v>17100148</v>
          </cell>
          <cell r="O205">
            <v>0</v>
          </cell>
          <cell r="P205">
            <v>-1928603</v>
          </cell>
          <cell r="Q205">
            <v>686555</v>
          </cell>
          <cell r="R205"/>
          <cell r="T205"/>
        </row>
        <row r="206">
          <cell r="B206">
            <v>36007</v>
          </cell>
          <cell r="C206" t="str">
            <v>Socrates Academy</v>
          </cell>
          <cell r="D206">
            <v>2661897.2735046577</v>
          </cell>
          <cell r="E206">
            <v>2905924.9743801616</v>
          </cell>
          <cell r="F206">
            <v>29720334.409209002</v>
          </cell>
          <cell r="G206">
            <v>32856524.098731998</v>
          </cell>
          <cell r="H206">
            <v>161043.76</v>
          </cell>
          <cell r="I206">
            <v>182201.86</v>
          </cell>
          <cell r="J206">
            <v>413171.62727025227</v>
          </cell>
          <cell r="K206">
            <v>490771.70461262827</v>
          </cell>
          <cell r="L206">
            <v>161043.76</v>
          </cell>
          <cell r="M206">
            <v>182201.86</v>
          </cell>
          <cell r="N206">
            <v>5653271</v>
          </cell>
          <cell r="O206">
            <v>0</v>
          </cell>
          <cell r="P206">
            <v>-606032</v>
          </cell>
          <cell r="Q206">
            <v>127628</v>
          </cell>
          <cell r="R206"/>
          <cell r="T206"/>
        </row>
        <row r="207">
          <cell r="B207">
            <v>36008</v>
          </cell>
          <cell r="C207" t="str">
            <v>Pine Lake Prep Charter</v>
          </cell>
          <cell r="D207">
            <v>6876930.54839327</v>
          </cell>
          <cell r="E207">
            <v>7550973.9055606471</v>
          </cell>
          <cell r="F207">
            <v>87140409.408711001</v>
          </cell>
          <cell r="G207">
            <v>92572650.363581002</v>
          </cell>
          <cell r="H207">
            <v>416051.65</v>
          </cell>
          <cell r="I207">
            <v>473447.00999999995</v>
          </cell>
          <cell r="J207">
            <v>1067416.3175212343</v>
          </cell>
          <cell r="K207">
            <v>1275258.090896833</v>
          </cell>
          <cell r="L207">
            <v>416051.65</v>
          </cell>
          <cell r="M207">
            <v>473447.00999999995</v>
          </cell>
          <cell r="N207">
            <v>18912044</v>
          </cell>
          <cell r="O207">
            <v>0</v>
          </cell>
          <cell r="P207">
            <v>-1776894</v>
          </cell>
          <cell r="Q207">
            <v>122789</v>
          </cell>
          <cell r="R207"/>
          <cell r="T207"/>
        </row>
        <row r="208">
          <cell r="B208">
            <v>36009</v>
          </cell>
          <cell r="C208" t="str">
            <v>Charlotte Secondary Charter</v>
          </cell>
          <cell r="D208">
            <v>1514080.0503142206</v>
          </cell>
          <cell r="E208">
            <v>1344786.9457892943</v>
          </cell>
          <cell r="F208">
            <v>20059917.440857999</v>
          </cell>
          <cell r="G208">
            <v>17575455.250707999</v>
          </cell>
          <cell r="H208">
            <v>91601.26</v>
          </cell>
          <cell r="I208">
            <v>84318.310000000012</v>
          </cell>
          <cell r="J208">
            <v>235010.91662418627</v>
          </cell>
          <cell r="K208">
            <v>227116.45604910966</v>
          </cell>
          <cell r="L208">
            <v>91601.26</v>
          </cell>
          <cell r="M208">
            <v>84318.310000000012</v>
          </cell>
          <cell r="N208">
            <v>5403591</v>
          </cell>
          <cell r="O208">
            <v>0</v>
          </cell>
          <cell r="P208">
            <v>-409045</v>
          </cell>
          <cell r="Q208">
            <v>-279646</v>
          </cell>
          <cell r="R208"/>
          <cell r="T208"/>
        </row>
        <row r="209">
          <cell r="B209">
            <v>36100</v>
          </cell>
          <cell r="C209" t="str">
            <v>Mitchell County Schools</v>
          </cell>
          <cell r="D209">
            <v>11289475.163082479</v>
          </cell>
          <cell r="E209">
            <v>11682234.708775986</v>
          </cell>
          <cell r="F209">
            <v>105736036.96042199</v>
          </cell>
          <cell r="G209">
            <v>111808682.966392</v>
          </cell>
          <cell r="H209">
            <v>683008.9</v>
          </cell>
          <cell r="I209">
            <v>732477.58</v>
          </cell>
          <cell r="J209">
            <v>1752318.1193302057</v>
          </cell>
          <cell r="K209">
            <v>1972972.5620097006</v>
          </cell>
          <cell r="L209">
            <v>683008.9</v>
          </cell>
          <cell r="M209">
            <v>732477.58</v>
          </cell>
          <cell r="N209">
            <v>22205523</v>
          </cell>
          <cell r="O209">
            <v>0</v>
          </cell>
          <cell r="P209">
            <v>-2156080</v>
          </cell>
          <cell r="Q209">
            <v>-155698</v>
          </cell>
          <cell r="R209"/>
          <cell r="T209"/>
        </row>
        <row r="210">
          <cell r="B210">
            <v>36102</v>
          </cell>
          <cell r="C210" t="str">
            <v>Kipp Charlotte Charter</v>
          </cell>
          <cell r="D210">
            <v>3046924.3522939556</v>
          </cell>
          <cell r="E210">
            <v>3181069.8790837489</v>
          </cell>
          <cell r="F210">
            <v>39052094.472413003</v>
          </cell>
          <cell r="G210">
            <v>43730261.623884</v>
          </cell>
          <cell r="H210">
            <v>184337.75</v>
          </cell>
          <cell r="I210">
            <v>199453.47999999998</v>
          </cell>
          <cell r="J210">
            <v>472934.36352229322</v>
          </cell>
          <cell r="K210">
            <v>537239.98410620377</v>
          </cell>
          <cell r="L210">
            <v>184337.75</v>
          </cell>
          <cell r="M210">
            <v>199453.47999999998</v>
          </cell>
          <cell r="N210">
            <v>6113381</v>
          </cell>
          <cell r="O210">
            <v>0</v>
          </cell>
          <cell r="P210">
            <v>-796318</v>
          </cell>
          <cell r="Q210">
            <v>552859</v>
          </cell>
          <cell r="R210"/>
          <cell r="T210"/>
        </row>
        <row r="211">
          <cell r="B211">
            <v>36105</v>
          </cell>
          <cell r="C211" t="str">
            <v>Mayland Technical College</v>
          </cell>
          <cell r="D211">
            <v>6144870.8475247109</v>
          </cell>
          <cell r="E211">
            <v>6070907.8042721068</v>
          </cell>
          <cell r="F211">
            <v>56032797.577174</v>
          </cell>
          <cell r="G211">
            <v>54185194.302853003</v>
          </cell>
          <cell r="H211">
            <v>371762.32</v>
          </cell>
          <cell r="I211">
            <v>380646.68</v>
          </cell>
          <cell r="J211">
            <v>953788.22943629883</v>
          </cell>
          <cell r="K211">
            <v>1025294.8021427314</v>
          </cell>
          <cell r="L211">
            <v>371762.32</v>
          </cell>
          <cell r="M211">
            <v>380646.68</v>
          </cell>
          <cell r="N211">
            <v>11185651</v>
          </cell>
          <cell r="O211">
            <v>0</v>
          </cell>
          <cell r="P211">
            <v>-1142574</v>
          </cell>
          <cell r="Q211">
            <v>13395</v>
          </cell>
          <cell r="R211"/>
          <cell r="T211"/>
        </row>
        <row r="212">
          <cell r="B212">
            <v>36200</v>
          </cell>
          <cell r="C212" t="str">
            <v>Montgomery County Schools</v>
          </cell>
          <cell r="D212">
            <v>23599203.101046439</v>
          </cell>
          <cell r="E212">
            <v>23430916.653186735</v>
          </cell>
          <cell r="F212">
            <v>222729005.75756699</v>
          </cell>
          <cell r="G212">
            <v>222430678.560808</v>
          </cell>
          <cell r="H212">
            <v>1427742.7</v>
          </cell>
          <cell r="I212">
            <v>1469121.4100000001</v>
          </cell>
          <cell r="J212">
            <v>3662996.7822548579</v>
          </cell>
          <cell r="K212">
            <v>3957167.1698006159</v>
          </cell>
          <cell r="L212">
            <v>1427742.7</v>
          </cell>
          <cell r="M212">
            <v>1469121.4100000001</v>
          </cell>
          <cell r="N212">
            <v>47077718</v>
          </cell>
          <cell r="O212">
            <v>0</v>
          </cell>
          <cell r="P212">
            <v>-4541703</v>
          </cell>
          <cell r="Q212">
            <v>-81715</v>
          </cell>
          <cell r="R212"/>
          <cell r="T212"/>
        </row>
        <row r="213">
          <cell r="B213">
            <v>36205</v>
          </cell>
          <cell r="C213" t="str">
            <v>Montgomery Community College</v>
          </cell>
          <cell r="D213">
            <v>4104074.0562385749</v>
          </cell>
          <cell r="E213">
            <v>4381295.5507618384</v>
          </cell>
          <cell r="F213">
            <v>40454669.673533</v>
          </cell>
          <cell r="G213">
            <v>44704059.002014004</v>
          </cell>
          <cell r="H213">
            <v>248294.89999999997</v>
          </cell>
          <cell r="I213">
            <v>274707.78000000003</v>
          </cell>
          <cell r="J213">
            <v>637021.93662085722</v>
          </cell>
          <cell r="K213">
            <v>739941.98226599279</v>
          </cell>
          <cell r="L213">
            <v>248294.89999999997</v>
          </cell>
          <cell r="M213">
            <v>274707.78000000003</v>
          </cell>
          <cell r="N213">
            <v>7500935</v>
          </cell>
          <cell r="O213">
            <v>0</v>
          </cell>
          <cell r="P213">
            <v>-824918</v>
          </cell>
          <cell r="Q213">
            <v>43072</v>
          </cell>
          <cell r="R213"/>
          <cell r="T213"/>
        </row>
        <row r="214">
          <cell r="B214">
            <v>36300</v>
          </cell>
          <cell r="C214" t="str">
            <v>Moore County Schools</v>
          </cell>
          <cell r="D214">
            <v>71053102.499596655</v>
          </cell>
          <cell r="E214">
            <v>74863522.803127274</v>
          </cell>
          <cell r="F214">
            <v>720688394.93238902</v>
          </cell>
          <cell r="G214">
            <v>763210920.30436504</v>
          </cell>
          <cell r="H214">
            <v>4298685.34</v>
          </cell>
          <cell r="I214">
            <v>4693952.2599999988</v>
          </cell>
          <cell r="J214">
            <v>11028647.226384789</v>
          </cell>
          <cell r="K214">
            <v>12643443.661939008</v>
          </cell>
          <cell r="L214">
            <v>4298685.34</v>
          </cell>
          <cell r="M214">
            <v>4693952.2599999988</v>
          </cell>
          <cell r="N214">
            <v>151611555</v>
          </cell>
          <cell r="O214">
            <v>0</v>
          </cell>
          <cell r="P214">
            <v>-14695673</v>
          </cell>
          <cell r="Q214">
            <v>370214</v>
          </cell>
          <cell r="R214"/>
          <cell r="T214"/>
        </row>
        <row r="215">
          <cell r="B215">
            <v>36301</v>
          </cell>
          <cell r="C215" t="str">
            <v>Academy Of Moore County</v>
          </cell>
          <cell r="D215">
            <v>1079163.0671997594</v>
          </cell>
          <cell r="E215">
            <v>1417073.8826728179</v>
          </cell>
          <cell r="F215">
            <v>12109680.714985</v>
          </cell>
          <cell r="G215">
            <v>15323789.520217</v>
          </cell>
          <cell r="H215">
            <v>65288.95</v>
          </cell>
          <cell r="I215">
            <v>88850.709999999992</v>
          </cell>
          <cell r="J215">
            <v>167504.42062620827</v>
          </cell>
          <cell r="K215">
            <v>239324.74895010566</v>
          </cell>
          <cell r="L215">
            <v>65288.95</v>
          </cell>
          <cell r="M215">
            <v>88850.709999999992</v>
          </cell>
          <cell r="N215">
            <v>2324127</v>
          </cell>
          <cell r="O215">
            <v>0</v>
          </cell>
          <cell r="P215">
            <v>-246930</v>
          </cell>
          <cell r="Q215">
            <v>127945</v>
          </cell>
          <cell r="R215"/>
          <cell r="T215"/>
        </row>
        <row r="216">
          <cell r="B216">
            <v>36302</v>
          </cell>
          <cell r="C216" t="str">
            <v>Stars Charter School</v>
          </cell>
          <cell r="D216">
            <v>1647328.6670342046</v>
          </cell>
          <cell r="E216">
            <v>1951447.9344119122</v>
          </cell>
          <cell r="F216">
            <v>18715935.921645999</v>
          </cell>
          <cell r="G216">
            <v>21930733.547529001</v>
          </cell>
          <cell r="H216">
            <v>99662.75</v>
          </cell>
          <cell r="I216">
            <v>122356.03000000003</v>
          </cell>
          <cell r="J216">
            <v>255693.36306931937</v>
          </cell>
          <cell r="K216">
            <v>329573.3501992455</v>
          </cell>
          <cell r="L216">
            <v>99662.75</v>
          </cell>
          <cell r="M216">
            <v>122356.03000000003</v>
          </cell>
          <cell r="N216">
            <v>3782975</v>
          </cell>
          <cell r="O216">
            <v>0</v>
          </cell>
          <cell r="P216">
            <v>-381640</v>
          </cell>
          <cell r="Q216">
            <v>23310</v>
          </cell>
          <cell r="R216"/>
          <cell r="T216"/>
        </row>
        <row r="217">
          <cell r="B217">
            <v>36303</v>
          </cell>
          <cell r="C217" t="str">
            <v>North Carolina Leadership Academy</v>
          </cell>
          <cell r="D217">
            <v>2038322.5606616708</v>
          </cell>
          <cell r="E217">
            <v>2344472.1888756636</v>
          </cell>
          <cell r="F217">
            <v>22838069.419787999</v>
          </cell>
          <cell r="G217">
            <v>32335358.811561</v>
          </cell>
          <cell r="H217">
            <v>123317.73</v>
          </cell>
          <cell r="I217">
            <v>146998.70000000001</v>
          </cell>
          <cell r="J217">
            <v>316382.25023666612</v>
          </cell>
          <cell r="K217">
            <v>395949.86886983685</v>
          </cell>
          <cell r="L217">
            <v>123317.73</v>
          </cell>
          <cell r="M217">
            <v>146998.70000000001</v>
          </cell>
          <cell r="N217">
            <v>0</v>
          </cell>
          <cell r="O217">
            <v>0</v>
          </cell>
          <cell r="P217">
            <v>-465695</v>
          </cell>
          <cell r="Q217">
            <v>1031644</v>
          </cell>
          <cell r="R217"/>
          <cell r="T217"/>
        </row>
        <row r="218">
          <cell r="B218">
            <v>36305</v>
          </cell>
          <cell r="C218" t="str">
            <v>Sandhills Community College</v>
          </cell>
          <cell r="D218">
            <v>15396579.817123147</v>
          </cell>
          <cell r="E218">
            <v>16079221.296761835</v>
          </cell>
          <cell r="F218">
            <v>130154047.92620599</v>
          </cell>
          <cell r="G218">
            <v>138852166.15612301</v>
          </cell>
          <cell r="H218">
            <v>931487.14999999991</v>
          </cell>
          <cell r="I218">
            <v>1008169.1899999998</v>
          </cell>
          <cell r="J218">
            <v>2389810.4561569449</v>
          </cell>
          <cell r="K218">
            <v>2715564.549748464</v>
          </cell>
          <cell r="L218">
            <v>931487.14999999991</v>
          </cell>
          <cell r="M218">
            <v>1008169.1899999998</v>
          </cell>
          <cell r="N218">
            <v>26572084</v>
          </cell>
          <cell r="O218">
            <v>0</v>
          </cell>
          <cell r="P218">
            <v>-2653992</v>
          </cell>
          <cell r="Q218">
            <v>-530899</v>
          </cell>
          <cell r="R218"/>
          <cell r="T218"/>
        </row>
        <row r="219">
          <cell r="B219">
            <v>36310</v>
          </cell>
          <cell r="C219" t="str">
            <v>Fernleaf Community Charter</v>
          </cell>
          <cell r="D219">
            <v>44763.425414229707</v>
          </cell>
          <cell r="E219">
            <v>0</v>
          </cell>
          <cell r="F219">
            <v>0</v>
          </cell>
          <cell r="G219">
            <v>0</v>
          </cell>
          <cell r="H219">
            <v>2708.17</v>
          </cell>
          <cell r="I219">
            <v>0</v>
          </cell>
          <cell r="J219">
            <v>6948.0432264154733</v>
          </cell>
          <cell r="K219">
            <v>0</v>
          </cell>
          <cell r="L219">
            <v>2708.17</v>
          </cell>
          <cell r="M219">
            <v>0</v>
          </cell>
          <cell r="N219">
            <v>803427</v>
          </cell>
          <cell r="O219">
            <v>0</v>
          </cell>
          <cell r="P219">
            <v>0</v>
          </cell>
          <cell r="Q219">
            <v>-1392</v>
          </cell>
          <cell r="R219"/>
          <cell r="T219"/>
        </row>
        <row r="220">
          <cell r="B220">
            <v>36400</v>
          </cell>
          <cell r="C220" t="str">
            <v>Nash-Rocky Mount Schools</v>
          </cell>
          <cell r="D220">
            <v>81108812.619705155</v>
          </cell>
          <cell r="E220">
            <v>82343309.131648958</v>
          </cell>
          <cell r="F220">
            <v>791838994.17068505</v>
          </cell>
          <cell r="G220">
            <v>802934827.04129303</v>
          </cell>
          <cell r="H220">
            <v>4907051.93</v>
          </cell>
          <cell r="I220">
            <v>5162935.8000000007</v>
          </cell>
          <cell r="J220">
            <v>12589464.074967772</v>
          </cell>
          <cell r="K220">
            <v>13906679.127049329</v>
          </cell>
          <cell r="L220">
            <v>4907051.93</v>
          </cell>
          <cell r="M220">
            <v>5162935.8000000007</v>
          </cell>
          <cell r="N220">
            <v>167007178</v>
          </cell>
          <cell r="O220">
            <v>0</v>
          </cell>
          <cell r="P220">
            <v>-16146516</v>
          </cell>
          <cell r="Q220">
            <v>1299090</v>
          </cell>
          <cell r="R220"/>
          <cell r="T220"/>
        </row>
        <row r="221">
          <cell r="B221">
            <v>36405</v>
          </cell>
          <cell r="C221" t="str">
            <v>Nash Technical College</v>
          </cell>
          <cell r="D221">
            <v>13057118.645505002</v>
          </cell>
          <cell r="E221">
            <v>12948696.452236496</v>
          </cell>
          <cell r="F221">
            <v>131614888.951187</v>
          </cell>
          <cell r="G221">
            <v>132188198.147251</v>
          </cell>
          <cell r="H221">
            <v>789950.65000000014</v>
          </cell>
          <cell r="I221">
            <v>811884.89</v>
          </cell>
          <cell r="J221">
            <v>2026686.3834009685</v>
          </cell>
          <cell r="K221">
            <v>2186860.9432117557</v>
          </cell>
          <cell r="L221">
            <v>789950.65000000014</v>
          </cell>
          <cell r="M221">
            <v>811884.89</v>
          </cell>
          <cell r="N221">
            <v>25818414</v>
          </cell>
          <cell r="O221">
            <v>0</v>
          </cell>
          <cell r="P221">
            <v>-2683780</v>
          </cell>
          <cell r="Q221">
            <v>95178</v>
          </cell>
          <cell r="R221"/>
          <cell r="T221"/>
        </row>
        <row r="222">
          <cell r="B222">
            <v>36500</v>
          </cell>
          <cell r="C222" t="str">
            <v>New Hanover County Schools</v>
          </cell>
          <cell r="D222">
            <v>155525642.97564739</v>
          </cell>
          <cell r="E222">
            <v>160368768.51876211</v>
          </cell>
          <cell r="F222">
            <v>1595744053.35432</v>
          </cell>
          <cell r="G222">
            <v>1670296003.3403699</v>
          </cell>
          <cell r="H222">
            <v>9409241.5099999979</v>
          </cell>
          <cell r="I222">
            <v>10055141.880000001</v>
          </cell>
          <cell r="J222">
            <v>24140218.944624148</v>
          </cell>
          <cell r="K222">
            <v>27084131.416492831</v>
          </cell>
          <cell r="L222">
            <v>9409241.5099999979</v>
          </cell>
          <cell r="M222">
            <v>10055141.880000001</v>
          </cell>
          <cell r="N222">
            <v>323208169</v>
          </cell>
          <cell r="O222">
            <v>0</v>
          </cell>
          <cell r="P222">
            <v>-32539073</v>
          </cell>
          <cell r="Q222">
            <v>3862240</v>
          </cell>
          <cell r="R222"/>
          <cell r="T222"/>
        </row>
        <row r="223">
          <cell r="B223">
            <v>36501</v>
          </cell>
          <cell r="C223" t="str">
            <v>Cape Fear Center For Inquiry</v>
          </cell>
          <cell r="D223">
            <v>1805561.0791392128</v>
          </cell>
          <cell r="E223">
            <v>1836239.552200923</v>
          </cell>
          <cell r="F223">
            <v>21438112.501901999</v>
          </cell>
          <cell r="G223">
            <v>22447891.414935</v>
          </cell>
          <cell r="H223">
            <v>109235.75</v>
          </cell>
          <cell r="I223">
            <v>115132.44999999998</v>
          </cell>
          <cell r="J223">
            <v>280253.71851468482</v>
          </cell>
          <cell r="K223">
            <v>310116.20157295972</v>
          </cell>
          <cell r="L223">
            <v>109235.75</v>
          </cell>
          <cell r="M223">
            <v>115132.44999999998</v>
          </cell>
          <cell r="N223">
            <v>4013507</v>
          </cell>
          <cell r="O223">
            <v>0</v>
          </cell>
          <cell r="P223">
            <v>-437148</v>
          </cell>
          <cell r="Q223">
            <v>148328</v>
          </cell>
          <cell r="R223"/>
          <cell r="T223"/>
        </row>
        <row r="224">
          <cell r="B224">
            <v>36502</v>
          </cell>
          <cell r="C224" t="str">
            <v>Wilmington Preparatory Academy</v>
          </cell>
          <cell r="D224">
            <v>626091.58836698474</v>
          </cell>
          <cell r="E224">
            <v>632061.41633201425</v>
          </cell>
          <cell r="F224">
            <v>7648977.4692500001</v>
          </cell>
          <cell r="G224">
            <v>7980485.9023620002</v>
          </cell>
          <cell r="H224">
            <v>37878.300000000003</v>
          </cell>
          <cell r="I224">
            <v>39630.33</v>
          </cell>
          <cell r="J224">
            <v>97180.038824421368</v>
          </cell>
          <cell r="K224">
            <v>106746.68528883834</v>
          </cell>
          <cell r="L224">
            <v>37878.300000000003</v>
          </cell>
          <cell r="M224">
            <v>39630.33</v>
          </cell>
          <cell r="N224">
            <v>1474358</v>
          </cell>
          <cell r="O224">
            <v>0</v>
          </cell>
          <cell r="P224">
            <v>-155972</v>
          </cell>
          <cell r="Q224">
            <v>7511</v>
          </cell>
          <cell r="R224"/>
          <cell r="T224"/>
        </row>
        <row r="225">
          <cell r="B225">
            <v>36505</v>
          </cell>
          <cell r="C225" t="str">
            <v>Cape Fear Community College</v>
          </cell>
          <cell r="D225">
            <v>32486166.277970377</v>
          </cell>
          <cell r="E225">
            <v>32556491.558839329</v>
          </cell>
          <cell r="F225">
            <v>300905547.334759</v>
          </cell>
          <cell r="G225">
            <v>314464179.28693801</v>
          </cell>
          <cell r="H225">
            <v>1965400.5499999998</v>
          </cell>
          <cell r="I225">
            <v>2041296.1</v>
          </cell>
          <cell r="J225">
            <v>5042404.2724868618</v>
          </cell>
          <cell r="K225">
            <v>5498354.2243537484</v>
          </cell>
          <cell r="L225">
            <v>1965400.5499999998</v>
          </cell>
          <cell r="M225">
            <v>2041296.1</v>
          </cell>
          <cell r="N225">
            <v>61085621</v>
          </cell>
          <cell r="O225">
            <v>0</v>
          </cell>
          <cell r="P225">
            <v>-6135813</v>
          </cell>
          <cell r="Q225">
            <v>59689</v>
          </cell>
          <cell r="R225"/>
          <cell r="T225"/>
        </row>
        <row r="226">
          <cell r="B226">
            <v>36600</v>
          </cell>
          <cell r="C226" t="str">
            <v>Northampton County Schools</v>
          </cell>
          <cell r="D226">
            <v>12095812.52680961</v>
          </cell>
          <cell r="E226">
            <v>12196270.683135794</v>
          </cell>
          <cell r="F226">
            <v>110304013.43965399</v>
          </cell>
          <cell r="G226">
            <v>109243749.93396699</v>
          </cell>
          <cell r="H226">
            <v>731792</v>
          </cell>
          <cell r="I226">
            <v>764707.7</v>
          </cell>
          <cell r="J226">
            <v>1877475.3611276366</v>
          </cell>
          <cell r="K226">
            <v>2059786.3351087763</v>
          </cell>
          <cell r="L226">
            <v>731792</v>
          </cell>
          <cell r="M226">
            <v>764707.7</v>
          </cell>
          <cell r="N226">
            <v>22572008</v>
          </cell>
          <cell r="O226">
            <v>0</v>
          </cell>
          <cell r="P226">
            <v>-2249227</v>
          </cell>
          <cell r="Q226">
            <v>-20344</v>
          </cell>
          <cell r="R226"/>
          <cell r="T226"/>
        </row>
        <row r="227">
          <cell r="B227">
            <v>36601</v>
          </cell>
          <cell r="C227" t="str">
            <v>Gaston College Preparatory Charter</v>
          </cell>
          <cell r="D227">
            <v>5569931.1549865147</v>
          </cell>
          <cell r="E227">
            <v>5529558.6468546437</v>
          </cell>
          <cell r="F227">
            <v>70339233.850399002</v>
          </cell>
          <cell r="G227">
            <v>72060974.640701994</v>
          </cell>
          <cell r="H227">
            <v>336978.68999999994</v>
          </cell>
          <cell r="I227">
            <v>346704.01999999996</v>
          </cell>
          <cell r="J227">
            <v>864547.83285423706</v>
          </cell>
          <cell r="K227">
            <v>933868.19921295403</v>
          </cell>
          <cell r="L227">
            <v>336978.68999999994</v>
          </cell>
          <cell r="M227">
            <v>346704.01999999996</v>
          </cell>
          <cell r="N227">
            <v>13832668</v>
          </cell>
          <cell r="O227">
            <v>0</v>
          </cell>
          <cell r="P227">
            <v>-1434299</v>
          </cell>
          <cell r="Q227">
            <v>441644</v>
          </cell>
          <cell r="R227"/>
          <cell r="T227"/>
        </row>
        <row r="228">
          <cell r="B228">
            <v>36700</v>
          </cell>
          <cell r="C228" t="str">
            <v>Onslow County Schools</v>
          </cell>
          <cell r="D228">
            <v>131942915.18607758</v>
          </cell>
          <cell r="E228">
            <v>139086009.77371371</v>
          </cell>
          <cell r="F228">
            <v>1358988940.7058101</v>
          </cell>
          <cell r="G228">
            <v>1463964396.2171199</v>
          </cell>
          <cell r="H228">
            <v>7982495.5599999996</v>
          </cell>
          <cell r="I228">
            <v>8720710.2400000002</v>
          </cell>
          <cell r="J228">
            <v>20479779.410284281</v>
          </cell>
          <cell r="K228">
            <v>23489759.269842815</v>
          </cell>
          <cell r="L228">
            <v>7982495.5599999996</v>
          </cell>
          <cell r="M228">
            <v>8720710.2400000002</v>
          </cell>
          <cell r="N228">
            <v>272637438</v>
          </cell>
          <cell r="O228">
            <v>0</v>
          </cell>
          <cell r="P228">
            <v>-27711361</v>
          </cell>
          <cell r="Q228">
            <v>2420511</v>
          </cell>
          <cell r="R228"/>
          <cell r="T228"/>
        </row>
        <row r="229">
          <cell r="B229">
            <v>36701</v>
          </cell>
          <cell r="C229" t="str">
            <v>Zeca School Of The Arts And Technology</v>
          </cell>
          <cell r="D229">
            <v>465553.04588102031</v>
          </cell>
          <cell r="E229">
            <v>564021.04193516565</v>
          </cell>
          <cell r="F229">
            <v>4699026.2639570003</v>
          </cell>
          <cell r="G229">
            <v>7010266.1193230003</v>
          </cell>
          <cell r="H229">
            <v>28165.78</v>
          </cell>
          <cell r="I229">
            <v>35364.189999999995</v>
          </cell>
          <cell r="J229">
            <v>72261.732810609523</v>
          </cell>
          <cell r="K229">
            <v>95255.579764909431</v>
          </cell>
          <cell r="L229">
            <v>28165.78</v>
          </cell>
          <cell r="M229">
            <v>35364.189999999995</v>
          </cell>
          <cell r="N229">
            <v>1019833</v>
          </cell>
          <cell r="O229">
            <v>0</v>
          </cell>
          <cell r="P229">
            <v>-95819</v>
          </cell>
          <cell r="Q229">
            <v>-89731</v>
          </cell>
          <cell r="R229"/>
          <cell r="T229"/>
        </row>
        <row r="230">
          <cell r="B230">
            <v>36705</v>
          </cell>
          <cell r="C230" t="str">
            <v>Coastal Carolina Community College</v>
          </cell>
          <cell r="D230">
            <v>16227366.427378366</v>
          </cell>
          <cell r="E230">
            <v>16345018.213766595</v>
          </cell>
          <cell r="F230">
            <v>158647859.98692301</v>
          </cell>
          <cell r="G230">
            <v>165780639.604734</v>
          </cell>
          <cell r="H230">
            <v>981749.41999999993</v>
          </cell>
          <cell r="I230">
            <v>1024834.69</v>
          </cell>
          <cell r="J230">
            <v>2518762.6359011135</v>
          </cell>
          <cell r="K230">
            <v>2760454.0796534922</v>
          </cell>
          <cell r="L230">
            <v>981749.41999999993</v>
          </cell>
          <cell r="M230">
            <v>1024834.69</v>
          </cell>
          <cell r="N230">
            <v>29319165</v>
          </cell>
          <cell r="O230">
            <v>0</v>
          </cell>
          <cell r="P230">
            <v>-3235014</v>
          </cell>
          <cell r="Q230">
            <v>356224</v>
          </cell>
          <cell r="R230"/>
          <cell r="T230"/>
        </row>
        <row r="231">
          <cell r="B231">
            <v>36800</v>
          </cell>
          <cell r="C231" t="str">
            <v>Orange County Schools</v>
          </cell>
          <cell r="D231">
            <v>50925070.418108381</v>
          </cell>
          <cell r="E231">
            <v>51221986.315653913</v>
          </cell>
          <cell r="F231">
            <v>518161552.22928399</v>
          </cell>
          <cell r="G231">
            <v>528722024.92623502</v>
          </cell>
          <cell r="H231">
            <v>3080947.15</v>
          </cell>
          <cell r="I231">
            <v>3211624.9600000004</v>
          </cell>
          <cell r="J231">
            <v>7904435.0895628985</v>
          </cell>
          <cell r="K231">
            <v>8650705.6305334345</v>
          </cell>
          <cell r="L231">
            <v>3080947.15</v>
          </cell>
          <cell r="M231">
            <v>3211624.9600000004</v>
          </cell>
          <cell r="N231">
            <v>105035373</v>
          </cell>
          <cell r="O231">
            <v>0</v>
          </cell>
          <cell r="P231">
            <v>-10565915</v>
          </cell>
          <cell r="Q231">
            <v>1110618</v>
          </cell>
          <cell r="R231"/>
          <cell r="T231"/>
        </row>
        <row r="232">
          <cell r="B232">
            <v>36802</v>
          </cell>
          <cell r="C232" t="str">
            <v>Orange Charter School</v>
          </cell>
          <cell r="D232">
            <v>2416734.5560237733</v>
          </cell>
          <cell r="E232">
            <v>2841214.7368691312</v>
          </cell>
          <cell r="F232">
            <v>27691436.644246999</v>
          </cell>
          <cell r="G232">
            <v>32319884.534340002</v>
          </cell>
          <cell r="H232">
            <v>146211.51</v>
          </cell>
          <cell r="I232">
            <v>178144.52</v>
          </cell>
          <cell r="J232">
            <v>375118.21328774717</v>
          </cell>
          <cell r="K232">
            <v>479843.01448842755</v>
          </cell>
          <cell r="L232">
            <v>146211.51</v>
          </cell>
          <cell r="M232">
            <v>178144.52</v>
          </cell>
          <cell r="N232">
            <v>3711483</v>
          </cell>
          <cell r="O232">
            <v>0</v>
          </cell>
          <cell r="P232">
            <v>-564661</v>
          </cell>
          <cell r="Q232">
            <v>644106</v>
          </cell>
          <cell r="R232"/>
          <cell r="T232"/>
        </row>
        <row r="233">
          <cell r="B233">
            <v>36810</v>
          </cell>
          <cell r="C233" t="str">
            <v>Chapel Hill - Carboro City Schools</v>
          </cell>
          <cell r="D233">
            <v>92305469.340760335</v>
          </cell>
          <cell r="E233">
            <v>97881108.3843766</v>
          </cell>
          <cell r="F233">
            <v>978171192.32217097</v>
          </cell>
          <cell r="G233">
            <v>1033514914.97435</v>
          </cell>
          <cell r="H233">
            <v>5584445.3500000006</v>
          </cell>
          <cell r="I233">
            <v>6137157.7599999998</v>
          </cell>
          <cell r="J233">
            <v>14327375.197035227</v>
          </cell>
          <cell r="K233">
            <v>16530804.764297245</v>
          </cell>
          <cell r="L233">
            <v>5584445.3500000006</v>
          </cell>
          <cell r="M233">
            <v>6137157.7599999998</v>
          </cell>
          <cell r="N233">
            <v>198969592</v>
          </cell>
          <cell r="O233">
            <v>0</v>
          </cell>
          <cell r="P233">
            <v>-19946046</v>
          </cell>
          <cell r="Q233">
            <v>491262</v>
          </cell>
          <cell r="R233"/>
          <cell r="T233"/>
        </row>
        <row r="234">
          <cell r="B234">
            <v>36900</v>
          </cell>
          <cell r="C234" t="str">
            <v>Pamlico County Schools</v>
          </cell>
          <cell r="D234">
            <v>9510005.1591033787</v>
          </cell>
          <cell r="E234">
            <v>9982494.0863512605</v>
          </cell>
          <cell r="F234">
            <v>91932026.232363001</v>
          </cell>
          <cell r="G234">
            <v>96567692.486030996</v>
          </cell>
          <cell r="H234">
            <v>575351.65</v>
          </cell>
          <cell r="I234">
            <v>625903.63</v>
          </cell>
          <cell r="J234">
            <v>1476114.1784265633</v>
          </cell>
          <cell r="K234">
            <v>1685909.196636806</v>
          </cell>
          <cell r="L234">
            <v>575351.65</v>
          </cell>
          <cell r="M234">
            <v>625903.63</v>
          </cell>
          <cell r="N234">
            <v>19425969</v>
          </cell>
          <cell r="O234">
            <v>0</v>
          </cell>
          <cell r="P234">
            <v>-1874601</v>
          </cell>
          <cell r="Q234">
            <v>-7489</v>
          </cell>
          <cell r="R234"/>
          <cell r="T234"/>
        </row>
        <row r="235">
          <cell r="B235">
            <v>36901</v>
          </cell>
          <cell r="C235" t="str">
            <v>Arapahoe Charter School</v>
          </cell>
          <cell r="D235">
            <v>3384903.0324475258</v>
          </cell>
          <cell r="E235">
            <v>3909709.0928480215</v>
          </cell>
          <cell r="F235">
            <v>33721204.441468</v>
          </cell>
          <cell r="G235">
            <v>38633778.427415997</v>
          </cell>
          <cell r="H235">
            <v>204785.33</v>
          </cell>
          <cell r="I235">
            <v>245139.25</v>
          </cell>
          <cell r="J235">
            <v>525394.3899296415</v>
          </cell>
          <cell r="K235">
            <v>660297.36244164163</v>
          </cell>
          <cell r="L235">
            <v>204785.33</v>
          </cell>
          <cell r="M235">
            <v>245139.25</v>
          </cell>
          <cell r="N235">
            <v>6611339</v>
          </cell>
          <cell r="O235">
            <v>0</v>
          </cell>
          <cell r="P235">
            <v>-687614</v>
          </cell>
          <cell r="Q235">
            <v>160559</v>
          </cell>
          <cell r="R235"/>
          <cell r="T235"/>
        </row>
        <row r="236">
          <cell r="B236">
            <v>36905</v>
          </cell>
          <cell r="C236" t="str">
            <v>Pamlico Community College</v>
          </cell>
          <cell r="D236">
            <v>3726875.2917391616</v>
          </cell>
          <cell r="E236">
            <v>3801030.5221494446</v>
          </cell>
          <cell r="F236">
            <v>31006779.951056998</v>
          </cell>
          <cell r="G236">
            <v>35937454.736703001</v>
          </cell>
          <cell r="H236">
            <v>225474.52000000002</v>
          </cell>
          <cell r="I236">
            <v>238325.09000000003</v>
          </cell>
          <cell r="J236">
            <v>578474.28758729331</v>
          </cell>
          <cell r="K236">
            <v>641943.01129120239</v>
          </cell>
          <cell r="L236">
            <v>225474.52000000002</v>
          </cell>
          <cell r="M236">
            <v>238325.09000000003</v>
          </cell>
          <cell r="N236">
            <v>6003119</v>
          </cell>
          <cell r="O236">
            <v>0</v>
          </cell>
          <cell r="P236">
            <v>-632264</v>
          </cell>
          <cell r="Q236">
            <v>166400</v>
          </cell>
          <cell r="R236"/>
          <cell r="T236"/>
        </row>
        <row r="237">
          <cell r="B237">
            <v>37000</v>
          </cell>
          <cell r="C237" t="str">
            <v>Elizabeth City And Pasquotank County Schools</v>
          </cell>
          <cell r="D237">
            <v>31037043.831192724</v>
          </cell>
          <cell r="E237">
            <v>31559623.535003491</v>
          </cell>
          <cell r="F237">
            <v>307457275.76375598</v>
          </cell>
          <cell r="G237">
            <v>308050022.34714901</v>
          </cell>
          <cell r="H237">
            <v>1877729.1999999997</v>
          </cell>
          <cell r="I237">
            <v>1978792.35</v>
          </cell>
          <cell r="J237">
            <v>4817475.878213902</v>
          </cell>
          <cell r="K237">
            <v>5329996.6020321017</v>
          </cell>
          <cell r="L237">
            <v>1877729.1999999997</v>
          </cell>
          <cell r="M237">
            <v>1978792.35</v>
          </cell>
          <cell r="N237">
            <v>64560874</v>
          </cell>
          <cell r="O237">
            <v>0</v>
          </cell>
          <cell r="P237">
            <v>-6269411</v>
          </cell>
          <cell r="Q237">
            <v>-480065</v>
          </cell>
          <cell r="R237"/>
          <cell r="T237"/>
        </row>
        <row r="238">
          <cell r="B238">
            <v>37001</v>
          </cell>
          <cell r="C238" t="str">
            <v>Northeast Academy for Aerospace and Advanced Technologies</v>
          </cell>
          <cell r="D238">
            <v>1429901.497990391</v>
          </cell>
          <cell r="E238">
            <v>2008672.8599276328</v>
          </cell>
          <cell r="F238">
            <v>16618864.238817999</v>
          </cell>
          <cell r="G238">
            <v>19849956.993749999</v>
          </cell>
          <cell r="H238">
            <v>86508.49000000002</v>
          </cell>
          <cell r="I238">
            <v>125944.04000000002</v>
          </cell>
          <cell r="J238">
            <v>221944.97685593253</v>
          </cell>
          <cell r="K238">
            <v>339237.87164741929</v>
          </cell>
          <cell r="L238">
            <v>86508.49000000002</v>
          </cell>
          <cell r="M238">
            <v>125944.04000000002</v>
          </cell>
          <cell r="N238">
            <v>2539686</v>
          </cell>
          <cell r="O238">
            <v>0</v>
          </cell>
          <cell r="P238">
            <v>-338878</v>
          </cell>
          <cell r="Q238">
            <v>510327</v>
          </cell>
          <cell r="R238"/>
          <cell r="T238"/>
        </row>
        <row r="239">
          <cell r="B239">
            <v>37005</v>
          </cell>
          <cell r="C239" t="str">
            <v>College Of The Albemarle</v>
          </cell>
          <cell r="D239">
            <v>8677219.3625696581</v>
          </cell>
          <cell r="E239">
            <v>8963678.8974426053</v>
          </cell>
          <cell r="F239">
            <v>72209737.612954006</v>
          </cell>
          <cell r="G239">
            <v>74529534.703014001</v>
          </cell>
          <cell r="H239">
            <v>524968.43000000005</v>
          </cell>
          <cell r="I239">
            <v>562023.79</v>
          </cell>
          <cell r="J239">
            <v>1346851.6910472629</v>
          </cell>
          <cell r="K239">
            <v>1513844.9928620369</v>
          </cell>
          <cell r="L239">
            <v>524968.43000000005</v>
          </cell>
          <cell r="M239">
            <v>562023.79</v>
          </cell>
          <cell r="N239">
            <v>14559242</v>
          </cell>
          <cell r="O239">
            <v>0</v>
          </cell>
          <cell r="P239">
            <v>-1472440</v>
          </cell>
          <cell r="Q239">
            <v>-86807</v>
          </cell>
          <cell r="R239"/>
          <cell r="T239"/>
        </row>
        <row r="240">
          <cell r="B240">
            <v>37100</v>
          </cell>
          <cell r="C240" t="str">
            <v>Pender County Schools</v>
          </cell>
          <cell r="D240">
            <v>45100702.767605282</v>
          </cell>
          <cell r="E240">
            <v>48442497.45224373</v>
          </cell>
          <cell r="F240">
            <v>473140743.12393397</v>
          </cell>
          <cell r="G240">
            <v>514401161.17516398</v>
          </cell>
          <cell r="H240">
            <v>2728575.1499999994</v>
          </cell>
          <cell r="I240">
            <v>3037350.66</v>
          </cell>
          <cell r="J240">
            <v>7000394.3950058818</v>
          </cell>
          <cell r="K240">
            <v>8181287.2871577255</v>
          </cell>
          <cell r="L240">
            <v>2728575.1499999994</v>
          </cell>
          <cell r="M240">
            <v>3037350.66</v>
          </cell>
          <cell r="N240">
            <v>96270012</v>
          </cell>
          <cell r="O240">
            <v>0</v>
          </cell>
          <cell r="P240">
            <v>-9647889</v>
          </cell>
          <cell r="Q240">
            <v>1059922</v>
          </cell>
          <cell r="R240"/>
          <cell r="T240"/>
        </row>
        <row r="241">
          <cell r="B241">
            <v>37200</v>
          </cell>
          <cell r="C241" t="str">
            <v>Perquimans County Schools</v>
          </cell>
          <cell r="D241">
            <v>10103628.441636652</v>
          </cell>
          <cell r="E241">
            <v>10572387.484877296</v>
          </cell>
          <cell r="F241">
            <v>102885380.438462</v>
          </cell>
          <cell r="G241">
            <v>108176122.61998001</v>
          </cell>
          <cell r="H241">
            <v>611265.63</v>
          </cell>
          <cell r="I241">
            <v>662890.0199999999</v>
          </cell>
          <cell r="J241">
            <v>1568254.5852225255</v>
          </cell>
          <cell r="K241">
            <v>1785534.2699909827</v>
          </cell>
          <cell r="L241">
            <v>611265.63</v>
          </cell>
          <cell r="M241">
            <v>662890.0199999999</v>
          </cell>
          <cell r="N241">
            <v>21608379</v>
          </cell>
          <cell r="O241">
            <v>0</v>
          </cell>
          <cell r="P241">
            <v>-2097952</v>
          </cell>
          <cell r="Q241">
            <v>60286</v>
          </cell>
          <cell r="R241"/>
          <cell r="T241"/>
        </row>
        <row r="242">
          <cell r="B242">
            <v>37300</v>
          </cell>
          <cell r="C242" t="str">
            <v>Person County Schools</v>
          </cell>
          <cell r="D242">
            <v>26775640.839674138</v>
          </cell>
          <cell r="E242">
            <v>27207843.555242613</v>
          </cell>
          <cell r="F242">
            <v>280426992.98320001</v>
          </cell>
          <cell r="G242">
            <v>291303342.400433</v>
          </cell>
          <cell r="H242">
            <v>1619915.96</v>
          </cell>
          <cell r="I242">
            <v>1705935.2</v>
          </cell>
          <cell r="J242">
            <v>4156033.8210822502</v>
          </cell>
          <cell r="K242">
            <v>4595039.403344647</v>
          </cell>
          <cell r="L242">
            <v>1619915.96</v>
          </cell>
          <cell r="M242">
            <v>1705935.2</v>
          </cell>
          <cell r="N242">
            <v>57083907</v>
          </cell>
          <cell r="O242">
            <v>0</v>
          </cell>
          <cell r="P242">
            <v>-5718232</v>
          </cell>
          <cell r="Q242">
            <v>591012</v>
          </cell>
          <cell r="R242"/>
          <cell r="T242"/>
        </row>
        <row r="243">
          <cell r="B243">
            <v>37301</v>
          </cell>
          <cell r="C243" t="str">
            <v>Roxboro Community School</v>
          </cell>
          <cell r="D243">
            <v>3013336.5352023458</v>
          </cell>
          <cell r="E243">
            <v>3293655.7784971567</v>
          </cell>
          <cell r="F243">
            <v>30964445.156135</v>
          </cell>
          <cell r="G243">
            <v>33562123.442221999</v>
          </cell>
          <cell r="H243">
            <v>182305.7</v>
          </cell>
          <cell r="I243">
            <v>206512.63</v>
          </cell>
          <cell r="J243">
            <v>467720.96434933232</v>
          </cell>
          <cell r="K243">
            <v>556254.23060520354</v>
          </cell>
          <cell r="L243">
            <v>182305.7</v>
          </cell>
          <cell r="M243">
            <v>206512.63</v>
          </cell>
          <cell r="N243">
            <v>6502496</v>
          </cell>
          <cell r="O243">
            <v>0</v>
          </cell>
          <cell r="P243">
            <v>-631401</v>
          </cell>
          <cell r="Q243">
            <v>74899</v>
          </cell>
          <cell r="R243"/>
          <cell r="T243"/>
        </row>
        <row r="244">
          <cell r="B244">
            <v>37305</v>
          </cell>
          <cell r="C244" t="str">
            <v>Piedmont Community College</v>
          </cell>
          <cell r="D244">
            <v>8433039.7918423507</v>
          </cell>
          <cell r="E244">
            <v>8388706.840709025</v>
          </cell>
          <cell r="F244">
            <v>66294125.777089998</v>
          </cell>
          <cell r="G244">
            <v>69135811.097137004</v>
          </cell>
          <cell r="H244">
            <v>510195.66000000003</v>
          </cell>
          <cell r="I244">
            <v>525972.97000000009</v>
          </cell>
          <cell r="J244">
            <v>1308950.8781241842</v>
          </cell>
          <cell r="K244">
            <v>1416739.9337584525</v>
          </cell>
          <cell r="L244">
            <v>510195.66000000003</v>
          </cell>
          <cell r="M244">
            <v>525972.97000000009</v>
          </cell>
          <cell r="N244">
            <v>13636624</v>
          </cell>
          <cell r="O244">
            <v>0</v>
          </cell>
          <cell r="P244">
            <v>-1351814</v>
          </cell>
          <cell r="Q244">
            <v>-489075</v>
          </cell>
          <cell r="R244"/>
          <cell r="T244"/>
        </row>
        <row r="245">
          <cell r="B245">
            <v>37400</v>
          </cell>
          <cell r="C245" t="str">
            <v>Pitt County Schools</v>
          </cell>
          <cell r="D245">
            <v>122969035.42287336</v>
          </cell>
          <cell r="E245">
            <v>130266493.10811755</v>
          </cell>
          <cell r="F245">
            <v>1312265884.08599</v>
          </cell>
          <cell r="G245">
            <v>1413669069.44135</v>
          </cell>
          <cell r="H245">
            <v>7439579.2899999991</v>
          </cell>
          <cell r="I245">
            <v>8167725.4399999995</v>
          </cell>
          <cell r="J245">
            <v>19086880.990951575</v>
          </cell>
          <cell r="K245">
            <v>22000261.341990303</v>
          </cell>
          <cell r="L245">
            <v>7439579.2899999991</v>
          </cell>
          <cell r="M245">
            <v>8167725.4399999995</v>
          </cell>
          <cell r="N245">
            <v>271053859</v>
          </cell>
          <cell r="O245">
            <v>0</v>
          </cell>
          <cell r="P245">
            <v>-26758624</v>
          </cell>
          <cell r="Q245">
            <v>-290846</v>
          </cell>
          <cell r="R245"/>
          <cell r="T245"/>
        </row>
        <row r="246">
          <cell r="B246">
            <v>37405</v>
          </cell>
          <cell r="C246" t="str">
            <v>Pitt Community College</v>
          </cell>
          <cell r="D246">
            <v>29314333.196750417</v>
          </cell>
          <cell r="E246">
            <v>28868566.392800473</v>
          </cell>
          <cell r="F246">
            <v>289265590.024221</v>
          </cell>
          <cell r="G246">
            <v>289593323.96063799</v>
          </cell>
          <cell r="H246">
            <v>1773505.8700000003</v>
          </cell>
          <cell r="I246">
            <v>1810062.7300000002</v>
          </cell>
          <cell r="J246">
            <v>4550081.9546267707</v>
          </cell>
          <cell r="K246">
            <v>4875513.1888219342</v>
          </cell>
          <cell r="L246">
            <v>1773505.8700000003</v>
          </cell>
          <cell r="M246">
            <v>1810062.7300000002</v>
          </cell>
          <cell r="N246">
            <v>56845073</v>
          </cell>
          <cell r="O246">
            <v>0</v>
          </cell>
          <cell r="P246">
            <v>-5898461</v>
          </cell>
          <cell r="Q246">
            <v>-86373</v>
          </cell>
          <cell r="R246"/>
          <cell r="T246"/>
        </row>
        <row r="247">
          <cell r="B247">
            <v>37500</v>
          </cell>
          <cell r="C247" t="str">
            <v>Polk County Schools</v>
          </cell>
          <cell r="D247">
            <v>15224643.020269329</v>
          </cell>
          <cell r="E247">
            <v>16027324.111795481</v>
          </cell>
          <cell r="F247">
            <v>144105629.97250399</v>
          </cell>
          <cell r="G247">
            <v>151157747.15454099</v>
          </cell>
          <cell r="H247">
            <v>921085.04</v>
          </cell>
          <cell r="I247">
            <v>1004915.2299999999</v>
          </cell>
          <cell r="J247">
            <v>2363122.9476453196</v>
          </cell>
          <cell r="K247">
            <v>2706799.8121330449</v>
          </cell>
          <cell r="L247">
            <v>921085.04</v>
          </cell>
          <cell r="M247">
            <v>1004915.2299999999</v>
          </cell>
          <cell r="N247">
            <v>30162646</v>
          </cell>
          <cell r="O247">
            <v>0</v>
          </cell>
          <cell r="P247">
            <v>-2938481</v>
          </cell>
          <cell r="Q247">
            <v>-183819</v>
          </cell>
          <cell r="R247"/>
          <cell r="T247"/>
        </row>
        <row r="248">
          <cell r="B248">
            <v>37600</v>
          </cell>
          <cell r="C248" t="str">
            <v>Randolph County Schools</v>
          </cell>
          <cell r="D248">
            <v>86995636.700800106</v>
          </cell>
          <cell r="E248">
            <v>88227425.443171233</v>
          </cell>
          <cell r="F248">
            <v>898551744.13356698</v>
          </cell>
          <cell r="G248">
            <v>916815895.54098904</v>
          </cell>
          <cell r="H248">
            <v>5263202.5199999996</v>
          </cell>
          <cell r="I248">
            <v>5531870.6300000008</v>
          </cell>
          <cell r="J248">
            <v>13503199.067391945</v>
          </cell>
          <cell r="K248">
            <v>14900427.35448274</v>
          </cell>
          <cell r="L248">
            <v>5263202.5199999996</v>
          </cell>
          <cell r="M248">
            <v>5531870.6300000008</v>
          </cell>
          <cell r="N248">
            <v>189232270</v>
          </cell>
          <cell r="O248">
            <v>0</v>
          </cell>
          <cell r="P248">
            <v>-18322513</v>
          </cell>
          <cell r="Q248">
            <v>-485806</v>
          </cell>
          <cell r="R248"/>
          <cell r="T248"/>
        </row>
        <row r="249">
          <cell r="B249">
            <v>37601</v>
          </cell>
          <cell r="C249" t="str">
            <v>Uwharrie Charter Academy</v>
          </cell>
          <cell r="D249">
            <v>3545481.4098977838</v>
          </cell>
          <cell r="E249">
            <v>5867510.4435905591</v>
          </cell>
          <cell r="F249">
            <v>46716132.386793002</v>
          </cell>
          <cell r="G249">
            <v>72468373.421390995</v>
          </cell>
          <cell r="H249">
            <v>214500.26000000004</v>
          </cell>
          <cell r="I249">
            <v>367893.64000000007</v>
          </cell>
          <cell r="J249">
            <v>550318.87900588149</v>
          </cell>
          <cell r="K249">
            <v>990943.71933933417</v>
          </cell>
          <cell r="L249">
            <v>214500.26000000004</v>
          </cell>
          <cell r="M249">
            <v>367893.64000000007</v>
          </cell>
          <cell r="N249">
            <v>7704859</v>
          </cell>
          <cell r="O249">
            <v>0</v>
          </cell>
          <cell r="P249">
            <v>-952596</v>
          </cell>
          <cell r="Q249">
            <v>788563</v>
          </cell>
          <cell r="R249"/>
          <cell r="T249"/>
        </row>
        <row r="250">
          <cell r="B250">
            <v>37605</v>
          </cell>
          <cell r="C250" t="str">
            <v>Randolph Community College</v>
          </cell>
          <cell r="D250">
            <v>11020462.707021598</v>
          </cell>
          <cell r="E250">
            <v>11087189.964882376</v>
          </cell>
          <cell r="F250">
            <v>108688038.12339801</v>
          </cell>
          <cell r="G250">
            <v>114074684.52483299</v>
          </cell>
          <cell r="H250">
            <v>666733.75000000012</v>
          </cell>
          <cell r="I250">
            <v>695168.2</v>
          </cell>
          <cell r="J250">
            <v>1710562.8212077115</v>
          </cell>
          <cell r="K250">
            <v>1872477.4956001684</v>
          </cell>
          <cell r="L250">
            <v>666733.75000000012</v>
          </cell>
          <cell r="M250">
            <v>695168.2</v>
          </cell>
          <cell r="N250">
            <v>21546291</v>
          </cell>
          <cell r="O250">
            <v>0</v>
          </cell>
          <cell r="P250">
            <v>-2216275</v>
          </cell>
          <cell r="Q250">
            <v>-18919</v>
          </cell>
          <cell r="R250"/>
          <cell r="T250"/>
        </row>
        <row r="251">
          <cell r="B251">
            <v>37610</v>
          </cell>
          <cell r="C251" t="str">
            <v>Asheboro City Schools</v>
          </cell>
          <cell r="D251">
            <v>25836938.170634404</v>
          </cell>
          <cell r="E251">
            <v>26959205.615112107</v>
          </cell>
          <cell r="F251">
            <v>273979356.82173502</v>
          </cell>
          <cell r="G251">
            <v>289538086.45272797</v>
          </cell>
          <cell r="H251">
            <v>1563124.8099999998</v>
          </cell>
          <cell r="I251">
            <v>1690345.5699999998</v>
          </cell>
          <cell r="J251">
            <v>4010331.2377592516</v>
          </cell>
          <cell r="K251">
            <v>4553047.7942064079</v>
          </cell>
          <cell r="L251">
            <v>1563124.8099999998</v>
          </cell>
          <cell r="M251">
            <v>1690345.5699999998</v>
          </cell>
          <cell r="N251">
            <v>59406863</v>
          </cell>
          <cell r="O251">
            <v>0</v>
          </cell>
          <cell r="P251">
            <v>-5586757</v>
          </cell>
          <cell r="Q251">
            <v>-234294</v>
          </cell>
          <cell r="R251"/>
          <cell r="T251"/>
        </row>
        <row r="252">
          <cell r="B252">
            <v>37700</v>
          </cell>
          <cell r="C252" t="str">
            <v>Richmond County Schools</v>
          </cell>
          <cell r="D252">
            <v>38023314.579666547</v>
          </cell>
          <cell r="E252">
            <v>39472887.306685865</v>
          </cell>
          <cell r="F252">
            <v>380451923.14630699</v>
          </cell>
          <cell r="G252">
            <v>398371292.75357401</v>
          </cell>
          <cell r="H252">
            <v>2300395.89</v>
          </cell>
          <cell r="I252">
            <v>2474954.98</v>
          </cell>
          <cell r="J252">
            <v>5901863.6502097333</v>
          </cell>
          <cell r="K252">
            <v>6666440.5861395346</v>
          </cell>
          <cell r="L252">
            <v>2300395.89</v>
          </cell>
          <cell r="M252">
            <v>2474954.98</v>
          </cell>
          <cell r="N252">
            <v>79378771</v>
          </cell>
          <cell r="O252">
            <v>0</v>
          </cell>
          <cell r="P252">
            <v>-7757856</v>
          </cell>
          <cell r="Q252">
            <v>-330086</v>
          </cell>
          <cell r="R252"/>
          <cell r="T252"/>
        </row>
        <row r="253">
          <cell r="B253">
            <v>37705</v>
          </cell>
          <cell r="C253" t="str">
            <v>Richmond Technical College</v>
          </cell>
          <cell r="D253">
            <v>12090194.639812198</v>
          </cell>
          <cell r="E253">
            <v>12179540.732517427</v>
          </cell>
          <cell r="F253">
            <v>115117072.969455</v>
          </cell>
          <cell r="G253">
            <v>121075926.711199</v>
          </cell>
          <cell r="H253">
            <v>731452.12</v>
          </cell>
          <cell r="I253">
            <v>763658.7300000001</v>
          </cell>
          <cell r="J253">
            <v>1876603.3697342626</v>
          </cell>
          <cell r="K253">
            <v>2056960.8711152286</v>
          </cell>
          <cell r="L253">
            <v>731452.12</v>
          </cell>
          <cell r="M253">
            <v>763658.7300000001</v>
          </cell>
          <cell r="N253">
            <v>21974619</v>
          </cell>
          <cell r="O253">
            <v>0</v>
          </cell>
          <cell r="P253">
            <v>-2347371</v>
          </cell>
          <cell r="Q253">
            <v>137829</v>
          </cell>
          <cell r="R253"/>
          <cell r="T253"/>
        </row>
        <row r="254">
          <cell r="B254">
            <v>37800</v>
          </cell>
          <cell r="C254" t="str">
            <v>Robeson County Schools</v>
          </cell>
          <cell r="D254">
            <v>122637151.49225657</v>
          </cell>
          <cell r="E254">
            <v>126737205.90257299</v>
          </cell>
          <cell r="F254">
            <v>1194737752.31918</v>
          </cell>
          <cell r="G254">
            <v>1246835020.5078101</v>
          </cell>
          <cell r="H254">
            <v>7419500.4399999995</v>
          </cell>
          <cell r="I254">
            <v>7946438.6899999995</v>
          </cell>
          <cell r="J254">
            <v>19035366.973095711</v>
          </cell>
          <cell r="K254">
            <v>21404212.127642609</v>
          </cell>
          <cell r="L254">
            <v>7419500.4399999995</v>
          </cell>
          <cell r="M254">
            <v>7946438.6899999995</v>
          </cell>
          <cell r="N254">
            <v>243610920</v>
          </cell>
          <cell r="O254">
            <v>0</v>
          </cell>
          <cell r="P254">
            <v>-24362089</v>
          </cell>
          <cell r="Q254">
            <v>1253293</v>
          </cell>
          <cell r="R254"/>
          <cell r="T254"/>
        </row>
        <row r="255">
          <cell r="B255">
            <v>37801</v>
          </cell>
          <cell r="C255" t="str">
            <v>Southeastern Academy Charter School</v>
          </cell>
          <cell r="D255">
            <v>760654.09774739132</v>
          </cell>
          <cell r="E255">
            <v>856378.99039060867</v>
          </cell>
          <cell r="F255">
            <v>9812772.1539740004</v>
          </cell>
          <cell r="G255">
            <v>10253520.63115</v>
          </cell>
          <cell r="H255">
            <v>46019.28</v>
          </cell>
          <cell r="I255">
            <v>53695.07</v>
          </cell>
          <cell r="J255">
            <v>118066.42370623596</v>
          </cell>
          <cell r="K255">
            <v>144630.91119483853</v>
          </cell>
          <cell r="L255">
            <v>46019.28</v>
          </cell>
          <cell r="M255">
            <v>53695.07</v>
          </cell>
          <cell r="N255">
            <v>1962153</v>
          </cell>
          <cell r="O255">
            <v>0</v>
          </cell>
          <cell r="P255">
            <v>-200094</v>
          </cell>
          <cell r="Q255">
            <v>106856</v>
          </cell>
          <cell r="R255"/>
          <cell r="T255"/>
        </row>
        <row r="256">
          <cell r="B256">
            <v>37805</v>
          </cell>
          <cell r="C256" t="str">
            <v>Robeson Community College</v>
          </cell>
          <cell r="D256">
            <v>9509787.1411867719</v>
          </cell>
          <cell r="E256">
            <v>9785773.7458193637</v>
          </cell>
          <cell r="F256">
            <v>88273678.682040006</v>
          </cell>
          <cell r="G256">
            <v>84790775.283496007</v>
          </cell>
          <cell r="H256">
            <v>575338.46</v>
          </cell>
          <cell r="I256">
            <v>613569.24</v>
          </cell>
          <cell r="J256">
            <v>1476080.3383463037</v>
          </cell>
          <cell r="K256">
            <v>1652685.7728712256</v>
          </cell>
          <cell r="L256">
            <v>575338.46</v>
          </cell>
          <cell r="M256">
            <v>613569.24</v>
          </cell>
          <cell r="N256">
            <v>17457246</v>
          </cell>
          <cell r="O256">
            <v>0</v>
          </cell>
          <cell r="P256">
            <v>-1800003</v>
          </cell>
          <cell r="Q256">
            <v>-308711</v>
          </cell>
          <cell r="R256"/>
          <cell r="T256"/>
        </row>
        <row r="257">
          <cell r="B257">
            <v>37900</v>
          </cell>
          <cell r="C257" t="str">
            <v>Rockingham County Schools</v>
          </cell>
          <cell r="D257">
            <v>62213691.195587426</v>
          </cell>
          <cell r="E257">
            <v>62380078.531191714</v>
          </cell>
          <cell r="F257">
            <v>609252229.08540201</v>
          </cell>
          <cell r="G257">
            <v>608688043.767506</v>
          </cell>
          <cell r="H257">
            <v>3763904.3600000003</v>
          </cell>
          <cell r="I257">
            <v>3911238.7399999998</v>
          </cell>
          <cell r="J257">
            <v>9656620.5937491618</v>
          </cell>
          <cell r="K257">
            <v>10535157.564125571</v>
          </cell>
          <cell r="L257">
            <v>3763904.3600000003</v>
          </cell>
          <cell r="M257">
            <v>3911238.7399999998</v>
          </cell>
          <cell r="N257">
            <v>129941774</v>
          </cell>
          <cell r="O257">
            <v>0</v>
          </cell>
          <cell r="P257">
            <v>-12423360</v>
          </cell>
          <cell r="Q257">
            <v>-1171930</v>
          </cell>
          <cell r="R257"/>
          <cell r="T257"/>
        </row>
        <row r="258">
          <cell r="B258">
            <v>37901</v>
          </cell>
          <cell r="C258" t="str">
            <v>Bethany Community Middle School</v>
          </cell>
          <cell r="D258">
            <v>1156841.4128606399</v>
          </cell>
          <cell r="E258">
            <v>1426123.3063749874</v>
          </cell>
          <cell r="F258">
            <v>12013720.026188999</v>
          </cell>
          <cell r="G258">
            <v>15032607.429749001</v>
          </cell>
          <cell r="H258">
            <v>69988.459999999992</v>
          </cell>
          <cell r="I258">
            <v>89418.11</v>
          </cell>
          <cell r="J258">
            <v>179561.41801668663</v>
          </cell>
          <cell r="K258">
            <v>240853.07508902217</v>
          </cell>
          <cell r="L258">
            <v>69988.459999999992</v>
          </cell>
          <cell r="M258">
            <v>89418.11</v>
          </cell>
          <cell r="N258">
            <v>1789948</v>
          </cell>
          <cell r="O258">
            <v>0</v>
          </cell>
          <cell r="P258">
            <v>-244974</v>
          </cell>
          <cell r="Q258">
            <v>119300</v>
          </cell>
          <cell r="R258"/>
          <cell r="T258"/>
        </row>
        <row r="259">
          <cell r="B259">
            <v>37905</v>
          </cell>
          <cell r="C259" t="str">
            <v>Rockingham Community College</v>
          </cell>
          <cell r="D259">
            <v>8007973.780520048</v>
          </cell>
          <cell r="E259">
            <v>8191237.5383564485</v>
          </cell>
          <cell r="F259">
            <v>67796375.282634005</v>
          </cell>
          <cell r="G259">
            <v>68983960.631588995</v>
          </cell>
          <cell r="H259">
            <v>484479.32999999996</v>
          </cell>
          <cell r="I259">
            <v>513591.62000000011</v>
          </cell>
          <cell r="J259">
            <v>1242973.4201120336</v>
          </cell>
          <cell r="K259">
            <v>1383390.0203991402</v>
          </cell>
          <cell r="L259">
            <v>484479.32999999996</v>
          </cell>
          <cell r="M259">
            <v>513591.62000000011</v>
          </cell>
          <cell r="N259">
            <v>14524188</v>
          </cell>
          <cell r="O259">
            <v>0</v>
          </cell>
          <cell r="P259">
            <v>-1382447</v>
          </cell>
          <cell r="Q259">
            <v>-180768</v>
          </cell>
          <cell r="R259"/>
          <cell r="T259"/>
        </row>
        <row r="260">
          <cell r="B260">
            <v>38000</v>
          </cell>
          <cell r="C260" t="str">
            <v>Rowan-Salisbury School System</v>
          </cell>
          <cell r="D260">
            <v>103283315.7434721</v>
          </cell>
          <cell r="E260">
            <v>106125202.27643655</v>
          </cell>
          <cell r="F260">
            <v>1049509439.29679</v>
          </cell>
          <cell r="G260">
            <v>1095721783.3684101</v>
          </cell>
          <cell r="H260">
            <v>6248600.8300000001</v>
          </cell>
          <cell r="I260">
            <v>6654063.4800000004</v>
          </cell>
          <cell r="J260">
            <v>16031323.244646976</v>
          </cell>
          <cell r="K260">
            <v>17923121.513030864</v>
          </cell>
          <cell r="L260">
            <v>6248600.8300000001</v>
          </cell>
          <cell r="M260">
            <v>6654063.4800000004</v>
          </cell>
          <cell r="N260">
            <v>214289224</v>
          </cell>
          <cell r="O260">
            <v>0</v>
          </cell>
          <cell r="P260">
            <v>-21400715</v>
          </cell>
          <cell r="Q260">
            <v>1413934</v>
          </cell>
          <cell r="R260"/>
          <cell r="T260"/>
        </row>
        <row r="261">
          <cell r="B261">
            <v>38005</v>
          </cell>
          <cell r="C261" t="str">
            <v>Rowan-Cabarrus Community College</v>
          </cell>
          <cell r="D261">
            <v>20376331.843729772</v>
          </cell>
          <cell r="E261">
            <v>21369054.744845662</v>
          </cell>
          <cell r="F261">
            <v>188977774.59171301</v>
          </cell>
          <cell r="G261">
            <v>205708931.06007099</v>
          </cell>
          <cell r="H261">
            <v>1232760.23</v>
          </cell>
          <cell r="I261">
            <v>1339842.4100000001</v>
          </cell>
          <cell r="J261">
            <v>3162752.4733845661</v>
          </cell>
          <cell r="K261">
            <v>3608946.3821499525</v>
          </cell>
          <cell r="L261">
            <v>1232760.23</v>
          </cell>
          <cell r="M261">
            <v>1339842.4100000001</v>
          </cell>
          <cell r="N261">
            <v>38369410</v>
          </cell>
          <cell r="O261">
            <v>0</v>
          </cell>
          <cell r="P261">
            <v>-3853476</v>
          </cell>
          <cell r="Q261">
            <v>-1192985</v>
          </cell>
          <cell r="R261"/>
          <cell r="T261"/>
        </row>
        <row r="262">
          <cell r="B262">
            <v>38100</v>
          </cell>
          <cell r="C262" t="str">
            <v>Rutherford County Schools</v>
          </cell>
          <cell r="D262">
            <v>47506905.025186226</v>
          </cell>
          <cell r="E262">
            <v>49456381.072060131</v>
          </cell>
          <cell r="F262">
            <v>466947138.51049203</v>
          </cell>
          <cell r="G262">
            <v>492566582.971524</v>
          </cell>
          <cell r="H262">
            <v>2874149.46</v>
          </cell>
          <cell r="I262">
            <v>3100921.29</v>
          </cell>
          <cell r="J262">
            <v>7373877.8168500094</v>
          </cell>
          <cell r="K262">
            <v>8352518.6151386732</v>
          </cell>
          <cell r="L262">
            <v>2874149.46</v>
          </cell>
          <cell r="M262">
            <v>3100921.29</v>
          </cell>
          <cell r="N262">
            <v>94338193</v>
          </cell>
          <cell r="O262">
            <v>0</v>
          </cell>
          <cell r="P262">
            <v>-9521594</v>
          </cell>
          <cell r="Q262">
            <v>226519</v>
          </cell>
          <cell r="R262"/>
          <cell r="T262"/>
        </row>
        <row r="263">
          <cell r="B263">
            <v>38105</v>
          </cell>
          <cell r="C263" t="str">
            <v>Isothermal Community College</v>
          </cell>
          <cell r="D263">
            <v>9545570.1788624898</v>
          </cell>
          <cell r="E263">
            <v>9854578.552500397</v>
          </cell>
          <cell r="F263">
            <v>88590539.863664001</v>
          </cell>
          <cell r="G263">
            <v>91895037.232933998</v>
          </cell>
          <cell r="H263">
            <v>577503.31999999995</v>
          </cell>
          <cell r="I263">
            <v>617883.31000000006</v>
          </cell>
          <cell r="J263">
            <v>1481634.4730051833</v>
          </cell>
          <cell r="K263">
            <v>1664305.9807424198</v>
          </cell>
          <cell r="L263">
            <v>577503.31999999995</v>
          </cell>
          <cell r="M263">
            <v>617883.31000000006</v>
          </cell>
          <cell r="N263">
            <v>18100313</v>
          </cell>
          <cell r="O263">
            <v>0</v>
          </cell>
          <cell r="P263">
            <v>-1806464</v>
          </cell>
          <cell r="Q263">
            <v>-383115</v>
          </cell>
          <cell r="R263"/>
          <cell r="T263"/>
        </row>
        <row r="264">
          <cell r="B264">
            <v>38200</v>
          </cell>
          <cell r="C264" t="str">
            <v>Sampson County Schools</v>
          </cell>
          <cell r="D264">
            <v>43726029.224445589</v>
          </cell>
          <cell r="E264">
            <v>45245706.392455533</v>
          </cell>
          <cell r="F264">
            <v>437830076.70902801</v>
          </cell>
          <cell r="G264">
            <v>455639815.81487602</v>
          </cell>
          <cell r="H264">
            <v>2645407.9300000002</v>
          </cell>
          <cell r="I264">
            <v>2836911.46</v>
          </cell>
          <cell r="J264">
            <v>6787021.7339171022</v>
          </cell>
          <cell r="K264">
            <v>7641392.2067497009</v>
          </cell>
          <cell r="L264">
            <v>2645407.9300000002</v>
          </cell>
          <cell r="M264">
            <v>2836911.46</v>
          </cell>
          <cell r="N264">
            <v>92211906</v>
          </cell>
          <cell r="O264">
            <v>0</v>
          </cell>
          <cell r="P264">
            <v>-8927863</v>
          </cell>
          <cell r="Q264">
            <v>-802617</v>
          </cell>
          <cell r="R264"/>
          <cell r="T264"/>
        </row>
        <row r="265">
          <cell r="B265">
            <v>38205</v>
          </cell>
          <cell r="C265" t="str">
            <v>Sampson Community College</v>
          </cell>
          <cell r="D265">
            <v>6703198.3682110393</v>
          </cell>
          <cell r="E265">
            <v>6869147.9953751676</v>
          </cell>
          <cell r="F265">
            <v>61103352.164609</v>
          </cell>
          <cell r="G265">
            <v>65154730.873687997</v>
          </cell>
          <cell r="H265">
            <v>405540.91999999987</v>
          </cell>
          <cell r="I265">
            <v>430696.44</v>
          </cell>
          <cell r="J265">
            <v>1040450.1350507162</v>
          </cell>
          <cell r="K265">
            <v>1160106.850881712</v>
          </cell>
          <cell r="L265">
            <v>405540.91999999987</v>
          </cell>
          <cell r="M265">
            <v>430696.44</v>
          </cell>
          <cell r="N265">
            <v>12184541</v>
          </cell>
          <cell r="O265">
            <v>0</v>
          </cell>
          <cell r="P265">
            <v>-1245968</v>
          </cell>
          <cell r="Q265">
            <v>-35227</v>
          </cell>
          <cell r="R265"/>
          <cell r="T265"/>
        </row>
        <row r="266">
          <cell r="B266">
            <v>38210</v>
          </cell>
          <cell r="C266" t="str">
            <v>Clinton City Schools</v>
          </cell>
          <cell r="D266">
            <v>16864152.463980604</v>
          </cell>
          <cell r="E266">
            <v>17227209.273787204</v>
          </cell>
          <cell r="F266">
            <v>169263556.852723</v>
          </cell>
          <cell r="G266">
            <v>176025083.07086301</v>
          </cell>
          <cell r="H266">
            <v>1020274.7300000001</v>
          </cell>
          <cell r="I266">
            <v>1080148.1799999997</v>
          </cell>
          <cell r="J266">
            <v>2617602.6345685008</v>
          </cell>
          <cell r="K266">
            <v>2909444.302779499</v>
          </cell>
          <cell r="L266">
            <v>1020274.7300000001</v>
          </cell>
          <cell r="M266">
            <v>1080148.1799999997</v>
          </cell>
          <cell r="N266">
            <v>34900169</v>
          </cell>
          <cell r="O266">
            <v>0</v>
          </cell>
          <cell r="P266">
            <v>-3451480</v>
          </cell>
          <cell r="Q266">
            <v>118234</v>
          </cell>
          <cell r="R266"/>
          <cell r="T266"/>
        </row>
        <row r="267">
          <cell r="B267">
            <v>38300</v>
          </cell>
          <cell r="C267" t="str">
            <v>Scotland County Schools</v>
          </cell>
          <cell r="D267">
            <v>34615793.056145318</v>
          </cell>
          <cell r="E267">
            <v>31738149.49403169</v>
          </cell>
          <cell r="F267">
            <v>345930244.70257998</v>
          </cell>
          <cell r="G267">
            <v>352959910.331725</v>
          </cell>
          <cell r="H267">
            <v>2094242.15</v>
          </cell>
          <cell r="I267">
            <v>1989985.95</v>
          </cell>
          <cell r="J267">
            <v>5372958.4866464352</v>
          </cell>
          <cell r="K267">
            <v>5360147.2390933903</v>
          </cell>
          <cell r="L267">
            <v>2094242.15</v>
          </cell>
          <cell r="M267">
            <v>1989985.95</v>
          </cell>
          <cell r="N267">
            <v>72417487</v>
          </cell>
          <cell r="O267">
            <v>0</v>
          </cell>
          <cell r="P267">
            <v>-7053919</v>
          </cell>
          <cell r="Q267">
            <v>-330887</v>
          </cell>
          <cell r="R267"/>
          <cell r="T267"/>
        </row>
        <row r="268">
          <cell r="B268">
            <v>38400</v>
          </cell>
          <cell r="C268" t="str">
            <v>Stanly County Schools</v>
          </cell>
          <cell r="D268">
            <v>44012216.16998706</v>
          </cell>
          <cell r="E268">
            <v>44281436.549090423</v>
          </cell>
          <cell r="F268">
            <v>433356983.78315699</v>
          </cell>
          <cell r="G268">
            <v>439077448.666574</v>
          </cell>
          <cell r="H268">
            <v>2662722.1300000004</v>
          </cell>
          <cell r="I268">
            <v>2776451.6199999992</v>
          </cell>
          <cell r="J268">
            <v>6831442.8042453332</v>
          </cell>
          <cell r="K268">
            <v>7478539.9793497883</v>
          </cell>
          <cell r="L268">
            <v>2662722.1300000004</v>
          </cell>
          <cell r="M268">
            <v>2776451.6199999992</v>
          </cell>
          <cell r="N268">
            <v>89804118</v>
          </cell>
          <cell r="O268">
            <v>0</v>
          </cell>
          <cell r="P268">
            <v>-8836652</v>
          </cell>
          <cell r="Q268">
            <v>-229386</v>
          </cell>
          <cell r="R268"/>
          <cell r="T268"/>
        </row>
        <row r="269">
          <cell r="B269">
            <v>38402</v>
          </cell>
          <cell r="C269" t="str">
            <v>Gray Stone Day School</v>
          </cell>
          <cell r="D269">
            <v>2507779.5983336745</v>
          </cell>
          <cell r="E269">
            <v>2875753.1048502186</v>
          </cell>
          <cell r="F269">
            <v>30141026.866331</v>
          </cell>
          <cell r="G269">
            <v>35648558.504860997</v>
          </cell>
          <cell r="H269">
            <v>151719.70000000001</v>
          </cell>
          <cell r="I269">
            <v>180310.07999999996</v>
          </cell>
          <cell r="J269">
            <v>389249.94882108131</v>
          </cell>
          <cell r="K269">
            <v>485676.08102595306</v>
          </cell>
          <cell r="L269">
            <v>151719.70000000001</v>
          </cell>
          <cell r="M269">
            <v>180310.07999999996</v>
          </cell>
          <cell r="N269">
            <v>3680058</v>
          </cell>
          <cell r="O269">
            <v>0</v>
          </cell>
          <cell r="P269">
            <v>-614611</v>
          </cell>
          <cell r="Q269">
            <v>645913</v>
          </cell>
          <cell r="R269"/>
          <cell r="T269"/>
        </row>
        <row r="270">
          <cell r="B270">
            <v>38405</v>
          </cell>
          <cell r="C270" t="str">
            <v>Stanly Community College</v>
          </cell>
          <cell r="D270">
            <v>11184577.966488173</v>
          </cell>
          <cell r="E270">
            <v>11136904.698069734</v>
          </cell>
          <cell r="F270">
            <v>114666805.126623</v>
          </cell>
          <cell r="G270">
            <v>111628725.334251</v>
          </cell>
          <cell r="H270">
            <v>676662.66</v>
          </cell>
          <cell r="I270">
            <v>698285.32000000018</v>
          </cell>
          <cell r="J270">
            <v>1736036.2943911485</v>
          </cell>
          <cell r="K270">
            <v>1880873.6464181799</v>
          </cell>
          <cell r="L270">
            <v>676662.66</v>
          </cell>
          <cell r="M270">
            <v>698285.32000000018</v>
          </cell>
          <cell r="N270">
            <v>21532223</v>
          </cell>
          <cell r="O270">
            <v>0</v>
          </cell>
          <cell r="P270">
            <v>-2338189</v>
          </cell>
          <cell r="Q270">
            <v>131136</v>
          </cell>
          <cell r="R270"/>
          <cell r="T270"/>
        </row>
        <row r="271">
          <cell r="B271">
            <v>38500</v>
          </cell>
          <cell r="C271" t="str">
            <v>Stokes County Schools</v>
          </cell>
          <cell r="D271">
            <v>33921230.122868598</v>
          </cell>
          <cell r="E271">
            <v>34426018.604328074</v>
          </cell>
          <cell r="F271">
            <v>334048876.22929698</v>
          </cell>
          <cell r="G271">
            <v>339986414.23220199</v>
          </cell>
          <cell r="H271">
            <v>2052221.36</v>
          </cell>
          <cell r="I271">
            <v>2158515.6800000002</v>
          </cell>
          <cell r="J271">
            <v>5265150.5331840878</v>
          </cell>
          <cell r="K271">
            <v>5814092.2365264911</v>
          </cell>
          <cell r="L271">
            <v>2052221.36</v>
          </cell>
          <cell r="M271">
            <v>2158515.6800000002</v>
          </cell>
          <cell r="N271">
            <v>70162741</v>
          </cell>
          <cell r="O271">
            <v>0</v>
          </cell>
          <cell r="P271">
            <v>-6811644</v>
          </cell>
          <cell r="Q271">
            <v>-783505</v>
          </cell>
          <cell r="R271"/>
          <cell r="T271"/>
        </row>
        <row r="272">
          <cell r="B272">
            <v>38600</v>
          </cell>
          <cell r="C272" t="str">
            <v>Surry County Schools</v>
          </cell>
          <cell r="D272">
            <v>42924151.889106452</v>
          </cell>
          <cell r="E272">
            <v>44264521.431377999</v>
          </cell>
          <cell r="F272">
            <v>429824849.575185</v>
          </cell>
          <cell r="G272">
            <v>446485840.68394703</v>
          </cell>
          <cell r="H272">
            <v>2596894.66</v>
          </cell>
          <cell r="I272">
            <v>2775391.0400000005</v>
          </cell>
          <cell r="J272">
            <v>6662556.7642088616</v>
          </cell>
          <cell r="K272">
            <v>7475683.2431206545</v>
          </cell>
          <cell r="L272">
            <v>2596894.66</v>
          </cell>
          <cell r="M272">
            <v>2775391.0400000005</v>
          </cell>
          <cell r="N272">
            <v>90312846</v>
          </cell>
          <cell r="O272">
            <v>0</v>
          </cell>
          <cell r="P272">
            <v>-8764627</v>
          </cell>
          <cell r="Q272">
            <v>-33967</v>
          </cell>
          <cell r="R272"/>
          <cell r="T272"/>
        </row>
        <row r="273">
          <cell r="B273">
            <v>38601</v>
          </cell>
          <cell r="C273" t="str">
            <v>Bridges Charter Schools</v>
          </cell>
          <cell r="D273">
            <v>490848.74407774687</v>
          </cell>
          <cell r="E273">
            <v>518903.26925834286</v>
          </cell>
          <cell r="F273">
            <v>5675715.6937079998</v>
          </cell>
          <cell r="G273">
            <v>6338191.1802559998</v>
          </cell>
          <cell r="H273">
            <v>29696.160000000003</v>
          </cell>
          <cell r="I273">
            <v>32535.3</v>
          </cell>
          <cell r="J273">
            <v>76188.054419977372</v>
          </cell>
          <cell r="K273">
            <v>87635.793844712927</v>
          </cell>
          <cell r="L273">
            <v>29696.160000000003</v>
          </cell>
          <cell r="M273">
            <v>32535.3</v>
          </cell>
          <cell r="N273">
            <v>1053326</v>
          </cell>
          <cell r="O273">
            <v>0</v>
          </cell>
          <cell r="P273">
            <v>-115734</v>
          </cell>
          <cell r="Q273">
            <v>-18063</v>
          </cell>
          <cell r="R273"/>
          <cell r="T273"/>
        </row>
        <row r="274">
          <cell r="B274">
            <v>38602</v>
          </cell>
          <cell r="C274" t="str">
            <v>Millennium Charter Academy</v>
          </cell>
          <cell r="D274">
            <v>3485875.9065429312</v>
          </cell>
          <cell r="E274">
            <v>3663482.4716627621</v>
          </cell>
          <cell r="F274">
            <v>36180230.187648997</v>
          </cell>
          <cell r="G274">
            <v>38370081.505629003</v>
          </cell>
          <cell r="H274">
            <v>210894.14999999997</v>
          </cell>
          <cell r="I274">
            <v>229700.81</v>
          </cell>
          <cell r="J274">
            <v>541067.09342402744</v>
          </cell>
          <cell r="K274">
            <v>618712.99269174016</v>
          </cell>
          <cell r="L274">
            <v>210894.14999999997</v>
          </cell>
          <cell r="M274">
            <v>229700.81</v>
          </cell>
          <cell r="N274">
            <v>6551021</v>
          </cell>
          <cell r="O274">
            <v>0</v>
          </cell>
          <cell r="P274">
            <v>-737757</v>
          </cell>
          <cell r="Q274">
            <v>403689</v>
          </cell>
          <cell r="R274"/>
          <cell r="T274"/>
        </row>
        <row r="275">
          <cell r="B275">
            <v>38605</v>
          </cell>
          <cell r="C275" t="str">
            <v>Surry Community College</v>
          </cell>
          <cell r="D275">
            <v>12105913.41754787</v>
          </cell>
          <cell r="E275">
            <v>12159118.604269424</v>
          </cell>
          <cell r="F275">
            <v>112675838.88093001</v>
          </cell>
          <cell r="G275">
            <v>114159698.96767899</v>
          </cell>
          <cell r="H275">
            <v>732403.1</v>
          </cell>
          <cell r="I275">
            <v>762378.26000000013</v>
          </cell>
          <cell r="J275">
            <v>1879043.1907748384</v>
          </cell>
          <cell r="K275">
            <v>2053511.8479021543</v>
          </cell>
          <cell r="L275">
            <v>732403.1</v>
          </cell>
          <cell r="M275">
            <v>762378.26000000013</v>
          </cell>
          <cell r="N275">
            <v>23144077</v>
          </cell>
          <cell r="O275">
            <v>0</v>
          </cell>
          <cell r="P275">
            <v>-2297591</v>
          </cell>
          <cell r="Q275">
            <v>-369667</v>
          </cell>
          <cell r="R275"/>
          <cell r="T275"/>
        </row>
        <row r="276">
          <cell r="B276">
            <v>38610</v>
          </cell>
          <cell r="C276" t="str">
            <v>Mount Airy City Schools</v>
          </cell>
          <cell r="D276">
            <v>9408456.0829933491</v>
          </cell>
          <cell r="E276">
            <v>9794916.4707704913</v>
          </cell>
          <cell r="F276">
            <v>88263892.267363995</v>
          </cell>
          <cell r="G276">
            <v>96712792.484033003</v>
          </cell>
          <cell r="H276">
            <v>569207.97</v>
          </cell>
          <cell r="I276">
            <v>614142.49000000011</v>
          </cell>
          <cell r="J276">
            <v>1460352.0386017871</v>
          </cell>
          <cell r="K276">
            <v>1654229.856338152</v>
          </cell>
          <cell r="L276">
            <v>569207.97</v>
          </cell>
          <cell r="M276">
            <v>614142.49000000011</v>
          </cell>
          <cell r="N276">
            <v>17980947</v>
          </cell>
          <cell r="O276">
            <v>0</v>
          </cell>
          <cell r="P276">
            <v>-1799803</v>
          </cell>
          <cell r="Q276">
            <v>-67030</v>
          </cell>
          <cell r="R276"/>
          <cell r="T276"/>
        </row>
        <row r="277">
          <cell r="B277">
            <v>38620</v>
          </cell>
          <cell r="C277" t="str">
            <v>Elkin City Schools</v>
          </cell>
          <cell r="D277">
            <v>7142611.7435813183</v>
          </cell>
          <cell r="E277">
            <v>7369753.0555861033</v>
          </cell>
          <cell r="F277">
            <v>69362339.997801006</v>
          </cell>
          <cell r="G277">
            <v>69066829.798359007</v>
          </cell>
          <cell r="H277">
            <v>432125.26</v>
          </cell>
          <cell r="I277">
            <v>462084.43999999994</v>
          </cell>
          <cell r="J277">
            <v>1108654.5474272387</v>
          </cell>
          <cell r="K277">
            <v>1244652.3229442979</v>
          </cell>
          <cell r="L277">
            <v>432125.26</v>
          </cell>
          <cell r="M277">
            <v>462084.43999999994</v>
          </cell>
          <cell r="N277">
            <v>14646449</v>
          </cell>
          <cell r="O277">
            <v>0</v>
          </cell>
          <cell r="P277">
            <v>-1414379</v>
          </cell>
          <cell r="Q277">
            <v>-234939</v>
          </cell>
          <cell r="R277"/>
          <cell r="T277"/>
        </row>
        <row r="278">
          <cell r="B278">
            <v>38700</v>
          </cell>
          <cell r="C278" t="str">
            <v>Swain County Schools</v>
          </cell>
          <cell r="D278">
            <v>12108973.602315146</v>
          </cell>
          <cell r="E278">
            <v>12827072.452862246</v>
          </cell>
          <cell r="F278">
            <v>129584501.740991</v>
          </cell>
          <cell r="G278">
            <v>136173544.6873</v>
          </cell>
          <cell r="H278">
            <v>732588.24</v>
          </cell>
          <cell r="I278">
            <v>804259.04999999993</v>
          </cell>
          <cell r="J278">
            <v>1879518.1833797852</v>
          </cell>
          <cell r="K278">
            <v>2166320.2830016832</v>
          </cell>
          <cell r="L278">
            <v>732588.24</v>
          </cell>
          <cell r="M278">
            <v>804259.04999999993</v>
          </cell>
          <cell r="N278">
            <v>26980726</v>
          </cell>
          <cell r="O278">
            <v>0</v>
          </cell>
          <cell r="P278">
            <v>-2642378</v>
          </cell>
          <cell r="Q278">
            <v>23170</v>
          </cell>
          <cell r="R278"/>
          <cell r="T278"/>
        </row>
        <row r="279">
          <cell r="B279">
            <v>38701</v>
          </cell>
          <cell r="C279" t="str">
            <v>Mountain Discovery Charter</v>
          </cell>
          <cell r="D279">
            <v>861933.58536463429</v>
          </cell>
          <cell r="E279">
            <v>874238.12535532133</v>
          </cell>
          <cell r="F279">
            <v>7702553.4782619998</v>
          </cell>
          <cell r="G279">
            <v>8498090.0400760006</v>
          </cell>
          <cell r="H279">
            <v>52146.65</v>
          </cell>
          <cell r="I279">
            <v>54814.840000000004</v>
          </cell>
          <cell r="J279">
            <v>133786.71882221516</v>
          </cell>
          <cell r="K279">
            <v>147647.07926070833</v>
          </cell>
          <cell r="L279">
            <v>52146.65</v>
          </cell>
          <cell r="M279">
            <v>54814.840000000004</v>
          </cell>
          <cell r="N279">
            <v>1581166</v>
          </cell>
          <cell r="O279">
            <v>0</v>
          </cell>
          <cell r="P279">
            <v>-157064</v>
          </cell>
          <cell r="Q279">
            <v>-22136</v>
          </cell>
          <cell r="R279"/>
          <cell r="T279"/>
        </row>
        <row r="280">
          <cell r="B280">
            <v>38800</v>
          </cell>
          <cell r="C280" t="str">
            <v>Transylvania County Schools</v>
          </cell>
          <cell r="D280">
            <v>21883185.567056816</v>
          </cell>
          <cell r="E280">
            <v>22513077.977003001</v>
          </cell>
          <cell r="F280">
            <v>221610843.79047799</v>
          </cell>
          <cell r="G280">
            <v>229283509.31643701</v>
          </cell>
          <cell r="H280">
            <v>1323924.2999999998</v>
          </cell>
          <cell r="I280">
            <v>1411572.81</v>
          </cell>
          <cell r="J280">
            <v>3396641.7414349341</v>
          </cell>
          <cell r="K280">
            <v>3802156.5430151904</v>
          </cell>
          <cell r="L280">
            <v>1323924.2999999998</v>
          </cell>
          <cell r="M280">
            <v>1411572.81</v>
          </cell>
          <cell r="N280">
            <v>45915902</v>
          </cell>
          <cell r="O280">
            <v>0</v>
          </cell>
          <cell r="P280">
            <v>-4518902</v>
          </cell>
          <cell r="Q280">
            <v>-115485</v>
          </cell>
          <cell r="R280"/>
          <cell r="T280"/>
        </row>
        <row r="281">
          <cell r="B281">
            <v>38801</v>
          </cell>
          <cell r="C281" t="str">
            <v>Brevard Academy Charter School</v>
          </cell>
          <cell r="D281">
            <v>1575898.7908967813</v>
          </cell>
          <cell r="E281">
            <v>1738707.0517323387</v>
          </cell>
          <cell r="F281">
            <v>19794906.997184001</v>
          </cell>
          <cell r="G281">
            <v>18587510.028937999</v>
          </cell>
          <cell r="H281">
            <v>95341.26999999999</v>
          </cell>
          <cell r="I281">
            <v>109017.15000000001</v>
          </cell>
          <cell r="J281">
            <v>244606.23418077471</v>
          </cell>
          <cell r="K281">
            <v>293644.27200419689</v>
          </cell>
          <cell r="L281">
            <v>95341.26999999999</v>
          </cell>
          <cell r="M281">
            <v>109017.15000000001</v>
          </cell>
          <cell r="N281">
            <v>3788251</v>
          </cell>
          <cell r="O281">
            <v>0</v>
          </cell>
          <cell r="P281">
            <v>-403641</v>
          </cell>
          <cell r="Q281">
            <v>195757</v>
          </cell>
          <cell r="R281"/>
          <cell r="T281"/>
        </row>
        <row r="282">
          <cell r="B282">
            <v>38900</v>
          </cell>
          <cell r="C282" t="str">
            <v>Tyrrell County Schools</v>
          </cell>
          <cell r="D282">
            <v>4977702.4267840991</v>
          </cell>
          <cell r="E282">
            <v>5394905.9653825751</v>
          </cell>
          <cell r="F282">
            <v>47633550.140458003</v>
          </cell>
          <cell r="G282">
            <v>48899935.616205998</v>
          </cell>
          <cell r="H282">
            <v>301149.07999999996</v>
          </cell>
          <cell r="I282">
            <v>338261.27999999997</v>
          </cell>
          <cell r="J282">
            <v>772623.8845549766</v>
          </cell>
          <cell r="K282">
            <v>911127.16955825558</v>
          </cell>
          <cell r="L282">
            <v>301149.07999999996</v>
          </cell>
          <cell r="M282">
            <v>338261.27999999997</v>
          </cell>
          <cell r="N282">
            <v>9625201</v>
          </cell>
          <cell r="O282">
            <v>0</v>
          </cell>
          <cell r="P282">
            <v>-971303</v>
          </cell>
          <cell r="Q282">
            <v>-97972</v>
          </cell>
          <cell r="R282"/>
          <cell r="T282"/>
        </row>
        <row r="283">
          <cell r="B283">
            <v>39000</v>
          </cell>
          <cell r="C283" t="str">
            <v>Union County Schools</v>
          </cell>
          <cell r="D283">
            <v>214541848.36475226</v>
          </cell>
          <cell r="E283">
            <v>228815339.87102312</v>
          </cell>
          <cell r="F283">
            <v>2251838872.3045001</v>
          </cell>
          <cell r="G283">
            <v>2398767535.6949301</v>
          </cell>
          <cell r="H283">
            <v>12979699.209999999</v>
          </cell>
          <cell r="I283">
            <v>14346750.479999999</v>
          </cell>
          <cell r="J283">
            <v>33300535.482244749</v>
          </cell>
          <cell r="K283">
            <v>38643838.151386835</v>
          </cell>
          <cell r="L283">
            <v>12979699.209999999</v>
          </cell>
          <cell r="M283">
            <v>14346750.479999999</v>
          </cell>
          <cell r="N283">
            <v>477021010</v>
          </cell>
          <cell r="O283">
            <v>0</v>
          </cell>
          <cell r="P283">
            <v>-45917607</v>
          </cell>
          <cell r="Q283">
            <v>-927299</v>
          </cell>
          <cell r="R283"/>
          <cell r="T283"/>
        </row>
        <row r="284">
          <cell r="B284">
            <v>39100</v>
          </cell>
          <cell r="C284" t="str">
            <v>Vance County Schools</v>
          </cell>
          <cell r="D284">
            <v>33995575.554753557</v>
          </cell>
          <cell r="E284">
            <v>33170223.187239669</v>
          </cell>
          <cell r="F284">
            <v>315717819.50889498</v>
          </cell>
          <cell r="G284">
            <v>305607840.638493</v>
          </cell>
          <cell r="H284">
            <v>2056719.23</v>
          </cell>
          <cell r="I284">
            <v>2079777.15</v>
          </cell>
          <cell r="J284">
            <v>5276690.2057994688</v>
          </cell>
          <cell r="K284">
            <v>5602005.254610979</v>
          </cell>
          <cell r="L284">
            <v>2056719.23</v>
          </cell>
          <cell r="M284">
            <v>2079777.15</v>
          </cell>
          <cell r="N284">
            <v>68727085</v>
          </cell>
          <cell r="O284">
            <v>0</v>
          </cell>
          <cell r="P284">
            <v>-6437853</v>
          </cell>
          <cell r="Q284">
            <v>-1379395</v>
          </cell>
          <cell r="R284"/>
          <cell r="T284"/>
        </row>
        <row r="285">
          <cell r="B285">
            <v>39101</v>
          </cell>
          <cell r="C285" t="str">
            <v>Vance Charter School</v>
          </cell>
          <cell r="D285">
            <v>3371231.2098894422</v>
          </cell>
          <cell r="E285">
            <v>3907751.2020237735</v>
          </cell>
          <cell r="F285">
            <v>32491124.029906001</v>
          </cell>
          <cell r="G285">
            <v>38574882.938026004</v>
          </cell>
          <cell r="H285">
            <v>203958.18999999997</v>
          </cell>
          <cell r="I285">
            <v>245016.49</v>
          </cell>
          <cell r="J285">
            <v>523272.29106793879</v>
          </cell>
          <cell r="K285">
            <v>659966.70097387035</v>
          </cell>
          <cell r="L285">
            <v>203958.18999999997</v>
          </cell>
          <cell r="M285">
            <v>245016.49</v>
          </cell>
          <cell r="N285">
            <v>5792209</v>
          </cell>
          <cell r="O285">
            <v>0</v>
          </cell>
          <cell r="P285">
            <v>-662532</v>
          </cell>
          <cell r="Q285">
            <v>348801</v>
          </cell>
          <cell r="R285"/>
          <cell r="T285"/>
        </row>
        <row r="286">
          <cell r="B286">
            <v>39105</v>
          </cell>
          <cell r="C286" t="str">
            <v>Vance-Granville Community College</v>
          </cell>
          <cell r="D286">
            <v>13040847.136978475</v>
          </cell>
          <cell r="E286">
            <v>12104869.430382799</v>
          </cell>
          <cell r="F286">
            <v>126777171.07564101</v>
          </cell>
          <cell r="G286">
            <v>114110979.792486</v>
          </cell>
          <cell r="H286">
            <v>788966.23</v>
          </cell>
          <cell r="I286">
            <v>758976.83</v>
          </cell>
          <cell r="J286">
            <v>2024160.7691622209</v>
          </cell>
          <cell r="K286">
            <v>2044349.8909428751</v>
          </cell>
          <cell r="L286">
            <v>788966.23</v>
          </cell>
          <cell r="M286">
            <v>758976.83</v>
          </cell>
          <cell r="N286">
            <v>26774696</v>
          </cell>
          <cell r="O286">
            <v>0</v>
          </cell>
          <cell r="P286">
            <v>-2585134</v>
          </cell>
          <cell r="Q286">
            <v>-730553</v>
          </cell>
          <cell r="R286"/>
          <cell r="T286"/>
        </row>
        <row r="287">
          <cell r="B287">
            <v>39200</v>
          </cell>
          <cell r="C287" t="str">
            <v>Wake County Schools</v>
          </cell>
          <cell r="D287">
            <v>908401951.87871599</v>
          </cell>
          <cell r="E287">
            <v>956684087.55136859</v>
          </cell>
          <cell r="F287">
            <v>9632977504.6248207</v>
          </cell>
          <cell r="G287">
            <v>10250784756.0478</v>
          </cell>
          <cell r="H287">
            <v>54957968.280000009</v>
          </cell>
          <cell r="I287">
            <v>59984212.159999996</v>
          </cell>
          <cell r="J287">
            <v>140999397.83891353</v>
          </cell>
          <cell r="K287">
            <v>161571095.1118103</v>
          </cell>
          <cell r="L287">
            <v>54957968.280000009</v>
          </cell>
          <cell r="M287">
            <v>59984212.159999996</v>
          </cell>
          <cell r="N287">
            <v>1971459508</v>
          </cell>
          <cell r="O287">
            <v>0</v>
          </cell>
          <cell r="P287">
            <v>-196427588</v>
          </cell>
          <cell r="Q287">
            <v>20299983</v>
          </cell>
          <cell r="R287"/>
          <cell r="T287"/>
        </row>
        <row r="288">
          <cell r="B288">
            <v>39201</v>
          </cell>
          <cell r="C288" t="str">
            <v>Endeavor Charter School</v>
          </cell>
          <cell r="D288">
            <v>2199489.2063190541</v>
          </cell>
          <cell r="E288">
            <v>2032978.5529826111</v>
          </cell>
          <cell r="F288">
            <v>29745786.181361999</v>
          </cell>
          <cell r="G288">
            <v>28971436.236506999</v>
          </cell>
          <cell r="H288">
            <v>133068.25</v>
          </cell>
          <cell r="I288">
            <v>127468.01000000001</v>
          </cell>
          <cell r="J288">
            <v>341398.04852112709</v>
          </cell>
          <cell r="K288">
            <v>343342.77680414217</v>
          </cell>
          <cell r="L288">
            <v>133068.25</v>
          </cell>
          <cell r="M288">
            <v>127468.01000000001</v>
          </cell>
          <cell r="N288">
            <v>6046700</v>
          </cell>
          <cell r="O288">
            <v>0</v>
          </cell>
          <cell r="P288">
            <v>-606551</v>
          </cell>
          <cell r="Q288">
            <v>11694</v>
          </cell>
          <cell r="R288"/>
          <cell r="T288"/>
        </row>
        <row r="289">
          <cell r="B289">
            <v>39204</v>
          </cell>
          <cell r="C289" t="str">
            <v>Southern Wake Academy</v>
          </cell>
          <cell r="D289">
            <v>2919799.410914687</v>
          </cell>
          <cell r="E289">
            <v>3663343.0780019276</v>
          </cell>
          <cell r="F289">
            <v>32603112.838316999</v>
          </cell>
          <cell r="G289">
            <v>42329167.062904999</v>
          </cell>
          <cell r="H289">
            <v>176646.74000000002</v>
          </cell>
          <cell r="I289">
            <v>229692.06999999998</v>
          </cell>
          <cell r="J289">
            <v>453202.41540426755</v>
          </cell>
          <cell r="K289">
            <v>618689.45097433764</v>
          </cell>
          <cell r="L289">
            <v>176646.74000000002</v>
          </cell>
          <cell r="M289">
            <v>229692.06999999998</v>
          </cell>
          <cell r="N289">
            <v>5162785</v>
          </cell>
          <cell r="O289">
            <v>0</v>
          </cell>
          <cell r="P289">
            <v>-664815</v>
          </cell>
          <cell r="Q289">
            <v>606812</v>
          </cell>
          <cell r="R289"/>
          <cell r="T289"/>
        </row>
        <row r="290">
          <cell r="B290">
            <v>39205</v>
          </cell>
          <cell r="C290" t="str">
            <v>Wake Technical College</v>
          </cell>
          <cell r="D290">
            <v>80009280.497236893</v>
          </cell>
          <cell r="E290">
            <v>84733198.454644665</v>
          </cell>
          <cell r="F290">
            <v>758269149.71561694</v>
          </cell>
          <cell r="G290">
            <v>830899703.21946001</v>
          </cell>
          <cell r="H290">
            <v>4840530.6599999992</v>
          </cell>
          <cell r="I290">
            <v>5312782.16</v>
          </cell>
          <cell r="J290">
            <v>12418798.031316133</v>
          </cell>
          <cell r="K290">
            <v>14310299.339967009</v>
          </cell>
          <cell r="L290">
            <v>4840530.6599999992</v>
          </cell>
          <cell r="M290">
            <v>5312782.16</v>
          </cell>
          <cell r="N290">
            <v>145956593</v>
          </cell>
          <cell r="O290">
            <v>0</v>
          </cell>
          <cell r="P290">
            <v>-15461988</v>
          </cell>
          <cell r="Q290">
            <v>2177838</v>
          </cell>
          <cell r="R290"/>
          <cell r="T290"/>
        </row>
        <row r="291">
          <cell r="B291">
            <v>39208</v>
          </cell>
          <cell r="C291" t="str">
            <v>East Wake Academy</v>
          </cell>
          <cell r="D291">
            <v>4827039.8149268422</v>
          </cell>
          <cell r="E291">
            <v>5204864.0804041624</v>
          </cell>
          <cell r="F291">
            <v>58299264.662396997</v>
          </cell>
          <cell r="G291">
            <v>61058731.727507003</v>
          </cell>
          <cell r="H291">
            <v>292034.05</v>
          </cell>
          <cell r="I291">
            <v>326345.63</v>
          </cell>
          <cell r="J291">
            <v>749238.49056195782</v>
          </cell>
          <cell r="K291">
            <v>879031.64725092321</v>
          </cell>
          <cell r="L291">
            <v>292034.05</v>
          </cell>
          <cell r="M291">
            <v>326345.63</v>
          </cell>
          <cell r="N291">
            <v>11860088</v>
          </cell>
          <cell r="O291">
            <v>0</v>
          </cell>
          <cell r="P291">
            <v>-1188790</v>
          </cell>
          <cell r="Q291">
            <v>-39229</v>
          </cell>
          <cell r="R291"/>
          <cell r="T291"/>
        </row>
        <row r="292">
          <cell r="B292">
            <v>39209</v>
          </cell>
          <cell r="C292" t="str">
            <v>Casa Esperanza Montessori</v>
          </cell>
          <cell r="D292">
            <v>2337886.2855609711</v>
          </cell>
          <cell r="E292">
            <v>2381497.1547584166</v>
          </cell>
          <cell r="F292">
            <v>29125293.317674</v>
          </cell>
          <cell r="G292">
            <v>31006718.94946</v>
          </cell>
          <cell r="H292">
            <v>141441.22</v>
          </cell>
          <cell r="I292">
            <v>149320.16999999998</v>
          </cell>
          <cell r="J292">
            <v>362879.62371525448</v>
          </cell>
          <cell r="K292">
            <v>402202.88840052148</v>
          </cell>
          <cell r="L292">
            <v>141441.22</v>
          </cell>
          <cell r="M292">
            <v>149320.16999999998</v>
          </cell>
          <cell r="N292">
            <v>6111570</v>
          </cell>
          <cell r="O292">
            <v>0</v>
          </cell>
          <cell r="P292">
            <v>-593899</v>
          </cell>
          <cell r="Q292">
            <v>-3403</v>
          </cell>
          <cell r="R292"/>
          <cell r="T292"/>
        </row>
        <row r="293">
          <cell r="B293">
            <v>39220</v>
          </cell>
          <cell r="C293" t="str">
            <v>North Carolina Innovative School District</v>
          </cell>
          <cell r="D293">
            <v>0</v>
          </cell>
          <cell r="E293">
            <v>940166.22327152942</v>
          </cell>
          <cell r="F293">
            <v>0</v>
          </cell>
          <cell r="G293">
            <v>6196399.4467010004</v>
          </cell>
          <cell r="H293">
            <v>0</v>
          </cell>
          <cell r="I293">
            <v>58948.539999999994</v>
          </cell>
          <cell r="J293">
            <v>0</v>
          </cell>
          <cell r="K293">
            <v>158781.44965274064</v>
          </cell>
          <cell r="L293">
            <v>0</v>
          </cell>
          <cell r="M293">
            <v>58948.539999999994</v>
          </cell>
          <cell r="N293">
            <v>0</v>
          </cell>
          <cell r="O293">
            <v>0</v>
          </cell>
          <cell r="P293">
            <v>0</v>
          </cell>
          <cell r="Q293">
            <v>0</v>
          </cell>
          <cell r="R293"/>
          <cell r="T293"/>
        </row>
        <row r="294">
          <cell r="B294">
            <v>39300</v>
          </cell>
          <cell r="C294" t="str">
            <v>Warren County Schools</v>
          </cell>
          <cell r="D294">
            <v>12749226.107262379</v>
          </cell>
          <cell r="E294">
            <v>12974729.095588392</v>
          </cell>
          <cell r="F294">
            <v>116676926.72927199</v>
          </cell>
          <cell r="G294">
            <v>120822449.267534</v>
          </cell>
          <cell r="H294">
            <v>771323.2699999999</v>
          </cell>
          <cell r="I294">
            <v>813517.14</v>
          </cell>
          <cell r="J294">
            <v>1978896.2367577117</v>
          </cell>
          <cell r="K294">
            <v>2191257.5070824753</v>
          </cell>
          <cell r="L294">
            <v>771323.2699999999</v>
          </cell>
          <cell r="M294">
            <v>813517.14</v>
          </cell>
          <cell r="N294">
            <v>26150045</v>
          </cell>
          <cell r="O294">
            <v>0</v>
          </cell>
          <cell r="P294">
            <v>-2379178</v>
          </cell>
          <cell r="Q294">
            <v>-923202</v>
          </cell>
          <cell r="R294"/>
          <cell r="T294"/>
        </row>
        <row r="295">
          <cell r="B295">
            <v>39301</v>
          </cell>
          <cell r="C295" t="str">
            <v>Haliwa-Saponi Tribal Charter</v>
          </cell>
          <cell r="D295">
            <v>585131.32765569456</v>
          </cell>
          <cell r="E295">
            <v>482664.42620653694</v>
          </cell>
          <cell r="F295">
            <v>6065556.1939420002</v>
          </cell>
          <cell r="G295">
            <v>5014008.7728110002</v>
          </cell>
          <cell r="H295">
            <v>35400.219999999994</v>
          </cell>
          <cell r="I295">
            <v>30263.120000000003</v>
          </cell>
          <cell r="J295">
            <v>90822.311296786211</v>
          </cell>
          <cell r="K295">
            <v>81515.539903360623</v>
          </cell>
          <cell r="L295">
            <v>35400.219999999994</v>
          </cell>
          <cell r="M295">
            <v>30263.120000000003</v>
          </cell>
          <cell r="N295">
            <v>1875079</v>
          </cell>
          <cell r="O295">
            <v>0</v>
          </cell>
          <cell r="P295">
            <v>-123684</v>
          </cell>
          <cell r="Q295">
            <v>-84398</v>
          </cell>
          <cell r="R295"/>
          <cell r="T295"/>
        </row>
        <row r="296">
          <cell r="B296">
            <v>39400</v>
          </cell>
          <cell r="C296" t="str">
            <v>Washington County Schools</v>
          </cell>
          <cell r="D296">
            <v>9812831.5493975803</v>
          </cell>
          <cell r="E296">
            <v>9540995.7660773005</v>
          </cell>
          <cell r="F296">
            <v>87973979.753693998</v>
          </cell>
          <cell r="G296">
            <v>82593636.545656994</v>
          </cell>
          <cell r="H296">
            <v>593672.52999999991</v>
          </cell>
          <cell r="I296">
            <v>598221.63000000012</v>
          </cell>
          <cell r="J296">
            <v>1523117.9729394522</v>
          </cell>
          <cell r="K296">
            <v>1611346.059207327</v>
          </cell>
          <cell r="L296">
            <v>593672.52999999991</v>
          </cell>
          <cell r="M296">
            <v>598221.63000000012</v>
          </cell>
          <cell r="N296">
            <v>17845774</v>
          </cell>
          <cell r="O296">
            <v>0</v>
          </cell>
          <cell r="P296">
            <v>-1793892</v>
          </cell>
          <cell r="Q296">
            <v>-181829</v>
          </cell>
          <cell r="R296"/>
          <cell r="T296"/>
        </row>
        <row r="297">
          <cell r="B297">
            <v>39401</v>
          </cell>
          <cell r="C297" t="str">
            <v>Henderson Collegiate Charter School</v>
          </cell>
          <cell r="D297">
            <v>4284931.2404490076</v>
          </cell>
          <cell r="E297">
            <v>5035021.0386335151</v>
          </cell>
          <cell r="F297">
            <v>56068146.886037998</v>
          </cell>
          <cell r="G297">
            <v>65145401.423836999</v>
          </cell>
          <cell r="H297">
            <v>259236.69</v>
          </cell>
          <cell r="I297">
            <v>315696.45</v>
          </cell>
          <cell r="J297">
            <v>665094.04062258569</v>
          </cell>
          <cell r="K297">
            <v>850347.43831185577</v>
          </cell>
          <cell r="L297">
            <v>259236.69</v>
          </cell>
          <cell r="M297">
            <v>315696.45</v>
          </cell>
          <cell r="N297">
            <v>9358530</v>
          </cell>
          <cell r="O297">
            <v>0</v>
          </cell>
          <cell r="P297">
            <v>-1143295</v>
          </cell>
          <cell r="Q297">
            <v>1053608</v>
          </cell>
          <cell r="R297"/>
          <cell r="T297"/>
        </row>
        <row r="298">
          <cell r="B298">
            <v>39500</v>
          </cell>
          <cell r="C298" t="str">
            <v>Watauga County Schools</v>
          </cell>
          <cell r="D298">
            <v>28434943.632510208</v>
          </cell>
          <cell r="E298">
            <v>30330675.592174537</v>
          </cell>
          <cell r="F298">
            <v>289137293.42046601</v>
          </cell>
          <cell r="G298">
            <v>315815344.330755</v>
          </cell>
          <cell r="H298">
            <v>1720303.1400000001</v>
          </cell>
          <cell r="I298">
            <v>1901737.16</v>
          </cell>
          <cell r="J298">
            <v>4413585.7716680523</v>
          </cell>
          <cell r="K298">
            <v>5122443.7979852604</v>
          </cell>
          <cell r="L298">
            <v>1720303.1400000001</v>
          </cell>
          <cell r="M298">
            <v>1901737.16</v>
          </cell>
          <cell r="N298">
            <v>58945383</v>
          </cell>
          <cell r="O298">
            <v>0</v>
          </cell>
          <cell r="P298">
            <v>-5895845</v>
          </cell>
          <cell r="Q298">
            <v>360850</v>
          </cell>
          <cell r="R298"/>
          <cell r="T298"/>
        </row>
        <row r="299">
          <cell r="B299">
            <v>39501</v>
          </cell>
          <cell r="C299" t="str">
            <v>Two Rivers Community School</v>
          </cell>
          <cell r="D299">
            <v>788942.54226561938</v>
          </cell>
          <cell r="E299">
            <v>760419.21405186318</v>
          </cell>
          <cell r="F299">
            <v>8882942.3501849994</v>
          </cell>
          <cell r="G299">
            <v>8390812.5369550008</v>
          </cell>
          <cell r="H299">
            <v>47730.720000000008</v>
          </cell>
          <cell r="I299">
            <v>47678.37999999999</v>
          </cell>
          <cell r="J299">
            <v>122457.27032938611</v>
          </cell>
          <cell r="K299">
            <v>128424.59361155062</v>
          </cell>
          <cell r="L299">
            <v>47730.720000000008</v>
          </cell>
          <cell r="M299">
            <v>47678.37999999999</v>
          </cell>
          <cell r="N299">
            <v>1889920</v>
          </cell>
          <cell r="O299">
            <v>0</v>
          </cell>
          <cell r="P299">
            <v>-181134</v>
          </cell>
          <cell r="Q299">
            <v>-17603</v>
          </cell>
          <cell r="R299"/>
          <cell r="T299"/>
        </row>
        <row r="300">
          <cell r="B300">
            <v>39600</v>
          </cell>
          <cell r="C300" t="str">
            <v>Wayne County Schools</v>
          </cell>
          <cell r="D300">
            <v>96044067.847613409</v>
          </cell>
          <cell r="E300">
            <v>100163576.23145029</v>
          </cell>
          <cell r="F300">
            <v>931760673.77748001</v>
          </cell>
          <cell r="G300">
            <v>981439100.612293</v>
          </cell>
          <cell r="H300">
            <v>5810629.1200000001</v>
          </cell>
          <cell r="I300">
            <v>6280268.7800000003</v>
          </cell>
          <cell r="J300">
            <v>14907669.126542462</v>
          </cell>
          <cell r="K300">
            <v>16916282.932490766</v>
          </cell>
          <cell r="L300">
            <v>5810629.1200000001</v>
          </cell>
          <cell r="M300">
            <v>6280268.7800000003</v>
          </cell>
          <cell r="N300">
            <v>191786814</v>
          </cell>
          <cell r="O300">
            <v>0</v>
          </cell>
          <cell r="P300">
            <v>-18999681</v>
          </cell>
          <cell r="Q300">
            <v>1131249</v>
          </cell>
          <cell r="R300"/>
          <cell r="T300"/>
        </row>
        <row r="301">
          <cell r="B301">
            <v>39605</v>
          </cell>
          <cell r="C301" t="str">
            <v>Wayne Community College</v>
          </cell>
          <cell r="D301">
            <v>14732588.318102457</v>
          </cell>
          <cell r="E301">
            <v>14909766.376989471</v>
          </cell>
          <cell r="F301">
            <v>136916552.49955499</v>
          </cell>
          <cell r="G301">
            <v>142473158.96448401</v>
          </cell>
          <cell r="H301">
            <v>891315.92</v>
          </cell>
          <cell r="I301">
            <v>934844.22000000009</v>
          </cell>
          <cell r="J301">
            <v>2286747.7080656961</v>
          </cell>
          <cell r="K301">
            <v>2518059.31836625</v>
          </cell>
          <cell r="L301">
            <v>891315.92</v>
          </cell>
          <cell r="M301">
            <v>934844.22000000009</v>
          </cell>
          <cell r="N301">
            <v>25826219</v>
          </cell>
          <cell r="O301">
            <v>0</v>
          </cell>
          <cell r="P301">
            <v>-2791887</v>
          </cell>
          <cell r="Q301">
            <v>316086</v>
          </cell>
          <cell r="R301"/>
          <cell r="T301"/>
        </row>
        <row r="302">
          <cell r="B302">
            <v>39700</v>
          </cell>
          <cell r="C302" t="str">
            <v>Wilkes County Schools</v>
          </cell>
          <cell r="D302">
            <v>51933859.979530856</v>
          </cell>
          <cell r="E302">
            <v>53717167.932223693</v>
          </cell>
          <cell r="F302">
            <v>525613091.89889699</v>
          </cell>
          <cell r="G302">
            <v>547249372.93249798</v>
          </cell>
          <cell r="H302">
            <v>3141978.53</v>
          </cell>
          <cell r="I302">
            <v>3368073.1599999997</v>
          </cell>
          <cell r="J302">
            <v>8061016.3479062775</v>
          </cell>
          <cell r="K302">
            <v>9072108.2978694141</v>
          </cell>
          <cell r="L302">
            <v>3141978.53</v>
          </cell>
          <cell r="M302">
            <v>3368073.1599999997</v>
          </cell>
          <cell r="N302">
            <v>112661025</v>
          </cell>
          <cell r="O302">
            <v>0</v>
          </cell>
          <cell r="P302">
            <v>-10717861</v>
          </cell>
          <cell r="Q302">
            <v>-1124769</v>
          </cell>
          <cell r="R302"/>
          <cell r="T302"/>
        </row>
        <row r="303">
          <cell r="B303">
            <v>39703</v>
          </cell>
          <cell r="C303" t="str">
            <v>Pinnacle Classical Academy</v>
          </cell>
          <cell r="D303">
            <v>2628748.9633427323</v>
          </cell>
          <cell r="E303">
            <v>3093142.1441102661</v>
          </cell>
          <cell r="F303">
            <v>31884777.956439</v>
          </cell>
          <cell r="G303">
            <v>40268488.569332004</v>
          </cell>
          <cell r="H303">
            <v>159038.29999999999</v>
          </cell>
          <cell r="I303">
            <v>193940.40000000005</v>
          </cell>
          <cell r="J303">
            <v>408026.44703088497</v>
          </cell>
          <cell r="K303">
            <v>522390.17044751905</v>
          </cell>
          <cell r="L303">
            <v>159038.29999999999</v>
          </cell>
          <cell r="M303">
            <v>193940.40000000005</v>
          </cell>
          <cell r="N303">
            <v>4599680</v>
          </cell>
          <cell r="O303">
            <v>0</v>
          </cell>
          <cell r="P303">
            <v>-650168</v>
          </cell>
          <cell r="Q303">
            <v>654099</v>
          </cell>
          <cell r="R303"/>
          <cell r="T303"/>
        </row>
        <row r="304">
          <cell r="B304">
            <v>39705</v>
          </cell>
          <cell r="C304" t="str">
            <v>Wilkes Community College</v>
          </cell>
          <cell r="D304">
            <v>13604281.962899981</v>
          </cell>
          <cell r="E304">
            <v>14183174.527554855</v>
          </cell>
          <cell r="F304">
            <v>124312224.550992</v>
          </cell>
          <cell r="G304">
            <v>132948506.153108</v>
          </cell>
          <cell r="H304">
            <v>823053.82000000007</v>
          </cell>
          <cell r="I304">
            <v>889286.82</v>
          </cell>
          <cell r="J304">
            <v>2111615.4152163197</v>
          </cell>
          <cell r="K304">
            <v>2395347.7123721102</v>
          </cell>
          <cell r="L304">
            <v>823053.82000000007</v>
          </cell>
          <cell r="M304">
            <v>889286.82</v>
          </cell>
          <cell r="N304">
            <v>24476663</v>
          </cell>
          <cell r="O304">
            <v>0</v>
          </cell>
          <cell r="P304">
            <v>-2534870</v>
          </cell>
          <cell r="Q304">
            <v>-176508</v>
          </cell>
          <cell r="R304"/>
          <cell r="T304"/>
        </row>
        <row r="305">
          <cell r="B305">
            <v>39800</v>
          </cell>
          <cell r="C305" t="str">
            <v>Wilson County Schools</v>
          </cell>
          <cell r="D305">
            <v>61968915.257427886</v>
          </cell>
          <cell r="E305">
            <v>62004315.964720733</v>
          </cell>
          <cell r="F305">
            <v>612478560.551301</v>
          </cell>
          <cell r="G305">
            <v>610309277.76595604</v>
          </cell>
          <cell r="H305">
            <v>3749095.5100000002</v>
          </cell>
          <cell r="I305">
            <v>3887678.3800000004</v>
          </cell>
          <cell r="J305">
            <v>9618627.2144806888</v>
          </cell>
          <cell r="K305">
            <v>10471696.312750382</v>
          </cell>
          <cell r="L305">
            <v>3749095.5100000002</v>
          </cell>
          <cell r="M305">
            <v>3887678.3800000004</v>
          </cell>
          <cell r="N305">
            <v>124608101</v>
          </cell>
          <cell r="O305">
            <v>0</v>
          </cell>
          <cell r="P305">
            <v>-12489148</v>
          </cell>
          <cell r="Q305">
            <v>193357</v>
          </cell>
          <cell r="R305"/>
          <cell r="T305"/>
        </row>
        <row r="306">
          <cell r="B306">
            <v>39805</v>
          </cell>
          <cell r="C306" t="str">
            <v>Wilson Community College</v>
          </cell>
          <cell r="D306">
            <v>7642616.0831243414</v>
          </cell>
          <cell r="E306">
            <v>7857779.9910125583</v>
          </cell>
          <cell r="F306">
            <v>65691757.420708999</v>
          </cell>
          <cell r="G306">
            <v>73187150.600878</v>
          </cell>
          <cell r="H306">
            <v>462375.33</v>
          </cell>
          <cell r="I306">
            <v>492683.79000000004</v>
          </cell>
          <cell r="J306">
            <v>1186263.705627091</v>
          </cell>
          <cell r="K306">
            <v>1327073.5186419624</v>
          </cell>
          <cell r="L306">
            <v>462375.33</v>
          </cell>
          <cell r="M306">
            <v>492683.79000000004</v>
          </cell>
          <cell r="N306">
            <v>13581219</v>
          </cell>
          <cell r="O306">
            <v>0</v>
          </cell>
          <cell r="P306">
            <v>-1339531</v>
          </cell>
          <cell r="Q306">
            <v>-101100</v>
          </cell>
          <cell r="R306"/>
          <cell r="T306"/>
        </row>
        <row r="307">
          <cell r="B307">
            <v>39900</v>
          </cell>
          <cell r="C307" t="str">
            <v>Yadkin County Schools</v>
          </cell>
          <cell r="D307">
            <v>30659604.899875406</v>
          </cell>
          <cell r="E307">
            <v>31699043.511573926</v>
          </cell>
          <cell r="F307">
            <v>303538836.69337702</v>
          </cell>
          <cell r="G307">
            <v>310965074.59115899</v>
          </cell>
          <cell r="H307">
            <v>1854894.2900000003</v>
          </cell>
          <cell r="I307">
            <v>1987533.9999999998</v>
          </cell>
          <cell r="J307">
            <v>4758890.9512147466</v>
          </cell>
          <cell r="K307">
            <v>5353542.7638090821</v>
          </cell>
          <cell r="L307">
            <v>1854894.2900000003</v>
          </cell>
          <cell r="M307">
            <v>1987533.9999999998</v>
          </cell>
          <cell r="N307">
            <v>63360414</v>
          </cell>
          <cell r="O307">
            <v>0</v>
          </cell>
          <cell r="P307">
            <v>-6189509</v>
          </cell>
          <cell r="Q307">
            <v>135910</v>
          </cell>
          <cell r="R307"/>
          <cell r="T307"/>
        </row>
        <row r="308">
          <cell r="B308">
            <v>40000</v>
          </cell>
          <cell r="C308" t="str">
            <v>Consolidated Judicial Retirement System</v>
          </cell>
          <cell r="D308">
            <v>72850538.733632952</v>
          </cell>
          <cell r="E308">
            <v>73756037.137507722</v>
          </cell>
          <cell r="F308">
            <v>370700417.53833097</v>
          </cell>
          <cell r="G308">
            <v>473639721.73600298</v>
          </cell>
          <cell r="H308">
            <v>4407429.54</v>
          </cell>
          <cell r="I308">
            <v>4624512.7699999996</v>
          </cell>
          <cell r="J308">
            <v>11307639.831066906</v>
          </cell>
          <cell r="K308">
            <v>12456404.205400359</v>
          </cell>
          <cell r="L308">
            <v>4407429.54</v>
          </cell>
          <cell r="M308">
            <v>4624512.7699999996</v>
          </cell>
          <cell r="N308">
            <v>88177756</v>
          </cell>
          <cell r="O308">
            <v>0</v>
          </cell>
          <cell r="P308">
            <v>-7559012</v>
          </cell>
          <cell r="Q308">
            <v>-4566640</v>
          </cell>
          <cell r="R308"/>
          <cell r="T308"/>
        </row>
        <row r="309">
          <cell r="B309">
            <v>51000</v>
          </cell>
          <cell r="C309" t="str">
            <v>Highway - Administrative</v>
          </cell>
          <cell r="D309">
            <v>500770307.88947117</v>
          </cell>
          <cell r="E309">
            <v>524469630.38348663</v>
          </cell>
          <cell r="F309">
            <v>4094358490.2716999</v>
          </cell>
          <cell r="G309">
            <v>4335120914.2545004</v>
          </cell>
          <cell r="H309">
            <v>30296410.790000003</v>
          </cell>
          <cell r="I309">
            <v>32884311.539999999</v>
          </cell>
          <cell r="J309">
            <v>77728049.485135779</v>
          </cell>
          <cell r="K309">
            <v>88575877.488289773</v>
          </cell>
          <cell r="L309">
            <v>30296410.790000003</v>
          </cell>
          <cell r="M309">
            <v>32884311.539999999</v>
          </cell>
          <cell r="N309">
            <v>872679928</v>
          </cell>
          <cell r="O309">
            <v>0</v>
          </cell>
          <cell r="P309">
            <v>-83488720</v>
          </cell>
          <cell r="Q309">
            <v>-20093284</v>
          </cell>
          <cell r="R309"/>
          <cell r="T309"/>
        </row>
        <row r="310">
          <cell r="B310">
            <v>51000.1</v>
          </cell>
          <cell r="C310" t="str">
            <v>NC Global TransPark Authority (subset of DOT)</v>
          </cell>
          <cell r="D310">
            <v>640185.89295300166</v>
          </cell>
          <cell r="E310">
            <v>3243183.3115768256</v>
          </cell>
          <cell r="F310">
            <v>3460829.1812439999</v>
          </cell>
          <cell r="G310">
            <v>4567276.1473589996</v>
          </cell>
          <cell r="H310">
            <v>38731</v>
          </cell>
          <cell r="I310">
            <v>203348</v>
          </cell>
          <cell r="J310">
            <v>99367.714066065892</v>
          </cell>
          <cell r="K310">
            <v>547730.10873527161</v>
          </cell>
          <cell r="L310">
            <v>38731</v>
          </cell>
          <cell r="M310">
            <v>203348</v>
          </cell>
          <cell r="N310">
            <v>523596</v>
          </cell>
          <cell r="O310">
            <v>0</v>
          </cell>
          <cell r="P310">
            <v>-70570</v>
          </cell>
          <cell r="Q310">
            <v>49228</v>
          </cell>
          <cell r="R310"/>
          <cell r="T310"/>
        </row>
        <row r="311">
          <cell r="B311">
            <v>51000.2</v>
          </cell>
          <cell r="C311" t="str">
            <v>NC State Ports Authority (subset of DOT)</v>
          </cell>
          <cell r="D311">
            <v>12584840.432851477</v>
          </cell>
          <cell r="E311">
            <v>13258554.046741869</v>
          </cell>
          <cell r="F311">
            <v>105757340.19831</v>
          </cell>
          <cell r="G311">
            <v>116019895.07425199</v>
          </cell>
          <cell r="H311">
            <v>761378</v>
          </cell>
          <cell r="I311">
            <v>831313</v>
          </cell>
          <cell r="J311">
            <v>1953380.7905861745</v>
          </cell>
          <cell r="K311">
            <v>2239191.7298574112</v>
          </cell>
          <cell r="L311">
            <v>761378</v>
          </cell>
          <cell r="M311">
            <v>831313</v>
          </cell>
          <cell r="N311">
            <v>20123893</v>
          </cell>
          <cell r="O311">
            <v>0</v>
          </cell>
          <cell r="P311">
            <v>-2156515</v>
          </cell>
          <cell r="Q311">
            <v>370479</v>
          </cell>
          <cell r="R311"/>
          <cell r="T311"/>
        </row>
        <row r="312">
          <cell r="B312">
            <v>60000</v>
          </cell>
          <cell r="C312" t="str">
            <v>Legislative Retirement System</v>
          </cell>
          <cell r="D312">
            <v>3616770.2934022532</v>
          </cell>
          <cell r="E312">
            <v>3610882.0983089749</v>
          </cell>
          <cell r="F312">
            <v>17582535.078163002</v>
          </cell>
          <cell r="G312">
            <v>23009002.999085002</v>
          </cell>
          <cell r="H312">
            <v>218813.21</v>
          </cell>
          <cell r="I312">
            <v>226402.76</v>
          </cell>
          <cell r="J312">
            <v>561384.12344525137</v>
          </cell>
          <cell r="K312">
            <v>609829.49600077514</v>
          </cell>
          <cell r="L312">
            <v>218813.21</v>
          </cell>
          <cell r="M312">
            <v>226402.76</v>
          </cell>
          <cell r="N312">
            <v>3725775</v>
          </cell>
          <cell r="O312">
            <v>0</v>
          </cell>
          <cell r="P312">
            <v>-358528</v>
          </cell>
          <cell r="Q312">
            <v>-221335</v>
          </cell>
          <cell r="R312"/>
          <cell r="T312"/>
        </row>
        <row r="313">
          <cell r="B313">
            <v>90901</v>
          </cell>
          <cell r="C313" t="str">
            <v>Bladen County</v>
          </cell>
          <cell r="D313">
            <v>14167229.84357333</v>
          </cell>
          <cell r="E313">
            <v>14921990.435495865</v>
          </cell>
          <cell r="F313">
            <v>127162684.59619901</v>
          </cell>
          <cell r="G313">
            <v>147369858.933566</v>
          </cell>
          <cell r="H313">
            <v>857111.95000000019</v>
          </cell>
          <cell r="I313">
            <v>935610.67</v>
          </cell>
          <cell r="J313">
            <v>2198994.4791048048</v>
          </cell>
          <cell r="K313">
            <v>2520123.7976915454</v>
          </cell>
          <cell r="L313">
            <v>857111.95000000019</v>
          </cell>
          <cell r="M313">
            <v>935610.67</v>
          </cell>
          <cell r="N313">
            <v>26753885</v>
          </cell>
          <cell r="O313">
            <v>0</v>
          </cell>
          <cell r="P313">
            <v>-2592995</v>
          </cell>
          <cell r="Q313">
            <v>498041</v>
          </cell>
          <cell r="R313"/>
          <cell r="T313"/>
        </row>
        <row r="314">
          <cell r="B314">
            <v>91041</v>
          </cell>
          <cell r="C314" t="str">
            <v>Town Of Sunset Beach</v>
          </cell>
          <cell r="D314">
            <v>2325484.8843122353</v>
          </cell>
          <cell r="E314">
            <v>2557007.4898289046</v>
          </cell>
          <cell r="F314">
            <v>25134611.78712</v>
          </cell>
          <cell r="G314">
            <v>28505098.285625</v>
          </cell>
          <cell r="H314">
            <v>140690.94</v>
          </cell>
          <cell r="I314">
            <v>160324.69</v>
          </cell>
          <cell r="J314">
            <v>360954.71579886996</v>
          </cell>
          <cell r="K314">
            <v>431844.22707205737</v>
          </cell>
          <cell r="L314">
            <v>140690.94</v>
          </cell>
          <cell r="M314">
            <v>160324.69</v>
          </cell>
          <cell r="N314">
            <v>4886483</v>
          </cell>
          <cell r="O314">
            <v>0</v>
          </cell>
          <cell r="P314">
            <v>-512524</v>
          </cell>
          <cell r="Q314">
            <v>176387</v>
          </cell>
          <cell r="R314"/>
          <cell r="T314"/>
        </row>
        <row r="315">
          <cell r="B315">
            <v>91111</v>
          </cell>
          <cell r="C315" t="str">
            <v>Town Of Biltmore Forest</v>
          </cell>
          <cell r="D315">
            <v>1453676.1947704344</v>
          </cell>
          <cell r="E315">
            <v>1486506.9177634865</v>
          </cell>
          <cell r="F315">
            <v>12767952.154662</v>
          </cell>
          <cell r="G315">
            <v>13485231.982233001</v>
          </cell>
          <cell r="H315">
            <v>87946.849999999991</v>
          </cell>
          <cell r="I315">
            <v>93204.17</v>
          </cell>
          <cell r="J315">
            <v>225635.21323516528</v>
          </cell>
          <cell r="K315">
            <v>251051.05616323123</v>
          </cell>
          <cell r="L315">
            <v>87946.849999999991</v>
          </cell>
          <cell r="M315">
            <v>93204.17</v>
          </cell>
          <cell r="N315">
            <v>2769848</v>
          </cell>
          <cell r="O315">
            <v>0</v>
          </cell>
          <cell r="P315">
            <v>-260353</v>
          </cell>
          <cell r="Q315">
            <v>63267</v>
          </cell>
          <cell r="R315"/>
          <cell r="T315"/>
        </row>
        <row r="316">
          <cell r="B316">
            <v>91151</v>
          </cell>
          <cell r="C316" t="str">
            <v>Town Of Black Mountain</v>
          </cell>
          <cell r="D316">
            <v>3476080.307004042</v>
          </cell>
          <cell r="E316">
            <v>3579350.4228839902</v>
          </cell>
          <cell r="F316">
            <v>35519852.525027998</v>
          </cell>
          <cell r="G316">
            <v>39626338.581221998</v>
          </cell>
          <cell r="H316">
            <v>210301.52000000002</v>
          </cell>
          <cell r="I316">
            <v>224425.72000000003</v>
          </cell>
          <cell r="J316">
            <v>539546.65015153342</v>
          </cell>
          <cell r="K316">
            <v>604504.21945921099</v>
          </cell>
          <cell r="L316">
            <v>210301.52000000002</v>
          </cell>
          <cell r="M316">
            <v>224425.72000000003</v>
          </cell>
          <cell r="N316">
            <v>7606034</v>
          </cell>
          <cell r="O316">
            <v>0</v>
          </cell>
          <cell r="P316">
            <v>-724291</v>
          </cell>
          <cell r="Q316">
            <v>100016</v>
          </cell>
          <cell r="R316"/>
          <cell r="T316"/>
        </row>
        <row r="317">
          <cell r="B317">
            <v>98101</v>
          </cell>
          <cell r="C317" t="str">
            <v>Rutherford County</v>
          </cell>
          <cell r="D317">
            <v>16602033.936096966</v>
          </cell>
          <cell r="E317">
            <v>19237000.632277116</v>
          </cell>
          <cell r="F317">
            <v>158400550.93388301</v>
          </cell>
          <cell r="G317">
            <v>177468217.29870301</v>
          </cell>
          <cell r="H317">
            <v>1004416.6600000001</v>
          </cell>
          <cell r="I317">
            <v>1206162.3500000001</v>
          </cell>
          <cell r="J317">
            <v>2576917.3910839623</v>
          </cell>
          <cell r="K317">
            <v>3248871.0738138109</v>
          </cell>
          <cell r="L317">
            <v>1004416.6600000001</v>
          </cell>
          <cell r="M317">
            <v>1206162.3500000001</v>
          </cell>
          <cell r="N317">
            <v>34160722</v>
          </cell>
          <cell r="O317">
            <v>0</v>
          </cell>
          <cell r="P317">
            <v>-3229971</v>
          </cell>
          <cell r="Q317">
            <v>343712</v>
          </cell>
          <cell r="R317"/>
          <cell r="T317"/>
        </row>
        <row r="318">
          <cell r="B318">
            <v>98103</v>
          </cell>
          <cell r="C318" t="str">
            <v>Rutherford Polk Mcdowell Dist Brd Of Health</v>
          </cell>
          <cell r="D318">
            <v>3343230.5357979089</v>
          </cell>
          <cell r="E318">
            <v>3593416.4234830225</v>
          </cell>
          <cell r="F318">
            <v>29019518.330081001</v>
          </cell>
          <cell r="G318">
            <v>31952233.280370999</v>
          </cell>
          <cell r="H318">
            <v>202264.16</v>
          </cell>
          <cell r="I318">
            <v>225307.66000000003</v>
          </cell>
          <cell r="J318">
            <v>518926.11129826249</v>
          </cell>
          <cell r="K318">
            <v>606879.77806858008</v>
          </cell>
          <cell r="L318">
            <v>202264.16</v>
          </cell>
          <cell r="M318">
            <v>225307.66000000003</v>
          </cell>
          <cell r="N318">
            <v>6289173</v>
          </cell>
          <cell r="O318">
            <v>0</v>
          </cell>
          <cell r="P318">
            <v>-591742</v>
          </cell>
          <cell r="Q318">
            <v>-50289</v>
          </cell>
          <cell r="R318"/>
          <cell r="T318"/>
        </row>
        <row r="319">
          <cell r="B319">
            <v>98111</v>
          </cell>
          <cell r="C319" t="str">
            <v>Town Of Forest City</v>
          </cell>
          <cell r="D319">
            <v>5946033.8794518057</v>
          </cell>
          <cell r="E319">
            <v>6299562.2117693573</v>
          </cell>
          <cell r="F319">
            <v>59777419.129883997</v>
          </cell>
          <cell r="G319">
            <v>66259553.422980003</v>
          </cell>
          <cell r="H319">
            <v>359732.76</v>
          </cell>
          <cell r="I319">
            <v>394983.33999999997</v>
          </cell>
          <cell r="J319">
            <v>922925.3578755185</v>
          </cell>
          <cell r="K319">
            <v>1063911.4609773431</v>
          </cell>
          <cell r="L319">
            <v>359732.76</v>
          </cell>
          <cell r="M319">
            <v>394983.33999999997</v>
          </cell>
          <cell r="N319">
            <v>12123671</v>
          </cell>
          <cell r="O319">
            <v>0</v>
          </cell>
          <cell r="P319">
            <v>-1218931</v>
          </cell>
          <cell r="Q319">
            <v>108074</v>
          </cell>
          <cell r="R319"/>
          <cell r="T319"/>
        </row>
        <row r="320">
          <cell r="B320">
            <v>98131</v>
          </cell>
          <cell r="C320" t="str">
            <v>Town Of Lake Lure</v>
          </cell>
          <cell r="D320">
            <v>1518406.0282622122</v>
          </cell>
          <cell r="E320">
            <v>1762563.9418564411</v>
          </cell>
          <cell r="F320">
            <v>12795843.089337001</v>
          </cell>
          <cell r="G320">
            <v>14296525.215134</v>
          </cell>
          <cell r="H320">
            <v>91862.98</v>
          </cell>
          <cell r="I320">
            <v>110512.98000000001</v>
          </cell>
          <cell r="J320">
            <v>235682.38181035165</v>
          </cell>
          <cell r="K320">
            <v>297673.38037285296</v>
          </cell>
          <cell r="L320">
            <v>91862.98</v>
          </cell>
          <cell r="M320">
            <v>110512.98000000001</v>
          </cell>
          <cell r="N320">
            <v>2950894</v>
          </cell>
          <cell r="O320">
            <v>0</v>
          </cell>
          <cell r="P320">
            <v>-260922</v>
          </cell>
          <cell r="Q320">
            <v>-146383</v>
          </cell>
          <cell r="R320"/>
          <cell r="T320"/>
        </row>
        <row r="321">
          <cell r="B321">
            <v>99401</v>
          </cell>
          <cell r="C321" t="str">
            <v>Washington County</v>
          </cell>
          <cell r="D321">
            <v>5461739.7225484271</v>
          </cell>
          <cell r="E321">
            <v>5645452.1951605305</v>
          </cell>
          <cell r="F321">
            <v>48325679.879818</v>
          </cell>
          <cell r="G321">
            <v>52556014.582153</v>
          </cell>
          <cell r="H321">
            <v>330433.14999999997</v>
          </cell>
          <cell r="I321">
            <v>353970.56</v>
          </cell>
          <cell r="J321">
            <v>847754.6866114859</v>
          </cell>
          <cell r="K321">
            <v>953441.06319159758</v>
          </cell>
          <cell r="L321">
            <v>330433.14999999997</v>
          </cell>
          <cell r="M321">
            <v>353970.56</v>
          </cell>
          <cell r="N321">
            <v>10959935</v>
          </cell>
          <cell r="O321">
            <v>0</v>
          </cell>
          <cell r="P321">
            <v>-985417</v>
          </cell>
          <cell r="Q321">
            <v>-44915</v>
          </cell>
          <cell r="R321"/>
          <cell r="T321"/>
        </row>
        <row r="322">
          <cell r="B322">
            <v>99521</v>
          </cell>
          <cell r="C322" t="str">
            <v>Town Of Blowing Rock</v>
          </cell>
          <cell r="D322">
            <v>2729375.2236616998</v>
          </cell>
          <cell r="E322">
            <v>2818325.3089265125</v>
          </cell>
          <cell r="F322">
            <v>27116003.366269998</v>
          </cell>
          <cell r="G322">
            <v>31573501.318890002</v>
          </cell>
          <cell r="H322">
            <v>165126.15</v>
          </cell>
          <cell r="I322">
            <v>176709.35</v>
          </cell>
          <cell r="J322">
            <v>423645.35018538916</v>
          </cell>
          <cell r="K322">
            <v>475977.29749020975</v>
          </cell>
          <cell r="L322">
            <v>165126.15</v>
          </cell>
          <cell r="M322">
            <v>176709.35</v>
          </cell>
          <cell r="N322">
            <v>5058674</v>
          </cell>
          <cell r="O322">
            <v>0</v>
          </cell>
          <cell r="P322">
            <v>-552927</v>
          </cell>
          <cell r="Q322">
            <v>228780</v>
          </cell>
          <cell r="R322"/>
          <cell r="T322"/>
        </row>
        <row r="323">
          <cell r="B323">
            <v>99831</v>
          </cell>
          <cell r="C323" t="str">
            <v>Town Of Black Creek</v>
          </cell>
          <cell r="D323">
            <v>359579.47879927291</v>
          </cell>
          <cell r="E323">
            <v>410510.02494332503</v>
          </cell>
          <cell r="F323">
            <v>2963949.1513999999</v>
          </cell>
          <cell r="G323">
            <v>3516531.8891250002</v>
          </cell>
          <cell r="H323">
            <v>21754.42</v>
          </cell>
          <cell r="I323">
            <v>25739.029999999995</v>
          </cell>
          <cell r="J323">
            <v>55812.836906692442</v>
          </cell>
          <cell r="K323">
            <v>69329.630488819254</v>
          </cell>
          <cell r="L323">
            <v>21754.42</v>
          </cell>
          <cell r="M323">
            <v>25739.029999999995</v>
          </cell>
          <cell r="N323">
            <v>771058</v>
          </cell>
          <cell r="O323">
            <v>0</v>
          </cell>
          <cell r="P323">
            <v>-60438</v>
          </cell>
          <cell r="Q323">
            <v>7198</v>
          </cell>
          <cell r="R323" t="str">
            <v>FALSE</v>
          </cell>
          <cell r="T323"/>
        </row>
      </sheetData>
      <sheetData sheetId="17">
        <row r="12">
          <cell r="P12">
            <v>1</v>
          </cell>
        </row>
      </sheetData>
      <sheetData sheetId="18"/>
      <sheetData sheetId="19"/>
      <sheetData sheetId="20"/>
      <sheetData sheetId="21"/>
      <sheetData sheetId="22"/>
      <sheetData sheetId="23"/>
      <sheetData sheetId="24">
        <row r="8">
          <cell r="L8">
            <v>10200</v>
          </cell>
        </row>
      </sheetData>
      <sheetData sheetId="25">
        <row r="16">
          <cell r="B16">
            <v>10200</v>
          </cell>
          <cell r="C16" t="str">
            <v>North Carolina Education Lottery</v>
          </cell>
          <cell r="D16">
            <v>9.4013603624908874E-4</v>
          </cell>
          <cell r="E16">
            <v>1446955.5505190149</v>
          </cell>
          <cell r="F16">
            <v>1121403.9483792225</v>
          </cell>
          <cell r="G16">
            <v>47098.449999999953</v>
          </cell>
          <cell r="H16">
            <v>-68026.492109548533</v>
          </cell>
          <cell r="I16">
            <v>-24546.126467023882</v>
          </cell>
          <cell r="J16">
            <v>285941.121283688</v>
          </cell>
          <cell r="K16">
            <v>0</v>
          </cell>
          <cell r="L16">
            <v>-88647.922387925966</v>
          </cell>
          <cell r="M16">
            <v>4232.9685529869175</v>
          </cell>
          <cell r="N16">
            <v>201.8058409970844</v>
          </cell>
          <cell r="O16">
            <v>-1762.6601142273803</v>
          </cell>
          <cell r="P16">
            <v>2867.9912139499415</v>
          </cell>
          <cell r="Q16">
            <v>-3117706.97775971</v>
          </cell>
          <cell r="R16">
            <v>13607</v>
          </cell>
          <cell r="S16">
            <v>-378381.34304857627</v>
          </cell>
          <cell r="T16">
            <v>1004482</v>
          </cell>
          <cell r="U16">
            <v>1429705.5970170796</v>
          </cell>
          <cell r="V16">
            <v>19808.094681058261</v>
          </cell>
          <cell r="W16">
            <v>0</v>
          </cell>
          <cell r="X16">
            <v>2453995.6916981377</v>
          </cell>
          <cell r="Y16">
            <v>970888</v>
          </cell>
          <cell r="Z16">
            <v>8942781.0333020911</v>
          </cell>
          <cell r="AA16">
            <v>0</v>
          </cell>
          <cell r="AB16">
            <v>1499544.5708099604</v>
          </cell>
          <cell r="AC16">
            <v>11413213.604112051</v>
          </cell>
          <cell r="AD16" t="str">
            <v>N/A</v>
          </cell>
          <cell r="AE16">
            <v>-2788505</v>
          </cell>
          <cell r="AF16">
            <v>-2788505</v>
          </cell>
          <cell r="AG16">
            <v>-2785641</v>
          </cell>
          <cell r="AH16">
            <v>-905061</v>
          </cell>
          <cell r="AI16">
            <v>308494</v>
          </cell>
          <cell r="AJ16">
            <v>0</v>
          </cell>
          <cell r="AK16">
            <v>-8959218</v>
          </cell>
          <cell r="AL16">
            <v>26606143</v>
          </cell>
          <cell r="AM16">
            <v>-378381.34304857627</v>
          </cell>
          <cell r="AN16">
            <v>-1054383.45</v>
          </cell>
          <cell r="AO16">
            <v>1323906.834437663</v>
          </cell>
          <cell r="AP16">
            <v>-88578</v>
          </cell>
          <cell r="AQ16">
            <v>235495</v>
          </cell>
          <cell r="AR16">
            <v>3114838.9865457602</v>
          </cell>
          <cell r="AS16">
            <v>-13607</v>
          </cell>
          <cell r="AT16">
            <v>29745434.027934849</v>
          </cell>
          <cell r="AU16">
            <v>9.3393602900070842E-4</v>
          </cell>
          <cell r="AV16">
            <v>1637548.7788596111</v>
          </cell>
          <cell r="AW16">
            <v>1178513.3947128139</v>
          </cell>
          <cell r="AX16">
            <v>-242718</v>
          </cell>
          <cell r="AY16">
            <v>0</v>
          </cell>
          <cell r="AZ16">
            <v>-12600.427683526192</v>
          </cell>
          <cell r="BA16">
            <v>-956034.87655327679</v>
          </cell>
          <cell r="BB16">
            <v>0</v>
          </cell>
          <cell r="BC16">
            <v>-81847.274170922552</v>
          </cell>
          <cell r="BD16">
            <v>2849.0755233658801</v>
          </cell>
          <cell r="BE16">
            <v>278.13735666875897</v>
          </cell>
          <cell r="BF16">
            <v>-103.86556609186239</v>
          </cell>
          <cell r="BG16">
            <v>0</v>
          </cell>
          <cell r="BH16">
            <v>-2128511.0276598856</v>
          </cell>
          <cell r="BI16">
            <v>256329</v>
          </cell>
          <cell r="BJ16">
            <v>-346297.08518124348</v>
          </cell>
          <cell r="BK16">
            <v>1025316</v>
          </cell>
          <cell r="BL16">
            <v>0</v>
          </cell>
          <cell r="BM16">
            <v>2861.3530464031232</v>
          </cell>
          <cell r="BN16">
            <v>0</v>
          </cell>
          <cell r="BO16">
            <v>1028177.3530464032</v>
          </cell>
          <cell r="BP16">
            <v>1213610</v>
          </cell>
          <cell r="BQ16">
            <v>11526395.306606488</v>
          </cell>
          <cell r="BR16">
            <v>0</v>
          </cell>
          <cell r="BS16">
            <v>1819445.3698059206</v>
          </cell>
          <cell r="BT16">
            <v>14559450.676412409</v>
          </cell>
          <cell r="BU16">
            <v>-3080690</v>
          </cell>
          <cell r="BV16">
            <v>-3080690</v>
          </cell>
          <cell r="BW16">
            <v>-3080690</v>
          </cell>
          <cell r="BX16">
            <v>-3077845</v>
          </cell>
          <cell r="BY16">
            <v>-1211357</v>
          </cell>
          <cell r="BZ16">
            <v>0</v>
          </cell>
          <cell r="CA16"/>
          <cell r="CB16">
            <v>-13531272</v>
          </cell>
          <cell r="CC16">
            <v>31701074</v>
          </cell>
          <cell r="CD16">
            <v>-346297.08518124348</v>
          </cell>
          <cell r="CE16">
            <v>-950853.54</v>
          </cell>
          <cell r="CF16">
            <v>-4831780.2022797028</v>
          </cell>
          <cell r="CG16">
            <v>375428</v>
          </cell>
          <cell r="CH16">
            <v>-1213610.46</v>
          </cell>
          <cell r="CI16">
            <v>2128511.0276598856</v>
          </cell>
          <cell r="CJ16">
            <v>-256329</v>
          </cell>
          <cell r="CK16">
            <v>26606142.74019894</v>
          </cell>
          <cell r="CL16"/>
          <cell r="CM16"/>
          <cell r="CN16"/>
          <cell r="CO16"/>
          <cell r="CP16"/>
          <cell r="CQ16"/>
          <cell r="CR16"/>
          <cell r="CS16">
            <v>9.2975964199316333E-4</v>
          </cell>
          <cell r="CT16">
            <v>9.6689044702995112E-4</v>
          </cell>
          <cell r="CU16">
            <v>9.3393602900070842E-4</v>
          </cell>
          <cell r="CV16">
            <v>9.4013603624908874E-4</v>
          </cell>
          <cell r="CW16"/>
          <cell r="CX16"/>
          <cell r="CY16"/>
          <cell r="CZ16"/>
          <cell r="DA16"/>
          <cell r="DB16"/>
          <cell r="DC16"/>
          <cell r="DD16">
            <v>40447705</v>
          </cell>
          <cell r="DE16">
            <v>31701074</v>
          </cell>
          <cell r="DF16">
            <v>26606143</v>
          </cell>
          <cell r="DG16">
            <v>29745434</v>
          </cell>
          <cell r="DH16"/>
          <cell r="DI16"/>
          <cell r="DJ16"/>
          <cell r="DK16"/>
          <cell r="DL16"/>
          <cell r="DM16"/>
          <cell r="DN16"/>
          <cell r="DO16">
            <v>14975730.874654653</v>
          </cell>
          <cell r="DP16">
            <v>14490295.222239299</v>
          </cell>
          <cell r="DQ16">
            <v>15716687.474437086</v>
          </cell>
          <cell r="DR16">
            <v>16816289.361305736</v>
          </cell>
          <cell r="DS16"/>
          <cell r="DT16"/>
          <cell r="DU16"/>
          <cell r="DV16"/>
          <cell r="DW16"/>
          <cell r="DX16"/>
          <cell r="DY16"/>
          <cell r="DZ16">
            <v>2.7008835387429961</v>
          </cell>
          <cell r="EA16">
            <v>2.1877452124885681</v>
          </cell>
          <cell r="EB16">
            <v>1.6928594554847782</v>
          </cell>
          <cell r="EC16">
            <v>1.7688464655255167</v>
          </cell>
          <cell r="ED16"/>
          <cell r="EE16"/>
          <cell r="EF16"/>
          <cell r="EG16"/>
          <cell r="EH16"/>
          <cell r="EI16"/>
          <cell r="EJ16"/>
          <cell r="EK16">
            <v>2.41E-2</v>
          </cell>
          <cell r="EL16">
            <v>3.5200000000000002E-2</v>
          </cell>
          <cell r="EM16">
            <v>4.396794443253986E-2</v>
          </cell>
          <cell r="EN16">
            <v>4.3984752298205455E-2</v>
          </cell>
        </row>
        <row r="17">
          <cell r="B17">
            <v>10400</v>
          </cell>
          <cell r="C17" t="str">
            <v>Department Of Justice</v>
          </cell>
          <cell r="D17">
            <v>2.7449645827818591E-3</v>
          </cell>
          <cell r="E17">
            <v>4224752.1485092659</v>
          </cell>
          <cell r="F17">
            <v>3274222.0302223689</v>
          </cell>
          <cell r="G17">
            <v>73820.259999999776</v>
          </cell>
          <cell r="H17">
            <v>-198620.52334107761</v>
          </cell>
          <cell r="I17">
            <v>-71668.615177530664</v>
          </cell>
          <cell r="J17">
            <v>834877.31607034907</v>
          </cell>
          <cell r="K17">
            <v>0</v>
          </cell>
          <cell r="L17">
            <v>-258829.99684056381</v>
          </cell>
          <cell r="M17">
            <v>12359.220697822417</v>
          </cell>
          <cell r="N17">
            <v>589.22311748162281</v>
          </cell>
          <cell r="O17">
            <v>-5146.5313512931252</v>
          </cell>
          <cell r="P17">
            <v>8373.8246407739152</v>
          </cell>
          <cell r="Q17">
            <v>-9102932.8772318605</v>
          </cell>
          <cell r="R17">
            <v>210507</v>
          </cell>
          <cell r="S17">
            <v>-997697.52068426367</v>
          </cell>
          <cell r="T17">
            <v>3226753</v>
          </cell>
          <cell r="U17">
            <v>4174386.5529020992</v>
          </cell>
          <cell r="V17">
            <v>57834.734820747442</v>
          </cell>
          <cell r="W17">
            <v>0</v>
          </cell>
          <cell r="X17">
            <v>7458974.2877228465</v>
          </cell>
          <cell r="Y17">
            <v>2968176</v>
          </cell>
          <cell r="Z17">
            <v>26110707.665165722</v>
          </cell>
          <cell r="AA17">
            <v>0</v>
          </cell>
          <cell r="AB17">
            <v>4378299.0742475698</v>
          </cell>
          <cell r="AC17">
            <v>33457182.739413291</v>
          </cell>
          <cell r="AD17" t="str">
            <v>N/A</v>
          </cell>
          <cell r="AE17">
            <v>-8034664</v>
          </cell>
          <cell r="AF17">
            <v>-8034664</v>
          </cell>
          <cell r="AG17">
            <v>-8026302</v>
          </cell>
          <cell r="AH17">
            <v>-2739607</v>
          </cell>
          <cell r="AI17">
            <v>837029</v>
          </cell>
          <cell r="AJ17">
            <v>0</v>
          </cell>
          <cell r="AK17">
            <v>-25998208</v>
          </cell>
          <cell r="AL17">
            <v>77929194</v>
          </cell>
          <cell r="AM17">
            <v>-997697.52068426367</v>
          </cell>
          <cell r="AN17">
            <v>-3065485.26</v>
          </cell>
          <cell r="AO17">
            <v>3865480.3467946034</v>
          </cell>
          <cell r="AP17">
            <v>-135338</v>
          </cell>
          <cell r="AQ17">
            <v>369100</v>
          </cell>
          <cell r="AR17">
            <v>9094559.0525910854</v>
          </cell>
          <cell r="AS17">
            <v>-210507</v>
          </cell>
          <cell r="AT17">
            <v>86849305.618701428</v>
          </cell>
          <cell r="AU17">
            <v>2.7354916656890365E-3</v>
          </cell>
          <cell r="AV17">
            <v>4796368.1640194301</v>
          </cell>
          <cell r="AW17">
            <v>3451856.9463362582</v>
          </cell>
          <cell r="AX17">
            <v>-742043</v>
          </cell>
          <cell r="AY17">
            <v>0</v>
          </cell>
          <cell r="AZ17">
            <v>-36906.558738593398</v>
          </cell>
          <cell r="BA17">
            <v>-2800219.0254055955</v>
          </cell>
          <cell r="BB17">
            <v>0</v>
          </cell>
          <cell r="BC17">
            <v>-239730.0558085166</v>
          </cell>
          <cell r="BD17">
            <v>8344.9209657592965</v>
          </cell>
          <cell r="BE17">
            <v>814.6622439421833</v>
          </cell>
          <cell r="BF17">
            <v>-304.22146868064328</v>
          </cell>
          <cell r="BG17">
            <v>0</v>
          </cell>
          <cell r="BH17">
            <v>-6234392.9302318487</v>
          </cell>
          <cell r="BI17">
            <v>952551</v>
          </cell>
          <cell r="BJ17">
            <v>-843660.09808784444</v>
          </cell>
          <cell r="BK17">
            <v>3810204</v>
          </cell>
          <cell r="BL17">
            <v>0</v>
          </cell>
          <cell r="BM17">
            <v>8380.8817391964458</v>
          </cell>
          <cell r="BN17">
            <v>0</v>
          </cell>
          <cell r="BO17">
            <v>3818584.8817391964</v>
          </cell>
          <cell r="BP17">
            <v>3710220</v>
          </cell>
          <cell r="BQ17">
            <v>33760725.914382041</v>
          </cell>
          <cell r="BR17">
            <v>0</v>
          </cell>
          <cell r="BS17">
            <v>5329141.9227138823</v>
          </cell>
          <cell r="BT17">
            <v>42800087.837095924</v>
          </cell>
          <cell r="BU17">
            <v>-8852667</v>
          </cell>
          <cell r="BV17">
            <v>-8852667</v>
          </cell>
          <cell r="BW17">
            <v>-8852667</v>
          </cell>
          <cell r="BX17">
            <v>-8844334</v>
          </cell>
          <cell r="BY17">
            <v>-3579170</v>
          </cell>
          <cell r="BZ17">
            <v>0</v>
          </cell>
          <cell r="CA17"/>
          <cell r="CB17">
            <v>-38981505</v>
          </cell>
          <cell r="CC17">
            <v>93084903</v>
          </cell>
          <cell r="CD17">
            <v>-843660.09808784444</v>
          </cell>
          <cell r="CE17">
            <v>-2911901.5300000007</v>
          </cell>
          <cell r="CF17">
            <v>-14152248.187619057</v>
          </cell>
          <cell r="CG17">
            <v>1180479</v>
          </cell>
          <cell r="CH17">
            <v>-3710220.4699999988</v>
          </cell>
          <cell r="CI17">
            <v>6234392.9302318487</v>
          </cell>
          <cell r="CJ17">
            <v>-952551</v>
          </cell>
          <cell r="CK17">
            <v>77929193.644524947</v>
          </cell>
          <cell r="CL17"/>
          <cell r="CM17"/>
          <cell r="CN17"/>
          <cell r="CO17"/>
          <cell r="CP17"/>
          <cell r="CQ17"/>
          <cell r="CR17"/>
          <cell r="CS17">
            <v>2.7120260227884259E-3</v>
          </cell>
          <cell r="CT17">
            <v>2.839112131793403E-3</v>
          </cell>
          <cell r="CU17">
            <v>2.7354916656890365E-3</v>
          </cell>
          <cell r="CV17">
            <v>2.7449645827818591E-3</v>
          </cell>
          <cell r="CW17"/>
          <cell r="CX17"/>
          <cell r="CY17"/>
          <cell r="CZ17"/>
          <cell r="DA17"/>
          <cell r="DB17"/>
          <cell r="DC17"/>
          <cell r="DD17">
            <v>117982350</v>
          </cell>
          <cell r="DE17">
            <v>93084903</v>
          </cell>
          <cell r="DF17">
            <v>77929194</v>
          </cell>
          <cell r="DG17">
            <v>86849306</v>
          </cell>
          <cell r="DH17"/>
          <cell r="DI17"/>
          <cell r="DJ17"/>
          <cell r="DK17"/>
          <cell r="DL17"/>
          <cell r="DM17"/>
          <cell r="DN17"/>
          <cell r="DO17">
            <v>48456417.241442516</v>
          </cell>
          <cell r="DP17">
            <v>49675505.990434676</v>
          </cell>
          <cell r="DQ17">
            <v>48130910.153991953</v>
          </cell>
          <cell r="DR17">
            <v>48891214.258889914</v>
          </cell>
          <cell r="DS17"/>
          <cell r="DT17"/>
          <cell r="DU17"/>
          <cell r="DV17"/>
          <cell r="DW17"/>
          <cell r="DX17"/>
          <cell r="DY17"/>
          <cell r="DZ17">
            <v>2.4348137298746715</v>
          </cell>
          <cell r="EA17">
            <v>1.8738591815838588</v>
          </cell>
          <cell r="EB17">
            <v>1.6191090870849987</v>
          </cell>
          <cell r="EC17">
            <v>1.7763785849153491</v>
          </cell>
          <cell r="ED17"/>
          <cell r="EE17"/>
          <cell r="EF17"/>
          <cell r="EG17"/>
          <cell r="EH17"/>
          <cell r="EI17"/>
          <cell r="EJ17"/>
          <cell r="EK17">
            <v>2.41E-2</v>
          </cell>
          <cell r="EL17">
            <v>3.5200000000000002E-2</v>
          </cell>
          <cell r="EM17">
            <v>4.396794443253986E-2</v>
          </cell>
          <cell r="EN17">
            <v>4.3984752298205455E-2</v>
          </cell>
        </row>
        <row r="18">
          <cell r="B18">
            <v>10500</v>
          </cell>
          <cell r="C18" t="str">
            <v>State Auditor</v>
          </cell>
          <cell r="D18">
            <v>6.5759717433506385E-4</v>
          </cell>
          <cell r="E18">
            <v>1012102.3391530091</v>
          </cell>
          <cell r="F18">
            <v>784388.68345535698</v>
          </cell>
          <cell r="G18">
            <v>-123792.13</v>
          </cell>
          <cell r="H18">
            <v>-47582.506431349437</v>
          </cell>
          <cell r="I18">
            <v>-17169.28485156945</v>
          </cell>
          <cell r="J18">
            <v>200007.30333937911</v>
          </cell>
          <cell r="K18">
            <v>0</v>
          </cell>
          <cell r="L18">
            <v>-62006.583117008631</v>
          </cell>
          <cell r="M18">
            <v>2960.8355090814434</v>
          </cell>
          <cell r="N18">
            <v>141.15717905406746</v>
          </cell>
          <cell r="O18">
            <v>-1232.9282845636369</v>
          </cell>
          <cell r="P18">
            <v>2006.0744887898122</v>
          </cell>
          <cell r="Q18">
            <v>-2180743.2328190198</v>
          </cell>
          <cell r="R18">
            <v>442095</v>
          </cell>
          <cell r="S18">
            <v>11174.727621159283</v>
          </cell>
          <cell r="T18">
            <v>1767249</v>
          </cell>
          <cell r="U18">
            <v>1000036.5101209237</v>
          </cell>
          <cell r="V18">
            <v>13855.172644157799</v>
          </cell>
          <cell r="W18">
            <v>0</v>
          </cell>
          <cell r="X18">
            <v>2781140.6827650815</v>
          </cell>
          <cell r="Y18">
            <v>1206917</v>
          </cell>
          <cell r="Z18">
            <v>6255209.1521343999</v>
          </cell>
          <cell r="AA18">
            <v>0</v>
          </cell>
          <cell r="AB18">
            <v>1048886.7935414936</v>
          </cell>
          <cell r="AC18">
            <v>8511012.9456758928</v>
          </cell>
          <cell r="AD18" t="str">
            <v>N/A</v>
          </cell>
          <cell r="AE18">
            <v>-1674636</v>
          </cell>
          <cell r="AF18">
            <v>-1674636</v>
          </cell>
          <cell r="AG18">
            <v>-1672633</v>
          </cell>
          <cell r="AH18">
            <v>-767012</v>
          </cell>
          <cell r="AI18">
            <v>59045</v>
          </cell>
          <cell r="AJ18">
            <v>0</v>
          </cell>
          <cell r="AK18">
            <v>-5729872</v>
          </cell>
          <cell r="AL18">
            <v>19211856</v>
          </cell>
          <cell r="AM18">
            <v>11174.727621159283</v>
          </cell>
          <cell r="AN18">
            <v>-700465.87</v>
          </cell>
          <cell r="AO18">
            <v>926033.42478239175</v>
          </cell>
          <cell r="AP18">
            <v>239770</v>
          </cell>
          <cell r="AQ18">
            <v>-618965</v>
          </cell>
          <cell r="AR18">
            <v>2178737.15833023</v>
          </cell>
          <cell r="AS18">
            <v>-442095</v>
          </cell>
          <cell r="AT18">
            <v>20806045.440733783</v>
          </cell>
          <cell r="AU18">
            <v>6.7437976509731538E-4</v>
          </cell>
          <cell r="AV18">
            <v>1182446.8984287386</v>
          </cell>
          <cell r="AW18">
            <v>850985.0371024335</v>
          </cell>
          <cell r="AX18">
            <v>-146985</v>
          </cell>
          <cell r="AY18">
            <v>0</v>
          </cell>
          <cell r="AZ18">
            <v>-9098.560498232644</v>
          </cell>
          <cell r="BA18">
            <v>-690336.97753869463</v>
          </cell>
          <cell r="BB18">
            <v>0</v>
          </cell>
          <cell r="BC18">
            <v>-59100.563438269979</v>
          </cell>
          <cell r="BD18">
            <v>2057.2703295832862</v>
          </cell>
          <cell r="BE18">
            <v>200.83838660316169</v>
          </cell>
          <cell r="BF18">
            <v>-74.999607989935157</v>
          </cell>
          <cell r="BG18">
            <v>0</v>
          </cell>
          <cell r="BH18">
            <v>-1536962.6208512299</v>
          </cell>
          <cell r="BI18">
            <v>589083</v>
          </cell>
          <cell r="BJ18">
            <v>182214.32231294108</v>
          </cell>
          <cell r="BK18">
            <v>2356332</v>
          </cell>
          <cell r="BL18">
            <v>0</v>
          </cell>
          <cell r="BM18">
            <v>2066.1357259752558</v>
          </cell>
          <cell r="BN18">
            <v>0</v>
          </cell>
          <cell r="BO18">
            <v>2358398.135725975</v>
          </cell>
          <cell r="BP18">
            <v>734940</v>
          </cell>
          <cell r="BQ18">
            <v>8323019.4766179062</v>
          </cell>
          <cell r="BR18">
            <v>0</v>
          </cell>
          <cell r="BS18">
            <v>1313791.4193223445</v>
          </cell>
          <cell r="BT18">
            <v>10371750.895940252</v>
          </cell>
          <cell r="BU18">
            <v>-1792246</v>
          </cell>
          <cell r="BV18">
            <v>-1792246</v>
          </cell>
          <cell r="BW18">
            <v>-1792246</v>
          </cell>
          <cell r="BX18">
            <v>-1790192</v>
          </cell>
          <cell r="BY18">
            <v>-846424</v>
          </cell>
          <cell r="BZ18">
            <v>0</v>
          </cell>
          <cell r="CA18"/>
          <cell r="CB18">
            <v>-8013354</v>
          </cell>
          <cell r="CC18">
            <v>22756790</v>
          </cell>
          <cell r="CD18">
            <v>182214.32231294108</v>
          </cell>
          <cell r="CE18">
            <v>-675657.81</v>
          </cell>
          <cell r="CF18">
            <v>-3488948.5967274676</v>
          </cell>
          <cell r="CG18">
            <v>224518</v>
          </cell>
          <cell r="CH18">
            <v>-734940.19</v>
          </cell>
          <cell r="CI18">
            <v>1536962.6208512299</v>
          </cell>
          <cell r="CJ18">
            <v>-589083</v>
          </cell>
          <cell r="CK18">
            <v>19211855.346436702</v>
          </cell>
          <cell r="CL18"/>
          <cell r="CM18"/>
          <cell r="CN18"/>
          <cell r="CO18"/>
          <cell r="CP18"/>
          <cell r="CQ18"/>
          <cell r="CR18"/>
          <cell r="CS18">
            <v>6.1190789513673456E-4</v>
          </cell>
          <cell r="CT18">
            <v>6.9408760649801188E-4</v>
          </cell>
          <cell r="CU18">
            <v>6.7437976509731538E-4</v>
          </cell>
          <cell r="CV18">
            <v>6.5759717433506385E-4</v>
          </cell>
          <cell r="CW18"/>
          <cell r="CX18"/>
          <cell r="CY18"/>
          <cell r="CZ18"/>
          <cell r="DA18"/>
          <cell r="DB18"/>
          <cell r="DC18"/>
          <cell r="DD18">
            <v>26620073</v>
          </cell>
          <cell r="DE18">
            <v>22756790</v>
          </cell>
          <cell r="DF18">
            <v>19211856</v>
          </cell>
          <cell r="DG18">
            <v>20806045</v>
          </cell>
          <cell r="DH18"/>
          <cell r="DI18"/>
          <cell r="DJ18"/>
          <cell r="DK18"/>
          <cell r="DL18"/>
          <cell r="DM18"/>
          <cell r="DN18"/>
          <cell r="DO18">
            <v>10650191.389903858</v>
          </cell>
          <cell r="DP18">
            <v>10658895.868428385</v>
          </cell>
          <cell r="DQ18">
            <v>11167968.769861858</v>
          </cell>
          <cell r="DR18">
            <v>11171682.140533186</v>
          </cell>
          <cell r="DS18"/>
          <cell r="DT18"/>
          <cell r="DU18"/>
          <cell r="DV18"/>
          <cell r="DW18"/>
          <cell r="DX18"/>
          <cell r="DY18"/>
          <cell r="DZ18">
            <v>2.4994924528056117</v>
          </cell>
          <cell r="EA18">
            <v>2.1350044395691619</v>
          </cell>
          <cell r="EB18">
            <v>1.720264122858721</v>
          </cell>
          <cell r="EC18">
            <v>1.8623914230885017</v>
          </cell>
          <cell r="ED18"/>
          <cell r="EE18"/>
          <cell r="EF18"/>
          <cell r="EG18"/>
          <cell r="EH18"/>
          <cell r="EI18"/>
          <cell r="EJ18"/>
          <cell r="EK18">
            <v>2.41E-2</v>
          </cell>
          <cell r="EL18">
            <v>3.5200000000000002E-2</v>
          </cell>
          <cell r="EM18">
            <v>4.396794443253986E-2</v>
          </cell>
          <cell r="EN18">
            <v>4.3984752298205455E-2</v>
          </cell>
        </row>
        <row r="19">
          <cell r="B19">
            <v>10700</v>
          </cell>
          <cell r="C19" t="str">
            <v>Department Of Cultural Resources</v>
          </cell>
          <cell r="D19">
            <v>4.3564809529518418E-3</v>
          </cell>
          <cell r="E19">
            <v>6705023.5844101701</v>
          </cell>
          <cell r="F19">
            <v>5196455.3567912532</v>
          </cell>
          <cell r="G19">
            <v>1853422.29</v>
          </cell>
          <cell r="H19">
            <v>-315226.84563157993</v>
          </cell>
          <cell r="I19">
            <v>-113743.8926912959</v>
          </cell>
          <cell r="J19">
            <v>1325017.8702947116</v>
          </cell>
          <cell r="K19">
            <v>0</v>
          </cell>
          <cell r="L19">
            <v>-410784.15304934751</v>
          </cell>
          <cell r="M19">
            <v>19615.083524620612</v>
          </cell>
          <cell r="N19">
            <v>935.14477543683051</v>
          </cell>
          <cell r="O19">
            <v>-8167.9617822084556</v>
          </cell>
          <cell r="P19">
            <v>13289.937429327278</v>
          </cell>
          <cell r="Q19">
            <v>-14447091.209996572</v>
          </cell>
          <cell r="R19">
            <v>2943448</v>
          </cell>
          <cell r="S19">
            <v>2762193.204074515</v>
          </cell>
          <cell r="T19">
            <v>18625713</v>
          </cell>
          <cell r="U19">
            <v>6625089.3079087473</v>
          </cell>
          <cell r="V19">
            <v>91788.404938275911</v>
          </cell>
          <cell r="W19">
            <v>0</v>
          </cell>
          <cell r="X19">
            <v>25342590.712847024</v>
          </cell>
          <cell r="Y19">
            <v>0</v>
          </cell>
          <cell r="Z19">
            <v>41439806.300199479</v>
          </cell>
          <cell r="AA19">
            <v>0</v>
          </cell>
          <cell r="AB19">
            <v>6948714.9826741572</v>
          </cell>
          <cell r="AC19">
            <v>48388521.282873638</v>
          </cell>
          <cell r="AD19" t="str">
            <v>N/A</v>
          </cell>
          <cell r="AE19">
            <v>-8406042</v>
          </cell>
          <cell r="AF19">
            <v>-8406042</v>
          </cell>
          <cell r="AG19">
            <v>-8392771</v>
          </cell>
          <cell r="AH19">
            <v>-905771</v>
          </cell>
          <cell r="AI19">
            <v>3064696</v>
          </cell>
          <cell r="AJ19">
            <v>0</v>
          </cell>
          <cell r="AK19">
            <v>-23045930</v>
          </cell>
          <cell r="AL19">
            <v>116913390</v>
          </cell>
          <cell r="AM19">
            <v>2762193.204074515</v>
          </cell>
          <cell r="AN19">
            <v>-5122785.29</v>
          </cell>
          <cell r="AO19">
            <v>6134830.157901031</v>
          </cell>
          <cell r="AP19">
            <v>-3608215</v>
          </cell>
          <cell r="AQ19">
            <v>9267110</v>
          </cell>
          <cell r="AR19">
            <v>14433801.272567244</v>
          </cell>
          <cell r="AS19">
            <v>-2943448</v>
          </cell>
          <cell r="AT19">
            <v>137836876.3445428</v>
          </cell>
          <cell r="AU19">
            <v>4.1039254802333353E-3</v>
          </cell>
          <cell r="AV19">
            <v>7195758.5423464198</v>
          </cell>
          <cell r="AW19">
            <v>5178653.5685245898</v>
          </cell>
          <cell r="AX19">
            <v>528256</v>
          </cell>
          <cell r="AY19">
            <v>0</v>
          </cell>
          <cell r="AZ19">
            <v>-55369.120182236184</v>
          </cell>
          <cell r="BA19">
            <v>-4201032.7988703689</v>
          </cell>
          <cell r="BB19">
            <v>0</v>
          </cell>
          <cell r="BC19">
            <v>-359655.37630783278</v>
          </cell>
          <cell r="BD19">
            <v>12519.480213180095</v>
          </cell>
          <cell r="BE19">
            <v>1222.19825511925</v>
          </cell>
          <cell r="BF19">
            <v>-456.40871533710822</v>
          </cell>
          <cell r="BG19">
            <v>0</v>
          </cell>
          <cell r="BH19">
            <v>-9353157.3578091618</v>
          </cell>
          <cell r="BI19">
            <v>2415189</v>
          </cell>
          <cell r="BJ19">
            <v>1361927.7274543718</v>
          </cell>
          <cell r="BK19">
            <v>12302051</v>
          </cell>
          <cell r="BL19">
            <v>0</v>
          </cell>
          <cell r="BM19">
            <v>12573.430417543243</v>
          </cell>
          <cell r="BN19">
            <v>0</v>
          </cell>
          <cell r="BO19">
            <v>12314624.430417543</v>
          </cell>
          <cell r="BP19">
            <v>0</v>
          </cell>
          <cell r="BQ19">
            <v>50649579.762586087</v>
          </cell>
          <cell r="BR19">
            <v>0</v>
          </cell>
          <cell r="BS19">
            <v>7995053.1740685394</v>
          </cell>
          <cell r="BT19">
            <v>58644632.936654627</v>
          </cell>
          <cell r="BU19">
            <v>-10653592</v>
          </cell>
          <cell r="BV19">
            <v>-10653592</v>
          </cell>
          <cell r="BW19">
            <v>-10653592</v>
          </cell>
          <cell r="BX19">
            <v>-10641090</v>
          </cell>
          <cell r="BY19">
            <v>-3728143</v>
          </cell>
          <cell r="BZ19">
            <v>0</v>
          </cell>
          <cell r="CA19"/>
          <cell r="CB19">
            <v>-46330009</v>
          </cell>
          <cell r="CC19">
            <v>132608146</v>
          </cell>
          <cell r="CD19">
            <v>1361927.7274543718</v>
          </cell>
          <cell r="CE19">
            <v>-4727938.93</v>
          </cell>
          <cell r="CF19">
            <v>-21231931.600539647</v>
          </cell>
          <cell r="CG19">
            <v>-676076</v>
          </cell>
          <cell r="CH19">
            <v>2641294.9299999997</v>
          </cell>
          <cell r="CI19">
            <v>9353157.3578091618</v>
          </cell>
          <cell r="CJ19">
            <v>-2415189</v>
          </cell>
          <cell r="CK19">
            <v>116913390.48472387</v>
          </cell>
          <cell r="CL19"/>
          <cell r="CM19"/>
          <cell r="CN19"/>
          <cell r="CO19"/>
          <cell r="CP19"/>
          <cell r="CQ19"/>
          <cell r="CR19"/>
          <cell r="CS19">
            <v>3.7215068930898806E-3</v>
          </cell>
          <cell r="CT19">
            <v>4.0445806325031062E-3</v>
          </cell>
          <cell r="CU19">
            <v>4.1039254802333353E-3</v>
          </cell>
          <cell r="CV19">
            <v>4.3564809529518418E-3</v>
          </cell>
          <cell r="CW19"/>
          <cell r="CX19"/>
          <cell r="CY19"/>
          <cell r="CZ19"/>
          <cell r="DA19"/>
          <cell r="DB19"/>
          <cell r="DC19"/>
          <cell r="DD19">
            <v>161898199</v>
          </cell>
          <cell r="DE19">
            <v>132608146</v>
          </cell>
          <cell r="DF19">
            <v>116913390</v>
          </cell>
          <cell r="DG19">
            <v>137836877</v>
          </cell>
          <cell r="DH19"/>
          <cell r="DI19"/>
          <cell r="DJ19"/>
          <cell r="DK19"/>
          <cell r="DL19"/>
          <cell r="DM19"/>
          <cell r="DN19"/>
          <cell r="DO19">
            <v>59688092.194989361</v>
          </cell>
          <cell r="DP19">
            <v>73703706.398630381</v>
          </cell>
          <cell r="DQ19">
            <v>78148248.321223557</v>
          </cell>
          <cell r="DR19">
            <v>81702951.400157616</v>
          </cell>
          <cell r="DS19"/>
          <cell r="DT19"/>
          <cell r="DU19"/>
          <cell r="DV19"/>
          <cell r="DW19"/>
          <cell r="DX19"/>
          <cell r="DY19"/>
          <cell r="DZ19">
            <v>2.712403647801477</v>
          </cell>
          <cell r="EA19">
            <v>1.7992059352182623</v>
          </cell>
          <cell r="EB19">
            <v>1.4960462007981896</v>
          </cell>
          <cell r="EC19">
            <v>1.6870489332131287</v>
          </cell>
          <cell r="ED19"/>
          <cell r="EE19"/>
          <cell r="EF19"/>
          <cell r="EG19"/>
          <cell r="EH19"/>
          <cell r="EI19"/>
          <cell r="EJ19"/>
          <cell r="EK19">
            <v>2.41E-2</v>
          </cell>
          <cell r="EL19">
            <v>3.5200000000000002E-2</v>
          </cell>
          <cell r="EM19">
            <v>4.396794443253986E-2</v>
          </cell>
          <cell r="EN19">
            <v>4.3984752298205455E-2</v>
          </cell>
        </row>
        <row r="20">
          <cell r="B20">
            <v>10800</v>
          </cell>
          <cell r="C20" t="str">
            <v>Administrative Office Of The Courts</v>
          </cell>
          <cell r="D20">
            <v>1.7896663284741834E-2</v>
          </cell>
          <cell r="E20">
            <v>27544605.543410964</v>
          </cell>
          <cell r="F20">
            <v>21347324.319568556</v>
          </cell>
          <cell r="G20">
            <v>427242.55999999866</v>
          </cell>
          <cell r="H20">
            <v>-1294969.2138002196</v>
          </cell>
          <cell r="I20">
            <v>-467266.16509424528</v>
          </cell>
          <cell r="J20">
            <v>5443246.2639054069</v>
          </cell>
          <cell r="K20">
            <v>0</v>
          </cell>
          <cell r="L20">
            <v>-1687523.8866477138</v>
          </cell>
          <cell r="M20">
            <v>80579.841604578396</v>
          </cell>
          <cell r="N20">
            <v>3841.6261540495434</v>
          </cell>
          <cell r="O20">
            <v>-33554.436095899182</v>
          </cell>
          <cell r="P20">
            <v>54595.793673056141</v>
          </cell>
          <cell r="Q20">
            <v>-59349445.027200669</v>
          </cell>
          <cell r="R20">
            <v>12032665</v>
          </cell>
          <cell r="S20">
            <v>4101342.2194778472</v>
          </cell>
          <cell r="T20">
            <v>40149295</v>
          </cell>
          <cell r="U20">
            <v>27216231.140560403</v>
          </cell>
          <cell r="V20">
            <v>377071.81423823332</v>
          </cell>
          <cell r="W20">
            <v>0</v>
          </cell>
          <cell r="X20">
            <v>67742597.954798639</v>
          </cell>
          <cell r="Y20">
            <v>0</v>
          </cell>
          <cell r="Z20">
            <v>170237002.74348283</v>
          </cell>
          <cell r="AA20">
            <v>0</v>
          </cell>
          <cell r="AB20">
            <v>28545703.206230633</v>
          </cell>
          <cell r="AC20">
            <v>198782705.94971347</v>
          </cell>
          <cell r="AD20" t="str">
            <v>N/A</v>
          </cell>
          <cell r="AE20">
            <v>-41778380</v>
          </cell>
          <cell r="AF20">
            <v>-41778380</v>
          </cell>
          <cell r="AG20">
            <v>-41723863</v>
          </cell>
          <cell r="AH20">
            <v>-11162708</v>
          </cell>
          <cell r="AI20">
            <v>5403224</v>
          </cell>
          <cell r="AJ20">
            <v>0</v>
          </cell>
          <cell r="AK20">
            <v>-131040107</v>
          </cell>
          <cell r="AL20">
            <v>508941806</v>
          </cell>
          <cell r="AM20">
            <v>4101342.2194778472</v>
          </cell>
          <cell r="AN20">
            <v>-20950122.559999999</v>
          </cell>
          <cell r="AO20">
            <v>25202219.596677307</v>
          </cell>
          <cell r="AP20">
            <v>-452181</v>
          </cell>
          <cell r="AQ20">
            <v>2136220</v>
          </cell>
          <cell r="AR20">
            <v>59294849.233527616</v>
          </cell>
          <cell r="AS20">
            <v>-12032665</v>
          </cell>
          <cell r="AT20">
            <v>566241468.48968279</v>
          </cell>
          <cell r="AU20">
            <v>1.7865013073391271E-2</v>
          </cell>
          <cell r="AV20">
            <v>31324233.602964122</v>
          </cell>
          <cell r="AW20">
            <v>22543468.235440757</v>
          </cell>
          <cell r="AX20">
            <v>1915082</v>
          </cell>
          <cell r="AY20">
            <v>0</v>
          </cell>
          <cell r="AZ20">
            <v>-241030.21867287438</v>
          </cell>
          <cell r="BA20">
            <v>-18287736.031039599</v>
          </cell>
          <cell r="BB20">
            <v>0</v>
          </cell>
          <cell r="BC20">
            <v>-1565634.6662731245</v>
          </cell>
          <cell r="BD20">
            <v>54499.205396831218</v>
          </cell>
          <cell r="BE20">
            <v>5320.4152734128011</v>
          </cell>
          <cell r="BF20">
            <v>-1986.8166967406921</v>
          </cell>
          <cell r="BG20">
            <v>0</v>
          </cell>
          <cell r="BH20">
            <v>-40715719.444605023</v>
          </cell>
          <cell r="BI20">
            <v>10117585</v>
          </cell>
          <cell r="BJ20">
            <v>5148081.281787768</v>
          </cell>
          <cell r="BK20">
            <v>50045740</v>
          </cell>
          <cell r="BL20">
            <v>0</v>
          </cell>
          <cell r="BM20">
            <v>54734.058858694021</v>
          </cell>
          <cell r="BN20">
            <v>0</v>
          </cell>
          <cell r="BO20">
            <v>50100474.058858693</v>
          </cell>
          <cell r="BP20">
            <v>0</v>
          </cell>
          <cell r="BQ20">
            <v>220485339.94553122</v>
          </cell>
          <cell r="BR20">
            <v>0</v>
          </cell>
          <cell r="BS20">
            <v>34803684.951187737</v>
          </cell>
          <cell r="BT20">
            <v>255289024.89671895</v>
          </cell>
          <cell r="BU20">
            <v>-47157321</v>
          </cell>
          <cell r="BV20">
            <v>-47157321</v>
          </cell>
          <cell r="BW20">
            <v>-47157321</v>
          </cell>
          <cell r="BX20">
            <v>-47102900</v>
          </cell>
          <cell r="BY20">
            <v>-16613686</v>
          </cell>
          <cell r="BZ20">
            <v>0</v>
          </cell>
          <cell r="CA20"/>
          <cell r="CB20">
            <v>-205188549</v>
          </cell>
          <cell r="CC20">
            <v>578237397</v>
          </cell>
          <cell r="CD20">
            <v>5148081.281787768</v>
          </cell>
          <cell r="CE20">
            <v>-19586717.93</v>
          </cell>
          <cell r="CF20">
            <v>-92425834.105404809</v>
          </cell>
          <cell r="CG20">
            <v>-2604654</v>
          </cell>
          <cell r="CH20">
            <v>9575399.9299999997</v>
          </cell>
          <cell r="CI20">
            <v>40715719.444605023</v>
          </cell>
          <cell r="CJ20">
            <v>-10117585</v>
          </cell>
          <cell r="CK20">
            <v>508941806.62098801</v>
          </cell>
          <cell r="CL20"/>
          <cell r="CM20"/>
          <cell r="CN20"/>
          <cell r="CO20"/>
          <cell r="CP20"/>
          <cell r="CQ20"/>
          <cell r="CR20"/>
          <cell r="CS20">
            <v>1.6267906522251418E-2</v>
          </cell>
          <cell r="CT20">
            <v>1.7636380877849762E-2</v>
          </cell>
          <cell r="CU20">
            <v>1.7865013073391271E-2</v>
          </cell>
          <cell r="CV20">
            <v>1.7896663284741834E-2</v>
          </cell>
          <cell r="CW20"/>
          <cell r="CX20"/>
          <cell r="CY20"/>
          <cell r="CZ20"/>
          <cell r="DA20"/>
          <cell r="DB20"/>
          <cell r="DC20"/>
          <cell r="DD20">
            <v>707709228</v>
          </cell>
          <cell r="DE20">
            <v>578237397</v>
          </cell>
          <cell r="DF20">
            <v>508941806</v>
          </cell>
          <cell r="DG20">
            <v>566241469</v>
          </cell>
          <cell r="DH20"/>
          <cell r="DI20"/>
          <cell r="DJ20"/>
          <cell r="DK20"/>
          <cell r="DL20"/>
          <cell r="DM20"/>
          <cell r="DN20"/>
          <cell r="DO20">
            <v>286711519.34386814</v>
          </cell>
          <cell r="DP20">
            <v>308803068.14306355</v>
          </cell>
          <cell r="DQ20">
            <v>323749464.46091294</v>
          </cell>
          <cell r="DR20">
            <v>334132068.48398393</v>
          </cell>
          <cell r="DS20"/>
          <cell r="DT20"/>
          <cell r="DU20"/>
          <cell r="DV20"/>
          <cell r="DW20"/>
          <cell r="DX20"/>
          <cell r="DY20"/>
          <cell r="DZ20">
            <v>2.4683669132638069</v>
          </cell>
          <cell r="EA20">
            <v>1.872511825990381</v>
          </cell>
          <cell r="EB20">
            <v>1.5720236227956625</v>
          </cell>
          <cell r="EC20">
            <v>1.6946636447352608</v>
          </cell>
          <cell r="ED20"/>
          <cell r="EE20"/>
          <cell r="EF20"/>
          <cell r="EG20"/>
          <cell r="EH20"/>
          <cell r="EI20"/>
          <cell r="EJ20"/>
          <cell r="EK20">
            <v>2.41E-2</v>
          </cell>
          <cell r="EL20">
            <v>3.5200000000000002E-2</v>
          </cell>
          <cell r="EM20">
            <v>4.396794443253986E-2</v>
          </cell>
          <cell r="EN20">
            <v>4.3984752298205455E-2</v>
          </cell>
        </row>
        <row r="21">
          <cell r="B21">
            <v>10850</v>
          </cell>
          <cell r="C21" t="str">
            <v>Office Of Administrative Hearing</v>
          </cell>
          <cell r="D21">
            <v>1.4875503767720487E-4</v>
          </cell>
          <cell r="E21">
            <v>228947.6406983175</v>
          </cell>
          <cell r="F21">
            <v>177436.54126701309</v>
          </cell>
          <cell r="G21">
            <v>-13251.420000000013</v>
          </cell>
          <cell r="H21">
            <v>-10763.637395687352</v>
          </cell>
          <cell r="I21">
            <v>-3883.8634268287387</v>
          </cell>
          <cell r="J21">
            <v>45243.6462703016</v>
          </cell>
          <cell r="K21">
            <v>0</v>
          </cell>
          <cell r="L21">
            <v>-14026.507363162083</v>
          </cell>
          <cell r="M21">
            <v>669.77051438028275</v>
          </cell>
          <cell r="N21">
            <v>31.93116136763809</v>
          </cell>
          <cell r="O21">
            <v>-278.90067138595373</v>
          </cell>
          <cell r="P21">
            <v>453.79405175357095</v>
          </cell>
          <cell r="Q21">
            <v>-493305.86325940309</v>
          </cell>
          <cell r="R21">
            <v>288242</v>
          </cell>
          <cell r="S21">
            <v>205515.13184666651</v>
          </cell>
          <cell r="T21">
            <v>1080682</v>
          </cell>
          <cell r="U21">
            <v>226218.22986395762</v>
          </cell>
          <cell r="V21">
            <v>3134.1782007957991</v>
          </cell>
          <cell r="W21">
            <v>0</v>
          </cell>
          <cell r="X21">
            <v>1310034.4080647533</v>
          </cell>
          <cell r="Y21">
            <v>66260</v>
          </cell>
          <cell r="Z21">
            <v>1414990.6803438258</v>
          </cell>
          <cell r="AA21">
            <v>0</v>
          </cell>
          <cell r="AB21">
            <v>237268.65105549758</v>
          </cell>
          <cell r="AC21">
            <v>1718519.3313993234</v>
          </cell>
          <cell r="AD21" t="str">
            <v>N/A</v>
          </cell>
          <cell r="AE21">
            <v>-175833</v>
          </cell>
          <cell r="AF21">
            <v>-175833</v>
          </cell>
          <cell r="AG21">
            <v>-175379</v>
          </cell>
          <cell r="AH21">
            <v>90452</v>
          </cell>
          <cell r="AI21">
            <v>28108</v>
          </cell>
          <cell r="AJ21">
            <v>0</v>
          </cell>
          <cell r="AK21">
            <v>-408485</v>
          </cell>
          <cell r="AL21">
            <v>4335972</v>
          </cell>
          <cell r="AM21">
            <v>205515.13184666651</v>
          </cell>
          <cell r="AN21">
            <v>-232033.58</v>
          </cell>
          <cell r="AO21">
            <v>209477.99408223617</v>
          </cell>
          <cell r="AP21">
            <v>49253</v>
          </cell>
          <cell r="AQ21">
            <v>-66260</v>
          </cell>
          <cell r="AR21">
            <v>492852.0692076495</v>
          </cell>
          <cell r="AS21">
            <v>-288242</v>
          </cell>
          <cell r="AT21">
            <v>4706534.6151365517</v>
          </cell>
          <cell r="AU21">
            <v>1.5220245991345236E-4</v>
          </cell>
          <cell r="AV21">
            <v>266869.40500344889</v>
          </cell>
          <cell r="AW21">
            <v>192060.94651704209</v>
          </cell>
          <cell r="AX21">
            <v>215959</v>
          </cell>
          <cell r="AY21">
            <v>0</v>
          </cell>
          <cell r="AZ21">
            <v>-2053.4769297274811</v>
          </cell>
          <cell r="BA21">
            <v>-155803.8831954647</v>
          </cell>
          <cell r="BB21">
            <v>0</v>
          </cell>
          <cell r="BC21">
            <v>-13338.554332628424</v>
          </cell>
          <cell r="BD21">
            <v>464.31049843903685</v>
          </cell>
          <cell r="BE21">
            <v>45.327718991745073</v>
          </cell>
          <cell r="BF21">
            <v>-16.926849557779221</v>
          </cell>
          <cell r="BG21">
            <v>0</v>
          </cell>
          <cell r="BH21">
            <v>-346880.94719868578</v>
          </cell>
          <cell r="BI21">
            <v>72286</v>
          </cell>
          <cell r="BJ21">
            <v>229591.20123185747</v>
          </cell>
          <cell r="BK21">
            <v>1368924</v>
          </cell>
          <cell r="BL21">
            <v>0</v>
          </cell>
          <cell r="BM21">
            <v>466.31135197705908</v>
          </cell>
          <cell r="BN21">
            <v>0</v>
          </cell>
          <cell r="BO21">
            <v>1369390.3113519771</v>
          </cell>
          <cell r="BP21">
            <v>0</v>
          </cell>
          <cell r="BQ21">
            <v>1878443.1322105562</v>
          </cell>
          <cell r="BR21">
            <v>0</v>
          </cell>
          <cell r="BS21">
            <v>296512.87921604759</v>
          </cell>
          <cell r="BT21">
            <v>2174956.0114266039</v>
          </cell>
          <cell r="BU21">
            <v>-216032</v>
          </cell>
          <cell r="BV21">
            <v>-216032</v>
          </cell>
          <cell r="BW21">
            <v>-216032</v>
          </cell>
          <cell r="BX21">
            <v>-215568</v>
          </cell>
          <cell r="BY21">
            <v>58099</v>
          </cell>
          <cell r="BZ21">
            <v>0</v>
          </cell>
          <cell r="CA21"/>
          <cell r="CB21">
            <v>-805565</v>
          </cell>
          <cell r="CC21">
            <v>4077013</v>
          </cell>
          <cell r="CD21">
            <v>229591.20123185747</v>
          </cell>
          <cell r="CE21">
            <v>-220271.88999999998</v>
          </cell>
          <cell r="CF21">
            <v>-787429.5558925604</v>
          </cell>
          <cell r="CG21">
            <v>-317306</v>
          </cell>
          <cell r="CH21">
            <v>1079779.8899999999</v>
          </cell>
          <cell r="CI21">
            <v>346880.94719868578</v>
          </cell>
          <cell r="CJ21">
            <v>-72286</v>
          </cell>
          <cell r="CK21">
            <v>4335971.5925379833</v>
          </cell>
          <cell r="CL21"/>
          <cell r="CM21"/>
          <cell r="CN21"/>
          <cell r="CO21"/>
          <cell r="CP21"/>
          <cell r="CQ21"/>
          <cell r="CR21"/>
          <cell r="CS21">
            <v>1.1583666001428394E-4</v>
          </cell>
          <cell r="CT21">
            <v>1.2434989797988785E-4</v>
          </cell>
          <cell r="CU21">
            <v>1.5220245991345236E-4</v>
          </cell>
          <cell r="CV21">
            <v>1.4875503767720487E-4</v>
          </cell>
          <cell r="CW21"/>
          <cell r="CX21"/>
          <cell r="CY21"/>
          <cell r="CZ21"/>
          <cell r="DA21"/>
          <cell r="DB21"/>
          <cell r="DC21"/>
          <cell r="DD21">
            <v>5039288</v>
          </cell>
          <cell r="DE21">
            <v>4077013</v>
          </cell>
          <cell r="DF21">
            <v>4335972</v>
          </cell>
          <cell r="DG21">
            <v>4706535</v>
          </cell>
          <cell r="DH21"/>
          <cell r="DI21"/>
          <cell r="DJ21"/>
          <cell r="DK21"/>
          <cell r="DL21"/>
          <cell r="DM21"/>
          <cell r="DN21"/>
          <cell r="DO21">
            <v>2932282.8311099024</v>
          </cell>
          <cell r="DP21">
            <v>3126395.5021694922</v>
          </cell>
          <cell r="DQ21">
            <v>3640880.8600886981</v>
          </cell>
          <cell r="DR21">
            <v>3700687.6604708494</v>
          </cell>
          <cell r="DS21"/>
          <cell r="DT21"/>
          <cell r="DU21"/>
          <cell r="DV21"/>
          <cell r="DW21"/>
          <cell r="DX21"/>
          <cell r="DY21"/>
          <cell r="DZ21">
            <v>1.7185545495597954</v>
          </cell>
          <cell r="EA21">
            <v>1.3040618172495604</v>
          </cell>
          <cell r="EB21">
            <v>1.1909129044926694</v>
          </cell>
          <cell r="EC21">
            <v>1.2718001171169289</v>
          </cell>
          <cell r="ED21"/>
          <cell r="EE21"/>
          <cell r="EF21"/>
          <cell r="EG21"/>
          <cell r="EH21"/>
          <cell r="EI21"/>
          <cell r="EJ21"/>
          <cell r="EK21">
            <v>2.41E-2</v>
          </cell>
          <cell r="EL21">
            <v>3.5200000000000002E-2</v>
          </cell>
          <cell r="EM21">
            <v>4.396794443253986E-2</v>
          </cell>
          <cell r="EN21">
            <v>4.3984752298205455E-2</v>
          </cell>
        </row>
        <row r="22">
          <cell r="B22">
            <v>10900</v>
          </cell>
          <cell r="C22" t="str">
            <v>Department Of Administration</v>
          </cell>
          <cell r="D22">
            <v>1.332526957092662E-3</v>
          </cell>
          <cell r="E22">
            <v>2050881.151704506</v>
          </cell>
          <cell r="F22">
            <v>1589451.8807803122</v>
          </cell>
          <cell r="G22">
            <v>166902.62000000011</v>
          </cell>
          <cell r="H22">
            <v>-96419.168117503956</v>
          </cell>
          <cell r="I22">
            <v>-34791.108891021075</v>
          </cell>
          <cell r="J22">
            <v>405286.29640877235</v>
          </cell>
          <cell r="K22">
            <v>0</v>
          </cell>
          <cell r="L22">
            <v>-125647.50389046044</v>
          </cell>
          <cell r="M22">
            <v>5999.711199120683</v>
          </cell>
          <cell r="N22">
            <v>286.03490650168243</v>
          </cell>
          <cell r="O22">
            <v>-2498.3534593260747</v>
          </cell>
          <cell r="P22">
            <v>4065.0240581573166</v>
          </cell>
          <cell r="Q22">
            <v>-4418965.3752193702</v>
          </cell>
          <cell r="R22">
            <v>-1686310</v>
          </cell>
          <cell r="S22">
            <v>-2141758.7905203113</v>
          </cell>
          <cell r="T22">
            <v>834510</v>
          </cell>
          <cell r="U22">
            <v>2026431.4687185923</v>
          </cell>
          <cell r="V22">
            <v>28075.532809552475</v>
          </cell>
          <cell r="W22">
            <v>0</v>
          </cell>
          <cell r="X22">
            <v>2889017.0015281443</v>
          </cell>
          <cell r="Y22">
            <v>6649576</v>
          </cell>
          <cell r="Z22">
            <v>12675289.892934958</v>
          </cell>
          <cell r="AA22">
            <v>0</v>
          </cell>
          <cell r="AB22">
            <v>2125419.6062289863</v>
          </cell>
          <cell r="AC22">
            <v>21450285.499163941</v>
          </cell>
          <cell r="AD22" t="str">
            <v>N/A</v>
          </cell>
          <cell r="AE22">
            <v>-5557813</v>
          </cell>
          <cell r="AF22">
            <v>-5557813</v>
          </cell>
          <cell r="AG22">
            <v>-5553754</v>
          </cell>
          <cell r="AH22">
            <v>-2429285</v>
          </cell>
          <cell r="AI22">
            <v>537397</v>
          </cell>
          <cell r="AJ22">
            <v>0</v>
          </cell>
          <cell r="AK22">
            <v>-18561268</v>
          </cell>
          <cell r="AL22">
            <v>37555815</v>
          </cell>
          <cell r="AM22">
            <v>-2141758.7905203113</v>
          </cell>
          <cell r="AN22">
            <v>-1862427.62</v>
          </cell>
          <cell r="AO22">
            <v>1876474.7627437918</v>
          </cell>
          <cell r="AP22">
            <v>-203338</v>
          </cell>
          <cell r="AQ22">
            <v>834510</v>
          </cell>
          <cell r="AR22">
            <v>4414900.3511612127</v>
          </cell>
          <cell r="AS22">
            <v>1686310</v>
          </cell>
          <cell r="AT22">
            <v>42160485.70338469</v>
          </cell>
          <cell r="AU22">
            <v>1.3182943990233422E-3</v>
          </cell>
          <cell r="AV22">
            <v>2311476.7138901129</v>
          </cell>
          <cell r="AW22">
            <v>1663526.7932496793</v>
          </cell>
          <cell r="AX22">
            <v>-1590649</v>
          </cell>
          <cell r="AY22">
            <v>0</v>
          </cell>
          <cell r="AZ22">
            <v>-17786.09318484558</v>
          </cell>
          <cell r="BA22">
            <v>-1349487.9562358132</v>
          </cell>
          <cell r="BB22">
            <v>0</v>
          </cell>
          <cell r="BC22">
            <v>-115531.25670749042</v>
          </cell>
          <cell r="BD22">
            <v>4021.6033948989971</v>
          </cell>
          <cell r="BE22">
            <v>392.60389156193958</v>
          </cell>
          <cell r="BF22">
            <v>-146.61110587713185</v>
          </cell>
          <cell r="BG22">
            <v>0</v>
          </cell>
          <cell r="BH22">
            <v>-3004492.8976835916</v>
          </cell>
          <cell r="BI22">
            <v>-95664</v>
          </cell>
          <cell r="BJ22">
            <v>-2194340.1004913645</v>
          </cell>
          <cell r="BK22">
            <v>0</v>
          </cell>
          <cell r="BL22">
            <v>0</v>
          </cell>
          <cell r="BM22">
            <v>4038.9336930685577</v>
          </cell>
          <cell r="BN22">
            <v>0</v>
          </cell>
          <cell r="BO22">
            <v>4038.9336930685577</v>
          </cell>
          <cell r="BP22">
            <v>8335886</v>
          </cell>
          <cell r="BQ22">
            <v>16270046.236343183</v>
          </cell>
          <cell r="BR22">
            <v>0</v>
          </cell>
          <cell r="BS22">
            <v>2568232.2620217488</v>
          </cell>
          <cell r="BT22">
            <v>27174164.498364933</v>
          </cell>
          <cell r="BU22">
            <v>-6054055</v>
          </cell>
          <cell r="BV22">
            <v>-6054055</v>
          </cell>
          <cell r="BW22">
            <v>-6054055</v>
          </cell>
          <cell r="BX22">
            <v>-6050040</v>
          </cell>
          <cell r="BY22">
            <v>-2957920</v>
          </cell>
          <cell r="BZ22">
            <v>0</v>
          </cell>
          <cell r="CA22"/>
          <cell r="CB22">
            <v>-27170125</v>
          </cell>
          <cell r="CC22">
            <v>50617538</v>
          </cell>
          <cell r="CD22">
            <v>-2194340.1004913645</v>
          </cell>
          <cell r="CE22">
            <v>-1763598.4899999998</v>
          </cell>
          <cell r="CF22">
            <v>-6820283.809794399</v>
          </cell>
          <cell r="CG22">
            <v>2569572</v>
          </cell>
          <cell r="CH22">
            <v>-7953229.5099999998</v>
          </cell>
          <cell r="CI22">
            <v>3004492.8976835916</v>
          </cell>
          <cell r="CJ22">
            <v>95664</v>
          </cell>
          <cell r="CK22">
            <v>37555814.987397827</v>
          </cell>
          <cell r="CL22"/>
          <cell r="CM22"/>
          <cell r="CN22"/>
          <cell r="CO22"/>
          <cell r="CP22"/>
          <cell r="CQ22"/>
          <cell r="CR22"/>
          <cell r="CS22">
            <v>1.5663365588164822E-3</v>
          </cell>
          <cell r="CT22">
            <v>1.5438471883973048E-3</v>
          </cell>
          <cell r="CU22">
            <v>1.3182943990233422E-3</v>
          </cell>
          <cell r="CV22">
            <v>1.332526957092662E-3</v>
          </cell>
          <cell r="CW22"/>
          <cell r="CX22"/>
          <cell r="CY22"/>
          <cell r="CZ22"/>
          <cell r="DA22"/>
          <cell r="DB22"/>
          <cell r="DC22"/>
          <cell r="DD22">
            <v>68140964</v>
          </cell>
          <cell r="DE22">
            <v>50617538</v>
          </cell>
          <cell r="DF22">
            <v>37555815</v>
          </cell>
          <cell r="DG22">
            <v>42160486</v>
          </cell>
          <cell r="DH22"/>
          <cell r="DI22"/>
          <cell r="DJ22"/>
          <cell r="DK22"/>
          <cell r="DL22"/>
          <cell r="DM22"/>
          <cell r="DN22"/>
          <cell r="DO22">
            <v>32838686.69139161</v>
          </cell>
          <cell r="DP22">
            <v>32230361.246005923</v>
          </cell>
          <cell r="DQ22">
            <v>29150573.807317533</v>
          </cell>
          <cell r="DR22">
            <v>29703730.433560923</v>
          </cell>
          <cell r="DS22"/>
          <cell r="DT22"/>
          <cell r="DU22"/>
          <cell r="DV22"/>
          <cell r="DW22"/>
          <cell r="DX22"/>
          <cell r="DY22"/>
          <cell r="DZ22">
            <v>2.0750209848636421</v>
          </cell>
          <cell r="EA22">
            <v>1.570492419047046</v>
          </cell>
          <cell r="EB22">
            <v>1.2883387904553885</v>
          </cell>
          <cell r="EC22">
            <v>1.4193667052797094</v>
          </cell>
          <cell r="ED22"/>
          <cell r="EE22"/>
          <cell r="EF22"/>
          <cell r="EG22"/>
          <cell r="EH22"/>
          <cell r="EI22"/>
          <cell r="EJ22"/>
          <cell r="EK22">
            <v>2.41E-2</v>
          </cell>
          <cell r="EL22">
            <v>3.5200000000000002E-2</v>
          </cell>
          <cell r="EM22">
            <v>4.396794443253986E-2</v>
          </cell>
          <cell r="EN22">
            <v>4.3984752298205455E-2</v>
          </cell>
        </row>
        <row r="23">
          <cell r="B23">
            <v>10910</v>
          </cell>
          <cell r="C23" t="str">
            <v>Office Of State Budget &amp; Management</v>
          </cell>
          <cell r="D23">
            <v>2.8992138374860267E-4</v>
          </cell>
          <cell r="E23">
            <v>446215.58929164021</v>
          </cell>
          <cell r="F23">
            <v>345821.21301550727</v>
          </cell>
          <cell r="G23">
            <v>165862.96000000002</v>
          </cell>
          <cell r="H23">
            <v>-20978.171204510967</v>
          </cell>
          <cell r="I23">
            <v>-7569.5927787010842</v>
          </cell>
          <cell r="J23">
            <v>88179.202112011582</v>
          </cell>
          <cell r="K23">
            <v>0</v>
          </cell>
          <cell r="L23">
            <v>-27337.456851124018</v>
          </cell>
          <cell r="M23">
            <v>1305.3728959721886</v>
          </cell>
          <cell r="N23">
            <v>62.233364549940056</v>
          </cell>
          <cell r="O23">
            <v>-543.57331246887145</v>
          </cell>
          <cell r="P23">
            <v>884.43794224147598</v>
          </cell>
          <cell r="Q23">
            <v>-961445.88257787388</v>
          </cell>
          <cell r="R23">
            <v>223609</v>
          </cell>
          <cell r="S23">
            <v>254065.33189724386</v>
          </cell>
          <cell r="T23">
            <v>1593062</v>
          </cell>
          <cell r="U23">
            <v>440896.00766084407</v>
          </cell>
          <cell r="V23">
            <v>6108.4672833817394</v>
          </cell>
          <cell r="W23">
            <v>0</v>
          </cell>
          <cell r="X23">
            <v>2040066.474944226</v>
          </cell>
          <cell r="Y23">
            <v>0</v>
          </cell>
          <cell r="Z23">
            <v>2757796.0547921867</v>
          </cell>
          <cell r="AA23">
            <v>0</v>
          </cell>
          <cell r="AB23">
            <v>462433.1162716343</v>
          </cell>
          <cell r="AC23">
            <v>3220229.1710638208</v>
          </cell>
          <cell r="AD23" t="str">
            <v>N/A</v>
          </cell>
          <cell r="AE23">
            <v>-489174</v>
          </cell>
          <cell r="AF23">
            <v>-489174</v>
          </cell>
          <cell r="AG23">
            <v>-488291</v>
          </cell>
          <cell r="AH23">
            <v>40005</v>
          </cell>
          <cell r="AI23">
            <v>246473</v>
          </cell>
          <cell r="AJ23">
            <v>0</v>
          </cell>
          <cell r="AK23">
            <v>-1180161</v>
          </cell>
          <cell r="AL23">
            <v>7590435</v>
          </cell>
          <cell r="AM23">
            <v>254065.33189724386</v>
          </cell>
          <cell r="AN23">
            <v>-310616.96000000002</v>
          </cell>
          <cell r="AO23">
            <v>408269.53397700004</v>
          </cell>
          <cell r="AP23">
            <v>-335453</v>
          </cell>
          <cell r="AQ23">
            <v>829315</v>
          </cell>
          <cell r="AR23">
            <v>960561.44463563245</v>
          </cell>
          <cell r="AS23">
            <v>-223609</v>
          </cell>
          <cell r="AT23">
            <v>9172967.3505098782</v>
          </cell>
          <cell r="AU23">
            <v>2.6644151743978754E-4</v>
          </cell>
          <cell r="AV23">
            <v>467174.37594507332</v>
          </cell>
          <cell r="AW23">
            <v>336216.70806123194</v>
          </cell>
          <cell r="AX23">
            <v>92917</v>
          </cell>
          <cell r="AY23">
            <v>0</v>
          </cell>
          <cell r="AZ23">
            <v>-3594.761277152184</v>
          </cell>
          <cell r="BA23">
            <v>-272746.07181261427</v>
          </cell>
          <cell r="BB23">
            <v>0</v>
          </cell>
          <cell r="BC23">
            <v>-23350.11312471209</v>
          </cell>
          <cell r="BD23">
            <v>812.80942395850775</v>
          </cell>
          <cell r="BE23">
            <v>79.349481191778011</v>
          </cell>
          <cell r="BF23">
            <v>-29.631685875604404</v>
          </cell>
          <cell r="BG23">
            <v>0</v>
          </cell>
          <cell r="BH23">
            <v>-607240.42170621874</v>
          </cell>
          <cell r="BI23">
            <v>130689</v>
          </cell>
          <cell r="BJ23">
            <v>120928.24330488266</v>
          </cell>
          <cell r="BK23">
            <v>987356</v>
          </cell>
          <cell r="BL23">
            <v>0</v>
          </cell>
          <cell r="BM23">
            <v>816.31206414677115</v>
          </cell>
          <cell r="BN23">
            <v>0</v>
          </cell>
          <cell r="BO23">
            <v>988172.31206414674</v>
          </cell>
          <cell r="BP23">
            <v>0</v>
          </cell>
          <cell r="BQ23">
            <v>3288351.8364626113</v>
          </cell>
          <cell r="BR23">
            <v>0</v>
          </cell>
          <cell r="BS23">
            <v>519067.44164114178</v>
          </cell>
          <cell r="BT23">
            <v>3807419.278103753</v>
          </cell>
          <cell r="BU23">
            <v>-659159</v>
          </cell>
          <cell r="BV23">
            <v>-659159</v>
          </cell>
          <cell r="BW23">
            <v>-659159</v>
          </cell>
          <cell r="BX23">
            <v>-658348</v>
          </cell>
          <cell r="BY23">
            <v>-183421</v>
          </cell>
          <cell r="BZ23">
            <v>0</v>
          </cell>
          <cell r="CA23"/>
          <cell r="CB23">
            <v>-2819246</v>
          </cell>
          <cell r="CC23">
            <v>8324716</v>
          </cell>
          <cell r="CD23">
            <v>120928.24330488266</v>
          </cell>
          <cell r="CE23">
            <v>-275097.18</v>
          </cell>
          <cell r="CF23">
            <v>-1378452.9229570511</v>
          </cell>
          <cell r="CG23">
            <v>-142810</v>
          </cell>
          <cell r="CH23">
            <v>464600.17999999993</v>
          </cell>
          <cell r="CI23">
            <v>607240.42170621874</v>
          </cell>
          <cell r="CJ23">
            <v>-130689</v>
          </cell>
          <cell r="CK23">
            <v>7590435.7420540489</v>
          </cell>
          <cell r="CL23"/>
          <cell r="CM23"/>
          <cell r="CN23"/>
          <cell r="CO23"/>
          <cell r="CP23"/>
          <cell r="CQ23"/>
          <cell r="CR23"/>
          <cell r="CS23">
            <v>2.358673838756909E-4</v>
          </cell>
          <cell r="CT23">
            <v>2.5390586676452112E-4</v>
          </cell>
          <cell r="CU23">
            <v>2.6644151743978754E-4</v>
          </cell>
          <cell r="CV23">
            <v>2.8992138374860267E-4</v>
          </cell>
          <cell r="CW23"/>
          <cell r="CX23"/>
          <cell r="CY23"/>
          <cell r="CZ23"/>
          <cell r="DA23"/>
          <cell r="DB23"/>
          <cell r="DC23"/>
          <cell r="DD23">
            <v>10261033</v>
          </cell>
          <cell r="DE23">
            <v>8324716</v>
          </cell>
          <cell r="DF23">
            <v>7590435</v>
          </cell>
          <cell r="DG23">
            <v>9172967</v>
          </cell>
          <cell r="DH23"/>
          <cell r="DI23"/>
          <cell r="DJ23"/>
          <cell r="DK23"/>
          <cell r="DL23"/>
          <cell r="DM23"/>
          <cell r="DN23"/>
          <cell r="DO23">
            <v>4089885.4944516718</v>
          </cell>
          <cell r="DP23">
            <v>4144742.9740233603</v>
          </cell>
          <cell r="DQ23">
            <v>4547089.7685872465</v>
          </cell>
          <cell r="DR23">
            <v>4954008.6008454794</v>
          </cell>
          <cell r="DS23"/>
          <cell r="DT23"/>
          <cell r="DU23"/>
          <cell r="DV23"/>
          <cell r="DW23"/>
          <cell r="DX23"/>
          <cell r="DY23"/>
          <cell r="DZ23">
            <v>2.5088802642323582</v>
          </cell>
          <cell r="EA23">
            <v>2.0084999364674911</v>
          </cell>
          <cell r="EB23">
            <v>1.6692951725820673</v>
          </cell>
          <cell r="EC23">
            <v>1.8516251664227004</v>
          </cell>
          <cell r="ED23"/>
          <cell r="EE23"/>
          <cell r="EF23"/>
          <cell r="EG23"/>
          <cell r="EH23"/>
          <cell r="EI23"/>
          <cell r="EJ23"/>
          <cell r="EK23">
            <v>2.41E-2</v>
          </cell>
          <cell r="EL23">
            <v>3.5200000000000002E-2</v>
          </cell>
          <cell r="EM23">
            <v>4.396794443253986E-2</v>
          </cell>
          <cell r="EN23">
            <v>4.3984752298205455E-2</v>
          </cell>
        </row>
        <row r="24">
          <cell r="B24">
            <v>10930</v>
          </cell>
          <cell r="C24" t="str">
            <v>Information Technology Services</v>
          </cell>
          <cell r="D24">
            <v>4.1470465141922588E-3</v>
          </cell>
          <cell r="E24">
            <v>6382684.7824192606</v>
          </cell>
          <cell r="F24">
            <v>4946639.800854669</v>
          </cell>
          <cell r="G24">
            <v>13556111.120000001</v>
          </cell>
          <cell r="H24">
            <v>-300072.55981929589</v>
          </cell>
          <cell r="I24">
            <v>-108275.74337872042</v>
          </cell>
          <cell r="J24">
            <v>1261318.6651315256</v>
          </cell>
          <cell r="K24">
            <v>0</v>
          </cell>
          <cell r="L24">
            <v>-391036.02388860198</v>
          </cell>
          <cell r="M24">
            <v>18672.103616394976</v>
          </cell>
          <cell r="N24">
            <v>890.18841655045355</v>
          </cell>
          <cell r="O24">
            <v>-7775.2933624125517</v>
          </cell>
          <cell r="P24">
            <v>12651.03400779959</v>
          </cell>
          <cell r="Q24">
            <v>-13752558.519058492</v>
          </cell>
          <cell r="R24">
            <v>1488826</v>
          </cell>
          <cell r="S24">
            <v>13108075.554938674</v>
          </cell>
          <cell r="T24">
            <v>74729032</v>
          </cell>
          <cell r="U24">
            <v>6306593.2841871632</v>
          </cell>
          <cell r="V24">
            <v>87375.748649750269</v>
          </cell>
          <cell r="W24">
            <v>0</v>
          </cell>
          <cell r="X24">
            <v>81123001.032836914</v>
          </cell>
          <cell r="Y24">
            <v>3309332</v>
          </cell>
          <cell r="Z24">
            <v>39447619.792668097</v>
          </cell>
          <cell r="AA24">
            <v>0</v>
          </cell>
          <cell r="AB24">
            <v>6614660.9059518445</v>
          </cell>
          <cell r="AC24">
            <v>49371612.698619939</v>
          </cell>
          <cell r="AD24" t="str">
            <v>N/A</v>
          </cell>
          <cell r="AE24">
            <v>2476745</v>
          </cell>
          <cell r="AF24">
            <v>2476745</v>
          </cell>
          <cell r="AG24">
            <v>2489377</v>
          </cell>
          <cell r="AH24">
            <v>9599368</v>
          </cell>
          <cell r="AI24">
            <v>14709154</v>
          </cell>
          <cell r="AJ24">
            <v>0</v>
          </cell>
          <cell r="AK24">
            <v>31751389</v>
          </cell>
          <cell r="AL24">
            <v>64657042</v>
          </cell>
          <cell r="AM24">
            <v>13108075.554938674</v>
          </cell>
          <cell r="AN24">
            <v>-5603562.1200000001</v>
          </cell>
          <cell r="AO24">
            <v>5839902.9621021403</v>
          </cell>
          <cell r="AP24">
            <v>-26822619</v>
          </cell>
          <cell r="AQ24">
            <v>67780555</v>
          </cell>
          <cell r="AR24">
            <v>13739907.485050691</v>
          </cell>
          <cell r="AS24">
            <v>-1488826</v>
          </cell>
          <cell r="AT24">
            <v>131210475.88209151</v>
          </cell>
          <cell r="AU24">
            <v>2.2696090119613799E-3</v>
          </cell>
          <cell r="AV24">
            <v>3979496.8291380769</v>
          </cell>
          <cell r="AW24">
            <v>2863969.8419380421</v>
          </cell>
          <cell r="AX24">
            <v>-827332</v>
          </cell>
          <cell r="AY24">
            <v>0</v>
          </cell>
          <cell r="AZ24">
            <v>-30620.988308693901</v>
          </cell>
          <cell r="BA24">
            <v>-2323312.6297701239</v>
          </cell>
          <cell r="BB24">
            <v>0</v>
          </cell>
          <cell r="BC24">
            <v>-198901.53639490742</v>
          </cell>
          <cell r="BD24">
            <v>6923.6942175885169</v>
          </cell>
          <cell r="BE24">
            <v>675.91679907024252</v>
          </cell>
          <cell r="BF24">
            <v>-252.40939155842588</v>
          </cell>
          <cell r="BG24">
            <v>0</v>
          </cell>
          <cell r="BH24">
            <v>-5172611.0359025346</v>
          </cell>
          <cell r="BI24">
            <v>2316159</v>
          </cell>
          <cell r="BJ24">
            <v>614194.68232495897</v>
          </cell>
          <cell r="BK24">
            <v>9264636</v>
          </cell>
          <cell r="BL24">
            <v>0</v>
          </cell>
          <cell r="BM24">
            <v>6953.5304976597617</v>
          </cell>
          <cell r="BN24">
            <v>0</v>
          </cell>
          <cell r="BO24">
            <v>9271589.530497659</v>
          </cell>
          <cell r="BP24">
            <v>4136665</v>
          </cell>
          <cell r="BQ24">
            <v>28010923.501146562</v>
          </cell>
          <cell r="BR24">
            <v>0</v>
          </cell>
          <cell r="BS24">
            <v>4421533.6809538491</v>
          </cell>
          <cell r="BT24">
            <v>36569122.182100415</v>
          </cell>
          <cell r="BU24">
            <v>-6030795</v>
          </cell>
          <cell r="BV24">
            <v>-6030795</v>
          </cell>
          <cell r="BW24">
            <v>-6030795</v>
          </cell>
          <cell r="BX24">
            <v>-6023881</v>
          </cell>
          <cell r="BY24">
            <v>-3181267</v>
          </cell>
          <cell r="BZ24">
            <v>0</v>
          </cell>
          <cell r="CA24"/>
          <cell r="CB24">
            <v>-27297533</v>
          </cell>
          <cell r="CC24">
            <v>78559570</v>
          </cell>
          <cell r="CD24">
            <v>614194.68232495897</v>
          </cell>
          <cell r="CE24">
            <v>-2935403.9499999997</v>
          </cell>
          <cell r="CF24">
            <v>-11741973.272670772</v>
          </cell>
          <cell r="CG24">
            <v>1440868</v>
          </cell>
          <cell r="CH24">
            <v>-4136665.0500000007</v>
          </cell>
          <cell r="CI24">
            <v>5172611.0359025346</v>
          </cell>
          <cell r="CJ24">
            <v>-2316159</v>
          </cell>
          <cell r="CK24">
            <v>64657042.445556723</v>
          </cell>
          <cell r="CL24"/>
          <cell r="CM24"/>
          <cell r="CN24"/>
          <cell r="CO24"/>
          <cell r="CP24"/>
          <cell r="CQ24"/>
          <cell r="CR24"/>
          <cell r="CS24">
            <v>2.0859751474145644E-3</v>
          </cell>
          <cell r="CT24">
            <v>2.3960859375503456E-3</v>
          </cell>
          <cell r="CU24">
            <v>2.2696090119613799E-3</v>
          </cell>
          <cell r="CV24">
            <v>4.1470465141922588E-3</v>
          </cell>
          <cell r="CW24"/>
          <cell r="CX24"/>
          <cell r="CY24"/>
          <cell r="CZ24"/>
          <cell r="DA24"/>
          <cell r="DB24"/>
          <cell r="DC24"/>
          <cell r="DD24">
            <v>90747009</v>
          </cell>
          <cell r="DE24">
            <v>78559570</v>
          </cell>
          <cell r="DF24">
            <v>64657042</v>
          </cell>
          <cell r="DG24">
            <v>131210476</v>
          </cell>
          <cell r="DH24"/>
          <cell r="DI24"/>
          <cell r="DJ24"/>
          <cell r="DK24"/>
          <cell r="DL24"/>
          <cell r="DM24"/>
          <cell r="DN24"/>
          <cell r="DO24">
            <v>41708073.068568595</v>
          </cell>
          <cell r="DP24">
            <v>46206051.086654365</v>
          </cell>
          <cell r="DQ24">
            <v>48519382.378676467</v>
          </cell>
          <cell r="DR24">
            <v>89370828.102406025</v>
          </cell>
          <cell r="DS24"/>
          <cell r="DT24"/>
          <cell r="DU24"/>
          <cell r="DV24"/>
          <cell r="DW24"/>
          <cell r="DX24"/>
          <cell r="DY24"/>
          <cell r="DZ24">
            <v>2.1757660405651151</v>
          </cell>
          <cell r="EA24">
            <v>1.7002009077267861</v>
          </cell>
          <cell r="EB24">
            <v>1.3326023298354224</v>
          </cell>
          <cell r="EC24">
            <v>1.4681577734700164</v>
          </cell>
          <cell r="ED24"/>
          <cell r="EE24"/>
          <cell r="EF24"/>
          <cell r="EG24"/>
          <cell r="EH24"/>
          <cell r="EI24"/>
          <cell r="EJ24"/>
          <cell r="EK24">
            <v>2.41E-2</v>
          </cell>
          <cell r="EL24">
            <v>3.5200000000000002E-2</v>
          </cell>
          <cell r="EM24">
            <v>4.396794443253986E-2</v>
          </cell>
          <cell r="EN24">
            <v>4.3984752298205455E-2</v>
          </cell>
        </row>
        <row r="25">
          <cell r="B25">
            <v>10940</v>
          </cell>
          <cell r="C25" t="str">
            <v>Office Of State Controller</v>
          </cell>
          <cell r="D25">
            <v>5.6945890009947576E-4</v>
          </cell>
          <cell r="E25">
            <v>876449.45467559539</v>
          </cell>
          <cell r="F25">
            <v>679256.44203478459</v>
          </cell>
          <cell r="G25">
            <v>-237385.33999999997</v>
          </cell>
          <cell r="H25">
            <v>-41204.985109267182</v>
          </cell>
          <cell r="I25">
            <v>-14868.071896683025</v>
          </cell>
          <cell r="J25">
            <v>173200.16480708282</v>
          </cell>
          <cell r="K25">
            <v>0</v>
          </cell>
          <cell r="L25">
            <v>-53695.79128201506</v>
          </cell>
          <cell r="M25">
            <v>2563.9923621659132</v>
          </cell>
          <cell r="N25">
            <v>122.23776965975307</v>
          </cell>
          <cell r="O25">
            <v>-1067.677922337607</v>
          </cell>
          <cell r="P25">
            <v>1737.198723609162</v>
          </cell>
          <cell r="Q25">
            <v>-1888456.4764381736</v>
          </cell>
          <cell r="R25">
            <v>275469</v>
          </cell>
          <cell r="S25">
            <v>-227879.85227557877</v>
          </cell>
          <cell r="T25">
            <v>847007</v>
          </cell>
          <cell r="U25">
            <v>866000.81834082515</v>
          </cell>
          <cell r="V25">
            <v>11998.152794084694</v>
          </cell>
          <cell r="W25">
            <v>0</v>
          </cell>
          <cell r="X25">
            <v>1725005.9711349099</v>
          </cell>
          <cell r="Y25">
            <v>1186925</v>
          </cell>
          <cell r="Z25">
            <v>5416818.4759438299</v>
          </cell>
          <cell r="AA25">
            <v>0</v>
          </cell>
          <cell r="AB25">
            <v>908303.65927738172</v>
          </cell>
          <cell r="AC25">
            <v>7512047.1352212112</v>
          </cell>
          <cell r="AD25" t="str">
            <v>N/A</v>
          </cell>
          <cell r="AE25">
            <v>-1687739</v>
          </cell>
          <cell r="AF25">
            <v>-1687739</v>
          </cell>
          <cell r="AG25">
            <v>-1686004</v>
          </cell>
          <cell r="AH25">
            <v>-646505</v>
          </cell>
          <cell r="AI25">
            <v>-79053</v>
          </cell>
          <cell r="AJ25">
            <v>0</v>
          </cell>
          <cell r="AK25">
            <v>-5787040</v>
          </cell>
          <cell r="AL25">
            <v>17255917</v>
          </cell>
          <cell r="AM25">
            <v>-227879.85227557877</v>
          </cell>
          <cell r="AN25">
            <v>-754965.66</v>
          </cell>
          <cell r="AO25">
            <v>801916.42560683843</v>
          </cell>
          <cell r="AP25">
            <v>518082</v>
          </cell>
          <cell r="AQ25">
            <v>-1186925</v>
          </cell>
          <cell r="AR25">
            <v>1886719.2777145645</v>
          </cell>
          <cell r="AS25">
            <v>-275469</v>
          </cell>
          <cell r="AT25">
            <v>18017395.191045824</v>
          </cell>
          <cell r="AU25">
            <v>6.0572186680751762E-4</v>
          </cell>
          <cell r="AV25">
            <v>1062063.2168784894</v>
          </cell>
          <cell r="AW25">
            <v>764347.14084958925</v>
          </cell>
          <cell r="AX25">
            <v>20598</v>
          </cell>
          <cell r="AY25">
            <v>0</v>
          </cell>
          <cell r="AZ25">
            <v>-8172.2455736128586</v>
          </cell>
          <cell r="BA25">
            <v>-620054.49214606348</v>
          </cell>
          <cell r="BB25">
            <v>0</v>
          </cell>
          <cell r="BC25">
            <v>-53083.596910769062</v>
          </cell>
          <cell r="BD25">
            <v>1847.8217898235482</v>
          </cell>
          <cell r="BE25">
            <v>180.39124059768045</v>
          </cell>
          <cell r="BF25">
            <v>-67.363976371592329</v>
          </cell>
          <cell r="BG25">
            <v>0</v>
          </cell>
          <cell r="BH25">
            <v>-1380486.064526327</v>
          </cell>
          <cell r="BI25">
            <v>254869</v>
          </cell>
          <cell r="BJ25">
            <v>42041.807625355432</v>
          </cell>
          <cell r="BK25">
            <v>1122476</v>
          </cell>
          <cell r="BL25">
            <v>0</v>
          </cell>
          <cell r="BM25">
            <v>1855.7846094845997</v>
          </cell>
          <cell r="BN25">
            <v>0</v>
          </cell>
          <cell r="BO25">
            <v>1124331.7846094845</v>
          </cell>
          <cell r="BP25">
            <v>0</v>
          </cell>
          <cell r="BQ25">
            <v>7475661.5719702533</v>
          </cell>
          <cell r="BR25">
            <v>0</v>
          </cell>
          <cell r="BS25">
            <v>1180035.6895239777</v>
          </cell>
          <cell r="BT25">
            <v>8655697.2614942305</v>
          </cell>
          <cell r="BU25">
            <v>-1731396</v>
          </cell>
          <cell r="BV25">
            <v>-1731396</v>
          </cell>
          <cell r="BW25">
            <v>-1731396</v>
          </cell>
          <cell r="BX25">
            <v>-1729551</v>
          </cell>
          <cell r="BY25">
            <v>-607627</v>
          </cell>
          <cell r="BZ25">
            <v>0</v>
          </cell>
          <cell r="CA25"/>
          <cell r="CB25">
            <v>-7531366</v>
          </cell>
          <cell r="CC25">
            <v>19846062</v>
          </cell>
          <cell r="CD25">
            <v>42041.807625355432</v>
          </cell>
          <cell r="CE25">
            <v>-722366.66999999993</v>
          </cell>
          <cell r="CF25">
            <v>-3133742.3905360941</v>
          </cell>
          <cell r="CG25">
            <v>-4695</v>
          </cell>
          <cell r="CH25">
            <v>102999.66999999993</v>
          </cell>
          <cell r="CI25">
            <v>1380486.064526327</v>
          </cell>
          <cell r="CJ25">
            <v>-254869</v>
          </cell>
          <cell r="CK25">
            <v>17255916.481615592</v>
          </cell>
          <cell r="CL25"/>
          <cell r="CM25"/>
          <cell r="CN25"/>
          <cell r="CO25"/>
          <cell r="CP25"/>
          <cell r="CQ25"/>
          <cell r="CR25"/>
          <cell r="CS25">
            <v>5.7249093433715641E-4</v>
          </cell>
          <cell r="CT25">
            <v>6.0530970781457101E-4</v>
          </cell>
          <cell r="CU25">
            <v>6.0572186680751762E-4</v>
          </cell>
          <cell r="CV25">
            <v>5.6945890009947576E-4</v>
          </cell>
          <cell r="CW25"/>
          <cell r="CX25"/>
          <cell r="CY25"/>
          <cell r="CZ25"/>
          <cell r="DA25"/>
          <cell r="DB25"/>
          <cell r="DC25"/>
          <cell r="DD25">
            <v>24905302</v>
          </cell>
          <cell r="DE25">
            <v>19846062</v>
          </cell>
          <cell r="DF25">
            <v>17255917</v>
          </cell>
          <cell r="DG25">
            <v>18017395</v>
          </cell>
          <cell r="DH25"/>
          <cell r="DI25"/>
          <cell r="DJ25"/>
          <cell r="DK25"/>
          <cell r="DL25"/>
          <cell r="DM25"/>
          <cell r="DN25"/>
          <cell r="DO25">
            <v>11456263.140553921</v>
          </cell>
          <cell r="DP25">
            <v>11653756.02277201</v>
          </cell>
          <cell r="DQ25">
            <v>11940020.956686797</v>
          </cell>
          <cell r="DR25">
            <v>12040895.555036608</v>
          </cell>
          <cell r="DS25"/>
          <cell r="DT25"/>
          <cell r="DU25"/>
          <cell r="DV25"/>
          <cell r="DW25"/>
          <cell r="DX25"/>
          <cell r="DY25"/>
          <cell r="DZ25">
            <v>2.1739463989647678</v>
          </cell>
          <cell r="EA25">
            <v>1.7029755866880878</v>
          </cell>
          <cell r="EB25">
            <v>1.4452166426337911</v>
          </cell>
          <cell r="EC25">
            <v>1.4963500777534335</v>
          </cell>
          <cell r="ED25"/>
          <cell r="EE25"/>
          <cell r="EF25"/>
          <cell r="EG25"/>
          <cell r="EH25"/>
          <cell r="EI25"/>
          <cell r="EJ25"/>
          <cell r="EK25">
            <v>2.41E-2</v>
          </cell>
          <cell r="EL25">
            <v>3.5200000000000002E-2</v>
          </cell>
          <cell r="EM25">
            <v>4.396794443253986E-2</v>
          </cell>
          <cell r="EN25">
            <v>4.3984752298205455E-2</v>
          </cell>
        </row>
        <row r="26">
          <cell r="B26">
            <v>10950</v>
          </cell>
          <cell r="C26" t="str">
            <v>N.C. School Of Science &amp; Mathematics</v>
          </cell>
          <cell r="D26">
            <v>7.821147548709021E-4</v>
          </cell>
          <cell r="E26">
            <v>1203746.3112449301</v>
          </cell>
          <cell r="F26">
            <v>932914.53617410199</v>
          </cell>
          <cell r="G26">
            <v>437072.78</v>
          </cell>
          <cell r="H26">
            <v>-56592.366582670154</v>
          </cell>
          <cell r="I26">
            <v>-20420.329552924479</v>
          </cell>
          <cell r="J26">
            <v>237879.15935290189</v>
          </cell>
          <cell r="K26">
            <v>0</v>
          </cell>
          <cell r="L26">
            <v>-73747.6763095567</v>
          </cell>
          <cell r="M26">
            <v>3521.4767167146861</v>
          </cell>
          <cell r="N26">
            <v>167.88562482156837</v>
          </cell>
          <cell r="O26">
            <v>-1466.3861717926995</v>
          </cell>
          <cell r="P26">
            <v>2385.9294387009872</v>
          </cell>
          <cell r="Q26">
            <v>-2593672.1225988427</v>
          </cell>
          <cell r="R26">
            <v>-192313</v>
          </cell>
          <cell r="S26">
            <v>-120523.80266361497</v>
          </cell>
          <cell r="T26">
            <v>2185586</v>
          </cell>
          <cell r="U26">
            <v>1189395.7889433617</v>
          </cell>
          <cell r="V26">
            <v>16478.682359358947</v>
          </cell>
          <cell r="W26">
            <v>0</v>
          </cell>
          <cell r="X26">
            <v>3391460.4713027203</v>
          </cell>
          <cell r="Y26">
            <v>577116</v>
          </cell>
          <cell r="Z26">
            <v>7439647.8020677483</v>
          </cell>
          <cell r="AA26">
            <v>0</v>
          </cell>
          <cell r="AB26">
            <v>1247495.9890871444</v>
          </cell>
          <cell r="AC26">
            <v>9264259.7911548931</v>
          </cell>
          <cell r="AD26" t="str">
            <v>N/A</v>
          </cell>
          <cell r="AE26">
            <v>-2125549</v>
          </cell>
          <cell r="AF26">
            <v>-2125549</v>
          </cell>
          <cell r="AG26">
            <v>-2123166</v>
          </cell>
          <cell r="AH26">
            <v>-153064</v>
          </cell>
          <cell r="AI26">
            <v>654529</v>
          </cell>
          <cell r="AJ26">
            <v>0</v>
          </cell>
          <cell r="AK26">
            <v>-5872799</v>
          </cell>
          <cell r="AL26">
            <v>20542189</v>
          </cell>
          <cell r="AM26">
            <v>-120523.80266361497</v>
          </cell>
          <cell r="AN26">
            <v>-874245.78</v>
          </cell>
          <cell r="AO26">
            <v>1101380.0443383742</v>
          </cell>
          <cell r="AP26">
            <v>-872029</v>
          </cell>
          <cell r="AQ26">
            <v>2185350</v>
          </cell>
          <cell r="AR26">
            <v>2591286.1931601418</v>
          </cell>
          <cell r="AS26">
            <v>192313</v>
          </cell>
          <cell r="AT26">
            <v>24745719.6548349</v>
          </cell>
          <cell r="AU26">
            <v>7.2107749651842304E-4</v>
          </cell>
          <cell r="AV26">
            <v>1264325.967968405</v>
          </cell>
          <cell r="AW26">
            <v>909911.88034817693</v>
          </cell>
          <cell r="AX26">
            <v>64</v>
          </cell>
          <cell r="AY26">
            <v>0</v>
          </cell>
          <cell r="AZ26">
            <v>-9728.5944293424473</v>
          </cell>
          <cell r="BA26">
            <v>-738139.67334245925</v>
          </cell>
          <cell r="BB26">
            <v>0</v>
          </cell>
          <cell r="BC26">
            <v>-63193.008646613693</v>
          </cell>
          <cell r="BD26">
            <v>2199.7269427315632</v>
          </cell>
          <cell r="BE26">
            <v>214.7455313931446</v>
          </cell>
          <cell r="BF26">
            <v>-80.192989719140741</v>
          </cell>
          <cell r="BG26">
            <v>0</v>
          </cell>
          <cell r="BH26">
            <v>-1643390.2917088147</v>
          </cell>
          <cell r="BI26">
            <v>-192372</v>
          </cell>
          <cell r="BJ26">
            <v>-470187.44032624271</v>
          </cell>
          <cell r="BK26">
            <v>295</v>
          </cell>
          <cell r="BL26">
            <v>0</v>
          </cell>
          <cell r="BM26">
            <v>2209.2062275007943</v>
          </cell>
          <cell r="BN26">
            <v>0</v>
          </cell>
          <cell r="BO26">
            <v>2504.2062275007943</v>
          </cell>
          <cell r="BP26">
            <v>769488</v>
          </cell>
          <cell r="BQ26">
            <v>8899350.7194090728</v>
          </cell>
          <cell r="BR26">
            <v>0</v>
          </cell>
          <cell r="BS26">
            <v>1404765.4995336886</v>
          </cell>
          <cell r="BT26">
            <v>11073604.218942761</v>
          </cell>
          <cell r="BU26">
            <v>-2581372</v>
          </cell>
          <cell r="BV26">
            <v>-2581372</v>
          </cell>
          <cell r="BW26">
            <v>-2581372</v>
          </cell>
          <cell r="BX26">
            <v>-2579175</v>
          </cell>
          <cell r="BY26">
            <v>-747809</v>
          </cell>
          <cell r="BZ26">
            <v>0</v>
          </cell>
          <cell r="CA26"/>
          <cell r="CB26">
            <v>-11071100</v>
          </cell>
          <cell r="CC26">
            <v>23690030</v>
          </cell>
          <cell r="CD26">
            <v>-470187.44032624271</v>
          </cell>
          <cell r="CE26">
            <v>-799962.26</v>
          </cell>
          <cell r="CF26">
            <v>-3730542.4181086873</v>
          </cell>
          <cell r="CG26">
            <v>16794</v>
          </cell>
          <cell r="CH26">
            <v>295.26000000000931</v>
          </cell>
          <cell r="CI26">
            <v>1643390.2917088147</v>
          </cell>
          <cell r="CJ26">
            <v>192372</v>
          </cell>
          <cell r="CK26">
            <v>20542189.433273885</v>
          </cell>
          <cell r="CL26"/>
          <cell r="CM26"/>
          <cell r="CN26"/>
          <cell r="CO26"/>
          <cell r="CP26"/>
          <cell r="CQ26"/>
          <cell r="CR26"/>
          <cell r="CS26">
            <v>7.5022903727045792E-4</v>
          </cell>
          <cell r="CT26">
            <v>7.2255166909451958E-4</v>
          </cell>
          <cell r="CU26">
            <v>7.2107749651842304E-4</v>
          </cell>
          <cell r="CV26">
            <v>7.821147548709021E-4</v>
          </cell>
          <cell r="CW26"/>
          <cell r="CX26"/>
          <cell r="CY26"/>
          <cell r="CZ26"/>
          <cell r="DA26"/>
          <cell r="DB26"/>
          <cell r="DC26"/>
          <cell r="DD26">
            <v>32637513</v>
          </cell>
          <cell r="DE26">
            <v>23690030</v>
          </cell>
          <cell r="DF26">
            <v>20542189</v>
          </cell>
          <cell r="DG26">
            <v>24745719</v>
          </cell>
          <cell r="DH26"/>
          <cell r="DI26"/>
          <cell r="DJ26"/>
          <cell r="DK26"/>
          <cell r="DL26"/>
          <cell r="DM26"/>
          <cell r="DN26"/>
          <cell r="DO26">
            <v>12394349.681556093</v>
          </cell>
          <cell r="DP26">
            <v>12682591.762005161</v>
          </cell>
          <cell r="DQ26">
            <v>13222600.855820954</v>
          </cell>
          <cell r="DR26">
            <v>13943286.011726033</v>
          </cell>
          <cell r="DS26"/>
          <cell r="DT26"/>
          <cell r="DU26"/>
          <cell r="DV26"/>
          <cell r="DW26"/>
          <cell r="DX26"/>
          <cell r="DY26"/>
          <cell r="DZ26">
            <v>2.6332573986166903</v>
          </cell>
          <cell r="EA26">
            <v>1.8679170980628115</v>
          </cell>
          <cell r="EB26">
            <v>1.5535664446043354</v>
          </cell>
          <cell r="EC26">
            <v>1.7747408307617969</v>
          </cell>
          <cell r="ED26"/>
          <cell r="EE26"/>
          <cell r="EF26"/>
          <cell r="EG26"/>
          <cell r="EH26"/>
          <cell r="EI26"/>
          <cell r="EJ26"/>
          <cell r="EK26">
            <v>2.41E-2</v>
          </cell>
          <cell r="EL26">
            <v>3.5200000000000002E-2</v>
          </cell>
          <cell r="EM26">
            <v>4.396794443253986E-2</v>
          </cell>
          <cell r="EN26">
            <v>4.3984752298205455E-2</v>
          </cell>
        </row>
        <row r="27">
          <cell r="B27">
            <v>11050</v>
          </cell>
          <cell r="C27" t="str">
            <v>North Carolina Department of Military &amp; Veteran Affairs</v>
          </cell>
          <cell r="D27">
            <v>1.9600747616373685E-4</v>
          </cell>
          <cell r="E27">
            <v>301673.47558539821</v>
          </cell>
          <cell r="F27">
            <v>233799.73664111728</v>
          </cell>
          <cell r="G27">
            <v>-10476.380000000005</v>
          </cell>
          <cell r="H27">
            <v>-14182.735813279905</v>
          </cell>
          <cell r="I27">
            <v>-5117.5831080710977</v>
          </cell>
          <cell r="J27">
            <v>59615.412401227361</v>
          </cell>
          <cell r="K27">
            <v>0</v>
          </cell>
          <cell r="L27">
            <v>-18482.065216583738</v>
          </cell>
          <cell r="M27">
            <v>882.52492273533471</v>
          </cell>
          <cell r="N27">
            <v>42.074180803403095</v>
          </cell>
          <cell r="O27">
            <v>-367.49422105191405</v>
          </cell>
          <cell r="P27">
            <v>597.94295488228579</v>
          </cell>
          <cell r="Q27">
            <v>-650005.79976368789</v>
          </cell>
          <cell r="R27">
            <v>1472842</v>
          </cell>
          <cell r="S27">
            <v>1370821.1085634893</v>
          </cell>
          <cell r="T27">
            <v>5891368</v>
          </cell>
          <cell r="U27">
            <v>298077.06004606205</v>
          </cell>
          <cell r="V27">
            <v>4129.7583502244279</v>
          </cell>
          <cell r="W27">
            <v>0</v>
          </cell>
          <cell r="X27">
            <v>6193574.8183962861</v>
          </cell>
          <cell r="Y27">
            <v>52380</v>
          </cell>
          <cell r="Z27">
            <v>1864466.2821520227</v>
          </cell>
          <cell r="AA27">
            <v>0</v>
          </cell>
          <cell r="AB27">
            <v>312637.67730058567</v>
          </cell>
          <cell r="AC27">
            <v>2229483.9594526086</v>
          </cell>
          <cell r="AD27" t="str">
            <v>N/A</v>
          </cell>
          <cell r="AE27">
            <v>868338</v>
          </cell>
          <cell r="AF27">
            <v>868338</v>
          </cell>
          <cell r="AG27">
            <v>868936</v>
          </cell>
          <cell r="AH27">
            <v>1314456</v>
          </cell>
          <cell r="AI27">
            <v>44022</v>
          </cell>
          <cell r="AJ27">
            <v>0</v>
          </cell>
          <cell r="AK27">
            <v>3964090</v>
          </cell>
          <cell r="AL27">
            <v>5663101</v>
          </cell>
          <cell r="AM27">
            <v>1370821.1085634893</v>
          </cell>
          <cell r="AN27">
            <v>-272269.62</v>
          </cell>
          <cell r="AO27">
            <v>276019.24326757248</v>
          </cell>
          <cell r="AP27">
            <v>39721</v>
          </cell>
          <cell r="AQ27">
            <v>-52380</v>
          </cell>
          <cell r="AR27">
            <v>649407.85680880561</v>
          </cell>
          <cell r="AS27">
            <v>-1472842</v>
          </cell>
          <cell r="AT27">
            <v>6201578.5886398675</v>
          </cell>
          <cell r="AU27">
            <v>1.9878771288951277E-4</v>
          </cell>
          <cell r="AV27">
            <v>348551.25660246873</v>
          </cell>
          <cell r="AW27">
            <v>250845.8556795202</v>
          </cell>
          <cell r="AX27">
            <v>1472837</v>
          </cell>
          <cell r="AY27">
            <v>0</v>
          </cell>
          <cell r="AZ27">
            <v>-2681.9933302262325</v>
          </cell>
          <cell r="BA27">
            <v>-203491.43908280405</v>
          </cell>
          <cell r="BB27">
            <v>0</v>
          </cell>
          <cell r="BC27">
            <v>-17421.142276829589</v>
          </cell>
          <cell r="BD27">
            <v>606.42398360558946</v>
          </cell>
          <cell r="BE27">
            <v>59.201366351051576</v>
          </cell>
          <cell r="BF27">
            <v>-22.107722253169644</v>
          </cell>
          <cell r="BG27">
            <v>0</v>
          </cell>
          <cell r="BH27">
            <v>-453052.27115110488</v>
          </cell>
          <cell r="BI27">
            <v>0</v>
          </cell>
          <cell r="BJ27">
            <v>1396230.7840687274</v>
          </cell>
          <cell r="BK27">
            <v>7364210</v>
          </cell>
          <cell r="BL27">
            <v>0</v>
          </cell>
          <cell r="BM27">
            <v>609.037246879235</v>
          </cell>
          <cell r="BN27">
            <v>0</v>
          </cell>
          <cell r="BO27">
            <v>7364819.0372468792</v>
          </cell>
          <cell r="BP27">
            <v>0</v>
          </cell>
          <cell r="BQ27">
            <v>2453386.1953182877</v>
          </cell>
          <cell r="BR27">
            <v>0</v>
          </cell>
          <cell r="BS27">
            <v>387267.83479819947</v>
          </cell>
          <cell r="BT27">
            <v>2840654.0301164873</v>
          </cell>
          <cell r="BU27">
            <v>814223</v>
          </cell>
          <cell r="BV27">
            <v>814223</v>
          </cell>
          <cell r="BW27">
            <v>814223</v>
          </cell>
          <cell r="BX27">
            <v>814828</v>
          </cell>
          <cell r="BY27">
            <v>1266669</v>
          </cell>
          <cell r="BZ27">
            <v>0</v>
          </cell>
          <cell r="CA27"/>
          <cell r="CB27">
            <v>4524166</v>
          </cell>
          <cell r="CC27">
            <v>0</v>
          </cell>
          <cell r="CD27">
            <v>1396230.7840687274</v>
          </cell>
          <cell r="CE27">
            <v>-257294.25</v>
          </cell>
          <cell r="CF27">
            <v>-1028441.4625525502</v>
          </cell>
          <cell r="CG27">
            <v>-2264656</v>
          </cell>
          <cell r="CH27">
            <v>7364210.25</v>
          </cell>
          <cell r="CI27">
            <v>453052.27115110488</v>
          </cell>
          <cell r="CJ27">
            <v>0</v>
          </cell>
          <cell r="CK27">
            <v>5663101.5926672816</v>
          </cell>
          <cell r="CL27"/>
          <cell r="CM27"/>
          <cell r="CN27"/>
          <cell r="CO27"/>
          <cell r="CP27"/>
          <cell r="CQ27"/>
          <cell r="CR27"/>
          <cell r="CS27">
            <v>0</v>
          </cell>
          <cell r="CT27">
            <v>0</v>
          </cell>
          <cell r="CU27">
            <v>1.9878771288951277E-4</v>
          </cell>
          <cell r="CV27">
            <v>1.9600747616373685E-4</v>
          </cell>
          <cell r="CW27"/>
          <cell r="CX27"/>
          <cell r="CY27"/>
          <cell r="CZ27"/>
          <cell r="DA27"/>
          <cell r="DB27"/>
          <cell r="DC27"/>
          <cell r="DD27">
            <v>0</v>
          </cell>
          <cell r="DE27">
            <v>0</v>
          </cell>
          <cell r="DF27">
            <v>5663101</v>
          </cell>
          <cell r="DG27">
            <v>6201578</v>
          </cell>
          <cell r="DH27"/>
          <cell r="DI27"/>
          <cell r="DJ27"/>
          <cell r="DK27"/>
          <cell r="DL27"/>
          <cell r="DM27"/>
          <cell r="DN27"/>
          <cell r="DO27">
            <v>0</v>
          </cell>
          <cell r="DP27">
            <v>0</v>
          </cell>
          <cell r="DQ27">
            <v>4252824.5898097875</v>
          </cell>
          <cell r="DR27">
            <v>4342409.504068709</v>
          </cell>
          <cell r="DS27"/>
          <cell r="DT27"/>
          <cell r="DU27"/>
          <cell r="DV27"/>
          <cell r="DW27"/>
          <cell r="DX27"/>
          <cell r="DY27"/>
          <cell r="DZ27">
            <v>0</v>
          </cell>
          <cell r="EA27">
            <v>0</v>
          </cell>
          <cell r="EB27">
            <v>1.3316093528920478</v>
          </cell>
          <cell r="EC27">
            <v>1.42814213956314</v>
          </cell>
          <cell r="ED27"/>
          <cell r="EE27"/>
          <cell r="EF27"/>
          <cell r="EG27"/>
          <cell r="EH27"/>
          <cell r="EI27"/>
          <cell r="EJ27"/>
          <cell r="EK27">
            <v>2.41E-2</v>
          </cell>
          <cell r="EL27">
            <v>3.5200000000000002E-2</v>
          </cell>
          <cell r="EM27">
            <v>4.396794443253986E-2</v>
          </cell>
          <cell r="EN27">
            <v>4.3984752298205455E-2</v>
          </cell>
        </row>
        <row r="28">
          <cell r="B28">
            <v>11300</v>
          </cell>
          <cell r="C28" t="str">
            <v>Environment And Natural Resources</v>
          </cell>
          <cell r="D28">
            <v>4.1492134160130683E-3</v>
          </cell>
          <cell r="E28">
            <v>6386019.8429808784</v>
          </cell>
          <cell r="F28">
            <v>4949224.5036677858</v>
          </cell>
          <cell r="G28">
            <v>594852.98999999929</v>
          </cell>
          <cell r="H28">
            <v>-300229.35279811156</v>
          </cell>
          <cell r="I28">
            <v>-108332.31928272196</v>
          </cell>
          <cell r="J28">
            <v>1261977.7254296779</v>
          </cell>
          <cell r="K28">
            <v>0</v>
          </cell>
          <cell r="L28">
            <v>-391240.34681318613</v>
          </cell>
          <cell r="M28">
            <v>18681.860105787182</v>
          </cell>
          <cell r="N28">
            <v>890.65355502770115</v>
          </cell>
          <cell r="O28">
            <v>-7779.3560844694857</v>
          </cell>
          <cell r="P28">
            <v>12657.644386663875</v>
          </cell>
          <cell r="Q28">
            <v>-13759744.463077627</v>
          </cell>
          <cell r="R28">
            <v>-1755109</v>
          </cell>
          <cell r="S28">
            <v>-3098129.6179302987</v>
          </cell>
          <cell r="T28">
            <v>2974270</v>
          </cell>
          <cell r="U28">
            <v>6309888.5856562546</v>
          </cell>
          <cell r="V28">
            <v>87421.403953638408</v>
          </cell>
          <cell r="W28">
            <v>0</v>
          </cell>
          <cell r="X28">
            <v>9371579.9896098934</v>
          </cell>
          <cell r="Y28">
            <v>5952914</v>
          </cell>
          <cell r="Z28">
            <v>39468231.840028264</v>
          </cell>
          <cell r="AA28">
            <v>0</v>
          </cell>
          <cell r="AB28">
            <v>6618117.1779546039</v>
          </cell>
          <cell r="AC28">
            <v>52039263.01798287</v>
          </cell>
          <cell r="AD28" t="str">
            <v>N/A</v>
          </cell>
          <cell r="AE28">
            <v>-13735015</v>
          </cell>
          <cell r="AF28">
            <v>-13735015</v>
          </cell>
          <cell r="AG28">
            <v>-13722375</v>
          </cell>
          <cell r="AH28">
            <v>-3223778</v>
          </cell>
          <cell r="AI28">
            <v>1748499</v>
          </cell>
          <cell r="AJ28">
            <v>0</v>
          </cell>
          <cell r="AK28">
            <v>-42667684</v>
          </cell>
          <cell r="AL28">
            <v>116366752</v>
          </cell>
          <cell r="AM28">
            <v>-3098129.6179302987</v>
          </cell>
          <cell r="AN28">
            <v>-5387846.9899999993</v>
          </cell>
          <cell r="AO28">
            <v>5842954.4099985221</v>
          </cell>
          <cell r="AP28">
            <v>-921160</v>
          </cell>
          <cell r="AQ28">
            <v>2974270</v>
          </cell>
          <cell r="AR28">
            <v>13747086.818690963</v>
          </cell>
          <cell r="AS28">
            <v>1755109</v>
          </cell>
          <cell r="AT28">
            <v>131279035.62075919</v>
          </cell>
          <cell r="AU28">
            <v>4.084737247466161E-3</v>
          </cell>
          <cell r="AV28">
            <v>7162114.1960950168</v>
          </cell>
          <cell r="AW28">
            <v>5154440.3583744485</v>
          </cell>
          <cell r="AX28">
            <v>-687585</v>
          </cell>
          <cell r="AY28">
            <v>0</v>
          </cell>
          <cell r="AZ28">
            <v>-55110.237419552584</v>
          </cell>
          <cell r="BA28">
            <v>-4181390.5330457282</v>
          </cell>
          <cell r="BB28">
            <v>0</v>
          </cell>
          <cell r="BC28">
            <v>-357973.77874720457</v>
          </cell>
          <cell r="BD28">
            <v>12460.944379229994</v>
          </cell>
          <cell r="BE28">
            <v>1216.4837691423922</v>
          </cell>
          <cell r="BF28">
            <v>-454.2747397790634</v>
          </cell>
          <cell r="BG28">
            <v>0</v>
          </cell>
          <cell r="BH28">
            <v>-9309425.9203466438</v>
          </cell>
          <cell r="BI28">
            <v>-1067522</v>
          </cell>
          <cell r="BJ28">
            <v>-3329229.7616810696</v>
          </cell>
          <cell r="BK28">
            <v>0</v>
          </cell>
          <cell r="BL28">
            <v>0</v>
          </cell>
          <cell r="BM28">
            <v>12514.642335085184</v>
          </cell>
          <cell r="BN28">
            <v>0</v>
          </cell>
          <cell r="BO28">
            <v>12514.642335085184</v>
          </cell>
          <cell r="BP28">
            <v>7708023</v>
          </cell>
          <cell r="BQ28">
            <v>50412763.589698657</v>
          </cell>
          <cell r="BR28">
            <v>0</v>
          </cell>
          <cell r="BS28">
            <v>7957671.661653446</v>
          </cell>
          <cell r="BT28">
            <v>66078458.251352102</v>
          </cell>
          <cell r="BU28">
            <v>-15288575</v>
          </cell>
          <cell r="BV28">
            <v>-15288575</v>
          </cell>
          <cell r="BW28">
            <v>-15288575</v>
          </cell>
          <cell r="BX28">
            <v>-15276132</v>
          </cell>
          <cell r="BY28">
            <v>-4924088</v>
          </cell>
          <cell r="BZ28">
            <v>0</v>
          </cell>
          <cell r="CA28"/>
          <cell r="CB28">
            <v>-66065945</v>
          </cell>
          <cell r="CC28">
            <v>137563488</v>
          </cell>
          <cell r="CD28">
            <v>-3329229.7616810696</v>
          </cell>
          <cell r="CE28">
            <v>-4938207.54</v>
          </cell>
          <cell r="CF28">
            <v>-21132660.001284216</v>
          </cell>
          <cell r="CG28">
            <v>1264349</v>
          </cell>
          <cell r="CH28">
            <v>-3437935.46</v>
          </cell>
          <cell r="CI28">
            <v>9309425.9203466438</v>
          </cell>
          <cell r="CJ28">
            <v>1067522</v>
          </cell>
          <cell r="CK28">
            <v>116366752.15738136</v>
          </cell>
          <cell r="CL28"/>
          <cell r="CM28"/>
          <cell r="CN28"/>
          <cell r="CO28"/>
          <cell r="CP28"/>
          <cell r="CQ28"/>
          <cell r="CR28"/>
          <cell r="CS28">
            <v>4.359677677606282E-3</v>
          </cell>
          <cell r="CT28">
            <v>4.1957197549938926E-3</v>
          </cell>
          <cell r="CU28">
            <v>4.084737247466161E-3</v>
          </cell>
          <cell r="CV28">
            <v>4.1492134160130683E-3</v>
          </cell>
          <cell r="CW28"/>
          <cell r="CX28"/>
          <cell r="CY28"/>
          <cell r="CZ28"/>
          <cell r="DA28"/>
          <cell r="DB28"/>
          <cell r="DC28"/>
          <cell r="DD28">
            <v>189660798</v>
          </cell>
          <cell r="DE28">
            <v>137563488</v>
          </cell>
          <cell r="DF28">
            <v>116366752</v>
          </cell>
          <cell r="DG28">
            <v>131279036</v>
          </cell>
          <cell r="DH28"/>
          <cell r="DI28"/>
          <cell r="DJ28"/>
          <cell r="DK28"/>
          <cell r="DL28"/>
          <cell r="DM28"/>
          <cell r="DN28"/>
          <cell r="DO28">
            <v>93179025.575646952</v>
          </cell>
          <cell r="DP28">
            <v>81194635.437710226</v>
          </cell>
          <cell r="DQ28">
            <v>81623784.657823101</v>
          </cell>
          <cell r="DR28">
            <v>85930402.282281771</v>
          </cell>
          <cell r="DS28"/>
          <cell r="DT28"/>
          <cell r="DU28"/>
          <cell r="DV28"/>
          <cell r="DW28"/>
          <cell r="DX28"/>
          <cell r="DY28"/>
          <cell r="DZ28">
            <v>2.0354451747944582</v>
          </cell>
          <cell r="EA28">
            <v>1.6942435575751067</v>
          </cell>
          <cell r="EB28">
            <v>1.4256475914198743</v>
          </cell>
          <cell r="EC28">
            <v>1.5277367789894403</v>
          </cell>
          <cell r="ED28"/>
          <cell r="EE28"/>
          <cell r="EF28"/>
          <cell r="EG28"/>
          <cell r="EH28"/>
          <cell r="EI28"/>
          <cell r="EJ28"/>
          <cell r="EK28">
            <v>2.41E-2</v>
          </cell>
          <cell r="EL28">
            <v>3.5200000000000002E-2</v>
          </cell>
          <cell r="EM28">
            <v>4.396794443253986E-2</v>
          </cell>
          <cell r="EN28">
            <v>4.3984752298205455E-2</v>
          </cell>
        </row>
        <row r="29">
          <cell r="B29">
            <v>11310</v>
          </cell>
          <cell r="C29" t="str">
            <v>N.C. Housing Finance Agency</v>
          </cell>
          <cell r="D29">
            <v>4.7606287061532465E-4</v>
          </cell>
          <cell r="E29">
            <v>732704.4028448998</v>
          </cell>
          <cell r="F29">
            <v>567852.69599358947</v>
          </cell>
          <cell r="G29">
            <v>52192.429999999935</v>
          </cell>
          <cell r="H29">
            <v>-34447.022412596933</v>
          </cell>
          <cell r="I29">
            <v>-12429.583568565726</v>
          </cell>
          <cell r="J29">
            <v>144793.88702978159</v>
          </cell>
          <cell r="K29">
            <v>0</v>
          </cell>
          <cell r="L29">
            <v>-44889.231748264923</v>
          </cell>
          <cell r="M29">
            <v>2143.476138410073</v>
          </cell>
          <cell r="N29">
            <v>102.18975155480312</v>
          </cell>
          <cell r="O29">
            <v>-892.5698000538016</v>
          </cell>
          <cell r="P29">
            <v>1452.2835819164275</v>
          </cell>
          <cell r="Q29">
            <v>-1578733.7963252701</v>
          </cell>
          <cell r="R29">
            <v>392362</v>
          </cell>
          <cell r="S29">
            <v>222211.16148540052</v>
          </cell>
          <cell r="T29">
            <v>1661368</v>
          </cell>
          <cell r="U29">
            <v>723969.43038827926</v>
          </cell>
          <cell r="V29">
            <v>10030.355237639556</v>
          </cell>
          <cell r="W29">
            <v>0</v>
          </cell>
          <cell r="X29">
            <v>2395367.7856259188</v>
          </cell>
          <cell r="Y29">
            <v>0</v>
          </cell>
          <cell r="Z29">
            <v>4528414.8738556551</v>
          </cell>
          <cell r="AA29">
            <v>0</v>
          </cell>
          <cell r="AB29">
            <v>759334.25107669539</v>
          </cell>
          <cell r="AC29">
            <v>5287749.1249323506</v>
          </cell>
          <cell r="AD29" t="str">
            <v>N/A</v>
          </cell>
          <cell r="AE29">
            <v>-998217</v>
          </cell>
          <cell r="AF29">
            <v>-998217</v>
          </cell>
          <cell r="AG29">
            <v>-996767</v>
          </cell>
          <cell r="AH29">
            <v>-83741</v>
          </cell>
          <cell r="AI29">
            <v>184559</v>
          </cell>
          <cell r="AJ29">
            <v>0</v>
          </cell>
          <cell r="AK29">
            <v>-2892383</v>
          </cell>
          <cell r="AL29">
            <v>13398205</v>
          </cell>
          <cell r="AM29">
            <v>222211.16148540052</v>
          </cell>
          <cell r="AN29">
            <v>-592088.42999999993</v>
          </cell>
          <cell r="AO29">
            <v>670395.41484255285</v>
          </cell>
          <cell r="AP29">
            <v>-82227</v>
          </cell>
          <cell r="AQ29">
            <v>260975</v>
          </cell>
          <cell r="AR29">
            <v>1577281.5127433538</v>
          </cell>
          <cell r="AS29">
            <v>-392362</v>
          </cell>
          <cell r="AT29">
            <v>15062390.659071308</v>
          </cell>
          <cell r="AU29">
            <v>4.7030740542157033E-4</v>
          </cell>
          <cell r="AV29">
            <v>824629.62507268297</v>
          </cell>
          <cell r="AW29">
            <v>593470.60153038613</v>
          </cell>
          <cell r="AX29">
            <v>223306</v>
          </cell>
          <cell r="AY29">
            <v>0</v>
          </cell>
          <cell r="AZ29">
            <v>-6345.2680558668499</v>
          </cell>
          <cell r="BA29">
            <v>-481435.84605617763</v>
          </cell>
          <cell r="BB29">
            <v>0</v>
          </cell>
          <cell r="BC29">
            <v>-41216.291010147223</v>
          </cell>
          <cell r="BD29">
            <v>1434.7249443605021</v>
          </cell>
          <cell r="BE29">
            <v>140.06318902340871</v>
          </cell>
          <cell r="BF29">
            <v>-52.304165793425426</v>
          </cell>
          <cell r="BG29">
            <v>0</v>
          </cell>
          <cell r="BH29">
            <v>-1071866.2389553897</v>
          </cell>
          <cell r="BI29">
            <v>169055</v>
          </cell>
          <cell r="BJ29">
            <v>211120.06649307837</v>
          </cell>
          <cell r="BK29">
            <v>1792755</v>
          </cell>
          <cell r="BL29">
            <v>0</v>
          </cell>
          <cell r="BM29">
            <v>1440.9076055121741</v>
          </cell>
          <cell r="BN29">
            <v>0</v>
          </cell>
          <cell r="BO29">
            <v>1794195.9076055121</v>
          </cell>
          <cell r="BP29">
            <v>0</v>
          </cell>
          <cell r="BQ29">
            <v>5804411.5465957159</v>
          </cell>
          <cell r="BR29">
            <v>0</v>
          </cell>
          <cell r="BS29">
            <v>916228.31179914041</v>
          </cell>
          <cell r="BT29">
            <v>6720639.8583948566</v>
          </cell>
          <cell r="BU29">
            <v>-1165851</v>
          </cell>
          <cell r="BV29">
            <v>-1165851</v>
          </cell>
          <cell r="BW29">
            <v>-1165851</v>
          </cell>
          <cell r="BX29">
            <v>-1164418</v>
          </cell>
          <cell r="BY29">
            <v>-264474</v>
          </cell>
          <cell r="BZ29">
            <v>0</v>
          </cell>
          <cell r="CA29"/>
          <cell r="CB29">
            <v>-4926445</v>
          </cell>
          <cell r="CC29">
            <v>14467153</v>
          </cell>
          <cell r="CD29">
            <v>211120.06649307837</v>
          </cell>
          <cell r="CE29">
            <v>-535235.36</v>
          </cell>
          <cell r="CF29">
            <v>-2433166.6623172471</v>
          </cell>
          <cell r="CG29">
            <v>-331013</v>
          </cell>
          <cell r="CH29">
            <v>1116535.3599999999</v>
          </cell>
          <cell r="CI29">
            <v>1071866.2389553897</v>
          </cell>
          <cell r="CJ29">
            <v>-169055</v>
          </cell>
          <cell r="CK29">
            <v>13398204.643131223</v>
          </cell>
          <cell r="CL29"/>
          <cell r="CM29"/>
          <cell r="CN29"/>
          <cell r="CO29"/>
          <cell r="CP29"/>
          <cell r="CQ29"/>
          <cell r="CR29"/>
          <cell r="CS29">
            <v>4.1985438008708826E-4</v>
          </cell>
          <cell r="CT29">
            <v>4.4125167237077693E-4</v>
          </cell>
          <cell r="CU29">
            <v>4.7030740542157033E-4</v>
          </cell>
          <cell r="CV29">
            <v>4.7606287061532465E-4</v>
          </cell>
          <cell r="CW29"/>
          <cell r="CX29"/>
          <cell r="CY29"/>
          <cell r="CZ29"/>
          <cell r="DA29"/>
          <cell r="DB29"/>
          <cell r="DC29"/>
          <cell r="DD29">
            <v>18265093</v>
          </cell>
          <cell r="DE29">
            <v>14467153</v>
          </cell>
          <cell r="DF29">
            <v>13398205</v>
          </cell>
          <cell r="DG29">
            <v>15062391</v>
          </cell>
          <cell r="DH29"/>
          <cell r="DI29"/>
          <cell r="DJ29"/>
          <cell r="DK29"/>
          <cell r="DL29"/>
          <cell r="DM29"/>
          <cell r="DN29"/>
          <cell r="DO29">
            <v>7870979.3122089263</v>
          </cell>
          <cell r="DP29">
            <v>8658743.4512076192</v>
          </cell>
          <cell r="DQ29">
            <v>8846921.765036311</v>
          </cell>
          <cell r="DR29">
            <v>9443177.779735839</v>
          </cell>
          <cell r="DS29"/>
          <cell r="DT29"/>
          <cell r="DU29"/>
          <cell r="DV29"/>
          <cell r="DW29"/>
          <cell r="DX29"/>
          <cell r="DY29"/>
          <cell r="DZ29">
            <v>2.3205616830511082</v>
          </cell>
          <cell r="EA29">
            <v>1.6708143717992121</v>
          </cell>
          <cell r="EB29">
            <v>1.5144482290948584</v>
          </cell>
          <cell r="EC29">
            <v>1.5950553247363888</v>
          </cell>
          <cell r="ED29"/>
          <cell r="EE29"/>
          <cell r="EF29"/>
          <cell r="EG29"/>
          <cell r="EH29"/>
          <cell r="EI29"/>
          <cell r="EJ29"/>
          <cell r="EK29">
            <v>2.41E-2</v>
          </cell>
          <cell r="EL29">
            <v>3.5200000000000002E-2</v>
          </cell>
          <cell r="EM29">
            <v>4.396794443253986E-2</v>
          </cell>
          <cell r="EN29">
            <v>4.3984752298205455E-2</v>
          </cell>
        </row>
        <row r="30">
          <cell r="B30">
            <v>11600</v>
          </cell>
          <cell r="C30" t="str">
            <v>Wildlife Resources Commission</v>
          </cell>
          <cell r="D30">
            <v>2.0718492727846132E-3</v>
          </cell>
          <cell r="E30">
            <v>3188765.9758849991</v>
          </cell>
          <cell r="F30">
            <v>2471323.1546968454</v>
          </cell>
          <cell r="G30">
            <v>1298093.6199999996</v>
          </cell>
          <cell r="H30">
            <v>-149915.15352349941</v>
          </cell>
          <cell r="I30">
            <v>-54094.165428744745</v>
          </cell>
          <cell r="J30">
            <v>630150.19247051026</v>
          </cell>
          <cell r="K30">
            <v>0</v>
          </cell>
          <cell r="L30">
            <v>-195360.16752008558</v>
          </cell>
          <cell r="M30">
            <v>9328.5146830627964</v>
          </cell>
          <cell r="N30">
            <v>444.73487749885396</v>
          </cell>
          <cell r="O30">
            <v>-3884.5081296945987</v>
          </cell>
          <cell r="P30">
            <v>6320.4103255972868</v>
          </cell>
          <cell r="Q30">
            <v>-6870727.9431585884</v>
          </cell>
          <cell r="R30">
            <v>686559</v>
          </cell>
          <cell r="S30">
            <v>1017003.6651779013</v>
          </cell>
          <cell r="T30">
            <v>9045112</v>
          </cell>
          <cell r="U30">
            <v>3150750.9416340585</v>
          </cell>
          <cell r="V30">
            <v>43652.604493213948</v>
          </cell>
          <cell r="W30">
            <v>0</v>
          </cell>
          <cell r="X30">
            <v>12239515.546127273</v>
          </cell>
          <cell r="Y30">
            <v>659980</v>
          </cell>
          <cell r="Z30">
            <v>19707886.588882927</v>
          </cell>
          <cell r="AA30">
            <v>0</v>
          </cell>
          <cell r="AB30">
            <v>3304660.3988676141</v>
          </cell>
          <cell r="AC30">
            <v>23672526.987750541</v>
          </cell>
          <cell r="AD30" t="str">
            <v>N/A</v>
          </cell>
          <cell r="AE30">
            <v>-4294374</v>
          </cell>
          <cell r="AF30">
            <v>-4294374</v>
          </cell>
          <cell r="AG30">
            <v>-4288063</v>
          </cell>
          <cell r="AH30">
            <v>-430347</v>
          </cell>
          <cell r="AI30">
            <v>1874146</v>
          </cell>
          <cell r="AJ30">
            <v>0</v>
          </cell>
          <cell r="AK30">
            <v>-11433012</v>
          </cell>
          <cell r="AL30">
            <v>53771896</v>
          </cell>
          <cell r="AM30">
            <v>1017003.6651779013</v>
          </cell>
          <cell r="AN30">
            <v>-2188976.6199999996</v>
          </cell>
          <cell r="AO30">
            <v>2917594.16340202</v>
          </cell>
          <cell r="AP30">
            <v>-2633542</v>
          </cell>
          <cell r="AQ30">
            <v>6490450</v>
          </cell>
          <cell r="AR30">
            <v>6864407.5328329913</v>
          </cell>
          <cell r="AS30">
            <v>-686559</v>
          </cell>
          <cell r="AT30">
            <v>65552273.741412923</v>
          </cell>
          <cell r="AU30">
            <v>1.887515664003459E-3</v>
          </cell>
          <cell r="AV30">
            <v>3309540.348255381</v>
          </cell>
          <cell r="AW30">
            <v>2381814.6250749691</v>
          </cell>
          <cell r="AX30">
            <v>-164994</v>
          </cell>
          <cell r="AY30">
            <v>0</v>
          </cell>
          <cell r="AZ30">
            <v>-25465.881909756012</v>
          </cell>
          <cell r="BA30">
            <v>-1932178.1672335016</v>
          </cell>
          <cell r="BB30">
            <v>0</v>
          </cell>
          <cell r="BC30">
            <v>-165416.05340881957</v>
          </cell>
          <cell r="BD30">
            <v>5758.0760472812563</v>
          </cell>
          <cell r="BE30">
            <v>562.12481492819813</v>
          </cell>
          <cell r="BF30">
            <v>-209.91575103783481</v>
          </cell>
          <cell r="BG30">
            <v>0</v>
          </cell>
          <cell r="BH30">
            <v>-4301791.3229141375</v>
          </cell>
          <cell r="BI30">
            <v>851554</v>
          </cell>
          <cell r="BJ30">
            <v>-40826.16702469252</v>
          </cell>
          <cell r="BK30">
            <v>3406216</v>
          </cell>
          <cell r="BL30">
            <v>0</v>
          </cell>
          <cell r="BM30">
            <v>5782.8893282002455</v>
          </cell>
          <cell r="BN30">
            <v>0</v>
          </cell>
          <cell r="BO30">
            <v>3411998.8893282004</v>
          </cell>
          <cell r="BP30">
            <v>824975</v>
          </cell>
          <cell r="BQ30">
            <v>23295226.884002347</v>
          </cell>
          <cell r="BR30">
            <v>0</v>
          </cell>
          <cell r="BS30">
            <v>3677159.3863680321</v>
          </cell>
          <cell r="BT30">
            <v>27797361.270370379</v>
          </cell>
          <cell r="BU30">
            <v>-5567118</v>
          </cell>
          <cell r="BV30">
            <v>-5567118</v>
          </cell>
          <cell r="BW30">
            <v>-5567118</v>
          </cell>
          <cell r="BX30">
            <v>-5561368</v>
          </cell>
          <cell r="BY30">
            <v>-2122639</v>
          </cell>
          <cell r="BZ30">
            <v>0</v>
          </cell>
          <cell r="CA30"/>
          <cell r="CB30">
            <v>-24385361</v>
          </cell>
          <cell r="CC30">
            <v>62613997</v>
          </cell>
          <cell r="CD30">
            <v>-40826.16702469252</v>
          </cell>
          <cell r="CE30">
            <v>-1914559.8900000001</v>
          </cell>
          <cell r="CF30">
            <v>-9765187.9075518809</v>
          </cell>
          <cell r="CG30">
            <v>253211</v>
          </cell>
          <cell r="CH30">
            <v>-824975.10999999987</v>
          </cell>
          <cell r="CI30">
            <v>4301791.3229141375</v>
          </cell>
          <cell r="CJ30">
            <v>-851554</v>
          </cell>
          <cell r="CK30">
            <v>53771896.248337567</v>
          </cell>
          <cell r="CL30"/>
          <cell r="CM30"/>
          <cell r="CN30"/>
          <cell r="CO30"/>
          <cell r="CP30"/>
          <cell r="CQ30"/>
          <cell r="CR30"/>
          <cell r="CS30">
            <v>1.792159297127403E-3</v>
          </cell>
          <cell r="CT30">
            <v>1.9097420891892296E-3</v>
          </cell>
          <cell r="CU30">
            <v>1.887515664003459E-3</v>
          </cell>
          <cell r="CV30">
            <v>2.0718492727846132E-3</v>
          </cell>
          <cell r="CW30"/>
          <cell r="CX30"/>
          <cell r="CY30"/>
          <cell r="CZ30"/>
          <cell r="DA30"/>
          <cell r="DB30"/>
          <cell r="DC30"/>
          <cell r="DD30">
            <v>77965021</v>
          </cell>
          <cell r="DE30">
            <v>62613997</v>
          </cell>
          <cell r="DF30">
            <v>53771896</v>
          </cell>
          <cell r="DG30">
            <v>65552274</v>
          </cell>
          <cell r="DH30"/>
          <cell r="DI30"/>
          <cell r="DJ30"/>
          <cell r="DK30"/>
          <cell r="DL30"/>
          <cell r="DM30"/>
          <cell r="DN30"/>
          <cell r="DO30">
            <v>29330348.527560178</v>
          </cell>
          <cell r="DP30">
            <v>31149712.080897264</v>
          </cell>
          <cell r="DQ30">
            <v>31645819.441575244</v>
          </cell>
          <cell r="DR30">
            <v>34911838.048153147</v>
          </cell>
          <cell r="DS30"/>
          <cell r="DT30"/>
          <cell r="DU30"/>
          <cell r="DV30"/>
          <cell r="DW30"/>
          <cell r="DX30"/>
          <cell r="DY30"/>
          <cell r="DZ30">
            <v>2.6581689244756292</v>
          </cell>
          <cell r="EA30">
            <v>2.0100987398338872</v>
          </cell>
          <cell r="EB30">
            <v>1.699178499683792</v>
          </cell>
          <cell r="EC30">
            <v>1.8776517555330419</v>
          </cell>
          <cell r="ED30"/>
          <cell r="EE30"/>
          <cell r="EF30"/>
          <cell r="EG30"/>
          <cell r="EH30"/>
          <cell r="EI30"/>
          <cell r="EJ30"/>
          <cell r="EK30">
            <v>2.41E-2</v>
          </cell>
          <cell r="EL30">
            <v>3.5200000000000002E-2</v>
          </cell>
          <cell r="EM30">
            <v>4.396794443253986E-2</v>
          </cell>
          <cell r="EN30">
            <v>4.3984752298205455E-2</v>
          </cell>
        </row>
        <row r="31">
          <cell r="B31">
            <v>11900</v>
          </cell>
          <cell r="C31" t="str">
            <v>State Board Of Elections</v>
          </cell>
          <cell r="D31">
            <v>2.2453928545258876E-4</v>
          </cell>
          <cell r="E31">
            <v>345586.54584868508</v>
          </cell>
          <cell r="F31">
            <v>267832.77266702731</v>
          </cell>
          <cell r="G31">
            <v>245520.36999999994</v>
          </cell>
          <cell r="H31">
            <v>-16247.244378660524</v>
          </cell>
          <cell r="I31">
            <v>-5862.5235976744652</v>
          </cell>
          <cell r="J31">
            <v>68293.324134998082</v>
          </cell>
          <cell r="K31">
            <v>0</v>
          </cell>
          <cell r="L31">
            <v>-21172.405250262775</v>
          </cell>
          <cell r="M31">
            <v>1010.9895776605833</v>
          </cell>
          <cell r="N31">
            <v>48.198704858110894</v>
          </cell>
          <cell r="O31">
            <v>-420.98848175577319</v>
          </cell>
          <cell r="P31">
            <v>684.98246321237809</v>
          </cell>
          <cell r="Q31">
            <v>-744623.83106782427</v>
          </cell>
          <cell r="R31">
            <v>-125615</v>
          </cell>
          <cell r="S31">
            <v>15035.190620263456</v>
          </cell>
          <cell r="T31">
            <v>1227605</v>
          </cell>
          <cell r="U31">
            <v>341466.61842959753</v>
          </cell>
          <cell r="V31">
            <v>4730.9062246004896</v>
          </cell>
          <cell r="W31">
            <v>0</v>
          </cell>
          <cell r="X31">
            <v>1573802.524654198</v>
          </cell>
          <cell r="Y31">
            <v>431950</v>
          </cell>
          <cell r="Z31">
            <v>2135867.1359817917</v>
          </cell>
          <cell r="AA31">
            <v>0</v>
          </cell>
          <cell r="AB31">
            <v>358146.75052490708</v>
          </cell>
          <cell r="AC31">
            <v>2925963.8865066986</v>
          </cell>
          <cell r="AD31" t="str">
            <v>N/A</v>
          </cell>
          <cell r="AE31">
            <v>-560591</v>
          </cell>
          <cell r="AF31">
            <v>-560591</v>
          </cell>
          <cell r="AG31">
            <v>-559907</v>
          </cell>
          <cell r="AH31">
            <v>20976</v>
          </cell>
          <cell r="AI31">
            <v>307952</v>
          </cell>
          <cell r="AJ31">
            <v>0</v>
          </cell>
          <cell r="AK31">
            <v>-1352161</v>
          </cell>
          <cell r="AL31">
            <v>5441157</v>
          </cell>
          <cell r="AM31">
            <v>15035.190620263456</v>
          </cell>
          <cell r="AN31">
            <v>-286025.36999999994</v>
          </cell>
          <cell r="AO31">
            <v>316197.95768755133</v>
          </cell>
          <cell r="AP31">
            <v>-479213</v>
          </cell>
          <cell r="AQ31">
            <v>1227605</v>
          </cell>
          <cell r="AR31">
            <v>743938.84860461182</v>
          </cell>
          <cell r="AS31">
            <v>125615</v>
          </cell>
          <cell r="AT31">
            <v>7104310.6269124262</v>
          </cell>
          <cell r="AU31">
            <v>1.9099697300062763E-4</v>
          </cell>
          <cell r="AV31">
            <v>334891.09552579717</v>
          </cell>
          <cell r="AW31">
            <v>241014.89185687108</v>
          </cell>
          <cell r="AX31">
            <v>-55104</v>
          </cell>
          <cell r="AY31">
            <v>0</v>
          </cell>
          <cell r="AZ31">
            <v>-2576.8826464933259</v>
          </cell>
          <cell r="BA31">
            <v>-195516.35426259594</v>
          </cell>
          <cell r="BB31">
            <v>0</v>
          </cell>
          <cell r="BC31">
            <v>-16738.385852535521</v>
          </cell>
          <cell r="BD31">
            <v>582.65746680241762</v>
          </cell>
          <cell r="BE31">
            <v>56.881190523262916</v>
          </cell>
          <cell r="BF31">
            <v>-21.241292879308435</v>
          </cell>
          <cell r="BG31">
            <v>0</v>
          </cell>
          <cell r="BH31">
            <v>-435296.58419590211</v>
          </cell>
          <cell r="BI31">
            <v>-70510</v>
          </cell>
          <cell r="BJ31">
            <v>-199217.92221041227</v>
          </cell>
          <cell r="BK31">
            <v>0</v>
          </cell>
          <cell r="BL31">
            <v>0</v>
          </cell>
          <cell r="BM31">
            <v>585.16831300948388</v>
          </cell>
          <cell r="BN31">
            <v>0</v>
          </cell>
          <cell r="BO31">
            <v>585.16831300948388</v>
          </cell>
          <cell r="BP31">
            <v>557565</v>
          </cell>
          <cell r="BQ31">
            <v>2357234.9120378681</v>
          </cell>
          <cell r="BR31">
            <v>0</v>
          </cell>
          <cell r="BS31">
            <v>372090.32244399557</v>
          </cell>
          <cell r="BT31">
            <v>3286890.2344818637</v>
          </cell>
          <cell r="BU31">
            <v>-758422</v>
          </cell>
          <cell r="BV31">
            <v>-758422</v>
          </cell>
          <cell r="BW31">
            <v>-758422</v>
          </cell>
          <cell r="BX31">
            <v>-757840</v>
          </cell>
          <cell r="BY31">
            <v>-253198</v>
          </cell>
          <cell r="BZ31">
            <v>0</v>
          </cell>
          <cell r="CA31"/>
          <cell r="CB31">
            <v>-3286304</v>
          </cell>
          <cell r="CC31">
            <v>6513734</v>
          </cell>
          <cell r="CD31">
            <v>-199217.92221041227</v>
          </cell>
          <cell r="CE31">
            <v>-202924.24000000005</v>
          </cell>
          <cell r="CF31">
            <v>-988135.55124029121</v>
          </cell>
          <cell r="CG31">
            <v>87419</v>
          </cell>
          <cell r="CH31">
            <v>-275524.75999999995</v>
          </cell>
          <cell r="CI31">
            <v>435296.58419590211</v>
          </cell>
          <cell r="CJ31">
            <v>70510</v>
          </cell>
          <cell r="CK31">
            <v>5441157.110745199</v>
          </cell>
          <cell r="CL31"/>
          <cell r="CM31"/>
          <cell r="CN31"/>
          <cell r="CO31"/>
          <cell r="CP31"/>
          <cell r="CQ31"/>
          <cell r="CR31"/>
          <cell r="CS31">
            <v>2.0821938671753397E-4</v>
          </cell>
          <cell r="CT31">
            <v>1.9867045849991037E-4</v>
          </cell>
          <cell r="CU31">
            <v>1.9099697300062763E-4</v>
          </cell>
          <cell r="CV31">
            <v>2.2453928545258876E-4</v>
          </cell>
          <cell r="CW31"/>
          <cell r="CX31"/>
          <cell r="CY31"/>
          <cell r="CZ31"/>
          <cell r="DA31"/>
          <cell r="DB31"/>
          <cell r="DC31"/>
          <cell r="DD31">
            <v>9058251</v>
          </cell>
          <cell r="DE31">
            <v>6513734</v>
          </cell>
          <cell r="DF31">
            <v>5441157</v>
          </cell>
          <cell r="DG31">
            <v>7104311</v>
          </cell>
          <cell r="DH31"/>
          <cell r="DI31"/>
          <cell r="DJ31"/>
          <cell r="DK31"/>
          <cell r="DL31"/>
          <cell r="DM31"/>
          <cell r="DN31"/>
          <cell r="DO31">
            <v>3260834.5901388275</v>
          </cell>
          <cell r="DP31">
            <v>3119302.9500287012</v>
          </cell>
          <cell r="DQ31">
            <v>3354141.0184660675</v>
          </cell>
          <cell r="DR31">
            <v>4561799.0177999623</v>
          </cell>
          <cell r="DS31"/>
          <cell r="DT31"/>
          <cell r="DU31"/>
          <cell r="DV31"/>
          <cell r="DW31"/>
          <cell r="DX31"/>
          <cell r="DY31"/>
          <cell r="DZ31">
            <v>2.7778934348259452</v>
          </cell>
          <cell r="EA31">
            <v>2.0882017887810691</v>
          </cell>
          <cell r="EB31">
            <v>1.6222207027205962</v>
          </cell>
          <cell r="EC31">
            <v>1.557348531199918</v>
          </cell>
          <cell r="ED31"/>
          <cell r="EE31"/>
          <cell r="EF31"/>
          <cell r="EG31"/>
          <cell r="EH31"/>
          <cell r="EI31"/>
          <cell r="EJ31"/>
          <cell r="EK31">
            <v>2.41E-2</v>
          </cell>
          <cell r="EL31">
            <v>3.5200000000000002E-2</v>
          </cell>
          <cell r="EM31">
            <v>4.396794443253986E-2</v>
          </cell>
          <cell r="EN31">
            <v>4.3984752298205455E-2</v>
          </cell>
        </row>
        <row r="32">
          <cell r="B32">
            <v>12100</v>
          </cell>
          <cell r="C32" t="str">
            <v>Governor's Office</v>
          </cell>
          <cell r="D32">
            <v>2.2772768212719649E-4</v>
          </cell>
          <cell r="E32">
            <v>350493.78063992516</v>
          </cell>
          <cell r="F32">
            <v>271635.92506417359</v>
          </cell>
          <cell r="G32">
            <v>22892.28</v>
          </cell>
          <cell r="H32">
            <v>-16477.950822052135</v>
          </cell>
          <cell r="I32">
            <v>-5945.7698354361928</v>
          </cell>
          <cell r="J32">
            <v>69263.070730258856</v>
          </cell>
          <cell r="K32">
            <v>0</v>
          </cell>
          <cell r="L32">
            <v>-21473.047636103267</v>
          </cell>
          <cell r="M32">
            <v>1025.3453542053373</v>
          </cell>
          <cell r="N32">
            <v>48.883113334695487</v>
          </cell>
          <cell r="O32">
            <v>-426.9664034925986</v>
          </cell>
          <cell r="P32">
            <v>694.70902755709324</v>
          </cell>
          <cell r="Q32">
            <v>-755197.28658597509</v>
          </cell>
          <cell r="R32">
            <v>-153490</v>
          </cell>
          <cell r="S32">
            <v>-236957.02735360456</v>
          </cell>
          <cell r="T32">
            <v>133279</v>
          </cell>
          <cell r="U32">
            <v>346315.35137401748</v>
          </cell>
          <cell r="V32">
            <v>4798.0838039892969</v>
          </cell>
          <cell r="W32">
            <v>0</v>
          </cell>
          <cell r="X32">
            <v>484392.43517800677</v>
          </cell>
          <cell r="Y32">
            <v>639032</v>
          </cell>
          <cell r="Z32">
            <v>2166195.8673663326</v>
          </cell>
          <cell r="AA32">
            <v>0</v>
          </cell>
          <cell r="AB32">
            <v>363232.33680034883</v>
          </cell>
          <cell r="AC32">
            <v>3168460.2041666815</v>
          </cell>
          <cell r="AD32" t="str">
            <v>N/A</v>
          </cell>
          <cell r="AE32">
            <v>-820755</v>
          </cell>
          <cell r="AF32">
            <v>-820755</v>
          </cell>
          <cell r="AG32">
            <v>-820061</v>
          </cell>
          <cell r="AH32">
            <v>-308709</v>
          </cell>
          <cell r="AI32">
            <v>86212</v>
          </cell>
          <cell r="AJ32">
            <v>0</v>
          </cell>
          <cell r="AK32">
            <v>-2684068</v>
          </cell>
          <cell r="AL32">
            <v>6402079</v>
          </cell>
          <cell r="AM32">
            <v>-236957.02735360456</v>
          </cell>
          <cell r="AN32">
            <v>-260225.28</v>
          </cell>
          <cell r="AO32">
            <v>320687.88253422861</v>
          </cell>
          <cell r="AP32">
            <v>-42863</v>
          </cell>
          <cell r="AQ32">
            <v>114475</v>
          </cell>
          <cell r="AR32">
            <v>754502.57755841804</v>
          </cell>
          <cell r="AS32">
            <v>153490</v>
          </cell>
          <cell r="AT32">
            <v>7205189.1527390415</v>
          </cell>
          <cell r="AU32">
            <v>2.2472750193270474E-4</v>
          </cell>
          <cell r="AV32">
            <v>394033.67568957165</v>
          </cell>
          <cell r="AW32">
            <v>283578.70663949021</v>
          </cell>
          <cell r="AX32">
            <v>-159755</v>
          </cell>
          <cell r="AY32">
            <v>0</v>
          </cell>
          <cell r="AZ32">
            <v>-3031.9663752905612</v>
          </cell>
          <cell r="BA32">
            <v>-230045.01689290401</v>
          </cell>
          <cell r="BB32">
            <v>0</v>
          </cell>
          <cell r="BC32">
            <v>-19694.425413818852</v>
          </cell>
          <cell r="BD32">
            <v>685.55618939843032</v>
          </cell>
          <cell r="BE32">
            <v>66.92654680558266</v>
          </cell>
          <cell r="BF32">
            <v>-24.99255674890852</v>
          </cell>
          <cell r="BG32">
            <v>0</v>
          </cell>
          <cell r="BH32">
            <v>-512171.01731692319</v>
          </cell>
          <cell r="BI32">
            <v>6268</v>
          </cell>
          <cell r="BJ32">
            <v>-240089.55349041958</v>
          </cell>
          <cell r="BK32">
            <v>25072</v>
          </cell>
          <cell r="BL32">
            <v>0</v>
          </cell>
          <cell r="BM32">
            <v>688.51045713883764</v>
          </cell>
          <cell r="BN32">
            <v>0</v>
          </cell>
          <cell r="BO32">
            <v>25760.510457138837</v>
          </cell>
          <cell r="BP32">
            <v>798790</v>
          </cell>
          <cell r="BQ32">
            <v>2773528.3179021287</v>
          </cell>
          <cell r="BR32">
            <v>0</v>
          </cell>
          <cell r="BS32">
            <v>437802.37635440938</v>
          </cell>
          <cell r="BT32">
            <v>4010120.6942565381</v>
          </cell>
          <cell r="BU32">
            <v>-898052</v>
          </cell>
          <cell r="BV32">
            <v>-898052</v>
          </cell>
          <cell r="BW32">
            <v>-898052</v>
          </cell>
          <cell r="BX32">
            <v>-897368</v>
          </cell>
          <cell r="BY32">
            <v>-392835</v>
          </cell>
          <cell r="BZ32">
            <v>0</v>
          </cell>
          <cell r="CA32"/>
          <cell r="CB32">
            <v>-3984359</v>
          </cell>
          <cell r="CC32">
            <v>8085569</v>
          </cell>
          <cell r="CD32">
            <v>-240089.55349041958</v>
          </cell>
          <cell r="CE32">
            <v>-237184.15</v>
          </cell>
          <cell r="CF32">
            <v>-1162642.6875382841</v>
          </cell>
          <cell r="CG32">
            <v>249313</v>
          </cell>
          <cell r="CH32">
            <v>-798789.85</v>
          </cell>
          <cell r="CI32">
            <v>512171.01731692319</v>
          </cell>
          <cell r="CJ32">
            <v>-6268</v>
          </cell>
          <cell r="CK32">
            <v>6402078.7762882197</v>
          </cell>
          <cell r="CL32"/>
          <cell r="CM32"/>
          <cell r="CN32"/>
          <cell r="CO32"/>
          <cell r="CP32"/>
          <cell r="CQ32"/>
          <cell r="CR32"/>
          <cell r="CS32">
            <v>2.4575505458039566E-4</v>
          </cell>
          <cell r="CT32">
            <v>2.4661182188346091E-4</v>
          </cell>
          <cell r="CU32">
            <v>2.2472750193270474E-4</v>
          </cell>
          <cell r="CV32">
            <v>2.2772768212719649E-4</v>
          </cell>
          <cell r="CW32"/>
          <cell r="CX32"/>
          <cell r="CY32"/>
          <cell r="CZ32"/>
          <cell r="DA32"/>
          <cell r="DB32"/>
          <cell r="DC32"/>
          <cell r="DD32">
            <v>10691180</v>
          </cell>
          <cell r="DE32">
            <v>8085569</v>
          </cell>
          <cell r="DF32">
            <v>6402079</v>
          </cell>
          <cell r="DG32">
            <v>7205190</v>
          </cell>
          <cell r="DH32"/>
          <cell r="DI32"/>
          <cell r="DJ32"/>
          <cell r="DK32"/>
          <cell r="DL32"/>
          <cell r="DM32"/>
          <cell r="DN32"/>
          <cell r="DO32">
            <v>4139446.725301947</v>
          </cell>
          <cell r="DP32">
            <v>4041501.9990039971</v>
          </cell>
          <cell r="DQ32">
            <v>3920424.1269796467</v>
          </cell>
          <cell r="DR32">
            <v>4150315.1511025769</v>
          </cell>
          <cell r="DS32"/>
          <cell r="DT32"/>
          <cell r="DU32"/>
          <cell r="DV32"/>
          <cell r="DW32"/>
          <cell r="DX32"/>
          <cell r="DY32"/>
          <cell r="DZ32">
            <v>2.5827557906836316</v>
          </cell>
          <cell r="EA32">
            <v>2.0006346655259946</v>
          </cell>
          <cell r="EB32">
            <v>1.6330067341291099</v>
          </cell>
          <cell r="EC32">
            <v>1.736058525118475</v>
          </cell>
          <cell r="ED32"/>
          <cell r="EE32"/>
          <cell r="EF32"/>
          <cell r="EG32"/>
          <cell r="EH32"/>
          <cell r="EI32"/>
          <cell r="EJ32"/>
          <cell r="EK32">
            <v>2.41E-2</v>
          </cell>
          <cell r="EL32">
            <v>3.5200000000000002E-2</v>
          </cell>
          <cell r="EM32">
            <v>4.396794443253986E-2</v>
          </cell>
          <cell r="EN32">
            <v>4.3984752298205455E-2</v>
          </cell>
        </row>
        <row r="33">
          <cell r="B33">
            <v>12150</v>
          </cell>
          <cell r="C33" t="str">
            <v>Lt. Governor's Office</v>
          </cell>
          <cell r="D33">
            <v>4.1187231782527867E-5</v>
          </cell>
          <cell r="E33">
            <v>63390.925717532977</v>
          </cell>
          <cell r="F33">
            <v>49128.55433987383</v>
          </cell>
          <cell r="G33">
            <v>18447.11</v>
          </cell>
          <cell r="H33">
            <v>-2980.2313599709055</v>
          </cell>
          <cell r="I33">
            <v>-1075.3624594522976</v>
          </cell>
          <cell r="J33">
            <v>12527.041602888652</v>
          </cell>
          <cell r="K33">
            <v>0</v>
          </cell>
          <cell r="L33">
            <v>-3883.6534136041491</v>
          </cell>
          <cell r="M33">
            <v>185.44577614066833</v>
          </cell>
          <cell r="N33">
            <v>8.8410864255103014</v>
          </cell>
          <cell r="O33">
            <v>-77.221899681829711</v>
          </cell>
          <cell r="P33">
            <v>125.64630470979269</v>
          </cell>
          <cell r="Q33">
            <v>-136586.31833252218</v>
          </cell>
          <cell r="R33">
            <v>10353</v>
          </cell>
          <cell r="S33">
            <v>9563.7773623400135</v>
          </cell>
          <cell r="T33">
            <v>138354</v>
          </cell>
          <cell r="U33">
            <v>62635.207602570947</v>
          </cell>
          <cell r="V33">
            <v>867.78993182093836</v>
          </cell>
          <cell r="W33">
            <v>0</v>
          </cell>
          <cell r="X33">
            <v>201856.99753439188</v>
          </cell>
          <cell r="Y33">
            <v>3519</v>
          </cell>
          <cell r="Z33">
            <v>391782.01983252011</v>
          </cell>
          <cell r="AA33">
            <v>0</v>
          </cell>
          <cell r="AB33">
            <v>65694.843538384768</v>
          </cell>
          <cell r="AC33">
            <v>460995.86337090487</v>
          </cell>
          <cell r="AD33" t="str">
            <v>N/A</v>
          </cell>
          <cell r="AE33">
            <v>-96021</v>
          </cell>
          <cell r="AF33">
            <v>-96021</v>
          </cell>
          <cell r="AG33">
            <v>-95895</v>
          </cell>
          <cell r="AH33">
            <v>-1104</v>
          </cell>
          <cell r="AI33">
            <v>29902</v>
          </cell>
          <cell r="AJ33">
            <v>0</v>
          </cell>
          <cell r="AK33">
            <v>-259139</v>
          </cell>
          <cell r="AL33">
            <v>1093387</v>
          </cell>
          <cell r="AM33">
            <v>9563.7773623400135</v>
          </cell>
          <cell r="AN33">
            <v>-36064.11</v>
          </cell>
          <cell r="AO33">
            <v>58000.178214644657</v>
          </cell>
          <cell r="AP33">
            <v>-40102</v>
          </cell>
          <cell r="AQ33">
            <v>92250</v>
          </cell>
          <cell r="AR33">
            <v>136460.67202781237</v>
          </cell>
          <cell r="AS33">
            <v>-10353</v>
          </cell>
          <cell r="AT33">
            <v>1303142.5176047969</v>
          </cell>
          <cell r="AU33">
            <v>3.8380361827311238E-5</v>
          </cell>
          <cell r="AV33">
            <v>67295.524201750086</v>
          </cell>
          <cell r="AW33">
            <v>48431.336946929543</v>
          </cell>
          <cell r="AX33">
            <v>11530</v>
          </cell>
          <cell r="AY33">
            <v>0</v>
          </cell>
          <cell r="AZ33">
            <v>-517.81809316217914</v>
          </cell>
          <cell r="BA33">
            <v>-39288.520136549698</v>
          </cell>
          <cell r="BB33">
            <v>0</v>
          </cell>
          <cell r="BC33">
            <v>-3363.5365803590498</v>
          </cell>
          <cell r="BD33">
            <v>117.08355397437576</v>
          </cell>
          <cell r="BE33">
            <v>11.430132316515214</v>
          </cell>
          <cell r="BF33">
            <v>-4.268384433428003</v>
          </cell>
          <cell r="BG33">
            <v>0</v>
          </cell>
          <cell r="BH33">
            <v>-87471.754872138597</v>
          </cell>
          <cell r="BI33">
            <v>-1173</v>
          </cell>
          <cell r="BJ33">
            <v>-4433.5232316724287</v>
          </cell>
          <cell r="BK33">
            <v>57630</v>
          </cell>
          <cell r="BL33">
            <v>0</v>
          </cell>
          <cell r="BM33">
            <v>117.5881022109576</v>
          </cell>
          <cell r="BN33">
            <v>0</v>
          </cell>
          <cell r="BO33">
            <v>57747.588102210961</v>
          </cell>
          <cell r="BP33">
            <v>4692</v>
          </cell>
          <cell r="BQ33">
            <v>473680.4328081485</v>
          </cell>
          <cell r="BR33">
            <v>0</v>
          </cell>
          <cell r="BS33">
            <v>74770.615384540826</v>
          </cell>
          <cell r="BT33">
            <v>553143.04819268931</v>
          </cell>
          <cell r="BU33">
            <v>-116808</v>
          </cell>
          <cell r="BV33">
            <v>-116808</v>
          </cell>
          <cell r="BW33">
            <v>-116808</v>
          </cell>
          <cell r="BX33">
            <v>-116691</v>
          </cell>
          <cell r="BY33">
            <v>-28280</v>
          </cell>
          <cell r="BZ33">
            <v>0</v>
          </cell>
          <cell r="CA33"/>
          <cell r="CB33">
            <v>-495395</v>
          </cell>
          <cell r="CC33">
            <v>1204359</v>
          </cell>
          <cell r="CD33">
            <v>-4433.5232316724287</v>
          </cell>
          <cell r="CE33">
            <v>-35484.82</v>
          </cell>
          <cell r="CF33">
            <v>-198563.35624181537</v>
          </cell>
          <cell r="CG33">
            <v>-18765</v>
          </cell>
          <cell r="CH33">
            <v>57629.820000000007</v>
          </cell>
          <cell r="CI33">
            <v>87471.754872138597</v>
          </cell>
          <cell r="CJ33">
            <v>1173</v>
          </cell>
          <cell r="CK33">
            <v>1093386.8753986508</v>
          </cell>
          <cell r="CL33"/>
          <cell r="CM33"/>
          <cell r="CN33"/>
          <cell r="CO33"/>
          <cell r="CP33"/>
          <cell r="CQ33"/>
          <cell r="CR33"/>
          <cell r="CS33">
            <v>3.6743207437318127E-5</v>
          </cell>
          <cell r="CT33">
            <v>3.6733254627418531E-5</v>
          </cell>
          <cell r="CU33">
            <v>3.8380361827311238E-5</v>
          </cell>
          <cell r="CV33">
            <v>4.1187231782527867E-5</v>
          </cell>
          <cell r="CW33"/>
          <cell r="CX33"/>
          <cell r="CY33"/>
          <cell r="CZ33"/>
          <cell r="DA33"/>
          <cell r="DB33"/>
          <cell r="DC33"/>
          <cell r="DD33">
            <v>1598454</v>
          </cell>
          <cell r="DE33">
            <v>1204359</v>
          </cell>
          <cell r="DF33">
            <v>1093387</v>
          </cell>
          <cell r="DG33">
            <v>1303143</v>
          </cell>
          <cell r="DH33"/>
          <cell r="DI33"/>
          <cell r="DJ33"/>
          <cell r="DK33"/>
          <cell r="DL33"/>
          <cell r="DM33"/>
          <cell r="DN33"/>
          <cell r="DO33">
            <v>482209.63304405403</v>
          </cell>
          <cell r="DP33">
            <v>487342.67370080575</v>
          </cell>
          <cell r="DQ33">
            <v>586529.68366364238</v>
          </cell>
          <cell r="DR33">
            <v>575184.01803249074</v>
          </cell>
          <cell r="DS33"/>
          <cell r="DT33"/>
          <cell r="DU33"/>
          <cell r="DV33"/>
          <cell r="DW33"/>
          <cell r="DX33"/>
          <cell r="DY33"/>
          <cell r="DZ33">
            <v>3.3148528989547734</v>
          </cell>
          <cell r="EA33">
            <v>2.4712775322018938</v>
          </cell>
          <cell r="EB33">
            <v>1.8641631113541826</v>
          </cell>
          <cell r="EC33">
            <v>2.2656105857349962</v>
          </cell>
          <cell r="ED33"/>
          <cell r="EE33"/>
          <cell r="EF33"/>
          <cell r="EG33"/>
          <cell r="EH33"/>
          <cell r="EI33"/>
          <cell r="EJ33"/>
          <cell r="EK33">
            <v>2.41E-2</v>
          </cell>
          <cell r="EL33">
            <v>3.5200000000000002E-2</v>
          </cell>
          <cell r="EM33">
            <v>4.396794443253986E-2</v>
          </cell>
          <cell r="EN33">
            <v>4.3984752298205455E-2</v>
          </cell>
        </row>
        <row r="34">
          <cell r="B34">
            <v>12160</v>
          </cell>
          <cell r="C34" t="str">
            <v>General Assembly</v>
          </cell>
          <cell r="D34">
            <v>1.6084344137051959E-3</v>
          </cell>
          <cell r="E34">
            <v>2475528.0223509106</v>
          </cell>
          <cell r="F34">
            <v>1918557.1371504532</v>
          </cell>
          <cell r="G34">
            <v>-327248.26999999979</v>
          </cell>
          <cell r="H34">
            <v>-116383.31766239525</v>
          </cell>
          <cell r="I34">
            <v>-41994.810336427436</v>
          </cell>
          <cell r="J34">
            <v>489203.18127692747</v>
          </cell>
          <cell r="K34">
            <v>0</v>
          </cell>
          <cell r="L34">
            <v>-151663.55035286586</v>
          </cell>
          <cell r="M34">
            <v>7241.9862979831005</v>
          </cell>
          <cell r="N34">
            <v>345.26009750830252</v>
          </cell>
          <cell r="O34">
            <v>-3015.6520738214581</v>
          </cell>
          <cell r="P34">
            <v>4906.7109320964491</v>
          </cell>
          <cell r="Q34">
            <v>-5333937.8574239798</v>
          </cell>
          <cell r="R34">
            <v>425369</v>
          </cell>
          <cell r="S34">
            <v>-653092.15974360984</v>
          </cell>
          <cell r="T34">
            <v>1607421</v>
          </cell>
          <cell r="U34">
            <v>2446015.890300293</v>
          </cell>
          <cell r="V34">
            <v>33888.735168644947</v>
          </cell>
          <cell r="W34">
            <v>0</v>
          </cell>
          <cell r="X34">
            <v>4087325.6254689381</v>
          </cell>
          <cell r="Y34">
            <v>1636260</v>
          </cell>
          <cell r="Z34">
            <v>15299782.386367531</v>
          </cell>
          <cell r="AA34">
            <v>0</v>
          </cell>
          <cell r="AB34">
            <v>2565500.09740983</v>
          </cell>
          <cell r="AC34">
            <v>19501542.483777359</v>
          </cell>
          <cell r="AD34" t="str">
            <v>N/A</v>
          </cell>
          <cell r="AE34">
            <v>-4776464</v>
          </cell>
          <cell r="AF34">
            <v>-4776464</v>
          </cell>
          <cell r="AG34">
            <v>-4771564</v>
          </cell>
          <cell r="AH34">
            <v>-1209682</v>
          </cell>
          <cell r="AI34">
            <v>119956</v>
          </cell>
          <cell r="AJ34">
            <v>0</v>
          </cell>
          <cell r="AK34">
            <v>-15414218</v>
          </cell>
          <cell r="AL34">
            <v>47335582</v>
          </cell>
          <cell r="AM34">
            <v>-653092.15974360984</v>
          </cell>
          <cell r="AN34">
            <v>-2084214.7300000002</v>
          </cell>
          <cell r="AO34">
            <v>2265009.7761861091</v>
          </cell>
          <cell r="AP34">
            <v>759373</v>
          </cell>
          <cell r="AQ34">
            <v>-1636260</v>
          </cell>
          <cell r="AR34">
            <v>5329031.1464918833</v>
          </cell>
          <cell r="AS34">
            <v>-425369</v>
          </cell>
          <cell r="AT34">
            <v>50890060.03293439</v>
          </cell>
          <cell r="AU34">
            <v>1.6615864199550953E-3</v>
          </cell>
          <cell r="AV34">
            <v>2913399.5567967487</v>
          </cell>
          <cell r="AW34">
            <v>2096719.4664127314</v>
          </cell>
          <cell r="AX34">
            <v>331314</v>
          </cell>
          <cell r="AY34">
            <v>0</v>
          </cell>
          <cell r="AZ34">
            <v>-22417.701935083478</v>
          </cell>
          <cell r="BA34">
            <v>-1700902.9725344987</v>
          </cell>
          <cell r="BB34">
            <v>0</v>
          </cell>
          <cell r="BC34">
            <v>-145616.31102106586</v>
          </cell>
          <cell r="BD34">
            <v>5068.8538101656331</v>
          </cell>
          <cell r="BE34">
            <v>494.84037489966681</v>
          </cell>
          <cell r="BF34">
            <v>-184.78954527950441</v>
          </cell>
          <cell r="BG34">
            <v>0</v>
          </cell>
          <cell r="BH34">
            <v>-3786881.444191128</v>
          </cell>
          <cell r="BI34">
            <v>94055</v>
          </cell>
          <cell r="BJ34">
            <v>-214951.50183250988</v>
          </cell>
          <cell r="BK34">
            <v>2032790</v>
          </cell>
          <cell r="BL34">
            <v>0</v>
          </cell>
          <cell r="BM34">
            <v>5090.6970252423625</v>
          </cell>
          <cell r="BN34">
            <v>0</v>
          </cell>
          <cell r="BO34">
            <v>2037880.6970252423</v>
          </cell>
          <cell r="BP34">
            <v>0</v>
          </cell>
          <cell r="BQ34">
            <v>20506866.97779914</v>
          </cell>
          <cell r="BR34">
            <v>0</v>
          </cell>
          <cell r="BS34">
            <v>3237015.8388197282</v>
          </cell>
          <cell r="BT34">
            <v>23743882.816618867</v>
          </cell>
          <cell r="BU34">
            <v>-5079764</v>
          </cell>
          <cell r="BV34">
            <v>-5079764</v>
          </cell>
          <cell r="BW34">
            <v>-5079764</v>
          </cell>
          <cell r="BX34">
            <v>-5074703</v>
          </cell>
          <cell r="BY34">
            <v>-1392007</v>
          </cell>
          <cell r="BZ34">
            <v>0</v>
          </cell>
          <cell r="CA34"/>
          <cell r="CB34">
            <v>-21706002</v>
          </cell>
          <cell r="CC34">
            <v>53160533</v>
          </cell>
          <cell r="CD34">
            <v>-214951.50183250988</v>
          </cell>
          <cell r="CE34">
            <v>-1905355.1900000002</v>
          </cell>
          <cell r="CF34">
            <v>-8596327.9271986932</v>
          </cell>
          <cell r="CG34">
            <v>-457713</v>
          </cell>
          <cell r="CH34">
            <v>1656570.1900000002</v>
          </cell>
          <cell r="CI34">
            <v>3786881.444191128</v>
          </cell>
          <cell r="CJ34">
            <v>-94055</v>
          </cell>
          <cell r="CK34">
            <v>47335582.015159927</v>
          </cell>
          <cell r="CL34"/>
          <cell r="CM34"/>
          <cell r="CN34"/>
          <cell r="CO34"/>
          <cell r="CP34"/>
          <cell r="CQ34"/>
          <cell r="CR34"/>
          <cell r="CS34">
            <v>1.6142620447768545E-3</v>
          </cell>
          <cell r="CT34">
            <v>1.6214091459534619E-3</v>
          </cell>
          <cell r="CU34">
            <v>1.6615864199550953E-3</v>
          </cell>
          <cell r="CV34">
            <v>1.6084344137051959E-3</v>
          </cell>
          <cell r="CW34"/>
          <cell r="CX34"/>
          <cell r="CY34"/>
          <cell r="CZ34"/>
          <cell r="DA34"/>
          <cell r="DB34"/>
          <cell r="DC34"/>
          <cell r="DD34">
            <v>70225886</v>
          </cell>
          <cell r="DE34">
            <v>53160533</v>
          </cell>
          <cell r="DF34">
            <v>47335582</v>
          </cell>
          <cell r="DG34">
            <v>50890060</v>
          </cell>
          <cell r="DH34"/>
          <cell r="DI34"/>
          <cell r="DJ34"/>
          <cell r="DK34"/>
          <cell r="DL34"/>
          <cell r="DM34"/>
          <cell r="DN34"/>
          <cell r="DO34">
            <v>29198582.196214709</v>
          </cell>
          <cell r="DP34">
            <v>30898721.489326231</v>
          </cell>
          <cell r="DQ34">
            <v>31493674.67152375</v>
          </cell>
          <cell r="DR34">
            <v>33240997.846443538</v>
          </cell>
          <cell r="DS34"/>
          <cell r="DT34"/>
          <cell r="DU34"/>
          <cell r="DV34"/>
          <cell r="DW34"/>
          <cell r="DX34"/>
          <cell r="DY34"/>
          <cell r="DZ34">
            <v>2.4051128759636846</v>
          </cell>
          <cell r="EA34">
            <v>1.7204767847227587</v>
          </cell>
          <cell r="EB34">
            <v>1.5030187011743135</v>
          </cell>
          <cell r="EC34">
            <v>1.5309426099386707</v>
          </cell>
          <cell r="ED34"/>
          <cell r="EE34"/>
          <cell r="EF34"/>
          <cell r="EG34"/>
          <cell r="EH34"/>
          <cell r="EI34"/>
          <cell r="EJ34"/>
          <cell r="EK34">
            <v>2.41E-2</v>
          </cell>
          <cell r="EL34">
            <v>3.5200000000000002E-2</v>
          </cell>
          <cell r="EM34">
            <v>4.396794443253986E-2</v>
          </cell>
          <cell r="EN34">
            <v>4.3984752298205455E-2</v>
          </cell>
        </row>
        <row r="35">
          <cell r="B35">
            <v>12220</v>
          </cell>
          <cell r="C35" t="str">
            <v>Health &amp; Human Services</v>
          </cell>
          <cell r="D35">
            <v>4.1711058265246501E-2</v>
          </cell>
          <cell r="E35">
            <v>64197142.69832506</v>
          </cell>
          <cell r="F35">
            <v>49753379.964397214</v>
          </cell>
          <cell r="G35">
            <v>1841552.9699999988</v>
          </cell>
          <cell r="H35">
            <v>-3018134.4683716889</v>
          </cell>
          <cell r="I35">
            <v>-1089039.1089964292</v>
          </cell>
          <cell r="J35">
            <v>12686362.728822997</v>
          </cell>
          <cell r="K35">
            <v>0</v>
          </cell>
          <cell r="L35">
            <v>-3933046.4031230388</v>
          </cell>
          <cell r="M35">
            <v>187804.30824993239</v>
          </cell>
          <cell r="N35">
            <v>8953.5289229847531</v>
          </cell>
          <cell r="O35">
            <v>-78204.021430452398</v>
          </cell>
          <cell r="P35">
            <v>127244.29658771842</v>
          </cell>
          <cell r="Q35">
            <v>-138323447.23444474</v>
          </cell>
          <cell r="R35">
            <v>14365168</v>
          </cell>
          <cell r="S35">
            <v>-3274262.7410604358</v>
          </cell>
          <cell r="T35">
            <v>53802819</v>
          </cell>
          <cell r="U35">
            <v>63431813.227004401</v>
          </cell>
          <cell r="V35">
            <v>878826.63732531853</v>
          </cell>
          <cell r="W35">
            <v>0</v>
          </cell>
          <cell r="X35">
            <v>118113458.86432973</v>
          </cell>
          <cell r="Y35">
            <v>0</v>
          </cell>
          <cell r="Z35">
            <v>396764772.70420814</v>
          </cell>
          <cell r="AA35">
            <v>0</v>
          </cell>
          <cell r="AB35">
            <v>66530362.15262825</v>
          </cell>
          <cell r="AC35">
            <v>463295134.85683638</v>
          </cell>
          <cell r="AD35" t="str">
            <v>N/A</v>
          </cell>
          <cell r="AE35">
            <v>-110204354</v>
          </cell>
          <cell r="AF35">
            <v>-110204354</v>
          </cell>
          <cell r="AG35">
            <v>-110077292</v>
          </cell>
          <cell r="AH35">
            <v>-28134552</v>
          </cell>
          <cell r="AI35">
            <v>13438877</v>
          </cell>
          <cell r="AJ35">
            <v>0</v>
          </cell>
          <cell r="AK35">
            <v>-345181675</v>
          </cell>
          <cell r="AL35">
            <v>1184894614</v>
          </cell>
          <cell r="AM35">
            <v>-3274262.7410604358</v>
          </cell>
          <cell r="AN35">
            <v>-51986037.969999999</v>
          </cell>
          <cell r="AO35">
            <v>58737834.717311569</v>
          </cell>
          <cell r="AP35">
            <v>-1693941</v>
          </cell>
          <cell r="AQ35">
            <v>9207765</v>
          </cell>
          <cell r="AR35">
            <v>138196202.937857</v>
          </cell>
          <cell r="AS35">
            <v>-14365168</v>
          </cell>
          <cell r="AT35">
            <v>1319717006.944108</v>
          </cell>
          <cell r="AU35">
            <v>4.1592491554448545E-2</v>
          </cell>
          <cell r="AV35">
            <v>72927622.063785091</v>
          </cell>
          <cell r="AW35">
            <v>52484653.010811321</v>
          </cell>
          <cell r="AX35">
            <v>1499546</v>
          </cell>
          <cell r="AY35">
            <v>0</v>
          </cell>
          <cell r="AZ35">
            <v>-561155.33155976492</v>
          </cell>
          <cell r="BA35">
            <v>-42576655.460381925</v>
          </cell>
          <cell r="BB35">
            <v>0</v>
          </cell>
          <cell r="BC35">
            <v>-3645037.7263538986</v>
          </cell>
          <cell r="BD35">
            <v>126882.51225340783</v>
          </cell>
          <cell r="BE35">
            <v>12386.74309481343</v>
          </cell>
          <cell r="BF35">
            <v>-4625.6141173781898</v>
          </cell>
          <cell r="BG35">
            <v>0</v>
          </cell>
          <cell r="BH35">
            <v>-94792442.086445332</v>
          </cell>
          <cell r="BI35">
            <v>12865618</v>
          </cell>
          <cell r="BJ35">
            <v>-1663207.8889136761</v>
          </cell>
          <cell r="BK35">
            <v>58960222</v>
          </cell>
          <cell r="BL35">
            <v>0</v>
          </cell>
          <cell r="BM35">
            <v>127429.28714738261</v>
          </cell>
          <cell r="BN35">
            <v>0</v>
          </cell>
          <cell r="BO35">
            <v>59087651.28714738</v>
          </cell>
          <cell r="BP35">
            <v>0</v>
          </cell>
          <cell r="BQ35">
            <v>513323701.57753289</v>
          </cell>
          <cell r="BR35">
            <v>0</v>
          </cell>
          <cell r="BS35">
            <v>81028318.672322974</v>
          </cell>
          <cell r="BT35">
            <v>594352020.24985588</v>
          </cell>
          <cell r="BU35">
            <v>-123438202</v>
          </cell>
          <cell r="BV35">
            <v>-123438202</v>
          </cell>
          <cell r="BW35">
            <v>-123438202</v>
          </cell>
          <cell r="BX35">
            <v>-123311502</v>
          </cell>
          <cell r="BY35">
            <v>-41638261</v>
          </cell>
          <cell r="BZ35">
            <v>0</v>
          </cell>
          <cell r="CA35"/>
          <cell r="CB35">
            <v>-535264369</v>
          </cell>
          <cell r="CC35">
            <v>1361296816</v>
          </cell>
          <cell r="CD35">
            <v>-1663207.8889136761</v>
          </cell>
          <cell r="CE35">
            <v>-48154865.109999999</v>
          </cell>
          <cell r="CF35">
            <v>-215181523.16202998</v>
          </cell>
          <cell r="CG35">
            <v>-827180</v>
          </cell>
          <cell r="CH35">
            <v>7497750.1099999994</v>
          </cell>
          <cell r="CI35">
            <v>94792442.086445332</v>
          </cell>
          <cell r="CJ35">
            <v>-12865618</v>
          </cell>
          <cell r="CK35">
            <v>1184894614.0355017</v>
          </cell>
          <cell r="CL35"/>
          <cell r="CM35"/>
          <cell r="CN35"/>
          <cell r="CO35"/>
          <cell r="CP35"/>
          <cell r="CQ35"/>
          <cell r="CR35"/>
          <cell r="CS35">
            <v>3.9863829786089162E-2</v>
          </cell>
          <cell r="CT35">
            <v>4.1519883116570934E-2</v>
          </cell>
          <cell r="CU35">
            <v>4.1592491554448545E-2</v>
          </cell>
          <cell r="CV35">
            <v>4.1711058265246501E-2</v>
          </cell>
          <cell r="CW35"/>
          <cell r="CX35"/>
          <cell r="CY35"/>
          <cell r="CZ35"/>
          <cell r="DA35"/>
          <cell r="DB35"/>
          <cell r="DC35"/>
          <cell r="DD35">
            <v>1734212093</v>
          </cell>
          <cell r="DE35">
            <v>1361296816</v>
          </cell>
          <cell r="DF35">
            <v>1184894614</v>
          </cell>
          <cell r="DG35">
            <v>1319717007</v>
          </cell>
          <cell r="DH35"/>
          <cell r="DI35"/>
          <cell r="DJ35"/>
          <cell r="DK35"/>
          <cell r="DL35"/>
          <cell r="DM35"/>
          <cell r="DN35"/>
          <cell r="DO35">
            <v>739808734.56060016</v>
          </cell>
          <cell r="DP35">
            <v>768162877.03299952</v>
          </cell>
          <cell r="DQ35">
            <v>795953249.86384797</v>
          </cell>
          <cell r="DR35">
            <v>829121755.70599759</v>
          </cell>
          <cell r="DS35"/>
          <cell r="DT35"/>
          <cell r="DU35"/>
          <cell r="DV35"/>
          <cell r="DW35"/>
          <cell r="DX35"/>
          <cell r="DY35"/>
          <cell r="DZ35">
            <v>2.3441357366914746</v>
          </cell>
          <cell r="EA35">
            <v>1.772146060036067</v>
          </cell>
          <cell r="EB35">
            <v>1.4886485031660874</v>
          </cell>
          <cell r="EC35">
            <v>1.5917047139551419</v>
          </cell>
          <cell r="ED35"/>
          <cell r="EE35"/>
          <cell r="EF35"/>
          <cell r="EG35"/>
          <cell r="EH35"/>
          <cell r="EI35"/>
          <cell r="EJ35"/>
          <cell r="EK35">
            <v>2.41E-2</v>
          </cell>
          <cell r="EL35">
            <v>3.5200000000000002E-2</v>
          </cell>
          <cell r="EM35">
            <v>4.396794443253986E-2</v>
          </cell>
          <cell r="EN35">
            <v>4.3984752298205455E-2</v>
          </cell>
        </row>
        <row r="36">
          <cell r="B36">
            <v>12510</v>
          </cell>
          <cell r="C36" t="str">
            <v>Department Of Commerce</v>
          </cell>
          <cell r="D36">
            <v>3.8222175047790993E-3</v>
          </cell>
          <cell r="E36">
            <v>5882743.1569336541</v>
          </cell>
          <cell r="F36">
            <v>4559180.4123630263</v>
          </cell>
          <cell r="G36">
            <v>-547717.79</v>
          </cell>
          <cell r="H36">
            <v>-276568.53785460425</v>
          </cell>
          <cell r="I36">
            <v>-99794.74314281308</v>
          </cell>
          <cell r="J36">
            <v>1162522.3552404116</v>
          </cell>
          <cell r="K36">
            <v>0</v>
          </cell>
          <cell r="L36">
            <v>-360407.0343535436</v>
          </cell>
          <cell r="M36">
            <v>17209.558911237546</v>
          </cell>
          <cell r="N36">
            <v>820.46192070586233</v>
          </cell>
          <cell r="O36">
            <v>-7166.2717774928287</v>
          </cell>
          <cell r="P36">
            <v>11660.106408906682</v>
          </cell>
          <cell r="Q36">
            <v>-12675350.93400868</v>
          </cell>
          <cell r="R36">
            <v>-3599129</v>
          </cell>
          <cell r="S36">
            <v>-5931998.2593591884</v>
          </cell>
          <cell r="T36">
            <v>2362014</v>
          </cell>
          <cell r="U36">
            <v>5812611.7379798833</v>
          </cell>
          <cell r="V36">
            <v>80531.798917452717</v>
          </cell>
          <cell r="W36">
            <v>0</v>
          </cell>
          <cell r="X36">
            <v>8255157.5368973361</v>
          </cell>
          <cell r="Y36">
            <v>20284463</v>
          </cell>
          <cell r="Z36">
            <v>36357774.714464262</v>
          </cell>
          <cell r="AA36">
            <v>0</v>
          </cell>
          <cell r="AB36">
            <v>6096549.1022064285</v>
          </cell>
          <cell r="AC36">
            <v>62738786.816670693</v>
          </cell>
          <cell r="AD36" t="str">
            <v>N/A</v>
          </cell>
          <cell r="AE36">
            <v>-15730602</v>
          </cell>
          <cell r="AF36">
            <v>-15730602</v>
          </cell>
          <cell r="AG36">
            <v>-15718958</v>
          </cell>
          <cell r="AH36">
            <v>-7818476</v>
          </cell>
          <cell r="AI36">
            <v>515009</v>
          </cell>
          <cell r="AJ36">
            <v>0</v>
          </cell>
          <cell r="AK36">
            <v>-54483629</v>
          </cell>
          <cell r="AL36">
            <v>111848082</v>
          </cell>
          <cell r="AM36">
            <v>-5931998.2593591884</v>
          </cell>
          <cell r="AN36">
            <v>-5374195.21</v>
          </cell>
          <cell r="AO36">
            <v>5382476.2397934571</v>
          </cell>
          <cell r="AP36">
            <v>1484459</v>
          </cell>
          <cell r="AQ36">
            <v>-2738595</v>
          </cell>
          <cell r="AR36">
            <v>12663690.827599773</v>
          </cell>
          <cell r="AS36">
            <v>3599129</v>
          </cell>
          <cell r="AT36">
            <v>120933048.59803407</v>
          </cell>
          <cell r="AU36">
            <v>3.9261216596442865E-3</v>
          </cell>
          <cell r="AV36">
            <v>6884000.1132453308</v>
          </cell>
          <cell r="AW36">
            <v>4954286.8263832508</v>
          </cell>
          <cell r="AX36">
            <v>-4386465</v>
          </cell>
          <cell r="AY36">
            <v>0</v>
          </cell>
          <cell r="AZ36">
            <v>-52970.236197019163</v>
          </cell>
          <cell r="BA36">
            <v>-4019021.7741437242</v>
          </cell>
          <cell r="BB36">
            <v>0</v>
          </cell>
          <cell r="BC36">
            <v>-344073.19765694538</v>
          </cell>
          <cell r="BD36">
            <v>11977.069922249117</v>
          </cell>
          <cell r="BE36">
            <v>1169.2461437019842</v>
          </cell>
          <cell r="BF36">
            <v>-436.63466882287582</v>
          </cell>
          <cell r="BG36">
            <v>0</v>
          </cell>
          <cell r="BH36">
            <v>-8947928.9683564156</v>
          </cell>
          <cell r="BI36">
            <v>787338</v>
          </cell>
          <cell r="BJ36">
            <v>-5112124.5553283934</v>
          </cell>
          <cell r="BK36">
            <v>3149352</v>
          </cell>
          <cell r="BL36">
            <v>0</v>
          </cell>
          <cell r="BM36">
            <v>12028.6827175868</v>
          </cell>
          <cell r="BN36">
            <v>0</v>
          </cell>
          <cell r="BO36">
            <v>3161380.6827175869</v>
          </cell>
          <cell r="BP36">
            <v>21932335</v>
          </cell>
          <cell r="BQ36">
            <v>48455171.30258999</v>
          </cell>
          <cell r="BR36">
            <v>0</v>
          </cell>
          <cell r="BS36">
            <v>7648665.0617577964</v>
          </cell>
          <cell r="BT36">
            <v>78036171.364347786</v>
          </cell>
          <cell r="BU36">
            <v>-16607073</v>
          </cell>
          <cell r="BV36">
            <v>-16607073</v>
          </cell>
          <cell r="BW36">
            <v>-16607073</v>
          </cell>
          <cell r="BX36">
            <v>-16595113</v>
          </cell>
          <cell r="BY36">
            <v>-8458459</v>
          </cell>
          <cell r="BZ36">
            <v>0</v>
          </cell>
          <cell r="CA36"/>
          <cell r="CB36">
            <v>-74874791</v>
          </cell>
          <cell r="CC36">
            <v>149194287</v>
          </cell>
          <cell r="CD36">
            <v>-5112124.5553283934</v>
          </cell>
          <cell r="CE36">
            <v>-5262976.96</v>
          </cell>
          <cell r="CF36">
            <v>-20312051.701344531</v>
          </cell>
          <cell r="CG36">
            <v>7112692</v>
          </cell>
          <cell r="CH36">
            <v>-21932335.039999999</v>
          </cell>
          <cell r="CI36">
            <v>8947928.9683564156</v>
          </cell>
          <cell r="CJ36">
            <v>-787338</v>
          </cell>
          <cell r="CK36">
            <v>111848081.71168347</v>
          </cell>
          <cell r="CL36"/>
          <cell r="CM36"/>
          <cell r="CN36"/>
          <cell r="CO36"/>
          <cell r="CP36"/>
          <cell r="CQ36"/>
          <cell r="CR36"/>
          <cell r="CS36">
            <v>4.4662492583956914E-3</v>
          </cell>
          <cell r="CT36">
            <v>4.5504619575268031E-3</v>
          </cell>
          <cell r="CU36">
            <v>3.9261216596442865E-3</v>
          </cell>
          <cell r="CV36">
            <v>3.8222175047790993E-3</v>
          </cell>
          <cell r="CW36"/>
          <cell r="CX36"/>
          <cell r="CY36"/>
          <cell r="CZ36"/>
          <cell r="DA36"/>
          <cell r="DB36"/>
          <cell r="DC36"/>
          <cell r="DD36">
            <v>194297024</v>
          </cell>
          <cell r="DE36">
            <v>149194287</v>
          </cell>
          <cell r="DF36">
            <v>111848082</v>
          </cell>
          <cell r="DG36">
            <v>120933049</v>
          </cell>
          <cell r="DH36"/>
          <cell r="DI36"/>
          <cell r="DJ36"/>
          <cell r="DK36"/>
          <cell r="DL36"/>
          <cell r="DM36"/>
          <cell r="DN36"/>
          <cell r="DO36">
            <v>90710903.822350562</v>
          </cell>
          <cell r="DP36">
            <v>92734462.561328247</v>
          </cell>
          <cell r="DQ36">
            <v>86991908.41260682</v>
          </cell>
          <cell r="DR36">
            <v>85712670.9789529</v>
          </cell>
          <cell r="DS36"/>
          <cell r="DT36"/>
          <cell r="DU36"/>
          <cell r="DV36"/>
          <cell r="DW36"/>
          <cell r="DX36"/>
          <cell r="DY36"/>
          <cell r="DZ36">
            <v>2.1419368103807441</v>
          </cell>
          <cell r="EA36">
            <v>1.6088332522694362</v>
          </cell>
          <cell r="EB36">
            <v>1.2857297194757373</v>
          </cell>
          <cell r="EC36">
            <v>1.4109121512465246</v>
          </cell>
          <cell r="ED36"/>
          <cell r="EE36"/>
          <cell r="EF36"/>
          <cell r="EG36"/>
          <cell r="EH36"/>
          <cell r="EI36"/>
          <cell r="EJ36"/>
          <cell r="EK36">
            <v>2.41E-2</v>
          </cell>
          <cell r="EL36">
            <v>3.5200000000000002E-2</v>
          </cell>
          <cell r="EM36">
            <v>4.396794443253986E-2</v>
          </cell>
          <cell r="EN36">
            <v>4.3984752298205455E-2</v>
          </cell>
        </row>
        <row r="37">
          <cell r="B37">
            <v>12600</v>
          </cell>
          <cell r="C37" t="str">
            <v>Insurance Department</v>
          </cell>
          <cell r="D37">
            <v>1.7262009600029803E-3</v>
          </cell>
          <cell r="E37">
            <v>2656781.5338223986</v>
          </cell>
          <cell r="F37">
            <v>2059030.286687644</v>
          </cell>
          <cell r="G37">
            <v>255402.1799999997</v>
          </cell>
          <cell r="H37">
            <v>-124904.68555342717</v>
          </cell>
          <cell r="I37">
            <v>-45069.591461234937</v>
          </cell>
          <cell r="J37">
            <v>525021.7192328258</v>
          </cell>
          <cell r="K37">
            <v>0</v>
          </cell>
          <cell r="L37">
            <v>-162768.07060692628</v>
          </cell>
          <cell r="M37">
            <v>7772.2309305166009</v>
          </cell>
          <cell r="N37">
            <v>370.53939327039973</v>
          </cell>
          <cell r="O37">
            <v>-3236.4524537086277</v>
          </cell>
          <cell r="P37">
            <v>5265.9710891975719</v>
          </cell>
          <cell r="Q37">
            <v>-5724478.7674439261</v>
          </cell>
          <cell r="R37">
            <v>3740957</v>
          </cell>
          <cell r="S37">
            <v>3190143.8936366299</v>
          </cell>
          <cell r="T37">
            <v>15838743</v>
          </cell>
          <cell r="U37">
            <v>2625108.5789021193</v>
          </cell>
          <cell r="V37">
            <v>36370.004697079115</v>
          </cell>
          <cell r="W37">
            <v>0</v>
          </cell>
          <cell r="X37">
            <v>18500221.583599199</v>
          </cell>
          <cell r="Y37">
            <v>0</v>
          </cell>
          <cell r="Z37">
            <v>16420003.71177398</v>
          </cell>
          <cell r="AA37">
            <v>0</v>
          </cell>
          <cell r="AB37">
            <v>2753341.1952029299</v>
          </cell>
          <cell r="AC37">
            <v>19173344.906976908</v>
          </cell>
          <cell r="AD37" t="str">
            <v>N/A</v>
          </cell>
          <cell r="AE37">
            <v>-1235130</v>
          </cell>
          <cell r="AF37">
            <v>-1235130</v>
          </cell>
          <cell r="AG37">
            <v>-1229872</v>
          </cell>
          <cell r="AH37">
            <v>2291656</v>
          </cell>
          <cell r="AI37">
            <v>735353</v>
          </cell>
          <cell r="AJ37">
            <v>0</v>
          </cell>
          <cell r="AK37">
            <v>-673123</v>
          </cell>
          <cell r="AL37">
            <v>48403518</v>
          </cell>
          <cell r="AM37">
            <v>3190143.8936366299</v>
          </cell>
          <cell r="AN37">
            <v>-2276071.1799999997</v>
          </cell>
          <cell r="AO37">
            <v>2430849.5371358185</v>
          </cell>
          <cell r="AP37">
            <v>-387567</v>
          </cell>
          <cell r="AQ37">
            <v>1277005</v>
          </cell>
          <cell r="AR37">
            <v>5719212.7963547288</v>
          </cell>
          <cell r="AS37">
            <v>-3740957</v>
          </cell>
          <cell r="AT37">
            <v>54616134.047127172</v>
          </cell>
          <cell r="AU37">
            <v>1.699073378164682E-3</v>
          </cell>
          <cell r="AV37">
            <v>2979128.6011135769</v>
          </cell>
          <cell r="AW37">
            <v>2144023.4369259025</v>
          </cell>
          <cell r="AX37">
            <v>3338867</v>
          </cell>
          <cell r="AY37">
            <v>0</v>
          </cell>
          <cell r="AZ37">
            <v>-22923.466453559835</v>
          </cell>
          <cell r="BA37">
            <v>-1739276.9492859973</v>
          </cell>
          <cell r="BB37">
            <v>0</v>
          </cell>
          <cell r="BC37">
            <v>-148901.5524628131</v>
          </cell>
          <cell r="BD37">
            <v>5183.2119372363386</v>
          </cell>
          <cell r="BE37">
            <v>506.00444089798026</v>
          </cell>
          <cell r="BF37">
            <v>-188.95857186654678</v>
          </cell>
          <cell r="BG37">
            <v>0</v>
          </cell>
          <cell r="BH37">
            <v>-3872317.0644743564</v>
          </cell>
          <cell r="BI37">
            <v>402090</v>
          </cell>
          <cell r="BJ37">
            <v>3086190.2631690213</v>
          </cell>
          <cell r="BK37">
            <v>18302695</v>
          </cell>
          <cell r="BL37">
            <v>0</v>
          </cell>
          <cell r="BM37">
            <v>5205.5479558656916</v>
          </cell>
          <cell r="BN37">
            <v>0</v>
          </cell>
          <cell r="BO37">
            <v>18307900.547955867</v>
          </cell>
          <cell r="BP37">
            <v>0</v>
          </cell>
          <cell r="BQ37">
            <v>20969521.255767472</v>
          </cell>
          <cell r="BR37">
            <v>0</v>
          </cell>
          <cell r="BS37">
            <v>3310045.9719601311</v>
          </cell>
          <cell r="BT37">
            <v>24279567.227727603</v>
          </cell>
          <cell r="BU37">
            <v>-1888377</v>
          </cell>
          <cell r="BV37">
            <v>-1888377</v>
          </cell>
          <cell r="BW37">
            <v>-1888377</v>
          </cell>
          <cell r="BX37">
            <v>-1883201</v>
          </cell>
          <cell r="BY37">
            <v>1576667</v>
          </cell>
          <cell r="BZ37">
            <v>0</v>
          </cell>
          <cell r="CA37"/>
          <cell r="CB37">
            <v>-5971665</v>
          </cell>
          <cell r="CC37">
            <v>40992712</v>
          </cell>
          <cell r="CD37">
            <v>3086190.2631690213</v>
          </cell>
          <cell r="CE37">
            <v>-1936960.06</v>
          </cell>
          <cell r="CF37">
            <v>-8790269.2003655192</v>
          </cell>
          <cell r="CG37">
            <v>-5112717</v>
          </cell>
          <cell r="CH37">
            <v>16694335.059999999</v>
          </cell>
          <cell r="CI37">
            <v>3872317.0644743564</v>
          </cell>
          <cell r="CJ37">
            <v>-402090</v>
          </cell>
          <cell r="CK37">
            <v>48403518.127277851</v>
          </cell>
          <cell r="CL37"/>
          <cell r="CM37"/>
          <cell r="CN37"/>
          <cell r="CO37"/>
          <cell r="CP37"/>
          <cell r="CQ37"/>
          <cell r="CR37"/>
          <cell r="CS37">
            <v>1.2011297539877978E-3</v>
          </cell>
          <cell r="CT37">
            <v>1.2502876695314241E-3</v>
          </cell>
          <cell r="CU37">
            <v>1.699073378164682E-3</v>
          </cell>
          <cell r="CV37">
            <v>1.7262009600029803E-3</v>
          </cell>
          <cell r="CW37"/>
          <cell r="CX37"/>
          <cell r="CY37"/>
          <cell r="CZ37"/>
          <cell r="DA37"/>
          <cell r="DB37"/>
          <cell r="DC37"/>
          <cell r="DD37">
            <v>52253227</v>
          </cell>
          <cell r="DE37">
            <v>40992712</v>
          </cell>
          <cell r="DF37">
            <v>48403518</v>
          </cell>
          <cell r="DG37">
            <v>54616134</v>
          </cell>
          <cell r="DH37"/>
          <cell r="DI37"/>
          <cell r="DJ37"/>
          <cell r="DK37"/>
          <cell r="DL37"/>
          <cell r="DM37"/>
          <cell r="DN37"/>
          <cell r="DO37">
            <v>24576496.259212378</v>
          </cell>
          <cell r="DP37">
            <v>25180424.711299349</v>
          </cell>
          <cell r="DQ37">
            <v>32016072.542030927</v>
          </cell>
          <cell r="DR37">
            <v>36300903.214867972</v>
          </cell>
          <cell r="DS37"/>
          <cell r="DT37"/>
          <cell r="DU37"/>
          <cell r="DV37"/>
          <cell r="DW37"/>
          <cell r="DX37"/>
          <cell r="DY37"/>
          <cell r="DZ37">
            <v>2.1261463167441184</v>
          </cell>
          <cell r="EA37">
            <v>1.6279595149801074</v>
          </cell>
          <cell r="EB37">
            <v>1.5118505849352859</v>
          </cell>
          <cell r="EC37">
            <v>1.5045392583408379</v>
          </cell>
          <cell r="ED37"/>
          <cell r="EE37"/>
          <cell r="EF37"/>
          <cell r="EG37"/>
          <cell r="EH37"/>
          <cell r="EI37"/>
          <cell r="EJ37"/>
          <cell r="EK37">
            <v>2.41E-2</v>
          </cell>
          <cell r="EL37">
            <v>3.5200000000000002E-2</v>
          </cell>
          <cell r="EM37">
            <v>4.396794443253986E-2</v>
          </cell>
          <cell r="EN37">
            <v>4.3984752298205455E-2</v>
          </cell>
        </row>
        <row r="38">
          <cell r="B38">
            <v>12700</v>
          </cell>
          <cell r="C38" t="str">
            <v>Labor Department</v>
          </cell>
          <cell r="D38">
            <v>9.8782152471112465E-4</v>
          </cell>
          <cell r="E38">
            <v>1520347.8890199848</v>
          </cell>
          <cell r="F38">
            <v>1178283.6902249556</v>
          </cell>
          <cell r="G38">
            <v>2079.3399999996182</v>
          </cell>
          <cell r="H38">
            <v>-71476.925216596443</v>
          </cell>
          <cell r="I38">
            <v>-25791.152702908767</v>
          </cell>
          <cell r="J38">
            <v>300444.59898697457</v>
          </cell>
          <cell r="K38">
            <v>0</v>
          </cell>
          <cell r="L38">
            <v>-93144.313673040888</v>
          </cell>
          <cell r="M38">
            <v>4447.6727716433525</v>
          </cell>
          <cell r="N38">
            <v>212.04181720839117</v>
          </cell>
          <cell r="O38">
            <v>-1852.0655888593628</v>
          </cell>
          <cell r="P38">
            <v>3013.461184963578</v>
          </cell>
          <cell r="Q38">
            <v>-3275843.0074231657</v>
          </cell>
          <cell r="R38">
            <v>383379</v>
          </cell>
          <cell r="S38">
            <v>-75899.770598841365</v>
          </cell>
          <cell r="T38">
            <v>1469185</v>
          </cell>
          <cell r="U38">
            <v>1502222.9850566578</v>
          </cell>
          <cell r="V38">
            <v>20812.798930176374</v>
          </cell>
          <cell r="W38">
            <v>0</v>
          </cell>
          <cell r="X38">
            <v>2992220.7839868343</v>
          </cell>
          <cell r="Y38">
            <v>0</v>
          </cell>
          <cell r="Z38">
            <v>9396375.9018526413</v>
          </cell>
          <cell r="AA38">
            <v>0</v>
          </cell>
          <cell r="AB38">
            <v>1575604.3244759941</v>
          </cell>
          <cell r="AC38">
            <v>10971980.226328636</v>
          </cell>
          <cell r="AD38" t="str">
            <v>N/A</v>
          </cell>
          <cell r="AE38">
            <v>-2608269</v>
          </cell>
          <cell r="AF38">
            <v>-2608269</v>
          </cell>
          <cell r="AG38">
            <v>-2605260</v>
          </cell>
          <cell r="AH38">
            <v>-434694</v>
          </cell>
          <cell r="AI38">
            <v>276733</v>
          </cell>
          <cell r="AJ38">
            <v>0</v>
          </cell>
          <cell r="AK38">
            <v>-7979759</v>
          </cell>
          <cell r="AL38">
            <v>28274431</v>
          </cell>
          <cell r="AM38">
            <v>-75899.770598841365</v>
          </cell>
          <cell r="AN38">
            <v>-1302054.3399999996</v>
          </cell>
          <cell r="AO38">
            <v>1391057.9079464134</v>
          </cell>
          <cell r="AP38">
            <v>66793</v>
          </cell>
          <cell r="AQ38">
            <v>10400</v>
          </cell>
          <cell r="AR38">
            <v>3272829.5462382021</v>
          </cell>
          <cell r="AS38">
            <v>-383379</v>
          </cell>
          <cell r="AT38">
            <v>31254178.343585778</v>
          </cell>
          <cell r="AU38">
            <v>9.9249671792665415E-4</v>
          </cell>
          <cell r="AV38">
            <v>1740228.1719465945</v>
          </cell>
          <cell r="AW38">
            <v>1252409.8438911175</v>
          </cell>
          <cell r="AX38">
            <v>308646</v>
          </cell>
          <cell r="AY38">
            <v>0</v>
          </cell>
          <cell r="AZ38">
            <v>-13390.513624100064</v>
          </cell>
          <cell r="BA38">
            <v>-1015981.2318385475</v>
          </cell>
          <cell r="BB38">
            <v>0</v>
          </cell>
          <cell r="BC38">
            <v>-86979.352400400894</v>
          </cell>
          <cell r="BD38">
            <v>3027.7214051709484</v>
          </cell>
          <cell r="BE38">
            <v>295.57743255917273</v>
          </cell>
          <cell r="BF38">
            <v>-110.37825959243425</v>
          </cell>
          <cell r="BG38">
            <v>0</v>
          </cell>
          <cell r="BH38">
            <v>-2261975.2782034748</v>
          </cell>
          <cell r="BI38">
            <v>74731</v>
          </cell>
          <cell r="BJ38">
            <v>901.56034932704642</v>
          </cell>
          <cell r="BK38">
            <v>1842164</v>
          </cell>
          <cell r="BL38">
            <v>0</v>
          </cell>
          <cell r="BM38">
            <v>3040.768767024812</v>
          </cell>
          <cell r="BN38">
            <v>0</v>
          </cell>
          <cell r="BO38">
            <v>1845204.7687670249</v>
          </cell>
          <cell r="BP38">
            <v>0</v>
          </cell>
          <cell r="BQ38">
            <v>12249136.082235299</v>
          </cell>
          <cell r="BR38">
            <v>0</v>
          </cell>
          <cell r="BS38">
            <v>1933530.243941209</v>
          </cell>
          <cell r="BT38">
            <v>14182666.326176507</v>
          </cell>
          <cell r="BU38">
            <v>-2904940</v>
          </cell>
          <cell r="BV38">
            <v>-2904940</v>
          </cell>
          <cell r="BW38">
            <v>-2904940</v>
          </cell>
          <cell r="BX38">
            <v>-2901917</v>
          </cell>
          <cell r="BY38">
            <v>-720724</v>
          </cell>
          <cell r="BZ38">
            <v>0</v>
          </cell>
          <cell r="CA38"/>
          <cell r="CB38">
            <v>-12337461</v>
          </cell>
          <cell r="CC38">
            <v>31324741</v>
          </cell>
          <cell r="CD38">
            <v>901.56034932704642</v>
          </cell>
          <cell r="CE38">
            <v>-1224470.46</v>
          </cell>
          <cell r="CF38">
            <v>-5134747.8238276131</v>
          </cell>
          <cell r="CG38">
            <v>-422479</v>
          </cell>
          <cell r="CH38">
            <v>1543240.46</v>
          </cell>
          <cell r="CI38">
            <v>2261975.2782034748</v>
          </cell>
          <cell r="CJ38">
            <v>-74731</v>
          </cell>
          <cell r="CK38">
            <v>28274430.01472519</v>
          </cell>
          <cell r="CL38"/>
          <cell r="CM38"/>
          <cell r="CN38"/>
          <cell r="CO38"/>
          <cell r="CP38"/>
          <cell r="CQ38"/>
          <cell r="CR38"/>
          <cell r="CS38">
            <v>9.5007738500502809E-4</v>
          </cell>
          <cell r="CT38">
            <v>9.5541220890133568E-4</v>
          </cell>
          <cell r="CU38">
            <v>9.9249671792665415E-4</v>
          </cell>
          <cell r="CV38">
            <v>9.8782152471112465E-4</v>
          </cell>
          <cell r="CW38"/>
          <cell r="CX38"/>
          <cell r="CY38"/>
          <cell r="CZ38"/>
          <cell r="DA38"/>
          <cell r="DB38"/>
          <cell r="DC38"/>
          <cell r="DD38">
            <v>41331596</v>
          </cell>
          <cell r="DE38">
            <v>31324741</v>
          </cell>
          <cell r="DF38">
            <v>28274431</v>
          </cell>
          <cell r="DG38">
            <v>31254179</v>
          </cell>
          <cell r="DH38"/>
          <cell r="DI38"/>
          <cell r="DJ38"/>
          <cell r="DK38"/>
          <cell r="DL38"/>
          <cell r="DM38"/>
          <cell r="DN38"/>
          <cell r="DO38">
            <v>18566805.173220485</v>
          </cell>
          <cell r="DP38">
            <v>19360866.299166773</v>
          </cell>
          <cell r="DQ38">
            <v>20239309.979852643</v>
          </cell>
          <cell r="DR38">
            <v>20766375.406958405</v>
          </cell>
          <cell r="DS38"/>
          <cell r="DT38"/>
          <cell r="DU38"/>
          <cell r="DV38"/>
          <cell r="DW38"/>
          <cell r="DX38"/>
          <cell r="DY38"/>
          <cell r="DZ38">
            <v>2.226101669856154</v>
          </cell>
          <cell r="EA38">
            <v>1.6179410836253807</v>
          </cell>
          <cell r="EB38">
            <v>1.3970056799439294</v>
          </cell>
          <cell r="EC38">
            <v>1.5050377539417561</v>
          </cell>
          <cell r="ED38"/>
          <cell r="EE38"/>
          <cell r="EF38"/>
          <cell r="EG38"/>
          <cell r="EH38"/>
          <cell r="EI38"/>
          <cell r="EJ38"/>
          <cell r="EK38">
            <v>2.41E-2</v>
          </cell>
          <cell r="EL38">
            <v>3.5200000000000002E-2</v>
          </cell>
          <cell r="EM38">
            <v>4.396794443253986E-2</v>
          </cell>
          <cell r="EN38">
            <v>4.3984752298205455E-2</v>
          </cell>
        </row>
        <row r="39">
          <cell r="B39">
            <v>13500</v>
          </cell>
          <cell r="C39" t="str">
            <v>Revenue Department</v>
          </cell>
          <cell r="D39">
            <v>3.7778069542835726E-3</v>
          </cell>
          <cell r="E39">
            <v>5814391.2482061796</v>
          </cell>
          <cell r="F39">
            <v>4506207.0502588814</v>
          </cell>
          <cell r="G39">
            <v>-751537.70000000019</v>
          </cell>
          <cell r="H39">
            <v>-273355.0731576035</v>
          </cell>
          <cell r="I39">
            <v>-98635.222661838226</v>
          </cell>
          <cell r="J39">
            <v>1149014.9455508715</v>
          </cell>
          <cell r="K39">
            <v>0</v>
          </cell>
          <cell r="L39">
            <v>-356219.44566240074</v>
          </cell>
          <cell r="M39">
            <v>17009.600121849544</v>
          </cell>
          <cell r="N39">
            <v>810.92892957869458</v>
          </cell>
          <cell r="O39">
            <v>-7083.006480779316</v>
          </cell>
          <cell r="P39">
            <v>11524.627006227873</v>
          </cell>
          <cell r="Q39">
            <v>-12528075.350659626</v>
          </cell>
          <cell r="R39">
            <v>2702875</v>
          </cell>
          <cell r="S39">
            <v>186927.60145134293</v>
          </cell>
          <cell r="T39">
            <v>8315343</v>
          </cell>
          <cell r="U39">
            <v>5745074.689976288</v>
          </cell>
          <cell r="V39">
            <v>79596.095620126667</v>
          </cell>
          <cell r="W39">
            <v>0</v>
          </cell>
          <cell r="X39">
            <v>14140013.785596415</v>
          </cell>
          <cell r="Y39">
            <v>4033309</v>
          </cell>
          <cell r="Z39">
            <v>35935331.777126759</v>
          </cell>
          <cell r="AA39">
            <v>0</v>
          </cell>
          <cell r="AB39">
            <v>6025712.9707164066</v>
          </cell>
          <cell r="AC39">
            <v>45994353.747843169</v>
          </cell>
          <cell r="AD39" t="str">
            <v>N/A</v>
          </cell>
          <cell r="AE39">
            <v>-9497823</v>
          </cell>
          <cell r="AF39">
            <v>-9497823</v>
          </cell>
          <cell r="AG39">
            <v>-9486315</v>
          </cell>
          <cell r="AH39">
            <v>-3671221</v>
          </cell>
          <cell r="AI39">
            <v>298843</v>
          </cell>
          <cell r="AJ39">
            <v>0</v>
          </cell>
          <cell r="AK39">
            <v>-31854339</v>
          </cell>
          <cell r="AL39">
            <v>110863666</v>
          </cell>
          <cell r="AM39">
            <v>186927.60145134293</v>
          </cell>
          <cell r="AN39">
            <v>-4523861.3</v>
          </cell>
          <cell r="AO39">
            <v>5319936.9592476906</v>
          </cell>
          <cell r="AP39">
            <v>1625261</v>
          </cell>
          <cell r="AQ39">
            <v>-3757685</v>
          </cell>
          <cell r="AR39">
            <v>12516550.723653397</v>
          </cell>
          <cell r="AS39">
            <v>-2702875</v>
          </cell>
          <cell r="AT39">
            <v>119527920.98435242</v>
          </cell>
          <cell r="AU39">
            <v>3.8915664140823408E-3</v>
          </cell>
          <cell r="AV39">
            <v>6823411.4878833732</v>
          </cell>
          <cell r="AW39">
            <v>4910682.3197706118</v>
          </cell>
          <cell r="AX39">
            <v>-68902</v>
          </cell>
          <cell r="AY39">
            <v>0</v>
          </cell>
          <cell r="AZ39">
            <v>-52504.025600929766</v>
          </cell>
          <cell r="BA39">
            <v>-3983648.8803916429</v>
          </cell>
          <cell r="BB39">
            <v>0</v>
          </cell>
          <cell r="BC39">
            <v>-341044.88247289759</v>
          </cell>
          <cell r="BD39">
            <v>11871.655310030144</v>
          </cell>
          <cell r="BE39">
            <v>1158.9551769106902</v>
          </cell>
          <cell r="BF39">
            <v>-432.79168597363821</v>
          </cell>
          <cell r="BG39">
            <v>0</v>
          </cell>
          <cell r="BH39">
            <v>-8869174.9435001351</v>
          </cell>
          <cell r="BI39">
            <v>2771781</v>
          </cell>
          <cell r="BJ39">
            <v>1203197.894489347</v>
          </cell>
          <cell r="BK39">
            <v>11087124</v>
          </cell>
          <cell r="BL39">
            <v>0</v>
          </cell>
          <cell r="BM39">
            <v>11922.81384210967</v>
          </cell>
          <cell r="BN39">
            <v>0</v>
          </cell>
          <cell r="BO39">
            <v>11099046.81384211</v>
          </cell>
          <cell r="BP39">
            <v>344530</v>
          </cell>
          <cell r="BQ39">
            <v>48028699.458806418</v>
          </cell>
          <cell r="BR39">
            <v>0</v>
          </cell>
          <cell r="BS39">
            <v>7581346.3380038152</v>
          </cell>
          <cell r="BT39">
            <v>55954575.796810232</v>
          </cell>
          <cell r="BU39">
            <v>-10190581</v>
          </cell>
          <cell r="BV39">
            <v>-10190581</v>
          </cell>
          <cell r="BW39">
            <v>-10190581</v>
          </cell>
          <cell r="BX39">
            <v>-10178727</v>
          </cell>
          <cell r="BY39">
            <v>-4105059</v>
          </cell>
          <cell r="BZ39">
            <v>0</v>
          </cell>
          <cell r="CA39"/>
          <cell r="CB39">
            <v>-44855529</v>
          </cell>
          <cell r="CC39">
            <v>128196901</v>
          </cell>
          <cell r="CD39">
            <v>1203197.894489347</v>
          </cell>
          <cell r="CE39">
            <v>-4366437.55</v>
          </cell>
          <cell r="CF39">
            <v>-20133277.838674545</v>
          </cell>
          <cell r="CG39">
            <v>210419</v>
          </cell>
          <cell r="CH39">
            <v>-344530.45000000019</v>
          </cell>
          <cell r="CI39">
            <v>8869174.9435001351</v>
          </cell>
          <cell r="CJ39">
            <v>-2771781</v>
          </cell>
          <cell r="CK39">
            <v>110863665.99931493</v>
          </cell>
          <cell r="CL39"/>
          <cell r="CM39"/>
          <cell r="CN39"/>
          <cell r="CO39"/>
          <cell r="CP39"/>
          <cell r="CQ39"/>
          <cell r="CR39"/>
          <cell r="CS39">
            <v>3.5355190976060834E-3</v>
          </cell>
          <cell r="CT39">
            <v>3.9100365955896154E-3</v>
          </cell>
          <cell r="CU39">
            <v>3.8915664140823408E-3</v>
          </cell>
          <cell r="CV39">
            <v>3.7778069542835726E-3</v>
          </cell>
          <cell r="CW39"/>
          <cell r="CX39"/>
          <cell r="CY39"/>
          <cell r="CZ39"/>
          <cell r="DA39"/>
          <cell r="DB39"/>
          <cell r="DC39"/>
          <cell r="DD39">
            <v>153807098</v>
          </cell>
          <cell r="DE39">
            <v>128196901</v>
          </cell>
          <cell r="DF39">
            <v>110863666</v>
          </cell>
          <cell r="DG39">
            <v>119527921</v>
          </cell>
          <cell r="DH39"/>
          <cell r="DI39"/>
          <cell r="DJ39"/>
          <cell r="DK39"/>
          <cell r="DL39"/>
          <cell r="DM39"/>
          <cell r="DN39"/>
          <cell r="DO39">
            <v>66890494.755946077</v>
          </cell>
          <cell r="DP39">
            <v>69806460.109092668</v>
          </cell>
          <cell r="DQ39">
            <v>72172980.867270842</v>
          </cell>
          <cell r="DR39">
            <v>72150753.742590263</v>
          </cell>
          <cell r="DS39"/>
          <cell r="DT39"/>
          <cell r="DU39"/>
          <cell r="DV39"/>
          <cell r="DW39"/>
          <cell r="DX39"/>
          <cell r="DY39"/>
          <cell r="DZ39">
            <v>2.2993864608293642</v>
          </cell>
          <cell r="EA39">
            <v>1.8364618518064872</v>
          </cell>
          <cell r="EB39">
            <v>1.5360826817432269</v>
          </cell>
          <cell r="EC39">
            <v>1.6566413349808597</v>
          </cell>
          <cell r="ED39"/>
          <cell r="EE39"/>
          <cell r="EF39"/>
          <cell r="EG39"/>
          <cell r="EH39"/>
          <cell r="EI39"/>
          <cell r="EJ39"/>
          <cell r="EK39">
            <v>2.41E-2</v>
          </cell>
          <cell r="EL39">
            <v>3.5200000000000002E-2</v>
          </cell>
          <cell r="EM39">
            <v>4.396794443253986E-2</v>
          </cell>
          <cell r="EN39">
            <v>4.3984752298205455E-2</v>
          </cell>
        </row>
        <row r="40">
          <cell r="B40">
            <v>13700</v>
          </cell>
          <cell r="C40" t="str">
            <v>Secretary Of State</v>
          </cell>
          <cell r="D40">
            <v>4.0788157756392574E-4</v>
          </cell>
          <cell r="E40">
            <v>627767.14204603119</v>
          </cell>
          <cell r="F40">
            <v>486525.3473063811</v>
          </cell>
          <cell r="G40">
            <v>-61084.689999999944</v>
          </cell>
          <cell r="H40">
            <v>-29513.551069146666</v>
          </cell>
          <cell r="I40">
            <v>-10649.429870169</v>
          </cell>
          <cell r="J40">
            <v>124056.63770204355</v>
          </cell>
          <cell r="K40">
            <v>0</v>
          </cell>
          <cell r="L40">
            <v>-38460.236643637902</v>
          </cell>
          <cell r="M40">
            <v>1836.4894276995283</v>
          </cell>
          <cell r="N40">
            <v>87.554227913562045</v>
          </cell>
          <cell r="O40">
            <v>-764.73676189302682</v>
          </cell>
          <cell r="P40">
            <v>1244.2888429770203</v>
          </cell>
          <cell r="Q40">
            <v>-1352628.9722328705</v>
          </cell>
          <cell r="R40">
            <v>-41523</v>
          </cell>
          <cell r="S40">
            <v>-293107.15702467132</v>
          </cell>
          <cell r="T40">
            <v>189488</v>
          </cell>
          <cell r="U40">
            <v>620283.1844314019</v>
          </cell>
          <cell r="V40">
            <v>8593.8168472727557</v>
          </cell>
          <cell r="W40">
            <v>0</v>
          </cell>
          <cell r="X40">
            <v>818365.0012786747</v>
          </cell>
          <cell r="Y40">
            <v>572120</v>
          </cell>
          <cell r="Z40">
            <v>3879859.3980345861</v>
          </cell>
          <cell r="AA40">
            <v>0</v>
          </cell>
          <cell r="AB40">
            <v>650583.08753876307</v>
          </cell>
          <cell r="AC40">
            <v>5102562.4855733486</v>
          </cell>
          <cell r="AD40" t="str">
            <v>N/A</v>
          </cell>
          <cell r="AE40">
            <v>-1338751</v>
          </cell>
          <cell r="AF40">
            <v>-1338751</v>
          </cell>
          <cell r="AG40">
            <v>-1337508</v>
          </cell>
          <cell r="AH40">
            <v>-321507</v>
          </cell>
          <cell r="AI40">
            <v>52320</v>
          </cell>
          <cell r="AJ40">
            <v>0</v>
          </cell>
          <cell r="AK40">
            <v>-4284197</v>
          </cell>
          <cell r="AL40">
            <v>11932273</v>
          </cell>
          <cell r="AM40">
            <v>-293107.15702467132</v>
          </cell>
          <cell r="AN40">
            <v>-552553.31000000006</v>
          </cell>
          <cell r="AO40">
            <v>574381.9908579964</v>
          </cell>
          <cell r="AP40">
            <v>156702</v>
          </cell>
          <cell r="AQ40">
            <v>-305435</v>
          </cell>
          <cell r="AR40">
            <v>1351384.6833898935</v>
          </cell>
          <cell r="AS40">
            <v>41523</v>
          </cell>
          <cell r="AT40">
            <v>12905169.207223218</v>
          </cell>
          <cell r="AU40">
            <v>4.1884986638444872E-4</v>
          </cell>
          <cell r="AV40">
            <v>734404.7835452389</v>
          </cell>
          <cell r="AW40">
            <v>528537.46143181587</v>
          </cell>
          <cell r="AX40">
            <v>47369</v>
          </cell>
          <cell r="AY40">
            <v>0</v>
          </cell>
          <cell r="AZ40">
            <v>-5651.0160093929208</v>
          </cell>
          <cell r="BA40">
            <v>-428760.7157972799</v>
          </cell>
          <cell r="BB40">
            <v>0</v>
          </cell>
          <cell r="BC40">
            <v>-36706.710937260832</v>
          </cell>
          <cell r="BD40">
            <v>1277.7480097409295</v>
          </cell>
          <cell r="BE40">
            <v>124.73851640768544</v>
          </cell>
          <cell r="BF40">
            <v>-46.581432912562676</v>
          </cell>
          <cell r="BG40">
            <v>0</v>
          </cell>
          <cell r="BH40">
            <v>-954590.60561897699</v>
          </cell>
          <cell r="BI40">
            <v>-88895</v>
          </cell>
          <cell r="BJ40">
            <v>-202936.89829262008</v>
          </cell>
          <cell r="BK40">
            <v>236860</v>
          </cell>
          <cell r="BL40">
            <v>0</v>
          </cell>
          <cell r="BM40">
            <v>1283.2542100844194</v>
          </cell>
          <cell r="BN40">
            <v>0</v>
          </cell>
          <cell r="BO40">
            <v>238143.25421008441</v>
          </cell>
          <cell r="BP40">
            <v>355580</v>
          </cell>
          <cell r="BQ40">
            <v>5169335.9974902552</v>
          </cell>
          <cell r="BR40">
            <v>0</v>
          </cell>
          <cell r="BS40">
            <v>815981.42310926493</v>
          </cell>
          <cell r="BT40">
            <v>6340897.4205995202</v>
          </cell>
          <cell r="BU40">
            <v>-1429248</v>
          </cell>
          <cell r="BV40">
            <v>-1429248</v>
          </cell>
          <cell r="BW40">
            <v>-1429248</v>
          </cell>
          <cell r="BX40">
            <v>-1427972</v>
          </cell>
          <cell r="BY40">
            <v>-387040</v>
          </cell>
          <cell r="BZ40">
            <v>0</v>
          </cell>
          <cell r="CA40"/>
          <cell r="CB40">
            <v>-6102756</v>
          </cell>
          <cell r="CC40">
            <v>13588813</v>
          </cell>
          <cell r="CD40">
            <v>-202936.89829262008</v>
          </cell>
          <cell r="CE40">
            <v>-517014.71000000008</v>
          </cell>
          <cell r="CF40">
            <v>-2166947.6594551029</v>
          </cell>
          <cell r="CG40">
            <v>-49987</v>
          </cell>
          <cell r="CH40">
            <v>236859.71000000008</v>
          </cell>
          <cell r="CI40">
            <v>954590.60561897699</v>
          </cell>
          <cell r="CJ40">
            <v>88895</v>
          </cell>
          <cell r="CK40">
            <v>11932272.047871254</v>
          </cell>
          <cell r="CL40"/>
          <cell r="CM40"/>
          <cell r="CN40"/>
          <cell r="CO40"/>
          <cell r="CP40"/>
          <cell r="CQ40"/>
          <cell r="CR40"/>
          <cell r="CS40">
            <v>4.2865948792620732E-4</v>
          </cell>
          <cell r="CT40">
            <v>4.1446210683100616E-4</v>
          </cell>
          <cell r="CU40">
            <v>4.1884986638444872E-4</v>
          </cell>
          <cell r="CV40">
            <v>4.0788157756392574E-4</v>
          </cell>
          <cell r="CW40"/>
          <cell r="CX40"/>
          <cell r="CY40"/>
          <cell r="CZ40"/>
          <cell r="DA40"/>
          <cell r="DB40"/>
          <cell r="DC40"/>
          <cell r="DD40">
            <v>18648145</v>
          </cell>
          <cell r="DE40">
            <v>13588813</v>
          </cell>
          <cell r="DF40">
            <v>11932273</v>
          </cell>
          <cell r="DG40">
            <v>12905169</v>
          </cell>
          <cell r="DH40"/>
          <cell r="DI40"/>
          <cell r="DJ40"/>
          <cell r="DK40"/>
          <cell r="DL40"/>
          <cell r="DM40"/>
          <cell r="DN40"/>
          <cell r="DO40">
            <v>8215291.8745223125</v>
          </cell>
          <cell r="DP40">
            <v>8234028.9155859202</v>
          </cell>
          <cell r="DQ40">
            <v>8545752.0795018803</v>
          </cell>
          <cell r="DR40">
            <v>8812634.8611667529</v>
          </cell>
          <cell r="DS40"/>
          <cell r="DT40"/>
          <cell r="DU40"/>
          <cell r="DV40"/>
          <cell r="DW40"/>
          <cell r="DX40"/>
          <cell r="DY40"/>
          <cell r="DZ40">
            <v>2.2699309147898434</v>
          </cell>
          <cell r="EA40">
            <v>1.6503236919994519</v>
          </cell>
          <cell r="EB40">
            <v>1.3962812036896248</v>
          </cell>
          <cell r="EC40">
            <v>1.4643939302270619</v>
          </cell>
          <cell r="ED40"/>
          <cell r="EE40"/>
          <cell r="EF40"/>
          <cell r="EG40"/>
          <cell r="EH40"/>
          <cell r="EI40"/>
          <cell r="EJ40"/>
          <cell r="EK40">
            <v>2.41E-2</v>
          </cell>
          <cell r="EL40">
            <v>3.5200000000000002E-2</v>
          </cell>
          <cell r="EM40">
            <v>4.396794443253986E-2</v>
          </cell>
          <cell r="EN40">
            <v>4.3984752298205455E-2</v>
          </cell>
        </row>
        <row r="41">
          <cell r="B41">
            <v>14300</v>
          </cell>
          <cell r="C41" t="str">
            <v>State Treasurer</v>
          </cell>
          <cell r="D41">
            <v>1.3366562053523613E-3</v>
          </cell>
          <cell r="E41">
            <v>2057236.4433415346</v>
          </cell>
          <cell r="F41">
            <v>1594377.2906398678</v>
          </cell>
          <cell r="G41">
            <v>-404306.14999999991</v>
          </cell>
          <cell r="H41">
            <v>-96717.952828786292</v>
          </cell>
          <cell r="I41">
            <v>-34898.919937601851</v>
          </cell>
          <cell r="J41">
            <v>406542.20175854274</v>
          </cell>
          <cell r="K41">
            <v>0</v>
          </cell>
          <cell r="L41">
            <v>-126036.8616696886</v>
          </cell>
          <cell r="M41">
            <v>6018.3031659816916</v>
          </cell>
          <cell r="N41">
            <v>286.92127441611649</v>
          </cell>
          <cell r="O41">
            <v>-2506.0953827589369</v>
          </cell>
          <cell r="P41">
            <v>4077.6207965785829</v>
          </cell>
          <cell r="Q41">
            <v>-4432658.9106395524</v>
          </cell>
          <cell r="R41">
            <v>1262827</v>
          </cell>
          <cell r="S41">
            <v>234240.89051853353</v>
          </cell>
          <cell r="T41">
            <v>4694595</v>
          </cell>
          <cell r="U41">
            <v>2032710.9954261517</v>
          </cell>
          <cell r="V41">
            <v>28162.533559801399</v>
          </cell>
          <cell r="W41">
            <v>0</v>
          </cell>
          <cell r="X41">
            <v>6755468.528985953</v>
          </cell>
          <cell r="Y41">
            <v>3229667</v>
          </cell>
          <cell r="Z41">
            <v>12714568.211810984</v>
          </cell>
          <cell r="AA41">
            <v>0</v>
          </cell>
          <cell r="AB41">
            <v>2132005.8783966433</v>
          </cell>
          <cell r="AC41">
            <v>18076241.090207629</v>
          </cell>
          <cell r="AD41" t="str">
            <v>N/A</v>
          </cell>
          <cell r="AE41">
            <v>-3192396</v>
          </cell>
          <cell r="AF41">
            <v>-3192396</v>
          </cell>
          <cell r="AG41">
            <v>-3188324</v>
          </cell>
          <cell r="AH41">
            <v>-1714997</v>
          </cell>
          <cell r="AI41">
            <v>-32660</v>
          </cell>
          <cell r="AJ41">
            <v>0</v>
          </cell>
          <cell r="AK41">
            <v>-11320773</v>
          </cell>
          <cell r="AL41">
            <v>39715890</v>
          </cell>
          <cell r="AM41">
            <v>234240.89051853353</v>
          </cell>
          <cell r="AN41">
            <v>-1506470.85</v>
          </cell>
          <cell r="AO41">
            <v>1882289.6020663187</v>
          </cell>
          <cell r="AP41">
            <v>820945</v>
          </cell>
          <cell r="AQ41">
            <v>-2021515</v>
          </cell>
          <cell r="AR41">
            <v>4428581.2898429744</v>
          </cell>
          <cell r="AS41">
            <v>-1262827</v>
          </cell>
          <cell r="AT41">
            <v>42291133.932427824</v>
          </cell>
          <cell r="AU41">
            <v>1.394117940922465E-3</v>
          </cell>
          <cell r="AV41">
            <v>2444424.5225088391</v>
          </cell>
          <cell r="AW41">
            <v>1759206.8580377321</v>
          </cell>
          <cell r="AX41">
            <v>-302037</v>
          </cell>
          <cell r="AY41">
            <v>0</v>
          </cell>
          <cell r="AZ41">
            <v>-18809.085152968903</v>
          </cell>
          <cell r="BA41">
            <v>-1427105.6391052951</v>
          </cell>
          <cell r="BB41">
            <v>0</v>
          </cell>
          <cell r="BC41">
            <v>-122176.19814857411</v>
          </cell>
          <cell r="BD41">
            <v>4252.9115258754218</v>
          </cell>
          <cell r="BE41">
            <v>415.18505222200116</v>
          </cell>
          <cell r="BF41">
            <v>-155.04364821182367</v>
          </cell>
          <cell r="BG41">
            <v>0</v>
          </cell>
          <cell r="BH41">
            <v>-3177300.499143404</v>
          </cell>
          <cell r="BI41">
            <v>1564865</v>
          </cell>
          <cell r="BJ41">
            <v>725581.01192621561</v>
          </cell>
          <cell r="BK41">
            <v>6259460</v>
          </cell>
          <cell r="BL41">
            <v>0</v>
          </cell>
          <cell r="BM41">
            <v>4271.2386003267884</v>
          </cell>
          <cell r="BN41">
            <v>0</v>
          </cell>
          <cell r="BO41">
            <v>6263731.2386003267</v>
          </cell>
          <cell r="BP41">
            <v>1510190</v>
          </cell>
          <cell r="BQ41">
            <v>17205840.648741491</v>
          </cell>
          <cell r="BR41">
            <v>0</v>
          </cell>
          <cell r="BS41">
            <v>2715947.7242662613</v>
          </cell>
          <cell r="BT41">
            <v>21431978.373007752</v>
          </cell>
          <cell r="BU41">
            <v>-3356135</v>
          </cell>
          <cell r="BV41">
            <v>-3356135</v>
          </cell>
          <cell r="BW41">
            <v>-3356135</v>
          </cell>
          <cell r="BX41">
            <v>-3351888</v>
          </cell>
          <cell r="BY41">
            <v>-1747953</v>
          </cell>
          <cell r="BZ41">
            <v>0</v>
          </cell>
          <cell r="CA41"/>
          <cell r="CB41">
            <v>-15168246</v>
          </cell>
          <cell r="CC41">
            <v>47058333</v>
          </cell>
          <cell r="CD41">
            <v>725581.01192621561</v>
          </cell>
          <cell r="CE41">
            <v>-1426758.9800000002</v>
          </cell>
          <cell r="CF41">
            <v>-7212561.950093695</v>
          </cell>
          <cell r="CG41">
            <v>469052</v>
          </cell>
          <cell r="CH41">
            <v>-1510190.0199999998</v>
          </cell>
          <cell r="CI41">
            <v>3177300.499143404</v>
          </cell>
          <cell r="CJ41">
            <v>-1564865</v>
          </cell>
          <cell r="CK41">
            <v>39715890.560975932</v>
          </cell>
          <cell r="CL41"/>
          <cell r="CM41"/>
          <cell r="CN41"/>
          <cell r="CO41"/>
          <cell r="CP41"/>
          <cell r="CQ41"/>
          <cell r="CR41"/>
          <cell r="CS41">
            <v>1.2204841199810437E-3</v>
          </cell>
          <cell r="CT41">
            <v>1.4352905822638241E-3</v>
          </cell>
          <cell r="CU41">
            <v>1.394117940922465E-3</v>
          </cell>
          <cell r="CV41">
            <v>1.3366562053523613E-3</v>
          </cell>
          <cell r="CW41"/>
          <cell r="CX41"/>
          <cell r="CY41"/>
          <cell r="CZ41"/>
          <cell r="DA41"/>
          <cell r="DB41"/>
          <cell r="DC41"/>
          <cell r="DD41">
            <v>53095208</v>
          </cell>
          <cell r="DE41">
            <v>47058333</v>
          </cell>
          <cell r="DF41">
            <v>39715890</v>
          </cell>
          <cell r="DG41">
            <v>42291133</v>
          </cell>
          <cell r="DH41"/>
          <cell r="DI41"/>
          <cell r="DJ41"/>
          <cell r="DK41"/>
          <cell r="DL41"/>
          <cell r="DM41"/>
          <cell r="DN41"/>
          <cell r="DO41">
            <v>22019719.941444062</v>
          </cell>
          <cell r="DP41">
            <v>24252138.284615919</v>
          </cell>
          <cell r="DQ41">
            <v>23582943.162841499</v>
          </cell>
          <cell r="DR41">
            <v>24026600.311274052</v>
          </cell>
          <cell r="DS41"/>
          <cell r="DT41"/>
          <cell r="DU41"/>
          <cell r="DV41"/>
          <cell r="DW41"/>
          <cell r="DX41"/>
          <cell r="DY41"/>
          <cell r="DZ41">
            <v>2.4112571886106373</v>
          </cell>
          <cell r="EA41">
            <v>1.9403787182695946</v>
          </cell>
          <cell r="EB41">
            <v>1.684093869274909</v>
          </cell>
          <cell r="EC41">
            <v>1.7601796530554363</v>
          </cell>
          <cell r="ED41"/>
          <cell r="EE41"/>
          <cell r="EF41"/>
          <cell r="EG41"/>
          <cell r="EH41"/>
          <cell r="EI41"/>
          <cell r="EJ41"/>
          <cell r="EK41">
            <v>2.41E-2</v>
          </cell>
          <cell r="EL41">
            <v>3.5200000000000002E-2</v>
          </cell>
          <cell r="EM41">
            <v>4.396794443253986E-2</v>
          </cell>
          <cell r="EN41">
            <v>4.3984752298205455E-2</v>
          </cell>
        </row>
        <row r="42">
          <cell r="B42">
            <v>14300.1</v>
          </cell>
          <cell r="C42" t="str">
            <v>State Health Plan (subset of Department of Treasurer)</v>
          </cell>
          <cell r="D42">
            <v>1.4445517212050875E-4</v>
          </cell>
          <cell r="E42">
            <v>222329.75339918779</v>
          </cell>
          <cell r="F42">
            <v>172307.61733807085</v>
          </cell>
          <cell r="G42">
            <v>23198</v>
          </cell>
          <cell r="H42">
            <v>-10452.507134654352</v>
          </cell>
          <cell r="I42">
            <v>-3771.5977124253618</v>
          </cell>
          <cell r="J42">
            <v>43935.84789725313</v>
          </cell>
          <cell r="K42">
            <v>0</v>
          </cell>
          <cell r="L42">
            <v>-13621.061626107577</v>
          </cell>
          <cell r="M42">
            <v>650.41034204162361</v>
          </cell>
          <cell r="N42">
            <v>31.008169426699926</v>
          </cell>
          <cell r="O42">
            <v>-270.83885775356976</v>
          </cell>
          <cell r="P42">
            <v>440.67682598806158</v>
          </cell>
          <cell r="Q42">
            <v>-479046.52170387068</v>
          </cell>
          <cell r="R42">
            <v>111971</v>
          </cell>
          <cell r="S42">
            <v>67701.786937156692</v>
          </cell>
          <cell r="T42">
            <v>1026785</v>
          </cell>
          <cell r="U42">
            <v>219679.23804171392</v>
          </cell>
          <cell r="V42">
            <v>3043.5826478344702</v>
          </cell>
          <cell r="W42">
            <v>0</v>
          </cell>
          <cell r="X42">
            <v>1249507.8206895483</v>
          </cell>
          <cell r="Y42">
            <v>766516</v>
          </cell>
          <cell r="Z42">
            <v>1374089.4121618422</v>
          </cell>
          <cell r="AA42">
            <v>0</v>
          </cell>
          <cell r="AB42">
            <v>230410.23929151319</v>
          </cell>
          <cell r="AC42">
            <v>2371015.6514533553</v>
          </cell>
          <cell r="AD42" t="str">
            <v>N/A</v>
          </cell>
          <cell r="AE42">
            <v>-302623</v>
          </cell>
          <cell r="AF42">
            <v>-302623</v>
          </cell>
          <cell r="AG42">
            <v>-302183</v>
          </cell>
          <cell r="AH42">
            <v>-277440</v>
          </cell>
          <cell r="AI42">
            <v>63361</v>
          </cell>
          <cell r="AJ42">
            <v>0</v>
          </cell>
          <cell r="AK42">
            <v>-1121508</v>
          </cell>
          <cell r="AL42">
            <v>4056736</v>
          </cell>
          <cell r="AM42">
            <v>67701.786937156692</v>
          </cell>
          <cell r="AN42">
            <v>-210639</v>
          </cell>
          <cell r="AO42">
            <v>203422.89016303609</v>
          </cell>
          <cell r="AP42">
            <v>-29352</v>
          </cell>
          <cell r="AQ42">
            <v>115985</v>
          </cell>
          <cell r="AR42">
            <v>478605.84487788263</v>
          </cell>
          <cell r="AS42">
            <v>-111971</v>
          </cell>
          <cell r="AT42">
            <v>4570489.5219780756</v>
          </cell>
          <cell r="AU42">
            <v>1.4240063063382187E-4</v>
          </cell>
          <cell r="AV42">
            <v>249683.03134504799</v>
          </cell>
          <cell r="AW42">
            <v>179692.23309339065</v>
          </cell>
          <cell r="AX42">
            <v>-191627</v>
          </cell>
          <cell r="AY42">
            <v>0</v>
          </cell>
          <cell r="AZ42">
            <v>-1921.2331387513436</v>
          </cell>
          <cell r="BA42">
            <v>-145770.1224727153</v>
          </cell>
          <cell r="BB42">
            <v>0</v>
          </cell>
          <cell r="BC42">
            <v>-12479.552234503046</v>
          </cell>
          <cell r="BD42">
            <v>434.40893021847398</v>
          </cell>
          <cell r="BE42">
            <v>42.408616610319761</v>
          </cell>
          <cell r="BF42">
            <v>-15.836761462608582</v>
          </cell>
          <cell r="BG42">
            <v>0</v>
          </cell>
          <cell r="BH42">
            <v>-324541.83502709912</v>
          </cell>
          <cell r="BI42">
            <v>303600</v>
          </cell>
          <cell r="BJ42">
            <v>57096.502350736002</v>
          </cell>
          <cell r="BK42">
            <v>1214400</v>
          </cell>
          <cell r="BL42">
            <v>0</v>
          </cell>
          <cell r="BM42">
            <v>436.28092890878622</v>
          </cell>
          <cell r="BN42">
            <v>0</v>
          </cell>
          <cell r="BO42">
            <v>1214836.2809289088</v>
          </cell>
          <cell r="BP42">
            <v>958145</v>
          </cell>
          <cell r="BQ42">
            <v>1757471.5072848352</v>
          </cell>
          <cell r="BR42">
            <v>0</v>
          </cell>
          <cell r="BS42">
            <v>277417.46759825863</v>
          </cell>
          <cell r="BT42">
            <v>2993033.9748830935</v>
          </cell>
          <cell r="BU42">
            <v>-359828</v>
          </cell>
          <cell r="BV42">
            <v>-359828</v>
          </cell>
          <cell r="BW42">
            <v>-359828</v>
          </cell>
          <cell r="BX42">
            <v>-359394</v>
          </cell>
          <cell r="BY42">
            <v>-339320</v>
          </cell>
          <cell r="BZ42">
            <v>0</v>
          </cell>
          <cell r="CA42"/>
          <cell r="CB42">
            <v>-1778198</v>
          </cell>
          <cell r="CC42">
            <v>5541457</v>
          </cell>
          <cell r="CD42">
            <v>57096.502350736002</v>
          </cell>
          <cell r="CE42">
            <v>-171105</v>
          </cell>
          <cell r="CF42">
            <v>-736719.139773248</v>
          </cell>
          <cell r="CG42">
            <v>303209</v>
          </cell>
          <cell r="CH42">
            <v>-958145</v>
          </cell>
          <cell r="CI42">
            <v>324541.83502709912</v>
          </cell>
          <cell r="CJ42">
            <v>-303600</v>
          </cell>
          <cell r="CK42">
            <v>4056735.1976045873</v>
          </cell>
          <cell r="CL42"/>
          <cell r="CM42"/>
          <cell r="CN42"/>
          <cell r="CO42"/>
          <cell r="CP42"/>
          <cell r="CQ42"/>
          <cell r="CR42"/>
          <cell r="CS42">
            <v>1.2782000866170282E-4</v>
          </cell>
          <cell r="CT42">
            <v>1.6901577394935283E-4</v>
          </cell>
          <cell r="CU42">
            <v>1.4240063063382187E-4</v>
          </cell>
          <cell r="CV42">
            <v>1.4445517212050875E-4</v>
          </cell>
          <cell r="CW42"/>
          <cell r="CX42"/>
          <cell r="CY42"/>
          <cell r="CZ42"/>
          <cell r="DA42"/>
          <cell r="DB42"/>
          <cell r="DC42"/>
          <cell r="DD42">
            <v>5560605</v>
          </cell>
          <cell r="DE42">
            <v>5541457</v>
          </cell>
          <cell r="DF42">
            <v>4056736</v>
          </cell>
          <cell r="DG42">
            <v>4570489</v>
          </cell>
          <cell r="DH42"/>
          <cell r="DI42"/>
          <cell r="DJ42"/>
          <cell r="DK42"/>
          <cell r="DL42"/>
          <cell r="DM42"/>
          <cell r="DN42"/>
          <cell r="DO42">
            <v>2748644.3648243649</v>
          </cell>
          <cell r="DP42">
            <v>3273071.7267948729</v>
          </cell>
          <cell r="DQ42">
            <v>2828199.8196205455</v>
          </cell>
          <cell r="DR42">
            <v>3359466.9707458694</v>
          </cell>
          <cell r="DS42"/>
          <cell r="DT42"/>
          <cell r="DU42"/>
          <cell r="DV42"/>
          <cell r="DW42"/>
          <cell r="DX42"/>
          <cell r="DY42"/>
          <cell r="DZ42">
            <v>2.0230354538264597</v>
          </cell>
          <cell r="EA42">
            <v>1.6930447795063825</v>
          </cell>
          <cell r="EB42">
            <v>1.4343880414164956</v>
          </cell>
          <cell r="EC42">
            <v>1.3604804094815253</v>
          </cell>
          <cell r="ED42"/>
          <cell r="EE42"/>
          <cell r="EF42"/>
          <cell r="EG42"/>
          <cell r="EH42"/>
          <cell r="EI42"/>
          <cell r="EJ42"/>
          <cell r="EK42">
            <v>2.41E-2</v>
          </cell>
          <cell r="EL42">
            <v>3.5200000000000002E-2</v>
          </cell>
          <cell r="EM42">
            <v>4.396794443253986E-2</v>
          </cell>
          <cell r="EN42">
            <v>4.3984752298205455E-2</v>
          </cell>
        </row>
        <row r="43">
          <cell r="B43">
            <v>18400</v>
          </cell>
          <cell r="C43" t="str">
            <v>Department Of Agriculture</v>
          </cell>
          <cell r="D43">
            <v>4.8035455242277673E-3</v>
          </cell>
          <cell r="E43">
            <v>7393096.9460366499</v>
          </cell>
          <cell r="F43">
            <v>5729718.5826213257</v>
          </cell>
          <cell r="G43">
            <v>-207400.80999999959</v>
          </cell>
          <cell r="H43">
            <v>-347575.60512780963</v>
          </cell>
          <cell r="I43">
            <v>-125416.35612461674</v>
          </cell>
          <cell r="J43">
            <v>1460991.9632641461</v>
          </cell>
          <cell r="K43">
            <v>0</v>
          </cell>
          <cell r="L43">
            <v>-452939.05817879981</v>
          </cell>
          <cell r="M43">
            <v>21627.994633650982</v>
          </cell>
          <cell r="N43">
            <v>1031.1098680486357</v>
          </cell>
          <cell r="O43">
            <v>-9006.1626998291158</v>
          </cell>
          <cell r="P43">
            <v>14653.758422301042</v>
          </cell>
          <cell r="Q43">
            <v>-15929659.986890914</v>
          </cell>
          <cell r="R43">
            <v>1412403</v>
          </cell>
          <cell r="S43">
            <v>-1038474.6241758466</v>
          </cell>
          <cell r="T43">
            <v>4666848</v>
          </cell>
          <cell r="U43">
            <v>7304959.7682852754</v>
          </cell>
          <cell r="V43">
            <v>101207.78363980033</v>
          </cell>
          <cell r="W43">
            <v>0</v>
          </cell>
          <cell r="X43">
            <v>12073015.551925074</v>
          </cell>
          <cell r="Y43">
            <v>1609847</v>
          </cell>
          <cell r="Z43">
            <v>45692382.964124322</v>
          </cell>
          <cell r="AA43">
            <v>0</v>
          </cell>
          <cell r="AB43">
            <v>7661796.095204425</v>
          </cell>
          <cell r="AC43">
            <v>54964026.05932875</v>
          </cell>
          <cell r="AD43" t="str">
            <v>N/A</v>
          </cell>
          <cell r="AE43">
            <v>-13352799</v>
          </cell>
          <cell r="AF43">
            <v>-13352799</v>
          </cell>
          <cell r="AG43">
            <v>-13338166</v>
          </cell>
          <cell r="AH43">
            <v>-3975424</v>
          </cell>
          <cell r="AI43">
            <v>1128177</v>
          </cell>
          <cell r="AJ43">
            <v>0</v>
          </cell>
          <cell r="AK43">
            <v>-42891011</v>
          </cell>
          <cell r="AL43">
            <v>138005723</v>
          </cell>
          <cell r="AM43">
            <v>-1038474.6241758466</v>
          </cell>
          <cell r="AN43">
            <v>-5797925.1900000004</v>
          </cell>
          <cell r="AO43">
            <v>6764389.9434279902</v>
          </cell>
          <cell r="AP43">
            <v>582455</v>
          </cell>
          <cell r="AQ43">
            <v>-1036995</v>
          </cell>
          <cell r="AR43">
            <v>15915006.228468612</v>
          </cell>
          <cell r="AS43">
            <v>-1412403</v>
          </cell>
          <cell r="AT43">
            <v>151981776.35772073</v>
          </cell>
          <cell r="AU43">
            <v>4.8443142404344828E-3</v>
          </cell>
          <cell r="AV43">
            <v>8493944.5770430751</v>
          </cell>
          <cell r="AW43">
            <v>6112933.9090372957</v>
          </cell>
          <cell r="AX43">
            <v>-143214</v>
          </cell>
          <cell r="AY43">
            <v>0</v>
          </cell>
          <cell r="AZ43">
            <v>-65358.257276124968</v>
          </cell>
          <cell r="BA43">
            <v>-4958940.680117555</v>
          </cell>
          <cell r="BB43">
            <v>0</v>
          </cell>
          <cell r="BC43">
            <v>-424540.76456519787</v>
          </cell>
          <cell r="BD43">
            <v>14778.118309326079</v>
          </cell>
          <cell r="BE43">
            <v>1442.6949125722742</v>
          </cell>
          <cell r="BF43">
            <v>-538.74936321705638</v>
          </cell>
          <cell r="BG43">
            <v>0</v>
          </cell>
          <cell r="BH43">
            <v>-11040559.483766096</v>
          </cell>
          <cell r="BI43">
            <v>1555616</v>
          </cell>
          <cell r="BJ43">
            <v>-454436.63578592241</v>
          </cell>
          <cell r="BK43">
            <v>6222464</v>
          </cell>
          <cell r="BL43">
            <v>0</v>
          </cell>
          <cell r="BM43">
            <v>14841.801664330829</v>
          </cell>
          <cell r="BN43">
            <v>0</v>
          </cell>
          <cell r="BO43">
            <v>6237305.801664331</v>
          </cell>
          <cell r="BP43">
            <v>716065</v>
          </cell>
          <cell r="BQ43">
            <v>59787265.070409492</v>
          </cell>
          <cell r="BR43">
            <v>0</v>
          </cell>
          <cell r="BS43">
            <v>9437439.8684181403</v>
          </cell>
          <cell r="BT43">
            <v>69940769.938827634</v>
          </cell>
          <cell r="BU43">
            <v>-14637677</v>
          </cell>
          <cell r="BV43">
            <v>-14637677</v>
          </cell>
          <cell r="BW43">
            <v>-14637677</v>
          </cell>
          <cell r="BX43">
            <v>-14622920</v>
          </cell>
          <cell r="BY43">
            <v>-5167512</v>
          </cell>
          <cell r="BZ43">
            <v>0</v>
          </cell>
          <cell r="CA43"/>
          <cell r="CB43">
            <v>-63703463</v>
          </cell>
          <cell r="CC43">
            <v>159857963</v>
          </cell>
          <cell r="CD43">
            <v>-454436.63578592241</v>
          </cell>
          <cell r="CE43">
            <v>-5461932.7399999993</v>
          </cell>
          <cell r="CF43">
            <v>-25062382.126533441</v>
          </cell>
          <cell r="CG43">
            <v>357633</v>
          </cell>
          <cell r="CH43">
            <v>-716065.26000000071</v>
          </cell>
          <cell r="CI43">
            <v>11040559.483766096</v>
          </cell>
          <cell r="CJ43">
            <v>-1555616</v>
          </cell>
          <cell r="CK43">
            <v>138005722.72144669</v>
          </cell>
          <cell r="CL43"/>
          <cell r="CM43"/>
          <cell r="CN43"/>
          <cell r="CO43"/>
          <cell r="CP43"/>
          <cell r="CQ43"/>
          <cell r="CR43"/>
          <cell r="CS43">
            <v>4.6750079910963301E-3</v>
          </cell>
          <cell r="CT43">
            <v>4.8757066663651797E-3</v>
          </cell>
          <cell r="CU43">
            <v>4.8443142404344828E-3</v>
          </cell>
          <cell r="CV43">
            <v>4.8035455242277673E-3</v>
          </cell>
          <cell r="CW43"/>
          <cell r="CX43"/>
          <cell r="CY43"/>
          <cell r="CZ43"/>
          <cell r="DA43"/>
          <cell r="DB43"/>
          <cell r="DC43"/>
          <cell r="DD43">
            <v>203378738</v>
          </cell>
          <cell r="DE43">
            <v>159857963</v>
          </cell>
          <cell r="DF43">
            <v>138005723</v>
          </cell>
          <cell r="DG43">
            <v>151981776</v>
          </cell>
          <cell r="DH43"/>
          <cell r="DI43"/>
          <cell r="DJ43"/>
          <cell r="DK43"/>
          <cell r="DL43"/>
          <cell r="DM43"/>
          <cell r="DN43"/>
          <cell r="DO43">
            <v>86411074.754145712</v>
          </cell>
          <cell r="DP43">
            <v>90169346.643171906</v>
          </cell>
          <cell r="DQ43">
            <v>90280454.633397922</v>
          </cell>
          <cell r="DR43">
            <v>92470711.381370351</v>
          </cell>
          <cell r="DS43"/>
          <cell r="DT43"/>
          <cell r="DU43"/>
          <cell r="DV43"/>
          <cell r="DW43"/>
          <cell r="DX43"/>
          <cell r="DY43"/>
          <cell r="DZ43">
            <v>2.3536188917757048</v>
          </cell>
          <cell r="EA43">
            <v>1.7728637164535259</v>
          </cell>
          <cell r="EB43">
            <v>1.5286334518407134</v>
          </cell>
          <cell r="EC43">
            <v>1.6435666356365792</v>
          </cell>
          <cell r="ED43"/>
          <cell r="EE43"/>
          <cell r="EF43"/>
          <cell r="EG43"/>
          <cell r="EH43"/>
          <cell r="EI43"/>
          <cell r="EJ43"/>
          <cell r="EK43">
            <v>2.41E-2</v>
          </cell>
          <cell r="EL43">
            <v>3.5200000000000002E-2</v>
          </cell>
          <cell r="EM43">
            <v>4.396794443253986E-2</v>
          </cell>
          <cell r="EN43">
            <v>4.3984752298205455E-2</v>
          </cell>
        </row>
        <row r="44">
          <cell r="B44">
            <v>18600</v>
          </cell>
          <cell r="C44" t="str">
            <v>Barber Examiners, State Board Of</v>
          </cell>
          <cell r="D44">
            <v>1.3420599128639418E-5</v>
          </cell>
          <cell r="E44">
            <v>20655.53244608358</v>
          </cell>
          <cell r="F44">
            <v>16008.228886232722</v>
          </cell>
          <cell r="G44">
            <v>-938.89999999999782</v>
          </cell>
          <cell r="H44">
            <v>-971.08955037217163</v>
          </cell>
          <cell r="I44">
            <v>-350.40005996274027</v>
          </cell>
          <cell r="J44">
            <v>4081.8573218964411</v>
          </cell>
          <cell r="K44">
            <v>0</v>
          </cell>
          <cell r="L44">
            <v>-1265.4639159474586</v>
          </cell>
          <cell r="M44">
            <v>60.426333938254402</v>
          </cell>
          <cell r="N44">
            <v>2.8808121265572226</v>
          </cell>
          <cell r="O44">
            <v>-25.162267885686916</v>
          </cell>
          <cell r="P44">
            <v>40.941054169616081</v>
          </cell>
          <cell r="Q44">
            <v>-44505.788455905022</v>
          </cell>
          <cell r="R44">
            <v>-43846</v>
          </cell>
          <cell r="S44">
            <v>-51052.937395625922</v>
          </cell>
          <cell r="T44">
            <v>0</v>
          </cell>
          <cell r="U44">
            <v>20409.286475276214</v>
          </cell>
          <cell r="V44">
            <v>282.76386391616234</v>
          </cell>
          <cell r="W44">
            <v>0</v>
          </cell>
          <cell r="X44">
            <v>20692.050339192378</v>
          </cell>
          <cell r="Y44">
            <v>143363</v>
          </cell>
          <cell r="Z44">
            <v>127659.69467779083</v>
          </cell>
          <cell r="AA44">
            <v>0</v>
          </cell>
          <cell r="AB44">
            <v>21406.249504764295</v>
          </cell>
          <cell r="AC44">
            <v>292428.94418255513</v>
          </cell>
          <cell r="AD44" t="str">
            <v>N/A</v>
          </cell>
          <cell r="AE44">
            <v>-85462</v>
          </cell>
          <cell r="AF44">
            <v>-85462</v>
          </cell>
          <cell r="AG44">
            <v>-85421</v>
          </cell>
          <cell r="AH44">
            <v>-18180</v>
          </cell>
          <cell r="AI44">
            <v>2788</v>
          </cell>
          <cell r="AJ44">
            <v>0</v>
          </cell>
          <cell r="AK44">
            <v>-271737</v>
          </cell>
          <cell r="AL44">
            <v>387346</v>
          </cell>
          <cell r="AM44">
            <v>-51052.937395625922</v>
          </cell>
          <cell r="AN44">
            <v>-16682.100000000002</v>
          </cell>
          <cell r="AO44">
            <v>18898.991447601893</v>
          </cell>
          <cell r="AP44">
            <v>2516</v>
          </cell>
          <cell r="AQ44">
            <v>-4715</v>
          </cell>
          <cell r="AR44">
            <v>44464.847401735402</v>
          </cell>
          <cell r="AS44">
            <v>43846</v>
          </cell>
          <cell r="AT44">
            <v>424621.80145371135</v>
          </cell>
          <cell r="AU44">
            <v>1.3596735650969086E-5</v>
          </cell>
          <cell r="AV44">
            <v>23840.302944030096</v>
          </cell>
          <cell r="AW44">
            <v>17157.422555141799</v>
          </cell>
          <cell r="AX44">
            <v>-7108</v>
          </cell>
          <cell r="AY44">
            <v>0</v>
          </cell>
          <cell r="AZ44">
            <v>-183.44370383201957</v>
          </cell>
          <cell r="BA44">
            <v>-13918.462384956249</v>
          </cell>
          <cell r="BB44">
            <v>0</v>
          </cell>
          <cell r="BC44">
            <v>-1191.575992464019</v>
          </cell>
          <cell r="BD44">
            <v>41.478351340938453</v>
          </cell>
          <cell r="BE44">
            <v>4.0492710376864052</v>
          </cell>
          <cell r="BF44">
            <v>-1.5121299548753568</v>
          </cell>
          <cell r="BG44">
            <v>0</v>
          </cell>
          <cell r="BH44">
            <v>-30987.991548232752</v>
          </cell>
          <cell r="BI44">
            <v>-36736</v>
          </cell>
          <cell r="BJ44">
            <v>-49083.732637889392</v>
          </cell>
          <cell r="BK44">
            <v>0</v>
          </cell>
          <cell r="BL44">
            <v>0</v>
          </cell>
          <cell r="BM44">
            <v>41.657094027806096</v>
          </cell>
          <cell r="BN44">
            <v>0</v>
          </cell>
          <cell r="BO44">
            <v>41.657094027806096</v>
          </cell>
          <cell r="BP44">
            <v>182494</v>
          </cell>
          <cell r="BQ44">
            <v>167807.37130377942</v>
          </cell>
          <cell r="BR44">
            <v>0</v>
          </cell>
          <cell r="BS44">
            <v>26488.449911393269</v>
          </cell>
          <cell r="BT44">
            <v>376789.82121517271</v>
          </cell>
          <cell r="BU44">
            <v>-88894</v>
          </cell>
          <cell r="BV44">
            <v>-88894</v>
          </cell>
          <cell r="BW44">
            <v>-88894</v>
          </cell>
          <cell r="BX44">
            <v>-88853</v>
          </cell>
          <cell r="BY44">
            <v>-21212</v>
          </cell>
          <cell r="BZ44">
            <v>0</v>
          </cell>
          <cell r="CA44"/>
          <cell r="CB44">
            <v>-376747</v>
          </cell>
          <cell r="CC44">
            <v>478866</v>
          </cell>
          <cell r="CD44">
            <v>-49083.732637889392</v>
          </cell>
          <cell r="CE44">
            <v>-15757.59</v>
          </cell>
          <cell r="CF44">
            <v>-70343.616793836351</v>
          </cell>
          <cell r="CG44">
            <v>11492</v>
          </cell>
          <cell r="CH44">
            <v>-35550.410000000003</v>
          </cell>
          <cell r="CI44">
            <v>30987.991548232752</v>
          </cell>
          <cell r="CJ44">
            <v>36736</v>
          </cell>
          <cell r="CK44">
            <v>387346.64211650693</v>
          </cell>
          <cell r="CL44"/>
          <cell r="CM44"/>
          <cell r="CN44"/>
          <cell r="CO44"/>
          <cell r="CP44"/>
          <cell r="CQ44"/>
          <cell r="CR44"/>
          <cell r="CS44">
            <v>1.9691337141991118E-5</v>
          </cell>
          <cell r="CT44">
            <v>1.4605538639950403E-5</v>
          </cell>
          <cell r="CU44">
            <v>1.3596735650969086E-5</v>
          </cell>
          <cell r="CV44">
            <v>1.3420599128639418E-5</v>
          </cell>
          <cell r="CW44"/>
          <cell r="CX44"/>
          <cell r="CY44"/>
          <cell r="CZ44"/>
          <cell r="DA44"/>
          <cell r="DB44"/>
          <cell r="DC44"/>
          <cell r="DD44">
            <v>856640</v>
          </cell>
          <cell r="DE44">
            <v>478866</v>
          </cell>
          <cell r="DF44">
            <v>387346</v>
          </cell>
          <cell r="DG44">
            <v>424621</v>
          </cell>
          <cell r="DH44"/>
          <cell r="DI44"/>
          <cell r="DJ44"/>
          <cell r="DK44"/>
          <cell r="DL44"/>
          <cell r="DM44"/>
          <cell r="DN44"/>
          <cell r="DO44">
            <v>341227.81246102566</v>
          </cell>
          <cell r="DP44">
            <v>253406.45553738324</v>
          </cell>
          <cell r="DQ44">
            <v>260457.6908661612</v>
          </cell>
          <cell r="DR44">
            <v>266061.66926675342</v>
          </cell>
          <cell r="DS44"/>
          <cell r="DT44"/>
          <cell r="DU44"/>
          <cell r="DV44"/>
          <cell r="DW44"/>
          <cell r="DX44"/>
          <cell r="DY44"/>
          <cell r="DZ44">
            <v>2.5104635926997996</v>
          </cell>
          <cell r="EA44">
            <v>1.8897150784280488</v>
          </cell>
          <cell r="EB44">
            <v>1.4871743610713406</v>
          </cell>
          <cell r="EC44">
            <v>1.5959495449691214</v>
          </cell>
          <cell r="ED44"/>
          <cell r="EE44"/>
          <cell r="EF44"/>
          <cell r="EG44"/>
          <cell r="EH44"/>
          <cell r="EI44"/>
          <cell r="EJ44"/>
          <cell r="EK44">
            <v>2.41E-2</v>
          </cell>
          <cell r="EL44">
            <v>3.5200000000000002E-2</v>
          </cell>
          <cell r="EM44">
            <v>4.396794443253986E-2</v>
          </cell>
          <cell r="EN44">
            <v>4.3984752298205455E-2</v>
          </cell>
        </row>
        <row r="45">
          <cell r="B45">
            <v>18640</v>
          </cell>
          <cell r="C45" t="str">
            <v>North Carolina Board of Opticians</v>
          </cell>
          <cell r="D45">
            <v>1.3979248690649074E-6</v>
          </cell>
          <cell r="E45">
            <v>2151.5345338449633</v>
          </cell>
          <cell r="F45">
            <v>1667.4591838446977</v>
          </cell>
          <cell r="G45">
            <v>3509.5200000000004</v>
          </cell>
          <cell r="H45">
            <v>-101.15123919150562</v>
          </cell>
          <cell r="I45">
            <v>-36.498590953249696</v>
          </cell>
          <cell r="J45">
            <v>425.17698409431625</v>
          </cell>
          <cell r="K45">
            <v>0</v>
          </cell>
          <cell r="L45">
            <v>-131.81404660482994</v>
          </cell>
          <cell r="M45">
            <v>6.2941657186112812</v>
          </cell>
          <cell r="N45">
            <v>0.30007296069399675</v>
          </cell>
          <cell r="O45">
            <v>-2.6209679390849256</v>
          </cell>
          <cell r="P45">
            <v>4.2645277785927043</v>
          </cell>
          <cell r="Q45">
            <v>-4635.8398685110669</v>
          </cell>
          <cell r="R45">
            <v>6901</v>
          </cell>
          <cell r="S45">
            <v>9757.6247550421376</v>
          </cell>
          <cell r="T45">
            <v>45154</v>
          </cell>
          <cell r="U45">
            <v>2125.8849064923324</v>
          </cell>
          <cell r="V45">
            <v>29.453427052877206</v>
          </cell>
          <cell r="W45">
            <v>0</v>
          </cell>
          <cell r="X45">
            <v>47309.338333545209</v>
          </cell>
          <cell r="Y45">
            <v>0</v>
          </cell>
          <cell r="Z45">
            <v>13297.369234916487</v>
          </cell>
          <cell r="AA45">
            <v>0</v>
          </cell>
          <cell r="AB45">
            <v>2229.7311952534342</v>
          </cell>
          <cell r="AC45">
            <v>15527.100430169921</v>
          </cell>
          <cell r="AD45" t="str">
            <v>N/A</v>
          </cell>
          <cell r="AE45">
            <v>6174</v>
          </cell>
          <cell r="AF45">
            <v>6174</v>
          </cell>
          <cell r="AG45">
            <v>6179</v>
          </cell>
          <cell r="AH45">
            <v>9356</v>
          </cell>
          <cell r="AI45">
            <v>3899</v>
          </cell>
          <cell r="AJ45">
            <v>0</v>
          </cell>
          <cell r="AK45">
            <v>31782</v>
          </cell>
          <cell r="AL45">
            <v>26092</v>
          </cell>
          <cell r="AM45">
            <v>9757.6247550421376</v>
          </cell>
          <cell r="AN45">
            <v>-1982.5200000000002</v>
          </cell>
          <cell r="AO45">
            <v>1968.5686079743652</v>
          </cell>
          <cell r="AP45">
            <v>-6887</v>
          </cell>
          <cell r="AQ45">
            <v>17550</v>
          </cell>
          <cell r="AR45">
            <v>4631.5753407324737</v>
          </cell>
          <cell r="AS45">
            <v>-6901</v>
          </cell>
          <cell r="AT45">
            <v>44229.248703748985</v>
          </cell>
          <cell r="AU45">
            <v>9.158874458953805E-7</v>
          </cell>
          <cell r="AV45">
            <v>1605.9026764430466</v>
          </cell>
          <cell r="AW45">
            <v>1155.7382834795796</v>
          </cell>
          <cell r="AX45">
            <v>6901</v>
          </cell>
          <cell r="AY45">
            <v>0</v>
          </cell>
          <cell r="AZ45">
            <v>-12.356920784609216</v>
          </cell>
          <cell r="BA45">
            <v>-937.55922684574136</v>
          </cell>
          <cell r="BB45">
            <v>0</v>
          </cell>
          <cell r="BC45">
            <v>-80.265551993013801</v>
          </cell>
          <cell r="BD45">
            <v>2.7940163172103527</v>
          </cell>
          <cell r="BE45">
            <v>0.27276227203699505</v>
          </cell>
          <cell r="BF45">
            <v>-0.1018583340725594</v>
          </cell>
          <cell r="BG45">
            <v>0</v>
          </cell>
          <cell r="BH45">
            <v>-2087.3769381929319</v>
          </cell>
          <cell r="BI45">
            <v>0</v>
          </cell>
          <cell r="BJ45">
            <v>6548.0472423615047</v>
          </cell>
          <cell r="BK45">
            <v>34505</v>
          </cell>
          <cell r="BL45">
            <v>0</v>
          </cell>
          <cell r="BM45">
            <v>2.8060565735740934</v>
          </cell>
          <cell r="BN45">
            <v>0</v>
          </cell>
          <cell r="BO45">
            <v>34507.806056573572</v>
          </cell>
          <cell r="BP45">
            <v>0</v>
          </cell>
          <cell r="BQ45">
            <v>11303.644393121824</v>
          </cell>
          <cell r="BR45">
            <v>0</v>
          </cell>
          <cell r="BS45">
            <v>1784.2840633107826</v>
          </cell>
          <cell r="BT45">
            <v>13087.928456432606</v>
          </cell>
          <cell r="BU45">
            <v>3867</v>
          </cell>
          <cell r="BV45">
            <v>3867</v>
          </cell>
          <cell r="BW45">
            <v>3867</v>
          </cell>
          <cell r="BX45">
            <v>3869</v>
          </cell>
          <cell r="BY45">
            <v>5951</v>
          </cell>
          <cell r="BZ45">
            <v>0</v>
          </cell>
          <cell r="CA45"/>
          <cell r="CB45">
            <v>21421</v>
          </cell>
          <cell r="CC45">
            <v>0</v>
          </cell>
          <cell r="CD45">
            <v>6548.0472423615047</v>
          </cell>
          <cell r="CE45">
            <v>-1876.1999999999998</v>
          </cell>
          <cell r="CF45">
            <v>-4738.4046563969378</v>
          </cell>
          <cell r="CG45">
            <v>-10434</v>
          </cell>
          <cell r="CH45">
            <v>34505.199999999997</v>
          </cell>
          <cell r="CI45">
            <v>2087.3769381929319</v>
          </cell>
          <cell r="CJ45">
            <v>0</v>
          </cell>
          <cell r="CK45">
            <v>26092.019524157495</v>
          </cell>
          <cell r="CL45"/>
          <cell r="CM45"/>
          <cell r="CN45"/>
          <cell r="CO45"/>
          <cell r="CP45"/>
          <cell r="CQ45"/>
          <cell r="CR45"/>
          <cell r="CS45">
            <v>0</v>
          </cell>
          <cell r="CT45">
            <v>0</v>
          </cell>
          <cell r="CU45">
            <v>9.158874458953805E-7</v>
          </cell>
          <cell r="CV45">
            <v>1.3979248690649074E-6</v>
          </cell>
          <cell r="CW45"/>
          <cell r="CX45"/>
          <cell r="CY45"/>
          <cell r="CZ45"/>
          <cell r="DA45"/>
          <cell r="DB45"/>
          <cell r="DC45"/>
          <cell r="DD45">
            <v>0</v>
          </cell>
          <cell r="DE45">
            <v>0</v>
          </cell>
          <cell r="DF45">
            <v>26092</v>
          </cell>
          <cell r="DG45">
            <v>44230</v>
          </cell>
          <cell r="DH45"/>
          <cell r="DI45"/>
          <cell r="DJ45"/>
          <cell r="DK45"/>
          <cell r="DL45"/>
          <cell r="DM45"/>
          <cell r="DN45"/>
          <cell r="DO45">
            <v>0</v>
          </cell>
          <cell r="DP45">
            <v>0</v>
          </cell>
          <cell r="DQ45">
            <v>31011.767637252375</v>
          </cell>
          <cell r="DR45">
            <v>31619.07556930626</v>
          </cell>
          <cell r="DS45"/>
          <cell r="DT45"/>
          <cell r="DU45"/>
          <cell r="DV45"/>
          <cell r="DW45"/>
          <cell r="DX45"/>
          <cell r="DY45"/>
          <cell r="DZ45">
            <v>0</v>
          </cell>
          <cell r="EA45">
            <v>0</v>
          </cell>
          <cell r="EB45">
            <v>0.84135803883224691</v>
          </cell>
          <cell r="EC45">
            <v>1.3988391249153282</v>
          </cell>
          <cell r="ED45"/>
          <cell r="EE45"/>
          <cell r="EF45"/>
          <cell r="EG45"/>
          <cell r="EH45"/>
          <cell r="EI45"/>
          <cell r="EJ45"/>
          <cell r="EK45">
            <v>2.41E-2</v>
          </cell>
          <cell r="EL45">
            <v>3.5200000000000002E-2</v>
          </cell>
          <cell r="EM45">
            <v>4.396794443253986E-2</v>
          </cell>
          <cell r="EN45">
            <v>4.3984752298205455E-2</v>
          </cell>
        </row>
        <row r="46">
          <cell r="B46">
            <v>18690</v>
          </cell>
          <cell r="C46" t="str">
            <v>N.C. Real Estate Commission</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-29536</v>
          </cell>
          <cell r="S46">
            <v>-29536</v>
          </cell>
          <cell r="T46">
            <v>0</v>
          </cell>
          <cell r="U46">
            <v>0</v>
          </cell>
          <cell r="V46">
            <v>0</v>
          </cell>
          <cell r="W46">
            <v>0</v>
          </cell>
          <cell r="X46">
            <v>0</v>
          </cell>
          <cell r="Y46">
            <v>88608</v>
          </cell>
          <cell r="Z46">
            <v>0</v>
          </cell>
          <cell r="AA46">
            <v>0</v>
          </cell>
          <cell r="AB46">
            <v>0</v>
          </cell>
          <cell r="AC46">
            <v>88608</v>
          </cell>
          <cell r="AD46" t="str">
            <v>N/A</v>
          </cell>
          <cell r="AE46">
            <v>-29536</v>
          </cell>
          <cell r="AF46">
            <v>-29536</v>
          </cell>
          <cell r="AG46">
            <v>-29536</v>
          </cell>
          <cell r="AH46">
            <v>0</v>
          </cell>
          <cell r="AI46">
            <v>0</v>
          </cell>
          <cell r="AJ46">
            <v>0</v>
          </cell>
          <cell r="AK46">
            <v>-88608</v>
          </cell>
          <cell r="AL46">
            <v>0</v>
          </cell>
          <cell r="AM46">
            <v>-29536</v>
          </cell>
          <cell r="AN46">
            <v>0</v>
          </cell>
          <cell r="AO46">
            <v>0</v>
          </cell>
          <cell r="AP46">
            <v>0</v>
          </cell>
          <cell r="AQ46">
            <v>0</v>
          </cell>
          <cell r="AR46">
            <v>0</v>
          </cell>
          <cell r="AS46">
            <v>29536</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-29536</v>
          </cell>
          <cell r="BJ46">
            <v>-29536</v>
          </cell>
          <cell r="BK46">
            <v>0</v>
          </cell>
          <cell r="BL46">
            <v>0</v>
          </cell>
          <cell r="BM46">
            <v>0</v>
          </cell>
          <cell r="BN46">
            <v>0</v>
          </cell>
          <cell r="BO46">
            <v>0</v>
          </cell>
          <cell r="BP46">
            <v>118144</v>
          </cell>
          <cell r="BQ46">
            <v>0</v>
          </cell>
          <cell r="BR46">
            <v>0</v>
          </cell>
          <cell r="BS46">
            <v>0</v>
          </cell>
          <cell r="BT46">
            <v>118144</v>
          </cell>
          <cell r="BU46">
            <v>-29536</v>
          </cell>
          <cell r="BV46">
            <v>-29536</v>
          </cell>
          <cell r="BW46">
            <v>-29536</v>
          </cell>
          <cell r="BX46">
            <v>-29536</v>
          </cell>
          <cell r="BY46">
            <v>0</v>
          </cell>
          <cell r="BZ46">
            <v>0</v>
          </cell>
          <cell r="CA46"/>
          <cell r="CB46">
            <v>-118144</v>
          </cell>
          <cell r="CC46">
            <v>0</v>
          </cell>
          <cell r="CD46">
            <v>-29536</v>
          </cell>
          <cell r="CE46">
            <v>0</v>
          </cell>
          <cell r="CF46">
            <v>0</v>
          </cell>
          <cell r="CG46">
            <v>0</v>
          </cell>
          <cell r="CH46">
            <v>0</v>
          </cell>
          <cell r="CI46">
            <v>0</v>
          </cell>
          <cell r="CJ46">
            <v>29536</v>
          </cell>
          <cell r="CK46">
            <v>0</v>
          </cell>
          <cell r="CL46"/>
          <cell r="CM46"/>
          <cell r="CN46"/>
          <cell r="CO46"/>
          <cell r="CP46"/>
          <cell r="CQ46"/>
          <cell r="CR46"/>
          <cell r="CS46">
            <v>4.1545758327428627E-6</v>
          </cell>
          <cell r="CT46">
            <v>0</v>
          </cell>
          <cell r="CU46">
            <v>0</v>
          </cell>
          <cell r="CV46">
            <v>0</v>
          </cell>
          <cell r="CW46"/>
          <cell r="CX46"/>
          <cell r="CY46"/>
          <cell r="CZ46"/>
          <cell r="DA46"/>
          <cell r="DB46"/>
          <cell r="DC46"/>
          <cell r="DD46">
            <v>180738</v>
          </cell>
          <cell r="DE46">
            <v>0</v>
          </cell>
          <cell r="DF46">
            <v>0</v>
          </cell>
          <cell r="DG46">
            <v>0</v>
          </cell>
          <cell r="DH46"/>
          <cell r="DI46"/>
          <cell r="DJ46"/>
          <cell r="DK46"/>
          <cell r="DL46"/>
          <cell r="DM46"/>
          <cell r="DN46"/>
          <cell r="DO46">
            <v>191655.31184619563</v>
          </cell>
          <cell r="DP46">
            <v>60640.528378328927</v>
          </cell>
          <cell r="DQ46">
            <v>0</v>
          </cell>
          <cell r="DR46">
            <v>0</v>
          </cell>
          <cell r="DS46"/>
          <cell r="DT46"/>
          <cell r="DU46"/>
          <cell r="DV46"/>
          <cell r="DW46"/>
          <cell r="DX46"/>
          <cell r="DY46"/>
          <cell r="DZ46">
            <v>0.94303673745835526</v>
          </cell>
          <cell r="EA46">
            <v>0</v>
          </cell>
          <cell r="EB46">
            <v>0</v>
          </cell>
          <cell r="EC46">
            <v>0</v>
          </cell>
          <cell r="ED46"/>
          <cell r="EE46"/>
          <cell r="EF46"/>
          <cell r="EG46"/>
          <cell r="EH46"/>
          <cell r="EI46"/>
          <cell r="EJ46"/>
          <cell r="EK46">
            <v>2.41E-2</v>
          </cell>
          <cell r="EL46">
            <v>3.5200000000000002E-2</v>
          </cell>
          <cell r="EM46">
            <v>4.396794443253986E-2</v>
          </cell>
          <cell r="EN46">
            <v>4.3984752298205455E-2</v>
          </cell>
        </row>
        <row r="47">
          <cell r="B47">
            <v>18740</v>
          </cell>
          <cell r="C47" t="str">
            <v>N.C. Auctioneers Licensing Board</v>
          </cell>
          <cell r="D47">
            <v>6.5544261196561268E-6</v>
          </cell>
          <cell r="E47">
            <v>10087.862701383003</v>
          </cell>
          <cell r="F47">
            <v>7818.1869926692871</v>
          </cell>
          <cell r="G47">
            <v>-319.73999999999978</v>
          </cell>
          <cell r="H47">
            <v>-474.26606312245644</v>
          </cell>
          <cell r="I47">
            <v>-171.13031119808841</v>
          </cell>
          <cell r="J47">
            <v>1993.5199606889673</v>
          </cell>
          <cell r="K47">
            <v>0</v>
          </cell>
          <cell r="L47">
            <v>-618.03423712047311</v>
          </cell>
          <cell r="M47">
            <v>29.511345781483808</v>
          </cell>
          <cell r="N47">
            <v>1.4069468931409055</v>
          </cell>
          <cell r="O47">
            <v>-12.288886977317153</v>
          </cell>
          <cell r="P47">
            <v>19.995017528162535</v>
          </cell>
          <cell r="Q47">
            <v>-21735.982092540722</v>
          </cell>
          <cell r="R47">
            <v>5425</v>
          </cell>
          <cell r="S47">
            <v>2044.0413739849864</v>
          </cell>
          <cell r="T47">
            <v>18273</v>
          </cell>
          <cell r="U47">
            <v>9967.5997379005748</v>
          </cell>
          <cell r="V47">
            <v>138.09777325007383</v>
          </cell>
          <cell r="W47">
            <v>0</v>
          </cell>
          <cell r="X47">
            <v>28378.697511150647</v>
          </cell>
          <cell r="Y47">
            <v>4279</v>
          </cell>
          <cell r="Z47">
            <v>62347.144803532101</v>
          </cell>
          <cell r="AA47">
            <v>0</v>
          </cell>
          <cell r="AB47">
            <v>10454.502033258133</v>
          </cell>
          <cell r="AC47">
            <v>77080.646836790242</v>
          </cell>
          <cell r="AD47" t="str">
            <v>N/A</v>
          </cell>
          <cell r="AE47">
            <v>-14762</v>
          </cell>
          <cell r="AF47">
            <v>-14762</v>
          </cell>
          <cell r="AG47">
            <v>-14742</v>
          </cell>
          <cell r="AH47">
            <v>-5935</v>
          </cell>
          <cell r="AI47">
            <v>1499</v>
          </cell>
          <cell r="AJ47">
            <v>0</v>
          </cell>
          <cell r="AK47">
            <v>-48702</v>
          </cell>
          <cell r="AL47">
            <v>189156</v>
          </cell>
          <cell r="AM47">
            <v>2044.0413739849864</v>
          </cell>
          <cell r="AN47">
            <v>-8947.26</v>
          </cell>
          <cell r="AO47">
            <v>9229.9935339680887</v>
          </cell>
          <cell r="AP47">
            <v>1220</v>
          </cell>
          <cell r="AQ47">
            <v>-1615</v>
          </cell>
          <cell r="AR47">
            <v>21715.987075012559</v>
          </cell>
          <cell r="AS47">
            <v>-5425</v>
          </cell>
          <cell r="AT47">
            <v>207378.7619829656</v>
          </cell>
          <cell r="AU47">
            <v>6.6398151390298904E-6</v>
          </cell>
          <cell r="AV47">
            <v>11642.147679435664</v>
          </cell>
          <cell r="AW47">
            <v>8378.6371194356343</v>
          </cell>
          <cell r="AX47">
            <v>-665</v>
          </cell>
          <cell r="AY47">
            <v>0</v>
          </cell>
          <cell r="AZ47">
            <v>-89.582699342745968</v>
          </cell>
          <cell r="BA47">
            <v>-6796.9268233190787</v>
          </cell>
          <cell r="BB47">
            <v>0</v>
          </cell>
          <cell r="BC47">
            <v>-581.89292762364289</v>
          </cell>
          <cell r="BD47">
            <v>20.255493101091112</v>
          </cell>
          <cell r="BE47">
            <v>1.9774166261847697</v>
          </cell>
          <cell r="BF47">
            <v>-0.73843190191363139</v>
          </cell>
          <cell r="BG47">
            <v>0</v>
          </cell>
          <cell r="BH47">
            <v>-15132.642179111668</v>
          </cell>
          <cell r="BI47">
            <v>6091</v>
          </cell>
          <cell r="BJ47">
            <v>2867.2346472995232</v>
          </cell>
          <cell r="BK47">
            <v>24364</v>
          </cell>
          <cell r="BL47">
            <v>0</v>
          </cell>
          <cell r="BM47">
            <v>20.342780110908802</v>
          </cell>
          <cell r="BN47">
            <v>0</v>
          </cell>
          <cell r="BO47">
            <v>24384.34278011091</v>
          </cell>
          <cell r="BP47">
            <v>3330</v>
          </cell>
          <cell r="BQ47">
            <v>81946.869677078052</v>
          </cell>
          <cell r="BR47">
            <v>0</v>
          </cell>
          <cell r="BS47">
            <v>12935.340896957758</v>
          </cell>
          <cell r="BT47">
            <v>98212.210574035809</v>
          </cell>
          <cell r="BU47">
            <v>-16574</v>
          </cell>
          <cell r="BV47">
            <v>-16574</v>
          </cell>
          <cell r="BW47">
            <v>-16574</v>
          </cell>
          <cell r="BX47">
            <v>-16554</v>
          </cell>
          <cell r="BY47">
            <v>-7553</v>
          </cell>
          <cell r="BZ47">
            <v>0</v>
          </cell>
          <cell r="CA47"/>
          <cell r="CB47">
            <v>-73829</v>
          </cell>
          <cell r="CC47">
            <v>221627</v>
          </cell>
          <cell r="CD47">
            <v>2867.2346472995232</v>
          </cell>
          <cell r="CE47">
            <v>-8063.1199999999981</v>
          </cell>
          <cell r="CF47">
            <v>-34351.525521388088</v>
          </cell>
          <cell r="CG47">
            <v>1365</v>
          </cell>
          <cell r="CH47">
            <v>-3329.8800000000019</v>
          </cell>
          <cell r="CI47">
            <v>15132.642179111668</v>
          </cell>
          <cell r="CJ47">
            <v>-6091</v>
          </cell>
          <cell r="CK47">
            <v>189156.35130502307</v>
          </cell>
          <cell r="CL47"/>
          <cell r="CM47"/>
          <cell r="CN47"/>
          <cell r="CO47"/>
          <cell r="CP47"/>
          <cell r="CQ47"/>
          <cell r="CR47"/>
          <cell r="CS47">
            <v>5.945790166111434E-6</v>
          </cell>
          <cell r="CT47">
            <v>6.759672542733752E-6</v>
          </cell>
          <cell r="CU47">
            <v>6.6398151390298904E-6</v>
          </cell>
          <cell r="CV47">
            <v>6.5544261196561268E-6</v>
          </cell>
          <cell r="CW47"/>
          <cell r="CX47"/>
          <cell r="CY47"/>
          <cell r="CZ47"/>
          <cell r="DA47"/>
          <cell r="DB47"/>
          <cell r="DC47"/>
          <cell r="DD47">
            <v>258662</v>
          </cell>
          <cell r="DE47">
            <v>221627</v>
          </cell>
          <cell r="DF47">
            <v>189156</v>
          </cell>
          <cell r="DG47">
            <v>207379</v>
          </cell>
          <cell r="DH47"/>
          <cell r="DI47"/>
          <cell r="DJ47"/>
          <cell r="DK47"/>
          <cell r="DL47"/>
          <cell r="DM47"/>
          <cell r="DN47"/>
          <cell r="DO47">
            <v>103961.96445097496</v>
          </cell>
          <cell r="DP47">
            <v>130201.52764722815</v>
          </cell>
          <cell r="DQ47">
            <v>133275.55904023148</v>
          </cell>
          <cell r="DR47">
            <v>142699.23636494516</v>
          </cell>
          <cell r="DS47"/>
          <cell r="DT47"/>
          <cell r="DU47"/>
          <cell r="DV47"/>
          <cell r="DW47"/>
          <cell r="DX47"/>
          <cell r="DY47"/>
          <cell r="DZ47">
            <v>2.4880445590461737</v>
          </cell>
          <cell r="EA47">
            <v>1.7021843292075858</v>
          </cell>
          <cell r="EB47">
            <v>1.4192849864009953</v>
          </cell>
          <cell r="EC47">
            <v>1.4532593536074716</v>
          </cell>
          <cell r="ED47"/>
          <cell r="EE47"/>
          <cell r="EF47"/>
          <cell r="EG47"/>
          <cell r="EH47"/>
          <cell r="EI47"/>
          <cell r="EJ47"/>
          <cell r="EK47">
            <v>2.41E-2</v>
          </cell>
          <cell r="EL47">
            <v>3.5200000000000002E-2</v>
          </cell>
          <cell r="EM47">
            <v>4.396794443253986E-2</v>
          </cell>
          <cell r="EN47">
            <v>4.3984752298205455E-2</v>
          </cell>
        </row>
        <row r="48">
          <cell r="B48">
            <v>18780</v>
          </cell>
          <cell r="C48" t="str">
            <v>N.C. State Board Of Examiners Of Practicing Psychol</v>
          </cell>
          <cell r="D48">
            <v>1.8126989491171347E-5</v>
          </cell>
          <cell r="E48">
            <v>27899.098691182266</v>
          </cell>
          <cell r="F48">
            <v>21622.05979118793</v>
          </cell>
          <cell r="G48">
            <v>4432.3300000000017</v>
          </cell>
          <cell r="H48">
            <v>-1311.6351889997366</v>
          </cell>
          <cell r="I48">
            <v>-473.27978011771063</v>
          </cell>
          <cell r="J48">
            <v>5513.2996723357837</v>
          </cell>
          <cell r="K48">
            <v>0</v>
          </cell>
          <cell r="L48">
            <v>-1709.2419560378964</v>
          </cell>
          <cell r="M48">
            <v>81.616886831176416</v>
          </cell>
          <cell r="N48">
            <v>3.891067056216877</v>
          </cell>
          <cell r="O48">
            <v>-33.986274470007672</v>
          </cell>
          <cell r="P48">
            <v>55.298429792630699</v>
          </cell>
          <cell r="Q48">
            <v>-60113.259617067066</v>
          </cell>
          <cell r="R48">
            <v>40962</v>
          </cell>
          <cell r="S48">
            <v>36928.191721693598</v>
          </cell>
          <cell r="T48">
            <v>185950</v>
          </cell>
          <cell r="U48">
            <v>27566.498180409024</v>
          </cell>
          <cell r="V48">
            <v>381.92464736936967</v>
          </cell>
          <cell r="W48">
            <v>0</v>
          </cell>
          <cell r="X48">
            <v>213898.42282777838</v>
          </cell>
          <cell r="Y48">
            <v>0</v>
          </cell>
          <cell r="Z48">
            <v>172427.91634631439</v>
          </cell>
          <cell r="AA48">
            <v>0</v>
          </cell>
          <cell r="AB48">
            <v>28913.080265559864</v>
          </cell>
          <cell r="AC48">
            <v>201340.99661187426</v>
          </cell>
          <cell r="AD48" t="str">
            <v>N/A</v>
          </cell>
          <cell r="AE48">
            <v>-9544</v>
          </cell>
          <cell r="AF48">
            <v>-9544</v>
          </cell>
          <cell r="AG48">
            <v>-9489</v>
          </cell>
          <cell r="AH48">
            <v>31665</v>
          </cell>
          <cell r="AI48">
            <v>9470</v>
          </cell>
          <cell r="AJ48">
            <v>0</v>
          </cell>
          <cell r="AK48">
            <v>12558</v>
          </cell>
          <cell r="AL48">
            <v>496916</v>
          </cell>
          <cell r="AM48">
            <v>36928.191721693598</v>
          </cell>
          <cell r="AN48">
            <v>-17315.330000000002</v>
          </cell>
          <cell r="AO48">
            <v>25526.566741223247</v>
          </cell>
          <cell r="AP48">
            <v>-9773</v>
          </cell>
          <cell r="AQ48">
            <v>22150</v>
          </cell>
          <cell r="AR48">
            <v>60057.961187274435</v>
          </cell>
          <cell r="AS48">
            <v>-40962</v>
          </cell>
          <cell r="AT48">
            <v>573528.3896501913</v>
          </cell>
          <cell r="AU48">
            <v>1.7442892120906381E-5</v>
          </cell>
          <cell r="AV48">
            <v>30584.09334837698</v>
          </cell>
          <cell r="AW48">
            <v>22010.803062190444</v>
          </cell>
          <cell r="AX48">
            <v>40914</v>
          </cell>
          <cell r="AY48">
            <v>0</v>
          </cell>
          <cell r="AZ48">
            <v>-235.33507000067019</v>
          </cell>
          <cell r="BA48">
            <v>-17855.626828516117</v>
          </cell>
          <cell r="BB48">
            <v>0</v>
          </cell>
          <cell r="BC48">
            <v>-1528.6412874350804</v>
          </cell>
          <cell r="BD48">
            <v>53.211478575850336</v>
          </cell>
          <cell r="BE48">
            <v>5.1947025883113707</v>
          </cell>
          <cell r="BF48">
            <v>-1.9398714774455426</v>
          </cell>
          <cell r="BG48">
            <v>0</v>
          </cell>
          <cell r="BH48">
            <v>-39753.673785726496</v>
          </cell>
          <cell r="BI48">
            <v>48</v>
          </cell>
          <cell r="BJ48">
            <v>34240.085748575773</v>
          </cell>
          <cell r="BK48">
            <v>204762</v>
          </cell>
          <cell r="BL48">
            <v>0</v>
          </cell>
          <cell r="BM48">
            <v>53.440782835671769</v>
          </cell>
          <cell r="BN48">
            <v>0</v>
          </cell>
          <cell r="BO48">
            <v>204815.44078283568</v>
          </cell>
          <cell r="BP48">
            <v>0</v>
          </cell>
          <cell r="BQ48">
            <v>215275.63305506238</v>
          </cell>
          <cell r="BR48">
            <v>0</v>
          </cell>
          <cell r="BS48">
            <v>33981.330969064926</v>
          </cell>
          <cell r="BT48">
            <v>249256.96402412732</v>
          </cell>
          <cell r="BU48">
            <v>-16829</v>
          </cell>
          <cell r="BV48">
            <v>-16829</v>
          </cell>
          <cell r="BW48">
            <v>-16829</v>
          </cell>
          <cell r="BX48">
            <v>-16776</v>
          </cell>
          <cell r="BY48">
            <v>22823</v>
          </cell>
          <cell r="BZ48">
            <v>0</v>
          </cell>
          <cell r="CA48"/>
          <cell r="CB48">
            <v>-44440</v>
          </cell>
          <cell r="CC48">
            <v>389219</v>
          </cell>
          <cell r="CD48">
            <v>34240.085748575773</v>
          </cell>
          <cell r="CE48">
            <v>-17102.000000000004</v>
          </cell>
          <cell r="CF48">
            <v>-90241.963264308477</v>
          </cell>
          <cell r="CG48">
            <v>-63474</v>
          </cell>
          <cell r="CH48">
            <v>204570</v>
          </cell>
          <cell r="CI48">
            <v>39753.673785726496</v>
          </cell>
          <cell r="CJ48">
            <v>-48</v>
          </cell>
          <cell r="CK48">
            <v>496916.79626999376</v>
          </cell>
          <cell r="CL48"/>
          <cell r="CM48"/>
          <cell r="CN48"/>
          <cell r="CO48"/>
          <cell r="CP48"/>
          <cell r="CQ48"/>
          <cell r="CR48"/>
          <cell r="CS48">
            <v>1.1937855927205944E-5</v>
          </cell>
          <cell r="CT48">
            <v>1.1871273471794813E-5</v>
          </cell>
          <cell r="CU48">
            <v>1.7442892120906381E-5</v>
          </cell>
          <cell r="CV48">
            <v>1.8126989491171347E-5</v>
          </cell>
          <cell r="CW48"/>
          <cell r="CX48"/>
          <cell r="CY48"/>
          <cell r="CZ48"/>
          <cell r="DA48"/>
          <cell r="DB48"/>
          <cell r="DC48"/>
          <cell r="DD48">
            <v>519337</v>
          </cell>
          <cell r="DE48">
            <v>389219</v>
          </cell>
          <cell r="DF48">
            <v>496916</v>
          </cell>
          <cell r="DG48">
            <v>573529</v>
          </cell>
          <cell r="DH48"/>
          <cell r="DI48"/>
          <cell r="DJ48"/>
          <cell r="DK48"/>
          <cell r="DL48"/>
          <cell r="DM48"/>
          <cell r="DN48"/>
          <cell r="DO48">
            <v>251204.91627747446</v>
          </cell>
          <cell r="DP48">
            <v>249153.37043576135</v>
          </cell>
          <cell r="DQ48">
            <v>282679.48520002677</v>
          </cell>
          <cell r="DR48">
            <v>276161.01112597896</v>
          </cell>
          <cell r="DS48"/>
          <cell r="DT48"/>
          <cell r="DU48"/>
          <cell r="DV48"/>
          <cell r="DW48"/>
          <cell r="DX48"/>
          <cell r="DY48"/>
          <cell r="DZ48">
            <v>2.0673839019390599</v>
          </cell>
          <cell r="EA48">
            <v>1.5621663047113041</v>
          </cell>
          <cell r="EB48">
            <v>1.7578778298976219</v>
          </cell>
          <cell r="EC48">
            <v>2.0767920774246003</v>
          </cell>
          <cell r="ED48"/>
          <cell r="EE48"/>
          <cell r="EF48"/>
          <cell r="EG48"/>
          <cell r="EH48"/>
          <cell r="EI48"/>
          <cell r="EJ48"/>
          <cell r="EK48">
            <v>2.41E-2</v>
          </cell>
          <cell r="EL48">
            <v>3.5200000000000002E-2</v>
          </cell>
          <cell r="EM48">
            <v>4.396794443253986E-2</v>
          </cell>
          <cell r="EN48">
            <v>4.3984752298205455E-2</v>
          </cell>
        </row>
        <row r="49">
          <cell r="B49">
            <v>19005</v>
          </cell>
          <cell r="C49" t="str">
            <v>Community Colleges Administration</v>
          </cell>
          <cell r="D49">
            <v>6.8695461374557751E-4</v>
          </cell>
          <cell r="E49">
            <v>1057286.1298664773</v>
          </cell>
          <cell r="F49">
            <v>819406.53959520103</v>
          </cell>
          <cell r="G49">
            <v>52602.580000000075</v>
          </cell>
          <cell r="H49">
            <v>-49706.756054184581</v>
          </cell>
          <cell r="I49">
            <v>-17935.78181874616</v>
          </cell>
          <cell r="J49">
            <v>208936.32937326268</v>
          </cell>
          <cell r="K49">
            <v>0</v>
          </cell>
          <cell r="L49">
            <v>-64774.774006440646</v>
          </cell>
          <cell r="M49">
            <v>3093.0175689424036</v>
          </cell>
          <cell r="N49">
            <v>147.45892956817067</v>
          </cell>
          <cell r="O49">
            <v>-1287.9705183569695</v>
          </cell>
          <cell r="P49">
            <v>2095.6326751022375</v>
          </cell>
          <cell r="Q49">
            <v>-2278099.2431943803</v>
          </cell>
          <cell r="R49">
            <v>356857</v>
          </cell>
          <cell r="S49">
            <v>88620.162416445091</v>
          </cell>
          <cell r="T49">
            <v>1492809</v>
          </cell>
          <cell r="U49">
            <v>1044681.6399967672</v>
          </cell>
          <cell r="V49">
            <v>14473.716043214161</v>
          </cell>
          <cell r="W49">
            <v>0</v>
          </cell>
          <cell r="X49">
            <v>2551964.3560399814</v>
          </cell>
          <cell r="Y49">
            <v>0</v>
          </cell>
          <cell r="Z49">
            <v>6534463.5815190189</v>
          </cell>
          <cell r="AA49">
            <v>0</v>
          </cell>
          <cell r="AB49">
            <v>1095712.7710421095</v>
          </cell>
          <cell r="AC49">
            <v>7630176.3525611283</v>
          </cell>
          <cell r="AD49" t="str">
            <v>N/A</v>
          </cell>
          <cell r="AE49">
            <v>-1672453</v>
          </cell>
          <cell r="AF49">
            <v>-1672453</v>
          </cell>
          <cell r="AG49">
            <v>-1670360</v>
          </cell>
          <cell r="AH49">
            <v>-306546</v>
          </cell>
          <cell r="AI49">
            <v>243601</v>
          </cell>
          <cell r="AJ49">
            <v>0</v>
          </cell>
          <cell r="AK49">
            <v>-5078211</v>
          </cell>
          <cell r="AL49">
            <v>19483824</v>
          </cell>
          <cell r="AM49">
            <v>88620.162416445091</v>
          </cell>
          <cell r="AN49">
            <v>-943803.58000000007</v>
          </cell>
          <cell r="AO49">
            <v>967374.79792264116</v>
          </cell>
          <cell r="AP49">
            <v>-43262</v>
          </cell>
          <cell r="AQ49">
            <v>263000</v>
          </cell>
          <cell r="AR49">
            <v>2276003.6105192779</v>
          </cell>
          <cell r="AS49">
            <v>-356857</v>
          </cell>
          <cell r="AT49">
            <v>21734899.990858365</v>
          </cell>
          <cell r="AU49">
            <v>6.8392646875994683E-4</v>
          </cell>
          <cell r="AV49">
            <v>1199185.9388334695</v>
          </cell>
          <cell r="AW49">
            <v>863031.81310464349</v>
          </cell>
          <cell r="AX49">
            <v>159234</v>
          </cell>
          <cell r="AY49">
            <v>0</v>
          </cell>
          <cell r="AZ49">
            <v>-9227.3621991861382</v>
          </cell>
          <cell r="BA49">
            <v>-700109.57584755344</v>
          </cell>
          <cell r="BB49">
            <v>0</v>
          </cell>
          <cell r="BC49">
            <v>-59937.207113897312</v>
          </cell>
          <cell r="BD49">
            <v>2086.3936087902503</v>
          </cell>
          <cell r="BE49">
            <v>203.68150951433728</v>
          </cell>
          <cell r="BF49">
            <v>-76.061322871297463</v>
          </cell>
          <cell r="BG49">
            <v>0</v>
          </cell>
          <cell r="BH49">
            <v>-1558720.2823962655</v>
          </cell>
          <cell r="BI49">
            <v>197619</v>
          </cell>
          <cell r="BJ49">
            <v>93290.338176643476</v>
          </cell>
          <cell r="BK49">
            <v>1586666</v>
          </cell>
          <cell r="BL49">
            <v>0</v>
          </cell>
          <cell r="BM49">
            <v>2095.3845061485686</v>
          </cell>
          <cell r="BN49">
            <v>0</v>
          </cell>
          <cell r="BO49">
            <v>1588761.3845061485</v>
          </cell>
          <cell r="BP49">
            <v>0</v>
          </cell>
          <cell r="BQ49">
            <v>8440842.4076041523</v>
          </cell>
          <cell r="BR49">
            <v>0</v>
          </cell>
          <cell r="BS49">
            <v>1332389.80854443</v>
          </cell>
          <cell r="BT49">
            <v>9773232.2161485814</v>
          </cell>
          <cell r="BU49">
            <v>-1909114</v>
          </cell>
          <cell r="BV49">
            <v>-1909114</v>
          </cell>
          <cell r="BW49">
            <v>-1909114</v>
          </cell>
          <cell r="BX49">
            <v>-1907030</v>
          </cell>
          <cell r="BY49">
            <v>-550099</v>
          </cell>
          <cell r="BZ49">
            <v>0</v>
          </cell>
          <cell r="CA49"/>
          <cell r="CB49">
            <v>-8184471</v>
          </cell>
          <cell r="CC49">
            <v>21847962</v>
          </cell>
          <cell r="CD49">
            <v>93290.338176643476</v>
          </cell>
          <cell r="CE49">
            <v>-876350.5</v>
          </cell>
          <cell r="CF49">
            <v>-3538339.1034878604</v>
          </cell>
          <cell r="CG49">
            <v>-200030</v>
          </cell>
          <cell r="CH49">
            <v>796189.5</v>
          </cell>
          <cell r="CI49">
            <v>1558720.2823962655</v>
          </cell>
          <cell r="CJ49">
            <v>-197619</v>
          </cell>
          <cell r="CK49">
            <v>19483823.517085049</v>
          </cell>
          <cell r="CL49"/>
          <cell r="CM49"/>
          <cell r="CN49"/>
          <cell r="CO49"/>
          <cell r="CP49"/>
          <cell r="CQ49"/>
          <cell r="CR49"/>
          <cell r="CS49">
            <v>6.4281408440031401E-4</v>
          </cell>
          <cell r="CT49">
            <v>6.6636814705037543E-4</v>
          </cell>
          <cell r="CU49">
            <v>6.8392646875994683E-4</v>
          </cell>
          <cell r="CV49">
            <v>6.8695461374557751E-4</v>
          </cell>
          <cell r="CW49"/>
          <cell r="CX49"/>
          <cell r="CY49"/>
          <cell r="CZ49"/>
          <cell r="DA49"/>
          <cell r="DB49"/>
          <cell r="DC49"/>
          <cell r="DD49">
            <v>27964598</v>
          </cell>
          <cell r="DE49">
            <v>21847962</v>
          </cell>
          <cell r="DF49">
            <v>19483824</v>
          </cell>
          <cell r="DG49">
            <v>21734900</v>
          </cell>
          <cell r="DH49"/>
          <cell r="DI49"/>
          <cell r="DJ49"/>
          <cell r="DK49"/>
          <cell r="DL49"/>
          <cell r="DM49"/>
          <cell r="DN49"/>
          <cell r="DO49">
            <v>12914370.095593011</v>
          </cell>
          <cell r="DP49">
            <v>13678804.035307135</v>
          </cell>
          <cell r="DQ49">
            <v>14485224.429586366</v>
          </cell>
          <cell r="DR49">
            <v>15052658.595424907</v>
          </cell>
          <cell r="DS49"/>
          <cell r="DT49"/>
          <cell r="DU49"/>
          <cell r="DV49"/>
          <cell r="DW49"/>
          <cell r="DX49"/>
          <cell r="DY49"/>
          <cell r="DZ49">
            <v>2.1653861390841533</v>
          </cell>
          <cell r="EA49">
            <v>1.5972128808634869</v>
          </cell>
          <cell r="EB49">
            <v>1.3450826457478899</v>
          </cell>
          <cell r="EC49">
            <v>1.4439243315201533</v>
          </cell>
          <cell r="ED49"/>
          <cell r="EE49"/>
          <cell r="EF49"/>
          <cell r="EG49"/>
          <cell r="EH49"/>
          <cell r="EI49"/>
          <cell r="EJ49"/>
          <cell r="EK49">
            <v>2.41E-2</v>
          </cell>
          <cell r="EL49">
            <v>3.5200000000000002E-2</v>
          </cell>
          <cell r="EM49">
            <v>4.396794443253986E-2</v>
          </cell>
          <cell r="EN49">
            <v>4.3984752298205455E-2</v>
          </cell>
        </row>
        <row r="50">
          <cell r="B50">
            <v>19100</v>
          </cell>
          <cell r="C50" t="str">
            <v>Department Of Public Safety</v>
          </cell>
          <cell r="D50">
            <v>6.2379403260081026E-2</v>
          </cell>
          <cell r="E50">
            <v>96007620.498576179</v>
          </cell>
          <cell r="F50">
            <v>74406794.778857633</v>
          </cell>
          <cell r="G50">
            <v>9078521.6399999857</v>
          </cell>
          <cell r="H50">
            <v>-4513657.40707119</v>
          </cell>
          <cell r="I50">
            <v>-1628671.4500046533</v>
          </cell>
          <cell r="J50">
            <v>18972612.287429694</v>
          </cell>
          <cell r="K50">
            <v>0</v>
          </cell>
          <cell r="L50">
            <v>-5881919.5154643329</v>
          </cell>
          <cell r="M50">
            <v>280863.66458997497</v>
          </cell>
          <cell r="N50">
            <v>13390.113186195953</v>
          </cell>
          <cell r="O50">
            <v>-116955.08079292266</v>
          </cell>
          <cell r="P50">
            <v>190295.41851744556</v>
          </cell>
          <cell r="Q50">
            <v>-206864425.26804048</v>
          </cell>
          <cell r="R50">
            <v>30282440</v>
          </cell>
          <cell r="S50">
            <v>10226909.679783493</v>
          </cell>
          <cell r="T50">
            <v>138257457</v>
          </cell>
          <cell r="U50">
            <v>94863060.813354447</v>
          </cell>
          <cell r="V50">
            <v>1314296.100012725</v>
          </cell>
          <cell r="W50">
            <v>0</v>
          </cell>
          <cell r="X50">
            <v>234434813.91336715</v>
          </cell>
          <cell r="Y50">
            <v>0</v>
          </cell>
          <cell r="Z50">
            <v>593366622.31204414</v>
          </cell>
          <cell r="AA50">
            <v>0</v>
          </cell>
          <cell r="AB50">
            <v>99496979.035314918</v>
          </cell>
          <cell r="AC50">
            <v>692863601.34735906</v>
          </cell>
          <cell r="AD50" t="str">
            <v>N/A</v>
          </cell>
          <cell r="AE50">
            <v>-149688363</v>
          </cell>
          <cell r="AF50">
            <v>-149688362</v>
          </cell>
          <cell r="AG50">
            <v>-149498340</v>
          </cell>
          <cell r="AH50">
            <v>-35976186</v>
          </cell>
          <cell r="AI50">
            <v>26422464</v>
          </cell>
          <cell r="AJ50">
            <v>0</v>
          </cell>
          <cell r="AK50">
            <v>-458428787</v>
          </cell>
          <cell r="AL50">
            <v>1741346405</v>
          </cell>
          <cell r="AM50">
            <v>10226909.679783493</v>
          </cell>
          <cell r="AN50">
            <v>-69629283.639999986</v>
          </cell>
          <cell r="AO50">
            <v>87843157.92601271</v>
          </cell>
          <cell r="AP50">
            <v>-17918396</v>
          </cell>
          <cell r="AQ50">
            <v>45392615</v>
          </cell>
          <cell r="AR50">
            <v>206674129.84952304</v>
          </cell>
          <cell r="AS50">
            <v>-30282440</v>
          </cell>
          <cell r="AT50">
            <v>1973653097.8153193</v>
          </cell>
          <cell r="AU50">
            <v>6.1125212983397646E-2</v>
          </cell>
          <cell r="AV50">
            <v>107175989.32937251</v>
          </cell>
          <cell r="AW50">
            <v>77132565.848953977</v>
          </cell>
          <cell r="AX50">
            <v>2017522</v>
          </cell>
          <cell r="AY50">
            <v>0</v>
          </cell>
          <cell r="AZ50">
            <v>-824685.84776790324</v>
          </cell>
          <cell r="BA50">
            <v>-62571561.257147938</v>
          </cell>
          <cell r="BB50">
            <v>0</v>
          </cell>
          <cell r="BC50">
            <v>-5356825.2112098215</v>
          </cell>
          <cell r="BD50">
            <v>186469.24710449568</v>
          </cell>
          <cell r="BE50">
            <v>18203.821929011621</v>
          </cell>
          <cell r="BF50">
            <v>-6797.9011965084364</v>
          </cell>
          <cell r="BG50">
            <v>0</v>
          </cell>
          <cell r="BH50">
            <v>-139308995.33068812</v>
          </cell>
          <cell r="BI50">
            <v>28264918</v>
          </cell>
          <cell r="BJ50">
            <v>6726802.6993497163</v>
          </cell>
          <cell r="BK50">
            <v>123147282</v>
          </cell>
          <cell r="BL50">
            <v>0</v>
          </cell>
          <cell r="BM50">
            <v>187272.79915437542</v>
          </cell>
          <cell r="BN50">
            <v>0</v>
          </cell>
          <cell r="BO50">
            <v>123334554.79915437</v>
          </cell>
          <cell r="BP50">
            <v>0</v>
          </cell>
          <cell r="BQ50">
            <v>754391463.83614051</v>
          </cell>
          <cell r="BR50">
            <v>0</v>
          </cell>
          <cell r="BS50">
            <v>119080945.89737606</v>
          </cell>
          <cell r="BT50">
            <v>873472409.73351657</v>
          </cell>
          <cell r="BU50">
            <v>-172236333</v>
          </cell>
          <cell r="BV50">
            <v>-172236333</v>
          </cell>
          <cell r="BW50">
            <v>-172236333</v>
          </cell>
          <cell r="BX50">
            <v>-172050131</v>
          </cell>
          <cell r="BY50">
            <v>-61378725</v>
          </cell>
          <cell r="BZ50">
            <v>0</v>
          </cell>
          <cell r="CA50"/>
          <cell r="CB50">
            <v>-750137855</v>
          </cell>
          <cell r="CC50">
            <v>1997326196</v>
          </cell>
          <cell r="CD50">
            <v>6726802.6993497163</v>
          </cell>
          <cell r="CE50">
            <v>-65252919.370000005</v>
          </cell>
          <cell r="CF50">
            <v>-316235357.43590742</v>
          </cell>
          <cell r="CG50">
            <v>-2350005</v>
          </cell>
          <cell r="CH50">
            <v>10087610.370000005</v>
          </cell>
          <cell r="CI50">
            <v>139308995.33068812</v>
          </cell>
          <cell r="CJ50">
            <v>-28264918</v>
          </cell>
          <cell r="CK50">
            <v>1741346404.59413</v>
          </cell>
          <cell r="CL50"/>
          <cell r="CM50"/>
          <cell r="CN50"/>
          <cell r="CO50"/>
          <cell r="CP50"/>
          <cell r="CQ50"/>
          <cell r="CR50"/>
          <cell r="CS50">
            <v>5.7082667354736695E-2</v>
          </cell>
          <cell r="CT50">
            <v>6.0918933510171462E-2</v>
          </cell>
          <cell r="CU50">
            <v>6.1125212983397646E-2</v>
          </cell>
          <cell r="CV50">
            <v>6.2379403260081026E-2</v>
          </cell>
          <cell r="CW50"/>
          <cell r="CX50"/>
          <cell r="CY50"/>
          <cell r="CZ50"/>
          <cell r="DA50"/>
          <cell r="DB50"/>
          <cell r="DC50"/>
          <cell r="DD50">
            <v>2483290054</v>
          </cell>
          <cell r="DE50">
            <v>1997326196</v>
          </cell>
          <cell r="DF50">
            <v>1741346405</v>
          </cell>
          <cell r="DG50">
            <v>1973653098</v>
          </cell>
          <cell r="DH50"/>
          <cell r="DI50"/>
          <cell r="DJ50"/>
          <cell r="DK50"/>
          <cell r="DL50"/>
          <cell r="DM50"/>
          <cell r="DN50"/>
          <cell r="DO50">
            <v>995568662.48870981</v>
          </cell>
          <cell r="DP50">
            <v>1043397285.5602933</v>
          </cell>
          <cell r="DQ50">
            <v>1078567515.8057802</v>
          </cell>
          <cell r="DR50">
            <v>1110512671.3727074</v>
          </cell>
          <cell r="DS50"/>
          <cell r="DT50"/>
          <cell r="DU50"/>
          <cell r="DV50"/>
          <cell r="DW50"/>
          <cell r="DX50"/>
          <cell r="DY50"/>
          <cell r="DZ50">
            <v>2.4943433311694476</v>
          </cell>
          <cell r="EA50">
            <v>1.9142528197468494</v>
          </cell>
          <cell r="EB50">
            <v>1.6144992125959483</v>
          </cell>
          <cell r="EC50">
            <v>1.7772450048321939</v>
          </cell>
          <cell r="ED50"/>
          <cell r="EE50"/>
          <cell r="EF50"/>
          <cell r="EG50"/>
          <cell r="EH50"/>
          <cell r="EI50"/>
          <cell r="EJ50"/>
          <cell r="EK50">
            <v>2.41E-2</v>
          </cell>
          <cell r="EL50">
            <v>3.5200000000000002E-2</v>
          </cell>
          <cell r="EM50">
            <v>4.396794443253986E-2</v>
          </cell>
          <cell r="EN50">
            <v>4.3984752298205455E-2</v>
          </cell>
        </row>
        <row r="51">
          <cell r="B51">
            <v>20100</v>
          </cell>
          <cell r="C51" t="str">
            <v>Appalachian State University</v>
          </cell>
          <cell r="D51">
            <v>1.0390856466528049E-2</v>
          </cell>
          <cell r="E51">
            <v>15992480.725316662</v>
          </cell>
          <cell r="F51">
            <v>12394320.62948712</v>
          </cell>
          <cell r="G51">
            <v>2316012.2100000009</v>
          </cell>
          <cell r="H51">
            <v>-751863.01575237245</v>
          </cell>
          <cell r="I51">
            <v>-271296.13916906976</v>
          </cell>
          <cell r="J51">
            <v>3160365.13289198</v>
          </cell>
          <cell r="K51">
            <v>0</v>
          </cell>
          <cell r="L51">
            <v>-979781.43808201456</v>
          </cell>
          <cell r="M51">
            <v>46784.898105703927</v>
          </cell>
          <cell r="N51">
            <v>2230.4596856790449</v>
          </cell>
          <cell r="O51">
            <v>-19481.806398236971</v>
          </cell>
          <cell r="P51">
            <v>31698.48181792453</v>
          </cell>
          <cell r="Q51">
            <v>-34458466.074595705</v>
          </cell>
          <cell r="R51">
            <v>-4992024</v>
          </cell>
          <cell r="S51">
            <v>-7529019.9366923273</v>
          </cell>
          <cell r="T51">
            <v>24230554</v>
          </cell>
          <cell r="U51">
            <v>15801825.560551334</v>
          </cell>
          <cell r="V51">
            <v>218929.02810901435</v>
          </cell>
          <cell r="W51">
            <v>0</v>
          </cell>
          <cell r="X51">
            <v>40251308.588660344</v>
          </cell>
          <cell r="Y51">
            <v>24463935</v>
          </cell>
          <cell r="Z51">
            <v>98840115.202233851</v>
          </cell>
          <cell r="AA51">
            <v>0</v>
          </cell>
          <cell r="AB51">
            <v>16573721.03574953</v>
          </cell>
          <cell r="AC51">
            <v>139877771.23798338</v>
          </cell>
          <cell r="AD51" t="str">
            <v>N/A</v>
          </cell>
          <cell r="AE51">
            <v>-34166924</v>
          </cell>
          <cell r="AF51">
            <v>-34166924</v>
          </cell>
          <cell r="AG51">
            <v>-34135271</v>
          </cell>
          <cell r="AH51">
            <v>-2362427</v>
          </cell>
          <cell r="AI51">
            <v>5205083</v>
          </cell>
          <cell r="AJ51">
            <v>0</v>
          </cell>
          <cell r="AK51">
            <v>-99626463</v>
          </cell>
          <cell r="AL51">
            <v>287017119</v>
          </cell>
          <cell r="AM51">
            <v>-7529019.9366923273</v>
          </cell>
          <cell r="AN51">
            <v>-11844684.210000001</v>
          </cell>
          <cell r="AO51">
            <v>14632484.407876141</v>
          </cell>
          <cell r="AP51">
            <v>-4513263</v>
          </cell>
          <cell r="AQ51">
            <v>11580070</v>
          </cell>
          <cell r="AR51">
            <v>34426767.592777781</v>
          </cell>
          <cell r="AS51">
            <v>4992024</v>
          </cell>
          <cell r="AT51">
            <v>328761497.85396159</v>
          </cell>
          <cell r="AU51">
            <v>1.0074952612388969E-2</v>
          </cell>
          <cell r="AV51">
            <v>17665263.824481379</v>
          </cell>
          <cell r="AW51">
            <v>12713361.767937804</v>
          </cell>
          <cell r="AX51">
            <v>3162625</v>
          </cell>
          <cell r="AY51">
            <v>0</v>
          </cell>
          <cell r="AZ51">
            <v>-135928.70160838842</v>
          </cell>
          <cell r="BA51">
            <v>-10313346.715375615</v>
          </cell>
          <cell r="BB51">
            <v>0</v>
          </cell>
          <cell r="BC51">
            <v>-882937.78494396957</v>
          </cell>
          <cell r="BD51">
            <v>30734.761263832526</v>
          </cell>
          <cell r="BE51">
            <v>3000.4417874007836</v>
          </cell>
          <cell r="BF51">
            <v>-1120.4628839023774</v>
          </cell>
          <cell r="BG51">
            <v>0</v>
          </cell>
          <cell r="BH51">
            <v>-22961580.957066201</v>
          </cell>
          <cell r="BI51">
            <v>-8154645</v>
          </cell>
          <cell r="BJ51">
            <v>-8874573.8264076598</v>
          </cell>
          <cell r="BK51">
            <v>15813105</v>
          </cell>
          <cell r="BL51">
            <v>0</v>
          </cell>
          <cell r="BM51">
            <v>30867.20659087499</v>
          </cell>
          <cell r="BN51">
            <v>0</v>
          </cell>
          <cell r="BO51">
            <v>15843972.206590874</v>
          </cell>
          <cell r="BP51">
            <v>32618580</v>
          </cell>
          <cell r="BQ51">
            <v>124342441.98714268</v>
          </cell>
          <cell r="BR51">
            <v>0</v>
          </cell>
          <cell r="BS51">
            <v>19627496.222882383</v>
          </cell>
          <cell r="BT51">
            <v>176588518.21002507</v>
          </cell>
          <cell r="BU51">
            <v>-38372146</v>
          </cell>
          <cell r="BV51">
            <v>-38372146</v>
          </cell>
          <cell r="BW51">
            <v>-38372146</v>
          </cell>
          <cell r="BX51">
            <v>-38341455</v>
          </cell>
          <cell r="BY51">
            <v>-7286654</v>
          </cell>
          <cell r="BZ51">
            <v>0</v>
          </cell>
          <cell r="CA51"/>
          <cell r="CB51">
            <v>-160744547</v>
          </cell>
          <cell r="CC51">
            <v>316660087</v>
          </cell>
          <cell r="CD51">
            <v>-8874573.8264076598</v>
          </cell>
          <cell r="CE51">
            <v>-10826610.209999999</v>
          </cell>
          <cell r="CF51">
            <v>-52123437.858515546</v>
          </cell>
          <cell r="CG51">
            <v>-4747677</v>
          </cell>
          <cell r="CH51">
            <v>15813105.210000001</v>
          </cell>
          <cell r="CI51">
            <v>22961580.957066201</v>
          </cell>
          <cell r="CJ51">
            <v>8154645</v>
          </cell>
          <cell r="CK51">
            <v>287017119.27214301</v>
          </cell>
          <cell r="CL51"/>
          <cell r="CM51"/>
          <cell r="CN51"/>
          <cell r="CO51"/>
          <cell r="CP51"/>
          <cell r="CQ51"/>
          <cell r="CR51"/>
          <cell r="CS51">
            <v>1.0802526962423729E-2</v>
          </cell>
          <cell r="CT51">
            <v>9.6582094596252676E-3</v>
          </cell>
          <cell r="CU51">
            <v>1.0074952612388969E-2</v>
          </cell>
          <cell r="CV51">
            <v>1.0390856466528049E-2</v>
          </cell>
          <cell r="CW51"/>
          <cell r="CX51"/>
          <cell r="CY51"/>
          <cell r="CZ51"/>
          <cell r="DA51"/>
          <cell r="DB51"/>
          <cell r="DC51"/>
          <cell r="DD51">
            <v>469946641</v>
          </cell>
          <cell r="DE51">
            <v>316660087</v>
          </cell>
          <cell r="DF51">
            <v>287017119</v>
          </cell>
          <cell r="DG51">
            <v>328761498</v>
          </cell>
          <cell r="DH51"/>
          <cell r="DI51"/>
          <cell r="DJ51"/>
          <cell r="DK51"/>
          <cell r="DL51"/>
          <cell r="DM51"/>
          <cell r="DN51"/>
          <cell r="DO51">
            <v>162922954.13429669</v>
          </cell>
          <cell r="DP51">
            <v>172759815.36040011</v>
          </cell>
          <cell r="DQ51">
            <v>178953373.91089657</v>
          </cell>
          <cell r="DR51">
            <v>188910056.45872858</v>
          </cell>
          <cell r="DS51"/>
          <cell r="DT51"/>
          <cell r="DU51"/>
          <cell r="DV51"/>
          <cell r="DW51"/>
          <cell r="DX51"/>
          <cell r="DY51"/>
          <cell r="DZ51">
            <v>2.8844716418082195</v>
          </cell>
          <cell r="EA51">
            <v>1.8329499041163284</v>
          </cell>
          <cell r="EB51">
            <v>1.6038653685451603</v>
          </cell>
          <cell r="EC51">
            <v>1.7403070231564137</v>
          </cell>
          <cell r="ED51"/>
          <cell r="EE51"/>
          <cell r="EF51"/>
          <cell r="EG51"/>
          <cell r="EH51"/>
          <cell r="EI51"/>
          <cell r="EJ51"/>
          <cell r="EK51">
            <v>2.41E-2</v>
          </cell>
          <cell r="EL51">
            <v>3.5200000000000002E-2</v>
          </cell>
          <cell r="EM51">
            <v>4.396794443253986E-2</v>
          </cell>
          <cell r="EN51">
            <v>4.3984752298205455E-2</v>
          </cell>
        </row>
        <row r="52">
          <cell r="B52">
            <v>20200</v>
          </cell>
          <cell r="C52" t="str">
            <v>N.C. School Of The Arts</v>
          </cell>
          <cell r="D52">
            <v>1.5545740954808185E-3</v>
          </cell>
          <cell r="E52">
            <v>2392632.0547434795</v>
          </cell>
          <cell r="F52">
            <v>1854311.9947572779</v>
          </cell>
          <cell r="G52">
            <v>709702.65999999992</v>
          </cell>
          <cell r="H52">
            <v>-112486.08537745215</v>
          </cell>
          <cell r="I52">
            <v>-40588.564716948342</v>
          </cell>
          <cell r="J52">
            <v>472821.63733864756</v>
          </cell>
          <cell r="K52">
            <v>0</v>
          </cell>
          <cell r="L52">
            <v>-146584.91797877551</v>
          </cell>
          <cell r="M52">
            <v>6999.4798685866936</v>
          </cell>
          <cell r="N52">
            <v>333.69865703953059</v>
          </cell>
          <cell r="O52">
            <v>-2914.6694170428914</v>
          </cell>
          <cell r="P52">
            <v>4742.4039451370263</v>
          </cell>
          <cell r="Q52">
            <v>-5155324.6743547916</v>
          </cell>
          <cell r="R52">
            <v>528093</v>
          </cell>
          <cell r="S52">
            <v>511738.01746515837</v>
          </cell>
          <cell r="T52">
            <v>6639179</v>
          </cell>
          <cell r="U52">
            <v>2364108.1711474969</v>
          </cell>
          <cell r="V52">
            <v>32753.931010730794</v>
          </cell>
          <cell r="W52">
            <v>0</v>
          </cell>
          <cell r="X52">
            <v>9036041.1021582279</v>
          </cell>
          <cell r="Y52">
            <v>733704</v>
          </cell>
          <cell r="Z52">
            <v>14787451.177166909</v>
          </cell>
          <cell r="AA52">
            <v>0</v>
          </cell>
          <cell r="AB52">
            <v>2479591.3090416081</v>
          </cell>
          <cell r="AC52">
            <v>18000746.486208517</v>
          </cell>
          <cell r="AD52" t="str">
            <v>N/A</v>
          </cell>
          <cell r="AE52">
            <v>-3473550</v>
          </cell>
          <cell r="AF52">
            <v>-3473550</v>
          </cell>
          <cell r="AG52">
            <v>-3468814</v>
          </cell>
          <cell r="AH52">
            <v>309268</v>
          </cell>
          <cell r="AI52">
            <v>1141940</v>
          </cell>
          <cell r="AJ52">
            <v>0</v>
          </cell>
          <cell r="AK52">
            <v>-8964706</v>
          </cell>
          <cell r="AL52">
            <v>41551269</v>
          </cell>
          <cell r="AM52">
            <v>511738.01746515837</v>
          </cell>
          <cell r="AN52">
            <v>-1865281.66</v>
          </cell>
          <cell r="AO52">
            <v>2189163.259668421</v>
          </cell>
          <cell r="AP52">
            <v>-1371967</v>
          </cell>
          <cell r="AQ52">
            <v>3548535</v>
          </cell>
          <cell r="AR52">
            <v>5150582.2704096539</v>
          </cell>
          <cell r="AS52">
            <v>-528093</v>
          </cell>
          <cell r="AT52">
            <v>49185945.887543239</v>
          </cell>
          <cell r="AU52">
            <v>1.4585439118283757E-3</v>
          </cell>
          <cell r="AV52">
            <v>2557388.0089873536</v>
          </cell>
          <cell r="AW52">
            <v>1840504.5779267848</v>
          </cell>
          <cell r="AX52">
            <v>772659</v>
          </cell>
          <cell r="AY52">
            <v>0</v>
          </cell>
          <cell r="AZ52">
            <v>-19678.303988234842</v>
          </cell>
          <cell r="BA52">
            <v>-1493056.0610070617</v>
          </cell>
          <cell r="BB52">
            <v>0</v>
          </cell>
          <cell r="BC52">
            <v>-127822.29160757262</v>
          </cell>
          <cell r="BD52">
            <v>4449.4501014066727</v>
          </cell>
          <cell r="BE52">
            <v>434.3718794694322</v>
          </cell>
          <cell r="BF52">
            <v>-162.2086356749588</v>
          </cell>
          <cell r="BG52">
            <v>0</v>
          </cell>
          <cell r="BH52">
            <v>-3324132.1720660706</v>
          </cell>
          <cell r="BI52">
            <v>-244568</v>
          </cell>
          <cell r="BJ52">
            <v>-33983.628409599885</v>
          </cell>
          <cell r="BK52">
            <v>3863305</v>
          </cell>
          <cell r="BL52">
            <v>0</v>
          </cell>
          <cell r="BM52">
            <v>4468.6241196715691</v>
          </cell>
          <cell r="BN52">
            <v>0</v>
          </cell>
          <cell r="BO52">
            <v>3867773.6241196715</v>
          </cell>
          <cell r="BP52">
            <v>978272</v>
          </cell>
          <cell r="BQ52">
            <v>18000969.207458753</v>
          </cell>
          <cell r="BR52">
            <v>0</v>
          </cell>
          <cell r="BS52">
            <v>2841459.0342704728</v>
          </cell>
          <cell r="BT52">
            <v>21820700.241729226</v>
          </cell>
          <cell r="BU52">
            <v>-4304324</v>
          </cell>
          <cell r="BV52">
            <v>-4304324</v>
          </cell>
          <cell r="BW52">
            <v>-4304324</v>
          </cell>
          <cell r="BX52">
            <v>-4299881</v>
          </cell>
          <cell r="BY52">
            <v>-740073</v>
          </cell>
          <cell r="BZ52">
            <v>0</v>
          </cell>
          <cell r="CA52"/>
          <cell r="CB52">
            <v>-17952926</v>
          </cell>
          <cell r="CC52">
            <v>44537750</v>
          </cell>
          <cell r="CD52">
            <v>-33983.628409599885</v>
          </cell>
          <cell r="CE52">
            <v>-1697893.6400000001</v>
          </cell>
          <cell r="CF52">
            <v>-7545873.9983170656</v>
          </cell>
          <cell r="CG52">
            <v>-1140734</v>
          </cell>
          <cell r="CH52">
            <v>3863304.6400000006</v>
          </cell>
          <cell r="CI52">
            <v>3324132.1720660706</v>
          </cell>
          <cell r="CJ52">
            <v>244568</v>
          </cell>
          <cell r="CK52">
            <v>41551269.545339406</v>
          </cell>
          <cell r="CL52"/>
          <cell r="CM52"/>
          <cell r="CN52"/>
          <cell r="CO52"/>
          <cell r="CP52"/>
          <cell r="CQ52"/>
          <cell r="CR52"/>
          <cell r="CS52">
            <v>1.3983940762772422E-3</v>
          </cell>
          <cell r="CT52">
            <v>1.3584121912462528E-3</v>
          </cell>
          <cell r="CU52">
            <v>1.4585439118283757E-3</v>
          </cell>
          <cell r="CV52">
            <v>1.5545740954808185E-3</v>
          </cell>
          <cell r="CW52"/>
          <cell r="CX52"/>
          <cell r="CY52"/>
          <cell r="CZ52"/>
          <cell r="DA52"/>
          <cell r="DB52"/>
          <cell r="DC52"/>
          <cell r="DD52">
            <v>60834895</v>
          </cell>
          <cell r="DE52">
            <v>44537750</v>
          </cell>
          <cell r="DF52">
            <v>41551269</v>
          </cell>
          <cell r="DG52">
            <v>49185946</v>
          </cell>
          <cell r="DH52"/>
          <cell r="DI52"/>
          <cell r="DJ52"/>
          <cell r="DK52"/>
          <cell r="DL52"/>
          <cell r="DM52"/>
          <cell r="DN52"/>
          <cell r="DO52">
            <v>23436458.450892694</v>
          </cell>
          <cell r="DP52">
            <v>26914200.391340245</v>
          </cell>
          <cell r="DQ52">
            <v>28064536.316196911</v>
          </cell>
          <cell r="DR52">
            <v>29749249.321863595</v>
          </cell>
          <cell r="DS52"/>
          <cell r="DT52"/>
          <cell r="DU52"/>
          <cell r="DV52"/>
          <cell r="DW52"/>
          <cell r="DX52"/>
          <cell r="DY52"/>
          <cell r="DZ52">
            <v>2.5957375397596731</v>
          </cell>
          <cell r="EA52">
            <v>1.6548048744680599</v>
          </cell>
          <cell r="EB52">
            <v>1.4805613936339821</v>
          </cell>
          <cell r="EC52">
            <v>1.6533508280443165</v>
          </cell>
          <cell r="ED52"/>
          <cell r="EE52"/>
          <cell r="EF52"/>
          <cell r="EG52"/>
          <cell r="EH52"/>
          <cell r="EI52"/>
          <cell r="EJ52"/>
          <cell r="EK52">
            <v>2.41E-2</v>
          </cell>
          <cell r="EL52">
            <v>3.5200000000000002E-2</v>
          </cell>
          <cell r="EM52">
            <v>4.396794443253986E-2</v>
          </cell>
          <cell r="EN52">
            <v>4.3984752298205455E-2</v>
          </cell>
        </row>
        <row r="53">
          <cell r="B53">
            <v>20300</v>
          </cell>
          <cell r="C53" t="str">
            <v>East Carolina University</v>
          </cell>
          <cell r="D53">
            <v>2.436341429862951E-2</v>
          </cell>
          <cell r="E53">
            <v>37497528.219050303</v>
          </cell>
          <cell r="F53">
            <v>29060931.542935971</v>
          </cell>
          <cell r="G53">
            <v>917104.69000000507</v>
          </cell>
          <cell r="H53">
            <v>-1762891.2696079931</v>
          </cell>
          <cell r="I53">
            <v>-636107.35625946231</v>
          </cell>
          <cell r="J53">
            <v>7410099.9581334908</v>
          </cell>
          <cell r="K53">
            <v>0</v>
          </cell>
          <cell r="L53">
            <v>-2297291.0053174105</v>
          </cell>
          <cell r="M53">
            <v>109696.42965815043</v>
          </cell>
          <cell r="N53">
            <v>5229.7530596866163</v>
          </cell>
          <cell r="O53">
            <v>-45678.941105086167</v>
          </cell>
          <cell r="P53">
            <v>74323.348383785065</v>
          </cell>
          <cell r="Q53">
            <v>-80794676.336354017</v>
          </cell>
          <cell r="R53">
            <v>-13261213</v>
          </cell>
          <cell r="S53">
            <v>-23722943.967422575</v>
          </cell>
          <cell r="T53">
            <v>47583304</v>
          </cell>
          <cell r="U53">
            <v>37050499.54703331</v>
          </cell>
          <cell r="V53">
            <v>513322.32631623023</v>
          </cell>
          <cell r="W53">
            <v>0</v>
          </cell>
          <cell r="X53">
            <v>85147125.873349547</v>
          </cell>
          <cell r="Y53">
            <v>72031992</v>
          </cell>
          <cell r="Z53">
            <v>231750162.63129243</v>
          </cell>
          <cell r="AA53">
            <v>0</v>
          </cell>
          <cell r="AB53">
            <v>38860360.872523732</v>
          </cell>
          <cell r="AC53">
            <v>342642515.50381619</v>
          </cell>
          <cell r="AD53" t="str">
            <v>N/A</v>
          </cell>
          <cell r="AE53">
            <v>-86180777</v>
          </cell>
          <cell r="AF53">
            <v>-86180777</v>
          </cell>
          <cell r="AG53">
            <v>-86106560</v>
          </cell>
          <cell r="AH53">
            <v>-6718368</v>
          </cell>
          <cell r="AI53">
            <v>7691093</v>
          </cell>
          <cell r="AJ53">
            <v>0</v>
          </cell>
          <cell r="AK53">
            <v>-257495389</v>
          </cell>
          <cell r="AL53">
            <v>690547382</v>
          </cell>
          <cell r="AM53">
            <v>-23722943.967422575</v>
          </cell>
          <cell r="AN53">
            <v>-27087693.690000005</v>
          </cell>
          <cell r="AO53">
            <v>34308748.368886016</v>
          </cell>
          <cell r="AP53">
            <v>-1766325</v>
          </cell>
          <cell r="AQ53">
            <v>4585500</v>
          </cell>
          <cell r="AR53">
            <v>80720352.987970233</v>
          </cell>
          <cell r="AS53">
            <v>13261213</v>
          </cell>
          <cell r="AT53">
            <v>770846233.69943357</v>
          </cell>
          <cell r="AU53">
            <v>2.423978116184625E-2</v>
          </cell>
          <cell r="AV53">
            <v>42501651.942775004</v>
          </cell>
          <cell r="AW53">
            <v>30587648.293972686</v>
          </cell>
          <cell r="AX53">
            <v>10749449</v>
          </cell>
          <cell r="AY53">
            <v>0</v>
          </cell>
          <cell r="AZ53">
            <v>-327036.97053121449</v>
          </cell>
          <cell r="BA53">
            <v>-24813344.245365381</v>
          </cell>
          <cell r="BB53">
            <v>0</v>
          </cell>
          <cell r="BC53">
            <v>-2124299.6875488232</v>
          </cell>
          <cell r="BD53">
            <v>73946.143049920953</v>
          </cell>
          <cell r="BE53">
            <v>7218.8977073717551</v>
          </cell>
          <cell r="BF53">
            <v>-2695.7719952317129</v>
          </cell>
          <cell r="BG53">
            <v>0</v>
          </cell>
          <cell r="BH53">
            <v>-55244299.297733761</v>
          </cell>
          <cell r="BI53">
            <v>-24010664</v>
          </cell>
          <cell r="BJ53">
            <v>-22602425.695669435</v>
          </cell>
          <cell r="BK53">
            <v>53747255</v>
          </cell>
          <cell r="BL53">
            <v>0</v>
          </cell>
          <cell r="BM53">
            <v>74264.799213074584</v>
          </cell>
          <cell r="BN53">
            <v>0</v>
          </cell>
          <cell r="BO53">
            <v>53821519.799213074</v>
          </cell>
          <cell r="BP53">
            <v>96042656</v>
          </cell>
          <cell r="BQ53">
            <v>299161067.93312401</v>
          </cell>
          <cell r="BR53">
            <v>0</v>
          </cell>
          <cell r="BS53">
            <v>47222675.033984035</v>
          </cell>
          <cell r="BT53">
            <v>442426398.96710801</v>
          </cell>
          <cell r="BU53">
            <v>-93571947</v>
          </cell>
          <cell r="BV53">
            <v>-93571947</v>
          </cell>
          <cell r="BW53">
            <v>-93571947</v>
          </cell>
          <cell r="BX53">
            <v>-93498107</v>
          </cell>
          <cell r="BY53">
            <v>-14390930</v>
          </cell>
          <cell r="BZ53">
            <v>0</v>
          </cell>
          <cell r="CA53"/>
          <cell r="CB53">
            <v>-388604878</v>
          </cell>
          <cell r="CC53">
            <v>747188074</v>
          </cell>
          <cell r="CD53">
            <v>-22602425.695669435</v>
          </cell>
          <cell r="CE53">
            <v>-25111339.120000001</v>
          </cell>
          <cell r="CF53">
            <v>-125406121.07096724</v>
          </cell>
          <cell r="CG53">
            <v>-16523025</v>
          </cell>
          <cell r="CH53">
            <v>53747255.120000005</v>
          </cell>
          <cell r="CI53">
            <v>55244299.297733761</v>
          </cell>
          <cell r="CJ53">
            <v>24010664</v>
          </cell>
          <cell r="CK53">
            <v>690547381.53109717</v>
          </cell>
          <cell r="CL53"/>
          <cell r="CM53"/>
          <cell r="CN53"/>
          <cell r="CO53"/>
          <cell r="CP53"/>
          <cell r="CQ53"/>
          <cell r="CR53"/>
          <cell r="CS53">
            <v>2.6136733978348658E-2</v>
          </cell>
          <cell r="CT53">
            <v>2.2789417505903412E-2</v>
          </cell>
          <cell r="CU53">
            <v>2.423978116184625E-2</v>
          </cell>
          <cell r="CV53">
            <v>2.436341429862951E-2</v>
          </cell>
          <cell r="CW53"/>
          <cell r="CX53"/>
          <cell r="CY53"/>
          <cell r="CZ53"/>
          <cell r="DA53"/>
          <cell r="DB53"/>
          <cell r="DC53"/>
          <cell r="DD53">
            <v>1137036767</v>
          </cell>
          <cell r="DE53">
            <v>747188074</v>
          </cell>
          <cell r="DF53">
            <v>690547382</v>
          </cell>
          <cell r="DG53">
            <v>770846234</v>
          </cell>
          <cell r="DH53"/>
          <cell r="DI53"/>
          <cell r="DJ53"/>
          <cell r="DK53"/>
          <cell r="DL53"/>
          <cell r="DM53"/>
          <cell r="DN53"/>
          <cell r="DO53">
            <v>379630021.62946528</v>
          </cell>
          <cell r="DP53">
            <v>399734942.86711442</v>
          </cell>
          <cell r="DQ53">
            <v>415066098.41684556</v>
          </cell>
          <cell r="DR53">
            <v>432019769.67815226</v>
          </cell>
          <cell r="DS53"/>
          <cell r="DT53"/>
          <cell r="DU53"/>
          <cell r="DV53"/>
          <cell r="DW53"/>
          <cell r="DX53"/>
          <cell r="DY53"/>
          <cell r="DZ53">
            <v>2.9951181471885677</v>
          </cell>
          <cell r="EA53">
            <v>1.8692088028150966</v>
          </cell>
          <cell r="EB53">
            <v>1.6637046114676706</v>
          </cell>
          <cell r="EC53">
            <v>1.7842846279332725</v>
          </cell>
          <cell r="ED53"/>
          <cell r="EE53"/>
          <cell r="EF53"/>
          <cell r="EG53"/>
          <cell r="EH53"/>
          <cell r="EI53"/>
          <cell r="EJ53"/>
          <cell r="EK53">
            <v>2.41E-2</v>
          </cell>
          <cell r="EL53">
            <v>3.5200000000000002E-2</v>
          </cell>
          <cell r="EM53">
            <v>4.396794443253986E-2</v>
          </cell>
          <cell r="EN53">
            <v>4.3984752298205455E-2</v>
          </cell>
        </row>
        <row r="54">
          <cell r="B54">
            <v>20400</v>
          </cell>
          <cell r="C54" t="str">
            <v>Elizabeth City State University</v>
          </cell>
          <cell r="D54">
            <v>1.1262660209309216E-3</v>
          </cell>
          <cell r="E54">
            <v>1733426.6611552213</v>
          </cell>
          <cell r="F54">
            <v>1343421.7114326849</v>
          </cell>
          <cell r="G54">
            <v>14330.729999999749</v>
          </cell>
          <cell r="H54">
            <v>-81494.511040964499</v>
          </cell>
          <cell r="I54">
            <v>-29405.816944939987</v>
          </cell>
          <cell r="J54">
            <v>342552.30782726791</v>
          </cell>
          <cell r="K54">
            <v>0</v>
          </cell>
          <cell r="L54">
            <v>-106198.61271352187</v>
          </cell>
          <cell r="M54">
            <v>5071.0200067633223</v>
          </cell>
          <cell r="N54">
            <v>241.75975898894791</v>
          </cell>
          <cell r="O54">
            <v>-2111.635036377364</v>
          </cell>
          <cell r="P54">
            <v>3435.8017649101416</v>
          </cell>
          <cell r="Q54">
            <v>-3734956.7476207903</v>
          </cell>
          <cell r="R54">
            <v>-995604</v>
          </cell>
          <cell r="S54">
            <v>-1507291.3314107582</v>
          </cell>
          <cell r="T54">
            <v>967151</v>
          </cell>
          <cell r="U54">
            <v>1712761.5278736793</v>
          </cell>
          <cell r="V54">
            <v>23729.740291273793</v>
          </cell>
          <cell r="W54">
            <v>0</v>
          </cell>
          <cell r="X54">
            <v>2703642.2681649528</v>
          </cell>
          <cell r="Y54">
            <v>3658434</v>
          </cell>
          <cell r="Z54">
            <v>10713290.441049643</v>
          </cell>
          <cell r="AA54">
            <v>0</v>
          </cell>
          <cell r="AB54">
            <v>1796427.3592925342</v>
          </cell>
          <cell r="AC54">
            <v>16168151.800342176</v>
          </cell>
          <cell r="AD54" t="str">
            <v>N/A</v>
          </cell>
          <cell r="AE54">
            <v>-4394576</v>
          </cell>
          <cell r="AF54">
            <v>-4394576</v>
          </cell>
          <cell r="AG54">
            <v>-4391146</v>
          </cell>
          <cell r="AH54">
            <v>-611689</v>
          </cell>
          <cell r="AI54">
            <v>327477</v>
          </cell>
          <cell r="AJ54">
            <v>0</v>
          </cell>
          <cell r="AK54">
            <v>-13464510</v>
          </cell>
          <cell r="AL54">
            <v>32134939</v>
          </cell>
          <cell r="AM54">
            <v>-1507291.3314107582</v>
          </cell>
          <cell r="AN54">
            <v>-1402857.7299999997</v>
          </cell>
          <cell r="AO54">
            <v>1586016.5178375316</v>
          </cell>
          <cell r="AP54">
            <v>24906</v>
          </cell>
          <cell r="AQ54">
            <v>71655</v>
          </cell>
          <cell r="AR54">
            <v>3731520.9458558802</v>
          </cell>
          <cell r="AS54">
            <v>995604</v>
          </cell>
          <cell r="AT54">
            <v>35634492.402282655</v>
          </cell>
          <cell r="AU54">
            <v>1.1280093207866381E-3</v>
          </cell>
          <cell r="AV54">
            <v>1977833.8434730386</v>
          </cell>
          <cell r="AW54">
            <v>1423410.2257842631</v>
          </cell>
          <cell r="AX54">
            <v>223874</v>
          </cell>
          <cell r="AY54">
            <v>0</v>
          </cell>
          <cell r="AZ54">
            <v>-15218.815241685841</v>
          </cell>
          <cell r="BA54">
            <v>-1154700.3416316228</v>
          </cell>
          <cell r="BB54">
            <v>0</v>
          </cell>
          <cell r="BC54">
            <v>-98855.25911722811</v>
          </cell>
          <cell r="BD54">
            <v>3441.1176420942465</v>
          </cell>
          <cell r="BE54">
            <v>335.93471184211023</v>
          </cell>
          <cell r="BF54">
            <v>-125.44898475087365</v>
          </cell>
          <cell r="BG54">
            <v>0</v>
          </cell>
          <cell r="BH54">
            <v>-2570818.7756355153</v>
          </cell>
          <cell r="BI54">
            <v>-1219478</v>
          </cell>
          <cell r="BJ54">
            <v>-1430301.5189995645</v>
          </cell>
          <cell r="BK54">
            <v>1119370</v>
          </cell>
          <cell r="BL54">
            <v>0</v>
          </cell>
          <cell r="BM54">
            <v>3455.9464526253078</v>
          </cell>
          <cell r="BN54">
            <v>0</v>
          </cell>
          <cell r="BO54">
            <v>1122825.9464526253</v>
          </cell>
          <cell r="BP54">
            <v>4877912</v>
          </cell>
          <cell r="BQ54">
            <v>13921597.34412989</v>
          </cell>
          <cell r="BR54">
            <v>0</v>
          </cell>
          <cell r="BS54">
            <v>2197528.81575748</v>
          </cell>
          <cell r="BT54">
            <v>20997038.15988737</v>
          </cell>
          <cell r="BU54">
            <v>-4732901</v>
          </cell>
          <cell r="BV54">
            <v>-4732901</v>
          </cell>
          <cell r="BW54">
            <v>-4732901</v>
          </cell>
          <cell r="BX54">
            <v>-4729465</v>
          </cell>
          <cell r="BY54">
            <v>-946045</v>
          </cell>
          <cell r="BZ54">
            <v>0</v>
          </cell>
          <cell r="CA54"/>
          <cell r="CB54">
            <v>-19874213</v>
          </cell>
          <cell r="CC54">
            <v>36078513</v>
          </cell>
          <cell r="CD54">
            <v>-1430301.5189995645</v>
          </cell>
          <cell r="CE54">
            <v>-1272611.5</v>
          </cell>
          <cell r="CF54">
            <v>-5835831.2934939982</v>
          </cell>
          <cell r="CG54">
            <v>-314496</v>
          </cell>
          <cell r="CH54">
            <v>1119369.5</v>
          </cell>
          <cell r="CI54">
            <v>2570818.7756355153</v>
          </cell>
          <cell r="CJ54">
            <v>1219478</v>
          </cell>
          <cell r="CK54">
            <v>32134938.963141955</v>
          </cell>
          <cell r="CL54"/>
          <cell r="CM54"/>
          <cell r="CN54"/>
          <cell r="CO54"/>
          <cell r="CP54"/>
          <cell r="CQ54"/>
          <cell r="CR54"/>
          <cell r="CS54">
            <v>1.2727069321551963E-3</v>
          </cell>
          <cell r="CT54">
            <v>1.1004033846356092E-3</v>
          </cell>
          <cell r="CU54">
            <v>1.1280093207866381E-3</v>
          </cell>
          <cell r="CV54">
            <v>1.1262660209309216E-3</v>
          </cell>
          <cell r="CW54"/>
          <cell r="CX54"/>
          <cell r="CY54"/>
          <cell r="CZ54"/>
          <cell r="DA54"/>
          <cell r="DB54"/>
          <cell r="DC54"/>
          <cell r="DD54">
            <v>55367077</v>
          </cell>
          <cell r="DE54">
            <v>36078513</v>
          </cell>
          <cell r="DF54">
            <v>32134939</v>
          </cell>
          <cell r="DG54">
            <v>35634493</v>
          </cell>
          <cell r="DH54"/>
          <cell r="DI54"/>
          <cell r="DJ54"/>
          <cell r="DK54"/>
          <cell r="DL54"/>
          <cell r="DM54"/>
          <cell r="DN54"/>
          <cell r="DO54">
            <v>21085942.115896296</v>
          </cell>
          <cell r="DP54">
            <v>21089670.71549255</v>
          </cell>
          <cell r="DQ54">
            <v>21035034.714047119</v>
          </cell>
          <cell r="DR54">
            <v>22374081.763541061</v>
          </cell>
          <cell r="DS54"/>
          <cell r="DT54"/>
          <cell r="DU54"/>
          <cell r="DV54"/>
          <cell r="DW54"/>
          <cell r="DX54"/>
          <cell r="DY54"/>
          <cell r="DZ54">
            <v>2.6257815133742497</v>
          </cell>
          <cell r="EA54">
            <v>1.7107195976036074</v>
          </cell>
          <cell r="EB54">
            <v>1.5276865209326422</v>
          </cell>
          <cell r="EC54">
            <v>1.5926683998297977</v>
          </cell>
          <cell r="ED54"/>
          <cell r="EE54"/>
          <cell r="EF54"/>
          <cell r="EG54"/>
          <cell r="EH54"/>
          <cell r="EI54"/>
          <cell r="EJ54"/>
          <cell r="EK54">
            <v>2.41E-2</v>
          </cell>
          <cell r="EL54">
            <v>3.5200000000000002E-2</v>
          </cell>
          <cell r="EM54">
            <v>4.396794443253986E-2</v>
          </cell>
          <cell r="EN54">
            <v>4.3984752298205455E-2</v>
          </cell>
        </row>
        <row r="55">
          <cell r="B55">
            <v>20600</v>
          </cell>
          <cell r="C55" t="str">
            <v>Fayetteville State University</v>
          </cell>
          <cell r="D55">
            <v>2.9204613518088204E-3</v>
          </cell>
          <cell r="E55">
            <v>4494857.765410047</v>
          </cell>
          <cell r="F55">
            <v>3483556.384109946</v>
          </cell>
          <cell r="G55">
            <v>524019.4299999997</v>
          </cell>
          <cell r="H55">
            <v>-211319.14259738784</v>
          </cell>
          <cell r="I55">
            <v>-76250.68173066141</v>
          </cell>
          <cell r="J55">
            <v>888254.42425720941</v>
          </cell>
          <cell r="K55">
            <v>0</v>
          </cell>
          <cell r="L55">
            <v>-275378.05303688208</v>
          </cell>
          <cell r="M55">
            <v>13149.39602968802</v>
          </cell>
          <cell r="N55">
            <v>626.89455193387414</v>
          </cell>
          <cell r="O55">
            <v>-5475.5700680450054</v>
          </cell>
          <cell r="P55">
            <v>8909.1973658255611</v>
          </cell>
          <cell r="Q55">
            <v>-9684920.4622973409</v>
          </cell>
          <cell r="R55">
            <v>244683</v>
          </cell>
          <cell r="S55">
            <v>-595287.41800566576</v>
          </cell>
          <cell r="T55">
            <v>10390746</v>
          </cell>
          <cell r="U55">
            <v>4441272.0920814332</v>
          </cell>
          <cell r="V55">
            <v>61532.345042109948</v>
          </cell>
          <cell r="W55">
            <v>0</v>
          </cell>
          <cell r="X55">
            <v>14893550.437123543</v>
          </cell>
          <cell r="Y55">
            <v>5093928</v>
          </cell>
          <cell r="Z55">
            <v>27780071.583734084</v>
          </cell>
          <cell r="AA55">
            <v>0</v>
          </cell>
          <cell r="AB55">
            <v>4658221.5716757439</v>
          </cell>
          <cell r="AC55">
            <v>37532221.155409828</v>
          </cell>
          <cell r="AD55" t="str">
            <v>N/A</v>
          </cell>
          <cell r="AE55">
            <v>-8082153</v>
          </cell>
          <cell r="AF55">
            <v>-8082153</v>
          </cell>
          <cell r="AG55">
            <v>-8073257</v>
          </cell>
          <cell r="AH55">
            <v>262867</v>
          </cell>
          <cell r="AI55">
            <v>1336026</v>
          </cell>
          <cell r="AJ55">
            <v>0</v>
          </cell>
          <cell r="AK55">
            <v>-22638670</v>
          </cell>
          <cell r="AL55">
            <v>81198354</v>
          </cell>
          <cell r="AM55">
            <v>-595287.41800566576</v>
          </cell>
          <cell r="AN55">
            <v>-3362040.4299999997</v>
          </cell>
          <cell r="AO55">
            <v>4112616.2537038918</v>
          </cell>
          <cell r="AP55">
            <v>-1003145</v>
          </cell>
          <cell r="AQ55">
            <v>2620110</v>
          </cell>
          <cell r="AR55">
            <v>9676011.2649315167</v>
          </cell>
          <cell r="AS55">
            <v>-244683</v>
          </cell>
          <cell r="AT55">
            <v>92401935.670629755</v>
          </cell>
          <cell r="AU55">
            <v>2.8502465942792203E-3</v>
          </cell>
          <cell r="AV55">
            <v>4997577.6551898737</v>
          </cell>
          <cell r="AW55">
            <v>3596663.6742633823</v>
          </cell>
          <cell r="AX55">
            <v>1942661</v>
          </cell>
          <cell r="AY55">
            <v>0</v>
          </cell>
          <cell r="AZ55">
            <v>-38454.803087380293</v>
          </cell>
          <cell r="BA55">
            <v>-2917689.2916571111</v>
          </cell>
          <cell r="BB55">
            <v>0</v>
          </cell>
          <cell r="BC55">
            <v>-249786.823950158</v>
          </cell>
          <cell r="BD55">
            <v>8694.9936132207258</v>
          </cell>
          <cell r="BE55">
            <v>848.83763873548321</v>
          </cell>
          <cell r="BF55">
            <v>-316.98367642264873</v>
          </cell>
          <cell r="BG55">
            <v>0</v>
          </cell>
          <cell r="BH55">
            <v>-6495928.1140108472</v>
          </cell>
          <cell r="BI55">
            <v>-1697976</v>
          </cell>
          <cell r="BJ55">
            <v>-853705.85567670595</v>
          </cell>
          <cell r="BK55">
            <v>9713295</v>
          </cell>
          <cell r="BL55">
            <v>0</v>
          </cell>
          <cell r="BM55">
            <v>8732.4629549491219</v>
          </cell>
          <cell r="BN55">
            <v>0</v>
          </cell>
          <cell r="BO55">
            <v>9722027.4629549496</v>
          </cell>
          <cell r="BP55">
            <v>6791904</v>
          </cell>
          <cell r="BQ55">
            <v>35177001.364989862</v>
          </cell>
          <cell r="BR55">
            <v>0</v>
          </cell>
          <cell r="BS55">
            <v>5552701.4781892393</v>
          </cell>
          <cell r="BT55">
            <v>47521606.843179099</v>
          </cell>
          <cell r="BU55">
            <v>-9198694</v>
          </cell>
          <cell r="BV55">
            <v>-9198694</v>
          </cell>
          <cell r="BW55">
            <v>-9198694</v>
          </cell>
          <cell r="BX55">
            <v>-9190012</v>
          </cell>
          <cell r="BY55">
            <v>-1013485</v>
          </cell>
          <cell r="BZ55">
            <v>0</v>
          </cell>
          <cell r="CA55"/>
          <cell r="CB55">
            <v>-37799579</v>
          </cell>
          <cell r="CC55">
            <v>85022391</v>
          </cell>
          <cell r="CD55">
            <v>-853705.85567670595</v>
          </cell>
          <cell r="CE55">
            <v>-3203269.9</v>
          </cell>
          <cell r="CF55">
            <v>-14745940.447965136</v>
          </cell>
          <cell r="CG55">
            <v>-2928320</v>
          </cell>
          <cell r="CH55">
            <v>9713294.9000000004</v>
          </cell>
          <cell r="CI55">
            <v>6495928.1140108472</v>
          </cell>
          <cell r="CJ55">
            <v>1697976</v>
          </cell>
          <cell r="CK55">
            <v>81198353.810368985</v>
          </cell>
          <cell r="CL55"/>
          <cell r="CM55"/>
          <cell r="CN55"/>
          <cell r="CO55"/>
          <cell r="CP55"/>
          <cell r="CQ55"/>
          <cell r="CR55"/>
          <cell r="CS55">
            <v>2.8367686811147787E-3</v>
          </cell>
          <cell r="CT55">
            <v>2.5932035632957747E-3</v>
          </cell>
          <cell r="CU55">
            <v>2.8502465942792203E-3</v>
          </cell>
          <cell r="CV55">
            <v>2.9204613518088204E-3</v>
          </cell>
          <cell r="CW55"/>
          <cell r="CX55"/>
          <cell r="CY55"/>
          <cell r="CZ55"/>
          <cell r="DA55"/>
          <cell r="DB55"/>
          <cell r="DC55"/>
          <cell r="DD55">
            <v>123409080</v>
          </cell>
          <cell r="DE55">
            <v>85022391</v>
          </cell>
          <cell r="DF55">
            <v>81198354</v>
          </cell>
          <cell r="DG55">
            <v>92401935</v>
          </cell>
          <cell r="DH55"/>
          <cell r="DI55"/>
          <cell r="DJ55"/>
          <cell r="DK55"/>
          <cell r="DL55"/>
          <cell r="DM55"/>
          <cell r="DN55"/>
          <cell r="DO55">
            <v>45853109.13911549</v>
          </cell>
          <cell r="DP55">
            <v>49465755.802292027</v>
          </cell>
          <cell r="DQ55">
            <v>52946946.923677996</v>
          </cell>
          <cell r="DR55">
            <v>53620952.335024565</v>
          </cell>
          <cell r="DS55"/>
          <cell r="DT55"/>
          <cell r="DU55"/>
          <cell r="DV55"/>
          <cell r="DW55"/>
          <cell r="DX55"/>
          <cell r="DY55"/>
          <cell r="DZ55">
            <v>2.6914004811665988</v>
          </cell>
          <cell r="EA55">
            <v>1.7188131389283339</v>
          </cell>
          <cell r="EB55">
            <v>1.5335795304126953</v>
          </cell>
          <cell r="EC55">
            <v>1.7232430789865729</v>
          </cell>
          <cell r="ED55"/>
          <cell r="EE55"/>
          <cell r="EF55"/>
          <cell r="EG55"/>
          <cell r="EH55"/>
          <cell r="EI55"/>
          <cell r="EJ55"/>
          <cell r="EK55">
            <v>2.41E-2</v>
          </cell>
          <cell r="EL55">
            <v>3.5200000000000002E-2</v>
          </cell>
          <cell r="EM55">
            <v>4.396794443253986E-2</v>
          </cell>
          <cell r="EN55">
            <v>4.3984752298205455E-2</v>
          </cell>
        </row>
        <row r="56">
          <cell r="B56">
            <v>20700</v>
          </cell>
          <cell r="C56" t="str">
            <v>N.C. A&amp;T University</v>
          </cell>
          <cell r="D56">
            <v>5.8562289735712546E-3</v>
          </cell>
          <cell r="E56">
            <v>9013273.2835422289</v>
          </cell>
          <cell r="F56">
            <v>6985370.244690449</v>
          </cell>
          <cell r="G56">
            <v>619285.66000000015</v>
          </cell>
          <cell r="H56">
            <v>-423745.8183730382</v>
          </cell>
          <cell r="I56">
            <v>-152900.99673090666</v>
          </cell>
          <cell r="J56">
            <v>1781164.2301022464</v>
          </cell>
          <cell r="K56">
            <v>0</v>
          </cell>
          <cell r="L56">
            <v>-552199.37489718909</v>
          </cell>
          <cell r="M56">
            <v>26367.708638338034</v>
          </cell>
          <cell r="N56">
            <v>1257.0746865509113</v>
          </cell>
          <cell r="O56">
            <v>-10979.837846319771</v>
          </cell>
          <cell r="P56">
            <v>17865.088237753127</v>
          </cell>
          <cell r="Q56">
            <v>-19420600.030509025</v>
          </cell>
          <cell r="R56">
            <v>-2934750</v>
          </cell>
          <cell r="S56">
            <v>-5050592.7684589177</v>
          </cell>
          <cell r="T56">
            <v>13286636</v>
          </cell>
          <cell r="U56">
            <v>8905821.0919489413</v>
          </cell>
          <cell r="V56">
            <v>123387.1838859304</v>
          </cell>
          <cell r="W56">
            <v>0</v>
          </cell>
          <cell r="X56">
            <v>22315844.275834873</v>
          </cell>
          <cell r="Y56">
            <v>16446897</v>
          </cell>
          <cell r="Z56">
            <v>55705739.778335139</v>
          </cell>
          <cell r="AA56">
            <v>0</v>
          </cell>
          <cell r="AB56">
            <v>9340857.0931665264</v>
          </cell>
          <cell r="AC56">
            <v>81493493.871501669</v>
          </cell>
          <cell r="AD56" t="str">
            <v>N/A</v>
          </cell>
          <cell r="AE56">
            <v>-20063566</v>
          </cell>
          <cell r="AF56">
            <v>-20063566</v>
          </cell>
          <cell r="AG56">
            <v>-20045727</v>
          </cell>
          <cell r="AH56">
            <v>-1252342</v>
          </cell>
          <cell r="AI56">
            <v>2247551</v>
          </cell>
          <cell r="AJ56">
            <v>0</v>
          </cell>
          <cell r="AK56">
            <v>-59177650</v>
          </cell>
          <cell r="AL56">
            <v>164837738</v>
          </cell>
          <cell r="AM56">
            <v>-5050592.7684589177</v>
          </cell>
          <cell r="AN56">
            <v>-7178910.6600000001</v>
          </cell>
          <cell r="AO56">
            <v>8246786.9150892356</v>
          </cell>
          <cell r="AP56">
            <v>-1000793</v>
          </cell>
          <cell r="AQ56">
            <v>3096440</v>
          </cell>
          <cell r="AR56">
            <v>19402734.94227127</v>
          </cell>
          <cell r="AS56">
            <v>2934750</v>
          </cell>
          <cell r="AT56">
            <v>185288153.42890161</v>
          </cell>
          <cell r="AU56">
            <v>5.7861788981286508E-3</v>
          </cell>
          <cell r="AV56">
            <v>10145395.289045686</v>
          </cell>
          <cell r="AW56">
            <v>7301452.2664314872</v>
          </cell>
          <cell r="AX56">
            <v>2547551</v>
          </cell>
          <cell r="AY56">
            <v>0</v>
          </cell>
          <cell r="AZ56">
            <v>-78065.656004111632</v>
          </cell>
          <cell r="BA56">
            <v>-5923091.7930283677</v>
          </cell>
          <cell r="BB56">
            <v>0</v>
          </cell>
          <cell r="BC56">
            <v>-507082.87931012351</v>
          </cell>
          <cell r="BD56">
            <v>17651.380994599142</v>
          </cell>
          <cell r="BE56">
            <v>1723.1935100094897</v>
          </cell>
          <cell r="BF56">
            <v>-643.49669367179433</v>
          </cell>
          <cell r="BG56">
            <v>0</v>
          </cell>
          <cell r="BH56">
            <v>-13187140.457422504</v>
          </cell>
          <cell r="BI56">
            <v>-5482299</v>
          </cell>
          <cell r="BJ56">
            <v>-5164550.1524769999</v>
          </cell>
          <cell r="BK56">
            <v>12737745</v>
          </cell>
          <cell r="BL56">
            <v>0</v>
          </cell>
          <cell r="BM56">
            <v>17727.44610239394</v>
          </cell>
          <cell r="BN56">
            <v>0</v>
          </cell>
          <cell r="BO56">
            <v>12755472.446102394</v>
          </cell>
          <cell r="BP56">
            <v>21929196</v>
          </cell>
          <cell r="BQ56">
            <v>71411513.448021173</v>
          </cell>
          <cell r="BR56">
            <v>0</v>
          </cell>
          <cell r="BS56">
            <v>11272331.378342094</v>
          </cell>
          <cell r="BT56">
            <v>104613040.82636327</v>
          </cell>
          <cell r="BU56">
            <v>-22105397</v>
          </cell>
          <cell r="BV56">
            <v>-22105397</v>
          </cell>
          <cell r="BW56">
            <v>-22105396</v>
          </cell>
          <cell r="BX56">
            <v>-22087770</v>
          </cell>
          <cell r="BY56">
            <v>-3453608</v>
          </cell>
          <cell r="BZ56">
            <v>0</v>
          </cell>
          <cell r="CA56"/>
          <cell r="CB56">
            <v>-91857568</v>
          </cell>
          <cell r="CC56">
            <v>178919711</v>
          </cell>
          <cell r="CD56">
            <v>-5164550.1524769999</v>
          </cell>
          <cell r="CE56">
            <v>-6640388.4000000004</v>
          </cell>
          <cell r="CF56">
            <v>-29935181.617032781</v>
          </cell>
          <cell r="CG56">
            <v>-3749038</v>
          </cell>
          <cell r="CH56">
            <v>12737745.4</v>
          </cell>
          <cell r="CI56">
            <v>13187140.457422504</v>
          </cell>
          <cell r="CJ56">
            <v>5482299</v>
          </cell>
          <cell r="CK56">
            <v>164837737.68791273</v>
          </cell>
          <cell r="CL56"/>
          <cell r="CM56"/>
          <cell r="CN56"/>
          <cell r="CO56"/>
          <cell r="CP56"/>
          <cell r="CQ56"/>
          <cell r="CR56"/>
          <cell r="CS56">
            <v>6.2362312392525649E-3</v>
          </cell>
          <cell r="CT56">
            <v>5.457094578958409E-3</v>
          </cell>
          <cell r="CU56">
            <v>5.7861788981286508E-3</v>
          </cell>
          <cell r="CV56">
            <v>5.8562289735712546E-3</v>
          </cell>
          <cell r="CW56"/>
          <cell r="CX56"/>
          <cell r="CY56"/>
          <cell r="CZ56"/>
          <cell r="DA56"/>
          <cell r="DB56"/>
          <cell r="DC56"/>
          <cell r="DD56">
            <v>271297256</v>
          </cell>
          <cell r="DE56">
            <v>178919711</v>
          </cell>
          <cell r="DF56">
            <v>164837738</v>
          </cell>
          <cell r="DG56">
            <v>185288154</v>
          </cell>
          <cell r="DH56"/>
          <cell r="DI56"/>
          <cell r="DJ56"/>
          <cell r="DK56"/>
          <cell r="DL56"/>
          <cell r="DM56"/>
          <cell r="DN56"/>
          <cell r="DO56">
            <v>101527259.09442896</v>
          </cell>
          <cell r="DP56">
            <v>106551268.17452025</v>
          </cell>
          <cell r="DQ56">
            <v>109759184.56556129</v>
          </cell>
          <cell r="DR56">
            <v>114495953.96961355</v>
          </cell>
          <cell r="DS56"/>
          <cell r="DT56"/>
          <cell r="DU56"/>
          <cell r="DV56"/>
          <cell r="DW56"/>
          <cell r="DX56"/>
          <cell r="DY56"/>
          <cell r="DZ56">
            <v>2.6721617270064444</v>
          </cell>
          <cell r="EA56">
            <v>1.679188939421608</v>
          </cell>
          <cell r="EB56">
            <v>1.5018127061753015</v>
          </cell>
          <cell r="EC56">
            <v>1.6182943377123546</v>
          </cell>
          <cell r="ED56"/>
          <cell r="EE56"/>
          <cell r="EF56"/>
          <cell r="EG56"/>
          <cell r="EH56"/>
          <cell r="EI56"/>
          <cell r="EJ56"/>
          <cell r="EK56">
            <v>2.41E-2</v>
          </cell>
          <cell r="EL56">
            <v>3.5200000000000002E-2</v>
          </cell>
          <cell r="EM56">
            <v>4.396794443253986E-2</v>
          </cell>
          <cell r="EN56">
            <v>4.3984752298205455E-2</v>
          </cell>
        </row>
        <row r="57">
          <cell r="B57">
            <v>20800</v>
          </cell>
          <cell r="C57" t="str">
            <v>N.C. Central University</v>
          </cell>
          <cell r="D57">
            <v>4.4494108356220368E-3</v>
          </cell>
          <cell r="E57">
            <v>6848051.1935583139</v>
          </cell>
          <cell r="F57">
            <v>5307303.0781109836</v>
          </cell>
          <cell r="G57">
            <v>-198376.46999999974</v>
          </cell>
          <cell r="H57">
            <v>-321951.07881322381</v>
          </cell>
          <cell r="I57">
            <v>-116170.21033537771</v>
          </cell>
          <cell r="J57">
            <v>1353282.3701403877</v>
          </cell>
          <cell r="K57">
            <v>0</v>
          </cell>
          <cell r="L57">
            <v>-419546.75836265332</v>
          </cell>
          <cell r="M57">
            <v>20033.50091934696</v>
          </cell>
          <cell r="N57">
            <v>955.09273233128397</v>
          </cell>
          <cell r="O57">
            <v>-8342.1959262969212</v>
          </cell>
          <cell r="P57">
            <v>13573.430537489448</v>
          </cell>
          <cell r="Q57">
            <v>-14755268.040234037</v>
          </cell>
          <cell r="R57">
            <v>-2944858</v>
          </cell>
          <cell r="S57">
            <v>-5221314.0876727328</v>
          </cell>
          <cell r="T57">
            <v>3567188</v>
          </cell>
          <cell r="U57">
            <v>6766411.806207831</v>
          </cell>
          <cell r="V57">
            <v>93746.381064768255</v>
          </cell>
          <cell r="W57">
            <v>0</v>
          </cell>
          <cell r="X57">
            <v>10427346.187272601</v>
          </cell>
          <cell r="Y57">
            <v>12501870</v>
          </cell>
          <cell r="Z57">
            <v>42323775.811128661</v>
          </cell>
          <cell r="AA57">
            <v>0</v>
          </cell>
          <cell r="AB57">
            <v>7096940.8730251743</v>
          </cell>
          <cell r="AC57">
            <v>61922586.684153832</v>
          </cell>
          <cell r="AD57" t="str">
            <v>N/A</v>
          </cell>
          <cell r="AE57">
            <v>-16627788</v>
          </cell>
          <cell r="AF57">
            <v>-16627788</v>
          </cell>
          <cell r="AG57">
            <v>-16614234</v>
          </cell>
          <cell r="AH57">
            <v>-2664162</v>
          </cell>
          <cell r="AI57">
            <v>1038731</v>
          </cell>
          <cell r="AJ57">
            <v>0</v>
          </cell>
          <cell r="AK57">
            <v>-51495241</v>
          </cell>
          <cell r="AL57">
            <v>127899991</v>
          </cell>
          <cell r="AM57">
            <v>-5221314.0876727328</v>
          </cell>
          <cell r="AN57">
            <v>-5435778.5300000003</v>
          </cell>
          <cell r="AO57">
            <v>6265694.7371181222</v>
          </cell>
          <cell r="AP57">
            <v>573891</v>
          </cell>
          <cell r="AQ57">
            <v>-991905</v>
          </cell>
          <cell r="AR57">
            <v>14741694.609696547</v>
          </cell>
          <cell r="AS57">
            <v>2944858</v>
          </cell>
          <cell r="AT57">
            <v>140777131.72914192</v>
          </cell>
          <cell r="AU57">
            <v>4.4895801022726825E-3</v>
          </cell>
          <cell r="AV57">
            <v>7871959.3053235365</v>
          </cell>
          <cell r="AW57">
            <v>5665302.6790558351</v>
          </cell>
          <cell r="AX57">
            <v>891797</v>
          </cell>
          <cell r="AY57">
            <v>0</v>
          </cell>
          <cell r="AZ57">
            <v>-60572.274386517056</v>
          </cell>
          <cell r="BA57">
            <v>-4595812.8025587248</v>
          </cell>
          <cell r="BB57">
            <v>0</v>
          </cell>
          <cell r="BC57">
            <v>-393452.95837468118</v>
          </cell>
          <cell r="BD57">
            <v>13695.962445374171</v>
          </cell>
          <cell r="BE57">
            <v>1337.0508294180322</v>
          </cell>
          <cell r="BF57">
            <v>-499.29841483496284</v>
          </cell>
          <cell r="BG57">
            <v>0</v>
          </cell>
          <cell r="BH57">
            <v>-10232093.484469859</v>
          </cell>
          <cell r="BI57">
            <v>-3836655</v>
          </cell>
          <cell r="BJ57">
            <v>-4674993.8205504548</v>
          </cell>
          <cell r="BK57">
            <v>4458985</v>
          </cell>
          <cell r="BL57">
            <v>0</v>
          </cell>
          <cell r="BM57">
            <v>13754.982465398647</v>
          </cell>
          <cell r="BN57">
            <v>0</v>
          </cell>
          <cell r="BO57">
            <v>4472739.9824653985</v>
          </cell>
          <cell r="BP57">
            <v>15346620</v>
          </cell>
          <cell r="BQ57">
            <v>55409228.697215699</v>
          </cell>
          <cell r="BR57">
            <v>0</v>
          </cell>
          <cell r="BS57">
            <v>8746365.3567289766</v>
          </cell>
          <cell r="BT57">
            <v>79502214.053944677</v>
          </cell>
          <cell r="BU57">
            <v>-17819641</v>
          </cell>
          <cell r="BV57">
            <v>-17819641</v>
          </cell>
          <cell r="BW57">
            <v>-17819641</v>
          </cell>
          <cell r="BX57">
            <v>-17805964</v>
          </cell>
          <cell r="BY57">
            <v>-3764588</v>
          </cell>
          <cell r="BZ57">
            <v>0</v>
          </cell>
          <cell r="CA57"/>
          <cell r="CB57">
            <v>-75029475</v>
          </cell>
          <cell r="CC57">
            <v>143564788</v>
          </cell>
          <cell r="CD57">
            <v>-4674993.8205504548</v>
          </cell>
          <cell r="CE57">
            <v>-5027906.0299999993</v>
          </cell>
          <cell r="CF57">
            <v>-23227141.45413227</v>
          </cell>
          <cell r="CG57">
            <v>-1262489</v>
          </cell>
          <cell r="CH57">
            <v>4458985.0299999993</v>
          </cell>
          <cell r="CI57">
            <v>10232093.484469859</v>
          </cell>
          <cell r="CJ57">
            <v>3836655</v>
          </cell>
          <cell r="CK57">
            <v>127899991.20978715</v>
          </cell>
          <cell r="CL57"/>
          <cell r="CM57"/>
          <cell r="CN57"/>
          <cell r="CO57"/>
          <cell r="CP57"/>
          <cell r="CQ57"/>
          <cell r="CR57"/>
          <cell r="CS57">
            <v>4.920570010970406E-3</v>
          </cell>
          <cell r="CT57">
            <v>4.3787608723871736E-3</v>
          </cell>
          <cell r="CU57">
            <v>4.4895801022726825E-3</v>
          </cell>
          <cell r="CV57">
            <v>4.4494108356220368E-3</v>
          </cell>
          <cell r="CW57"/>
          <cell r="CX57"/>
          <cell r="CY57"/>
          <cell r="CZ57"/>
          <cell r="DA57"/>
          <cell r="DB57"/>
          <cell r="DC57"/>
          <cell r="DD57">
            <v>214061520</v>
          </cell>
          <cell r="DE57">
            <v>143564788</v>
          </cell>
          <cell r="DF57">
            <v>127899991</v>
          </cell>
          <cell r="DG57">
            <v>140777132</v>
          </cell>
          <cell r="DH57"/>
          <cell r="DI57"/>
          <cell r="DJ57"/>
          <cell r="DK57"/>
          <cell r="DL57"/>
          <cell r="DM57"/>
          <cell r="DN57"/>
          <cell r="DO57">
            <v>78096266.384444326</v>
          </cell>
          <cell r="DP57">
            <v>81141093.663063034</v>
          </cell>
          <cell r="DQ57">
            <v>83106413.764150977</v>
          </cell>
          <cell r="DR57">
            <v>86694859.127818376</v>
          </cell>
          <cell r="DS57"/>
          <cell r="DT57"/>
          <cell r="DU57"/>
          <cell r="DV57"/>
          <cell r="DW57"/>
          <cell r="DX57"/>
          <cell r="DY57"/>
          <cell r="DZ57">
            <v>2.7409955675248265</v>
          </cell>
          <cell r="EA57">
            <v>1.7693228118929512</v>
          </cell>
          <cell r="EB57">
            <v>1.5389906170535699</v>
          </cell>
          <cell r="EC57">
            <v>1.6238232972089561</v>
          </cell>
          <cell r="ED57"/>
          <cell r="EE57"/>
          <cell r="EF57"/>
          <cell r="EG57"/>
          <cell r="EH57"/>
          <cell r="EI57"/>
          <cell r="EJ57"/>
          <cell r="EK57">
            <v>2.41E-2</v>
          </cell>
          <cell r="EL57">
            <v>3.5200000000000002E-2</v>
          </cell>
          <cell r="EM57">
            <v>4.396794443253986E-2</v>
          </cell>
          <cell r="EN57">
            <v>4.3984752298205455E-2</v>
          </cell>
        </row>
        <row r="58">
          <cell r="B58">
            <v>20900</v>
          </cell>
          <cell r="C58" t="str">
            <v>University Of North Carolina At Greensboro</v>
          </cell>
          <cell r="D58">
            <v>1.0044522879386245E-2</v>
          </cell>
          <cell r="E58">
            <v>15459441.583188489</v>
          </cell>
          <cell r="F58">
            <v>11981210.359162092</v>
          </cell>
          <cell r="G58">
            <v>4107407.8000000007</v>
          </cell>
          <cell r="H58">
            <v>-726802.96260626439</v>
          </cell>
          <cell r="I58">
            <v>-262253.67328968673</v>
          </cell>
          <cell r="J58">
            <v>3055028.2343718051</v>
          </cell>
          <cell r="K58">
            <v>0</v>
          </cell>
          <cell r="L58">
            <v>-947124.72483041836</v>
          </cell>
          <cell r="M58">
            <v>45225.528900941317</v>
          </cell>
          <cell r="N58">
            <v>2156.1171031975337</v>
          </cell>
          <cell r="O58">
            <v>-18832.465902038392</v>
          </cell>
          <cell r="P58">
            <v>30641.952074653109</v>
          </cell>
          <cell r="Q58">
            <v>-33309944.371744536</v>
          </cell>
          <cell r="R58">
            <v>-4331880</v>
          </cell>
          <cell r="S58">
            <v>-4915726.6235717647</v>
          </cell>
          <cell r="T58">
            <v>37032201</v>
          </cell>
          <cell r="U58">
            <v>15275141.071413796</v>
          </cell>
          <cell r="V58">
            <v>211631.98999875752</v>
          </cell>
          <cell r="W58">
            <v>0</v>
          </cell>
          <cell r="X58">
            <v>52518974.061412558</v>
          </cell>
          <cell r="Y58">
            <v>25367022</v>
          </cell>
          <cell r="Z58">
            <v>95545713.844485432</v>
          </cell>
          <cell r="AA58">
            <v>0</v>
          </cell>
          <cell r="AB58">
            <v>16021308.799367569</v>
          </cell>
          <cell r="AC58">
            <v>136934044.64385301</v>
          </cell>
          <cell r="AD58" t="str">
            <v>N/A</v>
          </cell>
          <cell r="AE58">
            <v>-30665777</v>
          </cell>
          <cell r="AF58">
            <v>-30665777</v>
          </cell>
          <cell r="AG58">
            <v>-30635179</v>
          </cell>
          <cell r="AH58">
            <v>651484</v>
          </cell>
          <cell r="AI58">
            <v>6900180</v>
          </cell>
          <cell r="AJ58">
            <v>0</v>
          </cell>
          <cell r="AK58">
            <v>-84415069</v>
          </cell>
          <cell r="AL58">
            <v>270258282</v>
          </cell>
          <cell r="AM58">
            <v>-4915726.6235717647</v>
          </cell>
          <cell r="AN58">
            <v>-11862048.800000001</v>
          </cell>
          <cell r="AO58">
            <v>14144774.772958091</v>
          </cell>
          <cell r="AP58">
            <v>-7969812</v>
          </cell>
          <cell r="AQ58">
            <v>20537025</v>
          </cell>
          <cell r="AR58">
            <v>33279302.419669881</v>
          </cell>
          <cell r="AS58">
            <v>4331880</v>
          </cell>
          <cell r="AT58">
            <v>317803676.7690562</v>
          </cell>
          <cell r="AU58">
            <v>9.4866793889544256E-3</v>
          </cell>
          <cell r="AV58">
            <v>16633794.785106398</v>
          </cell>
          <cell r="AW58">
            <v>11971032.68752927</v>
          </cell>
          <cell r="AX58">
            <v>4123795</v>
          </cell>
          <cell r="AY58">
            <v>0</v>
          </cell>
          <cell r="AZ58">
            <v>-127991.86869920831</v>
          </cell>
          <cell r="BA58">
            <v>-9711153.7373965904</v>
          </cell>
          <cell r="BB58">
            <v>0</v>
          </cell>
          <cell r="BC58">
            <v>-831383.33334263519</v>
          </cell>
          <cell r="BD58">
            <v>28940.16849741765</v>
          </cell>
          <cell r="BE58">
            <v>2825.2469621832952</v>
          </cell>
          <cell r="BF58">
            <v>-1055.0394186206165</v>
          </cell>
          <cell r="BG58">
            <v>0</v>
          </cell>
          <cell r="BH58">
            <v>-21620861.673865162</v>
          </cell>
          <cell r="BI58">
            <v>-8455674</v>
          </cell>
          <cell r="BJ58">
            <v>-7987731.7646269463</v>
          </cell>
          <cell r="BK58">
            <v>20618970</v>
          </cell>
          <cell r="BL58">
            <v>0</v>
          </cell>
          <cell r="BM58">
            <v>29064.880384664844</v>
          </cell>
          <cell r="BN58">
            <v>0</v>
          </cell>
          <cell r="BO58">
            <v>20648034.880384665</v>
          </cell>
          <cell r="BP58">
            <v>33822696</v>
          </cell>
          <cell r="BQ58">
            <v>117082127.0286831</v>
          </cell>
          <cell r="BR58">
            <v>0</v>
          </cell>
          <cell r="BS58">
            <v>18481453.068616223</v>
          </cell>
          <cell r="BT58">
            <v>169386276.09729931</v>
          </cell>
          <cell r="BU58">
            <v>-35762947</v>
          </cell>
          <cell r="BV58">
            <v>-35762947</v>
          </cell>
          <cell r="BW58">
            <v>-35762947</v>
          </cell>
          <cell r="BX58">
            <v>-35734048</v>
          </cell>
          <cell r="BY58">
            <v>-5715352</v>
          </cell>
          <cell r="BZ58">
            <v>0</v>
          </cell>
          <cell r="CA58"/>
          <cell r="CB58">
            <v>-148738241</v>
          </cell>
          <cell r="CC58">
            <v>293363921</v>
          </cell>
          <cell r="CD58">
            <v>-7987731.7646269463</v>
          </cell>
          <cell r="CE58">
            <v>-10592878.92</v>
          </cell>
          <cell r="CF58">
            <v>-49079967.185729094</v>
          </cell>
          <cell r="CG58">
            <v>-6140566</v>
          </cell>
          <cell r="CH58">
            <v>20618969.920000002</v>
          </cell>
          <cell r="CI58">
            <v>21620861.673865162</v>
          </cell>
          <cell r="CJ58">
            <v>8455674</v>
          </cell>
          <cell r="CK58">
            <v>270258282.72350919</v>
          </cell>
          <cell r="CL58"/>
          <cell r="CM58"/>
          <cell r="CN58"/>
          <cell r="CO58"/>
          <cell r="CP58"/>
          <cell r="CQ58"/>
          <cell r="CR58"/>
          <cell r="CS58">
            <v>1.0138441356939986E-2</v>
          </cell>
          <cell r="CT58">
            <v>8.9476707612142197E-3</v>
          </cell>
          <cell r="CU58">
            <v>9.4866793889544256E-3</v>
          </cell>
          <cell r="CV58">
            <v>1.0044522879386245E-2</v>
          </cell>
          <cell r="CW58"/>
          <cell r="CX58"/>
          <cell r="CY58"/>
          <cell r="CZ58"/>
          <cell r="DA58"/>
          <cell r="DB58"/>
          <cell r="DC58"/>
          <cell r="DD58">
            <v>441056660</v>
          </cell>
          <cell r="DE58">
            <v>293363921</v>
          </cell>
          <cell r="DF58">
            <v>270258282</v>
          </cell>
          <cell r="DG58">
            <v>317803677</v>
          </cell>
          <cell r="DH58"/>
          <cell r="DI58"/>
          <cell r="DJ58"/>
          <cell r="DK58"/>
          <cell r="DL58"/>
          <cell r="DM58"/>
          <cell r="DN58"/>
          <cell r="DO58">
            <v>155186388.108156</v>
          </cell>
          <cell r="DP58">
            <v>164830822.00118116</v>
          </cell>
          <cell r="DQ58">
            <v>175090022.21329758</v>
          </cell>
          <cell r="DR58">
            <v>189187003.11421758</v>
          </cell>
          <cell r="DS58"/>
          <cell r="DT58"/>
          <cell r="DU58"/>
          <cell r="DV58"/>
          <cell r="DW58"/>
          <cell r="DX58"/>
          <cell r="DY58"/>
          <cell r="DZ58">
            <v>2.8421091912559291</v>
          </cell>
          <cell r="EA58">
            <v>1.7797880119647635</v>
          </cell>
          <cell r="EB58">
            <v>1.5435390240042741</v>
          </cell>
          <cell r="EC58">
            <v>1.6798388460550477</v>
          </cell>
          <cell r="ED58"/>
          <cell r="EE58"/>
          <cell r="EF58"/>
          <cell r="EG58"/>
          <cell r="EH58"/>
          <cell r="EI58"/>
          <cell r="EJ58"/>
          <cell r="EK58">
            <v>2.41E-2</v>
          </cell>
          <cell r="EL58">
            <v>3.5200000000000002E-2</v>
          </cell>
          <cell r="EM58">
            <v>4.396794443253986E-2</v>
          </cell>
          <cell r="EN58">
            <v>4.3984752298205455E-2</v>
          </cell>
        </row>
        <row r="59">
          <cell r="B59">
            <v>21200</v>
          </cell>
          <cell r="C59" t="str">
            <v>UNC - Pembroke</v>
          </cell>
          <cell r="D59">
            <v>3.0559204370849869E-3</v>
          </cell>
          <cell r="E59">
            <v>4703341.7164035467</v>
          </cell>
          <cell r="F59">
            <v>3645133.3763913945</v>
          </cell>
          <cell r="G59">
            <v>400399.39999999944</v>
          </cell>
          <cell r="H59">
            <v>-221120.70964769536</v>
          </cell>
          <cell r="I59">
            <v>-79787.399514145247</v>
          </cell>
          <cell r="J59">
            <v>929454.12434153573</v>
          </cell>
          <cell r="K59">
            <v>0</v>
          </cell>
          <cell r="L59">
            <v>-288150.84975490882</v>
          </cell>
          <cell r="M59">
            <v>13759.301432823173</v>
          </cell>
          <cell r="N59">
            <v>655.97165734291491</v>
          </cell>
          <cell r="O59">
            <v>-5729.542171570205</v>
          </cell>
          <cell r="P59">
            <v>9322.4306123371425</v>
          </cell>
          <cell r="Q59">
            <v>-10134133.894271944</v>
          </cell>
          <cell r="R59">
            <v>-2265019</v>
          </cell>
          <cell r="S59">
            <v>-3291875.0745212808</v>
          </cell>
          <cell r="T59">
            <v>6416221</v>
          </cell>
          <cell r="U59">
            <v>4647270.5911484743</v>
          </cell>
          <cell r="V59">
            <v>64386.385609754929</v>
          </cell>
          <cell r="W59">
            <v>0</v>
          </cell>
          <cell r="X59">
            <v>11127877.976758229</v>
          </cell>
          <cell r="Y59">
            <v>10105719</v>
          </cell>
          <cell r="Z59">
            <v>29068588.236525379</v>
          </cell>
          <cell r="AA59">
            <v>0</v>
          </cell>
          <cell r="AB59">
            <v>4874282.7884153826</v>
          </cell>
          <cell r="AC59">
            <v>44048590.024940759</v>
          </cell>
          <cell r="AD59" t="str">
            <v>N/A</v>
          </cell>
          <cell r="AE59">
            <v>-11126003</v>
          </cell>
          <cell r="AF59">
            <v>-11126003</v>
          </cell>
          <cell r="AG59">
            <v>-11116694</v>
          </cell>
          <cell r="AH59">
            <v>-802078</v>
          </cell>
          <cell r="AI59">
            <v>1250068</v>
          </cell>
          <cell r="AJ59">
            <v>0</v>
          </cell>
          <cell r="AK59">
            <v>-32920710</v>
          </cell>
          <cell r="AL59">
            <v>85496262</v>
          </cell>
          <cell r="AM59">
            <v>-3291875.0745212808</v>
          </cell>
          <cell r="AN59">
            <v>-3428775.3999999994</v>
          </cell>
          <cell r="AO59">
            <v>4303370.7848239774</v>
          </cell>
          <cell r="AP59">
            <v>-783025</v>
          </cell>
          <cell r="AQ59">
            <v>2002005</v>
          </cell>
          <cell r="AR59">
            <v>10124811.463659607</v>
          </cell>
          <cell r="AS59">
            <v>2265019</v>
          </cell>
          <cell r="AT59">
            <v>96687792.773962319</v>
          </cell>
          <cell r="AU59">
            <v>3.0011129396233056E-3</v>
          </cell>
          <cell r="AV59">
            <v>5262104.3378723683</v>
          </cell>
          <cell r="AW59">
            <v>3787038.6071049962</v>
          </cell>
          <cell r="AX59">
            <v>1103555</v>
          </cell>
          <cell r="AY59">
            <v>0</v>
          </cell>
          <cell r="AZ59">
            <v>-40490.253498710976</v>
          </cell>
          <cell r="BA59">
            <v>-3072125.4450641098</v>
          </cell>
          <cell r="BB59">
            <v>0</v>
          </cell>
          <cell r="BC59">
            <v>-263008.28532129125</v>
          </cell>
          <cell r="BD59">
            <v>9155.2281458571924</v>
          </cell>
          <cell r="BE59">
            <v>893.76744677509589</v>
          </cell>
          <cell r="BF59">
            <v>-333.76193304493603</v>
          </cell>
          <cell r="BG59">
            <v>0</v>
          </cell>
          <cell r="BH59">
            <v>-6839763.9547923859</v>
          </cell>
          <cell r="BI59">
            <v>-3368573</v>
          </cell>
          <cell r="BJ59">
            <v>-3421547.7600395447</v>
          </cell>
          <cell r="BK59">
            <v>5517770</v>
          </cell>
          <cell r="BL59">
            <v>0</v>
          </cell>
          <cell r="BM59">
            <v>9194.6807765614794</v>
          </cell>
          <cell r="BN59">
            <v>0</v>
          </cell>
          <cell r="BO59">
            <v>5526964.6807765616</v>
          </cell>
          <cell r="BP59">
            <v>13474292</v>
          </cell>
          <cell r="BQ59">
            <v>37038954.519061424</v>
          </cell>
          <cell r="BR59">
            <v>0</v>
          </cell>
          <cell r="BS59">
            <v>5846611.4088185765</v>
          </cell>
          <cell r="BT59">
            <v>56359857.927880004</v>
          </cell>
          <cell r="BU59">
            <v>-12208243</v>
          </cell>
          <cell r="BV59">
            <v>-12208243</v>
          </cell>
          <cell r="BW59">
            <v>-12208243</v>
          </cell>
          <cell r="BX59">
            <v>-12199101</v>
          </cell>
          <cell r="BY59">
            <v>-2009062</v>
          </cell>
          <cell r="BZ59">
            <v>0</v>
          </cell>
          <cell r="CA59"/>
          <cell r="CB59">
            <v>-50832892</v>
          </cell>
          <cell r="CC59">
            <v>93510444</v>
          </cell>
          <cell r="CD59">
            <v>-3421547.7600395447</v>
          </cell>
          <cell r="CE59">
            <v>-3094578.69</v>
          </cell>
          <cell r="CF59">
            <v>-15526457.526210641</v>
          </cell>
          <cell r="CG59">
            <v>-1697705</v>
          </cell>
          <cell r="CH59">
            <v>5517769.6899999995</v>
          </cell>
          <cell r="CI59">
            <v>6839763.9547923859</v>
          </cell>
          <cell r="CJ59">
            <v>3368573</v>
          </cell>
          <cell r="CK59">
            <v>85496261.668542206</v>
          </cell>
          <cell r="CL59"/>
          <cell r="CM59"/>
          <cell r="CN59"/>
          <cell r="CO59"/>
          <cell r="CP59"/>
          <cell r="CQ59"/>
          <cell r="CR59"/>
          <cell r="CS59">
            <v>3.3211057016841483E-3</v>
          </cell>
          <cell r="CT59">
            <v>2.8520912334807197E-3</v>
          </cell>
          <cell r="CU59">
            <v>3.0011129396233056E-3</v>
          </cell>
          <cell r="CV59">
            <v>3.0559204370849869E-3</v>
          </cell>
          <cell r="CW59"/>
          <cell r="CX59"/>
          <cell r="CY59"/>
          <cell r="CZ59"/>
          <cell r="DA59"/>
          <cell r="DB59"/>
          <cell r="DC59"/>
          <cell r="DD59">
            <v>144479386</v>
          </cell>
          <cell r="DE59">
            <v>93510444</v>
          </cell>
          <cell r="DF59">
            <v>85496262</v>
          </cell>
          <cell r="DG59">
            <v>96687793</v>
          </cell>
          <cell r="DH59"/>
          <cell r="DI59"/>
          <cell r="DJ59"/>
          <cell r="DK59"/>
          <cell r="DL59"/>
          <cell r="DM59"/>
          <cell r="DN59"/>
          <cell r="DO59">
            <v>47929444.619313329</v>
          </cell>
          <cell r="DP59">
            <v>49985399.803759642</v>
          </cell>
          <cell r="DQ59">
            <v>51150386.562985212</v>
          </cell>
          <cell r="DR59">
            <v>54685303.796571173</v>
          </cell>
          <cell r="DS59"/>
          <cell r="DT59"/>
          <cell r="DU59"/>
          <cell r="DV59"/>
          <cell r="DW59"/>
          <cell r="DX59"/>
          <cell r="DY59"/>
          <cell r="DZ59">
            <v>3.0144181128646244</v>
          </cell>
          <cell r="EA59">
            <v>1.870755147845524</v>
          </cell>
          <cell r="EB59">
            <v>1.6714685409996306</v>
          </cell>
          <cell r="EC59">
            <v>1.7680763621553188</v>
          </cell>
          <cell r="ED59"/>
          <cell r="EE59"/>
          <cell r="EF59"/>
          <cell r="EG59"/>
          <cell r="EH59"/>
          <cell r="EI59"/>
          <cell r="EJ59"/>
          <cell r="EK59">
            <v>2.41E-2</v>
          </cell>
          <cell r="EL59">
            <v>3.5200000000000002E-2</v>
          </cell>
          <cell r="EM59">
            <v>4.396794443253986E-2</v>
          </cell>
          <cell r="EN59">
            <v>4.3984752298205455E-2</v>
          </cell>
        </row>
        <row r="60">
          <cell r="B60">
            <v>21300</v>
          </cell>
          <cell r="C60" t="str">
            <v>N.C. State University</v>
          </cell>
          <cell r="D60">
            <v>3.8835592230414467E-2</v>
          </cell>
          <cell r="E60">
            <v>59771536.850867957</v>
          </cell>
          <cell r="F60">
            <v>46323494.45787394</v>
          </cell>
          <cell r="G60">
            <v>3154259.450000003</v>
          </cell>
          <cell r="H60">
            <v>-2810071.1030844655</v>
          </cell>
          <cell r="I60">
            <v>-1013963.2154861435</v>
          </cell>
          <cell r="J60">
            <v>11811793.570200525</v>
          </cell>
          <cell r="K60">
            <v>0</v>
          </cell>
          <cell r="L60">
            <v>-3661911.0779610425</v>
          </cell>
          <cell r="M60">
            <v>174857.50392447723</v>
          </cell>
          <cell r="N60">
            <v>8336.2928858118485</v>
          </cell>
          <cell r="O60">
            <v>-72812.813037211861</v>
          </cell>
          <cell r="P60">
            <v>118472.36252080137</v>
          </cell>
          <cell r="Q60">
            <v>-128787741.57542706</v>
          </cell>
          <cell r="R60">
            <v>-9357869</v>
          </cell>
          <cell r="S60">
            <v>-24341618.296722397</v>
          </cell>
          <cell r="T60">
            <v>102582219</v>
          </cell>
          <cell r="U60">
            <v>59058967.4626467</v>
          </cell>
          <cell r="V60">
            <v>818242.31625475676</v>
          </cell>
          <cell r="W60">
            <v>0</v>
          </cell>
          <cell r="X60">
            <v>162459428.77890146</v>
          </cell>
          <cell r="Y60">
            <v>93181800</v>
          </cell>
          <cell r="Z60">
            <v>369412706.48537081</v>
          </cell>
          <cell r="AA60">
            <v>0</v>
          </cell>
          <cell r="AB60">
            <v>61943909.43214304</v>
          </cell>
          <cell r="AC60">
            <v>524538415.91751385</v>
          </cell>
          <cell r="AD60" t="str">
            <v>N/A</v>
          </cell>
          <cell r="AE60">
            <v>-123900191</v>
          </cell>
          <cell r="AF60">
            <v>-123900191</v>
          </cell>
          <cell r="AG60">
            <v>-123781889</v>
          </cell>
          <cell r="AH60">
            <v>-4448804</v>
          </cell>
          <cell r="AI60">
            <v>13952089</v>
          </cell>
          <cell r="AJ60">
            <v>0</v>
          </cell>
          <cell r="AK60">
            <v>-362078986</v>
          </cell>
          <cell r="AL60">
            <v>1093258394</v>
          </cell>
          <cell r="AM60">
            <v>-24341618.296722397</v>
          </cell>
          <cell r="AN60">
            <v>-42096863.450000003</v>
          </cell>
          <cell r="AO60">
            <v>54688581.216833189</v>
          </cell>
          <cell r="AP60">
            <v>-6568225</v>
          </cell>
          <cell r="AQ60">
            <v>15771295</v>
          </cell>
          <cell r="AR60">
            <v>128669269.21290626</v>
          </cell>
          <cell r="AS60">
            <v>9357869</v>
          </cell>
          <cell r="AT60">
            <v>1228738701.683017</v>
          </cell>
          <cell r="AU60">
            <v>3.8375852145575325E-2</v>
          </cell>
          <cell r="AV60">
            <v>67287616.996555761</v>
          </cell>
          <cell r="AW60">
            <v>48425646.278439805</v>
          </cell>
          <cell r="AX60">
            <v>21702732</v>
          </cell>
          <cell r="AY60">
            <v>0</v>
          </cell>
          <cell r="AZ60">
            <v>-517757.2496816573</v>
          </cell>
          <cell r="BA60">
            <v>-39283903.746467501</v>
          </cell>
          <cell r="BB60">
            <v>0</v>
          </cell>
          <cell r="BC60">
            <v>-3363141.3657554779</v>
          </cell>
          <cell r="BD60">
            <v>117069.79668966569</v>
          </cell>
          <cell r="BE60">
            <v>11428.789279178078</v>
          </cell>
          <cell r="BF60">
            <v>-4267.8828994558144</v>
          </cell>
          <cell r="BG60">
            <v>0</v>
          </cell>
          <cell r="BH60">
            <v>-87461476.965506807</v>
          </cell>
          <cell r="BI60">
            <v>-31060600</v>
          </cell>
          <cell r="BJ60">
            <v>-24146653.349346504</v>
          </cell>
          <cell r="BK60">
            <v>108513655</v>
          </cell>
          <cell r="BL60">
            <v>0</v>
          </cell>
          <cell r="BM60">
            <v>117574.28564197142</v>
          </cell>
          <cell r="BN60">
            <v>0</v>
          </cell>
          <cell r="BO60">
            <v>108631229.28564197</v>
          </cell>
          <cell r="BP60">
            <v>124242400</v>
          </cell>
          <cell r="BQ60">
            <v>473624775.49032265</v>
          </cell>
          <cell r="BR60">
            <v>0</v>
          </cell>
          <cell r="BS60">
            <v>74761829.858231828</v>
          </cell>
          <cell r="BT60">
            <v>672629005.34855437</v>
          </cell>
          <cell r="BU60">
            <v>-136503937</v>
          </cell>
          <cell r="BV60">
            <v>-136503937</v>
          </cell>
          <cell r="BW60">
            <v>-136503937</v>
          </cell>
          <cell r="BX60">
            <v>-136387035</v>
          </cell>
          <cell r="BY60">
            <v>-18098930</v>
          </cell>
          <cell r="BZ60">
            <v>0</v>
          </cell>
          <cell r="CA60"/>
          <cell r="CB60">
            <v>-563997776</v>
          </cell>
          <cell r="CC60">
            <v>1161399772</v>
          </cell>
          <cell r="CD60">
            <v>-24146653.349346504</v>
          </cell>
          <cell r="CE60">
            <v>-38850268.749999993</v>
          </cell>
          <cell r="CF60">
            <v>-198540025.10322177</v>
          </cell>
          <cell r="CG60">
            <v>-33640162</v>
          </cell>
          <cell r="CH60">
            <v>108513654.75</v>
          </cell>
          <cell r="CI60">
            <v>87461476.965506807</v>
          </cell>
          <cell r="CJ60">
            <v>31060600</v>
          </cell>
          <cell r="CK60">
            <v>1093258394.5129385</v>
          </cell>
          <cell r="CL60"/>
          <cell r="CM60"/>
          <cell r="CN60"/>
          <cell r="CO60"/>
          <cell r="CP60"/>
          <cell r="CQ60"/>
          <cell r="CR60"/>
          <cell r="CS60">
            <v>3.9767071830284745E-2</v>
          </cell>
          <cell r="CT60">
            <v>3.5422974808059005E-2</v>
          </cell>
          <cell r="CU60">
            <v>3.8375852145575325E-2</v>
          </cell>
          <cell r="CV60">
            <v>3.8835592230414467E-2</v>
          </cell>
          <cell r="CW60"/>
          <cell r="CX60"/>
          <cell r="CY60"/>
          <cell r="CZ60"/>
          <cell r="DA60"/>
          <cell r="DB60"/>
          <cell r="DC60"/>
          <cell r="DD60">
            <v>1730002793</v>
          </cell>
          <cell r="DE60">
            <v>1161399772</v>
          </cell>
          <cell r="DF60">
            <v>1093258394</v>
          </cell>
          <cell r="DG60">
            <v>1228738701</v>
          </cell>
          <cell r="DH60"/>
          <cell r="DI60"/>
          <cell r="DJ60"/>
          <cell r="DK60"/>
          <cell r="DL60"/>
          <cell r="DM60"/>
          <cell r="DN60"/>
          <cell r="DO60">
            <v>592489946.11485827</v>
          </cell>
          <cell r="DP60">
            <v>624800497.35137022</v>
          </cell>
          <cell r="DQ60">
            <v>642157289.79842615</v>
          </cell>
          <cell r="DR60">
            <v>671399989.2340641</v>
          </cell>
          <cell r="DS60"/>
          <cell r="DT60"/>
          <cell r="DU60"/>
          <cell r="DV60"/>
          <cell r="DW60"/>
          <cell r="DX60"/>
          <cell r="DY60"/>
          <cell r="DZ60">
            <v>2.9198854838705177</v>
          </cell>
          <cell r="EA60">
            <v>1.8588329825654115</v>
          </cell>
          <cell r="EB60">
            <v>1.702477588229474</v>
          </cell>
          <cell r="EC60">
            <v>1.8301142697391912</v>
          </cell>
          <cell r="ED60"/>
          <cell r="EE60"/>
          <cell r="EF60"/>
          <cell r="EG60"/>
          <cell r="EH60"/>
          <cell r="EI60"/>
          <cell r="EJ60"/>
          <cell r="EK60">
            <v>2.41E-2</v>
          </cell>
          <cell r="EL60">
            <v>3.5200000000000002E-2</v>
          </cell>
          <cell r="EM60">
            <v>4.396794443253986E-2</v>
          </cell>
          <cell r="EN60">
            <v>4.3984752298205455E-2</v>
          </cell>
        </row>
        <row r="61">
          <cell r="B61">
            <v>21520</v>
          </cell>
          <cell r="C61" t="str">
            <v>UNC-CH CB 1260</v>
          </cell>
          <cell r="D61">
            <v>6.9092226750398514E-2</v>
          </cell>
          <cell r="E61">
            <v>106339271.27511956</v>
          </cell>
          <cell r="F61">
            <v>82413919.786903098</v>
          </cell>
          <cell r="G61">
            <v>10243386.75</v>
          </cell>
          <cell r="H61">
            <v>-4999384.8088404005</v>
          </cell>
          <cell r="I61">
            <v>-1803937.3774778184</v>
          </cell>
          <cell r="J61">
            <v>21014308.597103223</v>
          </cell>
          <cell r="K61">
            <v>0</v>
          </cell>
          <cell r="L61">
            <v>-6514889.4611199899</v>
          </cell>
          <cell r="M61">
            <v>311088.19555214862</v>
          </cell>
          <cell r="N61">
            <v>14831.061025333544</v>
          </cell>
          <cell r="O61">
            <v>-129540.94684209542</v>
          </cell>
          <cell r="P61">
            <v>210773.64512371348</v>
          </cell>
          <cell r="Q61">
            <v>-229125689.41416571</v>
          </cell>
          <cell r="R61">
            <v>-33975680</v>
          </cell>
          <cell r="S61">
            <v>-56001542.697618961</v>
          </cell>
          <cell r="T61">
            <v>170131046</v>
          </cell>
          <cell r="U61">
            <v>105071542.29459384</v>
          </cell>
          <cell r="V61">
            <v>1455731.2095570324</v>
          </cell>
          <cell r="W61">
            <v>0</v>
          </cell>
          <cell r="X61">
            <v>276658319.50415087</v>
          </cell>
          <cell r="Y61">
            <v>191112627</v>
          </cell>
          <cell r="Z61">
            <v>657220477.79090238</v>
          </cell>
          <cell r="AA61">
            <v>0</v>
          </cell>
          <cell r="AB61">
            <v>110204129.52374075</v>
          </cell>
          <cell r="AC61">
            <v>958537234.31464314</v>
          </cell>
          <cell r="AD61" t="str">
            <v>N/A</v>
          </cell>
          <cell r="AE61">
            <v>-233125751</v>
          </cell>
          <cell r="AF61">
            <v>-233125751</v>
          </cell>
          <cell r="AG61">
            <v>-232915279</v>
          </cell>
          <cell r="AH61">
            <v>-12165891</v>
          </cell>
          <cell r="AI61">
            <v>29453757</v>
          </cell>
          <cell r="AJ61">
            <v>0</v>
          </cell>
          <cell r="AK61">
            <v>-681878915</v>
          </cell>
          <cell r="AL61">
            <v>1926872329</v>
          </cell>
          <cell r="AM61">
            <v>-56001542.697618961</v>
          </cell>
          <cell r="AN61">
            <v>-75448967.75</v>
          </cell>
          <cell r="AO61">
            <v>97296207.861916199</v>
          </cell>
          <cell r="AP61">
            <v>-20782078</v>
          </cell>
          <cell r="AQ61">
            <v>51216930</v>
          </cell>
          <cell r="AR61">
            <v>228914915.76904199</v>
          </cell>
          <cell r="AS61">
            <v>33975680</v>
          </cell>
          <cell r="AT61">
            <v>2186043474.1833391</v>
          </cell>
          <cell r="AU61">
            <v>6.7637594204377094E-2</v>
          </cell>
          <cell r="AV61">
            <v>118594696.37646413</v>
          </cell>
          <cell r="AW61">
            <v>85350396.901700154</v>
          </cell>
          <cell r="AX61">
            <v>29728525</v>
          </cell>
          <cell r="AY61">
            <v>0</v>
          </cell>
          <cell r="AZ61">
            <v>-912549.24105652783</v>
          </cell>
          <cell r="BA61">
            <v>-69238038.813783929</v>
          </cell>
          <cell r="BB61">
            <v>0</v>
          </cell>
          <cell r="BC61">
            <v>-5927550.2231460176</v>
          </cell>
          <cell r="BD61">
            <v>206335.988893409</v>
          </cell>
          <cell r="BE61">
            <v>20143.287205193952</v>
          </cell>
          <cell r="BF61">
            <v>-7522.160825775326</v>
          </cell>
          <cell r="BG61">
            <v>0</v>
          </cell>
          <cell r="BH61">
            <v>-154151205.94763112</v>
          </cell>
          <cell r="BI61">
            <v>-63704209</v>
          </cell>
          <cell r="BJ61">
            <v>-60040977.8321805</v>
          </cell>
          <cell r="BK61">
            <v>148642645</v>
          </cell>
          <cell r="BL61">
            <v>0</v>
          </cell>
          <cell r="BM61">
            <v>207225.15270681976</v>
          </cell>
          <cell r="BN61">
            <v>0</v>
          </cell>
          <cell r="BO61">
            <v>148849870.15270683</v>
          </cell>
          <cell r="BP61">
            <v>254816836</v>
          </cell>
          <cell r="BQ61">
            <v>834765577.27584469</v>
          </cell>
          <cell r="BR61">
            <v>0</v>
          </cell>
          <cell r="BS61">
            <v>131768026.6941199</v>
          </cell>
          <cell r="BT61">
            <v>1221350439.9699645</v>
          </cell>
          <cell r="BU61">
            <v>-258071138</v>
          </cell>
          <cell r="BV61">
            <v>-258071138</v>
          </cell>
          <cell r="BW61">
            <v>-258071138</v>
          </cell>
          <cell r="BX61">
            <v>-257865098</v>
          </cell>
          <cell r="BY61">
            <v>-40422059</v>
          </cell>
          <cell r="BZ61">
            <v>0</v>
          </cell>
          <cell r="CA61"/>
          <cell r="CB61">
            <v>-1072500571</v>
          </cell>
          <cell r="CC61">
            <v>2085455588</v>
          </cell>
          <cell r="CD61">
            <v>-60040977.8321805</v>
          </cell>
          <cell r="CE61">
            <v>-69193751.390000001</v>
          </cell>
          <cell r="CF61">
            <v>-349927595.101152</v>
          </cell>
          <cell r="CG61">
            <v>-45918995</v>
          </cell>
          <cell r="CH61">
            <v>148642645.38999999</v>
          </cell>
          <cell r="CI61">
            <v>154151205.94763112</v>
          </cell>
          <cell r="CJ61">
            <v>63704209</v>
          </cell>
          <cell r="CK61">
            <v>1926872329.0142987</v>
          </cell>
          <cell r="CL61"/>
          <cell r="CM61"/>
          <cell r="CN61"/>
          <cell r="CO61"/>
          <cell r="CP61"/>
          <cell r="CQ61"/>
          <cell r="CR61"/>
          <cell r="CS61">
            <v>7.2483871493836394E-2</v>
          </cell>
          <cell r="CT61">
            <v>6.3606901354890374E-2</v>
          </cell>
          <cell r="CU61">
            <v>6.7637594204377094E-2</v>
          </cell>
          <cell r="CV61">
            <v>6.9092226750398514E-2</v>
          </cell>
          <cell r="CW61"/>
          <cell r="CX61"/>
          <cell r="CY61"/>
          <cell r="CZ61"/>
          <cell r="DA61"/>
          <cell r="DB61"/>
          <cell r="DC61"/>
          <cell r="DD61">
            <v>3153294783</v>
          </cell>
          <cell r="DE61">
            <v>2085455588</v>
          </cell>
          <cell r="DF61">
            <v>1926872329</v>
          </cell>
          <cell r="DG61">
            <v>2186043474</v>
          </cell>
          <cell r="DH61"/>
          <cell r="DI61"/>
          <cell r="DJ61"/>
          <cell r="DK61"/>
          <cell r="DL61"/>
          <cell r="DM61"/>
          <cell r="DN61"/>
          <cell r="DO61">
            <v>1052492022.3539363</v>
          </cell>
          <cell r="DP61">
            <v>1108990492.3488555</v>
          </cell>
          <cell r="DQ61">
            <v>1143705649.747622</v>
          </cell>
          <cell r="DR61">
            <v>1203330414.2774856</v>
          </cell>
          <cell r="DS61"/>
          <cell r="DT61"/>
          <cell r="DU61"/>
          <cell r="DV61"/>
          <cell r="DW61"/>
          <cell r="DX61"/>
          <cell r="DY61"/>
          <cell r="DZ61">
            <v>2.9960272534394536</v>
          </cell>
          <cell r="EA61">
            <v>1.8804990686466387</v>
          </cell>
          <cell r="EB61">
            <v>1.6847624468981131</v>
          </cell>
          <cell r="EC61">
            <v>1.8166610334639999</v>
          </cell>
          <cell r="ED61"/>
          <cell r="EE61"/>
          <cell r="EF61"/>
          <cell r="EG61"/>
          <cell r="EH61"/>
          <cell r="EI61"/>
          <cell r="EJ61"/>
          <cell r="EK61">
            <v>2.41E-2</v>
          </cell>
          <cell r="EL61">
            <v>3.5200000000000002E-2</v>
          </cell>
          <cell r="EM61">
            <v>4.396794443253986E-2</v>
          </cell>
          <cell r="EN61">
            <v>4.3984752298205455E-2</v>
          </cell>
        </row>
        <row r="62">
          <cell r="B62">
            <v>21525</v>
          </cell>
          <cell r="C62" t="str">
            <v>UNC-General Administration</v>
          </cell>
          <cell r="D62">
            <v>1.5966124791542352E-3</v>
          </cell>
          <cell r="E62">
            <v>2457332.9812538442</v>
          </cell>
          <cell r="F62">
            <v>1904455.8118403195</v>
          </cell>
          <cell r="G62">
            <v>147931.76999999955</v>
          </cell>
          <cell r="H62">
            <v>-115527.9045025518</v>
          </cell>
          <cell r="I62">
            <v>-41686.150004960386</v>
          </cell>
          <cell r="J62">
            <v>485607.55565371347</v>
          </cell>
          <cell r="K62">
            <v>0</v>
          </cell>
          <cell r="L62">
            <v>-150548.82876349895</v>
          </cell>
          <cell r="M62">
            <v>7188.7579615932509</v>
          </cell>
          <cell r="N62">
            <v>342.72244832533153</v>
          </cell>
          <cell r="O62">
            <v>-2993.4871405537965</v>
          </cell>
          <cell r="P62">
            <v>4870.6467848701386</v>
          </cell>
          <cell r="Q62">
            <v>-5294733.6078058071</v>
          </cell>
          <cell r="R62">
            <v>-1272475</v>
          </cell>
          <cell r="S62">
            <v>-1870234.7322747065</v>
          </cell>
          <cell r="T62">
            <v>739655</v>
          </cell>
          <cell r="U62">
            <v>2428037.7623024425</v>
          </cell>
          <cell r="V62">
            <v>33639.65419539241</v>
          </cell>
          <cell r="W62">
            <v>0</v>
          </cell>
          <cell r="X62">
            <v>3201332.416497835</v>
          </cell>
          <cell r="Y62">
            <v>4487717</v>
          </cell>
          <cell r="Z62">
            <v>15187329.541244106</v>
          </cell>
          <cell r="AA62">
            <v>0</v>
          </cell>
          <cell r="AB62">
            <v>2546643.7648272682</v>
          </cell>
          <cell r="AC62">
            <v>22221690.306071371</v>
          </cell>
          <cell r="AD62" t="str">
            <v>N/A</v>
          </cell>
          <cell r="AE62">
            <v>-5963297</v>
          </cell>
          <cell r="AF62">
            <v>-5963297</v>
          </cell>
          <cell r="AG62">
            <v>-5958433</v>
          </cell>
          <cell r="AH62">
            <v>-1727184</v>
          </cell>
          <cell r="AI62">
            <v>591852</v>
          </cell>
          <cell r="AJ62">
            <v>0</v>
          </cell>
          <cell r="AK62">
            <v>-19020359</v>
          </cell>
          <cell r="AL62">
            <v>44915965</v>
          </cell>
          <cell r="AM62">
            <v>-1870234.7322747065</v>
          </cell>
          <cell r="AN62">
            <v>-1794899.7699999996</v>
          </cell>
          <cell r="AO62">
            <v>2248362.0365560702</v>
          </cell>
          <cell r="AP62">
            <v>-285166</v>
          </cell>
          <cell r="AQ62">
            <v>739655</v>
          </cell>
          <cell r="AR62">
            <v>5289862.9610209372</v>
          </cell>
          <cell r="AS62">
            <v>1272475</v>
          </cell>
          <cell r="AT62">
            <v>50516019.495302305</v>
          </cell>
          <cell r="AU62">
            <v>1.5766523664521432E-3</v>
          </cell>
          <cell r="AV62">
            <v>2764477.5200849059</v>
          </cell>
          <cell r="AW62">
            <v>1989543.0468162156</v>
          </cell>
          <cell r="AX62">
            <v>-670289</v>
          </cell>
          <cell r="AY62">
            <v>0</v>
          </cell>
          <cell r="AZ62">
            <v>-21271.793258471236</v>
          </cell>
          <cell r="BA62">
            <v>-1613959.2046163187</v>
          </cell>
          <cell r="BB62">
            <v>0</v>
          </cell>
          <cell r="BC62">
            <v>-138172.95243156803</v>
          </cell>
          <cell r="BD62">
            <v>4809.7530522749385</v>
          </cell>
          <cell r="BE62">
            <v>469.54599455784563</v>
          </cell>
          <cell r="BF62">
            <v>-175.34379816875241</v>
          </cell>
          <cell r="BG62">
            <v>0</v>
          </cell>
          <cell r="BH62">
            <v>-3593310.2959634252</v>
          </cell>
          <cell r="BI62">
            <v>-602183</v>
          </cell>
          <cell r="BJ62">
            <v>-1880061.7241199976</v>
          </cell>
          <cell r="BK62">
            <v>0</v>
          </cell>
          <cell r="BL62">
            <v>0</v>
          </cell>
          <cell r="BM62">
            <v>4830.4797242843188</v>
          </cell>
          <cell r="BN62">
            <v>0</v>
          </cell>
          <cell r="BO62">
            <v>4830.4797242843188</v>
          </cell>
          <cell r="BP62">
            <v>5760192</v>
          </cell>
          <cell r="BQ62">
            <v>19458633.003235612</v>
          </cell>
          <cell r="BR62">
            <v>0</v>
          </cell>
          <cell r="BS62">
            <v>3071551.7539293086</v>
          </cell>
          <cell r="BT62">
            <v>28290376.757164922</v>
          </cell>
          <cell r="BU62">
            <v>-6496207</v>
          </cell>
          <cell r="BV62">
            <v>-6496207</v>
          </cell>
          <cell r="BW62">
            <v>-6496207</v>
          </cell>
          <cell r="BX62">
            <v>-6491404</v>
          </cell>
          <cell r="BY62">
            <v>-2305523</v>
          </cell>
          <cell r="BZ62">
            <v>0</v>
          </cell>
          <cell r="CA62"/>
          <cell r="CB62">
            <v>-28285548</v>
          </cell>
          <cell r="CC62">
            <v>54765104</v>
          </cell>
          <cell r="CD62">
            <v>-1880061.7241199976</v>
          </cell>
          <cell r="CE62">
            <v>-1723616.69</v>
          </cell>
          <cell r="CF62">
            <v>-8156915.9487851067</v>
          </cell>
          <cell r="CG62">
            <v>1067422</v>
          </cell>
          <cell r="CH62">
            <v>-3351460.31</v>
          </cell>
          <cell r="CI62">
            <v>3593310.2959634252</v>
          </cell>
          <cell r="CJ62">
            <v>602183</v>
          </cell>
          <cell r="CK62">
            <v>44915964.623058319</v>
          </cell>
          <cell r="CL62"/>
          <cell r="CM62"/>
          <cell r="CN62"/>
          <cell r="CO62"/>
          <cell r="CP62"/>
          <cell r="CQ62"/>
          <cell r="CR62"/>
          <cell r="CS62">
            <v>1.7553154435545669E-3</v>
          </cell>
          <cell r="CT62">
            <v>1.670348967545067E-3</v>
          </cell>
          <cell r="CU62">
            <v>1.5766523664521432E-3</v>
          </cell>
          <cell r="CV62">
            <v>1.5966124791542352E-3</v>
          </cell>
          <cell r="CW62"/>
          <cell r="CX62"/>
          <cell r="CY62"/>
          <cell r="CZ62"/>
          <cell r="DA62"/>
          <cell r="DB62"/>
          <cell r="DC62"/>
          <cell r="DD62">
            <v>76362188</v>
          </cell>
          <cell r="DE62">
            <v>54765104</v>
          </cell>
          <cell r="DF62">
            <v>44915965</v>
          </cell>
          <cell r="DG62">
            <v>50516020</v>
          </cell>
          <cell r="DH62"/>
          <cell r="DI62"/>
          <cell r="DJ62"/>
          <cell r="DK62"/>
          <cell r="DL62"/>
          <cell r="DM62"/>
          <cell r="DN62"/>
          <cell r="DO62">
            <v>29224303.488997485</v>
          </cell>
          <cell r="DP62">
            <v>28768191.832732208</v>
          </cell>
          <cell r="DQ62">
            <v>28489713.402606364</v>
          </cell>
          <cell r="DR62">
            <v>28626733.383249808</v>
          </cell>
          <cell r="DS62"/>
          <cell r="DT62"/>
          <cell r="DU62"/>
          <cell r="DV62"/>
          <cell r="DW62"/>
          <cell r="DX62"/>
          <cell r="DY62"/>
          <cell r="DZ62">
            <v>2.6129686214335006</v>
          </cell>
          <cell r="EA62">
            <v>1.9036686183970979</v>
          </cell>
          <cell r="EB62">
            <v>1.5765678076596898</v>
          </cell>
          <cell r="EC62">
            <v>1.7646449325426052</v>
          </cell>
          <cell r="ED62"/>
          <cell r="EE62"/>
          <cell r="EF62"/>
          <cell r="EG62"/>
          <cell r="EH62"/>
          <cell r="EI62"/>
          <cell r="EJ62"/>
          <cell r="EK62">
            <v>2.41E-2</v>
          </cell>
          <cell r="EL62">
            <v>3.5200000000000002E-2</v>
          </cell>
          <cell r="EM62">
            <v>4.396794443253986E-2</v>
          </cell>
          <cell r="EN62">
            <v>4.3984752298205455E-2</v>
          </cell>
        </row>
        <row r="63">
          <cell r="B63">
            <v>21525.1</v>
          </cell>
          <cell r="C63" t="str">
            <v>State Education Assistance Authority (subset of UNC Gen. Adm.)</v>
          </cell>
          <cell r="D63">
            <v>1.4981317632973301E-4</v>
          </cell>
          <cell r="E63">
            <v>230576.21309365184</v>
          </cell>
          <cell r="F63">
            <v>178698.69995163492</v>
          </cell>
          <cell r="G63">
            <v>-22175</v>
          </cell>
          <cell r="H63">
            <v>-10840.202337271978</v>
          </cell>
          <cell r="I63">
            <v>-3911.4904980005113</v>
          </cell>
          <cell r="J63">
            <v>45565.477729911072</v>
          </cell>
          <cell r="K63">
            <v>0</v>
          </cell>
          <cell r="L63">
            <v>-14126.282065469237</v>
          </cell>
          <cell r="M63">
            <v>674.53479047241296</v>
          </cell>
          <cell r="N63">
            <v>32.158297178235166</v>
          </cell>
          <cell r="O63">
            <v>-280.88457448744009</v>
          </cell>
          <cell r="P63">
            <v>457.02202328277582</v>
          </cell>
          <cell r="Q63">
            <v>-496814.89400944894</v>
          </cell>
          <cell r="R63">
            <v>440187</v>
          </cell>
          <cell r="S63">
            <v>348042.35240145313</v>
          </cell>
          <cell r="T63">
            <v>1603830</v>
          </cell>
          <cell r="U63">
            <v>227827.38715142358</v>
          </cell>
          <cell r="V63">
            <v>3156.4725388562661</v>
          </cell>
          <cell r="W63">
            <v>0</v>
          </cell>
          <cell r="X63">
            <v>1834813.8596902799</v>
          </cell>
          <cell r="Y63">
            <v>110875</v>
          </cell>
          <cell r="Z63">
            <v>1425055.9282521885</v>
          </cell>
          <cell r="AA63">
            <v>0</v>
          </cell>
          <cell r="AB63">
            <v>238956.41326264944</v>
          </cell>
          <cell r="AC63">
            <v>1774887.3415148379</v>
          </cell>
          <cell r="AD63" t="str">
            <v>N/A</v>
          </cell>
          <cell r="AE63">
            <v>-36017</v>
          </cell>
          <cell r="AF63">
            <v>-36017</v>
          </cell>
          <cell r="AG63">
            <v>-35561</v>
          </cell>
          <cell r="AH63">
            <v>148043</v>
          </cell>
          <cell r="AI63">
            <v>19479</v>
          </cell>
          <cell r="AJ63">
            <v>0</v>
          </cell>
          <cell r="AK63">
            <v>59927</v>
          </cell>
          <cell r="AL63">
            <v>4392926</v>
          </cell>
          <cell r="AM63">
            <v>348042.35240145313</v>
          </cell>
          <cell r="AN63">
            <v>-219917</v>
          </cell>
          <cell r="AO63">
            <v>210968.07311319624</v>
          </cell>
          <cell r="AP63">
            <v>62699</v>
          </cell>
          <cell r="AQ63">
            <v>-110875</v>
          </cell>
          <cell r="AR63">
            <v>496357.87198616611</v>
          </cell>
          <cell r="AS63">
            <v>-440187</v>
          </cell>
          <cell r="AT63">
            <v>4740014.2975008152</v>
          </cell>
          <cell r="AU63">
            <v>1.5420167455026839E-4</v>
          </cell>
          <cell r="AV63">
            <v>270374.79657796526</v>
          </cell>
          <cell r="AW63">
            <v>194583.71162646246</v>
          </cell>
          <cell r="AX63">
            <v>283272</v>
          </cell>
          <cell r="AY63">
            <v>0</v>
          </cell>
          <cell r="AZ63">
            <v>-2080.4498258068852</v>
          </cell>
          <cell r="BA63">
            <v>-157850.40336297228</v>
          </cell>
          <cell r="BB63">
            <v>0</v>
          </cell>
          <cell r="BC63">
            <v>-13513.759339636328</v>
          </cell>
          <cell r="BD63">
            <v>470.40932460146882</v>
          </cell>
          <cell r="BE63">
            <v>45.923109101164535</v>
          </cell>
          <cell r="BF63">
            <v>-17.14918765540483</v>
          </cell>
          <cell r="BG63">
            <v>0</v>
          </cell>
          <cell r="BH63">
            <v>-351437.30895043781</v>
          </cell>
          <cell r="BI63">
            <v>156918</v>
          </cell>
          <cell r="BJ63">
            <v>380765.76997162169</v>
          </cell>
          <cell r="BK63">
            <v>2044017</v>
          </cell>
          <cell r="BL63">
            <v>0</v>
          </cell>
          <cell r="BM63">
            <v>472.43645981510667</v>
          </cell>
          <cell r="BN63">
            <v>0</v>
          </cell>
          <cell r="BO63">
            <v>2044489.4364598151</v>
          </cell>
          <cell r="BP63">
            <v>0</v>
          </cell>
          <cell r="BQ63">
            <v>1903116.9187346199</v>
          </cell>
          <cell r="BR63">
            <v>0</v>
          </cell>
          <cell r="BS63">
            <v>300407.64470453095</v>
          </cell>
          <cell r="BT63">
            <v>2203524.5634391508</v>
          </cell>
          <cell r="BU63">
            <v>-70711</v>
          </cell>
          <cell r="BV63">
            <v>-70711</v>
          </cell>
          <cell r="BW63">
            <v>-70711</v>
          </cell>
          <cell r="BX63">
            <v>-70241</v>
          </cell>
          <cell r="BY63">
            <v>123338</v>
          </cell>
          <cell r="BZ63">
            <v>0</v>
          </cell>
          <cell r="CA63"/>
          <cell r="CB63">
            <v>-159036</v>
          </cell>
          <cell r="CC63">
            <v>3829724</v>
          </cell>
          <cell r="CD63">
            <v>380765.76997162169</v>
          </cell>
          <cell r="CE63">
            <v>-204649</v>
          </cell>
          <cell r="CF63">
            <v>-797772.62586985994</v>
          </cell>
          <cell r="CG63">
            <v>-426007</v>
          </cell>
          <cell r="CH63">
            <v>1416345</v>
          </cell>
          <cell r="CI63">
            <v>351437.30895043781</v>
          </cell>
          <cell r="CJ63">
            <v>-156918</v>
          </cell>
          <cell r="CK63">
            <v>4392925.4530522004</v>
          </cell>
          <cell r="CL63"/>
          <cell r="CM63"/>
          <cell r="CN63"/>
          <cell r="CO63"/>
          <cell r="CP63"/>
          <cell r="CQ63"/>
          <cell r="CR63"/>
          <cell r="CS63">
            <v>9.683277732053869E-5</v>
          </cell>
          <cell r="CT63">
            <v>1.1680750997539032E-4</v>
          </cell>
          <cell r="CU63">
            <v>1.5420167455026839E-4</v>
          </cell>
          <cell r="CV63">
            <v>1.4981317632973301E-4</v>
          </cell>
          <cell r="CW63"/>
          <cell r="CX63"/>
          <cell r="CY63"/>
          <cell r="CZ63"/>
          <cell r="DA63"/>
          <cell r="DB63"/>
          <cell r="DC63"/>
          <cell r="DD63">
            <v>4212555</v>
          </cell>
          <cell r="DE63">
            <v>3829724</v>
          </cell>
          <cell r="DF63">
            <v>4392926</v>
          </cell>
          <cell r="DG63">
            <v>4740014</v>
          </cell>
          <cell r="DH63"/>
          <cell r="DI63"/>
          <cell r="DJ63"/>
          <cell r="DK63"/>
          <cell r="DL63"/>
          <cell r="DM63"/>
          <cell r="DN63"/>
          <cell r="DO63">
            <v>2045090.9311942011</v>
          </cell>
          <cell r="DP63">
            <v>3161053.9510609182</v>
          </cell>
          <cell r="DQ63">
            <v>3382649.6296749078</v>
          </cell>
          <cell r="DR63">
            <v>3507441.1566970944</v>
          </cell>
          <cell r="DS63"/>
          <cell r="DT63"/>
          <cell r="DU63"/>
          <cell r="DV63"/>
          <cell r="DW63"/>
          <cell r="DX63"/>
          <cell r="DY63"/>
          <cell r="DZ63">
            <v>2.0598375044087356</v>
          </cell>
          <cell r="EA63">
            <v>1.2115338932176913</v>
          </cell>
          <cell r="EB63">
            <v>1.2986642073309218</v>
          </cell>
          <cell r="EC63">
            <v>1.3514165422132416</v>
          </cell>
          <cell r="ED63"/>
          <cell r="EE63"/>
          <cell r="EF63"/>
          <cell r="EG63"/>
          <cell r="EH63"/>
          <cell r="EI63"/>
          <cell r="EJ63"/>
          <cell r="EK63">
            <v>2.41E-2</v>
          </cell>
          <cell r="EL63">
            <v>3.5200000000000002E-2</v>
          </cell>
          <cell r="EM63">
            <v>4.396794443253986E-2</v>
          </cell>
          <cell r="EN63">
            <v>4.3984752298205455E-2</v>
          </cell>
        </row>
        <row r="64">
          <cell r="B64">
            <v>21550</v>
          </cell>
          <cell r="C64" t="str">
            <v>UNC Health Care System</v>
          </cell>
          <cell r="D64">
            <v>4.2226732570417078E-2</v>
          </cell>
          <cell r="E64">
            <v>64990812.730487205</v>
          </cell>
          <cell r="F64">
            <v>50368481.587565698</v>
          </cell>
          <cell r="G64">
            <v>23352573.439999998</v>
          </cell>
          <cell r="H64">
            <v>-3055447.7003926011</v>
          </cell>
          <cell r="I64">
            <v>-1102502.9123423931</v>
          </cell>
          <cell r="J64">
            <v>12843204.380831106</v>
          </cell>
          <cell r="K64">
            <v>0</v>
          </cell>
          <cell r="L64">
            <v>-3981670.7021814971</v>
          </cell>
          <cell r="M64">
            <v>190126.13512732708</v>
          </cell>
          <cell r="N64">
            <v>9064.2215066354474</v>
          </cell>
          <cell r="O64">
            <v>-79170.858669542402</v>
          </cell>
          <cell r="P64">
            <v>128817.41932683776</v>
          </cell>
          <cell r="Q64">
            <v>-140033541.6436497</v>
          </cell>
          <cell r="R64">
            <v>-2162047</v>
          </cell>
          <cell r="S64">
            <v>1468699.0976090431</v>
          </cell>
          <cell r="T64">
            <v>124225400</v>
          </cell>
          <cell r="U64">
            <v>64216021.481888197</v>
          </cell>
          <cell r="V64">
            <v>889691.58140528505</v>
          </cell>
          <cell r="W64">
            <v>0</v>
          </cell>
          <cell r="X64">
            <v>189331113.06329349</v>
          </cell>
          <cell r="Y64">
            <v>12083031</v>
          </cell>
          <cell r="Z64">
            <v>401669980.26761526</v>
          </cell>
          <cell r="AA64">
            <v>0</v>
          </cell>
          <cell r="AB64">
            <v>67352877.80441618</v>
          </cell>
          <cell r="AC64">
            <v>481105889.07203144</v>
          </cell>
          <cell r="AD64" t="str">
            <v>N/A</v>
          </cell>
          <cell r="AE64">
            <v>-106783368</v>
          </cell>
          <cell r="AF64">
            <v>-106783368</v>
          </cell>
          <cell r="AG64">
            <v>-106654735</v>
          </cell>
          <cell r="AH64">
            <v>-6646583</v>
          </cell>
          <cell r="AI64">
            <v>35093277</v>
          </cell>
          <cell r="AJ64">
            <v>0</v>
          </cell>
          <cell r="AK64">
            <v>-291774777</v>
          </cell>
          <cell r="AL64">
            <v>1108129361</v>
          </cell>
          <cell r="AM64">
            <v>1468699.0976090431</v>
          </cell>
          <cell r="AN64">
            <v>-44299977.439999998</v>
          </cell>
          <cell r="AO64">
            <v>59464011.260530829</v>
          </cell>
          <cell r="AP64">
            <v>-47559061</v>
          </cell>
          <cell r="AQ64">
            <v>116762880</v>
          </cell>
          <cell r="AR64">
            <v>139904724.22432289</v>
          </cell>
          <cell r="AS64">
            <v>2162047</v>
          </cell>
          <cell r="AT64">
            <v>1336032684.1424627</v>
          </cell>
          <cell r="AU64">
            <v>3.889785687870926E-2</v>
          </cell>
          <cell r="AV64">
            <v>68202891.904856533</v>
          </cell>
          <cell r="AW64">
            <v>49084352.604139723</v>
          </cell>
          <cell r="AX64">
            <v>1865629</v>
          </cell>
          <cell r="AY64">
            <v>0</v>
          </cell>
          <cell r="AZ64">
            <v>-524800.00495189813</v>
          </cell>
          <cell r="BA64">
            <v>-39818260.185351118</v>
          </cell>
          <cell r="BB64">
            <v>0</v>
          </cell>
          <cell r="BC64">
            <v>-3408888.2511787191</v>
          </cell>
          <cell r="BD64">
            <v>118662.23007061613</v>
          </cell>
          <cell r="BE64">
            <v>11584.248552762161</v>
          </cell>
          <cell r="BF64">
            <v>-4325.9364656809021</v>
          </cell>
          <cell r="BG64">
            <v>0</v>
          </cell>
          <cell r="BH64">
            <v>-88651165.334371939</v>
          </cell>
          <cell r="BI64">
            <v>-4027677</v>
          </cell>
          <cell r="BJ64">
            <v>-17151996.724699721</v>
          </cell>
          <cell r="BK64">
            <v>9328150</v>
          </cell>
          <cell r="BL64">
            <v>0</v>
          </cell>
          <cell r="BM64">
            <v>119173.58129714364</v>
          </cell>
          <cell r="BN64">
            <v>0</v>
          </cell>
          <cell r="BO64">
            <v>9447323.5812971443</v>
          </cell>
          <cell r="BP64">
            <v>16110708</v>
          </cell>
          <cell r="BQ64">
            <v>480067221.99542129</v>
          </cell>
          <cell r="BR64">
            <v>0</v>
          </cell>
          <cell r="BS64">
            <v>75778772.202488035</v>
          </cell>
          <cell r="BT64">
            <v>571956702.19790936</v>
          </cell>
          <cell r="BU64">
            <v>-131037610</v>
          </cell>
          <cell r="BV64">
            <v>-131037610</v>
          </cell>
          <cell r="BW64">
            <v>-131037610</v>
          </cell>
          <cell r="BX64">
            <v>-130919118</v>
          </cell>
          <cell r="BY64">
            <v>-38477430</v>
          </cell>
          <cell r="BZ64">
            <v>0</v>
          </cell>
          <cell r="CA64"/>
          <cell r="CB64">
            <v>-562509378</v>
          </cell>
          <cell r="CC64">
            <v>1267142059</v>
          </cell>
          <cell r="CD64">
            <v>-17151996.724699721</v>
          </cell>
          <cell r="CE64">
            <v>-39782186.210000001</v>
          </cell>
          <cell r="CF64">
            <v>-201240651.3310712</v>
          </cell>
          <cell r="CG64">
            <v>-2844856</v>
          </cell>
          <cell r="CH64">
            <v>9328150.2100000009</v>
          </cell>
          <cell r="CI64">
            <v>88651165.334371939</v>
          </cell>
          <cell r="CJ64">
            <v>4027677</v>
          </cell>
          <cell r="CK64">
            <v>1108129361.2786012</v>
          </cell>
          <cell r="CL64"/>
          <cell r="CM64"/>
          <cell r="CN64"/>
          <cell r="CO64"/>
          <cell r="CP64"/>
          <cell r="CQ64"/>
          <cell r="CR64"/>
          <cell r="CS64">
            <v>3.9173976380473784E-2</v>
          </cell>
          <cell r="CT64">
            <v>3.8648140186140732E-2</v>
          </cell>
          <cell r="CU64">
            <v>3.889785687870926E-2</v>
          </cell>
          <cell r="CV64">
            <v>4.2226732570417078E-2</v>
          </cell>
          <cell r="CW64"/>
          <cell r="CX64"/>
          <cell r="CY64"/>
          <cell r="CZ64"/>
          <cell r="DA64"/>
          <cell r="DB64"/>
          <cell r="DC64"/>
          <cell r="DD64">
            <v>1704201125</v>
          </cell>
          <cell r="DE64">
            <v>1267142058</v>
          </cell>
          <cell r="DF64">
            <v>1108129361</v>
          </cell>
          <cell r="DG64">
            <v>1336032684</v>
          </cell>
          <cell r="DH64"/>
          <cell r="DI64"/>
          <cell r="DJ64"/>
          <cell r="DK64"/>
          <cell r="DL64"/>
          <cell r="DM64"/>
          <cell r="DN64"/>
          <cell r="DO64">
            <v>573643601.51732147</v>
          </cell>
          <cell r="DP64">
            <v>610226007.78841245</v>
          </cell>
          <cell r="DQ64">
            <v>657560982.22280443</v>
          </cell>
          <cell r="DR64">
            <v>706537303.22716653</v>
          </cell>
          <cell r="DS64"/>
          <cell r="DT64"/>
          <cell r="DU64"/>
          <cell r="DV64"/>
          <cell r="DW64"/>
          <cell r="DX64"/>
          <cell r="DY64"/>
          <cell r="DZ64">
            <v>2.9708361088527555</v>
          </cell>
          <cell r="EA64">
            <v>2.076512704845848</v>
          </cell>
          <cell r="EB64">
            <v>1.6852115483709271</v>
          </cell>
          <cell r="EC64">
            <v>1.8909584503147423</v>
          </cell>
          <cell r="ED64"/>
          <cell r="EE64"/>
          <cell r="EF64"/>
          <cell r="EG64"/>
          <cell r="EH64"/>
          <cell r="EI64"/>
          <cell r="EJ64"/>
          <cell r="EK64">
            <v>2.41E-2</v>
          </cell>
          <cell r="EL64">
            <v>3.5200000000000002E-2</v>
          </cell>
          <cell r="EM64">
            <v>4.396794443253986E-2</v>
          </cell>
          <cell r="EN64">
            <v>4.3984752298205455E-2</v>
          </cell>
        </row>
        <row r="65">
          <cell r="B65">
            <v>21570</v>
          </cell>
          <cell r="C65" t="str">
            <v>University Of North Carolina Press</v>
          </cell>
          <cell r="D65">
            <v>1.8252065084475172E-4</v>
          </cell>
          <cell r="E65">
            <v>280916.01496082166</v>
          </cell>
          <cell r="F65">
            <v>217712.51247284419</v>
          </cell>
          <cell r="G65">
            <v>147416.17000000004</v>
          </cell>
          <cell r="H65">
            <v>-13206.85425915371</v>
          </cell>
          <cell r="I65">
            <v>-4765.4539404250254</v>
          </cell>
          <cell r="J65">
            <v>55513.412471883006</v>
          </cell>
          <cell r="K65">
            <v>0</v>
          </cell>
          <cell r="L65">
            <v>-17210.356657355464</v>
          </cell>
          <cell r="M65">
            <v>821.80040494888317</v>
          </cell>
          <cell r="N65">
            <v>39.179152827731023</v>
          </cell>
          <cell r="O65">
            <v>-342.20778574817416</v>
          </cell>
          <cell r="P65">
            <v>556.79987023546062</v>
          </cell>
          <cell r="Q65">
            <v>-605280.39005320892</v>
          </cell>
          <cell r="R65">
            <v>45247</v>
          </cell>
          <cell r="S65">
            <v>107417.62663766963</v>
          </cell>
          <cell r="T65">
            <v>893291</v>
          </cell>
          <cell r="U65">
            <v>277567.06053420855</v>
          </cell>
          <cell r="V65">
            <v>3845.5991407432052</v>
          </cell>
          <cell r="W65">
            <v>0</v>
          </cell>
          <cell r="X65">
            <v>1174703.6596749518</v>
          </cell>
          <cell r="Y65">
            <v>27280</v>
          </cell>
          <cell r="Z65">
            <v>1736176.629365941</v>
          </cell>
          <cell r="AA65">
            <v>0</v>
          </cell>
          <cell r="AB65">
            <v>291125.79507848126</v>
          </cell>
          <cell r="AC65">
            <v>2054582.4244444224</v>
          </cell>
          <cell r="AD65" t="str">
            <v>N/A</v>
          </cell>
          <cell r="AE65">
            <v>-360489</v>
          </cell>
          <cell r="AF65">
            <v>-360489</v>
          </cell>
          <cell r="AG65">
            <v>-359933</v>
          </cell>
          <cell r="AH65">
            <v>2866</v>
          </cell>
          <cell r="AI65">
            <v>198166</v>
          </cell>
          <cell r="AJ65">
            <v>0</v>
          </cell>
          <cell r="AK65">
            <v>-879879</v>
          </cell>
          <cell r="AL65">
            <v>4622772</v>
          </cell>
          <cell r="AM65">
            <v>107417.62663766963</v>
          </cell>
          <cell r="AN65">
            <v>-219600.17000000004</v>
          </cell>
          <cell r="AO65">
            <v>257026.99158673105</v>
          </cell>
          <cell r="AP65">
            <v>-289321</v>
          </cell>
          <cell r="AQ65">
            <v>737090</v>
          </cell>
          <cell r="AR65">
            <v>604723.59018297342</v>
          </cell>
          <cell r="AS65">
            <v>-45247</v>
          </cell>
          <cell r="AT65">
            <v>5774862.0384073732</v>
          </cell>
          <cell r="AU65">
            <v>1.6226978740739237E-4</v>
          </cell>
          <cell r="AV65">
            <v>284521.29906488757</v>
          </cell>
          <cell r="AW65">
            <v>204764.68631522037</v>
          </cell>
          <cell r="AX65">
            <v>-6821</v>
          </cell>
          <cell r="AY65">
            <v>0</v>
          </cell>
          <cell r="AZ65">
            <v>-2189.3027551745363</v>
          </cell>
          <cell r="BA65">
            <v>-166109.42436640398</v>
          </cell>
          <cell r="BB65">
            <v>0</v>
          </cell>
          <cell r="BC65">
            <v>-14220.823875700469</v>
          </cell>
          <cell r="BD65">
            <v>495.02199843265265</v>
          </cell>
          <cell r="BE65">
            <v>48.325889927370334</v>
          </cell>
          <cell r="BF65">
            <v>-18.046464431518562</v>
          </cell>
          <cell r="BG65">
            <v>0</v>
          </cell>
          <cell r="BH65">
            <v>-369825.14993261697</v>
          </cell>
          <cell r="BI65">
            <v>52067</v>
          </cell>
          <cell r="BJ65">
            <v>-17287.414125859446</v>
          </cell>
          <cell r="BK65">
            <v>208268</v>
          </cell>
          <cell r="BL65">
            <v>0</v>
          </cell>
          <cell r="BM65">
            <v>497.15519705791024</v>
          </cell>
          <cell r="BN65">
            <v>0</v>
          </cell>
          <cell r="BO65">
            <v>208765.1551970579</v>
          </cell>
          <cell r="BP65">
            <v>34100</v>
          </cell>
          <cell r="BQ65">
            <v>2002691.466971108</v>
          </cell>
          <cell r="BR65">
            <v>0</v>
          </cell>
          <cell r="BS65">
            <v>316125.52058161062</v>
          </cell>
          <cell r="BT65">
            <v>2352916.9875527187</v>
          </cell>
          <cell r="BU65">
            <v>-492382</v>
          </cell>
          <cell r="BV65">
            <v>-492382</v>
          </cell>
          <cell r="BW65">
            <v>-492382</v>
          </cell>
          <cell r="BX65">
            <v>-491888</v>
          </cell>
          <cell r="BY65">
            <v>-175119</v>
          </cell>
          <cell r="BZ65">
            <v>0</v>
          </cell>
          <cell r="CA65"/>
          <cell r="CB65">
            <v>-2144153</v>
          </cell>
          <cell r="CC65">
            <v>5376185</v>
          </cell>
          <cell r="CD65">
            <v>-17287.414125859446</v>
          </cell>
          <cell r="CE65">
            <v>-199696.18000000002</v>
          </cell>
          <cell r="CF65">
            <v>-839513.54469330574</v>
          </cell>
          <cell r="CG65">
            <v>19426</v>
          </cell>
          <cell r="CH65">
            <v>-34099.819999999978</v>
          </cell>
          <cell r="CI65">
            <v>369825.14993261697</v>
          </cell>
          <cell r="CJ65">
            <v>-52067</v>
          </cell>
          <cell r="CK65">
            <v>4622772.1911134515</v>
          </cell>
          <cell r="CL65"/>
          <cell r="CM65"/>
          <cell r="CN65"/>
          <cell r="CO65"/>
          <cell r="CP65"/>
          <cell r="CQ65"/>
          <cell r="CR65"/>
          <cell r="CS65">
            <v>1.5736830915027389E-4</v>
          </cell>
          <cell r="CT65">
            <v>1.639749461188228E-4</v>
          </cell>
          <cell r="CU65">
            <v>1.6226978740739237E-4</v>
          </cell>
          <cell r="CV65">
            <v>1.8252065084475172E-4</v>
          </cell>
          <cell r="CW65"/>
          <cell r="CX65"/>
          <cell r="CY65"/>
          <cell r="CZ65"/>
          <cell r="DA65"/>
          <cell r="DB65"/>
          <cell r="DC65"/>
          <cell r="DD65">
            <v>6846056</v>
          </cell>
          <cell r="DE65">
            <v>5376185</v>
          </cell>
          <cell r="DF65">
            <v>4622772</v>
          </cell>
          <cell r="DG65">
            <v>5774862</v>
          </cell>
          <cell r="DH65"/>
          <cell r="DI65"/>
          <cell r="DJ65"/>
          <cell r="DK65"/>
          <cell r="DL65"/>
          <cell r="DM65"/>
          <cell r="DN65"/>
          <cell r="DO65">
            <v>2949265.3882443989</v>
          </cell>
          <cell r="DP65">
            <v>3113815.9207177991</v>
          </cell>
          <cell r="DQ65">
            <v>3300784.3152152896</v>
          </cell>
          <cell r="DR65">
            <v>3502388.0567472223</v>
          </cell>
          <cell r="DS65"/>
          <cell r="DT65"/>
          <cell r="DU65"/>
          <cell r="DV65"/>
          <cell r="DW65"/>
          <cell r="DX65"/>
          <cell r="DY65"/>
          <cell r="DZ65">
            <v>2.3212749952201599</v>
          </cell>
          <cell r="EA65">
            <v>1.7265583890908611</v>
          </cell>
          <cell r="EB65">
            <v>1.40050713967916</v>
          </cell>
          <cell r="EC65">
            <v>1.6488355677421123</v>
          </cell>
          <cell r="ED65"/>
          <cell r="EE65"/>
          <cell r="EF65"/>
          <cell r="EG65"/>
          <cell r="EH65"/>
          <cell r="EI65"/>
          <cell r="EJ65"/>
          <cell r="EK65">
            <v>2.41E-2</v>
          </cell>
          <cell r="EL65">
            <v>3.5200000000000002E-2</v>
          </cell>
          <cell r="EM65">
            <v>4.396794443253986E-2</v>
          </cell>
          <cell r="EN65">
            <v>4.3984752298205455E-2</v>
          </cell>
        </row>
        <row r="66">
          <cell r="B66">
            <v>21800</v>
          </cell>
          <cell r="C66" t="str">
            <v>Western Carolina University</v>
          </cell>
          <cell r="D66">
            <v>5.7892033614452701E-3</v>
          </cell>
          <cell r="E66">
            <v>8910114.7216392439</v>
          </cell>
          <cell r="F66">
            <v>6905421.4041157449</v>
          </cell>
          <cell r="G66">
            <v>1184636.1999999993</v>
          </cell>
          <cell r="H66">
            <v>-418895.96994831739</v>
          </cell>
          <cell r="I66">
            <v>-151151.01684678465</v>
          </cell>
          <cell r="J66">
            <v>1760778.4795862949</v>
          </cell>
          <cell r="K66">
            <v>0</v>
          </cell>
          <cell r="L66">
            <v>-545879.35201469925</v>
          </cell>
          <cell r="M66">
            <v>26065.925388430973</v>
          </cell>
          <cell r="N66">
            <v>1242.6872367543958</v>
          </cell>
          <cell r="O66">
            <v>-10854.171593170375</v>
          </cell>
          <cell r="P66">
            <v>17660.619034068641</v>
          </cell>
          <cell r="Q66">
            <v>-19198327.709741998</v>
          </cell>
          <cell r="R66">
            <v>-1663563</v>
          </cell>
          <cell r="S66">
            <v>-3182751.1831444353</v>
          </cell>
          <cell r="T66">
            <v>18114981</v>
          </cell>
          <cell r="U66">
            <v>8803892.3400394395</v>
          </cell>
          <cell r="V66">
            <v>121974.99499000808</v>
          </cell>
          <cell r="W66">
            <v>0</v>
          </cell>
          <cell r="X66">
            <v>27040848.335029449</v>
          </cell>
          <cell r="Y66">
            <v>14134551</v>
          </cell>
          <cell r="Z66">
            <v>55068177.394004941</v>
          </cell>
          <cell r="AA66">
            <v>0</v>
          </cell>
          <cell r="AB66">
            <v>9233949.2746238634</v>
          </cell>
          <cell r="AC66">
            <v>78436677.668628812</v>
          </cell>
          <cell r="AD66" t="str">
            <v>N/A</v>
          </cell>
          <cell r="AE66">
            <v>-18023904</v>
          </cell>
          <cell r="AF66">
            <v>-18023904</v>
          </cell>
          <cell r="AG66">
            <v>-18006268</v>
          </cell>
          <cell r="AH66">
            <v>-136014</v>
          </cell>
          <cell r="AI66">
            <v>2794260</v>
          </cell>
          <cell r="AJ66">
            <v>0</v>
          </cell>
          <cell r="AK66">
            <v>-51395830</v>
          </cell>
          <cell r="AL66">
            <v>160022367</v>
          </cell>
          <cell r="AM66">
            <v>-3182751.1831444353</v>
          </cell>
          <cell r="AN66">
            <v>-6133797.1999999993</v>
          </cell>
          <cell r="AO66">
            <v>8152400.9299184168</v>
          </cell>
          <cell r="AP66">
            <v>-2458118</v>
          </cell>
          <cell r="AQ66">
            <v>5923165</v>
          </cell>
          <cell r="AR66">
            <v>19180667.090707928</v>
          </cell>
          <cell r="AS66">
            <v>1663563</v>
          </cell>
          <cell r="AT66">
            <v>183167496.6374819</v>
          </cell>
          <cell r="AU66">
            <v>5.6171484618733874E-3</v>
          </cell>
          <cell r="AV66">
            <v>9849019.9743722826</v>
          </cell>
          <cell r="AW66">
            <v>7088156.4655894069</v>
          </cell>
          <cell r="AX66">
            <v>3047954</v>
          </cell>
          <cell r="AY66">
            <v>0</v>
          </cell>
          <cell r="AZ66">
            <v>-75785.140291886433</v>
          </cell>
          <cell r="BA66">
            <v>-5750061.7489556978</v>
          </cell>
          <cell r="BB66">
            <v>0</v>
          </cell>
          <cell r="BC66">
            <v>-492269.57301309804</v>
          </cell>
          <cell r="BD66">
            <v>17135.734886424038</v>
          </cell>
          <cell r="BE66">
            <v>1672.8542177274373</v>
          </cell>
          <cell r="BF66">
            <v>-624.69835909293408</v>
          </cell>
          <cell r="BG66">
            <v>0</v>
          </cell>
          <cell r="BH66">
            <v>-12801907.276125869</v>
          </cell>
          <cell r="BI66">
            <v>-4711517</v>
          </cell>
          <cell r="BJ66">
            <v>-3828226.4076798037</v>
          </cell>
          <cell r="BK66">
            <v>15239770</v>
          </cell>
          <cell r="BL66">
            <v>0</v>
          </cell>
          <cell r="BM66">
            <v>17209.577920103824</v>
          </cell>
          <cell r="BN66">
            <v>0</v>
          </cell>
          <cell r="BO66">
            <v>15256979.577920103</v>
          </cell>
          <cell r="BP66">
            <v>18846068</v>
          </cell>
          <cell r="BQ66">
            <v>69325383.813199222</v>
          </cell>
          <cell r="BR66">
            <v>0</v>
          </cell>
          <cell r="BS66">
            <v>10943035.114946006</v>
          </cell>
          <cell r="BT66">
            <v>99114486.92814523</v>
          </cell>
          <cell r="BU66">
            <v>-20274181</v>
          </cell>
          <cell r="BV66">
            <v>-20274181</v>
          </cell>
          <cell r="BW66">
            <v>-20274181</v>
          </cell>
          <cell r="BX66">
            <v>-20257070</v>
          </cell>
          <cell r="BY66">
            <v>-2777893</v>
          </cell>
          <cell r="BZ66">
            <v>0</v>
          </cell>
          <cell r="CA66"/>
          <cell r="CB66">
            <v>-83857506</v>
          </cell>
          <cell r="CC66">
            <v>170592206</v>
          </cell>
          <cell r="CD66">
            <v>-3828226.4076798037</v>
          </cell>
          <cell r="CE66">
            <v>-5717178.7899999991</v>
          </cell>
          <cell r="CF66">
            <v>-29060691.405583553</v>
          </cell>
          <cell r="CG66">
            <v>-4716936</v>
          </cell>
          <cell r="CH66">
            <v>15239769.789999999</v>
          </cell>
          <cell r="CI66">
            <v>12801907.276125869</v>
          </cell>
          <cell r="CJ66">
            <v>4711517</v>
          </cell>
          <cell r="CK66">
            <v>160022367.46286252</v>
          </cell>
          <cell r="CL66"/>
          <cell r="CM66"/>
          <cell r="CN66"/>
          <cell r="CO66"/>
          <cell r="CP66"/>
          <cell r="CQ66"/>
          <cell r="CR66"/>
          <cell r="CS66">
            <v>5.8611014472144491E-3</v>
          </cell>
          <cell r="CT66">
            <v>5.20310367371712E-3</v>
          </cell>
          <cell r="CU66">
            <v>5.6171484618733874E-3</v>
          </cell>
          <cell r="CV66">
            <v>5.7892033614452701E-3</v>
          </cell>
          <cell r="CW66"/>
          <cell r="CX66"/>
          <cell r="CY66"/>
          <cell r="CZ66"/>
          <cell r="DA66"/>
          <cell r="DB66"/>
          <cell r="DC66"/>
          <cell r="DD66">
            <v>254977835</v>
          </cell>
          <cell r="DE66">
            <v>170592206</v>
          </cell>
          <cell r="DF66">
            <v>160022367</v>
          </cell>
          <cell r="DG66">
            <v>183167497</v>
          </cell>
          <cell r="DH66"/>
          <cell r="DI66"/>
          <cell r="DJ66"/>
          <cell r="DK66"/>
          <cell r="DL66"/>
          <cell r="DM66"/>
          <cell r="DN66"/>
          <cell r="DO66">
            <v>86350886.408227935</v>
          </cell>
          <cell r="DP66">
            <v>91279313.826565832</v>
          </cell>
          <cell r="DQ66">
            <v>94499424.462268248</v>
          </cell>
          <cell r="DR66">
            <v>97827511.043318167</v>
          </cell>
          <cell r="DS66"/>
          <cell r="DT66"/>
          <cell r="DU66"/>
          <cell r="DV66"/>
          <cell r="DW66"/>
          <cell r="DX66"/>
          <cell r="DY66"/>
          <cell r="DZ66">
            <v>2.9528108581836685</v>
          </cell>
          <cell r="EA66">
            <v>1.8689032470613405</v>
          </cell>
          <cell r="EB66">
            <v>1.6933686941542567</v>
          </cell>
          <cell r="EC66">
            <v>1.8723516017789021</v>
          </cell>
          <cell r="ED66"/>
          <cell r="EE66"/>
          <cell r="EF66"/>
          <cell r="EG66"/>
          <cell r="EH66"/>
          <cell r="EI66"/>
          <cell r="EJ66"/>
          <cell r="EK66">
            <v>2.41E-2</v>
          </cell>
          <cell r="EL66">
            <v>3.5200000000000002E-2</v>
          </cell>
          <cell r="EM66">
            <v>4.396794443253986E-2</v>
          </cell>
          <cell r="EN66">
            <v>4.3984752298205455E-2</v>
          </cell>
        </row>
        <row r="67">
          <cell r="B67">
            <v>21900</v>
          </cell>
          <cell r="C67" t="str">
            <v>Winston-Salem State University</v>
          </cell>
          <cell r="D67">
            <v>2.98531669753269E-3</v>
          </cell>
          <cell r="E67">
            <v>4594676.0883523235</v>
          </cell>
          <cell r="F67">
            <v>3560916.5085642939</v>
          </cell>
          <cell r="G67">
            <v>-1031502.7999999998</v>
          </cell>
          <cell r="H67">
            <v>-216011.95458845794</v>
          </cell>
          <cell r="I67">
            <v>-77943.997864518096</v>
          </cell>
          <cell r="J67">
            <v>907980.09114209318</v>
          </cell>
          <cell r="K67">
            <v>0</v>
          </cell>
          <cell r="L67">
            <v>-281493.43573948537</v>
          </cell>
          <cell r="M67">
            <v>13441.407641153892</v>
          </cell>
          <cell r="N67">
            <v>640.81614102557717</v>
          </cell>
          <cell r="O67">
            <v>-5597.1672908873434</v>
          </cell>
          <cell r="P67">
            <v>9107.0459266102916</v>
          </cell>
          <cell r="Q67">
            <v>-9899995.6813210212</v>
          </cell>
          <cell r="R67">
            <v>-1620589</v>
          </cell>
          <cell r="S67">
            <v>-4046372.079036871</v>
          </cell>
          <cell r="T67">
            <v>3275304</v>
          </cell>
          <cell r="U67">
            <v>4539900.425857299</v>
          </cell>
          <cell r="V67">
            <v>62898.807744461679</v>
          </cell>
          <cell r="W67">
            <v>0</v>
          </cell>
          <cell r="X67">
            <v>7878103.2336017611</v>
          </cell>
          <cell r="Y67">
            <v>12475760</v>
          </cell>
          <cell r="Z67">
            <v>28396989.91606573</v>
          </cell>
          <cell r="AA67">
            <v>0</v>
          </cell>
          <cell r="AB67">
            <v>4761667.7516097128</v>
          </cell>
          <cell r="AC67">
            <v>45634417.667675443</v>
          </cell>
          <cell r="AD67" t="str">
            <v>N/A</v>
          </cell>
          <cell r="AE67">
            <v>-11699503</v>
          </cell>
          <cell r="AF67">
            <v>-11699503</v>
          </cell>
          <cell r="AG67">
            <v>-11690409</v>
          </cell>
          <cell r="AH67">
            <v>-2465432</v>
          </cell>
          <cell r="AI67">
            <v>-201467</v>
          </cell>
          <cell r="AJ67">
            <v>0</v>
          </cell>
          <cell r="AK67">
            <v>-37756314</v>
          </cell>
          <cell r="AL67">
            <v>89322134</v>
          </cell>
          <cell r="AM67">
            <v>-4046372.079036871</v>
          </cell>
          <cell r="AN67">
            <v>-3524097.2</v>
          </cell>
          <cell r="AO67">
            <v>4203946.0529489229</v>
          </cell>
          <cell r="AP67">
            <v>2144353</v>
          </cell>
          <cell r="AQ67">
            <v>-5157515</v>
          </cell>
          <cell r="AR67">
            <v>9890888.6353944112</v>
          </cell>
          <cell r="AS67">
            <v>1620589</v>
          </cell>
          <cell r="AT67">
            <v>94453926.409306452</v>
          </cell>
          <cell r="AU67">
            <v>3.1354097272234013E-3</v>
          </cell>
          <cell r="AV67">
            <v>5497578.2179994816</v>
          </cell>
          <cell r="AW67">
            <v>3956504.778383302</v>
          </cell>
          <cell r="AX67">
            <v>818830</v>
          </cell>
          <cell r="AY67">
            <v>0</v>
          </cell>
          <cell r="AZ67">
            <v>-42302.151645627418</v>
          </cell>
          <cell r="BA67">
            <v>-3209599.9709073161</v>
          </cell>
          <cell r="BB67">
            <v>0</v>
          </cell>
          <cell r="BC67">
            <v>-274777.64173721214</v>
          </cell>
          <cell r="BD67">
            <v>9564.9154033747072</v>
          </cell>
          <cell r="BE67">
            <v>933.76264168385558</v>
          </cell>
          <cell r="BF67">
            <v>-348.69744408130481</v>
          </cell>
          <cell r="BG67">
            <v>0</v>
          </cell>
          <cell r="BH67">
            <v>-7145836.517055518</v>
          </cell>
          <cell r="BI67">
            <v>-2439415</v>
          </cell>
          <cell r="BJ67">
            <v>-2828868.3043619115</v>
          </cell>
          <cell r="BK67">
            <v>4094130</v>
          </cell>
          <cell r="BL67">
            <v>0</v>
          </cell>
          <cell r="BM67">
            <v>9606.1334996487858</v>
          </cell>
          <cell r="BN67">
            <v>0</v>
          </cell>
          <cell r="BO67">
            <v>4103736.1334996489</v>
          </cell>
          <cell r="BP67">
            <v>9757660</v>
          </cell>
          <cell r="BQ67">
            <v>38696410.505572997</v>
          </cell>
          <cell r="BR67">
            <v>0</v>
          </cell>
          <cell r="BS67">
            <v>6108241.3928767443</v>
          </cell>
          <cell r="BT67">
            <v>54562311.898449741</v>
          </cell>
          <cell r="BU67">
            <v>-12008763</v>
          </cell>
          <cell r="BV67">
            <v>-12008763</v>
          </cell>
          <cell r="BW67">
            <v>-12008763</v>
          </cell>
          <cell r="BX67">
            <v>-11999212</v>
          </cell>
          <cell r="BY67">
            <v>-2433076</v>
          </cell>
          <cell r="BZ67">
            <v>0</v>
          </cell>
          <cell r="CA67"/>
          <cell r="CB67">
            <v>-50458577</v>
          </cell>
          <cell r="CC67">
            <v>99363488</v>
          </cell>
          <cell r="CD67">
            <v>-2828868.3043619115</v>
          </cell>
          <cell r="CE67">
            <v>-3476710.0100000002</v>
          </cell>
          <cell r="CF67">
            <v>-16221250.894713843</v>
          </cell>
          <cell r="CG67">
            <v>-1193907</v>
          </cell>
          <cell r="CH67">
            <v>4094130.01</v>
          </cell>
          <cell r="CI67">
            <v>7145836.517055518</v>
          </cell>
          <cell r="CJ67">
            <v>2439415</v>
          </cell>
          <cell r="CK67">
            <v>89322133.317979753</v>
          </cell>
          <cell r="CL67"/>
          <cell r="CM67"/>
          <cell r="CN67"/>
          <cell r="CO67"/>
          <cell r="CP67"/>
          <cell r="CQ67"/>
          <cell r="CR67"/>
          <cell r="CS67">
            <v>3.375899071087787E-3</v>
          </cell>
          <cell r="CT67">
            <v>3.0306104927795775E-3</v>
          </cell>
          <cell r="CU67">
            <v>3.1354097272234013E-3</v>
          </cell>
          <cell r="CV67">
            <v>2.98531669753269E-3</v>
          </cell>
          <cell r="CW67"/>
          <cell r="CX67"/>
          <cell r="CY67"/>
          <cell r="CZ67"/>
          <cell r="DA67"/>
          <cell r="DB67"/>
          <cell r="DC67"/>
          <cell r="DD67">
            <v>146863084</v>
          </cell>
          <cell r="DE67">
            <v>99363488</v>
          </cell>
          <cell r="DF67">
            <v>89322134</v>
          </cell>
          <cell r="DG67">
            <v>94453926</v>
          </cell>
          <cell r="DH67"/>
          <cell r="DI67"/>
          <cell r="DJ67"/>
          <cell r="DK67"/>
          <cell r="DL67"/>
          <cell r="DM67"/>
          <cell r="DN67"/>
          <cell r="DO67">
            <v>54472225.849014819</v>
          </cell>
          <cell r="DP67">
            <v>56221949.187557042</v>
          </cell>
          <cell r="DQ67">
            <v>57466646.931153074</v>
          </cell>
          <cell r="DR67">
            <v>56205584.650031574</v>
          </cell>
          <cell r="DS67"/>
          <cell r="DT67"/>
          <cell r="DU67"/>
          <cell r="DV67"/>
          <cell r="DW67"/>
          <cell r="DX67"/>
          <cell r="DY67"/>
          <cell r="DZ67">
            <v>2.696109470669926</v>
          </cell>
          <cell r="EA67">
            <v>1.7673433496324062</v>
          </cell>
          <cell r="EB67">
            <v>1.554330011754659</v>
          </cell>
          <cell r="EC67">
            <v>1.6805078461175109</v>
          </cell>
          <cell r="ED67"/>
          <cell r="EE67"/>
          <cell r="EF67"/>
          <cell r="EG67"/>
          <cell r="EH67"/>
          <cell r="EI67"/>
          <cell r="EJ67"/>
          <cell r="EK67">
            <v>2.41E-2</v>
          </cell>
          <cell r="EL67">
            <v>3.5200000000000002E-2</v>
          </cell>
          <cell r="EM67">
            <v>4.396794443253986E-2</v>
          </cell>
          <cell r="EN67">
            <v>4.3984752298205455E-2</v>
          </cell>
        </row>
        <row r="68">
          <cell r="B68">
            <v>22000</v>
          </cell>
          <cell r="C68" t="str">
            <v>Department Of Public Instruction</v>
          </cell>
          <cell r="D68">
            <v>2.8392761395155922E-3</v>
          </cell>
          <cell r="E68">
            <v>4369906.2807116909</v>
          </cell>
          <cell r="F68">
            <v>3386717.8265977115</v>
          </cell>
          <cell r="G68">
            <v>-2022220.7599999998</v>
          </cell>
          <cell r="H68">
            <v>-205444.73188390033</v>
          </cell>
          <cell r="I68">
            <v>-74131.007118301612</v>
          </cell>
          <cell r="J68">
            <v>863562.05023929721</v>
          </cell>
          <cell r="K68">
            <v>0</v>
          </cell>
          <cell r="L68">
            <v>-267722.88386888459</v>
          </cell>
          <cell r="M68">
            <v>12783.859088910918</v>
          </cell>
          <cell r="N68">
            <v>609.4676590038589</v>
          </cell>
          <cell r="O68">
            <v>-5323.3559947016447</v>
          </cell>
          <cell r="P68">
            <v>8661.532701796079</v>
          </cell>
          <cell r="Q68">
            <v>-9415691.6559350677</v>
          </cell>
          <cell r="R68">
            <v>-1106448</v>
          </cell>
          <cell r="S68">
            <v>-4454741.3778024437</v>
          </cell>
          <cell r="T68">
            <v>0</v>
          </cell>
          <cell r="U68">
            <v>4317810.2228037249</v>
          </cell>
          <cell r="V68">
            <v>59821.821979700704</v>
          </cell>
          <cell r="W68">
            <v>0</v>
          </cell>
          <cell r="X68">
            <v>4377632.0447834255</v>
          </cell>
          <cell r="Y68">
            <v>14173441</v>
          </cell>
          <cell r="Z68">
            <v>27007819.964088555</v>
          </cell>
          <cell r="AA68">
            <v>0</v>
          </cell>
          <cell r="AB68">
            <v>4528728.7752820645</v>
          </cell>
          <cell r="AC68">
            <v>45709989.739370622</v>
          </cell>
          <cell r="AD68" t="str">
            <v>N/A</v>
          </cell>
          <cell r="AE68">
            <v>-11733484</v>
          </cell>
          <cell r="AF68">
            <v>-11733484</v>
          </cell>
          <cell r="AG68">
            <v>-11724835</v>
          </cell>
          <cell r="AH68">
            <v>-4907764</v>
          </cell>
          <cell r="AI68">
            <v>-1232790</v>
          </cell>
          <cell r="AJ68">
            <v>0</v>
          </cell>
          <cell r="AK68">
            <v>-41332357</v>
          </cell>
          <cell r="AL68">
            <v>89378397</v>
          </cell>
          <cell r="AM68">
            <v>-4454741.3778024437</v>
          </cell>
          <cell r="AN68">
            <v>-3750068.24</v>
          </cell>
          <cell r="AO68">
            <v>3998290.6101096915</v>
          </cell>
          <cell r="AP68">
            <v>4259025</v>
          </cell>
          <cell r="AQ68">
            <v>-10111105</v>
          </cell>
          <cell r="AR68">
            <v>9407030.1232332718</v>
          </cell>
          <cell r="AS68">
            <v>1106448</v>
          </cell>
          <cell r="AT68">
            <v>89833276.115540519</v>
          </cell>
          <cell r="AU68">
            <v>3.1373846951430664E-3</v>
          </cell>
          <cell r="AV68">
            <v>5501041.0957606006</v>
          </cell>
          <cell r="AW68">
            <v>3958996.9470920558</v>
          </cell>
          <cell r="AX68">
            <v>-742989</v>
          </cell>
          <cell r="AY68">
            <v>0</v>
          </cell>
          <cell r="AZ68">
            <v>-42328.797411157684</v>
          </cell>
          <cell r="BA68">
            <v>-3211621.6706304695</v>
          </cell>
          <cell r="BB68">
            <v>0</v>
          </cell>
          <cell r="BC68">
            <v>-274950.72183668381</v>
          </cell>
          <cell r="BD68">
            <v>9570.9402622350844</v>
          </cell>
          <cell r="BE68">
            <v>934.35081082994691</v>
          </cell>
          <cell r="BF68">
            <v>-348.917085635565</v>
          </cell>
          <cell r="BG68">
            <v>0</v>
          </cell>
          <cell r="BH68">
            <v>-7150337.6187003274</v>
          </cell>
          <cell r="BI68">
            <v>-363456</v>
          </cell>
          <cell r="BJ68">
            <v>-2315489.3917385526</v>
          </cell>
          <cell r="BK68">
            <v>0</v>
          </cell>
          <cell r="BL68">
            <v>0</v>
          </cell>
          <cell r="BM68">
            <v>9612.1843214374348</v>
          </cell>
          <cell r="BN68">
            <v>0</v>
          </cell>
          <cell r="BO68">
            <v>9612.1843214374348</v>
          </cell>
          <cell r="BP68">
            <v>5168784</v>
          </cell>
          <cell r="BQ68">
            <v>38720785.045426957</v>
          </cell>
          <cell r="BR68">
            <v>0</v>
          </cell>
          <cell r="BS68">
            <v>6112088.9221778624</v>
          </cell>
          <cell r="BT68">
            <v>50001657.967604816</v>
          </cell>
          <cell r="BU68">
            <v>-11501165</v>
          </cell>
          <cell r="BV68">
            <v>-11501165</v>
          </cell>
          <cell r="BW68">
            <v>-11501165</v>
          </cell>
          <cell r="BX68">
            <v>-11491608</v>
          </cell>
          <cell r="BY68">
            <v>-3996942</v>
          </cell>
          <cell r="BZ68">
            <v>0</v>
          </cell>
          <cell r="CA68"/>
          <cell r="CB68">
            <v>-49992045</v>
          </cell>
          <cell r="CC68">
            <v>106617885</v>
          </cell>
          <cell r="CD68">
            <v>-2315489.3917385526</v>
          </cell>
          <cell r="CE68">
            <v>-3795632.5900000003</v>
          </cell>
          <cell r="CF68">
            <v>-16231468.522686269</v>
          </cell>
          <cell r="CG68">
            <v>1304270</v>
          </cell>
          <cell r="CH68">
            <v>-3714960.41</v>
          </cell>
          <cell r="CI68">
            <v>7150337.6187003274</v>
          </cell>
          <cell r="CJ68">
            <v>363456</v>
          </cell>
          <cell r="CK68">
            <v>89378397.704275504</v>
          </cell>
          <cell r="CL68"/>
          <cell r="CM68"/>
          <cell r="CN68"/>
          <cell r="CO68"/>
          <cell r="CP68"/>
          <cell r="CQ68"/>
          <cell r="CR68"/>
          <cell r="CS68">
            <v>3.3172261313166723E-3</v>
          </cell>
          <cell r="CT68">
            <v>3.2518713629749382E-3</v>
          </cell>
          <cell r="CU68">
            <v>3.1373846951430664E-3</v>
          </cell>
          <cell r="CV68">
            <v>2.8392761395155922E-3</v>
          </cell>
          <cell r="CW68"/>
          <cell r="CX68"/>
          <cell r="CY68"/>
          <cell r="CZ68"/>
          <cell r="DA68"/>
          <cell r="DB68"/>
          <cell r="DC68"/>
          <cell r="DD68">
            <v>144310612</v>
          </cell>
          <cell r="DE68">
            <v>106617885</v>
          </cell>
          <cell r="DF68">
            <v>89378397</v>
          </cell>
          <cell r="DG68">
            <v>89833276</v>
          </cell>
          <cell r="DH68"/>
          <cell r="DI68"/>
          <cell r="DJ68"/>
          <cell r="DK68"/>
          <cell r="DL68"/>
          <cell r="DM68"/>
          <cell r="DN68"/>
          <cell r="DO68">
            <v>63368613.879372545</v>
          </cell>
          <cell r="DP68">
            <v>64626279.458397038</v>
          </cell>
          <cell r="DQ68">
            <v>62738128.087337397</v>
          </cell>
          <cell r="DR68">
            <v>59809581.275656901</v>
          </cell>
          <cell r="DS68"/>
          <cell r="DT68"/>
          <cell r="DU68"/>
          <cell r="DV68"/>
          <cell r="DW68"/>
          <cell r="DX68"/>
          <cell r="DY68"/>
          <cell r="DZ68">
            <v>2.2773200037909511</v>
          </cell>
          <cell r="EA68">
            <v>1.6497605292075481</v>
          </cell>
          <cell r="EB68">
            <v>1.4246264548342411</v>
          </cell>
          <cell r="EC68">
            <v>1.5019880441223394</v>
          </cell>
          <cell r="ED68"/>
          <cell r="EE68"/>
          <cell r="EF68"/>
          <cell r="EG68"/>
          <cell r="EH68"/>
          <cell r="EI68"/>
          <cell r="EJ68"/>
          <cell r="EK68">
            <v>2.41E-2</v>
          </cell>
          <cell r="EL68">
            <v>3.5200000000000002E-2</v>
          </cell>
          <cell r="EM68">
            <v>4.396794443253986E-2</v>
          </cell>
          <cell r="EN68">
            <v>4.3984752298205455E-2</v>
          </cell>
        </row>
        <row r="69">
          <cell r="B69">
            <v>23000</v>
          </cell>
          <cell r="C69" t="str">
            <v>University Of North Carolina At Asheville</v>
          </cell>
          <cell r="D69">
            <v>2.4844760023745075E-3</v>
          </cell>
          <cell r="E69">
            <v>3823836.3419297887</v>
          </cell>
          <cell r="F69">
            <v>2963508.5682196128</v>
          </cell>
          <cell r="G69">
            <v>-240371.2799999998</v>
          </cell>
          <cell r="H69">
            <v>-179772.05495302693</v>
          </cell>
          <cell r="I69">
            <v>-64867.487052068303</v>
          </cell>
          <cell r="J69">
            <v>755650.06183121924</v>
          </cell>
          <cell r="K69">
            <v>0</v>
          </cell>
          <cell r="L69">
            <v>-234267.83714394967</v>
          </cell>
          <cell r="M69">
            <v>11186.3691882943</v>
          </cell>
          <cell r="N69">
            <v>533.30768076570223</v>
          </cell>
          <cell r="O69">
            <v>-4658.1415723759619</v>
          </cell>
          <cell r="P69">
            <v>7579.1747910317035</v>
          </cell>
          <cell r="Q69">
            <v>-8239092.9291293398</v>
          </cell>
          <cell r="R69">
            <v>-192340</v>
          </cell>
          <cell r="S69">
            <v>-1593075.9062100463</v>
          </cell>
          <cell r="T69">
            <v>4135548</v>
          </cell>
          <cell r="U69">
            <v>3778250.2843113365</v>
          </cell>
          <cell r="V69">
            <v>52346.39880862143</v>
          </cell>
          <cell r="W69">
            <v>0</v>
          </cell>
          <cell r="X69">
            <v>7966144.6831199583</v>
          </cell>
          <cell r="Y69">
            <v>4880526</v>
          </cell>
          <cell r="Z69">
            <v>23632882.918065555</v>
          </cell>
          <cell r="AA69">
            <v>0</v>
          </cell>
          <cell r="AB69">
            <v>3962812.1431580093</v>
          </cell>
          <cell r="AC69">
            <v>32476221.061223567</v>
          </cell>
          <cell r="AD69" t="str">
            <v>N/A</v>
          </cell>
          <cell r="AE69">
            <v>-7962254</v>
          </cell>
          <cell r="AF69">
            <v>-7962254</v>
          </cell>
          <cell r="AG69">
            <v>-7954686</v>
          </cell>
          <cell r="AH69">
            <v>-1081297</v>
          </cell>
          <cell r="AI69">
            <v>450414</v>
          </cell>
          <cell r="AJ69">
            <v>0</v>
          </cell>
          <cell r="AK69">
            <v>-24510077</v>
          </cell>
          <cell r="AL69">
            <v>71717146</v>
          </cell>
          <cell r="AM69">
            <v>-1593075.9062100463</v>
          </cell>
          <cell r="AN69">
            <v>-2708034.72</v>
          </cell>
          <cell r="AO69">
            <v>3498658.314027756</v>
          </cell>
          <cell r="AP69">
            <v>470875</v>
          </cell>
          <cell r="AQ69">
            <v>-1201845</v>
          </cell>
          <cell r="AR69">
            <v>8231513.7543383082</v>
          </cell>
          <cell r="AS69">
            <v>192340</v>
          </cell>
          <cell r="AT69">
            <v>78607577.442156017</v>
          </cell>
          <cell r="AU69">
            <v>2.5174346678299938E-3</v>
          </cell>
          <cell r="AV69">
            <v>4414030.4455057383</v>
          </cell>
          <cell r="AW69">
            <v>3176695.6025098385</v>
          </cell>
          <cell r="AX69">
            <v>1033887</v>
          </cell>
          <cell r="AY69">
            <v>0</v>
          </cell>
          <cell r="AZ69">
            <v>-33964.589109956651</v>
          </cell>
          <cell r="BA69">
            <v>-2577002.3504339634</v>
          </cell>
          <cell r="BB69">
            <v>0</v>
          </cell>
          <cell r="BC69">
            <v>-220620.21280593573</v>
          </cell>
          <cell r="BD69">
            <v>7679.7138894635254</v>
          </cell>
          <cell r="BE69">
            <v>749.72225329578612</v>
          </cell>
          <cell r="BF69">
            <v>-279.97075683354274</v>
          </cell>
          <cell r="BG69">
            <v>0</v>
          </cell>
          <cell r="BH69">
            <v>-5737424.497503113</v>
          </cell>
          <cell r="BI69">
            <v>-1226227</v>
          </cell>
          <cell r="BJ69">
            <v>-1162476.1364514679</v>
          </cell>
          <cell r="BK69">
            <v>5169435</v>
          </cell>
          <cell r="BL69">
            <v>0</v>
          </cell>
          <cell r="BM69">
            <v>7712.8080856068182</v>
          </cell>
          <cell r="BN69">
            <v>0</v>
          </cell>
          <cell r="BO69">
            <v>5177147.8080856064</v>
          </cell>
          <cell r="BP69">
            <v>4904908</v>
          </cell>
          <cell r="BQ69">
            <v>31069523.22099793</v>
          </cell>
          <cell r="BR69">
            <v>0</v>
          </cell>
          <cell r="BS69">
            <v>4904334.6738352608</v>
          </cell>
          <cell r="BT69">
            <v>40878765.894833192</v>
          </cell>
          <cell r="BU69">
            <v>-8533052</v>
          </cell>
          <cell r="BV69">
            <v>-8533052</v>
          </cell>
          <cell r="BW69">
            <v>-8533052</v>
          </cell>
          <cell r="BX69">
            <v>-8525383</v>
          </cell>
          <cell r="BY69">
            <v>-1577080</v>
          </cell>
          <cell r="BZ69">
            <v>0</v>
          </cell>
          <cell r="CA69"/>
          <cell r="CB69">
            <v>-35701619</v>
          </cell>
          <cell r="CC69">
            <v>77954552</v>
          </cell>
          <cell r="CD69">
            <v>-1162476.1364514679</v>
          </cell>
          <cell r="CE69">
            <v>-2591230.69</v>
          </cell>
          <cell r="CF69">
            <v>-13024115.796847921</v>
          </cell>
          <cell r="CG69">
            <v>-1592670</v>
          </cell>
          <cell r="CH69">
            <v>5169434.6899999995</v>
          </cell>
          <cell r="CI69">
            <v>5737424.497503113</v>
          </cell>
          <cell r="CJ69">
            <v>1226227</v>
          </cell>
          <cell r="CK69">
            <v>71717145.564203724</v>
          </cell>
          <cell r="CL69"/>
          <cell r="CM69"/>
          <cell r="CN69"/>
          <cell r="CO69"/>
          <cell r="CP69"/>
          <cell r="CQ69"/>
          <cell r="CR69"/>
          <cell r="CS69">
            <v>2.5507239281802501E-3</v>
          </cell>
          <cell r="CT69">
            <v>2.3776327465044691E-3</v>
          </cell>
          <cell r="CU69">
            <v>2.5174346678299938E-3</v>
          </cell>
          <cell r="CV69">
            <v>2.4844760023745075E-3</v>
          </cell>
          <cell r="CW69"/>
          <cell r="CX69"/>
          <cell r="CY69"/>
          <cell r="CZ69"/>
          <cell r="DA69"/>
          <cell r="DB69"/>
          <cell r="DC69"/>
          <cell r="DD69">
            <v>110965161</v>
          </cell>
          <cell r="DE69">
            <v>77954552</v>
          </cell>
          <cell r="DF69">
            <v>71717146</v>
          </cell>
          <cell r="DG69">
            <v>78607577</v>
          </cell>
          <cell r="DH69"/>
          <cell r="DI69"/>
          <cell r="DJ69"/>
          <cell r="DK69"/>
          <cell r="DL69"/>
          <cell r="DM69"/>
          <cell r="DN69"/>
          <cell r="DO69">
            <v>39569715.897201963</v>
          </cell>
          <cell r="DP69">
            <v>41883532.807430826</v>
          </cell>
          <cell r="DQ69">
            <v>42830531.954374343</v>
          </cell>
          <cell r="DR69">
            <v>43190260.101277731</v>
          </cell>
          <cell r="DS69"/>
          <cell r="DT69"/>
          <cell r="DU69"/>
          <cell r="DV69"/>
          <cell r="DW69"/>
          <cell r="DX69"/>
          <cell r="DY69"/>
          <cell r="DZ69">
            <v>2.8042951151905169</v>
          </cell>
          <cell r="EA69">
            <v>1.861221983312964</v>
          </cell>
          <cell r="EB69">
            <v>1.6744397682568457</v>
          </cell>
          <cell r="EC69">
            <v>1.8200301830938612</v>
          </cell>
          <cell r="ED69"/>
          <cell r="EE69"/>
          <cell r="EF69"/>
          <cell r="EG69"/>
          <cell r="EH69"/>
          <cell r="EI69"/>
          <cell r="EJ69"/>
          <cell r="EK69">
            <v>2.41E-2</v>
          </cell>
          <cell r="EL69">
            <v>3.5200000000000002E-2</v>
          </cell>
          <cell r="EM69">
            <v>4.396794443253986E-2</v>
          </cell>
          <cell r="EN69">
            <v>4.3984752298205455E-2</v>
          </cell>
        </row>
        <row r="70">
          <cell r="B70">
            <v>23100</v>
          </cell>
          <cell r="C70" t="str">
            <v>University Of North Carolina At Charlotte</v>
          </cell>
          <cell r="D70">
            <v>1.5402893043259688E-2</v>
          </cell>
          <cell r="E70">
            <v>23706464.515407972</v>
          </cell>
          <cell r="F70">
            <v>18372729.487201396</v>
          </cell>
          <cell r="G70">
            <v>5558015.7599999979</v>
          </cell>
          <cell r="H70">
            <v>-1114524.6450205315</v>
          </cell>
          <cell r="I70">
            <v>-402156.01361941849</v>
          </cell>
          <cell r="J70">
            <v>4684769.3716481142</v>
          </cell>
          <cell r="K70">
            <v>0</v>
          </cell>
          <cell r="L70">
            <v>-1452379.6710273514</v>
          </cell>
          <cell r="M70">
            <v>69351.625044893517</v>
          </cell>
          <cell r="N70">
            <v>3306.3234090939518</v>
          </cell>
          <cell r="O70">
            <v>-28878.868763914546</v>
          </cell>
          <cell r="P70">
            <v>46988.265755377564</v>
          </cell>
          <cell r="Q70">
            <v>-51079530.266972862</v>
          </cell>
          <cell r="R70">
            <v>-826813</v>
          </cell>
          <cell r="S70">
            <v>-2462657.1169372201</v>
          </cell>
          <cell r="T70">
            <v>53576681</v>
          </cell>
          <cell r="U70">
            <v>23423846.704211641</v>
          </cell>
          <cell r="V70">
            <v>324529.59146251134</v>
          </cell>
          <cell r="W70">
            <v>0</v>
          </cell>
          <cell r="X70">
            <v>77325057.295674145</v>
          </cell>
          <cell r="Y70">
            <v>21820386</v>
          </cell>
          <cell r="Z70">
            <v>146515710.97605291</v>
          </cell>
          <cell r="AA70">
            <v>0</v>
          </cell>
          <cell r="AB70">
            <v>24568066.478910021</v>
          </cell>
          <cell r="AC70">
            <v>192904163.45496294</v>
          </cell>
          <cell r="AD70" t="str">
            <v>N/A</v>
          </cell>
          <cell r="AE70">
            <v>-41949373</v>
          </cell>
          <cell r="AF70">
            <v>-41949373</v>
          </cell>
          <cell r="AG70">
            <v>-41902452</v>
          </cell>
          <cell r="AH70">
            <v>381462</v>
          </cell>
          <cell r="AI70">
            <v>9840630</v>
          </cell>
          <cell r="AJ70">
            <v>0</v>
          </cell>
          <cell r="AK70">
            <v>-115579106</v>
          </cell>
          <cell r="AL70">
            <v>416554875</v>
          </cell>
          <cell r="AM70">
            <v>-2462657.1169372201</v>
          </cell>
          <cell r="AN70">
            <v>-16936137.759999998</v>
          </cell>
          <cell r="AO70">
            <v>21690473.063284412</v>
          </cell>
          <cell r="AP70">
            <v>-11156166</v>
          </cell>
          <cell r="AQ70">
            <v>27790085</v>
          </cell>
          <cell r="AR70">
            <v>51032542.001217484</v>
          </cell>
          <cell r="AS70">
            <v>826813</v>
          </cell>
          <cell r="AT70">
            <v>487339827.18756467</v>
          </cell>
          <cell r="AU70">
            <v>1.4622022015218712E-2</v>
          </cell>
          <cell r="AV70">
            <v>25638023.96733705</v>
          </cell>
          <cell r="AW70">
            <v>18451208.934683722</v>
          </cell>
          <cell r="AX70">
            <v>6446651</v>
          </cell>
          <cell r="AY70">
            <v>0</v>
          </cell>
          <cell r="AZ70">
            <v>-197276.607035739</v>
          </cell>
          <cell r="BA70">
            <v>-14968009.133598072</v>
          </cell>
          <cell r="BB70">
            <v>0</v>
          </cell>
          <cell r="BC70">
            <v>-1281428.9283746688</v>
          </cell>
          <cell r="BD70">
            <v>44606.101201868369</v>
          </cell>
          <cell r="BE70">
            <v>4354.6136203963151</v>
          </cell>
          <cell r="BF70">
            <v>-1626.1548402232311</v>
          </cell>
          <cell r="BG70">
            <v>0</v>
          </cell>
          <cell r="BH70">
            <v>-33324696.916746791</v>
          </cell>
          <cell r="BI70">
            <v>-7273462</v>
          </cell>
          <cell r="BJ70">
            <v>-6461655.1237524711</v>
          </cell>
          <cell r="BK70">
            <v>32233245</v>
          </cell>
          <cell r="BL70">
            <v>0</v>
          </cell>
          <cell r="BM70">
            <v>44798.322303280438</v>
          </cell>
          <cell r="BN70">
            <v>0</v>
          </cell>
          <cell r="BO70">
            <v>32278043.32230328</v>
          </cell>
          <cell r="BP70">
            <v>29093848</v>
          </cell>
          <cell r="BQ70">
            <v>180461188.66368937</v>
          </cell>
          <cell r="BR70">
            <v>0</v>
          </cell>
          <cell r="BS70">
            <v>28485859.230910711</v>
          </cell>
          <cell r="BT70">
            <v>238040895.89460009</v>
          </cell>
          <cell r="BU70">
            <v>-49272189</v>
          </cell>
          <cell r="BV70">
            <v>-49272189</v>
          </cell>
          <cell r="BW70">
            <v>-49272189</v>
          </cell>
          <cell r="BX70">
            <v>-49227647</v>
          </cell>
          <cell r="BY70">
            <v>-8718637</v>
          </cell>
          <cell r="BZ70">
            <v>0</v>
          </cell>
          <cell r="CA70"/>
          <cell r="CB70">
            <v>-205762851</v>
          </cell>
          <cell r="CC70">
            <v>451110687</v>
          </cell>
          <cell r="CD70">
            <v>-6461655.1237524711</v>
          </cell>
          <cell r="CE70">
            <v>-15445555.550000001</v>
          </cell>
          <cell r="CF70">
            <v>-75648004.035165191</v>
          </cell>
          <cell r="CG70">
            <v>-9832000</v>
          </cell>
          <cell r="CH70">
            <v>32233244.549999997</v>
          </cell>
          <cell r="CI70">
            <v>33324696.916746791</v>
          </cell>
          <cell r="CJ70">
            <v>7273462</v>
          </cell>
          <cell r="CK70">
            <v>416554875.75782913</v>
          </cell>
          <cell r="CL70"/>
          <cell r="CM70"/>
          <cell r="CN70"/>
          <cell r="CO70"/>
          <cell r="CP70"/>
          <cell r="CQ70"/>
          <cell r="CR70"/>
          <cell r="CS70">
            <v>1.4787953680502413E-2</v>
          </cell>
          <cell r="CT70">
            <v>1.3758985392210894E-2</v>
          </cell>
          <cell r="CU70">
            <v>1.4622022015218712E-2</v>
          </cell>
          <cell r="CV70">
            <v>1.5402893043259688E-2</v>
          </cell>
          <cell r="CW70"/>
          <cell r="CX70"/>
          <cell r="CY70"/>
          <cell r="CZ70"/>
          <cell r="DA70"/>
          <cell r="DB70"/>
          <cell r="DC70"/>
          <cell r="DD70">
            <v>643326249</v>
          </cell>
          <cell r="DE70">
            <v>451110687</v>
          </cell>
          <cell r="DF70">
            <v>416554875</v>
          </cell>
          <cell r="DG70">
            <v>487339827</v>
          </cell>
          <cell r="DH70"/>
          <cell r="DI70"/>
          <cell r="DJ70"/>
          <cell r="DK70"/>
          <cell r="DL70"/>
          <cell r="DM70"/>
          <cell r="DN70"/>
          <cell r="DO70">
            <v>223525359.93386087</v>
          </cell>
          <cell r="DP70">
            <v>244500977.85276788</v>
          </cell>
          <cell r="DQ70">
            <v>255300063.82308593</v>
          </cell>
          <cell r="DR70">
            <v>270113300.08555835</v>
          </cell>
          <cell r="DS70"/>
          <cell r="DT70"/>
          <cell r="DU70"/>
          <cell r="DV70"/>
          <cell r="DW70"/>
          <cell r="DX70"/>
          <cell r="DY70"/>
          <cell r="DZ70">
            <v>2.8780906524000427</v>
          </cell>
          <cell r="EA70">
            <v>1.845026105669185</v>
          </cell>
          <cell r="EB70">
            <v>1.6316285580275376</v>
          </cell>
          <cell r="EC70">
            <v>1.8042052236807116</v>
          </cell>
          <cell r="ED70"/>
          <cell r="EE70"/>
          <cell r="EF70"/>
          <cell r="EG70"/>
          <cell r="EH70"/>
          <cell r="EI70"/>
          <cell r="EJ70"/>
          <cell r="EK70">
            <v>2.41E-2</v>
          </cell>
          <cell r="EL70">
            <v>3.5200000000000002E-2</v>
          </cell>
          <cell r="EM70">
            <v>4.396794443253986E-2</v>
          </cell>
          <cell r="EN70">
            <v>4.3984752298205455E-2</v>
          </cell>
        </row>
        <row r="71">
          <cell r="B71">
            <v>23200</v>
          </cell>
          <cell r="C71" t="str">
            <v>University Of North Carolina At Wilmington</v>
          </cell>
          <cell r="D71">
            <v>8.2034717956581162E-3</v>
          </cell>
          <cell r="E71">
            <v>12625895.179608595</v>
          </cell>
          <cell r="F71">
            <v>9785185.6618239675</v>
          </cell>
          <cell r="G71">
            <v>5461923.790000001</v>
          </cell>
          <cell r="H71">
            <v>-593587.93606586603</v>
          </cell>
          <cell r="I71">
            <v>-214185.44593639683</v>
          </cell>
          <cell r="J71">
            <v>2495075.0032180408</v>
          </cell>
          <cell r="K71">
            <v>0</v>
          </cell>
          <cell r="L71">
            <v>-773527.13119525975</v>
          </cell>
          <cell r="M71">
            <v>36936.184549291691</v>
          </cell>
          <cell r="N71">
            <v>1760.9244417687885</v>
          </cell>
          <cell r="O71">
            <v>-15380.681066207606</v>
          </cell>
          <cell r="P71">
            <v>25025.617704967994</v>
          </cell>
          <cell r="Q71">
            <v>-27204596.221223805</v>
          </cell>
          <cell r="R71">
            <v>-2454812</v>
          </cell>
          <cell r="S71">
            <v>-824287.05414090306</v>
          </cell>
          <cell r="T71">
            <v>39891406</v>
          </cell>
          <cell r="U71">
            <v>12475374.934055485</v>
          </cell>
          <cell r="V71">
            <v>172842.16302366476</v>
          </cell>
          <cell r="W71">
            <v>0</v>
          </cell>
          <cell r="X71">
            <v>52539623.09707915</v>
          </cell>
          <cell r="Y71">
            <v>16800768</v>
          </cell>
          <cell r="Z71">
            <v>78033230.461131752</v>
          </cell>
          <cell r="AA71">
            <v>0</v>
          </cell>
          <cell r="AB71">
            <v>13084778.285971899</v>
          </cell>
          <cell r="AC71">
            <v>107918776.74710365</v>
          </cell>
          <cell r="AD71" t="str">
            <v>N/A</v>
          </cell>
          <cell r="AE71">
            <v>-21854631</v>
          </cell>
          <cell r="AF71">
            <v>-21854631</v>
          </cell>
          <cell r="AG71">
            <v>-21829641</v>
          </cell>
          <cell r="AH71">
            <v>2416934</v>
          </cell>
          <cell r="AI71">
            <v>7742816</v>
          </cell>
          <cell r="AJ71">
            <v>0</v>
          </cell>
          <cell r="AK71">
            <v>-55379153</v>
          </cell>
          <cell r="AL71">
            <v>211944551</v>
          </cell>
          <cell r="AM71">
            <v>-824287.05414090306</v>
          </cell>
          <cell r="AN71">
            <v>-9151353.790000001</v>
          </cell>
          <cell r="AO71">
            <v>11552192.403686211</v>
          </cell>
          <cell r="AP71">
            <v>-10911373</v>
          </cell>
          <cell r="AQ71">
            <v>27309630</v>
          </cell>
          <cell r="AR71">
            <v>27179570.60351884</v>
          </cell>
          <cell r="AS71">
            <v>2454812</v>
          </cell>
          <cell r="AT71">
            <v>259553742.16306418</v>
          </cell>
          <cell r="AU71">
            <v>7.4397350186776665E-3</v>
          </cell>
          <cell r="AV71">
            <v>13044714.644867241</v>
          </cell>
          <cell r="AW71">
            <v>9388038.4741201233</v>
          </cell>
          <cell r="AX71">
            <v>3145443</v>
          </cell>
          <cell r="AY71">
            <v>0</v>
          </cell>
          <cell r="AZ71">
            <v>-100375.01517930433</v>
          </cell>
          <cell r="BA71">
            <v>-7615774.4527545134</v>
          </cell>
          <cell r="BB71">
            <v>0</v>
          </cell>
          <cell r="BC71">
            <v>-651995.43964939239</v>
          </cell>
          <cell r="BD71">
            <v>22695.737485063295</v>
          </cell>
          <cell r="BE71">
            <v>2215.6423653824331</v>
          </cell>
          <cell r="BF71">
            <v>-827.39316751192825</v>
          </cell>
          <cell r="BG71">
            <v>0</v>
          </cell>
          <cell r="BH71">
            <v>-16955720.240353663</v>
          </cell>
          <cell r="BI71">
            <v>-5600256</v>
          </cell>
          <cell r="BJ71">
            <v>-5321841.04226657</v>
          </cell>
          <cell r="BK71">
            <v>15727220</v>
          </cell>
          <cell r="BL71">
            <v>0</v>
          </cell>
          <cell r="BM71">
            <v>22793.54024161883</v>
          </cell>
          <cell r="BN71">
            <v>0</v>
          </cell>
          <cell r="BO71">
            <v>15750013.54024162</v>
          </cell>
          <cell r="BP71">
            <v>22401024</v>
          </cell>
          <cell r="BQ71">
            <v>91819272.561351359</v>
          </cell>
          <cell r="BR71">
            <v>0</v>
          </cell>
          <cell r="BS71">
            <v>14493703.007474164</v>
          </cell>
          <cell r="BT71">
            <v>128713999.56882553</v>
          </cell>
          <cell r="BU71">
            <v>-27103986</v>
          </cell>
          <cell r="BV71">
            <v>-27103986</v>
          </cell>
          <cell r="BW71">
            <v>-27103986</v>
          </cell>
          <cell r="BX71">
            <v>-27081323</v>
          </cell>
          <cell r="BY71">
            <v>-4570705</v>
          </cell>
          <cell r="BZ71">
            <v>0</v>
          </cell>
          <cell r="CA71"/>
          <cell r="CB71">
            <v>-112963986</v>
          </cell>
          <cell r="CC71">
            <v>230381927</v>
          </cell>
          <cell r="CD71">
            <v>-5321841.04226657</v>
          </cell>
          <cell r="CE71">
            <v>-8203388.1199999992</v>
          </cell>
          <cell r="CF71">
            <v>-38489964.255813606</v>
          </cell>
          <cell r="CG71">
            <v>-4705379</v>
          </cell>
          <cell r="CH71">
            <v>15727220.119999997</v>
          </cell>
          <cell r="CI71">
            <v>16955720.240353663</v>
          </cell>
          <cell r="CJ71">
            <v>5600256</v>
          </cell>
          <cell r="CK71">
            <v>211944550.9422735</v>
          </cell>
          <cell r="CL71"/>
          <cell r="CM71"/>
          <cell r="CN71"/>
          <cell r="CO71"/>
          <cell r="CP71"/>
          <cell r="CQ71"/>
          <cell r="CR71"/>
          <cell r="CS71">
            <v>7.7945945589833572E-3</v>
          </cell>
          <cell r="CT71">
            <v>7.0267046559470102E-3</v>
          </cell>
          <cell r="CU71">
            <v>7.4397350186776665E-3</v>
          </cell>
          <cell r="CV71">
            <v>8.2034717956581162E-3</v>
          </cell>
          <cell r="CW71"/>
          <cell r="CX71"/>
          <cell r="CY71"/>
          <cell r="CZ71"/>
          <cell r="DA71"/>
          <cell r="DB71"/>
          <cell r="DC71"/>
          <cell r="DD71">
            <v>339091357</v>
          </cell>
          <cell r="DE71">
            <v>230381927</v>
          </cell>
          <cell r="DF71">
            <v>211944551</v>
          </cell>
          <cell r="DG71">
            <v>259553742</v>
          </cell>
          <cell r="DH71"/>
          <cell r="DI71"/>
          <cell r="DJ71"/>
          <cell r="DK71"/>
          <cell r="DL71"/>
          <cell r="DM71"/>
          <cell r="DN71"/>
          <cell r="DO71">
            <v>117629872.66785629</v>
          </cell>
          <cell r="DP71">
            <v>111616626.03572235</v>
          </cell>
          <cell r="DQ71">
            <v>135594055.11972958</v>
          </cell>
          <cell r="DR71">
            <v>145954314.23010474</v>
          </cell>
          <cell r="DS71"/>
          <cell r="DT71"/>
          <cell r="DU71"/>
          <cell r="DV71"/>
          <cell r="DW71"/>
          <cell r="DX71"/>
          <cell r="DY71"/>
          <cell r="DZ71">
            <v>2.8826976456692246</v>
          </cell>
          <cell r="EA71">
            <v>2.0640466853591097</v>
          </cell>
          <cell r="EB71">
            <v>1.563081440501598</v>
          </cell>
          <cell r="EC71">
            <v>1.778321821928468</v>
          </cell>
          <cell r="ED71"/>
          <cell r="EE71"/>
          <cell r="EF71"/>
          <cell r="EG71"/>
          <cell r="EH71"/>
          <cell r="EI71"/>
          <cell r="EJ71"/>
          <cell r="EK71">
            <v>2.41E-2</v>
          </cell>
          <cell r="EL71">
            <v>3.5200000000000002E-2</v>
          </cell>
          <cell r="EM71">
            <v>4.396794443253986E-2</v>
          </cell>
          <cell r="EN71">
            <v>4.3984752298205455E-2</v>
          </cell>
        </row>
        <row r="72">
          <cell r="B72">
            <v>30000</v>
          </cell>
          <cell r="C72" t="str">
            <v>Yancey County Schools</v>
          </cell>
          <cell r="D72">
            <v>7.8485975389999869E-4</v>
          </cell>
          <cell r="E72">
            <v>1207971.1164094757</v>
          </cell>
          <cell r="F72">
            <v>936188.79929224332</v>
          </cell>
          <cell r="G72">
            <v>-533428.71000000008</v>
          </cell>
          <cell r="H72">
            <v>-56790.989598482389</v>
          </cell>
          <cell r="I72">
            <v>-20491.99906746504</v>
          </cell>
          <cell r="J72">
            <v>238714.0471457729</v>
          </cell>
          <cell r="K72">
            <v>0</v>
          </cell>
          <cell r="L72">
            <v>-74006.509554431716</v>
          </cell>
          <cell r="M72">
            <v>3533.8360925072625</v>
          </cell>
          <cell r="N72">
            <v>168.47485533315813</v>
          </cell>
          <cell r="O72">
            <v>-1471.5327677273538</v>
          </cell>
          <cell r="P72">
            <v>2394.3033684241368</v>
          </cell>
          <cell r="Q72">
            <v>-2602775.1697079642</v>
          </cell>
          <cell r="R72">
            <v>-128758</v>
          </cell>
          <cell r="S72">
            <v>-1028752.3335323143</v>
          </cell>
          <cell r="T72">
            <v>601221</v>
          </cell>
          <cell r="U72">
            <v>1193570.227880267</v>
          </cell>
          <cell r="V72">
            <v>16536.517819942601</v>
          </cell>
          <cell r="W72">
            <v>0</v>
          </cell>
          <cell r="X72">
            <v>1811327.7457002096</v>
          </cell>
          <cell r="Y72">
            <v>3983790</v>
          </cell>
          <cell r="Z72">
            <v>7465758.8373938464</v>
          </cell>
          <cell r="AA72">
            <v>0</v>
          </cell>
          <cell r="AB72">
            <v>1251874.3431042749</v>
          </cell>
          <cell r="AC72">
            <v>12701423.180498121</v>
          </cell>
          <cell r="AD72" t="str">
            <v>N/A</v>
          </cell>
          <cell r="AE72">
            <v>-3040809</v>
          </cell>
          <cell r="AF72">
            <v>-3040809</v>
          </cell>
          <cell r="AG72">
            <v>-3038418</v>
          </cell>
          <cell r="AH72">
            <v>-1454855</v>
          </cell>
          <cell r="AI72">
            <v>-315204</v>
          </cell>
          <cell r="AJ72">
            <v>0</v>
          </cell>
          <cell r="AK72">
            <v>-10890095</v>
          </cell>
          <cell r="AL72">
            <v>24475794</v>
          </cell>
          <cell r="AM72">
            <v>-1028752.3335323143</v>
          </cell>
          <cell r="AN72">
            <v>-843184.28999999992</v>
          </cell>
          <cell r="AO72">
            <v>1105245.5731927357</v>
          </cell>
          <cell r="AP72">
            <v>1061458</v>
          </cell>
          <cell r="AQ72">
            <v>-2667130</v>
          </cell>
          <cell r="AR72">
            <v>2600380.8663395401</v>
          </cell>
          <cell r="AS72">
            <v>128758</v>
          </cell>
          <cell r="AT72">
            <v>24832569.815999962</v>
          </cell>
          <cell r="AU72">
            <v>8.5915595027577507E-4</v>
          </cell>
          <cell r="AV72">
            <v>1506430.5621975283</v>
          </cell>
          <cell r="AW72">
            <v>1084150.0532221671</v>
          </cell>
          <cell r="AX72">
            <v>-329164</v>
          </cell>
          <cell r="AY72">
            <v>0</v>
          </cell>
          <cell r="AZ72">
            <v>-11591.513855509387</v>
          </cell>
          <cell r="BA72">
            <v>-879485.34734308964</v>
          </cell>
          <cell r="BB72">
            <v>0</v>
          </cell>
          <cell r="BC72">
            <v>-75293.778625331877</v>
          </cell>
          <cell r="BD72">
            <v>2620.9505926267325</v>
          </cell>
          <cell r="BE72">
            <v>255.86695186352912</v>
          </cell>
          <cell r="BF72">
            <v>-95.549070134992789</v>
          </cell>
          <cell r="BG72">
            <v>0</v>
          </cell>
          <cell r="BH72">
            <v>-1958081.5578967331</v>
          </cell>
          <cell r="BI72">
            <v>200407</v>
          </cell>
          <cell r="BJ72">
            <v>-459847.31382661336</v>
          </cell>
          <cell r="BK72">
            <v>801628</v>
          </cell>
          <cell r="BL72">
            <v>0</v>
          </cell>
          <cell r="BM72">
            <v>2632.2450567490578</v>
          </cell>
          <cell r="BN72">
            <v>0</v>
          </cell>
          <cell r="BO72">
            <v>804260.24505674909</v>
          </cell>
          <cell r="BP72">
            <v>1645825</v>
          </cell>
          <cell r="BQ72">
            <v>10603479.045023778</v>
          </cell>
          <cell r="BR72">
            <v>0</v>
          </cell>
          <cell r="BS72">
            <v>1673762.7279922392</v>
          </cell>
          <cell r="BT72">
            <v>13923066.773016017</v>
          </cell>
          <cell r="BU72">
            <v>-2975295</v>
          </cell>
          <cell r="BV72">
            <v>-2975295</v>
          </cell>
          <cell r="BW72">
            <v>-2975295</v>
          </cell>
          <cell r="BX72">
            <v>-2972678</v>
          </cell>
          <cell r="BY72">
            <v>-1220242</v>
          </cell>
          <cell r="BZ72">
            <v>0</v>
          </cell>
          <cell r="CA72"/>
          <cell r="CB72">
            <v>-13118805</v>
          </cell>
          <cell r="CC72">
            <v>29604942</v>
          </cell>
          <cell r="CD72">
            <v>-459847.31382661336</v>
          </cell>
          <cell r="CE72">
            <v>-835255.52</v>
          </cell>
          <cell r="CF72">
            <v>-4444900.4881576812</v>
          </cell>
          <cell r="CG72">
            <v>499006</v>
          </cell>
          <cell r="CH72">
            <v>-1645825.48</v>
          </cell>
          <cell r="CI72">
            <v>1958081.5578967331</v>
          </cell>
          <cell r="CJ72">
            <v>-200407</v>
          </cell>
          <cell r="CK72">
            <v>24475793.755912438</v>
          </cell>
          <cell r="CL72"/>
          <cell r="CM72"/>
          <cell r="CN72"/>
          <cell r="CO72"/>
          <cell r="CP72"/>
          <cell r="CQ72"/>
          <cell r="CR72"/>
          <cell r="CS72">
            <v>8.7413810180883708E-4</v>
          </cell>
          <cell r="CT72">
            <v>9.0295792678313886E-4</v>
          </cell>
          <cell r="CU72">
            <v>8.5915595027577507E-4</v>
          </cell>
          <cell r="CV72">
            <v>7.8485975389999869E-4</v>
          </cell>
          <cell r="CW72"/>
          <cell r="CX72"/>
          <cell r="CY72"/>
          <cell r="CZ72"/>
          <cell r="DA72"/>
          <cell r="DB72"/>
          <cell r="DC72"/>
          <cell r="DD72">
            <v>38027979</v>
          </cell>
          <cell r="DE72">
            <v>29604942</v>
          </cell>
          <cell r="DF72">
            <v>24475794</v>
          </cell>
          <cell r="DG72">
            <v>24832570</v>
          </cell>
          <cell r="DH72"/>
          <cell r="DI72"/>
          <cell r="DJ72"/>
          <cell r="DK72"/>
          <cell r="DL72"/>
          <cell r="DM72"/>
          <cell r="DN72"/>
          <cell r="DO72">
            <v>13347986.969917623</v>
          </cell>
          <cell r="DP72">
            <v>13892352.180727748</v>
          </cell>
          <cell r="DQ72">
            <v>13805964.238339413</v>
          </cell>
          <cell r="DR72">
            <v>13447888.43712136</v>
          </cell>
          <cell r="DS72"/>
          <cell r="DT72"/>
          <cell r="DU72"/>
          <cell r="DV72"/>
          <cell r="DW72"/>
          <cell r="DX72"/>
          <cell r="DY72"/>
          <cell r="DZ72">
            <v>2.8489673450913391</v>
          </cell>
          <cell r="EA72">
            <v>2.1310244381127652</v>
          </cell>
          <cell r="EB72">
            <v>1.772842054163104</v>
          </cell>
          <cell r="EC72">
            <v>1.8465776330693322</v>
          </cell>
          <cell r="ED72"/>
          <cell r="EE72"/>
          <cell r="EF72"/>
          <cell r="EG72"/>
          <cell r="EH72"/>
          <cell r="EI72"/>
          <cell r="EJ72"/>
          <cell r="EK72">
            <v>2.41E-2</v>
          </cell>
          <cell r="EL72">
            <v>3.5200000000000002E-2</v>
          </cell>
          <cell r="EM72">
            <v>4.396794443253986E-2</v>
          </cell>
          <cell r="EN72">
            <v>4.3984752298205455E-2</v>
          </cell>
        </row>
        <row r="73">
          <cell r="B73">
            <v>30100</v>
          </cell>
          <cell r="C73" t="str">
            <v>Alamance County Schools</v>
          </cell>
          <cell r="D73">
            <v>7.3597556251512718E-3</v>
          </cell>
          <cell r="E73">
            <v>11327338.642143765</v>
          </cell>
          <cell r="F73">
            <v>8778792.322523132</v>
          </cell>
          <cell r="G73">
            <v>-1412925.3299999991</v>
          </cell>
          <cell r="H73">
            <v>-532538.20581121638</v>
          </cell>
          <cell r="I73">
            <v>-192156.75750726083</v>
          </cell>
          <cell r="J73">
            <v>2238459.8554757554</v>
          </cell>
          <cell r="K73">
            <v>0</v>
          </cell>
          <cell r="L73">
            <v>-693970.89388843626</v>
          </cell>
          <cell r="M73">
            <v>33137.347062271067</v>
          </cell>
          <cell r="N73">
            <v>1579.8157034724713</v>
          </cell>
          <cell r="O73">
            <v>-13798.798461840495</v>
          </cell>
          <cell r="P73">
            <v>22451.766186909597</v>
          </cell>
          <cell r="Q73">
            <v>-24406639.65896631</v>
          </cell>
          <cell r="R73">
            <v>-1575361</v>
          </cell>
          <cell r="S73">
            <v>-6425630.8955397569</v>
          </cell>
          <cell r="T73">
            <v>2606502</v>
          </cell>
          <cell r="U73">
            <v>11192299.203781221</v>
          </cell>
          <cell r="V73">
            <v>155065.5762905172</v>
          </cell>
          <cell r="W73">
            <v>0</v>
          </cell>
          <cell r="X73">
            <v>13953866.780071739</v>
          </cell>
          <cell r="Y73">
            <v>16841400</v>
          </cell>
          <cell r="Z73">
            <v>70007616.426377535</v>
          </cell>
          <cell r="AA73">
            <v>0</v>
          </cell>
          <cell r="AB73">
            <v>11739026.230943877</v>
          </cell>
          <cell r="AC73">
            <v>98588042.657321408</v>
          </cell>
          <cell r="AD73" t="str">
            <v>N/A</v>
          </cell>
          <cell r="AE73">
            <v>-25293032</v>
          </cell>
          <cell r="AF73">
            <v>-25293032</v>
          </cell>
          <cell r="AG73">
            <v>-25270613</v>
          </cell>
          <cell r="AH73">
            <v>-9410877</v>
          </cell>
          <cell r="AI73">
            <v>633379</v>
          </cell>
          <cell r="AJ73">
            <v>0</v>
          </cell>
          <cell r="AK73">
            <v>-84634175</v>
          </cell>
          <cell r="AL73">
            <v>215029271</v>
          </cell>
          <cell r="AM73">
            <v>-6425630.8955397569</v>
          </cell>
          <cell r="AN73">
            <v>-7693288.6700000009</v>
          </cell>
          <cell r="AO73">
            <v>10364064.769608758</v>
          </cell>
          <cell r="AP73">
            <v>2689639</v>
          </cell>
          <cell r="AQ73">
            <v>-7064619.9999999991</v>
          </cell>
          <cell r="AR73">
            <v>24384187.892779399</v>
          </cell>
          <cell r="AS73">
            <v>1575361</v>
          </cell>
          <cell r="AT73">
            <v>232858984.09684843</v>
          </cell>
          <cell r="AU73">
            <v>7.5480157056860165E-3</v>
          </cell>
          <cell r="AV73">
            <v>13234572.302435424</v>
          </cell>
          <cell r="AW73">
            <v>9524675.4985687751</v>
          </cell>
          <cell r="AX73">
            <v>-2444199</v>
          </cell>
          <cell r="AY73">
            <v>0</v>
          </cell>
          <cell r="AZ73">
            <v>-101835.91070512649</v>
          </cell>
          <cell r="BA73">
            <v>-7726617.2835508538</v>
          </cell>
          <cell r="BB73">
            <v>0</v>
          </cell>
          <cell r="BC73">
            <v>-661484.8252194844</v>
          </cell>
          <cell r="BD73">
            <v>23026.059739938526</v>
          </cell>
          <cell r="BE73">
            <v>2247.8896533417637</v>
          </cell>
          <cell r="BF73">
            <v>-839.43535723767604</v>
          </cell>
          <cell r="BG73">
            <v>0</v>
          </cell>
          <cell r="BH73">
            <v>-17202500.136645347</v>
          </cell>
          <cell r="BI73">
            <v>868834</v>
          </cell>
          <cell r="BJ73">
            <v>-4484120.8410805687</v>
          </cell>
          <cell r="BK73">
            <v>3475336</v>
          </cell>
          <cell r="BL73">
            <v>0</v>
          </cell>
          <cell r="BM73">
            <v>23125.285954405474</v>
          </cell>
          <cell r="BN73">
            <v>0</v>
          </cell>
          <cell r="BO73">
            <v>3498461.2859544056</v>
          </cell>
          <cell r="BP73">
            <v>12220975</v>
          </cell>
          <cell r="BQ73">
            <v>93155644.608015627</v>
          </cell>
          <cell r="BR73">
            <v>0</v>
          </cell>
          <cell r="BS73">
            <v>14704649.783804812</v>
          </cell>
          <cell r="BT73">
            <v>120081269.39182043</v>
          </cell>
          <cell r="BU73">
            <v>-26583288</v>
          </cell>
          <cell r="BV73">
            <v>-26583288</v>
          </cell>
          <cell r="BW73">
            <v>-26583288</v>
          </cell>
          <cell r="BX73">
            <v>-26560295</v>
          </cell>
          <cell r="BY73">
            <v>-10272648</v>
          </cell>
          <cell r="BZ73">
            <v>0</v>
          </cell>
          <cell r="CA73"/>
          <cell r="CB73">
            <v>-116582807</v>
          </cell>
          <cell r="CC73">
            <v>257905302</v>
          </cell>
          <cell r="CD73">
            <v>-4484120.8410805687</v>
          </cell>
          <cell r="CE73">
            <v>-7079007.580000001</v>
          </cell>
          <cell r="CF73">
            <v>-39050161.596455865</v>
          </cell>
          <cell r="CG73">
            <v>3624568</v>
          </cell>
          <cell r="CH73">
            <v>-12220975.419999998</v>
          </cell>
          <cell r="CI73">
            <v>17202500.136645347</v>
          </cell>
          <cell r="CJ73">
            <v>-868834</v>
          </cell>
          <cell r="CK73">
            <v>215029270.6991089</v>
          </cell>
          <cell r="CL73"/>
          <cell r="CM73"/>
          <cell r="CN73"/>
          <cell r="CO73"/>
          <cell r="CP73"/>
          <cell r="CQ73"/>
          <cell r="CR73"/>
          <cell r="CS73">
            <v>7.7277866075530473E-3</v>
          </cell>
          <cell r="CT73">
            <v>7.8661742648821371E-3</v>
          </cell>
          <cell r="CU73">
            <v>7.5480157056860165E-3</v>
          </cell>
          <cell r="CV73">
            <v>7.3597556251512718E-3</v>
          </cell>
          <cell r="CW73"/>
          <cell r="CX73"/>
          <cell r="CY73"/>
          <cell r="CZ73"/>
          <cell r="DA73"/>
          <cell r="DB73"/>
          <cell r="DC73"/>
          <cell r="DD73">
            <v>336184984</v>
          </cell>
          <cell r="DE73">
            <v>257905302</v>
          </cell>
          <cell r="DF73">
            <v>215029271</v>
          </cell>
          <cell r="DG73">
            <v>232858984</v>
          </cell>
          <cell r="DH73"/>
          <cell r="DI73"/>
          <cell r="DJ73"/>
          <cell r="DK73"/>
          <cell r="DL73"/>
          <cell r="DM73"/>
          <cell r="DN73"/>
          <cell r="DO73">
            <v>114164010.09840189</v>
          </cell>
          <cell r="DP73">
            <v>114817935.37094755</v>
          </cell>
          <cell r="DQ73">
            <v>117009134.51300944</v>
          </cell>
          <cell r="DR73">
            <v>122699733.58816944</v>
          </cell>
          <cell r="DS73"/>
          <cell r="DT73"/>
          <cell r="DU73"/>
          <cell r="DV73"/>
          <cell r="DW73"/>
          <cell r="DX73"/>
          <cell r="DY73"/>
          <cell r="DZ73">
            <v>2.9447545133552211</v>
          </cell>
          <cell r="EA73">
            <v>2.2462109353105291</v>
          </cell>
          <cell r="EB73">
            <v>1.8377135417243204</v>
          </cell>
          <cell r="EC73">
            <v>1.8977953512235823</v>
          </cell>
          <cell r="ED73"/>
          <cell r="EE73"/>
          <cell r="EF73"/>
          <cell r="EG73"/>
          <cell r="EH73"/>
          <cell r="EI73"/>
          <cell r="EJ73"/>
          <cell r="EK73">
            <v>2.41E-2</v>
          </cell>
          <cell r="EL73">
            <v>3.5200000000000002E-2</v>
          </cell>
          <cell r="EM73">
            <v>4.396794443253986E-2</v>
          </cell>
          <cell r="EN73">
            <v>4.3984752298205455E-2</v>
          </cell>
        </row>
        <row r="74">
          <cell r="B74">
            <v>30102</v>
          </cell>
          <cell r="C74" t="str">
            <v>Clover Garden Charter School</v>
          </cell>
          <cell r="D74">
            <v>1.4853323101332016E-4</v>
          </cell>
          <cell r="E74">
            <v>228606.2599075858</v>
          </cell>
          <cell r="F74">
            <v>177171.96799350096</v>
          </cell>
          <cell r="G74">
            <v>-2715.2399999999907</v>
          </cell>
          <cell r="H74">
            <v>-10747.587878714468</v>
          </cell>
          <cell r="I74">
            <v>-3878.0722495809596</v>
          </cell>
          <cell r="J74">
            <v>45176.184069371157</v>
          </cell>
          <cell r="K74">
            <v>0</v>
          </cell>
          <cell r="L74">
            <v>-14005.592624053023</v>
          </cell>
          <cell r="M74">
            <v>668.771828448816</v>
          </cell>
          <cell r="N74">
            <v>31.883549236395254</v>
          </cell>
          <cell r="O74">
            <v>-278.48480629364298</v>
          </cell>
          <cell r="P74">
            <v>453.11740546123764</v>
          </cell>
          <cell r="Q74">
            <v>-492570.30142894079</v>
          </cell>
          <cell r="R74">
            <v>23488</v>
          </cell>
          <cell r="S74">
            <v>-48599.094233978423</v>
          </cell>
          <cell r="T74">
            <v>82443</v>
          </cell>
          <cell r="U74">
            <v>225880.91886152347</v>
          </cell>
          <cell r="V74">
            <v>3129.5048692461996</v>
          </cell>
          <cell r="W74">
            <v>0</v>
          </cell>
          <cell r="X74">
            <v>311453.42373076972</v>
          </cell>
          <cell r="Y74">
            <v>13600</v>
          </cell>
          <cell r="Z74">
            <v>1412880.8065060331</v>
          </cell>
          <cell r="AA74">
            <v>0</v>
          </cell>
          <cell r="AB74">
            <v>236914.86291657589</v>
          </cell>
          <cell r="AC74">
            <v>1663395.669422609</v>
          </cell>
          <cell r="AD74" t="str">
            <v>N/A</v>
          </cell>
          <cell r="AE74">
            <v>-429382</v>
          </cell>
          <cell r="AF74">
            <v>-429382</v>
          </cell>
          <cell r="AG74">
            <v>-428930</v>
          </cell>
          <cell r="AH74">
            <v>-102826</v>
          </cell>
          <cell r="AI74">
            <v>38578</v>
          </cell>
          <cell r="AJ74">
            <v>0</v>
          </cell>
          <cell r="AK74">
            <v>-1351942</v>
          </cell>
          <cell r="AL74">
            <v>4228204</v>
          </cell>
          <cell r="AM74">
            <v>-48599.094233978423</v>
          </cell>
          <cell r="AN74">
            <v>-142658.76</v>
          </cell>
          <cell r="AO74">
            <v>209165.64422336643</v>
          </cell>
          <cell r="AP74">
            <v>-1624</v>
          </cell>
          <cell r="AQ74">
            <v>-13600</v>
          </cell>
          <cell r="AR74">
            <v>492117.18402347952</v>
          </cell>
          <cell r="AS74">
            <v>-23488</v>
          </cell>
          <cell r="AT74">
            <v>4699516.9740128685</v>
          </cell>
          <cell r="AU74">
            <v>1.484195656647225E-4</v>
          </cell>
          <cell r="AV74">
            <v>260236.5375851196</v>
          </cell>
          <cell r="AW74">
            <v>187287.39521965786</v>
          </cell>
          <cell r="AX74">
            <v>11979</v>
          </cell>
          <cell r="AY74">
            <v>0</v>
          </cell>
          <cell r="AZ74">
            <v>-2002.4390813787572</v>
          </cell>
          <cell r="BA74">
            <v>-151931.47788739641</v>
          </cell>
          <cell r="BB74">
            <v>0</v>
          </cell>
          <cell r="BC74">
            <v>-13007.033143680736</v>
          </cell>
          <cell r="BD74">
            <v>452.77035963202479</v>
          </cell>
          <cell r="BE74">
            <v>44.201127689742336</v>
          </cell>
          <cell r="BF74">
            <v>-16.506143598902803</v>
          </cell>
          <cell r="BG74">
            <v>0</v>
          </cell>
          <cell r="BH74">
            <v>-338259.44436030823</v>
          </cell>
          <cell r="BI74">
            <v>11509</v>
          </cell>
          <cell r="BJ74">
            <v>-33707.996324263746</v>
          </cell>
          <cell r="BK74">
            <v>105931</v>
          </cell>
          <cell r="BL74">
            <v>0</v>
          </cell>
          <cell r="BM74">
            <v>454.72148324225321</v>
          </cell>
          <cell r="BN74">
            <v>0</v>
          </cell>
          <cell r="BO74">
            <v>106385.72148324225</v>
          </cell>
          <cell r="BP74">
            <v>0</v>
          </cell>
          <cell r="BQ74">
            <v>1831755.6363222103</v>
          </cell>
          <cell r="BR74">
            <v>0</v>
          </cell>
          <cell r="BS74">
            <v>289143.24231202813</v>
          </cell>
          <cell r="BT74">
            <v>2120898.8786342386</v>
          </cell>
          <cell r="BU74">
            <v>-468253</v>
          </cell>
          <cell r="BV74">
            <v>-468253</v>
          </cell>
          <cell r="BW74">
            <v>-468253</v>
          </cell>
          <cell r="BX74">
            <v>-467800</v>
          </cell>
          <cell r="BY74">
            <v>-141955</v>
          </cell>
          <cell r="BZ74">
            <v>0</v>
          </cell>
          <cell r="CA74"/>
          <cell r="CB74">
            <v>-2014514</v>
          </cell>
          <cell r="CC74">
            <v>4797110</v>
          </cell>
          <cell r="CD74">
            <v>-33707.996324263746</v>
          </cell>
          <cell r="CE74">
            <v>-129985.89</v>
          </cell>
          <cell r="CF74">
            <v>-767858.50073379558</v>
          </cell>
          <cell r="CG74">
            <v>-23998</v>
          </cell>
          <cell r="CH74">
            <v>59894.89</v>
          </cell>
          <cell r="CI74">
            <v>338259.44436030823</v>
          </cell>
          <cell r="CJ74">
            <v>-11509</v>
          </cell>
          <cell r="CK74">
            <v>4228204.9473022493</v>
          </cell>
          <cell r="CL74"/>
          <cell r="CM74"/>
          <cell r="CN74"/>
          <cell r="CO74"/>
          <cell r="CP74"/>
          <cell r="CQ74"/>
          <cell r="CR74"/>
          <cell r="CS74">
            <v>1.4425642015125479E-4</v>
          </cell>
          <cell r="CT74">
            <v>1.4631302072573557E-4</v>
          </cell>
          <cell r="CU74">
            <v>1.484195656647225E-4</v>
          </cell>
          <cell r="CV74">
            <v>1.4853323101332016E-4</v>
          </cell>
          <cell r="CW74"/>
          <cell r="CX74"/>
          <cell r="CY74"/>
          <cell r="CZ74"/>
          <cell r="DA74"/>
          <cell r="DB74"/>
          <cell r="DC74"/>
          <cell r="DD74">
            <v>6275645</v>
          </cell>
          <cell r="DE74">
            <v>4797110</v>
          </cell>
          <cell r="DF74">
            <v>4228204</v>
          </cell>
          <cell r="DG74">
            <v>4699517</v>
          </cell>
          <cell r="DH74"/>
          <cell r="DI74"/>
          <cell r="DJ74"/>
          <cell r="DK74"/>
          <cell r="DL74"/>
          <cell r="DM74"/>
          <cell r="DN74"/>
          <cell r="DO74">
            <v>1987599.8910314403</v>
          </cell>
          <cell r="DP74">
            <v>2042622.2859320741</v>
          </cell>
          <cell r="DQ74">
            <v>2148540.7828597417</v>
          </cell>
          <cell r="DR74">
            <v>2275254.7833381379</v>
          </cell>
          <cell r="DS74"/>
          <cell r="DT74"/>
          <cell r="DU74"/>
          <cell r="DV74"/>
          <cell r="DW74"/>
          <cell r="DX74"/>
          <cell r="DY74"/>
          <cell r="DZ74">
            <v>3.1573985429951557</v>
          </cell>
          <cell r="EA74">
            <v>2.3485056601206225</v>
          </cell>
          <cell r="EB74">
            <v>1.9679421650875966</v>
          </cell>
          <cell r="EC74">
            <v>2.0654904384400887</v>
          </cell>
          <cell r="ED74"/>
          <cell r="EE74"/>
          <cell r="EF74"/>
          <cell r="EG74"/>
          <cell r="EH74"/>
          <cell r="EI74"/>
          <cell r="EJ74"/>
          <cell r="EK74">
            <v>2.41E-2</v>
          </cell>
          <cell r="EL74">
            <v>3.5200000000000002E-2</v>
          </cell>
          <cell r="EM74">
            <v>4.396794443253986E-2</v>
          </cell>
          <cell r="EN74">
            <v>4.3984752298205455E-2</v>
          </cell>
        </row>
        <row r="75">
          <cell r="B75">
            <v>30103</v>
          </cell>
          <cell r="C75" t="str">
            <v>River Mill Academy Charter</v>
          </cell>
          <cell r="D75">
            <v>1.9298478027349371E-4</v>
          </cell>
          <cell r="E75">
            <v>297021.26949257753</v>
          </cell>
          <cell r="F75">
            <v>230194.2338464449</v>
          </cell>
          <cell r="G75">
            <v>27652.440000000031</v>
          </cell>
          <cell r="H75">
            <v>-13964.019169944355</v>
          </cell>
          <cell r="I75">
            <v>-5038.6631723038408</v>
          </cell>
          <cell r="J75">
            <v>58696.063478486227</v>
          </cell>
          <cell r="K75">
            <v>0</v>
          </cell>
          <cell r="L75">
            <v>-18197.047197542946</v>
          </cell>
          <cell r="M75">
            <v>868.91521503846695</v>
          </cell>
          <cell r="N75">
            <v>41.425340994387064</v>
          </cell>
          <cell r="O75">
            <v>-361.82697154999306</v>
          </cell>
          <cell r="P75">
            <v>588.72187950446346</v>
          </cell>
          <cell r="Q75">
            <v>-639981.84609602974</v>
          </cell>
          <cell r="R75">
            <v>160925</v>
          </cell>
          <cell r="S75">
            <v>98444.666645675199</v>
          </cell>
          <cell r="T75">
            <v>818691</v>
          </cell>
          <cell r="U75">
            <v>293480.31546258333</v>
          </cell>
          <cell r="V75">
            <v>4066.0719856161063</v>
          </cell>
          <cell r="W75">
            <v>0</v>
          </cell>
          <cell r="X75">
            <v>1116237.3874481993</v>
          </cell>
          <cell r="Y75">
            <v>263508</v>
          </cell>
          <cell r="Z75">
            <v>1835713.7331224643</v>
          </cell>
          <cell r="AA75">
            <v>0</v>
          </cell>
          <cell r="AB75">
            <v>307816.38863952347</v>
          </cell>
          <cell r="AC75">
            <v>2407038.1217619879</v>
          </cell>
          <cell r="AD75" t="str">
            <v>N/A</v>
          </cell>
          <cell r="AE75">
            <v>-396285</v>
          </cell>
          <cell r="AF75">
            <v>-396285</v>
          </cell>
          <cell r="AG75">
            <v>-395697</v>
          </cell>
          <cell r="AH75">
            <v>-183849</v>
          </cell>
          <cell r="AI75">
            <v>81314</v>
          </cell>
          <cell r="AJ75">
            <v>0</v>
          </cell>
          <cell r="AK75">
            <v>-1290802</v>
          </cell>
          <cell r="AL75">
            <v>5372825</v>
          </cell>
          <cell r="AM75">
            <v>98444.666645675199</v>
          </cell>
          <cell r="AN75">
            <v>-191174.44000000003</v>
          </cell>
          <cell r="AO75">
            <v>271762.65954647015</v>
          </cell>
          <cell r="AP75">
            <v>-62669</v>
          </cell>
          <cell r="AQ75">
            <v>138285</v>
          </cell>
          <cell r="AR75">
            <v>639393.12421652535</v>
          </cell>
          <cell r="AS75">
            <v>-160925</v>
          </cell>
          <cell r="AT75">
            <v>6105942.0104086697</v>
          </cell>
          <cell r="AU75">
            <v>1.8859835526780118E-4</v>
          </cell>
          <cell r="AV75">
            <v>330685.39682977006</v>
          </cell>
          <cell r="AW75">
            <v>237988.12873910565</v>
          </cell>
          <cell r="AX75">
            <v>-65873</v>
          </cell>
          <cell r="AY75">
            <v>0</v>
          </cell>
          <cell r="AZ75">
            <v>-2544.5211052909353</v>
          </cell>
          <cell r="BA75">
            <v>-193060.98030025413</v>
          </cell>
          <cell r="BB75">
            <v>0</v>
          </cell>
          <cell r="BC75">
            <v>-16528.178389589753</v>
          </cell>
          <cell r="BD75">
            <v>575.34021716186226</v>
          </cell>
          <cell r="BE75">
            <v>56.166853379014405</v>
          </cell>
          <cell r="BF75">
            <v>-20.974536076998788</v>
          </cell>
          <cell r="BG75">
            <v>0</v>
          </cell>
          <cell r="BH75">
            <v>-429829.95250280376</v>
          </cell>
          <cell r="BI75">
            <v>226802</v>
          </cell>
          <cell r="BJ75">
            <v>88249.425805400999</v>
          </cell>
          <cell r="BK75">
            <v>907208</v>
          </cell>
          <cell r="BL75">
            <v>0</v>
          </cell>
          <cell r="BM75">
            <v>577.81953114021269</v>
          </cell>
          <cell r="BN75">
            <v>0</v>
          </cell>
          <cell r="BO75">
            <v>907785.81953114027</v>
          </cell>
          <cell r="BP75">
            <v>329385</v>
          </cell>
          <cell r="BQ75">
            <v>2327631.7964930311</v>
          </cell>
          <cell r="BR75">
            <v>0</v>
          </cell>
          <cell r="BS75">
            <v>367417.46071427409</v>
          </cell>
          <cell r="BT75">
            <v>3024434.2572073052</v>
          </cell>
          <cell r="BU75">
            <v>-463935</v>
          </cell>
          <cell r="BV75">
            <v>-463935</v>
          </cell>
          <cell r="BW75">
            <v>-463935</v>
          </cell>
          <cell r="BX75">
            <v>-463361</v>
          </cell>
          <cell r="BY75">
            <v>-261483</v>
          </cell>
          <cell r="BZ75">
            <v>0</v>
          </cell>
          <cell r="CA75"/>
          <cell r="CB75">
            <v>-2116649</v>
          </cell>
          <cell r="CC75">
            <v>6459441</v>
          </cell>
          <cell r="CD75">
            <v>88249.425805400999</v>
          </cell>
          <cell r="CE75">
            <v>-168663.38</v>
          </cell>
          <cell r="CF75">
            <v>-975726.14276430756</v>
          </cell>
          <cell r="CG75">
            <v>95880</v>
          </cell>
          <cell r="CH75">
            <v>-329384.62</v>
          </cell>
          <cell r="CI75">
            <v>429829.95250280376</v>
          </cell>
          <cell r="CJ75">
            <v>-226802</v>
          </cell>
          <cell r="CK75">
            <v>5372824.2355438974</v>
          </cell>
          <cell r="CL75"/>
          <cell r="CM75"/>
          <cell r="CN75"/>
          <cell r="CO75"/>
          <cell r="CP75"/>
          <cell r="CQ75"/>
          <cell r="CR75"/>
          <cell r="CS75">
            <v>1.6505168097535305E-4</v>
          </cell>
          <cell r="CT75">
            <v>1.9701451449791939E-4</v>
          </cell>
          <cell r="CU75">
            <v>1.8859835526780118E-4</v>
          </cell>
          <cell r="CV75">
            <v>1.9298478027349371E-4</v>
          </cell>
          <cell r="CW75"/>
          <cell r="CX75"/>
          <cell r="CY75"/>
          <cell r="CZ75"/>
          <cell r="DA75"/>
          <cell r="DB75"/>
          <cell r="DC75"/>
          <cell r="DD75">
            <v>7180309</v>
          </cell>
          <cell r="DE75">
            <v>6459441</v>
          </cell>
          <cell r="DF75">
            <v>5372825</v>
          </cell>
          <cell r="DG75">
            <v>6105942</v>
          </cell>
          <cell r="DH75"/>
          <cell r="DI75"/>
          <cell r="DJ75"/>
          <cell r="DK75"/>
          <cell r="DL75"/>
          <cell r="DM75"/>
          <cell r="DN75"/>
          <cell r="DO75">
            <v>2315597.7525912183</v>
          </cell>
          <cell r="DP75">
            <v>2712685.6885884516</v>
          </cell>
          <cell r="DQ75">
            <v>2787842.2073732014</v>
          </cell>
          <cell r="DR75">
            <v>3049028.0376893077</v>
          </cell>
          <cell r="DS75"/>
          <cell r="DT75"/>
          <cell r="DU75"/>
          <cell r="DV75"/>
          <cell r="DW75"/>
          <cell r="DX75"/>
          <cell r="DY75"/>
          <cell r="DZ75">
            <v>3.1008446920303987</v>
          </cell>
          <cell r="EA75">
            <v>2.3811977285732562</v>
          </cell>
          <cell r="EB75">
            <v>1.9272342551490589</v>
          </cell>
          <cell r="EC75">
            <v>2.0025863732717135</v>
          </cell>
          <cell r="ED75"/>
          <cell r="EE75"/>
          <cell r="EF75"/>
          <cell r="EG75"/>
          <cell r="EH75"/>
          <cell r="EI75"/>
          <cell r="EJ75"/>
          <cell r="EK75">
            <v>2.41E-2</v>
          </cell>
          <cell r="EL75">
            <v>3.5200000000000002E-2</v>
          </cell>
          <cell r="EM75">
            <v>4.396794443253986E-2</v>
          </cell>
          <cell r="EN75">
            <v>4.3984752298205455E-2</v>
          </cell>
        </row>
        <row r="76">
          <cell r="B76">
            <v>30104</v>
          </cell>
          <cell r="C76" t="str">
            <v>The Hawbridge School</v>
          </cell>
          <cell r="D76">
            <v>1.1036618204761599E-4</v>
          </cell>
          <cell r="E76">
            <v>169863.67243248495</v>
          </cell>
          <cell r="F76">
            <v>131645.91882843763</v>
          </cell>
          <cell r="G76">
            <v>-91218.879999999976</v>
          </cell>
          <cell r="H76">
            <v>-7985.8913207683381</v>
          </cell>
          <cell r="I76">
            <v>-2881.5641117554155</v>
          </cell>
          <cell r="J76">
            <v>33567.727041295555</v>
          </cell>
          <cell r="K76">
            <v>0</v>
          </cell>
          <cell r="L76">
            <v>-10406.720265126156</v>
          </cell>
          <cell r="M76">
            <v>496.92444487577274</v>
          </cell>
          <cell r="N76">
            <v>23.690763173613057</v>
          </cell>
          <cell r="O76">
            <v>-206.92544435489316</v>
          </cell>
          <cell r="P76">
            <v>336.68450971482395</v>
          </cell>
          <cell r="Q76">
            <v>-365999.60283554584</v>
          </cell>
          <cell r="R76">
            <v>113397</v>
          </cell>
          <cell r="S76">
            <v>-29367.965957568202</v>
          </cell>
          <cell r="T76">
            <v>373696</v>
          </cell>
          <cell r="U76">
            <v>167838.63410281594</v>
          </cell>
          <cell r="V76">
            <v>2325.348353104584</v>
          </cell>
          <cell r="W76">
            <v>0</v>
          </cell>
          <cell r="X76">
            <v>543859.98245592054</v>
          </cell>
          <cell r="Y76">
            <v>456115</v>
          </cell>
          <cell r="Z76">
            <v>1049827.4307952237</v>
          </cell>
          <cell r="AA76">
            <v>0</v>
          </cell>
          <cell r="AB76">
            <v>176037.29961339061</v>
          </cell>
          <cell r="AC76">
            <v>1681979.7304086143</v>
          </cell>
          <cell r="AD76" t="str">
            <v>N/A</v>
          </cell>
          <cell r="AE76">
            <v>-312306</v>
          </cell>
          <cell r="AF76">
            <v>-312306</v>
          </cell>
          <cell r="AG76">
            <v>-311970</v>
          </cell>
          <cell r="AH76">
            <v>-141002</v>
          </cell>
          <cell r="AI76">
            <v>-60537</v>
          </cell>
          <cell r="AJ76">
            <v>0</v>
          </cell>
          <cell r="AK76">
            <v>-1138121</v>
          </cell>
          <cell r="AL76">
            <v>3485485</v>
          </cell>
          <cell r="AM76">
            <v>-29367.965957568202</v>
          </cell>
          <cell r="AN76">
            <v>-86944.120000000024</v>
          </cell>
          <cell r="AO76">
            <v>155418.51080040625</v>
          </cell>
          <cell r="AP76">
            <v>171188</v>
          </cell>
          <cell r="AQ76">
            <v>-456115</v>
          </cell>
          <cell r="AR76">
            <v>365662.91832583101</v>
          </cell>
          <cell r="AS76">
            <v>-113397</v>
          </cell>
          <cell r="AT76">
            <v>3491930.3431686694</v>
          </cell>
          <cell r="AU76">
            <v>1.2234843293711085E-4</v>
          </cell>
          <cell r="AV76">
            <v>214523.82254266893</v>
          </cell>
          <cell r="AW76">
            <v>154388.8045445543</v>
          </cell>
          <cell r="AX76">
            <v>33510</v>
          </cell>
          <cell r="AY76">
            <v>0</v>
          </cell>
          <cell r="AZ76">
            <v>-1650.6939806855335</v>
          </cell>
          <cell r="BA76">
            <v>-125243.44853112944</v>
          </cell>
          <cell r="BB76">
            <v>0</v>
          </cell>
          <cell r="BC76">
            <v>-10722.239451133593</v>
          </cell>
          <cell r="BD76">
            <v>373.23747535071266</v>
          </cell>
          <cell r="BE76">
            <v>36.436831509866856</v>
          </cell>
          <cell r="BF76">
            <v>-13.606702014764696</v>
          </cell>
          <cell r="BG76">
            <v>0</v>
          </cell>
          <cell r="BH76">
            <v>-278841.35597829992</v>
          </cell>
          <cell r="BI76">
            <v>79892</v>
          </cell>
          <cell r="BJ76">
            <v>66252.956750820566</v>
          </cell>
          <cell r="BK76">
            <v>487093</v>
          </cell>
          <cell r="BL76">
            <v>0</v>
          </cell>
          <cell r="BM76">
            <v>374.8458678501039</v>
          </cell>
          <cell r="BN76">
            <v>0</v>
          </cell>
          <cell r="BO76">
            <v>487467.84586785012</v>
          </cell>
          <cell r="BP76">
            <v>0</v>
          </cell>
          <cell r="BQ76">
            <v>1509992.5041824288</v>
          </cell>
          <cell r="BR76">
            <v>0</v>
          </cell>
          <cell r="BS76">
            <v>238352.82385306465</v>
          </cell>
          <cell r="BT76">
            <v>1748345.3280354934</v>
          </cell>
          <cell r="BU76">
            <v>-291965</v>
          </cell>
          <cell r="BV76">
            <v>-291965</v>
          </cell>
          <cell r="BW76">
            <v>-291965</v>
          </cell>
          <cell r="BX76">
            <v>-291593</v>
          </cell>
          <cell r="BY76">
            <v>-93389</v>
          </cell>
          <cell r="BZ76">
            <v>0</v>
          </cell>
          <cell r="CA76"/>
          <cell r="CB76">
            <v>-1260877</v>
          </cell>
          <cell r="CC76">
            <v>3834837</v>
          </cell>
          <cell r="CD76">
            <v>66252.956750820566</v>
          </cell>
          <cell r="CE76">
            <v>-87754.73</v>
          </cell>
          <cell r="CF76">
            <v>-632977.76045540022</v>
          </cell>
          <cell r="CG76">
            <v>-61347</v>
          </cell>
          <cell r="CH76">
            <v>167524.72999999998</v>
          </cell>
          <cell r="CI76">
            <v>278841.35597829992</v>
          </cell>
          <cell r="CJ76">
            <v>-79892</v>
          </cell>
          <cell r="CK76">
            <v>3485484.55227372</v>
          </cell>
          <cell r="CL76"/>
          <cell r="CM76"/>
          <cell r="CN76"/>
          <cell r="CO76"/>
          <cell r="CP76"/>
          <cell r="CQ76"/>
          <cell r="CR76"/>
          <cell r="CS76">
            <v>1.0524667875150715E-4</v>
          </cell>
          <cell r="CT76">
            <v>1.1696345498494636E-4</v>
          </cell>
          <cell r="CU76">
            <v>1.2234843293711085E-4</v>
          </cell>
          <cell r="CV76">
            <v>1.1036618204761599E-4</v>
          </cell>
          <cell r="CW76"/>
          <cell r="CX76"/>
          <cell r="CY76"/>
          <cell r="CZ76"/>
          <cell r="DA76"/>
          <cell r="DB76"/>
          <cell r="DC76"/>
          <cell r="DD76">
            <v>4578588</v>
          </cell>
          <cell r="DE76">
            <v>3834837</v>
          </cell>
          <cell r="DF76">
            <v>3485485</v>
          </cell>
          <cell r="DG76">
            <v>3491931</v>
          </cell>
          <cell r="DH76"/>
          <cell r="DI76"/>
          <cell r="DJ76"/>
          <cell r="DK76"/>
          <cell r="DL76"/>
          <cell r="DM76"/>
          <cell r="DN76"/>
          <cell r="DO76">
            <v>1292508.9378056228</v>
          </cell>
          <cell r="DP76">
            <v>1390950.5607314245</v>
          </cell>
          <cell r="DQ76">
            <v>1450500.6373679887</v>
          </cell>
          <cell r="DR76">
            <v>1386665.8094681681</v>
          </cell>
          <cell r="DS76"/>
          <cell r="DT76"/>
          <cell r="DU76"/>
          <cell r="DV76"/>
          <cell r="DW76"/>
          <cell r="DX76"/>
          <cell r="DY76"/>
          <cell r="DZ76">
            <v>3.5424033568180731</v>
          </cell>
          <cell r="EA76">
            <v>2.7569901535418122</v>
          </cell>
          <cell r="EB76">
            <v>2.4029530978522007</v>
          </cell>
          <cell r="EC76">
            <v>2.5182210278475607</v>
          </cell>
          <cell r="ED76"/>
          <cell r="EE76"/>
          <cell r="EF76"/>
          <cell r="EG76"/>
          <cell r="EH76"/>
          <cell r="EI76"/>
          <cell r="EJ76"/>
          <cell r="EK76">
            <v>2.41E-2</v>
          </cell>
          <cell r="EL76">
            <v>3.5200000000000002E-2</v>
          </cell>
          <cell r="EM76">
            <v>4.396794443253986E-2</v>
          </cell>
          <cell r="EN76">
            <v>4.3984752298205455E-2</v>
          </cell>
        </row>
        <row r="77">
          <cell r="B77">
            <v>30105</v>
          </cell>
          <cell r="C77" t="str">
            <v>Alamance Community College</v>
          </cell>
          <cell r="D77">
            <v>7.5193353726212887E-4</v>
          </cell>
          <cell r="E77">
            <v>1157294.6503611789</v>
          </cell>
          <cell r="F77">
            <v>896914.06891363463</v>
          </cell>
          <cell r="G77">
            <v>-151166.19000000006</v>
          </cell>
          <cell r="H77">
            <v>-54408.509904107726</v>
          </cell>
          <cell r="I77">
            <v>-19632.324460268468</v>
          </cell>
          <cell r="J77">
            <v>228699.5822789378</v>
          </cell>
          <cell r="K77">
            <v>0</v>
          </cell>
          <cell r="L77">
            <v>-70901.809187145118</v>
          </cell>
          <cell r="M77">
            <v>3385.5855902150493</v>
          </cell>
          <cell r="N77">
            <v>161.40704537453954</v>
          </cell>
          <cell r="O77">
            <v>-1409.7994370792283</v>
          </cell>
          <cell r="P77">
            <v>2293.8582239078346</v>
          </cell>
          <cell r="Q77">
            <v>-2493584.2745555136</v>
          </cell>
          <cell r="R77">
            <v>453071</v>
          </cell>
          <cell r="S77">
            <v>-49282.755130865611</v>
          </cell>
          <cell r="T77">
            <v>1689497</v>
          </cell>
          <cell r="U77">
            <v>1143497.9038753535</v>
          </cell>
          <cell r="V77">
            <v>15842.782454522399</v>
          </cell>
          <cell r="W77">
            <v>0</v>
          </cell>
          <cell r="X77">
            <v>2848837.6863298761</v>
          </cell>
          <cell r="Y77">
            <v>755840</v>
          </cell>
          <cell r="Z77">
            <v>7152557.4130315501</v>
          </cell>
          <cell r="AA77">
            <v>0</v>
          </cell>
          <cell r="AB77">
            <v>1199356.0611824142</v>
          </cell>
          <cell r="AC77">
            <v>9107753.4742139652</v>
          </cell>
          <cell r="AD77" t="str">
            <v>N/A</v>
          </cell>
          <cell r="AE77">
            <v>-1976935</v>
          </cell>
          <cell r="AF77">
            <v>-1976935</v>
          </cell>
          <cell r="AG77">
            <v>-1974644</v>
          </cell>
          <cell r="AH77">
            <v>-388302</v>
          </cell>
          <cell r="AI77">
            <v>57899</v>
          </cell>
          <cell r="AJ77">
            <v>0</v>
          </cell>
          <cell r="AK77">
            <v>-6258917</v>
          </cell>
          <cell r="AL77">
            <v>22069831</v>
          </cell>
          <cell r="AM77">
            <v>-49282.755130865611</v>
          </cell>
          <cell r="AN77">
            <v>-896283.80999999994</v>
          </cell>
          <cell r="AO77">
            <v>1058878.6203707065</v>
          </cell>
          <cell r="AP77">
            <v>325278</v>
          </cell>
          <cell r="AQ77">
            <v>-755840</v>
          </cell>
          <cell r="AR77">
            <v>2491290.416331606</v>
          </cell>
          <cell r="AS77">
            <v>-453071</v>
          </cell>
          <cell r="AT77">
            <v>23790800.471571445</v>
          </cell>
          <cell r="AU77">
            <v>7.7470117572114134E-4</v>
          </cell>
          <cell r="AV77">
            <v>1358348.8856733011</v>
          </cell>
          <cell r="AW77">
            <v>977578.42522042582</v>
          </cell>
          <cell r="AX77">
            <v>330283</v>
          </cell>
          <cell r="AY77">
            <v>0</v>
          </cell>
          <cell r="AZ77">
            <v>-10452.071488731006</v>
          </cell>
          <cell r="BA77">
            <v>-793032.19909902196</v>
          </cell>
          <cell r="BB77">
            <v>0</v>
          </cell>
          <cell r="BC77">
            <v>-67892.422565203568</v>
          </cell>
          <cell r="BD77">
            <v>2363.3119283678466</v>
          </cell>
          <cell r="BE77">
            <v>230.71530654386456</v>
          </cell>
          <cell r="BF77">
            <v>-86.156624939722363</v>
          </cell>
          <cell r="BG77">
            <v>0</v>
          </cell>
          <cell r="BH77">
            <v>-1765602.7227345326</v>
          </cell>
          <cell r="BI77">
            <v>122787</v>
          </cell>
          <cell r="BJ77">
            <v>154525.76561620994</v>
          </cell>
          <cell r="BK77">
            <v>2142568</v>
          </cell>
          <cell r="BL77">
            <v>0</v>
          </cell>
          <cell r="BM77">
            <v>2373.4961500238769</v>
          </cell>
          <cell r="BN77">
            <v>0</v>
          </cell>
          <cell r="BO77">
            <v>2144941.4961500238</v>
          </cell>
          <cell r="BP77">
            <v>0</v>
          </cell>
          <cell r="BQ77">
            <v>9561160.2064534109</v>
          </cell>
          <cell r="BR77">
            <v>0</v>
          </cell>
          <cell r="BS77">
            <v>1509232.3493046914</v>
          </cell>
          <cell r="BT77">
            <v>11070392.555758102</v>
          </cell>
          <cell r="BU77">
            <v>-2113653</v>
          </cell>
          <cell r="BV77">
            <v>-2113653</v>
          </cell>
          <cell r="BW77">
            <v>-2113653</v>
          </cell>
          <cell r="BX77">
            <v>-2111293</v>
          </cell>
          <cell r="BY77">
            <v>-473200</v>
          </cell>
          <cell r="BZ77">
            <v>0</v>
          </cell>
          <cell r="CA77"/>
          <cell r="CB77">
            <v>-8925452</v>
          </cell>
          <cell r="CC77">
            <v>23973545</v>
          </cell>
          <cell r="CD77">
            <v>154525.76561620994</v>
          </cell>
          <cell r="CE77">
            <v>-848915.10999999987</v>
          </cell>
          <cell r="CF77">
            <v>-4007968.0912806727</v>
          </cell>
          <cell r="CG77">
            <v>-495592</v>
          </cell>
          <cell r="CH77">
            <v>1651420.1099999999</v>
          </cell>
          <cell r="CI77">
            <v>1765602.7227345326</v>
          </cell>
          <cell r="CJ77">
            <v>-122787</v>
          </cell>
          <cell r="CK77">
            <v>22069831.397070069</v>
          </cell>
          <cell r="CL77"/>
          <cell r="CM77"/>
          <cell r="CN77"/>
          <cell r="CO77"/>
          <cell r="CP77"/>
          <cell r="CQ77"/>
          <cell r="CR77"/>
          <cell r="CS77">
            <v>7.1665148802620431E-4</v>
          </cell>
          <cell r="CT77">
            <v>7.3119894989591482E-4</v>
          </cell>
          <cell r="CU77">
            <v>7.7470117572114134E-4</v>
          </cell>
          <cell r="CV77">
            <v>7.5193353726212887E-4</v>
          </cell>
          <cell r="CW77"/>
          <cell r="CX77"/>
          <cell r="CY77"/>
          <cell r="CZ77"/>
          <cell r="DA77"/>
          <cell r="DB77"/>
          <cell r="DC77"/>
          <cell r="DD77">
            <v>31176776</v>
          </cell>
          <cell r="DE77">
            <v>23973545</v>
          </cell>
          <cell r="DF77">
            <v>22069831</v>
          </cell>
          <cell r="DG77">
            <v>23790801</v>
          </cell>
          <cell r="DH77"/>
          <cell r="DI77"/>
          <cell r="DJ77"/>
          <cell r="DK77"/>
          <cell r="DL77"/>
          <cell r="DM77"/>
          <cell r="DN77"/>
          <cell r="DO77">
            <v>12518010.819268055</v>
          </cell>
          <cell r="DP77">
            <v>13754809.520527335</v>
          </cell>
          <cell r="DQ77">
            <v>14031744.022530934</v>
          </cell>
          <cell r="DR77">
            <v>14294769.041389611</v>
          </cell>
          <cell r="DS77"/>
          <cell r="DT77"/>
          <cell r="DU77"/>
          <cell r="DV77"/>
          <cell r="DW77"/>
          <cell r="DX77"/>
          <cell r="DY77"/>
          <cell r="DZ77">
            <v>2.4905535272434722</v>
          </cell>
          <cell r="EA77">
            <v>1.7429209008109112</v>
          </cell>
          <cell r="EB77">
            <v>1.5728501720500472</v>
          </cell>
          <cell r="EC77">
            <v>1.6643011811604107</v>
          </cell>
          <cell r="ED77"/>
          <cell r="EE77"/>
          <cell r="EF77"/>
          <cell r="EG77"/>
          <cell r="EH77"/>
          <cell r="EI77"/>
          <cell r="EJ77"/>
          <cell r="EK77">
            <v>2.41E-2</v>
          </cell>
          <cell r="EL77">
            <v>3.5200000000000002E-2</v>
          </cell>
          <cell r="EM77">
            <v>4.396794443253986E-2</v>
          </cell>
          <cell r="EN77">
            <v>4.3984752298205455E-2</v>
          </cell>
        </row>
        <row r="78">
          <cell r="B78">
            <v>30200</v>
          </cell>
          <cell r="C78" t="str">
            <v>Alexander County Schools</v>
          </cell>
          <cell r="D78">
            <v>1.7035995615696457E-3</v>
          </cell>
          <cell r="E78">
            <v>2621995.9095598897</v>
          </cell>
          <cell r="F78">
            <v>2032071.1058193571</v>
          </cell>
          <cell r="G78">
            <v>-277747.57999999961</v>
          </cell>
          <cell r="H78">
            <v>-123269.29046919636</v>
          </cell>
          <cell r="I78">
            <v>-44479.488792168391</v>
          </cell>
          <cell r="J78">
            <v>518147.53404959262</v>
          </cell>
          <cell r="K78">
            <v>0</v>
          </cell>
          <cell r="L78">
            <v>-160636.92475470412</v>
          </cell>
          <cell r="M78">
            <v>7670.4679886305121</v>
          </cell>
          <cell r="N78">
            <v>365.68786748829388</v>
          </cell>
          <cell r="O78">
            <v>-3194.0771143873671</v>
          </cell>
          <cell r="P78">
            <v>5197.0229693186611</v>
          </cell>
          <cell r="Q78">
            <v>-5649527.3403250696</v>
          </cell>
          <cell r="R78">
            <v>272727</v>
          </cell>
          <cell r="S78">
            <v>-800679.97320124879</v>
          </cell>
          <cell r="T78">
            <v>2135343</v>
          </cell>
          <cell r="U78">
            <v>2590737.6532119676</v>
          </cell>
          <cell r="V78">
            <v>35893.806973739003</v>
          </cell>
          <cell r="W78">
            <v>0</v>
          </cell>
          <cell r="X78">
            <v>4761974.4601857066</v>
          </cell>
          <cell r="Y78">
            <v>3144971</v>
          </cell>
          <cell r="Z78">
            <v>16205014.232121509</v>
          </cell>
          <cell r="AA78">
            <v>0</v>
          </cell>
          <cell r="AB78">
            <v>2717291.301350717</v>
          </cell>
          <cell r="AC78">
            <v>22067276.533472225</v>
          </cell>
          <cell r="AD78" t="str">
            <v>N/A</v>
          </cell>
          <cell r="AE78">
            <v>-5168016</v>
          </cell>
          <cell r="AF78">
            <v>-5168016</v>
          </cell>
          <cell r="AG78">
            <v>-5162826</v>
          </cell>
          <cell r="AH78">
            <v>-2002361</v>
          </cell>
          <cell r="AI78">
            <v>195917</v>
          </cell>
          <cell r="AJ78">
            <v>0</v>
          </cell>
          <cell r="AK78">
            <v>-17305302</v>
          </cell>
          <cell r="AL78">
            <v>49605482</v>
          </cell>
          <cell r="AM78">
            <v>-800679.97320124879</v>
          </cell>
          <cell r="AN78">
            <v>-1823755.4200000004</v>
          </cell>
          <cell r="AO78">
            <v>2399022.0731305857</v>
          </cell>
          <cell r="AP78">
            <v>538120</v>
          </cell>
          <cell r="AQ78">
            <v>-1388755</v>
          </cell>
          <cell r="AR78">
            <v>5644330.3173557501</v>
          </cell>
          <cell r="AS78">
            <v>-272727</v>
          </cell>
          <cell r="AT78">
            <v>53901036.99728509</v>
          </cell>
          <cell r="AU78">
            <v>1.741265056764898E-3</v>
          </cell>
          <cell r="AV78">
            <v>3053106.8283415665</v>
          </cell>
          <cell r="AW78">
            <v>2197264.1909301952</v>
          </cell>
          <cell r="AX78">
            <v>-439051</v>
          </cell>
          <cell r="AY78">
            <v>0</v>
          </cell>
          <cell r="AZ78">
            <v>-23492.705864547584</v>
          </cell>
          <cell r="BA78">
            <v>-1782466.9697901772</v>
          </cell>
          <cell r="BB78">
            <v>0</v>
          </cell>
          <cell r="BC78">
            <v>-152599.10109450924</v>
          </cell>
          <cell r="BD78">
            <v>5311.9223360826227</v>
          </cell>
          <cell r="BE78">
            <v>518.56962908526782</v>
          </cell>
          <cell r="BF78">
            <v>-193.65082320507398</v>
          </cell>
          <cell r="BG78">
            <v>0</v>
          </cell>
          <cell r="BH78">
            <v>-3968475.0992726618</v>
          </cell>
          <cell r="BI78">
            <v>711781</v>
          </cell>
          <cell r="BJ78">
            <v>-398296.01560817286</v>
          </cell>
          <cell r="BK78">
            <v>2847124</v>
          </cell>
          <cell r="BL78">
            <v>0</v>
          </cell>
          <cell r="BM78">
            <v>5334.8130065188534</v>
          </cell>
          <cell r="BN78">
            <v>0</v>
          </cell>
          <cell r="BO78">
            <v>2852458.8130065189</v>
          </cell>
          <cell r="BP78">
            <v>2195270</v>
          </cell>
          <cell r="BQ78">
            <v>21490239.96785713</v>
          </cell>
          <cell r="BR78">
            <v>0</v>
          </cell>
          <cell r="BS78">
            <v>3392241.595525098</v>
          </cell>
          <cell r="BT78">
            <v>27077751.563382227</v>
          </cell>
          <cell r="BU78">
            <v>-5496396</v>
          </cell>
          <cell r="BV78">
            <v>-5496396</v>
          </cell>
          <cell r="BW78">
            <v>-5496396</v>
          </cell>
          <cell r="BX78">
            <v>-5491092</v>
          </cell>
          <cell r="BY78">
            <v>-2245014</v>
          </cell>
          <cell r="BZ78">
            <v>0</v>
          </cell>
          <cell r="CA78"/>
          <cell r="CB78">
            <v>-24225294</v>
          </cell>
          <cell r="CC78">
            <v>58993316</v>
          </cell>
          <cell r="CD78">
            <v>-398296.01560817286</v>
          </cell>
          <cell r="CE78">
            <v>-1703684.34</v>
          </cell>
          <cell r="CF78">
            <v>-9008550.6575865224</v>
          </cell>
          <cell r="CG78">
            <v>661273</v>
          </cell>
          <cell r="CH78">
            <v>-2195269.66</v>
          </cell>
          <cell r="CI78">
            <v>3968475.0992726618</v>
          </cell>
          <cell r="CJ78">
            <v>-711781</v>
          </cell>
          <cell r="CK78">
            <v>49605482.426077954</v>
          </cell>
          <cell r="CL78"/>
          <cell r="CM78"/>
          <cell r="CN78"/>
          <cell r="CO78"/>
          <cell r="CP78"/>
          <cell r="CQ78"/>
          <cell r="CR78"/>
          <cell r="CS78">
            <v>1.6985906501332825E-3</v>
          </cell>
          <cell r="CT78">
            <v>1.7993104463582702E-3</v>
          </cell>
          <cell r="CU78">
            <v>1.741265056764898E-3</v>
          </cell>
          <cell r="CV78">
            <v>1.7035995615696457E-3</v>
          </cell>
          <cell r="CW78"/>
          <cell r="CX78"/>
          <cell r="CY78"/>
          <cell r="CZ78"/>
          <cell r="DA78"/>
          <cell r="DB78"/>
          <cell r="DC78"/>
          <cell r="DD78">
            <v>73894467</v>
          </cell>
          <cell r="DE78">
            <v>58993316</v>
          </cell>
          <cell r="DF78">
            <v>49605482</v>
          </cell>
          <cell r="DG78">
            <v>53901037</v>
          </cell>
          <cell r="DH78"/>
          <cell r="DI78"/>
          <cell r="DJ78"/>
          <cell r="DK78"/>
          <cell r="DL78"/>
          <cell r="DM78"/>
          <cell r="DN78"/>
          <cell r="DO78">
            <v>26207773.961927347</v>
          </cell>
          <cell r="DP78">
            <v>27533115.316417608</v>
          </cell>
          <cell r="DQ78">
            <v>28160250.975005694</v>
          </cell>
          <cell r="DR78">
            <v>29086950.166914776</v>
          </cell>
          <cell r="DS78"/>
          <cell r="DT78"/>
          <cell r="DU78"/>
          <cell r="DV78"/>
          <cell r="DW78"/>
          <cell r="DX78"/>
          <cell r="DY78"/>
          <cell r="DZ78">
            <v>2.8195628940995996</v>
          </cell>
          <cell r="EA78">
            <v>2.1426313485427899</v>
          </cell>
          <cell r="EB78">
            <v>1.7615426099727782</v>
          </cell>
          <cell r="EC78">
            <v>1.8531003316157306</v>
          </cell>
          <cell r="ED78"/>
          <cell r="EE78"/>
          <cell r="EF78"/>
          <cell r="EG78"/>
          <cell r="EH78"/>
          <cell r="EI78"/>
          <cell r="EJ78"/>
          <cell r="EK78">
            <v>2.41E-2</v>
          </cell>
          <cell r="EL78">
            <v>3.5200000000000002E-2</v>
          </cell>
          <cell r="EM78">
            <v>4.396794443253986E-2</v>
          </cell>
          <cell r="EN78">
            <v>4.3984752298205455E-2</v>
          </cell>
        </row>
        <row r="79">
          <cell r="B79">
            <v>30300</v>
          </cell>
          <cell r="C79" t="str">
            <v>Alleghany County Schools</v>
          </cell>
          <cell r="D79">
            <v>5.5022400335416719E-4</v>
          </cell>
          <cell r="E79">
            <v>846845.18514846684</v>
          </cell>
          <cell r="F79">
            <v>656312.85905830911</v>
          </cell>
          <cell r="G79">
            <v>-2630.7300000000978</v>
          </cell>
          <cell r="H79">
            <v>-39813.18381538929</v>
          </cell>
          <cell r="I79">
            <v>-14365.865630902361</v>
          </cell>
          <cell r="J79">
            <v>167349.89662134947</v>
          </cell>
          <cell r="K79">
            <v>0</v>
          </cell>
          <cell r="L79">
            <v>-51882.081810116768</v>
          </cell>
          <cell r="M79">
            <v>2477.3871157936005</v>
          </cell>
          <cell r="N79">
            <v>118.10888366399212</v>
          </cell>
          <cell r="O79">
            <v>-1031.6144336647246</v>
          </cell>
          <cell r="P79">
            <v>1678.5204975442659</v>
          </cell>
          <cell r="Q79">
            <v>-1824669.1419598607</v>
          </cell>
          <cell r="R79">
            <v>-234633</v>
          </cell>
          <cell r="S79">
            <v>-494243.66032480705</v>
          </cell>
          <cell r="T79">
            <v>0</v>
          </cell>
          <cell r="U79">
            <v>836749.47760450735</v>
          </cell>
          <cell r="V79">
            <v>11592.885214478263</v>
          </cell>
          <cell r="W79">
            <v>0</v>
          </cell>
          <cell r="X79">
            <v>848342.3628189856</v>
          </cell>
          <cell r="Y79">
            <v>856727</v>
          </cell>
          <cell r="Z79">
            <v>5233851.9017895609</v>
          </cell>
          <cell r="AA79">
            <v>0</v>
          </cell>
          <cell r="AB79">
            <v>877623.43442439509</v>
          </cell>
          <cell r="AC79">
            <v>6968202.3362139557</v>
          </cell>
          <cell r="AD79" t="str">
            <v>N/A</v>
          </cell>
          <cell r="AE79">
            <v>-1904793</v>
          </cell>
          <cell r="AF79">
            <v>-1904793</v>
          </cell>
          <cell r="AG79">
            <v>-1903117</v>
          </cell>
          <cell r="AH79">
            <v>-557510</v>
          </cell>
          <cell r="AI79">
            <v>150353</v>
          </cell>
          <cell r="AJ79">
            <v>0</v>
          </cell>
          <cell r="AK79">
            <v>-6119860</v>
          </cell>
          <cell r="AL79">
            <v>15680491</v>
          </cell>
          <cell r="AM79">
            <v>-494243.66032480705</v>
          </cell>
          <cell r="AN79">
            <v>-599547.2699999999</v>
          </cell>
          <cell r="AO79">
            <v>774829.69530510821</v>
          </cell>
          <cell r="AP79">
            <v>2813</v>
          </cell>
          <cell r="AQ79">
            <v>-13155</v>
          </cell>
          <cell r="AR79">
            <v>1822990.6214623163</v>
          </cell>
          <cell r="AS79">
            <v>234633</v>
          </cell>
          <cell r="AT79">
            <v>17408811.38644262</v>
          </cell>
          <cell r="AU79">
            <v>5.5042082541519944E-4</v>
          </cell>
          <cell r="AV79">
            <v>965099.23862983915</v>
          </cell>
          <cell r="AW79">
            <v>694563.96941315965</v>
          </cell>
          <cell r="AX79">
            <v>-139676</v>
          </cell>
          <cell r="AY79">
            <v>0</v>
          </cell>
          <cell r="AZ79">
            <v>-7426.1379696122158</v>
          </cell>
          <cell r="BA79">
            <v>-563444.91436016094</v>
          </cell>
          <cell r="BB79">
            <v>0</v>
          </cell>
          <cell r="BC79">
            <v>-48237.184141344602</v>
          </cell>
          <cell r="BD79">
            <v>1679.1198246406871</v>
          </cell>
          <cell r="BE79">
            <v>163.92192685855139</v>
          </cell>
          <cell r="BF79">
            <v>-61.213797139478899</v>
          </cell>
          <cell r="BG79">
            <v>0</v>
          </cell>
          <cell r="BH79">
            <v>-1254450.7978811683</v>
          </cell>
          <cell r="BI79">
            <v>-94960</v>
          </cell>
          <cell r="BJ79">
            <v>-446749.9983549274</v>
          </cell>
          <cell r="BK79">
            <v>0</v>
          </cell>
          <cell r="BL79">
            <v>0</v>
          </cell>
          <cell r="BM79">
            <v>1686.3556568115953</v>
          </cell>
          <cell r="BN79">
            <v>0</v>
          </cell>
          <cell r="BO79">
            <v>1686.3556568115953</v>
          </cell>
          <cell r="BP79">
            <v>1078205</v>
          </cell>
          <cell r="BQ79">
            <v>6793150.5175066032</v>
          </cell>
          <cell r="BR79">
            <v>0</v>
          </cell>
          <cell r="BS79">
            <v>1072301.0903840803</v>
          </cell>
          <cell r="BT79">
            <v>8943656.6078906842</v>
          </cell>
          <cell r="BU79">
            <v>-2058276</v>
          </cell>
          <cell r="BV79">
            <v>-2058276</v>
          </cell>
          <cell r="BW79">
            <v>-2058276</v>
          </cell>
          <cell r="BX79">
            <v>-2056599</v>
          </cell>
          <cell r="BY79">
            <v>-710544</v>
          </cell>
          <cell r="BZ79">
            <v>0</v>
          </cell>
          <cell r="CA79"/>
          <cell r="CB79">
            <v>-8941971</v>
          </cell>
          <cell r="CC79">
            <v>18666048</v>
          </cell>
          <cell r="CD79">
            <v>-446749.9983549274</v>
          </cell>
          <cell r="CE79">
            <v>-557508.13</v>
          </cell>
          <cell r="CF79">
            <v>-2847638.7724427283</v>
          </cell>
          <cell r="CG79">
            <v>215294</v>
          </cell>
          <cell r="CH79">
            <v>-698364.87</v>
          </cell>
          <cell r="CI79">
            <v>1254450.7978811683</v>
          </cell>
          <cell r="CJ79">
            <v>94960</v>
          </cell>
          <cell r="CK79">
            <v>15680491.027083516</v>
          </cell>
          <cell r="CL79"/>
          <cell r="CM79"/>
          <cell r="CN79"/>
          <cell r="CO79"/>
          <cell r="CP79"/>
          <cell r="CQ79"/>
          <cell r="CR79"/>
          <cell r="CS79">
            <v>5.8215431358102669E-4</v>
          </cell>
          <cell r="CT79">
            <v>5.6931897879383892E-4</v>
          </cell>
          <cell r="CU79">
            <v>5.5042082541519944E-4</v>
          </cell>
          <cell r="CV79">
            <v>5.5022400335416719E-4</v>
          </cell>
          <cell r="CW79"/>
          <cell r="CX79"/>
          <cell r="CY79"/>
          <cell r="CZ79"/>
          <cell r="DA79"/>
          <cell r="DB79"/>
          <cell r="DC79"/>
          <cell r="DD79">
            <v>25325691</v>
          </cell>
          <cell r="DE79">
            <v>18666048</v>
          </cell>
          <cell r="DF79">
            <v>15680491</v>
          </cell>
          <cell r="DG79">
            <v>17408812</v>
          </cell>
          <cell r="DH79"/>
          <cell r="DI79"/>
          <cell r="DJ79"/>
          <cell r="DK79"/>
          <cell r="DL79"/>
          <cell r="DM79"/>
          <cell r="DN79"/>
          <cell r="DO79">
            <v>9183068.4630322475</v>
          </cell>
          <cell r="DP79">
            <v>9120501.4640018381</v>
          </cell>
          <cell r="DQ79">
            <v>9215069.066964658</v>
          </cell>
          <cell r="DR79">
            <v>9562138.307558693</v>
          </cell>
          <cell r="DS79"/>
          <cell r="DT79"/>
          <cell r="DU79"/>
          <cell r="DV79"/>
          <cell r="DW79"/>
          <cell r="DX79"/>
          <cell r="DY79"/>
          <cell r="DZ79">
            <v>2.7578680374596121</v>
          </cell>
          <cell r="EA79">
            <v>2.0466032568136692</v>
          </cell>
          <cell r="EB79">
            <v>1.7016140504267518</v>
          </cell>
          <cell r="EC79">
            <v>1.8205982218682883</v>
          </cell>
          <cell r="ED79"/>
          <cell r="EE79"/>
          <cell r="EF79"/>
          <cell r="EG79"/>
          <cell r="EH79"/>
          <cell r="EI79"/>
          <cell r="EJ79"/>
          <cell r="EK79">
            <v>2.41E-2</v>
          </cell>
          <cell r="EL79">
            <v>3.5200000000000002E-2</v>
          </cell>
          <cell r="EM79">
            <v>4.396794443253986E-2</v>
          </cell>
          <cell r="EN79">
            <v>4.3984752298205455E-2</v>
          </cell>
        </row>
        <row r="80">
          <cell r="B80">
            <v>30400</v>
          </cell>
          <cell r="C80" t="str">
            <v>Anson County Schools</v>
          </cell>
          <cell r="D80">
            <v>1.0061028830314961E-3</v>
          </cell>
          <cell r="E80">
            <v>1548484.5754916859</v>
          </cell>
          <cell r="F80">
            <v>1200089.8827457665</v>
          </cell>
          <cell r="G80">
            <v>-188664.01</v>
          </cell>
          <cell r="H80">
            <v>-72799.730246487961</v>
          </cell>
          <cell r="I80">
            <v>-26268.462917621062</v>
          </cell>
          <cell r="J80">
            <v>306004.84973278356</v>
          </cell>
          <cell r="K80">
            <v>0</v>
          </cell>
          <cell r="L80">
            <v>-94868.111475746089</v>
          </cell>
          <cell r="M80">
            <v>4529.9847051213656</v>
          </cell>
          <cell r="N80">
            <v>215.96602046000882</v>
          </cell>
          <cell r="O80">
            <v>-1886.3412892928689</v>
          </cell>
          <cell r="P80">
            <v>3069.2305343133612</v>
          </cell>
          <cell r="Q80">
            <v>-3336468.1895252657</v>
          </cell>
          <cell r="R80">
            <v>-258018</v>
          </cell>
          <cell r="S80">
            <v>-916578.35622428311</v>
          </cell>
          <cell r="T80">
            <v>188841</v>
          </cell>
          <cell r="U80">
            <v>1530024.238602889</v>
          </cell>
          <cell r="V80">
            <v>21197.976034920739</v>
          </cell>
          <cell r="W80">
            <v>0</v>
          </cell>
          <cell r="X80">
            <v>1740063.2146378097</v>
          </cell>
          <cell r="Y80">
            <v>2227175</v>
          </cell>
          <cell r="Z80">
            <v>9570272.2085006516</v>
          </cell>
          <cell r="AA80">
            <v>0</v>
          </cell>
          <cell r="AB80">
            <v>1604763.6275548532</v>
          </cell>
          <cell r="AC80">
            <v>13402210.836055504</v>
          </cell>
          <cell r="AD80" t="str">
            <v>N/A</v>
          </cell>
          <cell r="AE80">
            <v>-3495814</v>
          </cell>
          <cell r="AF80">
            <v>-3495814</v>
          </cell>
          <cell r="AG80">
            <v>-3492749</v>
          </cell>
          <cell r="AH80">
            <v>-1268845</v>
          </cell>
          <cell r="AI80">
            <v>91073</v>
          </cell>
          <cell r="AJ80">
            <v>0</v>
          </cell>
          <cell r="AK80">
            <v>-11662149</v>
          </cell>
          <cell r="AL80">
            <v>29474551</v>
          </cell>
          <cell r="AM80">
            <v>-916578.35622428311</v>
          </cell>
          <cell r="AN80">
            <v>-1197754.99</v>
          </cell>
          <cell r="AO80">
            <v>1416801.8580663414</v>
          </cell>
          <cell r="AP80">
            <v>407471</v>
          </cell>
          <cell r="AQ80">
            <v>-943315</v>
          </cell>
          <cell r="AR80">
            <v>3333398.9589909525</v>
          </cell>
          <cell r="AS80">
            <v>258018</v>
          </cell>
          <cell r="AT80">
            <v>31832592.470833015</v>
          </cell>
          <cell r="AU80">
            <v>1.0346236558567486E-3</v>
          </cell>
          <cell r="AV80">
            <v>1814092.8838994389</v>
          </cell>
          <cell r="AW80">
            <v>1305568.9030634817</v>
          </cell>
          <cell r="AX80">
            <v>-320965</v>
          </cell>
          <cell r="AY80">
            <v>0</v>
          </cell>
          <cell r="AZ80">
            <v>-13958.879570410665</v>
          </cell>
          <cell r="BA80">
            <v>-1059104.9797751794</v>
          </cell>
          <cell r="BB80">
            <v>0</v>
          </cell>
          <cell r="BC80">
            <v>-90671.227359369062</v>
          </cell>
          <cell r="BD80">
            <v>3156.2343054168118</v>
          </cell>
          <cell r="BE80">
            <v>308.12334019801</v>
          </cell>
          <cell r="BF80">
            <v>-115.06331094494256</v>
          </cell>
          <cell r="BG80">
            <v>0</v>
          </cell>
          <cell r="BH80">
            <v>-2357985.764105483</v>
          </cell>
          <cell r="BI80">
            <v>62947</v>
          </cell>
          <cell r="BJ80">
            <v>-656727.76951285149</v>
          </cell>
          <cell r="BK80">
            <v>251788</v>
          </cell>
          <cell r="BL80">
            <v>0</v>
          </cell>
          <cell r="BM80">
            <v>3169.8354679967047</v>
          </cell>
          <cell r="BN80">
            <v>0</v>
          </cell>
          <cell r="BO80">
            <v>254957.83546799672</v>
          </cell>
          <cell r="BP80">
            <v>1604825</v>
          </cell>
          <cell r="BQ80">
            <v>12769055.781830458</v>
          </cell>
          <cell r="BR80">
            <v>0</v>
          </cell>
          <cell r="BS80">
            <v>2015599.7431156044</v>
          </cell>
          <cell r="BT80">
            <v>16389480.524946062</v>
          </cell>
          <cell r="BU80">
            <v>-3685911</v>
          </cell>
          <cell r="BV80">
            <v>-3685911</v>
          </cell>
          <cell r="BW80">
            <v>-3685911</v>
          </cell>
          <cell r="BX80">
            <v>-3682760</v>
          </cell>
          <cell r="BY80">
            <v>-1394029</v>
          </cell>
          <cell r="BZ80">
            <v>0</v>
          </cell>
          <cell r="CA80"/>
          <cell r="CB80">
            <v>-16134522</v>
          </cell>
          <cell r="CC80">
            <v>35396207</v>
          </cell>
          <cell r="CD80">
            <v>-656727.76951285149</v>
          </cell>
          <cell r="CE80">
            <v>-1114753.02</v>
          </cell>
          <cell r="CF80">
            <v>-5352694.3408830576</v>
          </cell>
          <cell r="CG80">
            <v>512305</v>
          </cell>
          <cell r="CH80">
            <v>-1604824.98</v>
          </cell>
          <cell r="CI80">
            <v>2357985.764105483</v>
          </cell>
          <cell r="CJ80">
            <v>-62947</v>
          </cell>
          <cell r="CK80">
            <v>29474550.653709568</v>
          </cell>
          <cell r="CL80"/>
          <cell r="CM80"/>
          <cell r="CN80"/>
          <cell r="CO80"/>
          <cell r="CP80"/>
          <cell r="CQ80"/>
          <cell r="CR80"/>
          <cell r="CS80">
            <v>1.0721140620536731E-3</v>
          </cell>
          <cell r="CT80">
            <v>1.0795929021088187E-3</v>
          </cell>
          <cell r="CU80">
            <v>1.0346236558567486E-3</v>
          </cell>
          <cell r="CV80">
            <v>1.0061028830314961E-3</v>
          </cell>
          <cell r="CW80"/>
          <cell r="CX80"/>
          <cell r="CY80"/>
          <cell r="CZ80"/>
          <cell r="DA80"/>
          <cell r="DB80"/>
          <cell r="DC80"/>
          <cell r="DD80">
            <v>46640606</v>
          </cell>
          <cell r="DE80">
            <v>35396207</v>
          </cell>
          <cell r="DF80">
            <v>29474551</v>
          </cell>
          <cell r="DG80">
            <v>31832592</v>
          </cell>
          <cell r="DH80"/>
          <cell r="DI80"/>
          <cell r="DJ80"/>
          <cell r="DK80"/>
          <cell r="DL80"/>
          <cell r="DM80"/>
          <cell r="DN80"/>
          <cell r="DO80">
            <v>18530978.849139009</v>
          </cell>
          <cell r="DP80">
            <v>18568346.810652588</v>
          </cell>
          <cell r="DQ80">
            <v>18425787.031854469</v>
          </cell>
          <cell r="DR80">
            <v>19102912.223999586</v>
          </cell>
          <cell r="DS80"/>
          <cell r="DT80"/>
          <cell r="DU80"/>
          <cell r="DV80"/>
          <cell r="DW80"/>
          <cell r="DX80"/>
          <cell r="DY80"/>
          <cell r="DZ80">
            <v>2.5168992086010085</v>
          </cell>
          <cell r="EA80">
            <v>1.9062659353008926</v>
          </cell>
          <cell r="EB80">
            <v>1.5996359313740274</v>
          </cell>
          <cell r="EC80">
            <v>1.6663737772928526</v>
          </cell>
          <cell r="ED80"/>
          <cell r="EE80"/>
          <cell r="EF80"/>
          <cell r="EG80"/>
          <cell r="EH80"/>
          <cell r="EI80"/>
          <cell r="EJ80"/>
          <cell r="EK80">
            <v>2.41E-2</v>
          </cell>
          <cell r="EL80">
            <v>3.5200000000000002E-2</v>
          </cell>
          <cell r="EM80">
            <v>4.396794443253986E-2</v>
          </cell>
          <cell r="EN80">
            <v>4.3984752298205455E-2</v>
          </cell>
        </row>
        <row r="81">
          <cell r="B81">
            <v>30405</v>
          </cell>
          <cell r="C81" t="str">
            <v>South Piedmont Community College</v>
          </cell>
          <cell r="D81">
            <v>6.0446381950680103E-4</v>
          </cell>
          <cell r="E81">
            <v>930325.2348594754</v>
          </cell>
          <cell r="F81">
            <v>721010.67048951704</v>
          </cell>
          <cell r="G81">
            <v>-537085.73999999987</v>
          </cell>
          <cell r="H81">
            <v>-43737.875863416382</v>
          </cell>
          <cell r="I81">
            <v>-15782.019608089047</v>
          </cell>
          <cell r="J81">
            <v>183846.8643482583</v>
          </cell>
          <cell r="K81">
            <v>0</v>
          </cell>
          <cell r="L81">
            <v>-56996.498051215007</v>
          </cell>
          <cell r="M81">
            <v>2721.6022370540518</v>
          </cell>
          <cell r="N81">
            <v>129.75178564005188</v>
          </cell>
          <cell r="O81">
            <v>-1133.3086107294816</v>
          </cell>
          <cell r="P81">
            <v>1843.9851858171007</v>
          </cell>
          <cell r="Q81">
            <v>-2004540.827302498</v>
          </cell>
          <cell r="R81">
            <v>-470209</v>
          </cell>
          <cell r="S81">
            <v>-1289607.1605301853</v>
          </cell>
          <cell r="T81">
            <v>0</v>
          </cell>
          <cell r="U81">
            <v>919234.31569665333</v>
          </cell>
          <cell r="V81">
            <v>12735.685163006037</v>
          </cell>
          <cell r="W81">
            <v>0</v>
          </cell>
          <cell r="X81">
            <v>931970.0008596594</v>
          </cell>
          <cell r="Y81">
            <v>4199252</v>
          </cell>
          <cell r="Z81">
            <v>5749792.9788647639</v>
          </cell>
          <cell r="AA81">
            <v>0</v>
          </cell>
          <cell r="AB81">
            <v>964137.53312645014</v>
          </cell>
          <cell r="AC81">
            <v>10913182.511991214</v>
          </cell>
          <cell r="AD81" t="str">
            <v>N/A</v>
          </cell>
          <cell r="AE81">
            <v>-2839207</v>
          </cell>
          <cell r="AF81">
            <v>-2839207</v>
          </cell>
          <cell r="AG81">
            <v>-2837366</v>
          </cell>
          <cell r="AH81">
            <v>-1096409</v>
          </cell>
          <cell r="AI81">
            <v>-369023</v>
          </cell>
          <cell r="AJ81">
            <v>0</v>
          </cell>
          <cell r="AK81">
            <v>-9981212</v>
          </cell>
          <cell r="AL81">
            <v>19360309</v>
          </cell>
          <cell r="AM81">
            <v>-1289607.1605301853</v>
          </cell>
          <cell r="AN81">
            <v>-657772.26000000013</v>
          </cell>
          <cell r="AO81">
            <v>851210.62373926584</v>
          </cell>
          <cell r="AP81">
            <v>1073326</v>
          </cell>
          <cell r="AQ81">
            <v>-2685440</v>
          </cell>
          <cell r="AR81">
            <v>2002696.8421166809</v>
          </cell>
          <cell r="AS81">
            <v>470209</v>
          </cell>
          <cell r="AT81">
            <v>19124932.045325756</v>
          </cell>
          <cell r="AU81">
            <v>6.7959080326928918E-4</v>
          </cell>
          <cell r="AV81">
            <v>1191583.8509930775</v>
          </cell>
          <cell r="AW81">
            <v>857560.73189879116</v>
          </cell>
          <cell r="AX81">
            <v>-103187</v>
          </cell>
          <cell r="AY81">
            <v>0</v>
          </cell>
          <cell r="AZ81">
            <v>-9168.8665016452196</v>
          </cell>
          <cell r="BA81">
            <v>-695671.31959292293</v>
          </cell>
          <cell r="BB81">
            <v>0</v>
          </cell>
          <cell r="BC81">
            <v>-59557.242757551663</v>
          </cell>
          <cell r="BD81">
            <v>2073.1671799521296</v>
          </cell>
          <cell r="BE81">
            <v>202.39029630323355</v>
          </cell>
          <cell r="BF81">
            <v>-75.579141719068062</v>
          </cell>
          <cell r="BG81">
            <v>0</v>
          </cell>
          <cell r="BH81">
            <v>-1548838.9719825496</v>
          </cell>
          <cell r="BI81">
            <v>-367024</v>
          </cell>
          <cell r="BJ81">
            <v>-732102.83960826439</v>
          </cell>
          <cell r="BK81">
            <v>0</v>
          </cell>
          <cell r="BL81">
            <v>0</v>
          </cell>
          <cell r="BM81">
            <v>2082.1010806519075</v>
          </cell>
          <cell r="BN81">
            <v>0</v>
          </cell>
          <cell r="BO81">
            <v>2082.1010806519075</v>
          </cell>
          <cell r="BP81">
            <v>1984021</v>
          </cell>
          <cell r="BQ81">
            <v>8387332.7529696645</v>
          </cell>
          <cell r="BR81">
            <v>0</v>
          </cell>
          <cell r="BS81">
            <v>1323943.2915913952</v>
          </cell>
          <cell r="BT81">
            <v>11695297.044561058</v>
          </cell>
          <cell r="BU81">
            <v>-2721815</v>
          </cell>
          <cell r="BV81">
            <v>-2721815</v>
          </cell>
          <cell r="BW81">
            <v>-2721815</v>
          </cell>
          <cell r="BX81">
            <v>-2719745</v>
          </cell>
          <cell r="BY81">
            <v>-808025</v>
          </cell>
          <cell r="BZ81">
            <v>0</v>
          </cell>
          <cell r="CA81"/>
          <cell r="CB81">
            <v>-11693215</v>
          </cell>
          <cell r="CC81">
            <v>22715152</v>
          </cell>
          <cell r="CD81">
            <v>-732102.83960826439</v>
          </cell>
          <cell r="CE81">
            <v>-657454.43000000005</v>
          </cell>
          <cell r="CF81">
            <v>-3515908.2495203977</v>
          </cell>
          <cell r="CG81">
            <v>150684</v>
          </cell>
          <cell r="CH81">
            <v>-515924.56999999995</v>
          </cell>
          <cell r="CI81">
            <v>1548838.9719825496</v>
          </cell>
          <cell r="CJ81">
            <v>367024</v>
          </cell>
          <cell r="CK81">
            <v>19360308.882853888</v>
          </cell>
          <cell r="CL81"/>
          <cell r="CM81"/>
          <cell r="CN81"/>
          <cell r="CO81"/>
          <cell r="CP81"/>
          <cell r="CQ81"/>
          <cell r="CR81"/>
          <cell r="CS81">
            <v>7.4381911771139971E-4</v>
          </cell>
          <cell r="CT81">
            <v>6.9281765454119271E-4</v>
          </cell>
          <cell r="CU81">
            <v>6.7959080326928918E-4</v>
          </cell>
          <cell r="CV81">
            <v>6.0446381950680103E-4</v>
          </cell>
          <cell r="CW81"/>
          <cell r="CX81"/>
          <cell r="CY81"/>
          <cell r="CZ81"/>
          <cell r="DA81"/>
          <cell r="DB81"/>
          <cell r="DC81"/>
          <cell r="DD81">
            <v>32358660</v>
          </cell>
          <cell r="DE81">
            <v>22715152</v>
          </cell>
          <cell r="DF81">
            <v>19360309</v>
          </cell>
          <cell r="DG81">
            <v>19124933</v>
          </cell>
          <cell r="DH81"/>
          <cell r="DI81"/>
          <cell r="DJ81"/>
          <cell r="DK81"/>
          <cell r="DL81"/>
          <cell r="DM81"/>
          <cell r="DN81"/>
          <cell r="DO81">
            <v>11282942.531550525</v>
          </cell>
          <cell r="DP81">
            <v>11623452.812956251</v>
          </cell>
          <cell r="DQ81">
            <v>10867084.540689804</v>
          </cell>
          <cell r="DR81">
            <v>10490764.681482844</v>
          </cell>
          <cell r="DS81"/>
          <cell r="DT81"/>
          <cell r="DU81"/>
          <cell r="DV81"/>
          <cell r="DW81"/>
          <cell r="DX81"/>
          <cell r="DY81"/>
          <cell r="DZ81">
            <v>2.8679273965559413</v>
          </cell>
          <cell r="EA81">
            <v>1.954251663901472</v>
          </cell>
          <cell r="EB81">
            <v>1.7815550185064704</v>
          </cell>
          <cell r="EC81">
            <v>1.8230256402335714</v>
          </cell>
          <cell r="ED81"/>
          <cell r="EE81"/>
          <cell r="EF81"/>
          <cell r="EG81"/>
          <cell r="EH81"/>
          <cell r="EI81"/>
          <cell r="EJ81"/>
          <cell r="EK81">
            <v>2.41E-2</v>
          </cell>
          <cell r="EL81">
            <v>3.5200000000000002E-2</v>
          </cell>
          <cell r="EM81">
            <v>4.396794443253986E-2</v>
          </cell>
          <cell r="EN81">
            <v>4.3984752298205455E-2</v>
          </cell>
        </row>
        <row r="82">
          <cell r="B82">
            <v>30500</v>
          </cell>
          <cell r="C82" t="str">
            <v>Ashe County Schools</v>
          </cell>
          <cell r="D82">
            <v>1.0891823662068877E-3</v>
          </cell>
          <cell r="E82">
            <v>1676351.5167425517</v>
          </cell>
          <cell r="F82">
            <v>1299187.9460791298</v>
          </cell>
          <cell r="G82">
            <v>-193047.29000000004</v>
          </cell>
          <cell r="H82">
            <v>-78811.206871982155</v>
          </cell>
          <cell r="I82">
            <v>-28437.595279544308</v>
          </cell>
          <cell r="J82">
            <v>331273.36371254839</v>
          </cell>
          <cell r="K82">
            <v>0</v>
          </cell>
          <cell r="L82">
            <v>-102701.89647344168</v>
          </cell>
          <cell r="M82">
            <v>4904.0506127350409</v>
          </cell>
          <cell r="N82">
            <v>233.79953000050568</v>
          </cell>
          <cell r="O82">
            <v>-2042.1069292189275</v>
          </cell>
          <cell r="P82">
            <v>3322.6738857214923</v>
          </cell>
          <cell r="Q82">
            <v>-3611978.833110427</v>
          </cell>
          <cell r="R82">
            <v>-115796</v>
          </cell>
          <cell r="S82">
            <v>-817541.57810192695</v>
          </cell>
          <cell r="T82">
            <v>649218</v>
          </cell>
          <cell r="U82">
            <v>1656366.8076709183</v>
          </cell>
          <cell r="V82">
            <v>22948.410233100469</v>
          </cell>
          <cell r="W82">
            <v>0</v>
          </cell>
          <cell r="X82">
            <v>2328533.2179040187</v>
          </cell>
          <cell r="Y82">
            <v>2294038</v>
          </cell>
          <cell r="Z82">
            <v>10360542.549973432</v>
          </cell>
          <cell r="AA82">
            <v>0</v>
          </cell>
          <cell r="AB82">
            <v>1737277.8416024339</v>
          </cell>
          <cell r="AC82">
            <v>14391858.391575865</v>
          </cell>
          <cell r="AD82" t="str">
            <v>N/A</v>
          </cell>
          <cell r="AE82">
            <v>-3609758</v>
          </cell>
          <cell r="AF82">
            <v>-3609758</v>
          </cell>
          <cell r="AG82">
            <v>-3606440</v>
          </cell>
          <cell r="AH82">
            <v>-1347158</v>
          </cell>
          <cell r="AI82">
            <v>109790</v>
          </cell>
          <cell r="AJ82">
            <v>0</v>
          </cell>
          <cell r="AK82">
            <v>-12063324</v>
          </cell>
          <cell r="AL82">
            <v>31808394</v>
          </cell>
          <cell r="AM82">
            <v>-817541.57810192695</v>
          </cell>
          <cell r="AN82">
            <v>-1213636.71</v>
          </cell>
          <cell r="AO82">
            <v>1533795.0285614124</v>
          </cell>
          <cell r="AP82">
            <v>390952</v>
          </cell>
          <cell r="AQ82">
            <v>-965230</v>
          </cell>
          <cell r="AR82">
            <v>3608656.1592247053</v>
          </cell>
          <cell r="AS82">
            <v>115796</v>
          </cell>
          <cell r="AT82">
            <v>34461184.899684191</v>
          </cell>
          <cell r="AU82">
            <v>1.1165468671892583E-3</v>
          </cell>
          <cell r="AV82">
            <v>1957735.7571927523</v>
          </cell>
          <cell r="AW82">
            <v>1408946.0069498743</v>
          </cell>
          <cell r="AX82">
            <v>-332202</v>
          </cell>
          <cell r="AY82">
            <v>0</v>
          </cell>
          <cell r="AZ82">
            <v>-15064.166729213206</v>
          </cell>
          <cell r="BA82">
            <v>-1142966.662803862</v>
          </cell>
          <cell r="BB82">
            <v>0</v>
          </cell>
          <cell r="BC82">
            <v>-97850.725023752733</v>
          </cell>
          <cell r="BD82">
            <v>3406.1501550630906</v>
          </cell>
          <cell r="BE82">
            <v>332.52105561136739</v>
          </cell>
          <cell r="BF82">
            <v>-124.17421410842672</v>
          </cell>
          <cell r="BG82">
            <v>0</v>
          </cell>
          <cell r="BH82">
            <v>-2544694.974723618</v>
          </cell>
          <cell r="BI82">
            <v>216406</v>
          </cell>
          <cell r="BJ82">
            <v>-546076.26814125315</v>
          </cell>
          <cell r="BK82">
            <v>865624</v>
          </cell>
          <cell r="BL82">
            <v>0</v>
          </cell>
          <cell r="BM82">
            <v>3420.8282801791602</v>
          </cell>
          <cell r="BN82">
            <v>0</v>
          </cell>
          <cell r="BO82">
            <v>869044.82828017918</v>
          </cell>
          <cell r="BP82">
            <v>1661010</v>
          </cell>
          <cell r="BQ82">
            <v>13780130.726241296</v>
          </cell>
          <cell r="BR82">
            <v>0</v>
          </cell>
          <cell r="BS82">
            <v>2175198.2626181147</v>
          </cell>
          <cell r="BT82">
            <v>17616338.988859411</v>
          </cell>
          <cell r="BU82">
            <v>-3815116</v>
          </cell>
          <cell r="BV82">
            <v>-3815116</v>
          </cell>
          <cell r="BW82">
            <v>-3815116</v>
          </cell>
          <cell r="BX82">
            <v>-3811714</v>
          </cell>
          <cell r="BY82">
            <v>-1490233</v>
          </cell>
          <cell r="BZ82">
            <v>0</v>
          </cell>
          <cell r="CA82"/>
          <cell r="CB82">
            <v>-16747295</v>
          </cell>
          <cell r="CC82">
            <v>38072097</v>
          </cell>
          <cell r="CD82">
            <v>-546076.26814125315</v>
          </cell>
          <cell r="CE82">
            <v>-1117172.48</v>
          </cell>
          <cell r="CF82">
            <v>-5776529.5269472795</v>
          </cell>
          <cell r="CG82">
            <v>508796</v>
          </cell>
          <cell r="CH82">
            <v>-1661009.52</v>
          </cell>
          <cell r="CI82">
            <v>2544694.974723618</v>
          </cell>
          <cell r="CJ82">
            <v>-216406</v>
          </cell>
          <cell r="CK82">
            <v>31808394.179635089</v>
          </cell>
          <cell r="CL82"/>
          <cell r="CM82"/>
          <cell r="CN82"/>
          <cell r="CO82"/>
          <cell r="CP82"/>
          <cell r="CQ82"/>
          <cell r="CR82"/>
          <cell r="CS82">
            <v>1.1303530155867918E-3</v>
          </cell>
          <cell r="CT82">
            <v>1.1612081951753418E-3</v>
          </cell>
          <cell r="CU82">
            <v>1.1165468671892583E-3</v>
          </cell>
          <cell r="CV82">
            <v>1.0891823662068877E-3</v>
          </cell>
          <cell r="CW82"/>
          <cell r="CX82"/>
          <cell r="CY82"/>
          <cell r="CZ82"/>
          <cell r="DA82"/>
          <cell r="DB82"/>
          <cell r="DC82"/>
          <cell r="DD82">
            <v>49174198</v>
          </cell>
          <cell r="DE82">
            <v>38072097</v>
          </cell>
          <cell r="DF82">
            <v>31808394</v>
          </cell>
          <cell r="DG82">
            <v>34461185</v>
          </cell>
          <cell r="DH82"/>
          <cell r="DI82"/>
          <cell r="DJ82"/>
          <cell r="DK82"/>
          <cell r="DL82"/>
          <cell r="DM82"/>
          <cell r="DN82"/>
          <cell r="DO82">
            <v>17865265.717437059</v>
          </cell>
          <cell r="DP82">
            <v>18246732.852935836</v>
          </cell>
          <cell r="DQ82">
            <v>18465778.360778689</v>
          </cell>
          <cell r="DR82">
            <v>19356208.687516</v>
          </cell>
          <cell r="DS82"/>
          <cell r="DT82"/>
          <cell r="DU82"/>
          <cell r="DV82"/>
          <cell r="DW82"/>
          <cell r="DX82"/>
          <cell r="DY82"/>
          <cell r="DZ82">
            <v>2.7525030289364487</v>
          </cell>
          <cell r="EA82">
            <v>2.0865158331001887</v>
          </cell>
          <cell r="EB82">
            <v>1.7225590700016753</v>
          </cell>
          <cell r="EC82">
            <v>1.7803685399520475</v>
          </cell>
          <cell r="ED82"/>
          <cell r="EE82"/>
          <cell r="EF82"/>
          <cell r="EG82"/>
          <cell r="EH82"/>
          <cell r="EI82"/>
          <cell r="EJ82"/>
          <cell r="EK82">
            <v>2.41E-2</v>
          </cell>
          <cell r="EL82">
            <v>3.5200000000000002E-2</v>
          </cell>
          <cell r="EM82">
            <v>4.396794443253986E-2</v>
          </cell>
          <cell r="EN82">
            <v>4.3984752298205455E-2</v>
          </cell>
        </row>
        <row r="83">
          <cell r="B83">
            <v>30600</v>
          </cell>
          <cell r="C83" t="str">
            <v>Avery County Schools</v>
          </cell>
          <cell r="D83">
            <v>7.9402861553164671E-4</v>
          </cell>
          <cell r="E83">
            <v>1222082.8350526476</v>
          </cell>
          <cell r="F83">
            <v>947125.51189491677</v>
          </cell>
          <cell r="G83">
            <v>-387426.25</v>
          </cell>
          <cell r="H83">
            <v>-57454.43134455922</v>
          </cell>
          <cell r="I83">
            <v>-20731.389994406858</v>
          </cell>
          <cell r="J83">
            <v>241502.74417977722</v>
          </cell>
          <cell r="K83">
            <v>0</v>
          </cell>
          <cell r="L83">
            <v>-74871.065855827037</v>
          </cell>
          <cell r="M83">
            <v>3575.1189510053823</v>
          </cell>
          <cell r="N83">
            <v>170.44300649556115</v>
          </cell>
          <cell r="O83">
            <v>-1488.7234572316688</v>
          </cell>
          <cell r="P83">
            <v>2422.2740169128433</v>
          </cell>
          <cell r="Q83">
            <v>-2633181.220305868</v>
          </cell>
          <cell r="R83">
            <v>-249836</v>
          </cell>
          <cell r="S83">
            <v>-1008110.1538561373</v>
          </cell>
          <cell r="T83">
            <v>504339</v>
          </cell>
          <cell r="U83">
            <v>1207513.7129585999</v>
          </cell>
          <cell r="V83">
            <v>16729.700159853553</v>
          </cell>
          <cell r="W83">
            <v>0</v>
          </cell>
          <cell r="X83">
            <v>1728582.4131184535</v>
          </cell>
          <cell r="Y83">
            <v>3608931</v>
          </cell>
          <cell r="Z83">
            <v>7552975.0685933372</v>
          </cell>
          <cell r="AA83">
            <v>0</v>
          </cell>
          <cell r="AB83">
            <v>1266498.9465128423</v>
          </cell>
          <cell r="AC83">
            <v>12428405.015106181</v>
          </cell>
          <cell r="AD83" t="str">
            <v>N/A</v>
          </cell>
          <cell r="AE83">
            <v>-3043675</v>
          </cell>
          <cell r="AF83">
            <v>-3043675</v>
          </cell>
          <cell r="AG83">
            <v>-3041257</v>
          </cell>
          <cell r="AH83">
            <v>-1404559</v>
          </cell>
          <cell r="AI83">
            <v>-166656</v>
          </cell>
          <cell r="AJ83">
            <v>0</v>
          </cell>
          <cell r="AK83">
            <v>-10699822</v>
          </cell>
          <cell r="AL83">
            <v>24164446</v>
          </cell>
          <cell r="AM83">
            <v>-1008110.1538561373</v>
          </cell>
          <cell r="AN83">
            <v>-869607.75</v>
          </cell>
          <cell r="AO83">
            <v>1118157.2350268916</v>
          </cell>
          <cell r="AP83">
            <v>774322</v>
          </cell>
          <cell r="AQ83">
            <v>-1937135</v>
          </cell>
          <cell r="AR83">
            <v>2630758.9462889549</v>
          </cell>
          <cell r="AS83">
            <v>249836</v>
          </cell>
          <cell r="AT83">
            <v>25122667.277459711</v>
          </cell>
          <cell r="AU83">
            <v>8.4822692528233859E-4</v>
          </cell>
          <cell r="AV83">
            <v>1487267.781261368</v>
          </cell>
          <cell r="AW83">
            <v>1070358.9562455385</v>
          </cell>
          <cell r="AX83">
            <v>-417948</v>
          </cell>
          <cell r="AY83">
            <v>0</v>
          </cell>
          <cell r="AZ83">
            <v>-11444.062226270291</v>
          </cell>
          <cell r="BA83">
            <v>-868297.719137304</v>
          </cell>
          <cell r="BB83">
            <v>0</v>
          </cell>
          <cell r="BC83">
            <v>-74335.992570096627</v>
          </cell>
          <cell r="BD83">
            <v>2587.6103887624804</v>
          </cell>
          <cell r="BE83">
            <v>252.61215707218383</v>
          </cell>
          <cell r="BF83">
            <v>-94.333623538516605</v>
          </cell>
          <cell r="BG83">
            <v>0</v>
          </cell>
          <cell r="BH83">
            <v>-1933173.4812215131</v>
          </cell>
          <cell r="BI83">
            <v>168113</v>
          </cell>
          <cell r="BJ83">
            <v>-576713.62872598134</v>
          </cell>
          <cell r="BK83">
            <v>672452</v>
          </cell>
          <cell r="BL83">
            <v>0</v>
          </cell>
          <cell r="BM83">
            <v>2598.7611799222418</v>
          </cell>
          <cell r="BN83">
            <v>0</v>
          </cell>
          <cell r="BO83">
            <v>675050.76117992227</v>
          </cell>
          <cell r="BP83">
            <v>2089745</v>
          </cell>
          <cell r="BQ83">
            <v>10468595.864079449</v>
          </cell>
          <cell r="BR83">
            <v>0</v>
          </cell>
          <cell r="BS83">
            <v>1652471.3725852983</v>
          </cell>
          <cell r="BT83">
            <v>14210812.236664748</v>
          </cell>
          <cell r="BU83">
            <v>-3060164</v>
          </cell>
          <cell r="BV83">
            <v>-3060164</v>
          </cell>
          <cell r="BW83">
            <v>-3060164</v>
          </cell>
          <cell r="BX83">
            <v>-3057580</v>
          </cell>
          <cell r="BY83">
            <v>-1297691</v>
          </cell>
          <cell r="BZ83">
            <v>0</v>
          </cell>
          <cell r="CA83"/>
          <cell r="CB83">
            <v>-13535763</v>
          </cell>
          <cell r="CC83">
            <v>29656746</v>
          </cell>
          <cell r="CD83">
            <v>-576713.62872598134</v>
          </cell>
          <cell r="CE83">
            <v>-844056.12</v>
          </cell>
          <cell r="CF83">
            <v>-4388358.4499947373</v>
          </cell>
          <cell r="CG83">
            <v>641513</v>
          </cell>
          <cell r="CH83">
            <v>-2089744.88</v>
          </cell>
          <cell r="CI83">
            <v>1933173.4812215131</v>
          </cell>
          <cell r="CJ83">
            <v>-168113</v>
          </cell>
          <cell r="CK83">
            <v>24164446.40250079</v>
          </cell>
          <cell r="CL83"/>
          <cell r="CM83"/>
          <cell r="CN83"/>
          <cell r="CO83"/>
          <cell r="CP83"/>
          <cell r="CQ83"/>
          <cell r="CR83"/>
          <cell r="CS83">
            <v>8.8065594579946104E-4</v>
          </cell>
          <cell r="CT83">
            <v>9.0453793860978979E-4</v>
          </cell>
          <cell r="CU83">
            <v>8.4822692528233859E-4</v>
          </cell>
          <cell r="CV83">
            <v>7.9402861553164671E-4</v>
          </cell>
          <cell r="CW83"/>
          <cell r="CX83"/>
          <cell r="CY83"/>
          <cell r="CZ83"/>
          <cell r="DA83"/>
          <cell r="DB83"/>
          <cell r="DC83"/>
          <cell r="DD83">
            <v>38311527</v>
          </cell>
          <cell r="DE83">
            <v>29656746</v>
          </cell>
          <cell r="DF83">
            <v>24164446</v>
          </cell>
          <cell r="DG83">
            <v>25122668</v>
          </cell>
          <cell r="DH83"/>
          <cell r="DI83"/>
          <cell r="DJ83"/>
          <cell r="DK83"/>
          <cell r="DL83"/>
          <cell r="DM83"/>
          <cell r="DN83"/>
          <cell r="DO83">
            <v>13952804.78176341</v>
          </cell>
          <cell r="DP83">
            <v>14280794.82037382</v>
          </cell>
          <cell r="DQ83">
            <v>13951429.627033796</v>
          </cell>
          <cell r="DR83">
            <v>13869314.389213922</v>
          </cell>
          <cell r="DS83"/>
          <cell r="DT83"/>
          <cell r="DU83"/>
          <cell r="DV83"/>
          <cell r="DW83"/>
          <cell r="DX83"/>
          <cell r="DY83"/>
          <cell r="DZ83">
            <v>2.7457939532038691</v>
          </cell>
          <cell r="EA83">
            <v>2.0766873534020633</v>
          </cell>
          <cell r="EB83">
            <v>1.7320408478552163</v>
          </cell>
          <cell r="EC83">
            <v>1.811384996762186</v>
          </cell>
          <cell r="ED83"/>
          <cell r="EE83"/>
          <cell r="EF83"/>
          <cell r="EG83"/>
          <cell r="EH83"/>
          <cell r="EI83"/>
          <cell r="EJ83"/>
          <cell r="EK83">
            <v>2.41E-2</v>
          </cell>
          <cell r="EL83">
            <v>3.5200000000000002E-2</v>
          </cell>
          <cell r="EM83">
            <v>4.396794443253986E-2</v>
          </cell>
          <cell r="EN83">
            <v>4.3984752298205455E-2</v>
          </cell>
        </row>
        <row r="84">
          <cell r="B84">
            <v>30601</v>
          </cell>
          <cell r="C84" t="str">
            <v>Grandfather Academy</v>
          </cell>
          <cell r="D84">
            <v>7.3418665499997882E-6</v>
          </cell>
          <cell r="E84">
            <v>11299.805715433111</v>
          </cell>
          <cell r="F84">
            <v>8757.4540494070789</v>
          </cell>
          <cell r="G84">
            <v>-104127.27</v>
          </cell>
          <cell r="H84">
            <v>-531.24378566060204</v>
          </cell>
          <cell r="I84">
            <v>-191.68968946166356</v>
          </cell>
          <cell r="J84">
            <v>2233.0189171324578</v>
          </cell>
          <cell r="K84">
            <v>0</v>
          </cell>
          <cell r="L84">
            <v>-692.28408550701567</v>
          </cell>
          <cell r="M84">
            <v>33.056801386285315</v>
          </cell>
          <cell r="N84">
            <v>1.5759757061567545</v>
          </cell>
          <cell r="O84">
            <v>-13.765258252728053</v>
          </cell>
          <cell r="P84">
            <v>22.397193541694502</v>
          </cell>
          <cell r="Q84">
            <v>-24347.315377931442</v>
          </cell>
          <cell r="R84">
            <v>351</v>
          </cell>
          <cell r="S84">
            <v>-107205.25954420667</v>
          </cell>
          <cell r="T84">
            <v>111428</v>
          </cell>
          <cell r="U84">
            <v>11165.094512243624</v>
          </cell>
          <cell r="V84">
            <v>154.68866435363313</v>
          </cell>
          <cell r="W84">
            <v>0</v>
          </cell>
          <cell r="X84">
            <v>122747.78317659725</v>
          </cell>
          <cell r="Y84">
            <v>603158</v>
          </cell>
          <cell r="Z84">
            <v>69837.451603628826</v>
          </cell>
          <cell r="AA84">
            <v>0</v>
          </cell>
          <cell r="AB84">
            <v>11710.492631032905</v>
          </cell>
          <cell r="AC84">
            <v>684705.94423466176</v>
          </cell>
          <cell r="AD84" t="str">
            <v>N/A</v>
          </cell>
          <cell r="AE84">
            <v>-126028</v>
          </cell>
          <cell r="AF84">
            <v>-126028</v>
          </cell>
          <cell r="AG84">
            <v>-126005</v>
          </cell>
          <cell r="AH84">
            <v>-81811</v>
          </cell>
          <cell r="AI84">
            <v>-102087</v>
          </cell>
          <cell r="AJ84">
            <v>0</v>
          </cell>
          <cell r="AK84">
            <v>-561959</v>
          </cell>
          <cell r="AL84">
            <v>630570</v>
          </cell>
          <cell r="AM84">
            <v>-107205.25954420667</v>
          </cell>
          <cell r="AN84">
            <v>-16083.73</v>
          </cell>
          <cell r="AO84">
            <v>10338.873235679999</v>
          </cell>
          <cell r="AP84">
            <v>211339</v>
          </cell>
          <cell r="AQ84">
            <v>-520640</v>
          </cell>
          <cell r="AR84">
            <v>24324.918184389746</v>
          </cell>
          <cell r="AS84">
            <v>-351</v>
          </cell>
          <cell r="AT84">
            <v>232292.80187586314</v>
          </cell>
          <cell r="AU84">
            <v>2.2134452801472158E-5</v>
          </cell>
          <cell r="AV84">
            <v>38810.20223040237</v>
          </cell>
          <cell r="AW84">
            <v>27930.980603762233</v>
          </cell>
          <cell r="AX84">
            <v>27857</v>
          </cell>
          <cell r="AY84">
            <v>0</v>
          </cell>
          <cell r="AZ84">
            <v>-298.63241504645077</v>
          </cell>
          <cell r="BA84">
            <v>-22658.199485324403</v>
          </cell>
          <cell r="BB84">
            <v>0</v>
          </cell>
          <cell r="BC84">
            <v>-1939.7952009666631</v>
          </cell>
          <cell r="BD84">
            <v>67.523605195151788</v>
          </cell>
          <cell r="BE84">
            <v>6.5919056577120267</v>
          </cell>
          <cell r="BF84">
            <v>-2.4616327017798039</v>
          </cell>
          <cell r="BG84">
            <v>0</v>
          </cell>
          <cell r="BH84">
            <v>-50446.096323707628</v>
          </cell>
          <cell r="BI84">
            <v>-27506</v>
          </cell>
          <cell r="BJ84">
            <v>-8178.8867127294579</v>
          </cell>
          <cell r="BK84">
            <v>139285</v>
          </cell>
          <cell r="BL84">
            <v>0</v>
          </cell>
          <cell r="BM84">
            <v>67.814584711679927</v>
          </cell>
          <cell r="BN84">
            <v>0</v>
          </cell>
          <cell r="BO84">
            <v>139352.81458471168</v>
          </cell>
          <cell r="BP84">
            <v>110024</v>
          </cell>
          <cell r="BQ84">
            <v>273177.65346110018</v>
          </cell>
          <cell r="BR84">
            <v>0</v>
          </cell>
          <cell r="BS84">
            <v>43121.184334131372</v>
          </cell>
          <cell r="BT84">
            <v>426322.83779523155</v>
          </cell>
          <cell r="BU84">
            <v>-72984</v>
          </cell>
          <cell r="BV84">
            <v>-72984</v>
          </cell>
          <cell r="BW84">
            <v>-72984</v>
          </cell>
          <cell r="BX84">
            <v>-72917</v>
          </cell>
          <cell r="BY84">
            <v>4900</v>
          </cell>
          <cell r="BZ84">
            <v>0</v>
          </cell>
          <cell r="CA84"/>
          <cell r="CB84">
            <v>-286969</v>
          </cell>
          <cell r="CC84">
            <v>598900</v>
          </cell>
          <cell r="CD84">
            <v>-8178.8867127294579</v>
          </cell>
          <cell r="CE84">
            <v>-18809.709999999995</v>
          </cell>
          <cell r="CF84">
            <v>-114514.06468265351</v>
          </cell>
          <cell r="CG84">
            <v>-44064</v>
          </cell>
          <cell r="CH84">
            <v>139284.71</v>
          </cell>
          <cell r="CI84">
            <v>50446.096323707628</v>
          </cell>
          <cell r="CJ84">
            <v>27506</v>
          </cell>
          <cell r="CK84">
            <v>630570.14492832462</v>
          </cell>
          <cell r="CL84"/>
          <cell r="CM84"/>
          <cell r="CN84"/>
          <cell r="CO84"/>
          <cell r="CP84"/>
          <cell r="CQ84"/>
          <cell r="CR84"/>
          <cell r="CS84">
            <v>2.2070122610231471E-5</v>
          </cell>
          <cell r="CT84">
            <v>1.8266589948789697E-5</v>
          </cell>
          <cell r="CU84">
            <v>2.2134452801472158E-5</v>
          </cell>
          <cell r="CV84">
            <v>7.3418665499997882E-6</v>
          </cell>
          <cell r="CW84"/>
          <cell r="CX84"/>
          <cell r="CY84"/>
          <cell r="CZ84"/>
          <cell r="DA84"/>
          <cell r="DB84"/>
          <cell r="DC84"/>
          <cell r="DD84">
            <v>960125</v>
          </cell>
          <cell r="DE84">
            <v>598900</v>
          </cell>
          <cell r="DF84">
            <v>630570</v>
          </cell>
          <cell r="DG84">
            <v>232293</v>
          </cell>
          <cell r="DH84"/>
          <cell r="DI84"/>
          <cell r="DJ84"/>
          <cell r="DK84"/>
          <cell r="DL84"/>
          <cell r="DM84"/>
          <cell r="DN84"/>
          <cell r="DO84">
            <v>299026.04098636709</v>
          </cell>
          <cell r="DP84">
            <v>306368.55375513079</v>
          </cell>
          <cell r="DQ84">
            <v>310906.2764332706</v>
          </cell>
          <cell r="DR84">
            <v>256518.30715771753</v>
          </cell>
          <cell r="DS84"/>
          <cell r="DT84"/>
          <cell r="DU84"/>
          <cell r="DV84"/>
          <cell r="DW84"/>
          <cell r="DX84"/>
          <cell r="DY84"/>
          <cell r="DZ84">
            <v>3.2108407576575351</v>
          </cell>
          <cell r="EA84">
            <v>1.9548350921115714</v>
          </cell>
          <cell r="EB84">
            <v>2.0281674826057698</v>
          </cell>
          <cell r="EC84">
            <v>0.90556109844112276</v>
          </cell>
          <cell r="ED84"/>
          <cell r="EE84"/>
          <cell r="EF84"/>
          <cell r="EG84"/>
          <cell r="EH84"/>
          <cell r="EI84"/>
          <cell r="EJ84"/>
          <cell r="EK84">
            <v>2.41E-2</v>
          </cell>
          <cell r="EL84">
            <v>3.5200000000000002E-2</v>
          </cell>
          <cell r="EM84">
            <v>4.396794443253986E-2</v>
          </cell>
          <cell r="EN84">
            <v>4.3984752298205455E-2</v>
          </cell>
        </row>
        <row r="85">
          <cell r="B85">
            <v>30700</v>
          </cell>
          <cell r="C85" t="str">
            <v>Beaufort County Schools</v>
          </cell>
          <cell r="D85">
            <v>2.1387537494670207E-3</v>
          </cell>
          <cell r="E85">
            <v>3291738.0992347421</v>
          </cell>
          <cell r="F85">
            <v>2551127.5036666356</v>
          </cell>
          <cell r="G85">
            <v>-632749.30000000028</v>
          </cell>
          <cell r="H85">
            <v>-154756.23681319837</v>
          </cell>
          <cell r="I85">
            <v>-55840.98257279188</v>
          </cell>
          <cell r="J85">
            <v>650499.09980289254</v>
          </cell>
          <cell r="K85">
            <v>0</v>
          </cell>
          <cell r="L85">
            <v>-201668.76822005436</v>
          </cell>
          <cell r="M85">
            <v>9629.7525198556432</v>
          </cell>
          <cell r="N85">
            <v>459.09632484559279</v>
          </cell>
          <cell r="O85">
            <v>-4009.9472661219679</v>
          </cell>
          <cell r="P85">
            <v>6524.5099919228369</v>
          </cell>
          <cell r="Q85">
            <v>-7092598.5509786233</v>
          </cell>
          <cell r="R85">
            <v>-218468</v>
          </cell>
          <cell r="S85">
            <v>-1850113.7243098971</v>
          </cell>
          <cell r="T85">
            <v>1430496</v>
          </cell>
          <cell r="U85">
            <v>3252495.4776269253</v>
          </cell>
          <cell r="V85">
            <v>45062.241138990452</v>
          </cell>
          <cell r="W85">
            <v>0</v>
          </cell>
          <cell r="X85">
            <v>4728053.7187659154</v>
          </cell>
          <cell r="Y85">
            <v>5944960</v>
          </cell>
          <cell r="Z85">
            <v>20344296.706194837</v>
          </cell>
          <cell r="AA85">
            <v>0</v>
          </cell>
          <cell r="AB85">
            <v>3411375.0028224448</v>
          </cell>
          <cell r="AC85">
            <v>29700631.70901728</v>
          </cell>
          <cell r="AD85" t="str">
            <v>N/A</v>
          </cell>
          <cell r="AE85">
            <v>-7333006</v>
          </cell>
          <cell r="AF85">
            <v>-7333006</v>
          </cell>
          <cell r="AG85">
            <v>-7326491</v>
          </cell>
          <cell r="AH85">
            <v>-2941981</v>
          </cell>
          <cell r="AI85">
            <v>-38094</v>
          </cell>
          <cell r="AJ85">
            <v>0</v>
          </cell>
          <cell r="AK85">
            <v>-24972578</v>
          </cell>
          <cell r="AL85">
            <v>63482083</v>
          </cell>
          <cell r="AM85">
            <v>-1850113.7243098971</v>
          </cell>
          <cell r="AN85">
            <v>-2395727.6999999997</v>
          </cell>
          <cell r="AO85">
            <v>3011809.5647046957</v>
          </cell>
          <cell r="AP85">
            <v>1280265</v>
          </cell>
          <cell r="AQ85">
            <v>-3163760</v>
          </cell>
          <cell r="AR85">
            <v>7086074.0409867009</v>
          </cell>
          <cell r="AS85">
            <v>218468</v>
          </cell>
          <cell r="AT85">
            <v>67669098.181381494</v>
          </cell>
          <cell r="AU85">
            <v>2.2283652640666882E-3</v>
          </cell>
          <cell r="AV85">
            <v>3907180.6887351726</v>
          </cell>
          <cell r="AW85">
            <v>2811925.2609038781</v>
          </cell>
          <cell r="AX85">
            <v>-695303</v>
          </cell>
          <cell r="AY85">
            <v>0</v>
          </cell>
          <cell r="AZ85">
            <v>-30064.538138010685</v>
          </cell>
          <cell r="BA85">
            <v>-2281092.9699618542</v>
          </cell>
          <cell r="BB85">
            <v>0</v>
          </cell>
          <cell r="BC85">
            <v>-195287.0614876858</v>
          </cell>
          <cell r="BD85">
            <v>6797.8755865797439</v>
          </cell>
          <cell r="BE85">
            <v>663.6339160222285</v>
          </cell>
          <cell r="BF85">
            <v>-247.82256217203226</v>
          </cell>
          <cell r="BG85">
            <v>0</v>
          </cell>
          <cell r="BH85">
            <v>-5078613.4070608607</v>
          </cell>
          <cell r="BI85">
            <v>476832</v>
          </cell>
          <cell r="BJ85">
            <v>-1077209.3400689312</v>
          </cell>
          <cell r="BK85">
            <v>1907328</v>
          </cell>
          <cell r="BL85">
            <v>0</v>
          </cell>
          <cell r="BM85">
            <v>6827.1696763411646</v>
          </cell>
          <cell r="BN85">
            <v>0</v>
          </cell>
          <cell r="BO85">
            <v>1914155.1696763411</v>
          </cell>
          <cell r="BP85">
            <v>3476500</v>
          </cell>
          <cell r="BQ85">
            <v>27501903.90301745</v>
          </cell>
          <cell r="BR85">
            <v>0</v>
          </cell>
          <cell r="BS85">
            <v>4341184.7664562138</v>
          </cell>
          <cell r="BT85">
            <v>35319588.669473663</v>
          </cell>
          <cell r="BU85">
            <v>-7601441</v>
          </cell>
          <cell r="BV85">
            <v>-7601441</v>
          </cell>
          <cell r="BW85">
            <v>-7601441</v>
          </cell>
          <cell r="BX85">
            <v>-7594653</v>
          </cell>
          <cell r="BY85">
            <v>-3006458</v>
          </cell>
          <cell r="BZ85">
            <v>0</v>
          </cell>
          <cell r="CA85"/>
          <cell r="CB85">
            <v>-33405434</v>
          </cell>
          <cell r="CC85">
            <v>76141522</v>
          </cell>
          <cell r="CD85">
            <v>-1077209.3400689312</v>
          </cell>
          <cell r="CE85">
            <v>-2249448.04</v>
          </cell>
          <cell r="CF85">
            <v>-11528595.998042431</v>
          </cell>
          <cell r="CG85">
            <v>1070533</v>
          </cell>
          <cell r="CH85">
            <v>-3476499.96</v>
          </cell>
          <cell r="CI85">
            <v>5078613.4070608607</v>
          </cell>
          <cell r="CJ85">
            <v>-476832</v>
          </cell>
          <cell r="CK85">
            <v>63482083.068949483</v>
          </cell>
          <cell r="CL85"/>
          <cell r="CM85"/>
          <cell r="CN85"/>
          <cell r="CO85"/>
          <cell r="CP85"/>
          <cell r="CQ85"/>
          <cell r="CR85"/>
          <cell r="CS85">
            <v>2.2552872815913899E-3</v>
          </cell>
          <cell r="CT85">
            <v>2.3223349021710077E-3</v>
          </cell>
          <cell r="CU85">
            <v>2.2283652640666882E-3</v>
          </cell>
          <cell r="CV85">
            <v>2.1387537494670207E-3</v>
          </cell>
          <cell r="CW85"/>
          <cell r="CX85"/>
          <cell r="CY85"/>
          <cell r="CZ85"/>
          <cell r="DA85"/>
          <cell r="DB85"/>
          <cell r="DC85"/>
          <cell r="DD85">
            <v>98112662</v>
          </cell>
          <cell r="DE85">
            <v>76141522</v>
          </cell>
          <cell r="DF85">
            <v>63482083</v>
          </cell>
          <cell r="DG85">
            <v>67669098</v>
          </cell>
          <cell r="DH85"/>
          <cell r="DI85"/>
          <cell r="DJ85"/>
          <cell r="DK85"/>
          <cell r="DL85"/>
          <cell r="DM85"/>
          <cell r="DN85"/>
          <cell r="DO85">
            <v>36868115.018354699</v>
          </cell>
          <cell r="DP85">
            <v>37042360.713995725</v>
          </cell>
          <cell r="DQ85">
            <v>37181195.996457092</v>
          </cell>
          <cell r="DR85">
            <v>38209296.849353477</v>
          </cell>
          <cell r="DS85"/>
          <cell r="DT85"/>
          <cell r="DU85"/>
          <cell r="DV85"/>
          <cell r="DW85"/>
          <cell r="DX85"/>
          <cell r="DY85"/>
          <cell r="DZ85">
            <v>2.6611792317332972</v>
          </cell>
          <cell r="EA85">
            <v>2.0555256342296624</v>
          </cell>
          <cell r="EB85">
            <v>1.7073706560178714</v>
          </cell>
          <cell r="EC85">
            <v>1.771011339643247</v>
          </cell>
          <cell r="ED85"/>
          <cell r="EE85"/>
          <cell r="EF85"/>
          <cell r="EG85"/>
          <cell r="EH85"/>
          <cell r="EI85"/>
          <cell r="EJ85"/>
          <cell r="EK85">
            <v>2.41E-2</v>
          </cell>
          <cell r="EL85">
            <v>3.5200000000000002E-2</v>
          </cell>
          <cell r="EM85">
            <v>4.396794443253986E-2</v>
          </cell>
          <cell r="EN85">
            <v>4.3984752298205455E-2</v>
          </cell>
        </row>
        <row r="86">
          <cell r="B86">
            <v>30705</v>
          </cell>
          <cell r="C86" t="str">
            <v>Beaufort County Community College</v>
          </cell>
          <cell r="D86">
            <v>4.0757602220089909E-4</v>
          </cell>
          <cell r="E86">
            <v>627296.86432932306</v>
          </cell>
          <cell r="F86">
            <v>486160.87772183714</v>
          </cell>
          <cell r="G86">
            <v>-32405.229999999981</v>
          </cell>
          <cell r="H86">
            <v>-29491.4416523277</v>
          </cell>
          <cell r="I86">
            <v>-10641.452087917984</v>
          </cell>
          <cell r="J86">
            <v>123963.70344598984</v>
          </cell>
          <cell r="K86">
            <v>0</v>
          </cell>
          <cell r="L86">
            <v>-38431.425017381269</v>
          </cell>
          <cell r="M86">
            <v>1835.1136627112519</v>
          </cell>
          <cell r="N86">
            <v>87.488638621556191</v>
          </cell>
          <cell r="O86">
            <v>-764.16387644844349</v>
          </cell>
          <cell r="P86">
            <v>1243.3567118143515</v>
          </cell>
          <cell r="Q86">
            <v>-1351615.6804850074</v>
          </cell>
          <cell r="R86">
            <v>-254718</v>
          </cell>
          <cell r="S86">
            <v>-477479.98860878567</v>
          </cell>
          <cell r="T86">
            <v>55240</v>
          </cell>
          <cell r="U86">
            <v>619818.51315418899</v>
          </cell>
          <cell r="V86">
            <v>8587.3789815514465</v>
          </cell>
          <cell r="W86">
            <v>0</v>
          </cell>
          <cell r="X86">
            <v>683645.89213574049</v>
          </cell>
          <cell r="Y86">
            <v>967614</v>
          </cell>
          <cell r="Z86">
            <v>3876952.8881256576</v>
          </cell>
          <cell r="AA86">
            <v>0</v>
          </cell>
          <cell r="AB86">
            <v>650095.71776668564</v>
          </cell>
          <cell r="AC86">
            <v>5494662.6058923434</v>
          </cell>
          <cell r="AD86" t="str">
            <v>N/A</v>
          </cell>
          <cell r="AE86">
            <v>-1522339</v>
          </cell>
          <cell r="AF86">
            <v>-1522339</v>
          </cell>
          <cell r="AG86">
            <v>-1521097</v>
          </cell>
          <cell r="AH86">
            <v>-326158</v>
          </cell>
          <cell r="AI86">
            <v>80916</v>
          </cell>
          <cell r="AJ86">
            <v>0</v>
          </cell>
          <cell r="AK86">
            <v>-4811017</v>
          </cell>
          <cell r="AL86">
            <v>11745821</v>
          </cell>
          <cell r="AM86">
            <v>-477479.98860878567</v>
          </cell>
          <cell r="AN86">
            <v>-457414.77</v>
          </cell>
          <cell r="AO86">
            <v>573951.70543353376</v>
          </cell>
          <cell r="AP86">
            <v>67563</v>
          </cell>
          <cell r="AQ86">
            <v>-162030</v>
          </cell>
          <cell r="AR86">
            <v>1350372.3237731929</v>
          </cell>
          <cell r="AS86">
            <v>254718</v>
          </cell>
          <cell r="AT86">
            <v>12895501.270597942</v>
          </cell>
          <cell r="AU86">
            <v>4.1230499645895832E-4</v>
          </cell>
          <cell r="AV86">
            <v>722929.11131343804</v>
          </cell>
          <cell r="AW86">
            <v>520278.63359529217</v>
          </cell>
          <cell r="AX86">
            <v>13811</v>
          </cell>
          <cell r="AY86">
            <v>0</v>
          </cell>
          <cell r="AZ86">
            <v>-5562.7142867551647</v>
          </cell>
          <cell r="BA86">
            <v>-422060.98078655498</v>
          </cell>
          <cell r="BB86">
            <v>0</v>
          </cell>
          <cell r="BC86">
            <v>-36133.138715426961</v>
          </cell>
          <cell r="BD86">
            <v>1257.7821575526593</v>
          </cell>
          <cell r="BE86">
            <v>122.7893756054353</v>
          </cell>
          <cell r="BF86">
            <v>-45.853560126097825</v>
          </cell>
          <cell r="BG86">
            <v>0</v>
          </cell>
          <cell r="BH86">
            <v>-939674.35078093247</v>
          </cell>
          <cell r="BI86">
            <v>-268528</v>
          </cell>
          <cell r="BJ86">
            <v>-413605.72168790724</v>
          </cell>
          <cell r="BK86">
            <v>69050</v>
          </cell>
          <cell r="BL86">
            <v>0</v>
          </cell>
          <cell r="BM86">
            <v>1263.2023190361087</v>
          </cell>
          <cell r="BN86">
            <v>0</v>
          </cell>
          <cell r="BO86">
            <v>70313.202319036107</v>
          </cell>
          <cell r="BP86">
            <v>1074112</v>
          </cell>
          <cell r="BQ86">
            <v>5088560.9169183653</v>
          </cell>
          <cell r="BR86">
            <v>0</v>
          </cell>
          <cell r="BS86">
            <v>803231.0495160576</v>
          </cell>
          <cell r="BT86">
            <v>6965903.9664344229</v>
          </cell>
          <cell r="BU86">
            <v>-1620758</v>
          </cell>
          <cell r="BV86">
            <v>-1620758</v>
          </cell>
          <cell r="BW86">
            <v>-1620758</v>
          </cell>
          <cell r="BX86">
            <v>-1619502</v>
          </cell>
          <cell r="BY86">
            <v>-413814</v>
          </cell>
          <cell r="BZ86">
            <v>0</v>
          </cell>
          <cell r="CA86"/>
          <cell r="CB86">
            <v>-6895590</v>
          </cell>
          <cell r="CC86">
            <v>13460453</v>
          </cell>
          <cell r="CD86">
            <v>-413605.72168790724</v>
          </cell>
          <cell r="CE86">
            <v>-425164.27</v>
          </cell>
          <cell r="CF86">
            <v>-2133087.33931485</v>
          </cell>
          <cell r="CG86">
            <v>-20027</v>
          </cell>
          <cell r="CH86">
            <v>69050.270000000019</v>
          </cell>
          <cell r="CI86">
            <v>939674.35078093247</v>
          </cell>
          <cell r="CJ86">
            <v>268528</v>
          </cell>
          <cell r="CK86">
            <v>11745821.289778175</v>
          </cell>
          <cell r="CL86"/>
          <cell r="CM86"/>
          <cell r="CN86"/>
          <cell r="CO86"/>
          <cell r="CP86"/>
          <cell r="CQ86"/>
          <cell r="CR86"/>
          <cell r="CS86">
            <v>4.4830303929421523E-4</v>
          </cell>
          <cell r="CT86">
            <v>4.1054706809480414E-4</v>
          </cell>
          <cell r="CU86">
            <v>4.1230499645895832E-4</v>
          </cell>
          <cell r="CV86">
            <v>4.0757602220089909E-4</v>
          </cell>
          <cell r="CW86"/>
          <cell r="CX86"/>
          <cell r="CY86"/>
          <cell r="CZ86"/>
          <cell r="DA86"/>
          <cell r="DB86"/>
          <cell r="DC86"/>
          <cell r="DD86">
            <v>19502706</v>
          </cell>
          <cell r="DE86">
            <v>13460453</v>
          </cell>
          <cell r="DF86">
            <v>11745821</v>
          </cell>
          <cell r="DG86">
            <v>12895501</v>
          </cell>
          <cell r="DH86"/>
          <cell r="DI86"/>
          <cell r="DJ86"/>
          <cell r="DK86"/>
          <cell r="DL86"/>
          <cell r="DM86"/>
          <cell r="DN86"/>
          <cell r="DO86">
            <v>7665637.8565765414</v>
          </cell>
          <cell r="DP86">
            <v>7258344.0785427839</v>
          </cell>
          <cell r="DQ86">
            <v>7027553.3252862338</v>
          </cell>
          <cell r="DR86">
            <v>7295276.8088830588</v>
          </cell>
          <cell r="DS86"/>
          <cell r="DT86"/>
          <cell r="DU86"/>
          <cell r="DV86"/>
          <cell r="DW86"/>
          <cell r="DX86"/>
          <cell r="DY86"/>
          <cell r="DZ86">
            <v>2.5441726265829456</v>
          </cell>
          <cell r="EA86">
            <v>1.8544798723157774</v>
          </cell>
          <cell r="EB86">
            <v>1.6713954994459739</v>
          </cell>
          <cell r="EC86">
            <v>1.7676506783536787</v>
          </cell>
          <cell r="ED86"/>
          <cell r="EE86"/>
          <cell r="EF86"/>
          <cell r="EG86"/>
          <cell r="EH86"/>
          <cell r="EI86"/>
          <cell r="EJ86"/>
          <cell r="EK86">
            <v>2.41E-2</v>
          </cell>
          <cell r="EL86">
            <v>3.5200000000000002E-2</v>
          </cell>
          <cell r="EM86">
            <v>4.396794443253986E-2</v>
          </cell>
          <cell r="EN86">
            <v>4.3984752298205455E-2</v>
          </cell>
        </row>
        <row r="87">
          <cell r="B87">
            <v>30800</v>
          </cell>
          <cell r="C87" t="str">
            <v>Bertie County Schools</v>
          </cell>
          <cell r="D87">
            <v>7.1397243626446065E-4</v>
          </cell>
          <cell r="E87">
            <v>1098869.0356899893</v>
          </cell>
          <cell r="F87">
            <v>851633.67660631461</v>
          </cell>
          <cell r="G87">
            <v>-180957.65999999992</v>
          </cell>
          <cell r="H87">
            <v>-51661.715357447611</v>
          </cell>
          <cell r="I87">
            <v>-18641.193443066026</v>
          </cell>
          <cell r="J87">
            <v>217153.76405060574</v>
          </cell>
          <cell r="K87">
            <v>0</v>
          </cell>
          <cell r="L87">
            <v>-67322.356208799858</v>
          </cell>
          <cell r="M87">
            <v>3214.6654886933629</v>
          </cell>
          <cell r="N87">
            <v>153.25846727878405</v>
          </cell>
          <cell r="O87">
            <v>-1338.6262067798009</v>
          </cell>
          <cell r="P87">
            <v>2178.0535957100351</v>
          </cell>
          <cell r="Q87">
            <v>-2367696.5467155459</v>
          </cell>
          <cell r="R87">
            <v>-988620</v>
          </cell>
          <cell r="S87">
            <v>-1503035.6440330474</v>
          </cell>
          <cell r="T87">
            <v>0</v>
          </cell>
          <cell r="U87">
            <v>1085768.8131133043</v>
          </cell>
          <cell r="V87">
            <v>15042.965136850937</v>
          </cell>
          <cell r="W87">
            <v>0</v>
          </cell>
          <cell r="X87">
            <v>1100811.7782501553</v>
          </cell>
          <cell r="Y87">
            <v>4714470</v>
          </cell>
          <cell r="Z87">
            <v>6791463.0597508848</v>
          </cell>
          <cell r="AA87">
            <v>0</v>
          </cell>
          <cell r="AB87">
            <v>1138806.9909328192</v>
          </cell>
          <cell r="AC87">
            <v>12644740.050683703</v>
          </cell>
          <cell r="AD87" t="str">
            <v>N/A</v>
          </cell>
          <cell r="AE87">
            <v>-3333373</v>
          </cell>
          <cell r="AF87">
            <v>-3333373</v>
          </cell>
          <cell r="AG87">
            <v>-3331198</v>
          </cell>
          <cell r="AH87">
            <v>-1563534</v>
          </cell>
          <cell r="AI87">
            <v>17551</v>
          </cell>
          <cell r="AJ87">
            <v>0</v>
          </cell>
          <cell r="AK87">
            <v>-11543927</v>
          </cell>
          <cell r="AL87">
            <v>21088270</v>
          </cell>
          <cell r="AM87">
            <v>-1503035.6440330474</v>
          </cell>
          <cell r="AN87">
            <v>-825621.34000000008</v>
          </cell>
          <cell r="AO87">
            <v>1005421.5044685182</v>
          </cell>
          <cell r="AP87">
            <v>375367</v>
          </cell>
          <cell r="AQ87">
            <v>-904810</v>
          </cell>
          <cell r="AR87">
            <v>2365518.4931198359</v>
          </cell>
          <cell r="AS87">
            <v>988620</v>
          </cell>
          <cell r="AT87">
            <v>22589730.013555307</v>
          </cell>
          <cell r="AU87">
            <v>7.4024616143119433E-4</v>
          </cell>
          <cell r="AV87">
            <v>1297936.0042509371</v>
          </cell>
          <cell r="AW87">
            <v>934100.39825195004</v>
          </cell>
          <cell r="AX87">
            <v>-843800</v>
          </cell>
          <cell r="AY87">
            <v>0</v>
          </cell>
          <cell r="AZ87">
            <v>-9987.2131875046707</v>
          </cell>
          <cell r="BA87">
            <v>-757761.90829701046</v>
          </cell>
          <cell r="BB87">
            <v>0</v>
          </cell>
          <cell r="BC87">
            <v>-64872.891340811526</v>
          </cell>
          <cell r="BD87">
            <v>2258.2030827697772</v>
          </cell>
          <cell r="BE87">
            <v>220.45418982814684</v>
          </cell>
          <cell r="BF87">
            <v>-82.324789082872854</v>
          </cell>
          <cell r="BG87">
            <v>0</v>
          </cell>
          <cell r="BH87">
            <v>-1687077.1325473748</v>
          </cell>
          <cell r="BI87">
            <v>-144820</v>
          </cell>
          <cell r="BJ87">
            <v>-1273886.4103862992</v>
          </cell>
          <cell r="BK87">
            <v>0</v>
          </cell>
          <cell r="BL87">
            <v>0</v>
          </cell>
          <cell r="BM87">
            <v>2267.9343588079514</v>
          </cell>
          <cell r="BN87">
            <v>0</v>
          </cell>
          <cell r="BO87">
            <v>2267.9343588079514</v>
          </cell>
          <cell r="BP87">
            <v>4798280</v>
          </cell>
          <cell r="BQ87">
            <v>9135925.3909322247</v>
          </cell>
          <cell r="BR87">
            <v>0</v>
          </cell>
          <cell r="BS87">
            <v>1442108.8908773335</v>
          </cell>
          <cell r="BT87">
            <v>15376314.281809557</v>
          </cell>
          <cell r="BU87">
            <v>-3441188</v>
          </cell>
          <cell r="BV87">
            <v>-3441188</v>
          </cell>
          <cell r="BW87">
            <v>-3441188</v>
          </cell>
          <cell r="BX87">
            <v>-3438933</v>
          </cell>
          <cell r="BY87">
            <v>-1611549</v>
          </cell>
          <cell r="BZ87">
            <v>0</v>
          </cell>
          <cell r="CA87"/>
          <cell r="CB87">
            <v>-15374046</v>
          </cell>
          <cell r="CC87">
            <v>28066714</v>
          </cell>
          <cell r="CD87">
            <v>-1273886.4103862992</v>
          </cell>
          <cell r="CE87">
            <v>-806922.07</v>
          </cell>
          <cell r="CF87">
            <v>-3829712.7817670656</v>
          </cell>
          <cell r="CG87">
            <v>1319180</v>
          </cell>
          <cell r="CH87">
            <v>-4218999.93</v>
          </cell>
          <cell r="CI87">
            <v>1687077.1325473748</v>
          </cell>
          <cell r="CJ87">
            <v>144820</v>
          </cell>
          <cell r="CK87">
            <v>21088269.94039401</v>
          </cell>
          <cell r="CL87"/>
          <cell r="CM87"/>
          <cell r="CN87"/>
          <cell r="CO87"/>
          <cell r="CP87"/>
          <cell r="CQ87"/>
          <cell r="CR87"/>
          <cell r="CS87">
            <v>8.7643852311274301E-4</v>
          </cell>
          <cell r="CT87">
            <v>8.56041583000839E-4</v>
          </cell>
          <cell r="CU87">
            <v>7.4024616143119433E-4</v>
          </cell>
          <cell r="CV87">
            <v>7.1397243626446065E-4</v>
          </cell>
          <cell r="CW87"/>
          <cell r="CX87"/>
          <cell r="CY87"/>
          <cell r="CZ87"/>
          <cell r="DA87"/>
          <cell r="DB87"/>
          <cell r="DC87"/>
          <cell r="DD87">
            <v>38128055</v>
          </cell>
          <cell r="DE87">
            <v>28066714</v>
          </cell>
          <cell r="DF87">
            <v>21088270</v>
          </cell>
          <cell r="DG87">
            <v>22589731</v>
          </cell>
          <cell r="DH87"/>
          <cell r="DI87"/>
          <cell r="DJ87"/>
          <cell r="DK87"/>
          <cell r="DL87"/>
          <cell r="DM87"/>
          <cell r="DN87"/>
          <cell r="DO87">
            <v>15008105.208252825</v>
          </cell>
          <cell r="DP87">
            <v>14325847.823723992</v>
          </cell>
          <cell r="DQ87">
            <v>13337639.76985966</v>
          </cell>
          <cell r="DR87">
            <v>13167778.151590852</v>
          </cell>
          <cell r="DS87"/>
          <cell r="DT87"/>
          <cell r="DU87"/>
          <cell r="DV87"/>
          <cell r="DW87"/>
          <cell r="DX87"/>
          <cell r="DY87"/>
          <cell r="DZ87">
            <v>2.5404975825351834</v>
          </cell>
          <cell r="EA87">
            <v>1.9591660015765882</v>
          </cell>
          <cell r="EB87">
            <v>1.5811095788967986</v>
          </cell>
          <cell r="EC87">
            <v>1.71553095290194</v>
          </cell>
          <cell r="ED87"/>
          <cell r="EE87"/>
          <cell r="EF87"/>
          <cell r="EG87"/>
          <cell r="EH87"/>
          <cell r="EI87"/>
          <cell r="EJ87"/>
          <cell r="EK87">
            <v>2.41E-2</v>
          </cell>
          <cell r="EL87">
            <v>3.5200000000000002E-2</v>
          </cell>
          <cell r="EM87">
            <v>4.396794443253986E-2</v>
          </cell>
          <cell r="EN87">
            <v>4.3984752298205455E-2</v>
          </cell>
        </row>
        <row r="88">
          <cell r="B88">
            <v>30900</v>
          </cell>
          <cell r="C88" t="str">
            <v>Bladen County Schools</v>
          </cell>
          <cell r="D88">
            <v>1.3471224831228487E-3</v>
          </cell>
          <cell r="E88">
            <v>2073345.0043681944</v>
          </cell>
          <cell r="F88">
            <v>1606861.5745776326</v>
          </cell>
          <cell r="G88">
            <v>-481440.80999999982</v>
          </cell>
          <cell r="H88">
            <v>-97475.273189583269</v>
          </cell>
          <cell r="I88">
            <v>-35172.1852607974</v>
          </cell>
          <cell r="J88">
            <v>409725.50618042191</v>
          </cell>
          <cell r="K88">
            <v>0</v>
          </cell>
          <cell r="L88">
            <v>-127023.7547827219</v>
          </cell>
          <cell r="M88">
            <v>6065.4276489938084</v>
          </cell>
          <cell r="N88">
            <v>289.16792373721819</v>
          </cell>
          <cell r="O88">
            <v>-2525.7185964845457</v>
          </cell>
          <cell r="P88">
            <v>4109.5493596068427</v>
          </cell>
          <cell r="Q88">
            <v>-4467367.4910769211</v>
          </cell>
          <cell r="R88">
            <v>-299371</v>
          </cell>
          <cell r="S88">
            <v>-1409980.0028479211</v>
          </cell>
          <cell r="T88">
            <v>0</v>
          </cell>
          <cell r="U88">
            <v>2048627.5174308848</v>
          </cell>
          <cell r="V88">
            <v>28383.051668928681</v>
          </cell>
          <cell r="W88">
            <v>0</v>
          </cell>
          <cell r="X88">
            <v>2077010.5690998135</v>
          </cell>
          <cell r="Y88">
            <v>3505611</v>
          </cell>
          <cell r="Z88">
            <v>12814125.751067342</v>
          </cell>
          <cell r="AA88">
            <v>0</v>
          </cell>
          <cell r="AB88">
            <v>2148699.8986258232</v>
          </cell>
          <cell r="AC88">
            <v>18468436.649693165</v>
          </cell>
          <cell r="AD88" t="str">
            <v>N/A</v>
          </cell>
          <cell r="AE88">
            <v>-4863454</v>
          </cell>
          <cell r="AF88">
            <v>-4863454</v>
          </cell>
          <cell r="AG88">
            <v>-4859351</v>
          </cell>
          <cell r="AH88">
            <v>-1698276</v>
          </cell>
          <cell r="AI88">
            <v>-106891</v>
          </cell>
          <cell r="AJ88">
            <v>0</v>
          </cell>
          <cell r="AK88">
            <v>-16391426</v>
          </cell>
          <cell r="AL88">
            <v>40393513</v>
          </cell>
          <cell r="AM88">
            <v>-1409980.0028479211</v>
          </cell>
          <cell r="AN88">
            <v>-1624932.1900000002</v>
          </cell>
          <cell r="AO88">
            <v>1897028.2953375124</v>
          </cell>
          <cell r="AP88">
            <v>1011243</v>
          </cell>
          <cell r="AQ88">
            <v>-2407220</v>
          </cell>
          <cell r="AR88">
            <v>4463257.9417173136</v>
          </cell>
          <cell r="AS88">
            <v>299371</v>
          </cell>
          <cell r="AT88">
            <v>42622281.044206902</v>
          </cell>
          <cell r="AU88">
            <v>1.4179040458677495E-3</v>
          </cell>
          <cell r="AV88">
            <v>2486130.7056921283</v>
          </cell>
          <cell r="AW88">
            <v>1789222.0222626913</v>
          </cell>
          <cell r="AX88">
            <v>-200273</v>
          </cell>
          <cell r="AY88">
            <v>0</v>
          </cell>
          <cell r="AZ88">
            <v>-19130.001239220026</v>
          </cell>
          <cell r="BA88">
            <v>-1451454.5722216028</v>
          </cell>
          <cell r="BB88">
            <v>0</v>
          </cell>
          <cell r="BC88">
            <v>-124260.73905122897</v>
          </cell>
          <cell r="BD88">
            <v>4325.4736792686608</v>
          </cell>
          <cell r="BE88">
            <v>422.26883970796621</v>
          </cell>
          <cell r="BF88">
            <v>-157.68896564101192</v>
          </cell>
          <cell r="BG88">
            <v>0</v>
          </cell>
          <cell r="BH88">
            <v>-3231510.835942687</v>
          </cell>
          <cell r="BI88">
            <v>-99093</v>
          </cell>
          <cell r="BJ88">
            <v>-845779.36694658315</v>
          </cell>
          <cell r="BK88">
            <v>0</v>
          </cell>
          <cell r="BL88">
            <v>0</v>
          </cell>
          <cell r="BM88">
            <v>4344.1134458556389</v>
          </cell>
          <cell r="BN88">
            <v>0</v>
          </cell>
          <cell r="BO88">
            <v>4344.1134458556389</v>
          </cell>
          <cell r="BP88">
            <v>1397762</v>
          </cell>
          <cell r="BQ88">
            <v>17499402.562930766</v>
          </cell>
          <cell r="BR88">
            <v>0</v>
          </cell>
          <cell r="BS88">
            <v>2762286.5710015367</v>
          </cell>
          <cell r="BT88">
            <v>21659451.133932304</v>
          </cell>
          <cell r="BU88">
            <v>-4997141</v>
          </cell>
          <cell r="BV88">
            <v>-4997141</v>
          </cell>
          <cell r="BW88">
            <v>-4997141</v>
          </cell>
          <cell r="BX88">
            <v>-4992822</v>
          </cell>
          <cell r="BY88">
            <v>-1670863</v>
          </cell>
          <cell r="BZ88">
            <v>0</v>
          </cell>
          <cell r="CA88"/>
          <cell r="CB88">
            <v>-21655108</v>
          </cell>
          <cell r="CC88">
            <v>47452186</v>
          </cell>
          <cell r="CD88">
            <v>-845779.36694658315</v>
          </cell>
          <cell r="CE88">
            <v>-1541411.52</v>
          </cell>
          <cell r="CF88">
            <v>-7335620.9470647667</v>
          </cell>
          <cell r="CG88">
            <v>334925</v>
          </cell>
          <cell r="CH88">
            <v>-1001390.48</v>
          </cell>
          <cell r="CI88">
            <v>3231510.835942687</v>
          </cell>
          <cell r="CJ88">
            <v>99093</v>
          </cell>
          <cell r="CK88">
            <v>40393512.521931335</v>
          </cell>
          <cell r="CL88"/>
          <cell r="CM88"/>
          <cell r="CN88"/>
          <cell r="CO88"/>
          <cell r="CP88"/>
          <cell r="CQ88"/>
          <cell r="CR88"/>
          <cell r="CS88">
            <v>1.4630847682845518E-3</v>
          </cell>
          <cell r="CT88">
            <v>1.44730317229062E-3</v>
          </cell>
          <cell r="CU88">
            <v>1.4179040458677495E-3</v>
          </cell>
          <cell r="CV88">
            <v>1.3471224831228487E-3</v>
          </cell>
          <cell r="CW88"/>
          <cell r="CX88"/>
          <cell r="CY88"/>
          <cell r="CZ88"/>
          <cell r="DA88"/>
          <cell r="DB88"/>
          <cell r="DC88"/>
          <cell r="DD88">
            <v>63649160</v>
          </cell>
          <cell r="DE88">
            <v>47452186</v>
          </cell>
          <cell r="DF88">
            <v>40393513</v>
          </cell>
          <cell r="DG88">
            <v>42622281</v>
          </cell>
          <cell r="DH88"/>
          <cell r="DI88"/>
          <cell r="DJ88"/>
          <cell r="DK88"/>
          <cell r="DL88"/>
          <cell r="DM88"/>
          <cell r="DN88"/>
          <cell r="DO88">
            <v>24566832.07908719</v>
          </cell>
          <cell r="DP88">
            <v>25269117.272203628</v>
          </cell>
          <cell r="DQ88">
            <v>25478038.530873038</v>
          </cell>
          <cell r="DR88">
            <v>25915932.101874541</v>
          </cell>
          <cell r="DS88"/>
          <cell r="DT88"/>
          <cell r="DU88"/>
          <cell r="DV88"/>
          <cell r="DW88"/>
          <cell r="DX88"/>
          <cell r="DY88"/>
          <cell r="DZ88">
            <v>2.5908574534598667</v>
          </cell>
          <cell r="EA88">
            <v>1.8778727206350831</v>
          </cell>
          <cell r="EB88">
            <v>1.5854247551691674</v>
          </cell>
          <cell r="EC88">
            <v>1.6446362350562365</v>
          </cell>
          <cell r="ED88"/>
          <cell r="EE88"/>
          <cell r="EF88"/>
          <cell r="EG88"/>
          <cell r="EH88"/>
          <cell r="EI88"/>
          <cell r="EJ88"/>
          <cell r="EK88">
            <v>2.41E-2</v>
          </cell>
          <cell r="EL88">
            <v>3.5200000000000002E-2</v>
          </cell>
          <cell r="EM88">
            <v>4.396794443253986E-2</v>
          </cell>
          <cell r="EN88">
            <v>4.3984752298205455E-2</v>
          </cell>
        </row>
        <row r="89">
          <cell r="B89">
            <v>30905</v>
          </cell>
          <cell r="C89" t="str">
            <v>Bladen Community College</v>
          </cell>
          <cell r="D89">
            <v>2.6544293394408332E-4</v>
          </cell>
          <cell r="E89">
            <v>408541.01088268531</v>
          </cell>
          <cell r="F89">
            <v>316623.06593616516</v>
          </cell>
          <cell r="G89">
            <v>4686.2900000000373</v>
          </cell>
          <cell r="H89">
            <v>-19206.956180007932</v>
          </cell>
          <cell r="I89">
            <v>-6930.4819463840122</v>
          </cell>
          <cell r="J89">
            <v>80734.114258219066</v>
          </cell>
          <cell r="K89">
            <v>0</v>
          </cell>
          <cell r="L89">
            <v>-25029.318842601981</v>
          </cell>
          <cell r="M89">
            <v>1195.1585182085157</v>
          </cell>
          <cell r="N89">
            <v>56.978918428701149</v>
          </cell>
          <cell r="O89">
            <v>-497.67869140882789</v>
          </cell>
          <cell r="P89">
            <v>809.76366504796181</v>
          </cell>
          <cell r="Q89">
            <v>-880269.72208861599</v>
          </cell>
          <cell r="R89">
            <v>-228056</v>
          </cell>
          <cell r="S89">
            <v>-347343.77557026409</v>
          </cell>
          <cell r="T89">
            <v>316384</v>
          </cell>
          <cell r="U89">
            <v>403670.56863666599</v>
          </cell>
          <cell r="V89">
            <v>5592.7212288979972</v>
          </cell>
          <cell r="W89">
            <v>0</v>
          </cell>
          <cell r="X89">
            <v>725647.28986556409</v>
          </cell>
          <cell r="Y89">
            <v>903891</v>
          </cell>
          <cell r="Z89">
            <v>2524951.6490933355</v>
          </cell>
          <cell r="AA89">
            <v>0</v>
          </cell>
          <cell r="AB89">
            <v>423389.27039092418</v>
          </cell>
          <cell r="AC89">
            <v>3852231.9194842596</v>
          </cell>
          <cell r="AD89" t="str">
            <v>N/A</v>
          </cell>
          <cell r="AE89">
            <v>-1027833</v>
          </cell>
          <cell r="AF89">
            <v>-1027833</v>
          </cell>
          <cell r="AG89">
            <v>-1027025</v>
          </cell>
          <cell r="AH89">
            <v>-122381</v>
          </cell>
          <cell r="AI89">
            <v>78488</v>
          </cell>
          <cell r="AJ89">
            <v>0</v>
          </cell>
          <cell r="AK89">
            <v>-3126584</v>
          </cell>
          <cell r="AL89">
            <v>7606819</v>
          </cell>
          <cell r="AM89">
            <v>-347343.77557026409</v>
          </cell>
          <cell r="AN89">
            <v>-388211.29000000004</v>
          </cell>
          <cell r="AO89">
            <v>373798.79171938048</v>
          </cell>
          <cell r="AP89">
            <v>22483</v>
          </cell>
          <cell r="AQ89">
            <v>23420</v>
          </cell>
          <cell r="AR89">
            <v>879459.95842356805</v>
          </cell>
          <cell r="AS89">
            <v>228056</v>
          </cell>
          <cell r="AT89">
            <v>8398481.6845726855</v>
          </cell>
          <cell r="AU89">
            <v>2.6701662999648062E-4</v>
          </cell>
          <cell r="AV89">
            <v>468182.76927788783</v>
          </cell>
          <cell r="AW89">
            <v>336942.42998487968</v>
          </cell>
          <cell r="AX89">
            <v>73245</v>
          </cell>
          <cell r="AY89">
            <v>0</v>
          </cell>
          <cell r="AZ89">
            <v>-3602.5205496884973</v>
          </cell>
          <cell r="BA89">
            <v>-273334.79271540523</v>
          </cell>
          <cell r="BB89">
            <v>0</v>
          </cell>
          <cell r="BC89">
            <v>-23400.514216055752</v>
          </cell>
          <cell r="BD89">
            <v>814.56386865019374</v>
          </cell>
          <cell r="BE89">
            <v>79.520756612511889</v>
          </cell>
          <cell r="BF89">
            <v>-29.695645707340827</v>
          </cell>
          <cell r="BG89">
            <v>0</v>
          </cell>
          <cell r="BH89">
            <v>-608551.14683198207</v>
          </cell>
          <cell r="BI89">
            <v>-301297</v>
          </cell>
          <cell r="BJ89">
            <v>-330951.38607080851</v>
          </cell>
          <cell r="BK89">
            <v>366205</v>
          </cell>
          <cell r="BL89">
            <v>0</v>
          </cell>
          <cell r="BM89">
            <v>818.07406926812746</v>
          </cell>
          <cell r="BN89">
            <v>0</v>
          </cell>
          <cell r="BO89">
            <v>367023.07406926813</v>
          </cell>
          <cell r="BP89">
            <v>1205188</v>
          </cell>
          <cell r="BQ89">
            <v>3295449.7258987115</v>
          </cell>
          <cell r="BR89">
            <v>0</v>
          </cell>
          <cell r="BS89">
            <v>520187.8458721597</v>
          </cell>
          <cell r="BT89">
            <v>5020825.5717708711</v>
          </cell>
          <cell r="BU89">
            <v>-1112730</v>
          </cell>
          <cell r="BV89">
            <v>-1112730</v>
          </cell>
          <cell r="BW89">
            <v>-1112730</v>
          </cell>
          <cell r="BX89">
            <v>-1111916</v>
          </cell>
          <cell r="BY89">
            <v>-203696</v>
          </cell>
          <cell r="BZ89">
            <v>0</v>
          </cell>
          <cell r="CA89"/>
          <cell r="CB89">
            <v>-4653802</v>
          </cell>
          <cell r="CC89">
            <v>8493812</v>
          </cell>
          <cell r="CD89">
            <v>-330951.38607080851</v>
          </cell>
          <cell r="CE89">
            <v>-360060.35</v>
          </cell>
          <cell r="CF89">
            <v>-1381428.3060445685</v>
          </cell>
          <cell r="CG89">
            <v>-90606</v>
          </cell>
          <cell r="CH89">
            <v>366205.35</v>
          </cell>
          <cell r="CI89">
            <v>608551.14683198207</v>
          </cell>
          <cell r="CJ89">
            <v>301297</v>
          </cell>
          <cell r="CK89">
            <v>7606819.4547166051</v>
          </cell>
          <cell r="CL89"/>
          <cell r="CM89"/>
          <cell r="CN89"/>
          <cell r="CO89"/>
          <cell r="CP89"/>
          <cell r="CQ89"/>
          <cell r="CR89"/>
          <cell r="CS89">
            <v>3.0286670498713838E-4</v>
          </cell>
          <cell r="CT89">
            <v>2.5906332406833377E-4</v>
          </cell>
          <cell r="CU89">
            <v>2.6701662999648062E-4</v>
          </cell>
          <cell r="CV89">
            <v>2.6544293394408332E-4</v>
          </cell>
          <cell r="CW89"/>
          <cell r="CX89"/>
          <cell r="CY89"/>
          <cell r="CZ89"/>
          <cell r="DA89"/>
          <cell r="DB89"/>
          <cell r="DC89"/>
          <cell r="DD89">
            <v>13175731</v>
          </cell>
          <cell r="DE89">
            <v>8493812</v>
          </cell>
          <cell r="DF89">
            <v>7606819</v>
          </cell>
          <cell r="DG89">
            <v>8398482</v>
          </cell>
          <cell r="DH89"/>
          <cell r="DI89"/>
          <cell r="DJ89"/>
          <cell r="DK89"/>
          <cell r="DL89"/>
          <cell r="DM89"/>
          <cell r="DN89"/>
          <cell r="DO89">
            <v>5637500.0299056917</v>
          </cell>
          <cell r="DP89">
            <v>5924391.8177355751</v>
          </cell>
          <cell r="DQ89">
            <v>5951448.6246603578</v>
          </cell>
          <cell r="DR89">
            <v>6191555.2505739499</v>
          </cell>
          <cell r="DS89"/>
          <cell r="DT89"/>
          <cell r="DU89"/>
          <cell r="DV89"/>
          <cell r="DW89"/>
          <cell r="DX89"/>
          <cell r="DY89"/>
          <cell r="DZ89">
            <v>2.3371584798413587</v>
          </cell>
          <cell r="EA89">
            <v>1.433701932841861</v>
          </cell>
          <cell r="EB89">
            <v>1.2781457893260588</v>
          </cell>
          <cell r="EC89">
            <v>1.3564414206303772</v>
          </cell>
          <cell r="ED89"/>
          <cell r="EE89"/>
          <cell r="EF89"/>
          <cell r="EG89"/>
          <cell r="EH89"/>
          <cell r="EI89"/>
          <cell r="EJ89"/>
          <cell r="EK89">
            <v>2.41E-2</v>
          </cell>
          <cell r="EL89">
            <v>3.5200000000000002E-2</v>
          </cell>
          <cell r="EM89">
            <v>4.396794443253986E-2</v>
          </cell>
          <cell r="EN89">
            <v>4.3984752298205455E-2</v>
          </cell>
        </row>
        <row r="90">
          <cell r="B90">
            <v>31000</v>
          </cell>
          <cell r="C90" t="str">
            <v>Brunswick County Schools</v>
          </cell>
          <cell r="D90">
            <v>4.2110363944575409E-3</v>
          </cell>
          <cell r="E90">
            <v>6481171.074675763</v>
          </cell>
          <cell r="F90">
            <v>5022967.5891948538</v>
          </cell>
          <cell r="G90">
            <v>-689005.25999999978</v>
          </cell>
          <cell r="H90">
            <v>-304702.74834214477</v>
          </cell>
          <cell r="I90">
            <v>-109946.46296933206</v>
          </cell>
          <cell r="J90">
            <v>1280781.1018517108</v>
          </cell>
          <cell r="K90">
            <v>0</v>
          </cell>
          <cell r="L90">
            <v>-397069.79955579329</v>
          </cell>
          <cell r="M90">
            <v>18960.218464064284</v>
          </cell>
          <cell r="N90">
            <v>903.92422828867791</v>
          </cell>
          <cell r="O90">
            <v>-7895.267924932049</v>
          </cell>
          <cell r="P90">
            <v>12846.242368405303</v>
          </cell>
          <cell r="Q90">
            <v>-13964763.655886391</v>
          </cell>
          <cell r="R90">
            <v>976204</v>
          </cell>
          <cell r="S90">
            <v>-1679549.0438955091</v>
          </cell>
          <cell r="T90">
            <v>4125051</v>
          </cell>
          <cell r="U90">
            <v>6403905.4671481904</v>
          </cell>
          <cell r="V90">
            <v>88723.976521092554</v>
          </cell>
          <cell r="W90">
            <v>0</v>
          </cell>
          <cell r="X90">
            <v>10617680.443669284</v>
          </cell>
          <cell r="Y90">
            <v>5040267</v>
          </cell>
          <cell r="Z90">
            <v>40056305.62694668</v>
          </cell>
          <cell r="AA90">
            <v>0</v>
          </cell>
          <cell r="AB90">
            <v>6716726.6430779546</v>
          </cell>
          <cell r="AC90">
            <v>51813299.270024635</v>
          </cell>
          <cell r="AD90" t="str">
            <v>N/A</v>
          </cell>
          <cell r="AE90">
            <v>-12474922</v>
          </cell>
          <cell r="AF90">
            <v>-12474922</v>
          </cell>
          <cell r="AG90">
            <v>-12462094</v>
          </cell>
          <cell r="AH90">
            <v>-4265514</v>
          </cell>
          <cell r="AI90">
            <v>481832</v>
          </cell>
          <cell r="AJ90">
            <v>0</v>
          </cell>
          <cell r="AK90">
            <v>-41195620</v>
          </cell>
          <cell r="AL90">
            <v>122739879</v>
          </cell>
          <cell r="AM90">
            <v>-1679549.0438955091</v>
          </cell>
          <cell r="AN90">
            <v>-4677667.74</v>
          </cell>
          <cell r="AO90">
            <v>5930014.0061974749</v>
          </cell>
          <cell r="AP90">
            <v>1391709</v>
          </cell>
          <cell r="AQ90">
            <v>-3445015</v>
          </cell>
          <cell r="AR90">
            <v>13951917.413517987</v>
          </cell>
          <cell r="AS90">
            <v>-976204</v>
          </cell>
          <cell r="AT90">
            <v>133235083.63581994</v>
          </cell>
          <cell r="AU90">
            <v>4.3084484662251421E-3</v>
          </cell>
          <cell r="AV90">
            <v>7554365.9368142802</v>
          </cell>
          <cell r="AW90">
            <v>5436736.6395630911</v>
          </cell>
          <cell r="AX90">
            <v>-398810</v>
          </cell>
          <cell r="AY90">
            <v>0</v>
          </cell>
          <cell r="AZ90">
            <v>-58128.492360399199</v>
          </cell>
          <cell r="BA90">
            <v>-4410395.2194145238</v>
          </cell>
          <cell r="BB90">
            <v>0</v>
          </cell>
          <cell r="BC90">
            <v>-377579.14023697277</v>
          </cell>
          <cell r="BD90">
            <v>13143.400283999546</v>
          </cell>
          <cell r="BE90">
            <v>1283.1076546234419</v>
          </cell>
          <cell r="BF90">
            <v>-479.15427291193112</v>
          </cell>
          <cell r="BG90">
            <v>0</v>
          </cell>
          <cell r="BH90">
            <v>-9819280.7512489483</v>
          </cell>
          <cell r="BI90">
            <v>1375017</v>
          </cell>
          <cell r="BJ90">
            <v>-684126.67321776226</v>
          </cell>
          <cell r="BK90">
            <v>5500068</v>
          </cell>
          <cell r="BL90">
            <v>0</v>
          </cell>
          <cell r="BM90">
            <v>13200.039147536543</v>
          </cell>
          <cell r="BN90">
            <v>0</v>
          </cell>
          <cell r="BO90">
            <v>5513268.0391475363</v>
          </cell>
          <cell r="BP90">
            <v>1994065</v>
          </cell>
          <cell r="BQ90">
            <v>53173749.205274247</v>
          </cell>
          <cell r="BR90">
            <v>0</v>
          </cell>
          <cell r="BS90">
            <v>8393494.1682336684</v>
          </cell>
          <cell r="BT90">
            <v>63561308.373507917</v>
          </cell>
          <cell r="BU90">
            <v>-13298457</v>
          </cell>
          <cell r="BV90">
            <v>-13298457</v>
          </cell>
          <cell r="BW90">
            <v>-13298457</v>
          </cell>
          <cell r="BX90">
            <v>-13285332</v>
          </cell>
          <cell r="BY90">
            <v>-4867337</v>
          </cell>
          <cell r="BZ90">
            <v>0</v>
          </cell>
          <cell r="CA90"/>
          <cell r="CB90">
            <v>-58048040</v>
          </cell>
          <cell r="CC90">
            <v>142961627</v>
          </cell>
          <cell r="CD90">
            <v>-684126.67321776226</v>
          </cell>
          <cell r="CE90">
            <v>-4289218.49</v>
          </cell>
          <cell r="CF90">
            <v>-22290044.880186547</v>
          </cell>
          <cell r="CG90">
            <v>591443</v>
          </cell>
          <cell r="CH90">
            <v>-1994064.5099999998</v>
          </cell>
          <cell r="CI90">
            <v>9819280.7512489483</v>
          </cell>
          <cell r="CJ90">
            <v>-1375017</v>
          </cell>
          <cell r="CK90">
            <v>122739879.19784462</v>
          </cell>
          <cell r="CL90"/>
          <cell r="CM90"/>
          <cell r="CN90"/>
          <cell r="CO90"/>
          <cell r="CP90"/>
          <cell r="CQ90"/>
          <cell r="CR90"/>
          <cell r="CS90">
            <v>4.1676672482830312E-3</v>
          </cell>
          <cell r="CT90">
            <v>4.3603643154941762E-3</v>
          </cell>
          <cell r="CU90">
            <v>4.3084484662251421E-3</v>
          </cell>
          <cell r="CV90">
            <v>4.2110363944575409E-3</v>
          </cell>
          <cell r="CW90"/>
          <cell r="CX90"/>
          <cell r="CY90"/>
          <cell r="CZ90"/>
          <cell r="DA90"/>
          <cell r="DB90"/>
          <cell r="DC90"/>
          <cell r="DD90">
            <v>181307691</v>
          </cell>
          <cell r="DE90">
            <v>142961627</v>
          </cell>
          <cell r="DF90">
            <v>122739879</v>
          </cell>
          <cell r="DG90">
            <v>133235084</v>
          </cell>
          <cell r="DH90"/>
          <cell r="DI90"/>
          <cell r="DJ90"/>
          <cell r="DK90"/>
          <cell r="DL90"/>
          <cell r="DM90"/>
          <cell r="DN90"/>
          <cell r="DO90">
            <v>65928487.024759918</v>
          </cell>
          <cell r="DP90">
            <v>69065890.30917488</v>
          </cell>
          <cell r="DQ90">
            <v>70896624.644113913</v>
          </cell>
          <cell r="DR90">
            <v>74603802.110024631</v>
          </cell>
          <cell r="DS90"/>
          <cell r="DT90"/>
          <cell r="DU90"/>
          <cell r="DV90"/>
          <cell r="DW90"/>
          <cell r="DX90"/>
          <cell r="DY90"/>
          <cell r="DZ90">
            <v>2.7500660060939754</v>
          </cell>
          <cell r="EA90">
            <v>2.0699309943016635</v>
          </cell>
          <cell r="EB90">
            <v>1.7312513764389812</v>
          </cell>
          <cell r="EC90">
            <v>1.7859020617140502</v>
          </cell>
          <cell r="ED90"/>
          <cell r="EE90"/>
          <cell r="EF90"/>
          <cell r="EG90"/>
          <cell r="EH90"/>
          <cell r="EI90"/>
          <cell r="EJ90"/>
          <cell r="EK90">
            <v>2.41E-2</v>
          </cell>
          <cell r="EL90">
            <v>3.5200000000000002E-2</v>
          </cell>
          <cell r="EM90">
            <v>4.396794443253986E-2</v>
          </cell>
          <cell r="EN90">
            <v>4.3984752298205455E-2</v>
          </cell>
        </row>
        <row r="91">
          <cell r="B91">
            <v>31005</v>
          </cell>
          <cell r="C91" t="str">
            <v>Brunswick Community College</v>
          </cell>
          <cell r="D91">
            <v>3.8063564804027833E-4</v>
          </cell>
          <cell r="E91">
            <v>585833.15862956503</v>
          </cell>
          <cell r="F91">
            <v>454026.12191025447</v>
          </cell>
          <cell r="G91">
            <v>-15181.010000000009</v>
          </cell>
          <cell r="H91">
            <v>-27542.08636798224</v>
          </cell>
          <cell r="I91">
            <v>-9938.0625722326877</v>
          </cell>
          <cell r="J91">
            <v>115769.82458349617</v>
          </cell>
          <cell r="K91">
            <v>0</v>
          </cell>
          <cell r="L91">
            <v>-35891.145626304249</v>
          </cell>
          <cell r="M91">
            <v>1713.8144546917492</v>
          </cell>
          <cell r="N91">
            <v>81.705725665733979</v>
          </cell>
          <cell r="O91">
            <v>-713.6533958750698</v>
          </cell>
          <cell r="P91">
            <v>1161.1720561750976</v>
          </cell>
          <cell r="Q91">
            <v>-1262275.2135041512</v>
          </cell>
          <cell r="R91">
            <v>-193354</v>
          </cell>
          <cell r="S91">
            <v>-386309.37410669727</v>
          </cell>
          <cell r="T91">
            <v>0</v>
          </cell>
          <cell r="U91">
            <v>578849.11911112431</v>
          </cell>
          <cell r="V91">
            <v>8019.7616777346557</v>
          </cell>
          <cell r="W91">
            <v>0</v>
          </cell>
          <cell r="X91">
            <v>586868.88078885898</v>
          </cell>
          <cell r="Y91">
            <v>660603</v>
          </cell>
          <cell r="Z91">
            <v>3620690.1157348873</v>
          </cell>
          <cell r="AA91">
            <v>0</v>
          </cell>
          <cell r="AB91">
            <v>607125.03028051392</v>
          </cell>
          <cell r="AC91">
            <v>4888418.146015401</v>
          </cell>
          <cell r="AD91" t="str">
            <v>N/A</v>
          </cell>
          <cell r="AE91">
            <v>-1362107</v>
          </cell>
          <cell r="AF91">
            <v>-1362107</v>
          </cell>
          <cell r="AG91">
            <v>-1360948</v>
          </cell>
          <cell r="AH91">
            <v>-307033</v>
          </cell>
          <cell r="AI91">
            <v>90647</v>
          </cell>
          <cell r="AJ91">
            <v>0</v>
          </cell>
          <cell r="AK91">
            <v>-4301548</v>
          </cell>
          <cell r="AL91">
            <v>10942599</v>
          </cell>
          <cell r="AM91">
            <v>-386309.37410669727</v>
          </cell>
          <cell r="AN91">
            <v>-477362.99</v>
          </cell>
          <cell r="AO91">
            <v>536014.06226451497</v>
          </cell>
          <cell r="AP91">
            <v>49638</v>
          </cell>
          <cell r="AQ91">
            <v>-75925</v>
          </cell>
          <cell r="AR91">
            <v>1261114.0414479761</v>
          </cell>
          <cell r="AS91">
            <v>193354</v>
          </cell>
          <cell r="AT91">
            <v>12043121.739605794</v>
          </cell>
          <cell r="AU91">
            <v>3.841100721044459E-4</v>
          </cell>
          <cell r="AV91">
            <v>673492.57335679408</v>
          </cell>
          <cell r="AW91">
            <v>484700.07683882909</v>
          </cell>
          <cell r="AX91">
            <v>-4618</v>
          </cell>
          <cell r="AY91">
            <v>0</v>
          </cell>
          <cell r="AZ91">
            <v>-5182.3155288748694</v>
          </cell>
          <cell r="BA91">
            <v>-393198.90652485541</v>
          </cell>
          <cell r="BB91">
            <v>0</v>
          </cell>
          <cell r="BC91">
            <v>-33662.22247254321</v>
          </cell>
          <cell r="BD91">
            <v>1171.7704111726159</v>
          </cell>
          <cell r="BE91">
            <v>114.39258879356925</v>
          </cell>
          <cell r="BF91">
            <v>-42.717925898417278</v>
          </cell>
          <cell r="BG91">
            <v>0</v>
          </cell>
          <cell r="BH91">
            <v>-875415.98024046968</v>
          </cell>
          <cell r="BI91">
            <v>-188738</v>
          </cell>
          <cell r="BJ91">
            <v>-341379.32949705224</v>
          </cell>
          <cell r="BK91">
            <v>0</v>
          </cell>
          <cell r="BL91">
            <v>0</v>
          </cell>
          <cell r="BM91">
            <v>1176.819922180501</v>
          </cell>
          <cell r="BN91">
            <v>0</v>
          </cell>
          <cell r="BO91">
            <v>1176.819922180501</v>
          </cell>
          <cell r="BP91">
            <v>778032</v>
          </cell>
          <cell r="BQ91">
            <v>4740586.5014782576</v>
          </cell>
          <cell r="BR91">
            <v>0</v>
          </cell>
          <cell r="BS91">
            <v>748303.1711861738</v>
          </cell>
          <cell r="BT91">
            <v>6266921.6726644319</v>
          </cell>
          <cell r="BU91">
            <v>-1465979</v>
          </cell>
          <cell r="BV91">
            <v>-1465979</v>
          </cell>
          <cell r="BW91">
            <v>-1465979</v>
          </cell>
          <cell r="BX91">
            <v>-1464809</v>
          </cell>
          <cell r="BY91">
            <v>-402997</v>
          </cell>
          <cell r="BZ91">
            <v>0</v>
          </cell>
          <cell r="CA91"/>
          <cell r="CB91">
            <v>-6265743</v>
          </cell>
          <cell r="CC91">
            <v>12665084</v>
          </cell>
          <cell r="CD91">
            <v>-341379.32949705224</v>
          </cell>
          <cell r="CE91">
            <v>-459773.08</v>
          </cell>
          <cell r="CF91">
            <v>-1987219.0217099797</v>
          </cell>
          <cell r="CG91">
            <v>24813</v>
          </cell>
          <cell r="CH91">
            <v>-23079.919999999984</v>
          </cell>
          <cell r="CI91">
            <v>875415.98024046968</v>
          </cell>
          <cell r="CJ91">
            <v>188738</v>
          </cell>
          <cell r="CK91">
            <v>10942599.629033437</v>
          </cell>
          <cell r="CL91"/>
          <cell r="CM91"/>
          <cell r="CN91"/>
          <cell r="CO91"/>
          <cell r="CP91"/>
          <cell r="CQ91"/>
          <cell r="CR91"/>
          <cell r="CS91">
            <v>4.139727274287298E-4</v>
          </cell>
          <cell r="CT91">
            <v>3.8628812402351014E-4</v>
          </cell>
          <cell r="CU91">
            <v>3.841100721044459E-4</v>
          </cell>
          <cell r="CV91">
            <v>3.8063564804027833E-4</v>
          </cell>
          <cell r="CW91"/>
          <cell r="CX91"/>
          <cell r="CY91"/>
          <cell r="CZ91"/>
          <cell r="DA91"/>
          <cell r="DB91"/>
          <cell r="DC91"/>
          <cell r="DD91">
            <v>18009221</v>
          </cell>
          <cell r="DE91">
            <v>12665084</v>
          </cell>
          <cell r="DF91">
            <v>10942599</v>
          </cell>
          <cell r="DG91">
            <v>12043121</v>
          </cell>
          <cell r="DH91"/>
          <cell r="DI91"/>
          <cell r="DJ91"/>
          <cell r="DK91"/>
          <cell r="DL91"/>
          <cell r="DM91"/>
          <cell r="DN91"/>
          <cell r="DO91">
            <v>7670409.8413510444</v>
          </cell>
          <cell r="DP91">
            <v>7560754.984068959</v>
          </cell>
          <cell r="DQ91">
            <v>7599603.4126552865</v>
          </cell>
          <cell r="DR91">
            <v>7613429.6021225452</v>
          </cell>
          <cell r="DS91"/>
          <cell r="DT91"/>
          <cell r="DU91"/>
          <cell r="DV91"/>
          <cell r="DW91"/>
          <cell r="DX91"/>
          <cell r="DY91"/>
          <cell r="DZ91">
            <v>2.3478824955235909</v>
          </cell>
          <cell r="EA91">
            <v>1.6751083756432024</v>
          </cell>
          <cell r="EB91">
            <v>1.4398907950614592</v>
          </cell>
          <cell r="EC91">
            <v>1.5818260139481033</v>
          </cell>
          <cell r="ED91"/>
          <cell r="EE91"/>
          <cell r="EF91"/>
          <cell r="EG91"/>
          <cell r="EH91"/>
          <cell r="EI91"/>
          <cell r="EJ91"/>
          <cell r="EK91">
            <v>2.41E-2</v>
          </cell>
          <cell r="EL91">
            <v>3.5200000000000002E-2</v>
          </cell>
          <cell r="EM91">
            <v>4.396794443253986E-2</v>
          </cell>
          <cell r="EN91">
            <v>4.3984752298205455E-2</v>
          </cell>
        </row>
        <row r="92">
          <cell r="B92">
            <v>31100</v>
          </cell>
          <cell r="C92" t="str">
            <v>Buncombe County Schools</v>
          </cell>
          <cell r="D92">
            <v>8.796821023463219E-3</v>
          </cell>
          <cell r="E92">
            <v>13539114.038864505</v>
          </cell>
          <cell r="F92">
            <v>10492938.73284029</v>
          </cell>
          <cell r="G92">
            <v>-1354736.5099999998</v>
          </cell>
          <cell r="H92">
            <v>-636521.58078023186</v>
          </cell>
          <cell r="I92">
            <v>-229677.27331376605</v>
          </cell>
          <cell r="J92">
            <v>2675541.3793270928</v>
          </cell>
          <cell r="K92">
            <v>0</v>
          </cell>
          <cell r="L92">
            <v>-829475.60489196039</v>
          </cell>
          <cell r="M92">
            <v>39607.743265686448</v>
          </cell>
          <cell r="N92">
            <v>1888.2904136125208</v>
          </cell>
          <cell r="O92">
            <v>-16493.150940070165</v>
          </cell>
          <cell r="P92">
            <v>26835.6965728502</v>
          </cell>
          <cell r="Q92">
            <v>-29172278.51022201</v>
          </cell>
          <cell r="R92">
            <v>1860106</v>
          </cell>
          <cell r="S92">
            <v>-3603150.7488639988</v>
          </cell>
          <cell r="T92">
            <v>6993003</v>
          </cell>
          <cell r="U92">
            <v>13377706.808667254</v>
          </cell>
          <cell r="V92">
            <v>185343.67049718776</v>
          </cell>
          <cell r="W92">
            <v>0</v>
          </cell>
          <cell r="X92">
            <v>20556053.47916444</v>
          </cell>
          <cell r="Y92">
            <v>8657260</v>
          </cell>
          <cell r="Z92">
            <v>83677298.995841175</v>
          </cell>
          <cell r="AA92">
            <v>0</v>
          </cell>
          <cell r="AB92">
            <v>14031187.719120873</v>
          </cell>
          <cell r="AC92">
            <v>106365746.71496205</v>
          </cell>
          <cell r="AD92" t="str">
            <v>N/A</v>
          </cell>
          <cell r="AE92">
            <v>-26154601</v>
          </cell>
          <cell r="AF92">
            <v>-26154601</v>
          </cell>
          <cell r="AG92">
            <v>-26127804</v>
          </cell>
          <cell r="AH92">
            <v>-8463816</v>
          </cell>
          <cell r="AI92">
            <v>1091128</v>
          </cell>
          <cell r="AJ92">
            <v>0</v>
          </cell>
          <cell r="AK92">
            <v>-85809694</v>
          </cell>
          <cell r="AL92">
            <v>255809810</v>
          </cell>
          <cell r="AM92">
            <v>-3603150.7488639988</v>
          </cell>
          <cell r="AN92">
            <v>-9389029.4900000002</v>
          </cell>
          <cell r="AO92">
            <v>12387751.373464238</v>
          </cell>
          <cell r="AP92">
            <v>2609976</v>
          </cell>
          <cell r="AQ92">
            <v>-6773680</v>
          </cell>
          <cell r="AR92">
            <v>29145442.813649159</v>
          </cell>
          <cell r="AS92">
            <v>-1860106</v>
          </cell>
          <cell r="AT92">
            <v>278327013.9482494</v>
          </cell>
          <cell r="AU92">
            <v>8.9795052041216766E-3</v>
          </cell>
          <cell r="AV92">
            <v>15744523.527490789</v>
          </cell>
          <cell r="AW92">
            <v>11331040.705511523</v>
          </cell>
          <cell r="AX92">
            <v>-470890</v>
          </cell>
          <cell r="AY92">
            <v>0</v>
          </cell>
          <cell r="AZ92">
            <v>-121149.20341968781</v>
          </cell>
          <cell r="BA92">
            <v>-9191978.7680933997</v>
          </cell>
          <cell r="BB92">
            <v>0</v>
          </cell>
          <cell r="BC92">
            <v>-786936.15144856484</v>
          </cell>
          <cell r="BD92">
            <v>27392.977350250832</v>
          </cell>
          <cell r="BE92">
            <v>2674.2044038498848</v>
          </cell>
          <cell r="BF92">
            <v>-998.6351980112064</v>
          </cell>
          <cell r="BG92">
            <v>0</v>
          </cell>
          <cell r="BH92">
            <v>-20464973.249134414</v>
          </cell>
          <cell r="BI92">
            <v>2331001</v>
          </cell>
          <cell r="BJ92">
            <v>-1600293.5925376657</v>
          </cell>
          <cell r="BK92">
            <v>9324004</v>
          </cell>
          <cell r="BL92">
            <v>0</v>
          </cell>
          <cell r="BM92">
            <v>27511.021925664216</v>
          </cell>
          <cell r="BN92">
            <v>0</v>
          </cell>
          <cell r="BO92">
            <v>9351515.0219256636</v>
          </cell>
          <cell r="BP92">
            <v>2354475</v>
          </cell>
          <cell r="BQ92">
            <v>110822715.28937677</v>
          </cell>
          <cell r="BR92">
            <v>0</v>
          </cell>
          <cell r="BS92">
            <v>17493402.823604915</v>
          </cell>
          <cell r="BT92">
            <v>130670593.11298168</v>
          </cell>
          <cell r="BU92">
            <v>-27890602</v>
          </cell>
          <cell r="BV92">
            <v>-27890602</v>
          </cell>
          <cell r="BW92">
            <v>-27890602</v>
          </cell>
          <cell r="BX92">
            <v>-27863249</v>
          </cell>
          <cell r="BY92">
            <v>-9784023</v>
          </cell>
          <cell r="BZ92">
            <v>0</v>
          </cell>
          <cell r="CA92"/>
          <cell r="CB92">
            <v>-121319078</v>
          </cell>
          <cell r="CC92">
            <v>296205576</v>
          </cell>
          <cell r="CD92">
            <v>-1600293.5925376657</v>
          </cell>
          <cell r="CE92">
            <v>-8743620.2800000012</v>
          </cell>
          <cell r="CF92">
            <v>-46456067.786533341</v>
          </cell>
          <cell r="CG92">
            <v>624718</v>
          </cell>
          <cell r="CH92">
            <v>-2354474.7199999988</v>
          </cell>
          <cell r="CI92">
            <v>20464973.249134414</v>
          </cell>
          <cell r="CJ92">
            <v>-2331001</v>
          </cell>
          <cell r="CK92">
            <v>255809809.87006345</v>
          </cell>
          <cell r="CL92"/>
          <cell r="CM92"/>
          <cell r="CN92"/>
          <cell r="CO92"/>
          <cell r="CP92"/>
          <cell r="CQ92"/>
          <cell r="CR92"/>
          <cell r="CS92">
            <v>8.700026123423554E-3</v>
          </cell>
          <cell r="CT92">
            <v>9.0343419199853444E-3</v>
          </cell>
          <cell r="CU92">
            <v>8.9795052041216766E-3</v>
          </cell>
          <cell r="CV92">
            <v>8.796821023463219E-3</v>
          </cell>
          <cell r="CW92"/>
          <cell r="CX92"/>
          <cell r="CY92"/>
          <cell r="CZ92"/>
          <cell r="DA92"/>
          <cell r="DB92"/>
          <cell r="DC92"/>
          <cell r="DD92">
            <v>378480708</v>
          </cell>
          <cell r="DE92">
            <v>296205576</v>
          </cell>
          <cell r="DF92">
            <v>255809810</v>
          </cell>
          <cell r="DG92">
            <v>278327014</v>
          </cell>
          <cell r="DH92"/>
          <cell r="DI92"/>
          <cell r="DJ92"/>
          <cell r="DK92"/>
          <cell r="DL92"/>
          <cell r="DM92"/>
          <cell r="DN92"/>
          <cell r="DO92">
            <v>132925272.57946935</v>
          </cell>
          <cell r="DP92">
            <v>138231828.46341473</v>
          </cell>
          <cell r="DQ92">
            <v>144523569.14600128</v>
          </cell>
          <cell r="DR92">
            <v>149744987.67566279</v>
          </cell>
          <cell r="DS92"/>
          <cell r="DT92"/>
          <cell r="DU92"/>
          <cell r="DV92"/>
          <cell r="DW92"/>
          <cell r="DX92"/>
          <cell r="DY92"/>
          <cell r="DZ92">
            <v>2.8473194047710182</v>
          </cell>
          <cell r="EA92">
            <v>2.1428174631893517</v>
          </cell>
          <cell r="EB92">
            <v>1.7700213986659479</v>
          </cell>
          <cell r="EC92">
            <v>1.8586733240302971</v>
          </cell>
          <cell r="ED92"/>
          <cell r="EE92"/>
          <cell r="EF92"/>
          <cell r="EG92"/>
          <cell r="EH92"/>
          <cell r="EI92"/>
          <cell r="EJ92"/>
          <cell r="EK92">
            <v>2.41E-2</v>
          </cell>
          <cell r="EL92">
            <v>3.5200000000000002E-2</v>
          </cell>
          <cell r="EM92">
            <v>4.396794443253986E-2</v>
          </cell>
          <cell r="EN92">
            <v>4.3984752298205455E-2</v>
          </cell>
        </row>
        <row r="93">
          <cell r="B93">
            <v>31101</v>
          </cell>
          <cell r="C93" t="str">
            <v>F. Delany New School For Children</v>
          </cell>
          <cell r="D93">
            <v>5.2653723058930308E-5</v>
          </cell>
          <cell r="E93">
            <v>81038.907028370057</v>
          </cell>
          <cell r="F93">
            <v>62805.9032506933</v>
          </cell>
          <cell r="G93">
            <v>-54009.270000000011</v>
          </cell>
          <cell r="H93">
            <v>-3809.9253066581382</v>
          </cell>
          <cell r="I93">
            <v>-1374.7424790998245</v>
          </cell>
          <cell r="J93">
            <v>16014.559628307092</v>
          </cell>
          <cell r="K93">
            <v>0</v>
          </cell>
          <cell r="L93">
            <v>-4964.8593131119069</v>
          </cell>
          <cell r="M93">
            <v>237.07372689954173</v>
          </cell>
          <cell r="N93">
            <v>11.302437576937745</v>
          </cell>
          <cell r="O93">
            <v>-98.720412709465378</v>
          </cell>
          <cell r="P93">
            <v>160.62613206197256</v>
          </cell>
          <cell r="Q93">
            <v>-174611.83643253148</v>
          </cell>
          <cell r="R93">
            <v>4599</v>
          </cell>
          <cell r="S93">
            <v>-74001.98174020194</v>
          </cell>
          <cell r="T93">
            <v>58305</v>
          </cell>
          <cell r="U93">
            <v>80072.797614998228</v>
          </cell>
          <cell r="V93">
            <v>1109.3819313880417</v>
          </cell>
          <cell r="W93">
            <v>0</v>
          </cell>
          <cell r="X93">
            <v>139487.17954638629</v>
          </cell>
          <cell r="Y93">
            <v>329394</v>
          </cell>
          <cell r="Z93">
            <v>500853.81024516531</v>
          </cell>
          <cell r="AA93">
            <v>0</v>
          </cell>
          <cell r="AB93">
            <v>83984.233665765627</v>
          </cell>
          <cell r="AC93">
            <v>914232.04391093098</v>
          </cell>
          <cell r="AD93" t="str">
            <v>N/A</v>
          </cell>
          <cell r="AE93">
            <v>-208985</v>
          </cell>
          <cell r="AF93">
            <v>-208985</v>
          </cell>
          <cell r="AG93">
            <v>-208825</v>
          </cell>
          <cell r="AH93">
            <v>-108579</v>
          </cell>
          <cell r="AI93">
            <v>-39370</v>
          </cell>
          <cell r="AJ93">
            <v>0</v>
          </cell>
          <cell r="AK93">
            <v>-774744</v>
          </cell>
          <cell r="AL93">
            <v>1712271</v>
          </cell>
          <cell r="AM93">
            <v>-74001.98174020194</v>
          </cell>
          <cell r="AN93">
            <v>-52729.729999999989</v>
          </cell>
          <cell r="AO93">
            <v>74147.37987751863</v>
          </cell>
          <cell r="AP93">
            <v>106449</v>
          </cell>
          <cell r="AQ93">
            <v>-270050</v>
          </cell>
          <cell r="AR93">
            <v>174451.21030046951</v>
          </cell>
          <cell r="AS93">
            <v>-4599</v>
          </cell>
          <cell r="AT93">
            <v>1665937.8784377864</v>
          </cell>
          <cell r="AU93">
            <v>6.0104591287164541E-5</v>
          </cell>
          <cell r="AV93">
            <v>105386.44726177242</v>
          </cell>
          <cell r="AW93">
            <v>75844.665711690599</v>
          </cell>
          <cell r="AX93">
            <v>-14839</v>
          </cell>
          <cell r="AY93">
            <v>0</v>
          </cell>
          <cell r="AZ93">
            <v>-810.915879080237</v>
          </cell>
          <cell r="BA93">
            <v>-61526.789552163129</v>
          </cell>
          <cell r="BB93">
            <v>0</v>
          </cell>
          <cell r="BC93">
            <v>-5267.3810724225395</v>
          </cell>
          <cell r="BD93">
            <v>183.35572733112832</v>
          </cell>
          <cell r="BE93">
            <v>17.899868540413046</v>
          </cell>
          <cell r="BF93">
            <v>-6.6843950815785798</v>
          </cell>
          <cell r="BG93">
            <v>0</v>
          </cell>
          <cell r="BH93">
            <v>-136982.92109429152</v>
          </cell>
          <cell r="BI93">
            <v>19435</v>
          </cell>
          <cell r="BJ93">
            <v>-18566.323423704453</v>
          </cell>
          <cell r="BK93">
            <v>77740</v>
          </cell>
          <cell r="BL93">
            <v>0</v>
          </cell>
          <cell r="BM93">
            <v>184.14586228818936</v>
          </cell>
          <cell r="BN93">
            <v>0</v>
          </cell>
          <cell r="BO93">
            <v>77924.145862288191</v>
          </cell>
          <cell r="BP93">
            <v>74180</v>
          </cell>
          <cell r="BQ93">
            <v>741795.21659437893</v>
          </cell>
          <cell r="BR93">
            <v>0</v>
          </cell>
          <cell r="BS93">
            <v>117092.62404034084</v>
          </cell>
          <cell r="BT93">
            <v>933067.84063471982</v>
          </cell>
          <cell r="BU93">
            <v>-194538</v>
          </cell>
          <cell r="BV93">
            <v>-194538</v>
          </cell>
          <cell r="BW93">
            <v>-194538</v>
          </cell>
          <cell r="BX93">
            <v>-194355</v>
          </cell>
          <cell r="BY93">
            <v>-77174</v>
          </cell>
          <cell r="BZ93">
            <v>0</v>
          </cell>
          <cell r="CA93"/>
          <cell r="CB93">
            <v>-855143</v>
          </cell>
          <cell r="CC93">
            <v>2027785</v>
          </cell>
          <cell r="CD93">
            <v>-18566.323423704453</v>
          </cell>
          <cell r="CE93">
            <v>-49219.939999999995</v>
          </cell>
          <cell r="CF93">
            <v>-310955.1031650097</v>
          </cell>
          <cell r="CG93">
            <v>19860</v>
          </cell>
          <cell r="CH93">
            <v>-74180.06</v>
          </cell>
          <cell r="CI93">
            <v>136982.92109429152</v>
          </cell>
          <cell r="CJ93">
            <v>-19435</v>
          </cell>
          <cell r="CK93">
            <v>1712271.4945055775</v>
          </cell>
          <cell r="CL93"/>
          <cell r="CM93"/>
          <cell r="CN93"/>
          <cell r="CO93"/>
          <cell r="CP93"/>
          <cell r="CQ93"/>
          <cell r="CR93"/>
          <cell r="CS93">
            <v>5.8952444093732966E-5</v>
          </cell>
          <cell r="CT93">
            <v>6.1847920894629276E-5</v>
          </cell>
          <cell r="CU93">
            <v>6.0104591287164541E-5</v>
          </cell>
          <cell r="CV93">
            <v>5.2653723058930308E-5</v>
          </cell>
          <cell r="CW93"/>
          <cell r="CX93"/>
          <cell r="CY93"/>
          <cell r="CZ93"/>
          <cell r="DA93"/>
          <cell r="DB93"/>
          <cell r="DC93"/>
          <cell r="DD93">
            <v>2564632</v>
          </cell>
          <cell r="DE93">
            <v>2027785</v>
          </cell>
          <cell r="DF93">
            <v>1712271</v>
          </cell>
          <cell r="DG93">
            <v>1665937</v>
          </cell>
          <cell r="DH93"/>
          <cell r="DI93"/>
          <cell r="DJ93"/>
          <cell r="DK93"/>
          <cell r="DL93"/>
          <cell r="DM93"/>
          <cell r="DN93"/>
          <cell r="DO93">
            <v>784167.34741355781</v>
          </cell>
          <cell r="DP93">
            <v>850942.25928392704</v>
          </cell>
          <cell r="DQ93">
            <v>813557.90555351437</v>
          </cell>
          <cell r="DR93">
            <v>840982.84890902229</v>
          </cell>
          <cell r="DS93"/>
          <cell r="DT93"/>
          <cell r="DU93"/>
          <cell r="DV93"/>
          <cell r="DW93"/>
          <cell r="DX93"/>
          <cell r="DY93"/>
          <cell r="DZ93">
            <v>3.2705161831323393</v>
          </cell>
          <cell r="EA93">
            <v>2.3829877737020526</v>
          </cell>
          <cell r="EB93">
            <v>2.104670101921061</v>
          </cell>
          <cell r="EC93">
            <v>1.9809405175874419</v>
          </cell>
          <cell r="ED93"/>
          <cell r="EE93"/>
          <cell r="EF93"/>
          <cell r="EG93"/>
          <cell r="EH93"/>
          <cell r="EI93"/>
          <cell r="EJ93"/>
          <cell r="EK93">
            <v>2.41E-2</v>
          </cell>
          <cell r="EL93">
            <v>3.5200000000000002E-2</v>
          </cell>
          <cell r="EM93">
            <v>4.396794443253986E-2</v>
          </cell>
          <cell r="EN93">
            <v>4.3984752298205455E-2</v>
          </cell>
        </row>
        <row r="94">
          <cell r="B94">
            <v>31102</v>
          </cell>
          <cell r="C94" t="str">
            <v>Evergreen Community Charter School</v>
          </cell>
          <cell r="D94">
            <v>1.6616646849865592E-4</v>
          </cell>
          <cell r="E94">
            <v>255745.42899509694</v>
          </cell>
          <cell r="F94">
            <v>198205.07530598878</v>
          </cell>
          <cell r="G94">
            <v>55189.84</v>
          </cell>
          <cell r="H94">
            <v>-12023.496092431929</v>
          </cell>
          <cell r="I94">
            <v>-4338.4605983405645</v>
          </cell>
          <cell r="J94">
            <v>50539.309727797219</v>
          </cell>
          <cell r="K94">
            <v>0</v>
          </cell>
          <cell r="L94">
            <v>-15668.277392828077</v>
          </cell>
          <cell r="M94">
            <v>748.16559369642346</v>
          </cell>
          <cell r="N94">
            <v>35.668629462047484</v>
          </cell>
          <cell r="O94">
            <v>-311.54534562166151</v>
          </cell>
          <cell r="P94">
            <v>506.90958896609021</v>
          </cell>
          <cell r="Q94">
            <v>-551046.16601537145</v>
          </cell>
          <cell r="R94">
            <v>73113</v>
          </cell>
          <cell r="S94">
            <v>50695.452396413777</v>
          </cell>
          <cell r="T94">
            <v>515480</v>
          </cell>
          <cell r="U94">
            <v>252696.54697732141</v>
          </cell>
          <cell r="V94">
            <v>3501.0264620538333</v>
          </cell>
          <cell r="W94">
            <v>0</v>
          </cell>
          <cell r="X94">
            <v>771677.57343937526</v>
          </cell>
          <cell r="Y94">
            <v>0</v>
          </cell>
          <cell r="Z94">
            <v>1580612.0450284036</v>
          </cell>
          <cell r="AA94">
            <v>0</v>
          </cell>
          <cell r="AB94">
            <v>265040.39424120664</v>
          </cell>
          <cell r="AC94">
            <v>1845652.4392696102</v>
          </cell>
          <cell r="AD94" t="str">
            <v>N/A</v>
          </cell>
          <cell r="AE94">
            <v>-375288</v>
          </cell>
          <cell r="AF94">
            <v>-375288</v>
          </cell>
          <cell r="AG94">
            <v>-374782</v>
          </cell>
          <cell r="AH94">
            <v>-50006</v>
          </cell>
          <cell r="AI94">
            <v>101390</v>
          </cell>
          <cell r="AJ94">
            <v>0</v>
          </cell>
          <cell r="AK94">
            <v>-1073974</v>
          </cell>
          <cell r="AL94">
            <v>4492140</v>
          </cell>
          <cell r="AM94">
            <v>50695.452396413777</v>
          </cell>
          <cell r="AN94">
            <v>-151596.84</v>
          </cell>
          <cell r="AO94">
            <v>233996.90557277523</v>
          </cell>
          <cell r="AP94">
            <v>-121183</v>
          </cell>
          <cell r="AQ94">
            <v>275945</v>
          </cell>
          <cell r="AR94">
            <v>550539.25642640539</v>
          </cell>
          <cell r="AS94">
            <v>-73113</v>
          </cell>
          <cell r="AT94">
            <v>5257423.7743955934</v>
          </cell>
          <cell r="AU94">
            <v>1.5768430647115331E-4</v>
          </cell>
          <cell r="AV94">
            <v>276481.18874206737</v>
          </cell>
          <cell r="AW94">
            <v>198978.36847679174</v>
          </cell>
          <cell r="AX94">
            <v>20192</v>
          </cell>
          <cell r="AY94">
            <v>0</v>
          </cell>
          <cell r="AZ94">
            <v>-2127.4366110949568</v>
          </cell>
          <cell r="BA94">
            <v>-161415.4415188792</v>
          </cell>
          <cell r="BB94">
            <v>0</v>
          </cell>
          <cell r="BC94">
            <v>-13818.966463908067</v>
          </cell>
          <cell r="BD94">
            <v>481.03347984827144</v>
          </cell>
          <cell r="BE94">
            <v>46.960278678787112</v>
          </cell>
          <cell r="BF94">
            <v>-17.536500624087857</v>
          </cell>
          <cell r="BG94">
            <v>0</v>
          </cell>
          <cell r="BH94">
            <v>-359374.49117566517</v>
          </cell>
          <cell r="BI94">
            <v>52917</v>
          </cell>
          <cell r="BJ94">
            <v>12342.678707214654</v>
          </cell>
          <cell r="BK94">
            <v>312648</v>
          </cell>
          <cell r="BL94">
            <v>0</v>
          </cell>
          <cell r="BM94">
            <v>483.10639774114122</v>
          </cell>
          <cell r="BN94">
            <v>0</v>
          </cell>
          <cell r="BO94">
            <v>313131.10639774112</v>
          </cell>
          <cell r="BP94">
            <v>0</v>
          </cell>
          <cell r="BQ94">
            <v>1946098.6551502042</v>
          </cell>
          <cell r="BR94">
            <v>0</v>
          </cell>
          <cell r="BS94">
            <v>307192.32623135054</v>
          </cell>
          <cell r="BT94">
            <v>2253290.9813815546</v>
          </cell>
          <cell r="BU94">
            <v>-449323</v>
          </cell>
          <cell r="BV94">
            <v>-449323</v>
          </cell>
          <cell r="BW94">
            <v>-449323</v>
          </cell>
          <cell r="BX94">
            <v>-448843</v>
          </cell>
          <cell r="BY94">
            <v>-143347</v>
          </cell>
          <cell r="BZ94">
            <v>0</v>
          </cell>
          <cell r="CA94"/>
          <cell r="CB94">
            <v>-1940159</v>
          </cell>
          <cell r="CC94">
            <v>5057412</v>
          </cell>
          <cell r="CD94">
            <v>12342.678707214654</v>
          </cell>
          <cell r="CE94">
            <v>-130163.4</v>
          </cell>
          <cell r="CF94">
            <v>-815790.25389216025</v>
          </cell>
          <cell r="CG94">
            <v>-39099</v>
          </cell>
          <cell r="CH94">
            <v>100980.4</v>
          </cell>
          <cell r="CI94">
            <v>359374.49117566517</v>
          </cell>
          <cell r="CJ94">
            <v>-52917</v>
          </cell>
          <cell r="CK94">
            <v>4492139.9159907196</v>
          </cell>
          <cell r="CL94"/>
          <cell r="CM94"/>
          <cell r="CN94"/>
          <cell r="CO94"/>
          <cell r="CP94"/>
          <cell r="CQ94"/>
          <cell r="CR94"/>
          <cell r="CS94">
            <v>1.4625296914261404E-4</v>
          </cell>
          <cell r="CT94">
            <v>1.5425229148530916E-4</v>
          </cell>
          <cell r="CU94">
            <v>1.5768430647115331E-4</v>
          </cell>
          <cell r="CV94">
            <v>1.6616646849865592E-4</v>
          </cell>
          <cell r="CW94"/>
          <cell r="CX94"/>
          <cell r="CY94"/>
          <cell r="CZ94"/>
          <cell r="DA94"/>
          <cell r="DB94"/>
          <cell r="DC94"/>
          <cell r="DD94">
            <v>6362501</v>
          </cell>
          <cell r="DE94">
            <v>5057412</v>
          </cell>
          <cell r="DF94">
            <v>4492140</v>
          </cell>
          <cell r="DG94">
            <v>5257424</v>
          </cell>
          <cell r="DH94"/>
          <cell r="DI94"/>
          <cell r="DJ94"/>
          <cell r="DK94"/>
          <cell r="DL94"/>
          <cell r="DM94"/>
          <cell r="DN94"/>
          <cell r="DO94">
            <v>1802774.0760355606</v>
          </cell>
          <cell r="DP94">
            <v>1998920.367941865</v>
          </cell>
          <cell r="DQ94">
            <v>2151474.8511218079</v>
          </cell>
          <cell r="DR94">
            <v>2417807.6085124132</v>
          </cell>
          <cell r="DS94"/>
          <cell r="DT94"/>
          <cell r="DU94"/>
          <cell r="DV94"/>
          <cell r="DW94"/>
          <cell r="DX94"/>
          <cell r="DY94"/>
          <cell r="DZ94">
            <v>3.5292836105074414</v>
          </cell>
          <cell r="EA94">
            <v>2.5300717732979177</v>
          </cell>
          <cell r="EB94">
            <v>2.0879351658039309</v>
          </cell>
          <cell r="EC94">
            <v>2.1744592007610963</v>
          </cell>
          <cell r="ED94"/>
          <cell r="EE94"/>
          <cell r="EF94"/>
          <cell r="EG94"/>
          <cell r="EH94"/>
          <cell r="EI94"/>
          <cell r="EJ94"/>
          <cell r="EK94">
            <v>2.41E-2</v>
          </cell>
          <cell r="EL94">
            <v>3.5200000000000002E-2</v>
          </cell>
          <cell r="EM94">
            <v>4.396794443253986E-2</v>
          </cell>
          <cell r="EN94">
            <v>4.3984752298205455E-2</v>
          </cell>
        </row>
        <row r="95">
          <cell r="B95">
            <v>31105</v>
          </cell>
          <cell r="C95" t="str">
            <v>Asheville-Buncombe Technical College</v>
          </cell>
          <cell r="D95">
            <v>1.3437211181964144E-3</v>
          </cell>
          <cell r="E95">
            <v>2068109.991912677</v>
          </cell>
          <cell r="F95">
            <v>1602804.3914559216</v>
          </cell>
          <cell r="G95">
            <v>-229703.40999999992</v>
          </cell>
          <cell r="H95">
            <v>-97229.156760249345</v>
          </cell>
          <cell r="I95">
            <v>-35083.378608966603</v>
          </cell>
          <cell r="J95">
            <v>408690.98557546776</v>
          </cell>
          <cell r="K95">
            <v>0</v>
          </cell>
          <cell r="L95">
            <v>-126703.0310551063</v>
          </cell>
          <cell r="M95">
            <v>6050.112981524755</v>
          </cell>
          <cell r="N95">
            <v>288.43780034756952</v>
          </cell>
          <cell r="O95">
            <v>-2519.3413807853394</v>
          </cell>
          <cell r="P95">
            <v>4099.1731115445182</v>
          </cell>
          <cell r="Q95">
            <v>-4456087.7839322397</v>
          </cell>
          <cell r="R95">
            <v>-49294</v>
          </cell>
          <cell r="S95">
            <v>-906577.00889986474</v>
          </cell>
          <cell r="T95">
            <v>2369596</v>
          </cell>
          <cell r="U95">
            <v>2043454.9144401278</v>
          </cell>
          <cell r="V95">
            <v>28311.386977958588</v>
          </cell>
          <cell r="W95">
            <v>0</v>
          </cell>
          <cell r="X95">
            <v>4441362.3014180865</v>
          </cell>
          <cell r="Y95">
            <v>3073609</v>
          </cell>
          <cell r="Z95">
            <v>12781771.218767086</v>
          </cell>
          <cell r="AA95">
            <v>0</v>
          </cell>
          <cell r="AB95">
            <v>2143274.6217381</v>
          </cell>
          <cell r="AC95">
            <v>17998654.840505186</v>
          </cell>
          <cell r="AD95" t="str">
            <v>N/A</v>
          </cell>
          <cell r="AE95">
            <v>-4351331</v>
          </cell>
          <cell r="AF95">
            <v>-4351331</v>
          </cell>
          <cell r="AG95">
            <v>-4347238</v>
          </cell>
          <cell r="AH95">
            <v>-651295</v>
          </cell>
          <cell r="AI95">
            <v>143902</v>
          </cell>
          <cell r="AJ95">
            <v>0</v>
          </cell>
          <cell r="AK95">
            <v>-13557293</v>
          </cell>
          <cell r="AL95">
            <v>39235560</v>
          </cell>
          <cell r="AM95">
            <v>-906577.00889986474</v>
          </cell>
          <cell r="AN95">
            <v>-1538435.59</v>
          </cell>
          <cell r="AO95">
            <v>1892238.4669521556</v>
          </cell>
          <cell r="AP95">
            <v>479125</v>
          </cell>
          <cell r="AQ95">
            <v>-1148530</v>
          </cell>
          <cell r="AR95">
            <v>4451988.6108206948</v>
          </cell>
          <cell r="AS95">
            <v>49294</v>
          </cell>
          <cell r="AT95">
            <v>42514663.478872977</v>
          </cell>
          <cell r="AU95">
            <v>1.3772572386644838E-3</v>
          </cell>
          <cell r="AV95">
            <v>2414861.2317309738</v>
          </cell>
          <cell r="AW95">
            <v>1737930.7075967253</v>
          </cell>
          <cell r="AX95">
            <v>592399</v>
          </cell>
          <cell r="AY95">
            <v>0</v>
          </cell>
          <cell r="AZ95">
            <v>-18581.604840722594</v>
          </cell>
          <cell r="BA95">
            <v>-1409845.9779494253</v>
          </cell>
          <cell r="BB95">
            <v>0</v>
          </cell>
          <cell r="BC95">
            <v>-120698.57818578088</v>
          </cell>
          <cell r="BD95">
            <v>4201.4760820994998</v>
          </cell>
          <cell r="BE95">
            <v>410.16373276114723</v>
          </cell>
          <cell r="BF95">
            <v>-153.16852365259089</v>
          </cell>
          <cell r="BG95">
            <v>0</v>
          </cell>
          <cell r="BH95">
            <v>-3138873.6802009949</v>
          </cell>
          <cell r="BI95">
            <v>-641693</v>
          </cell>
          <cell r="BJ95">
            <v>-580043.43055801699</v>
          </cell>
          <cell r="BK95">
            <v>2961995</v>
          </cell>
          <cell r="BL95">
            <v>0</v>
          </cell>
          <cell r="BM95">
            <v>4219.5815057589825</v>
          </cell>
          <cell r="BN95">
            <v>0</v>
          </cell>
          <cell r="BO95">
            <v>2966214.5815057592</v>
          </cell>
          <cell r="BP95">
            <v>2566772</v>
          </cell>
          <cell r="BQ95">
            <v>16997750.25139337</v>
          </cell>
          <cell r="BR95">
            <v>0</v>
          </cell>
          <cell r="BS95">
            <v>2683100.585166398</v>
          </cell>
          <cell r="BT95">
            <v>22247622.836559769</v>
          </cell>
          <cell r="BU95">
            <v>-4612394</v>
          </cell>
          <cell r="BV95">
            <v>-4612394</v>
          </cell>
          <cell r="BW95">
            <v>-4612394</v>
          </cell>
          <cell r="BX95">
            <v>-4608198</v>
          </cell>
          <cell r="BY95">
            <v>-836029</v>
          </cell>
          <cell r="BZ95">
            <v>0</v>
          </cell>
          <cell r="CA95"/>
          <cell r="CB95">
            <v>-19281409</v>
          </cell>
          <cell r="CC95">
            <v>42571274</v>
          </cell>
          <cell r="CD95">
            <v>-580043.43055801699</v>
          </cell>
          <cell r="CE95">
            <v>-1474921.76</v>
          </cell>
          <cell r="CF95">
            <v>-7125331.9848317122</v>
          </cell>
          <cell r="CG95">
            <v>-897978</v>
          </cell>
          <cell r="CH95">
            <v>2961994.76</v>
          </cell>
          <cell r="CI95">
            <v>3138873.6802009949</v>
          </cell>
          <cell r="CJ95">
            <v>641693</v>
          </cell>
          <cell r="CK95">
            <v>39235560.264811262</v>
          </cell>
          <cell r="CL95"/>
          <cell r="CM95"/>
          <cell r="CN95"/>
          <cell r="CO95"/>
          <cell r="CP95"/>
          <cell r="CQ95"/>
          <cell r="CR95"/>
          <cell r="CS95">
            <v>1.3901422219367123E-3</v>
          </cell>
          <cell r="CT95">
            <v>1.2984341898360113E-3</v>
          </cell>
          <cell r="CU95">
            <v>1.3772572386644838E-3</v>
          </cell>
          <cell r="CV95">
            <v>1.3437211181964144E-3</v>
          </cell>
          <cell r="CW95"/>
          <cell r="CX95"/>
          <cell r="CY95"/>
          <cell r="CZ95"/>
          <cell r="DA95"/>
          <cell r="DB95"/>
          <cell r="DC95"/>
          <cell r="DD95">
            <v>60475912</v>
          </cell>
          <cell r="DE95">
            <v>42571274</v>
          </cell>
          <cell r="DF95">
            <v>39235560</v>
          </cell>
          <cell r="DG95">
            <v>42514664</v>
          </cell>
          <cell r="DH95"/>
          <cell r="DI95"/>
          <cell r="DJ95"/>
          <cell r="DK95"/>
          <cell r="DL95"/>
          <cell r="DM95"/>
          <cell r="DN95"/>
          <cell r="DO95">
            <v>22635997.658384614</v>
          </cell>
          <cell r="DP95">
            <v>23650454.478270568</v>
          </cell>
          <cell r="DQ95">
            <v>24379027.238166142</v>
          </cell>
          <cell r="DR95">
            <v>24536403.758206859</v>
          </cell>
          <cell r="DS95"/>
          <cell r="DT95"/>
          <cell r="DU95"/>
          <cell r="DV95"/>
          <cell r="DW95"/>
          <cell r="DX95"/>
          <cell r="DY95"/>
          <cell r="DZ95">
            <v>2.6716698292994865</v>
          </cell>
          <cell r="EA95">
            <v>1.8000192782389615</v>
          </cell>
          <cell r="EB95">
            <v>1.6093980952027276</v>
          </cell>
          <cell r="EC95">
            <v>1.7327178187545038</v>
          </cell>
          <cell r="ED95"/>
          <cell r="EE95"/>
          <cell r="EF95"/>
          <cell r="EG95"/>
          <cell r="EH95"/>
          <cell r="EI95"/>
          <cell r="EJ95"/>
          <cell r="EK95">
            <v>2.41E-2</v>
          </cell>
          <cell r="EL95">
            <v>3.5200000000000002E-2</v>
          </cell>
          <cell r="EM95">
            <v>4.396794443253986E-2</v>
          </cell>
          <cell r="EN95">
            <v>4.3984752298205455E-2</v>
          </cell>
        </row>
        <row r="96">
          <cell r="B96">
            <v>31110</v>
          </cell>
          <cell r="C96" t="str">
            <v>Asheville City Schools</v>
          </cell>
          <cell r="D96">
            <v>2.1374246282842681E-3</v>
          </cell>
          <cell r="E96">
            <v>3289692.4598819851</v>
          </cell>
          <cell r="F96">
            <v>2549542.1142285708</v>
          </cell>
          <cell r="G96">
            <v>268014.7200000002</v>
          </cell>
          <cell r="H96">
            <v>-154660.06408056716</v>
          </cell>
          <cell r="I96">
            <v>-55806.280385678605</v>
          </cell>
          <cell r="J96">
            <v>650094.84936820599</v>
          </cell>
          <cell r="K96">
            <v>0</v>
          </cell>
          <cell r="L96">
            <v>-201543.44185566684</v>
          </cell>
          <cell r="M96">
            <v>9623.7681431774054</v>
          </cell>
          <cell r="N96">
            <v>458.81102100898784</v>
          </cell>
          <cell r="O96">
            <v>-4007.4552981455458</v>
          </cell>
          <cell r="P96">
            <v>6520.4553575641557</v>
          </cell>
          <cell r="Q96">
            <v>-7088190.8799331766</v>
          </cell>
          <cell r="R96">
            <v>501103</v>
          </cell>
          <cell r="S96">
            <v>-229157.94355272129</v>
          </cell>
          <cell r="T96">
            <v>2955063</v>
          </cell>
          <cell r="U96">
            <v>3250474.2254667836</v>
          </cell>
          <cell r="V96">
            <v>45034.23736377553</v>
          </cell>
          <cell r="W96">
            <v>0</v>
          </cell>
          <cell r="X96">
            <v>6250571.4628305594</v>
          </cell>
          <cell r="Y96">
            <v>0</v>
          </cell>
          <cell r="Z96">
            <v>20331653.812777516</v>
          </cell>
          <cell r="AA96">
            <v>0</v>
          </cell>
          <cell r="AB96">
            <v>3409255.0155262477</v>
          </cell>
          <cell r="AC96">
            <v>23740908.828303762</v>
          </cell>
          <cell r="AD96" t="str">
            <v>N/A</v>
          </cell>
          <cell r="AE96">
            <v>-5708641</v>
          </cell>
          <cell r="AF96">
            <v>-5708641</v>
          </cell>
          <cell r="AG96">
            <v>-5702130</v>
          </cell>
          <cell r="AH96">
            <v>-1233228</v>
          </cell>
          <cell r="AI96">
            <v>862303</v>
          </cell>
          <cell r="AJ96">
            <v>0</v>
          </cell>
          <cell r="AK96">
            <v>-17490337</v>
          </cell>
          <cell r="AL96">
            <v>59740339</v>
          </cell>
          <cell r="AM96">
            <v>-229157.94355272129</v>
          </cell>
          <cell r="AN96">
            <v>-2237479.7200000002</v>
          </cell>
          <cell r="AO96">
            <v>3009937.8859797078</v>
          </cell>
          <cell r="AP96">
            <v>-577231</v>
          </cell>
          <cell r="AQ96">
            <v>1340070</v>
          </cell>
          <cell r="AR96">
            <v>7081670.4245756129</v>
          </cell>
          <cell r="AS96">
            <v>-501103</v>
          </cell>
          <cell r="AT96">
            <v>67627045.647002608</v>
          </cell>
          <cell r="AU96">
            <v>2.0970215430676817E-3</v>
          </cell>
          <cell r="AV96">
            <v>3676884.6692498405</v>
          </cell>
          <cell r="AW96">
            <v>2646185.4996116897</v>
          </cell>
          <cell r="AX96">
            <v>111681</v>
          </cell>
          <cell r="AY96">
            <v>0</v>
          </cell>
          <cell r="AZ96">
            <v>-28292.482015597223</v>
          </cell>
          <cell r="BA96">
            <v>-2146641.386349977</v>
          </cell>
          <cell r="BB96">
            <v>0</v>
          </cell>
          <cell r="BC96">
            <v>-183776.50272410834</v>
          </cell>
          <cell r="BD96">
            <v>6397.1969865192432</v>
          </cell>
          <cell r="BE96">
            <v>624.51817978407246</v>
          </cell>
          <cell r="BF96">
            <v>-233.21546970471391</v>
          </cell>
          <cell r="BG96">
            <v>0</v>
          </cell>
          <cell r="BH96">
            <v>-4779271.1075037923</v>
          </cell>
          <cell r="BI96">
            <v>389419</v>
          </cell>
          <cell r="BJ96">
            <v>-307022.81003534608</v>
          </cell>
          <cell r="BK96">
            <v>2116096</v>
          </cell>
          <cell r="BL96">
            <v>0</v>
          </cell>
          <cell r="BM96">
            <v>6424.7644317244112</v>
          </cell>
          <cell r="BN96">
            <v>0</v>
          </cell>
          <cell r="BO96">
            <v>2122520.7644317243</v>
          </cell>
          <cell r="BP96">
            <v>0</v>
          </cell>
          <cell r="BQ96">
            <v>25880893.895624287</v>
          </cell>
          <cell r="BR96">
            <v>0</v>
          </cell>
          <cell r="BS96">
            <v>4085307.792440746</v>
          </cell>
          <cell r="BT96">
            <v>29966201.688065033</v>
          </cell>
          <cell r="BU96">
            <v>-6446705</v>
          </cell>
          <cell r="BV96">
            <v>-6446705</v>
          </cell>
          <cell r="BW96">
            <v>-6446705</v>
          </cell>
          <cell r="BX96">
            <v>-6440317</v>
          </cell>
          <cell r="BY96">
            <v>-2063250</v>
          </cell>
          <cell r="BZ96">
            <v>0</v>
          </cell>
          <cell r="CA96"/>
          <cell r="CB96">
            <v>-27843682</v>
          </cell>
          <cell r="CC96">
            <v>68139813</v>
          </cell>
          <cell r="CD96">
            <v>-307022.81003534608</v>
          </cell>
          <cell r="CE96">
            <v>-1978142.2799999998</v>
          </cell>
          <cell r="CF96">
            <v>-10849080.516135408</v>
          </cell>
          <cell r="CG96">
            <v>-213501</v>
          </cell>
          <cell r="CH96">
            <v>558420.2799999998</v>
          </cell>
          <cell r="CI96">
            <v>4779271.1075037923</v>
          </cell>
          <cell r="CJ96">
            <v>-389419</v>
          </cell>
          <cell r="CK96">
            <v>59740338.781333037</v>
          </cell>
          <cell r="CL96"/>
          <cell r="CM96"/>
          <cell r="CN96"/>
          <cell r="CO96"/>
          <cell r="CP96"/>
          <cell r="CQ96"/>
          <cell r="CR96"/>
          <cell r="CS96">
            <v>2.0197565345193864E-3</v>
          </cell>
          <cell r="CT96">
            <v>2.0782808120460542E-3</v>
          </cell>
          <cell r="CU96">
            <v>2.0970215430676817E-3</v>
          </cell>
          <cell r="CV96">
            <v>2.1374246282842681E-3</v>
          </cell>
          <cell r="CW96"/>
          <cell r="CX96"/>
          <cell r="CY96"/>
          <cell r="CZ96"/>
          <cell r="DA96"/>
          <cell r="DB96"/>
          <cell r="DC96"/>
          <cell r="DD96">
            <v>87866274</v>
          </cell>
          <cell r="DE96">
            <v>68139813</v>
          </cell>
          <cell r="DF96">
            <v>59740339</v>
          </cell>
          <cell r="DG96">
            <v>67627045</v>
          </cell>
          <cell r="DH96"/>
          <cell r="DI96"/>
          <cell r="DJ96"/>
          <cell r="DK96"/>
          <cell r="DL96"/>
          <cell r="DM96"/>
          <cell r="DN96"/>
          <cell r="DO96">
            <v>29150890.391650181</v>
          </cell>
          <cell r="DP96">
            <v>30401113.288698826</v>
          </cell>
          <cell r="DQ96">
            <v>32696774.725927204</v>
          </cell>
          <cell r="DR96">
            <v>35685410.664946742</v>
          </cell>
          <cell r="DS96"/>
          <cell r="DT96"/>
          <cell r="DU96"/>
          <cell r="DV96"/>
          <cell r="DW96"/>
          <cell r="DX96"/>
          <cell r="DY96"/>
          <cell r="DZ96">
            <v>3.0141883427741858</v>
          </cell>
          <cell r="EA96">
            <v>2.2413591355330396</v>
          </cell>
          <cell r="EB96">
            <v>1.8271018930998217</v>
          </cell>
          <cell r="EC96">
            <v>1.895089442432256</v>
          </cell>
          <cell r="ED96"/>
          <cell r="EE96"/>
          <cell r="EF96"/>
          <cell r="EG96"/>
          <cell r="EH96"/>
          <cell r="EI96"/>
          <cell r="EJ96"/>
          <cell r="EK96">
            <v>2.41E-2</v>
          </cell>
          <cell r="EL96">
            <v>3.5200000000000002E-2</v>
          </cell>
          <cell r="EM96">
            <v>4.396794443253986E-2</v>
          </cell>
          <cell r="EN96">
            <v>4.3984752298205455E-2</v>
          </cell>
        </row>
        <row r="97">
          <cell r="B97">
            <v>31200</v>
          </cell>
          <cell r="C97" t="str">
            <v>Burke County Schools</v>
          </cell>
          <cell r="D97">
            <v>3.736418198134063E-3</v>
          </cell>
          <cell r="E97">
            <v>5750690.15801231</v>
          </cell>
          <cell r="F97">
            <v>4456838.115578169</v>
          </cell>
          <cell r="G97">
            <v>-986928.60000000009</v>
          </cell>
          <cell r="H97">
            <v>-270360.25986987766</v>
          </cell>
          <cell r="I97">
            <v>-97554.598578102421</v>
          </cell>
          <cell r="J97">
            <v>1136426.6105805989</v>
          </cell>
          <cell r="K97">
            <v>0</v>
          </cell>
          <cell r="L97">
            <v>-352316.78998130059</v>
          </cell>
          <cell r="M97">
            <v>16823.246980949734</v>
          </cell>
          <cell r="N97">
            <v>802.04458473866543</v>
          </cell>
          <cell r="O97">
            <v>-7005.4067432633565</v>
          </cell>
          <cell r="P97">
            <v>11398.365928664349</v>
          </cell>
          <cell r="Q97">
            <v>-12390820.731250554</v>
          </cell>
          <cell r="R97">
            <v>-1791121</v>
          </cell>
          <cell r="S97">
            <v>-4523128.8447576668</v>
          </cell>
          <cell r="T97">
            <v>0</v>
          </cell>
          <cell r="U97">
            <v>5682133.0155388126</v>
          </cell>
          <cell r="V97">
            <v>78724.05969242024</v>
          </cell>
          <cell r="W97">
            <v>0</v>
          </cell>
          <cell r="X97">
            <v>5760857.0752312327</v>
          </cell>
          <cell r="Y97">
            <v>11773643</v>
          </cell>
          <cell r="Z97">
            <v>35541632.813131586</v>
          </cell>
          <cell r="AA97">
            <v>0</v>
          </cell>
          <cell r="AB97">
            <v>5959696.6898979461</v>
          </cell>
          <cell r="AC97">
            <v>53274972.503029533</v>
          </cell>
          <cell r="AD97" t="str">
            <v>N/A</v>
          </cell>
          <cell r="AE97">
            <v>-14101779</v>
          </cell>
          <cell r="AF97">
            <v>-14101779</v>
          </cell>
          <cell r="AG97">
            <v>-14090397</v>
          </cell>
          <cell r="AH97">
            <v>-5272101</v>
          </cell>
          <cell r="AI97">
            <v>51941</v>
          </cell>
          <cell r="AJ97">
            <v>0</v>
          </cell>
          <cell r="AK97">
            <v>-47514115</v>
          </cell>
          <cell r="AL97">
            <v>110407997</v>
          </cell>
          <cell r="AM97">
            <v>-4523128.8447576668</v>
          </cell>
          <cell r="AN97">
            <v>-4152064.4</v>
          </cell>
          <cell r="AO97">
            <v>5261652.9928614777</v>
          </cell>
          <cell r="AP97">
            <v>1988057</v>
          </cell>
          <cell r="AQ97">
            <v>-4934655</v>
          </cell>
          <cell r="AR97">
            <v>12379422.36532189</v>
          </cell>
          <cell r="AS97">
            <v>1791121</v>
          </cell>
          <cell r="AT97">
            <v>118218402.1134257</v>
          </cell>
          <cell r="AU97">
            <v>3.8755713928815484E-3</v>
          </cell>
          <cell r="AV97">
            <v>6795366.0686877817</v>
          </cell>
          <cell r="AW97">
            <v>4890498.5532721514</v>
          </cell>
          <cell r="AX97">
            <v>-1465624</v>
          </cell>
          <cell r="AY97">
            <v>0</v>
          </cell>
          <cell r="AZ97">
            <v>-52288.22483762406</v>
          </cell>
          <cell r="BA97">
            <v>-3967275.3840874811</v>
          </cell>
          <cell r="BB97">
            <v>0</v>
          </cell>
          <cell r="BC97">
            <v>-339643.12812898203</v>
          </cell>
          <cell r="BD97">
            <v>11822.860722409774</v>
          </cell>
          <cell r="BE97">
            <v>1154.1916676568396</v>
          </cell>
          <cell r="BF97">
            <v>-431.01283615942856</v>
          </cell>
          <cell r="BG97">
            <v>0</v>
          </cell>
          <cell r="BH97">
            <v>-8832721.0773290563</v>
          </cell>
          <cell r="BI97">
            <v>-325496</v>
          </cell>
          <cell r="BJ97">
            <v>-3284637.1528693037</v>
          </cell>
          <cell r="BK97">
            <v>0</v>
          </cell>
          <cell r="BL97">
            <v>0</v>
          </cell>
          <cell r="BM97">
            <v>11873.808983940595</v>
          </cell>
          <cell r="BN97">
            <v>0</v>
          </cell>
          <cell r="BO97">
            <v>11873.808983940595</v>
          </cell>
          <cell r="BP97">
            <v>8630109</v>
          </cell>
          <cell r="BQ97">
            <v>47831293.071673937</v>
          </cell>
          <cell r="BR97">
            <v>0</v>
          </cell>
          <cell r="BS97">
            <v>7550185.6735042688</v>
          </cell>
          <cell r="BT97">
            <v>64011587.745178208</v>
          </cell>
          <cell r="BU97">
            <v>-14631583</v>
          </cell>
          <cell r="BV97">
            <v>-14631583</v>
          </cell>
          <cell r="BW97">
            <v>-14631583</v>
          </cell>
          <cell r="BX97">
            <v>-14619777</v>
          </cell>
          <cell r="BY97">
            <v>-5485189</v>
          </cell>
          <cell r="BZ97">
            <v>0</v>
          </cell>
          <cell r="CA97"/>
          <cell r="CB97">
            <v>-63999715</v>
          </cell>
          <cell r="CC97">
            <v>133536097</v>
          </cell>
          <cell r="CD97">
            <v>-3284637.1528693037</v>
          </cell>
          <cell r="CE97">
            <v>-3870873.06</v>
          </cell>
          <cell r="CF97">
            <v>-20050526.531975601</v>
          </cell>
          <cell r="CG97">
            <v>2247844</v>
          </cell>
          <cell r="CH97">
            <v>-7328124.9399999995</v>
          </cell>
          <cell r="CI97">
            <v>8832721.0773290563</v>
          </cell>
          <cell r="CJ97">
            <v>325496</v>
          </cell>
          <cell r="CK97">
            <v>110407996.39248416</v>
          </cell>
          <cell r="CL97"/>
          <cell r="CM97"/>
          <cell r="CN97"/>
          <cell r="CO97"/>
          <cell r="CP97"/>
          <cell r="CQ97"/>
          <cell r="CR97"/>
          <cell r="CS97">
            <v>4.11289503337617E-3</v>
          </cell>
          <cell r="CT97">
            <v>4.072883364241409E-3</v>
          </cell>
          <cell r="CU97">
            <v>3.8755713928815484E-3</v>
          </cell>
          <cell r="CV97">
            <v>3.736418198134063E-3</v>
          </cell>
          <cell r="CW97"/>
          <cell r="CX97"/>
          <cell r="CY97"/>
          <cell r="CZ97"/>
          <cell r="DA97"/>
          <cell r="DB97"/>
          <cell r="DC97"/>
          <cell r="DD97">
            <v>178924914</v>
          </cell>
          <cell r="DE97">
            <v>133536097</v>
          </cell>
          <cell r="DF97">
            <v>110407997</v>
          </cell>
          <cell r="DG97">
            <v>118218402</v>
          </cell>
          <cell r="DH97"/>
          <cell r="DI97"/>
          <cell r="DJ97"/>
          <cell r="DK97"/>
          <cell r="DL97"/>
          <cell r="DM97"/>
          <cell r="DN97"/>
          <cell r="DO97">
            <v>63880557.321575418</v>
          </cell>
          <cell r="DP97">
            <v>62992702.18425303</v>
          </cell>
          <cell r="DQ97">
            <v>63981780.135390729</v>
          </cell>
          <cell r="DR97">
            <v>66220990.472845793</v>
          </cell>
          <cell r="DS97"/>
          <cell r="DT97"/>
          <cell r="DU97"/>
          <cell r="DV97"/>
          <cell r="DW97"/>
          <cell r="DX97"/>
          <cell r="DY97"/>
          <cell r="DZ97">
            <v>2.8009291324634198</v>
          </cell>
          <cell r="EA97">
            <v>2.1198661490883222</v>
          </cell>
          <cell r="EB97">
            <v>1.7256162108395166</v>
          </cell>
          <cell r="EC97">
            <v>1.7852104167556355</v>
          </cell>
          <cell r="ED97"/>
          <cell r="EE97"/>
          <cell r="EF97"/>
          <cell r="EG97"/>
          <cell r="EH97"/>
          <cell r="EI97"/>
          <cell r="EJ97"/>
          <cell r="EK97">
            <v>2.41E-2</v>
          </cell>
          <cell r="EL97">
            <v>3.5200000000000002E-2</v>
          </cell>
          <cell r="EM97">
            <v>4.396794443253986E-2</v>
          </cell>
          <cell r="EN97">
            <v>4.3984752298205455E-2</v>
          </cell>
        </row>
        <row r="98">
          <cell r="B98">
            <v>31205</v>
          </cell>
          <cell r="C98" t="str">
            <v>Western Piedmont Community College</v>
          </cell>
          <cell r="D98">
            <v>4.2184331662003415E-4</v>
          </cell>
          <cell r="E98">
            <v>649255.53845165693</v>
          </cell>
          <cell r="F98">
            <v>503179.05347238126</v>
          </cell>
          <cell r="G98">
            <v>-178985.80000000005</v>
          </cell>
          <cell r="H98">
            <v>-30523.796496526807</v>
          </cell>
          <cell r="I98">
            <v>-11013.958618517099</v>
          </cell>
          <cell r="J98">
            <v>128303.08201099902</v>
          </cell>
          <cell r="K98">
            <v>0</v>
          </cell>
          <cell r="L98">
            <v>-39776.726079767177</v>
          </cell>
          <cell r="M98">
            <v>1899.3522476434473</v>
          </cell>
          <cell r="N98">
            <v>90.551198972390054</v>
          </cell>
          <cell r="O98">
            <v>-790.9136124875854</v>
          </cell>
          <cell r="P98">
            <v>1286.8807056441922</v>
          </cell>
          <cell r="Q98">
            <v>-1398929.304949142</v>
          </cell>
          <cell r="R98">
            <v>-396053</v>
          </cell>
          <cell r="S98">
            <v>-772059.04166914371</v>
          </cell>
          <cell r="T98">
            <v>0</v>
          </cell>
          <cell r="U98">
            <v>641515.40583656193</v>
          </cell>
          <cell r="V98">
            <v>8887.9822004476155</v>
          </cell>
          <cell r="W98">
            <v>0</v>
          </cell>
          <cell r="X98">
            <v>650403.38803700951</v>
          </cell>
          <cell r="Y98">
            <v>2100735</v>
          </cell>
          <cell r="Z98">
            <v>4012666.5348836607</v>
          </cell>
          <cell r="AA98">
            <v>0</v>
          </cell>
          <cell r="AB98">
            <v>672852.47111029725</v>
          </cell>
          <cell r="AC98">
            <v>6786254.0059939586</v>
          </cell>
          <cell r="AD98" t="str">
            <v>N/A</v>
          </cell>
          <cell r="AE98">
            <v>-1853491</v>
          </cell>
          <cell r="AF98">
            <v>-1853491</v>
          </cell>
          <cell r="AG98">
            <v>-1852206</v>
          </cell>
          <cell r="AH98">
            <v>-514968</v>
          </cell>
          <cell r="AI98">
            <v>-61695</v>
          </cell>
          <cell r="AJ98">
            <v>0</v>
          </cell>
          <cell r="AK98">
            <v>-6135851</v>
          </cell>
          <cell r="AL98">
            <v>12769017</v>
          </cell>
          <cell r="AM98">
            <v>-772059.04166914371</v>
          </cell>
          <cell r="AN98">
            <v>-519724.19999999995</v>
          </cell>
          <cell r="AO98">
            <v>594043.0197350129</v>
          </cell>
          <cell r="AP98">
            <v>376860</v>
          </cell>
          <cell r="AQ98">
            <v>-894920</v>
          </cell>
          <cell r="AR98">
            <v>1397642.4242434979</v>
          </cell>
          <cell r="AS98">
            <v>396053</v>
          </cell>
          <cell r="AT98">
            <v>13346912.202309368</v>
          </cell>
          <cell r="AU98">
            <v>4.4822147741913548E-4</v>
          </cell>
          <cell r="AV98">
            <v>785904.50546350994</v>
          </cell>
          <cell r="AW98">
            <v>565600.85330642876</v>
          </cell>
          <cell r="AX98">
            <v>-17660</v>
          </cell>
          <cell r="AY98">
            <v>0</v>
          </cell>
          <cell r="AZ98">
            <v>-6047.2903250837117</v>
          </cell>
          <cell r="BA98">
            <v>-458827.3195664513</v>
          </cell>
          <cell r="BB98">
            <v>0</v>
          </cell>
          <cell r="BC98">
            <v>-39280.748372961774</v>
          </cell>
          <cell r="BD98">
            <v>1367.3493694510662</v>
          </cell>
          <cell r="BE98">
            <v>133.48573463314759</v>
          </cell>
          <cell r="BF98">
            <v>-49.84792966653405</v>
          </cell>
          <cell r="BG98">
            <v>0</v>
          </cell>
          <cell r="BH98">
            <v>-1021530.734328178</v>
          </cell>
          <cell r="BI98">
            <v>-378397</v>
          </cell>
          <cell r="BJ98">
            <v>-568786.74664831825</v>
          </cell>
          <cell r="BK98">
            <v>0</v>
          </cell>
          <cell r="BL98">
            <v>0</v>
          </cell>
          <cell r="BM98">
            <v>1373.2416889932183</v>
          </cell>
          <cell r="BN98">
            <v>0</v>
          </cell>
          <cell r="BO98">
            <v>1373.2416889932183</v>
          </cell>
          <cell r="BP98">
            <v>1601868</v>
          </cell>
          <cell r="BQ98">
            <v>5531832.7735702237</v>
          </cell>
          <cell r="BR98">
            <v>0</v>
          </cell>
          <cell r="BS98">
            <v>873201.66094287869</v>
          </cell>
          <cell r="BT98">
            <v>8006902.4345131023</v>
          </cell>
          <cell r="BU98">
            <v>-1881091</v>
          </cell>
          <cell r="BV98">
            <v>-1881091</v>
          </cell>
          <cell r="BW98">
            <v>-1881091</v>
          </cell>
          <cell r="BX98">
            <v>-1879726</v>
          </cell>
          <cell r="BY98">
            <v>-482531</v>
          </cell>
          <cell r="BZ98">
            <v>0</v>
          </cell>
          <cell r="CA98"/>
          <cell r="CB98">
            <v>-8005530</v>
          </cell>
          <cell r="CC98">
            <v>14820156</v>
          </cell>
          <cell r="CD98">
            <v>-568786.74664831825</v>
          </cell>
          <cell r="CE98">
            <v>-518353.47000000009</v>
          </cell>
          <cell r="CF98">
            <v>-2318903.6439118842</v>
          </cell>
          <cell r="CG98">
            <v>43256</v>
          </cell>
          <cell r="CH98">
            <v>-88279.529999999912</v>
          </cell>
          <cell r="CI98">
            <v>1021530.734328178</v>
          </cell>
          <cell r="CJ98">
            <v>378397</v>
          </cell>
          <cell r="CK98">
            <v>12769016.343767975</v>
          </cell>
          <cell r="CL98"/>
          <cell r="CM98"/>
          <cell r="CN98"/>
          <cell r="CO98"/>
          <cell r="CP98"/>
          <cell r="CQ98"/>
          <cell r="CR98"/>
          <cell r="CS98">
            <v>5.0568155364153356E-4</v>
          </cell>
          <cell r="CT98">
            <v>4.5201835625938256E-4</v>
          </cell>
          <cell r="CU98">
            <v>4.4822147741913548E-4</v>
          </cell>
          <cell r="CV98">
            <v>4.2184331662003415E-4</v>
          </cell>
          <cell r="CW98"/>
          <cell r="CX98"/>
          <cell r="CY98"/>
          <cell r="CZ98"/>
          <cell r="DA98"/>
          <cell r="DB98"/>
          <cell r="DC98"/>
          <cell r="DD98">
            <v>21998866</v>
          </cell>
          <cell r="DE98">
            <v>14820156</v>
          </cell>
          <cell r="DF98">
            <v>12769017</v>
          </cell>
          <cell r="DG98">
            <v>13346911</v>
          </cell>
          <cell r="DH98"/>
          <cell r="DI98"/>
          <cell r="DJ98"/>
          <cell r="DK98"/>
          <cell r="DL98"/>
          <cell r="DM98"/>
          <cell r="DN98"/>
          <cell r="DO98">
            <v>8922506.4126629531</v>
          </cell>
          <cell r="DP98">
            <v>8502177.7572025992</v>
          </cell>
          <cell r="DQ98">
            <v>8567880.4848115724</v>
          </cell>
          <cell r="DR98">
            <v>8289045.6363604087</v>
          </cell>
          <cell r="DS98"/>
          <cell r="DT98"/>
          <cell r="DU98"/>
          <cell r="DV98"/>
          <cell r="DW98"/>
          <cell r="DX98"/>
          <cell r="DY98"/>
          <cell r="DZ98">
            <v>2.4655477936982915</v>
          </cell>
          <cell r="EA98">
            <v>1.7431011704554331</v>
          </cell>
          <cell r="EB98">
            <v>1.4903355646283645</v>
          </cell>
          <cell r="EC98">
            <v>1.610186695251496</v>
          </cell>
          <cell r="ED98"/>
          <cell r="EE98"/>
          <cell r="EF98"/>
          <cell r="EG98"/>
          <cell r="EH98"/>
          <cell r="EI98"/>
          <cell r="EJ98"/>
          <cell r="EK98">
            <v>2.41E-2</v>
          </cell>
          <cell r="EL98">
            <v>3.5200000000000002E-2</v>
          </cell>
          <cell r="EM98">
            <v>4.396794443253986E-2</v>
          </cell>
          <cell r="EN98">
            <v>4.3984752298205455E-2</v>
          </cell>
        </row>
        <row r="99">
          <cell r="B99">
            <v>31300</v>
          </cell>
          <cell r="C99" t="str">
            <v>Cabarrus County Schools</v>
          </cell>
          <cell r="D99">
            <v>1.0868536166914815E-2</v>
          </cell>
          <cell r="E99">
            <v>16727673.577409146</v>
          </cell>
          <cell r="F99">
            <v>12964101.896687048</v>
          </cell>
          <cell r="G99">
            <v>-919974.49999999814</v>
          </cell>
          <cell r="H99">
            <v>-786427.02895507705</v>
          </cell>
          <cell r="I99">
            <v>-283767.93674339127</v>
          </cell>
          <cell r="J99">
            <v>3305650.7765398943</v>
          </cell>
          <cell r="K99">
            <v>0</v>
          </cell>
          <cell r="L99">
            <v>-1024823.1250011981</v>
          </cell>
          <cell r="M99">
            <v>48935.654030564212</v>
          </cell>
          <cell r="N99">
            <v>2332.9964994452666</v>
          </cell>
          <cell r="O99">
            <v>-20377.407590812421</v>
          </cell>
          <cell r="P99">
            <v>33155.697721760502</v>
          </cell>
          <cell r="Q99">
            <v>-36042561.649712466</v>
          </cell>
          <cell r="R99">
            <v>3830429</v>
          </cell>
          <cell r="S99">
            <v>-2165652.0491150841</v>
          </cell>
          <cell r="T99">
            <v>14839818</v>
          </cell>
          <cell r="U99">
            <v>16528253.77401411</v>
          </cell>
          <cell r="V99">
            <v>228993.44896690568</v>
          </cell>
          <cell r="W99">
            <v>0</v>
          </cell>
          <cell r="X99">
            <v>31597065.222981013</v>
          </cell>
          <cell r="Y99">
            <v>9064578</v>
          </cell>
          <cell r="Z99">
            <v>103383909.71696766</v>
          </cell>
          <cell r="AA99">
            <v>0</v>
          </cell>
          <cell r="AB99">
            <v>17335634.17776563</v>
          </cell>
          <cell r="AC99">
            <v>129784121.89473328</v>
          </cell>
          <cell r="AD99" t="str">
            <v>N/A</v>
          </cell>
          <cell r="AE99">
            <v>-30028132</v>
          </cell>
          <cell r="AF99">
            <v>-30028132</v>
          </cell>
          <cell r="AG99">
            <v>-29995024</v>
          </cell>
          <cell r="AH99">
            <v>-10237676</v>
          </cell>
          <cell r="AI99">
            <v>2101909</v>
          </cell>
          <cell r="AJ99">
            <v>0</v>
          </cell>
          <cell r="AK99">
            <v>-98187055</v>
          </cell>
          <cell r="AL99">
            <v>312634953</v>
          </cell>
          <cell r="AM99">
            <v>-2165652.0491150841</v>
          </cell>
          <cell r="AN99">
            <v>-10988075.500000002</v>
          </cell>
          <cell r="AO99">
            <v>15305156.654902549</v>
          </cell>
          <cell r="AP99">
            <v>1509555</v>
          </cell>
          <cell r="AQ99">
            <v>-4599870</v>
          </cell>
          <cell r="AR99">
            <v>36009405.951990701</v>
          </cell>
          <cell r="AS99">
            <v>-3830429</v>
          </cell>
          <cell r="AT99">
            <v>343875044.05777824</v>
          </cell>
          <cell r="AU99">
            <v>1.0974196769735503E-2</v>
          </cell>
          <cell r="AV99">
            <v>19241984.419932716</v>
          </cell>
          <cell r="AW99">
            <v>13848098.250568267</v>
          </cell>
          <cell r="AX99">
            <v>-1116179</v>
          </cell>
          <cell r="AY99">
            <v>0</v>
          </cell>
          <cell r="AZ99">
            <v>-148061.0753712919</v>
          </cell>
          <cell r="BA99">
            <v>-11233868.8392302</v>
          </cell>
          <cell r="BB99">
            <v>0</v>
          </cell>
          <cell r="BC99">
            <v>-961744.77044135216</v>
          </cell>
          <cell r="BD99">
            <v>33478.005381919589</v>
          </cell>
          <cell r="BE99">
            <v>3268.2474883884697</v>
          </cell>
          <cell r="BF99">
            <v>-1220.4702725856623</v>
          </cell>
          <cell r="BG99">
            <v>0</v>
          </cell>
          <cell r="BH99">
            <v>-25011026.578645669</v>
          </cell>
          <cell r="BI99">
            <v>4946606</v>
          </cell>
          <cell r="BJ99">
            <v>-398665.8105898127</v>
          </cell>
          <cell r="BK99">
            <v>19786424</v>
          </cell>
          <cell r="BL99">
            <v>0</v>
          </cell>
          <cell r="BM99">
            <v>33622.272172654535</v>
          </cell>
          <cell r="BN99">
            <v>0</v>
          </cell>
          <cell r="BO99">
            <v>19820046.272172656</v>
          </cell>
          <cell r="BP99">
            <v>5580885</v>
          </cell>
          <cell r="BQ99">
            <v>135440679.24630782</v>
          </cell>
          <cell r="BR99">
            <v>0</v>
          </cell>
          <cell r="BS99">
            <v>21379356.701120701</v>
          </cell>
          <cell r="BT99">
            <v>162400920.94742852</v>
          </cell>
          <cell r="BU99">
            <v>-32529049</v>
          </cell>
          <cell r="BV99">
            <v>-32529049</v>
          </cell>
          <cell r="BW99">
            <v>-32529049</v>
          </cell>
          <cell r="BX99">
            <v>-32495619</v>
          </cell>
          <cell r="BY99">
            <v>-12498107</v>
          </cell>
          <cell r="BZ99">
            <v>0</v>
          </cell>
          <cell r="CA99"/>
          <cell r="CB99">
            <v>-142580873</v>
          </cell>
          <cell r="CC99">
            <v>363887093</v>
          </cell>
          <cell r="CD99">
            <v>-398665.8105898127</v>
          </cell>
          <cell r="CE99">
            <v>-9979023.5899999999</v>
          </cell>
          <cell r="CF99">
            <v>-56775737.353944242</v>
          </cell>
          <cell r="CG99">
            <v>1417751</v>
          </cell>
          <cell r="CH99">
            <v>-5580885.4100000001</v>
          </cell>
          <cell r="CI99">
            <v>25011026.578645669</v>
          </cell>
          <cell r="CJ99">
            <v>-4946606</v>
          </cell>
          <cell r="CK99">
            <v>312634952.41411161</v>
          </cell>
          <cell r="CL99"/>
          <cell r="CM99"/>
          <cell r="CN99"/>
          <cell r="CO99"/>
          <cell r="CP99"/>
          <cell r="CQ99"/>
          <cell r="CR99"/>
          <cell r="CS99">
            <v>1.0384923954821533E-2</v>
          </cell>
          <cell r="CT99">
            <v>1.1098644600693082E-2</v>
          </cell>
          <cell r="CU99">
            <v>1.0974196769735503E-2</v>
          </cell>
          <cell r="CV99">
            <v>1.0868536166914815E-2</v>
          </cell>
          <cell r="CW99"/>
          <cell r="CX99"/>
          <cell r="CY99"/>
          <cell r="CZ99"/>
          <cell r="DA99"/>
          <cell r="DB99"/>
          <cell r="DC99"/>
          <cell r="DD99">
            <v>451779490</v>
          </cell>
          <cell r="DE99">
            <v>363887093</v>
          </cell>
          <cell r="DF99">
            <v>312634953</v>
          </cell>
          <cell r="DG99">
            <v>343875045</v>
          </cell>
          <cell r="DH99"/>
          <cell r="DI99"/>
          <cell r="DJ99"/>
          <cell r="DK99"/>
          <cell r="DL99"/>
          <cell r="DM99"/>
          <cell r="DN99"/>
          <cell r="DO99">
            <v>149275653.18959063</v>
          </cell>
          <cell r="DP99">
            <v>158028862.77421078</v>
          </cell>
          <cell r="DQ99">
            <v>164943588.54052874</v>
          </cell>
          <cell r="DR99">
            <v>175248062.86733183</v>
          </cell>
          <cell r="DS99"/>
          <cell r="DT99"/>
          <cell r="DU99"/>
          <cell r="DV99"/>
          <cell r="DW99"/>
          <cell r="DX99"/>
          <cell r="DY99"/>
          <cell r="DZ99">
            <v>3.0264780648871663</v>
          </cell>
          <cell r="EA99">
            <v>2.3026622264561651</v>
          </cell>
          <cell r="EB99">
            <v>1.8954053065432221</v>
          </cell>
          <cell r="EC99">
            <v>1.9622188078639362</v>
          </cell>
          <cell r="ED99"/>
          <cell r="EE99"/>
          <cell r="EF99"/>
          <cell r="EG99"/>
          <cell r="EH99"/>
          <cell r="EI99"/>
          <cell r="EJ99"/>
          <cell r="EK99">
            <v>2.41E-2</v>
          </cell>
          <cell r="EL99">
            <v>3.5200000000000002E-2</v>
          </cell>
          <cell r="EM99">
            <v>4.396794443253986E-2</v>
          </cell>
          <cell r="EN99">
            <v>4.3984752298205455E-2</v>
          </cell>
        </row>
        <row r="100">
          <cell r="B100">
            <v>31301</v>
          </cell>
          <cell r="C100" t="str">
            <v>Carolina International School</v>
          </cell>
          <cell r="D100">
            <v>2.3366555919129774E-4</v>
          </cell>
          <cell r="E100">
            <v>359632.71782020835</v>
          </cell>
          <cell r="F100">
            <v>278718.68599230517</v>
          </cell>
          <cell r="G100">
            <v>-112542.14000000001</v>
          </cell>
          <cell r="H100">
            <v>-16907.604544145532</v>
          </cell>
          <cell r="I100">
            <v>-6100.8025921238141</v>
          </cell>
          <cell r="J100">
            <v>71069.068118177252</v>
          </cell>
          <cell r="K100">
            <v>0</v>
          </cell>
          <cell r="L100">
            <v>-22032.945826186075</v>
          </cell>
          <cell r="M100">
            <v>1052.0806838966921</v>
          </cell>
          <cell r="N100">
            <v>50.157714273767205</v>
          </cell>
          <cell r="O100">
            <v>-438.09932326220496</v>
          </cell>
          <cell r="P100">
            <v>712.82319252124239</v>
          </cell>
          <cell r="Q100">
            <v>-774888.65043336933</v>
          </cell>
          <cell r="R100">
            <v>338290</v>
          </cell>
          <cell r="S100">
            <v>116615.29080229544</v>
          </cell>
          <cell r="T100">
            <v>1178310</v>
          </cell>
          <cell r="U100">
            <v>355345.33825423062</v>
          </cell>
          <cell r="V100">
            <v>4923.1912635006547</v>
          </cell>
          <cell r="W100">
            <v>0</v>
          </cell>
          <cell r="X100">
            <v>1538578.5295177312</v>
          </cell>
          <cell r="Y100">
            <v>780660</v>
          </cell>
          <cell r="Z100">
            <v>2222678.2617640458</v>
          </cell>
          <cell r="AA100">
            <v>0</v>
          </cell>
          <cell r="AB100">
            <v>372703.42499428213</v>
          </cell>
          <cell r="AC100">
            <v>3376041.6867583278</v>
          </cell>
          <cell r="AD100" t="str">
            <v>N/A</v>
          </cell>
          <cell r="AE100">
            <v>-482413</v>
          </cell>
          <cell r="AF100">
            <v>-482413</v>
          </cell>
          <cell r="AG100">
            <v>-481702</v>
          </cell>
          <cell r="AH100">
            <v>-343355</v>
          </cell>
          <cell r="AI100">
            <v>-47580</v>
          </cell>
          <cell r="AJ100">
            <v>0</v>
          </cell>
          <cell r="AK100">
            <v>-1837463</v>
          </cell>
          <cell r="AL100">
            <v>7082085</v>
          </cell>
          <cell r="AM100">
            <v>116615.29080229544</v>
          </cell>
          <cell r="AN100">
            <v>-221159.86</v>
          </cell>
          <cell r="AO100">
            <v>329049.64692162356</v>
          </cell>
          <cell r="AP100">
            <v>213326</v>
          </cell>
          <cell r="AQ100">
            <v>-562740</v>
          </cell>
          <cell r="AR100">
            <v>774175.82724084798</v>
          </cell>
          <cell r="AS100">
            <v>-338290</v>
          </cell>
          <cell r="AT100">
            <v>7393061.9049647665</v>
          </cell>
          <cell r="AU100">
            <v>2.4859725092544734E-4</v>
          </cell>
          <cell r="AV100">
            <v>435886.51903321507</v>
          </cell>
          <cell r="AW100">
            <v>313699.41945370648</v>
          </cell>
          <cell r="AX100">
            <v>-54481</v>
          </cell>
          <cell r="AY100">
            <v>0</v>
          </cell>
          <cell r="AZ100">
            <v>-3354.0109657844005</v>
          </cell>
          <cell r="BA100">
            <v>-254479.57324688858</v>
          </cell>
          <cell r="BB100">
            <v>0</v>
          </cell>
          <cell r="BC100">
            <v>-21786.296622910653</v>
          </cell>
          <cell r="BD100">
            <v>758.3735082429298</v>
          </cell>
          <cell r="BE100">
            <v>74.035244492609323</v>
          </cell>
          <cell r="BF100">
            <v>-27.647176460126438</v>
          </cell>
          <cell r="BG100">
            <v>0</v>
          </cell>
          <cell r="BH100">
            <v>-566571.98524284037</v>
          </cell>
          <cell r="BI100">
            <v>392770</v>
          </cell>
          <cell r="BJ100">
            <v>242487.83398477297</v>
          </cell>
          <cell r="BK100">
            <v>1571080</v>
          </cell>
          <cell r="BL100">
            <v>0</v>
          </cell>
          <cell r="BM100">
            <v>761.6415677035958</v>
          </cell>
          <cell r="BN100">
            <v>0</v>
          </cell>
          <cell r="BO100">
            <v>1571841.6415677036</v>
          </cell>
          <cell r="BP100">
            <v>272400</v>
          </cell>
          <cell r="BQ100">
            <v>3068122.5451472308</v>
          </cell>
          <cell r="BR100">
            <v>0</v>
          </cell>
          <cell r="BS100">
            <v>484304.17405220662</v>
          </cell>
          <cell r="BT100">
            <v>3824826.7191994376</v>
          </cell>
          <cell r="BU100">
            <v>-485357</v>
          </cell>
          <cell r="BV100">
            <v>-485357</v>
          </cell>
          <cell r="BW100">
            <v>-485357</v>
          </cell>
          <cell r="BX100">
            <v>-484600</v>
          </cell>
          <cell r="BY100">
            <v>-312314</v>
          </cell>
          <cell r="BZ100">
            <v>0</v>
          </cell>
          <cell r="CA100"/>
          <cell r="CB100">
            <v>-2252985</v>
          </cell>
          <cell r="CC100">
            <v>8367700</v>
          </cell>
          <cell r="CD100">
            <v>242487.83398477297</v>
          </cell>
          <cell r="CE100">
            <v>-218783.80000000002</v>
          </cell>
          <cell r="CF100">
            <v>-1286134.4225556427</v>
          </cell>
          <cell r="CG100">
            <v>75413</v>
          </cell>
          <cell r="CH100">
            <v>-272400.19999999995</v>
          </cell>
          <cell r="CI100">
            <v>566571.98524284037</v>
          </cell>
          <cell r="CJ100">
            <v>-392770</v>
          </cell>
          <cell r="CK100">
            <v>7082084.3966719713</v>
          </cell>
          <cell r="CL100"/>
          <cell r="CM100"/>
          <cell r="CN100"/>
          <cell r="CO100"/>
          <cell r="CP100"/>
          <cell r="CQ100"/>
          <cell r="CR100"/>
          <cell r="CS100">
            <v>2.0007692437743868E-4</v>
          </cell>
          <cell r="CT100">
            <v>2.5521688344064161E-4</v>
          </cell>
          <cell r="CU100">
            <v>2.4859725092544734E-4</v>
          </cell>
          <cell r="CV100">
            <v>2.3366555919129774E-4</v>
          </cell>
          <cell r="CW100"/>
          <cell r="CX100"/>
          <cell r="CY100"/>
          <cell r="CZ100"/>
          <cell r="DA100"/>
          <cell r="DB100"/>
          <cell r="DC100"/>
          <cell r="DD100">
            <v>8704026</v>
          </cell>
          <cell r="DE100">
            <v>8367700</v>
          </cell>
          <cell r="DF100">
            <v>7082085</v>
          </cell>
          <cell r="DG100">
            <v>7393061</v>
          </cell>
          <cell r="DH100"/>
          <cell r="DI100"/>
          <cell r="DJ100"/>
          <cell r="DK100"/>
          <cell r="DL100"/>
          <cell r="DM100"/>
          <cell r="DN100"/>
          <cell r="DO100">
            <v>2865159.4245222989</v>
          </cell>
          <cell r="DP100">
            <v>3450318.1741529983</v>
          </cell>
          <cell r="DQ100">
            <v>3616284.1746056378</v>
          </cell>
          <cell r="DR100">
            <v>3527263.4456334324</v>
          </cell>
          <cell r="DS100"/>
          <cell r="DT100"/>
          <cell r="DU100"/>
          <cell r="DV100"/>
          <cell r="DW100"/>
          <cell r="DX100"/>
          <cell r="DY100"/>
          <cell r="DZ100">
            <v>3.0378854054347086</v>
          </cell>
          <cell r="EA100">
            <v>2.4251966275701937</v>
          </cell>
          <cell r="EB100">
            <v>1.9583872997957397</v>
          </cell>
          <cell r="EC100">
            <v>2.0959764173986559</v>
          </cell>
          <cell r="ED100"/>
          <cell r="EE100"/>
          <cell r="EF100"/>
          <cell r="EG100"/>
          <cell r="EH100"/>
          <cell r="EI100"/>
          <cell r="EJ100"/>
          <cell r="EK100">
            <v>2.41E-2</v>
          </cell>
          <cell r="EL100">
            <v>3.5200000000000002E-2</v>
          </cell>
          <cell r="EM100">
            <v>4.396794443253986E-2</v>
          </cell>
          <cell r="EN100">
            <v>4.3984752298205455E-2</v>
          </cell>
        </row>
        <row r="101">
          <cell r="B101">
            <v>31320</v>
          </cell>
          <cell r="C101" t="str">
            <v>Kannapolis City Schools</v>
          </cell>
          <cell r="D101">
            <v>1.9133532479460916E-3</v>
          </cell>
          <cell r="E101">
            <v>2944826.0629014536</v>
          </cell>
          <cell r="F101">
            <v>2282267.4636019054</v>
          </cell>
          <cell r="G101">
            <v>-22130.25</v>
          </cell>
          <cell r="H101">
            <v>-138446.67644427827</v>
          </cell>
          <cell r="I101">
            <v>-49955.973379720759</v>
          </cell>
          <cell r="J101">
            <v>581943.83794957097</v>
          </cell>
          <cell r="K101">
            <v>0</v>
          </cell>
          <cell r="L101">
            <v>-180415.15662066569</v>
          </cell>
          <cell r="M101">
            <v>8614.885311305432</v>
          </cell>
          <cell r="N101">
            <v>410.71275479111625</v>
          </cell>
          <cell r="O101">
            <v>-3587.3440912208794</v>
          </cell>
          <cell r="P101">
            <v>5836.9002917765702</v>
          </cell>
          <cell r="Q101">
            <v>-6345118.7296688594</v>
          </cell>
          <cell r="R101">
            <v>-319237</v>
          </cell>
          <cell r="S101">
            <v>-1234991.267393942</v>
          </cell>
          <cell r="T101">
            <v>933939</v>
          </cell>
          <cell r="U101">
            <v>2909719.1706143226</v>
          </cell>
          <cell r="V101">
            <v>40313.189615449402</v>
          </cell>
          <cell r="W101">
            <v>0</v>
          </cell>
          <cell r="X101">
            <v>3883971.360229772</v>
          </cell>
          <cell r="Y101">
            <v>2632835</v>
          </cell>
          <cell r="Z101">
            <v>18200237.493295904</v>
          </cell>
          <cell r="AA101">
            <v>0</v>
          </cell>
          <cell r="AB101">
            <v>3051854.5873918436</v>
          </cell>
          <cell r="AC101">
            <v>23884927.080687746</v>
          </cell>
          <cell r="AD101" t="str">
            <v>N/A</v>
          </cell>
          <cell r="AE101">
            <v>-6140043</v>
          </cell>
          <cell r="AF101">
            <v>-6140043</v>
          </cell>
          <cell r="AG101">
            <v>-6134215</v>
          </cell>
          <cell r="AH101">
            <v>-2096516</v>
          </cell>
          <cell r="AI101">
            <v>509861</v>
          </cell>
          <cell r="AJ101">
            <v>0</v>
          </cell>
          <cell r="AK101">
            <v>-20000956</v>
          </cell>
          <cell r="AL101">
            <v>54488462</v>
          </cell>
          <cell r="AM101">
            <v>-1234991.267393942</v>
          </cell>
          <cell r="AN101">
            <v>-1948435.75</v>
          </cell>
          <cell r="AO101">
            <v>2694398.8358916459</v>
          </cell>
          <cell r="AP101">
            <v>-9779</v>
          </cell>
          <cell r="AQ101">
            <v>-110635</v>
          </cell>
          <cell r="AR101">
            <v>6339281.8293770822</v>
          </cell>
          <cell r="AS101">
            <v>319237</v>
          </cell>
          <cell r="AT101">
            <v>60537538.647874795</v>
          </cell>
          <cell r="AU101">
            <v>1.9126687421605598E-3</v>
          </cell>
          <cell r="AV101">
            <v>3353643.360819092</v>
          </cell>
          <cell r="AW101">
            <v>2413554.7428195635</v>
          </cell>
          <cell r="AX101">
            <v>-630550</v>
          </cell>
          <cell r="AY101">
            <v>0</v>
          </cell>
          <cell r="AZ101">
            <v>-25805.240851369763</v>
          </cell>
          <cell r="BA101">
            <v>-1957926.4189596812</v>
          </cell>
          <cell r="BB101">
            <v>0</v>
          </cell>
          <cell r="BC101">
            <v>-167620.39162925383</v>
          </cell>
          <cell r="BD101">
            <v>5834.8083041911677</v>
          </cell>
          <cell r="BE101">
            <v>569.61570344032066</v>
          </cell>
          <cell r="BF101">
            <v>-212.7130932760773</v>
          </cell>
          <cell r="BG101">
            <v>0</v>
          </cell>
          <cell r="BH101">
            <v>-4359117.0953166271</v>
          </cell>
          <cell r="BI101">
            <v>311313</v>
          </cell>
          <cell r="BJ101">
            <v>-1056316.3322039209</v>
          </cell>
          <cell r="BK101">
            <v>1245252</v>
          </cell>
          <cell r="BL101">
            <v>0</v>
          </cell>
          <cell r="BM101">
            <v>5859.9522474756104</v>
          </cell>
          <cell r="BN101">
            <v>0</v>
          </cell>
          <cell r="BO101">
            <v>1251111.9522474755</v>
          </cell>
          <cell r="BP101">
            <v>3152750</v>
          </cell>
          <cell r="BQ101">
            <v>23605659.625661243</v>
          </cell>
          <cell r="BR101">
            <v>0</v>
          </cell>
          <cell r="BS101">
            <v>3726161.2988847499</v>
          </cell>
          <cell r="BT101">
            <v>30484570.924545992</v>
          </cell>
          <cell r="BU101">
            <v>-6656251</v>
          </cell>
          <cell r="BV101">
            <v>-6656251</v>
          </cell>
          <cell r="BW101">
            <v>-6656251</v>
          </cell>
          <cell r="BX101">
            <v>-6650425</v>
          </cell>
          <cell r="BY101">
            <v>-2614282</v>
          </cell>
          <cell r="BZ101">
            <v>0</v>
          </cell>
          <cell r="CA101"/>
          <cell r="CB101">
            <v>-29233460</v>
          </cell>
          <cell r="CC101">
            <v>65390133</v>
          </cell>
          <cell r="CD101">
            <v>-1056316.3322039209</v>
          </cell>
          <cell r="CE101">
            <v>-1776369.79</v>
          </cell>
          <cell r="CF101">
            <v>-9895319.031410452</v>
          </cell>
          <cell r="CG101">
            <v>931280</v>
          </cell>
          <cell r="CH101">
            <v>-3152750.21</v>
          </cell>
          <cell r="CI101">
            <v>4359117.0953166271</v>
          </cell>
          <cell r="CJ101">
            <v>-311313</v>
          </cell>
          <cell r="CK101">
            <v>54488461.731702253</v>
          </cell>
          <cell r="CL101"/>
          <cell r="CM101"/>
          <cell r="CN101"/>
          <cell r="CO101"/>
          <cell r="CP101"/>
          <cell r="CQ101"/>
          <cell r="CR101"/>
          <cell r="CS101">
            <v>1.9460158818062662E-3</v>
          </cell>
          <cell r="CT101">
            <v>1.9944149313796643E-3</v>
          </cell>
          <cell r="CU101">
            <v>1.9126687421605598E-3</v>
          </cell>
          <cell r="CV101">
            <v>1.9133532479460916E-3</v>
          </cell>
          <cell r="CW101"/>
          <cell r="CX101"/>
          <cell r="CY101"/>
          <cell r="CZ101"/>
          <cell r="DA101"/>
          <cell r="DB101"/>
          <cell r="DC101"/>
          <cell r="DD101">
            <v>84658305</v>
          </cell>
          <cell r="DE101">
            <v>65390133</v>
          </cell>
          <cell r="DF101">
            <v>54488462</v>
          </cell>
          <cell r="DG101">
            <v>60537539</v>
          </cell>
          <cell r="DH101"/>
          <cell r="DI101"/>
          <cell r="DJ101"/>
          <cell r="DK101"/>
          <cell r="DL101"/>
          <cell r="DM101"/>
          <cell r="DN101"/>
          <cell r="DO101">
            <v>28210544.856358334</v>
          </cell>
          <cell r="DP101">
            <v>28543630.179684643</v>
          </cell>
          <cell r="DQ101">
            <v>29361671.018715918</v>
          </cell>
          <cell r="DR101">
            <v>31075468.202685427</v>
          </cell>
          <cell r="DS101"/>
          <cell r="DT101"/>
          <cell r="DU101"/>
          <cell r="DV101"/>
          <cell r="DW101"/>
          <cell r="DX101"/>
          <cell r="DY101"/>
          <cell r="DZ101">
            <v>3.0009454064450294</v>
          </cell>
          <cell r="EA101">
            <v>2.2908835557482847</v>
          </cell>
          <cell r="EB101">
            <v>1.8557684256208575</v>
          </cell>
          <cell r="EC101">
            <v>1.9480813162701944</v>
          </cell>
          <cell r="ED101"/>
          <cell r="EE101"/>
          <cell r="EF101"/>
          <cell r="EG101"/>
          <cell r="EH101"/>
          <cell r="EI101"/>
          <cell r="EJ101"/>
          <cell r="EK101">
            <v>2.41E-2</v>
          </cell>
          <cell r="EL101">
            <v>3.5200000000000002E-2</v>
          </cell>
          <cell r="EM101">
            <v>4.396794443253986E-2</v>
          </cell>
          <cell r="EN101">
            <v>4.3984752298205455E-2</v>
          </cell>
        </row>
        <row r="102">
          <cell r="B102">
            <v>31400</v>
          </cell>
          <cell r="C102" t="str">
            <v>Caldwell County Schools</v>
          </cell>
          <cell r="D102">
            <v>3.8923829212696511E-3</v>
          </cell>
          <cell r="E102">
            <v>5990734.1656078324</v>
          </cell>
          <cell r="F102">
            <v>4642874.4439269118</v>
          </cell>
          <cell r="G102">
            <v>-1334849.9299999997</v>
          </cell>
          <cell r="H102">
            <v>-281645.57667368965</v>
          </cell>
          <cell r="I102">
            <v>-101626.70056214572</v>
          </cell>
          <cell r="J102">
            <v>1183863.0730653475</v>
          </cell>
          <cell r="K102">
            <v>0</v>
          </cell>
          <cell r="L102">
            <v>-367023.11772397504</v>
          </cell>
          <cell r="M102">
            <v>17525.479150500712</v>
          </cell>
          <cell r="N102">
            <v>835.52334834805822</v>
          </cell>
          <cell r="O102">
            <v>-7297.8248467055473</v>
          </cell>
          <cell r="P102">
            <v>11874.153940603173</v>
          </cell>
          <cell r="Q102">
            <v>-12908035.567035608</v>
          </cell>
          <cell r="R102">
            <v>119021</v>
          </cell>
          <cell r="S102">
            <v>-3033750.8778025806</v>
          </cell>
          <cell r="T102">
            <v>2768253</v>
          </cell>
          <cell r="U102">
            <v>5919315.3264029082</v>
          </cell>
          <cell r="V102">
            <v>82010.141582335418</v>
          </cell>
          <cell r="W102">
            <v>0</v>
          </cell>
          <cell r="X102">
            <v>8769578.4679852445</v>
          </cell>
          <cell r="Y102">
            <v>9889185</v>
          </cell>
          <cell r="Z102">
            <v>37025203.609423883</v>
          </cell>
          <cell r="AA102">
            <v>0</v>
          </cell>
          <cell r="AB102">
            <v>6208465.0008638324</v>
          </cell>
          <cell r="AC102">
            <v>53122853.610287718</v>
          </cell>
          <cell r="AD102" t="str">
            <v>N/A</v>
          </cell>
          <cell r="AE102">
            <v>-13012232</v>
          </cell>
          <cell r="AF102">
            <v>-13012232</v>
          </cell>
          <cell r="AG102">
            <v>-13000374</v>
          </cell>
          <cell r="AH102">
            <v>-5075821</v>
          </cell>
          <cell r="AI102">
            <v>-252617</v>
          </cell>
          <cell r="AJ102">
            <v>0</v>
          </cell>
          <cell r="AK102">
            <v>-44353276</v>
          </cell>
          <cell r="AL102">
            <v>116263550</v>
          </cell>
          <cell r="AM102">
            <v>-3033750.8778025806</v>
          </cell>
          <cell r="AN102">
            <v>-4357285.07</v>
          </cell>
          <cell r="AO102">
            <v>5481283.7217442868</v>
          </cell>
          <cell r="AP102">
            <v>2696375</v>
          </cell>
          <cell r="AQ102">
            <v>-6674265</v>
          </cell>
          <cell r="AR102">
            <v>12896161.413095005</v>
          </cell>
          <cell r="AS102">
            <v>-119021</v>
          </cell>
          <cell r="AT102">
            <v>123153048.18703672</v>
          </cell>
          <cell r="AU102">
            <v>4.0811146203530661E-3</v>
          </cell>
          <cell r="AV102">
            <v>7155762.3385575581</v>
          </cell>
          <cell r="AW102">
            <v>5149869.0446610246</v>
          </cell>
          <cell r="AX102">
            <v>-803732</v>
          </cell>
          <cell r="AY102">
            <v>0</v>
          </cell>
          <cell r="AZ102">
            <v>-55061.361854689996</v>
          </cell>
          <cell r="BA102">
            <v>-4177682.1871233936</v>
          </cell>
          <cell r="BB102">
            <v>0</v>
          </cell>
          <cell r="BC102">
            <v>-357656.30287590559</v>
          </cell>
          <cell r="BD102">
            <v>12449.893153109888</v>
          </cell>
          <cell r="BE102">
            <v>1215.4049073165872</v>
          </cell>
          <cell r="BF102">
            <v>-453.87185756426766</v>
          </cell>
          <cell r="BG102">
            <v>0</v>
          </cell>
          <cell r="BH102">
            <v>-9301169.6784629542</v>
          </cell>
          <cell r="BI102">
            <v>922751</v>
          </cell>
          <cell r="BJ102">
            <v>-1453707.7208954971</v>
          </cell>
          <cell r="BK102">
            <v>3691004</v>
          </cell>
          <cell r="BL102">
            <v>0</v>
          </cell>
          <cell r="BM102">
            <v>12503.543485909049</v>
          </cell>
          <cell r="BN102">
            <v>0</v>
          </cell>
          <cell r="BO102">
            <v>3703507.5434859092</v>
          </cell>
          <cell r="BP102">
            <v>4018650</v>
          </cell>
          <cell r="BQ102">
            <v>50368054.069070525</v>
          </cell>
          <cell r="BR102">
            <v>0</v>
          </cell>
          <cell r="BS102">
            <v>7950614.2488084715</v>
          </cell>
          <cell r="BT102">
            <v>62337318.317878999</v>
          </cell>
          <cell r="BU102">
            <v>-13402442</v>
          </cell>
          <cell r="BV102">
            <v>-13402442</v>
          </cell>
          <cell r="BW102">
            <v>-13402442</v>
          </cell>
          <cell r="BX102">
            <v>-13390010</v>
          </cell>
          <cell r="BY102">
            <v>-5036474</v>
          </cell>
          <cell r="BZ102">
            <v>0</v>
          </cell>
          <cell r="CA102"/>
          <cell r="CB102">
            <v>-58633810</v>
          </cell>
          <cell r="CC102">
            <v>137331100</v>
          </cell>
          <cell r="CD102">
            <v>-1453707.7208954971</v>
          </cell>
          <cell r="CE102">
            <v>-4084566.2800000003</v>
          </cell>
          <cell r="CF102">
            <v>-21113918.098817915</v>
          </cell>
          <cell r="CG102">
            <v>1224873</v>
          </cell>
          <cell r="CH102">
            <v>-4018649.7199999997</v>
          </cell>
          <cell r="CI102">
            <v>9301169.6784629542</v>
          </cell>
          <cell r="CJ102">
            <v>-922751</v>
          </cell>
          <cell r="CK102">
            <v>116263549.85874954</v>
          </cell>
          <cell r="CL102"/>
          <cell r="CM102"/>
          <cell r="CN102"/>
          <cell r="CO102"/>
          <cell r="CP102"/>
          <cell r="CQ102"/>
          <cell r="CR102"/>
          <cell r="CS102">
            <v>4.0574655579773767E-3</v>
          </cell>
          <cell r="CT102">
            <v>4.1886318618742386E-3</v>
          </cell>
          <cell r="CU102">
            <v>4.0811146203530661E-3</v>
          </cell>
          <cell r="CV102">
            <v>3.8923829212696511E-3</v>
          </cell>
          <cell r="CW102"/>
          <cell r="CX102"/>
          <cell r="CY102"/>
          <cell r="CZ102"/>
          <cell r="DA102"/>
          <cell r="DB102"/>
          <cell r="DC102"/>
          <cell r="DD102">
            <v>176513543</v>
          </cell>
          <cell r="DE102">
            <v>137331100</v>
          </cell>
          <cell r="DF102">
            <v>116263550</v>
          </cell>
          <cell r="DG102">
            <v>123153047</v>
          </cell>
          <cell r="DH102"/>
          <cell r="DI102"/>
          <cell r="DJ102"/>
          <cell r="DK102"/>
          <cell r="DL102"/>
          <cell r="DM102"/>
          <cell r="DN102"/>
          <cell r="DO102">
            <v>64323233.393526666</v>
          </cell>
          <cell r="DP102">
            <v>65621743.578732274</v>
          </cell>
          <cell r="DQ102">
            <v>67513921.956250057</v>
          </cell>
          <cell r="DR102">
            <v>69494040.869872645</v>
          </cell>
          <cell r="DS102"/>
          <cell r="DT102"/>
          <cell r="DU102"/>
          <cell r="DV102"/>
          <cell r="DW102"/>
          <cell r="DX102"/>
          <cell r="DY102"/>
          <cell r="DZ102">
            <v>2.7441646460789375</v>
          </cell>
          <cell r="EA102">
            <v>2.0927682275804145</v>
          </cell>
          <cell r="EB102">
            <v>1.7220677844095678</v>
          </cell>
          <cell r="EC102">
            <v>1.772138236005065</v>
          </cell>
          <cell r="ED102"/>
          <cell r="EE102"/>
          <cell r="EF102"/>
          <cell r="EG102"/>
          <cell r="EH102"/>
          <cell r="EI102"/>
          <cell r="EJ102"/>
          <cell r="EK102">
            <v>2.41E-2</v>
          </cell>
          <cell r="EL102">
            <v>3.5200000000000002E-2</v>
          </cell>
          <cell r="EM102">
            <v>4.396794443253986E-2</v>
          </cell>
          <cell r="EN102">
            <v>4.3984752298205455E-2</v>
          </cell>
        </row>
        <row r="103">
          <cell r="B103">
            <v>31405</v>
          </cell>
          <cell r="C103" t="str">
            <v>Caldwell Community College</v>
          </cell>
          <cell r="D103">
            <v>7.5861274625008818E-4</v>
          </cell>
          <cell r="E103">
            <v>1167574.5653368491</v>
          </cell>
          <cell r="F103">
            <v>904881.09819700429</v>
          </cell>
          <cell r="G103">
            <v>-291782.97999999986</v>
          </cell>
          <cell r="H103">
            <v>-54891.805023110115</v>
          </cell>
          <cell r="I103">
            <v>-19806.712742598596</v>
          </cell>
          <cell r="J103">
            <v>230731.05478256082</v>
          </cell>
          <cell r="K103">
            <v>0</v>
          </cell>
          <cell r="L103">
            <v>-71531.609532145914</v>
          </cell>
          <cell r="M103">
            <v>3415.6587716640461</v>
          </cell>
          <cell r="N103">
            <v>162.84077765905892</v>
          </cell>
          <cell r="O103">
            <v>-1422.322279331544</v>
          </cell>
          <cell r="P103">
            <v>2314.2339056762203</v>
          </cell>
          <cell r="Q103">
            <v>-2515734.0652929884</v>
          </cell>
          <cell r="R103">
            <v>-66230</v>
          </cell>
          <cell r="S103">
            <v>-712320.04309876077</v>
          </cell>
          <cell r="T103">
            <v>912228</v>
          </cell>
          <cell r="U103">
            <v>1153655.2663266766</v>
          </cell>
          <cell r="V103">
            <v>15983.509326939638</v>
          </cell>
          <cell r="W103">
            <v>0</v>
          </cell>
          <cell r="X103">
            <v>2081866.7756536163</v>
          </cell>
          <cell r="Y103">
            <v>2341766</v>
          </cell>
          <cell r="Z103">
            <v>7216091.5199606856</v>
          </cell>
          <cell r="AA103">
            <v>0</v>
          </cell>
          <cell r="AB103">
            <v>1210009.595552993</v>
          </cell>
          <cell r="AC103">
            <v>10767867.115513679</v>
          </cell>
          <cell r="AD103" t="str">
            <v>N/A</v>
          </cell>
          <cell r="AE103">
            <v>-2657091</v>
          </cell>
          <cell r="AF103">
            <v>-2657091</v>
          </cell>
          <cell r="AG103">
            <v>-2654780</v>
          </cell>
          <cell r="AH103">
            <v>-636182</v>
          </cell>
          <cell r="AI103">
            <v>-80857</v>
          </cell>
          <cell r="AJ103">
            <v>0</v>
          </cell>
          <cell r="AK103">
            <v>-8686001</v>
          </cell>
          <cell r="AL103">
            <v>22855821</v>
          </cell>
          <cell r="AM103">
            <v>-712320.04309876077</v>
          </cell>
          <cell r="AN103">
            <v>-954428.02000000014</v>
          </cell>
          <cell r="AO103">
            <v>1068284.3341045154</v>
          </cell>
          <cell r="AP103">
            <v>624026</v>
          </cell>
          <cell r="AQ103">
            <v>-1458905</v>
          </cell>
          <cell r="AR103">
            <v>2513419.8313873122</v>
          </cell>
          <cell r="AS103">
            <v>66230</v>
          </cell>
          <cell r="AT103">
            <v>24002128.102393065</v>
          </cell>
          <cell r="AU103">
            <v>8.0229121819004709E-4</v>
          </cell>
          <cell r="AV103">
            <v>1406724.833222924</v>
          </cell>
          <cell r="AW103">
            <v>1012393.6947898967</v>
          </cell>
          <cell r="AX103">
            <v>228058</v>
          </cell>
          <cell r="AY103">
            <v>0</v>
          </cell>
          <cell r="AZ103">
            <v>-10824.309333850695</v>
          </cell>
          <cell r="BA103">
            <v>-821275.0787254594</v>
          </cell>
          <cell r="BB103">
            <v>0</v>
          </cell>
          <cell r="BC103">
            <v>-70310.328824539247</v>
          </cell>
          <cell r="BD103">
            <v>2447.4784154139579</v>
          </cell>
          <cell r="BE103">
            <v>238.93195227161431</v>
          </cell>
          <cell r="BF103">
            <v>-89.224988607625406</v>
          </cell>
          <cell r="BG103">
            <v>0</v>
          </cell>
          <cell r="BH103">
            <v>-1828482.521591319</v>
          </cell>
          <cell r="BI103">
            <v>-294287</v>
          </cell>
          <cell r="BJ103">
            <v>-375405.52508326992</v>
          </cell>
          <cell r="BK103">
            <v>1140285</v>
          </cell>
          <cell r="BL103">
            <v>0</v>
          </cell>
          <cell r="BM103">
            <v>2458.0253357682841</v>
          </cell>
          <cell r="BN103">
            <v>0</v>
          </cell>
          <cell r="BO103">
            <v>1142743.0253357682</v>
          </cell>
          <cell r="BP103">
            <v>1177148</v>
          </cell>
          <cell r="BQ103">
            <v>9901669.3271508291</v>
          </cell>
          <cell r="BR103">
            <v>0</v>
          </cell>
          <cell r="BS103">
            <v>1562981.8283525344</v>
          </cell>
          <cell r="BT103">
            <v>12641799.155503364</v>
          </cell>
          <cell r="BU103">
            <v>-2724364</v>
          </cell>
          <cell r="BV103">
            <v>-2724364</v>
          </cell>
          <cell r="BW103">
            <v>-2724364</v>
          </cell>
          <cell r="BX103">
            <v>-2721920</v>
          </cell>
          <cell r="BY103">
            <v>-604042</v>
          </cell>
          <cell r="BZ103">
            <v>0</v>
          </cell>
          <cell r="CA103"/>
          <cell r="CB103">
            <v>-11499054</v>
          </cell>
          <cell r="CC103">
            <v>25366031</v>
          </cell>
          <cell r="CD103">
            <v>-375405.52508326992</v>
          </cell>
          <cell r="CE103">
            <v>-921089.56999999983</v>
          </cell>
          <cell r="CF103">
            <v>-4150707.0121936528</v>
          </cell>
          <cell r="CG103">
            <v>-326062</v>
          </cell>
          <cell r="CH103">
            <v>1140284.5699999998</v>
          </cell>
          <cell r="CI103">
            <v>1828482.521591319</v>
          </cell>
          <cell r="CJ103">
            <v>294287</v>
          </cell>
          <cell r="CK103">
            <v>22855820.984314397</v>
          </cell>
          <cell r="CL103"/>
          <cell r="CM103"/>
          <cell r="CN103"/>
          <cell r="CO103"/>
          <cell r="CP103"/>
          <cell r="CQ103"/>
          <cell r="CR103"/>
          <cell r="CS103">
            <v>8.1736013230384469E-4</v>
          </cell>
          <cell r="CT103">
            <v>7.7367011056415913E-4</v>
          </cell>
          <cell r="CU103">
            <v>8.0229121819004709E-4</v>
          </cell>
          <cell r="CV103">
            <v>7.5861274625008818E-4</v>
          </cell>
          <cell r="CW103"/>
          <cell r="CX103"/>
          <cell r="CY103"/>
          <cell r="CZ103"/>
          <cell r="DA103"/>
          <cell r="DB103"/>
          <cell r="DC103"/>
          <cell r="DD103">
            <v>35557944</v>
          </cell>
          <cell r="DE103">
            <v>25366031</v>
          </cell>
          <cell r="DF103">
            <v>22855821</v>
          </cell>
          <cell r="DG103">
            <v>24002128</v>
          </cell>
          <cell r="DH103"/>
          <cell r="DI103"/>
          <cell r="DJ103"/>
          <cell r="DK103"/>
          <cell r="DL103"/>
          <cell r="DM103"/>
          <cell r="DN103"/>
          <cell r="DO103">
            <v>14755648.530136015</v>
          </cell>
          <cell r="DP103">
            <v>14985209.865466686</v>
          </cell>
          <cell r="DQ103">
            <v>15224717.896778971</v>
          </cell>
          <cell r="DR103">
            <v>15222107.060631596</v>
          </cell>
          <cell r="DS103"/>
          <cell r="DT103"/>
          <cell r="DU103"/>
          <cell r="DV103"/>
          <cell r="DW103"/>
          <cell r="DX103"/>
          <cell r="DY103"/>
          <cell r="DZ103">
            <v>2.4097852376585602</v>
          </cell>
          <cell r="EA103">
            <v>1.6927377879742509</v>
          </cell>
          <cell r="EB103">
            <v>1.5012311659866953</v>
          </cell>
          <cell r="EC103">
            <v>1.576794060401524</v>
          </cell>
          <cell r="ED103"/>
          <cell r="EE103"/>
          <cell r="EF103"/>
          <cell r="EG103"/>
          <cell r="EH103"/>
          <cell r="EI103"/>
          <cell r="EJ103"/>
          <cell r="EK103">
            <v>2.41E-2</v>
          </cell>
          <cell r="EL103">
            <v>3.5200000000000002E-2</v>
          </cell>
          <cell r="EM103">
            <v>4.396794443253986E-2</v>
          </cell>
          <cell r="EN103">
            <v>4.3984752298205455E-2</v>
          </cell>
        </row>
        <row r="104">
          <cell r="B104">
            <v>31500</v>
          </cell>
          <cell r="C104" t="str">
            <v>Camden County Schools</v>
          </cell>
          <cell r="D104">
            <v>6.3103597356775371E-4</v>
          </cell>
          <cell r="E104">
            <v>971222.21606779366</v>
          </cell>
          <cell r="F104">
            <v>752706.2095731803</v>
          </cell>
          <cell r="G104">
            <v>86765.729999999865</v>
          </cell>
          <cell r="H104">
            <v>-45660.587427343904</v>
          </cell>
          <cell r="I104">
            <v>-16475.795220269258</v>
          </cell>
          <cell r="J104">
            <v>191928.74955864355</v>
          </cell>
          <cell r="K104">
            <v>0</v>
          </cell>
          <cell r="L104">
            <v>-59502.056991677993</v>
          </cell>
          <cell r="M104">
            <v>2841.2435317053023</v>
          </cell>
          <cell r="N104">
            <v>135.45565794215975</v>
          </cell>
          <cell r="O104">
            <v>-1183.1287158062078</v>
          </cell>
          <cell r="P104">
            <v>1925.0465444334459</v>
          </cell>
          <cell r="Q104">
            <v>-2092660.1918792098</v>
          </cell>
          <cell r="R104">
            <v>-47904</v>
          </cell>
          <cell r="S104">
            <v>-255861.10930060898</v>
          </cell>
          <cell r="T104">
            <v>599668</v>
          </cell>
          <cell r="U104">
            <v>959643.74148285796</v>
          </cell>
          <cell r="V104">
            <v>13295.544293200641</v>
          </cell>
          <cell r="W104">
            <v>0</v>
          </cell>
          <cell r="X104">
            <v>1572607.2857760587</v>
          </cell>
          <cell r="Y104">
            <v>412720</v>
          </cell>
          <cell r="Z104">
            <v>6002553.1605703281</v>
          </cell>
          <cell r="AA104">
            <v>0</v>
          </cell>
          <cell r="AB104">
            <v>1006520.8987463914</v>
          </cell>
          <cell r="AC104">
            <v>7421794.0593167199</v>
          </cell>
          <cell r="AD104" t="str">
            <v>N/A</v>
          </cell>
          <cell r="AE104">
            <v>-1873577</v>
          </cell>
          <cell r="AF104">
            <v>-1873577</v>
          </cell>
          <cell r="AG104">
            <v>-1871655</v>
          </cell>
          <cell r="AH104">
            <v>-492599</v>
          </cell>
          <cell r="AI104">
            <v>262221</v>
          </cell>
          <cell r="AJ104">
            <v>0</v>
          </cell>
          <cell r="AK104">
            <v>-5849187</v>
          </cell>
          <cell r="AL104">
            <v>17646139</v>
          </cell>
          <cell r="AM104">
            <v>-255861.10930060898</v>
          </cell>
          <cell r="AN104">
            <v>-719762.72999999986</v>
          </cell>
          <cell r="AO104">
            <v>888629.73651722248</v>
          </cell>
          <cell r="AP104">
            <v>-165962</v>
          </cell>
          <cell r="AQ104">
            <v>433840</v>
          </cell>
          <cell r="AR104">
            <v>2090735.1453347763</v>
          </cell>
          <cell r="AS104">
            <v>47904</v>
          </cell>
          <cell r="AT104">
            <v>19965662.042551387</v>
          </cell>
          <cell r="AU104">
            <v>6.1941954467598407E-4</v>
          </cell>
          <cell r="AV104">
            <v>1086080.510322795</v>
          </cell>
          <cell r="AW104">
            <v>781631.9401754291</v>
          </cell>
          <cell r="AX104">
            <v>-103178</v>
          </cell>
          <cell r="AY104">
            <v>0</v>
          </cell>
          <cell r="AZ104">
            <v>-8357.0511642040292</v>
          </cell>
          <cell r="BA104">
            <v>-634076.28524902125</v>
          </cell>
          <cell r="BB104">
            <v>0</v>
          </cell>
          <cell r="BC104">
            <v>-54284.019167960403</v>
          </cell>
          <cell r="BD104">
            <v>1889.6080766035484</v>
          </cell>
          <cell r="BE104">
            <v>184.47057343904416</v>
          </cell>
          <cell r="BF104">
            <v>-68.887332385038476</v>
          </cell>
          <cell r="BG104">
            <v>0</v>
          </cell>
          <cell r="BH104">
            <v>-1411704.1110423817</v>
          </cell>
          <cell r="BI104">
            <v>55276</v>
          </cell>
          <cell r="BJ104">
            <v>-286605.82480768533</v>
          </cell>
          <cell r="BK104">
            <v>221104</v>
          </cell>
          <cell r="BL104">
            <v>0</v>
          </cell>
          <cell r="BM104">
            <v>1897.7509659378588</v>
          </cell>
          <cell r="BN104">
            <v>0</v>
          </cell>
          <cell r="BO104">
            <v>223001.75096593786</v>
          </cell>
          <cell r="BP104">
            <v>515900</v>
          </cell>
          <cell r="BQ104">
            <v>7644714.745840665</v>
          </cell>
          <cell r="BR104">
            <v>0</v>
          </cell>
          <cell r="BS104">
            <v>1206720.7897888646</v>
          </cell>
          <cell r="BT104">
            <v>9367335.5356295295</v>
          </cell>
          <cell r="BU104">
            <v>-2100152</v>
          </cell>
          <cell r="BV104">
            <v>-2100152</v>
          </cell>
          <cell r="BW104">
            <v>-2100152</v>
          </cell>
          <cell r="BX104">
            <v>-2098265</v>
          </cell>
          <cell r="BY104">
            <v>-745613</v>
          </cell>
          <cell r="BZ104">
            <v>0</v>
          </cell>
          <cell r="CA104"/>
          <cell r="CB104">
            <v>-9144334</v>
          </cell>
          <cell r="CC104">
            <v>20784929</v>
          </cell>
          <cell r="CD104">
            <v>-286605.82480768533</v>
          </cell>
          <cell r="CE104">
            <v>-653587.42999999993</v>
          </cell>
          <cell r="CF104">
            <v>-3204608.2386101605</v>
          </cell>
          <cell r="CG104">
            <v>165483</v>
          </cell>
          <cell r="CH104">
            <v>-515899.57000000007</v>
          </cell>
          <cell r="CI104">
            <v>1411704.1110423817</v>
          </cell>
          <cell r="CJ104">
            <v>-55276</v>
          </cell>
          <cell r="CK104">
            <v>17646139.047624536</v>
          </cell>
          <cell r="CL104"/>
          <cell r="CM104"/>
          <cell r="CN104"/>
          <cell r="CO104"/>
          <cell r="CP104"/>
          <cell r="CQ104"/>
          <cell r="CR104"/>
          <cell r="CS104">
            <v>6.2645628178972259E-4</v>
          </cell>
          <cell r="CT104">
            <v>6.3394538314376749E-4</v>
          </cell>
          <cell r="CU104">
            <v>6.1941954467598407E-4</v>
          </cell>
          <cell r="CV104">
            <v>6.3103597356775371E-4</v>
          </cell>
          <cell r="CW104"/>
          <cell r="CX104"/>
          <cell r="CY104"/>
          <cell r="CZ104"/>
          <cell r="DA104"/>
          <cell r="DB104"/>
          <cell r="DC104"/>
          <cell r="DD104">
            <v>27252978</v>
          </cell>
          <cell r="DE104">
            <v>20784929</v>
          </cell>
          <cell r="DF104">
            <v>17646139</v>
          </cell>
          <cell r="DG104">
            <v>19965662</v>
          </cell>
          <cell r="DH104"/>
          <cell r="DI104"/>
          <cell r="DJ104"/>
          <cell r="DK104"/>
          <cell r="DL104"/>
          <cell r="DM104"/>
          <cell r="DN104"/>
          <cell r="DO104">
            <v>10432246.578765828</v>
          </cell>
          <cell r="DP104">
            <v>10475086.588103494</v>
          </cell>
          <cell r="DQ104">
            <v>10803166.778482545</v>
          </cell>
          <cell r="DR104">
            <v>11479446.437786339</v>
          </cell>
          <cell r="DS104"/>
          <cell r="DT104"/>
          <cell r="DU104"/>
          <cell r="DV104"/>
          <cell r="DW104"/>
          <cell r="DX104"/>
          <cell r="DY104"/>
          <cell r="DZ104">
            <v>2.612378627578809</v>
          </cell>
          <cell r="EA104">
            <v>1.9842250300446533</v>
          </cell>
          <cell r="EB104">
            <v>1.6334228066484267</v>
          </cell>
          <cell r="EC104">
            <v>1.7392530300311342</v>
          </cell>
          <cell r="ED104"/>
          <cell r="EE104"/>
          <cell r="EF104"/>
          <cell r="EG104"/>
          <cell r="EH104"/>
          <cell r="EI104"/>
          <cell r="EJ104"/>
          <cell r="EK104">
            <v>2.41E-2</v>
          </cell>
          <cell r="EL104">
            <v>3.5200000000000002E-2</v>
          </cell>
          <cell r="EM104">
            <v>4.396794443253986E-2</v>
          </cell>
          <cell r="EN104">
            <v>4.3984752298205455E-2</v>
          </cell>
        </row>
        <row r="105">
          <cell r="B105">
            <v>31600</v>
          </cell>
          <cell r="C105" t="str">
            <v>Carteret County Schools</v>
          </cell>
          <cell r="D105">
            <v>2.8435256293431145E-3</v>
          </cell>
          <cell r="E105">
            <v>4376446.6351452256</v>
          </cell>
          <cell r="F105">
            <v>3391786.661837975</v>
          </cell>
          <cell r="G105">
            <v>-303549.37000000058</v>
          </cell>
          <cell r="H105">
            <v>-205752.2170510203</v>
          </cell>
          <cell r="I105">
            <v>-74241.957566646161</v>
          </cell>
          <cell r="J105">
            <v>864854.52690151869</v>
          </cell>
          <cell r="K105">
            <v>0</v>
          </cell>
          <cell r="L105">
            <v>-268123.57954471622</v>
          </cell>
          <cell r="M105">
            <v>12802.992444204805</v>
          </cell>
          <cell r="N105">
            <v>610.37983749227556</v>
          </cell>
          <cell r="O105">
            <v>-5331.3233589297761</v>
          </cell>
          <cell r="P105">
            <v>8674.4962507072869</v>
          </cell>
          <cell r="Q105">
            <v>-9429783.9400049821</v>
          </cell>
          <cell r="R105">
            <v>-116136</v>
          </cell>
          <cell r="S105">
            <v>-1747742.6951091699</v>
          </cell>
          <cell r="T105">
            <v>1307349</v>
          </cell>
          <cell r="U105">
            <v>4324272.6060723374</v>
          </cell>
          <cell r="V105">
            <v>59911.356146676779</v>
          </cell>
          <cell r="W105">
            <v>0</v>
          </cell>
          <cell r="X105">
            <v>5691532.9622190138</v>
          </cell>
          <cell r="Y105">
            <v>3725426</v>
          </cell>
          <cell r="Z105">
            <v>27048242.047239836</v>
          </cell>
          <cell r="AA105">
            <v>0</v>
          </cell>
          <cell r="AB105">
            <v>4535506.8362794891</v>
          </cell>
          <cell r="AC105">
            <v>35309174.883519322</v>
          </cell>
          <cell r="AD105" t="str">
            <v>N/A</v>
          </cell>
          <cell r="AE105">
            <v>-9037380</v>
          </cell>
          <cell r="AF105">
            <v>-9037380</v>
          </cell>
          <cell r="AG105">
            <v>-9028718</v>
          </cell>
          <cell r="AH105">
            <v>-3001227</v>
          </cell>
          <cell r="AI105">
            <v>487063</v>
          </cell>
          <cell r="AJ105">
            <v>0</v>
          </cell>
          <cell r="AK105">
            <v>-29617642</v>
          </cell>
          <cell r="AL105">
            <v>82205112</v>
          </cell>
          <cell r="AM105">
            <v>-1747742.6951091699</v>
          </cell>
          <cell r="AN105">
            <v>-3114322.6299999994</v>
          </cell>
          <cell r="AO105">
            <v>4004274.7745376141</v>
          </cell>
          <cell r="AP105">
            <v>600911</v>
          </cell>
          <cell r="AQ105">
            <v>-1517750</v>
          </cell>
          <cell r="AR105">
            <v>9421109.4437542744</v>
          </cell>
          <cell r="AS105">
            <v>116136</v>
          </cell>
          <cell r="AT105">
            <v>89967727.89318271</v>
          </cell>
          <cell r="AU105">
            <v>2.8855861163520164E-3</v>
          </cell>
          <cell r="AV105">
            <v>5059541.4186798744</v>
          </cell>
          <cell r="AW105">
            <v>3641257.8422066639</v>
          </cell>
          <cell r="AX105">
            <v>-551920</v>
          </cell>
          <cell r="AY105">
            <v>0</v>
          </cell>
          <cell r="AZ105">
            <v>-38931.59494294785</v>
          </cell>
          <cell r="BA105">
            <v>-2953865.0195155465</v>
          </cell>
          <cell r="BB105">
            <v>0</v>
          </cell>
          <cell r="BC105">
            <v>-252883.87070962007</v>
          </cell>
          <cell r="BD105">
            <v>8802.800747990741</v>
          </cell>
          <cell r="BE105">
            <v>859.36217248302671</v>
          </cell>
          <cell r="BF105">
            <v>-320.91388079589069</v>
          </cell>
          <cell r="BG105">
            <v>0</v>
          </cell>
          <cell r="BH105">
            <v>-6576469.5645046905</v>
          </cell>
          <cell r="BI105">
            <v>435783</v>
          </cell>
          <cell r="BJ105">
            <v>-1228146.5397465881</v>
          </cell>
          <cell r="BK105">
            <v>1743132</v>
          </cell>
          <cell r="BL105">
            <v>0</v>
          </cell>
          <cell r="BM105">
            <v>8840.7346630763041</v>
          </cell>
          <cell r="BN105">
            <v>0</v>
          </cell>
          <cell r="BO105">
            <v>1751972.7346630762</v>
          </cell>
          <cell r="BP105">
            <v>2759595</v>
          </cell>
          <cell r="BQ105">
            <v>35613152.545272991</v>
          </cell>
          <cell r="BR105">
            <v>0</v>
          </cell>
          <cell r="BS105">
            <v>5621548.0884600747</v>
          </cell>
          <cell r="BT105">
            <v>43994295.633733064</v>
          </cell>
          <cell r="BU105">
            <v>-9676599</v>
          </cell>
          <cell r="BV105">
            <v>-9676599</v>
          </cell>
          <cell r="BW105">
            <v>-9676599</v>
          </cell>
          <cell r="BX105">
            <v>-9667809</v>
          </cell>
          <cell r="BY105">
            <v>-3544716</v>
          </cell>
          <cell r="BZ105">
            <v>0</v>
          </cell>
          <cell r="CA105"/>
          <cell r="CB105">
            <v>-42242322</v>
          </cell>
          <cell r="CC105">
            <v>96995534</v>
          </cell>
          <cell r="CD105">
            <v>-1228146.5397465881</v>
          </cell>
          <cell r="CE105">
            <v>-2843969.8899999997</v>
          </cell>
          <cell r="CF105">
            <v>-14928771.817359958</v>
          </cell>
          <cell r="CG105">
            <v>829375</v>
          </cell>
          <cell r="CH105">
            <v>-2759595.1100000003</v>
          </cell>
          <cell r="CI105">
            <v>6576469.5645046905</v>
          </cell>
          <cell r="CJ105">
            <v>-435783</v>
          </cell>
          <cell r="CK105">
            <v>82205112.207398146</v>
          </cell>
          <cell r="CL105"/>
          <cell r="CM105"/>
          <cell r="CN105"/>
          <cell r="CO105"/>
          <cell r="CP105"/>
          <cell r="CQ105"/>
          <cell r="CR105"/>
          <cell r="CS105">
            <v>2.8955995387210634E-3</v>
          </cell>
          <cell r="CT105">
            <v>2.9583873297533707E-3</v>
          </cell>
          <cell r="CU105">
            <v>2.8855861163520164E-3</v>
          </cell>
          <cell r="CV105">
            <v>2.8435256293431145E-3</v>
          </cell>
          <cell r="CW105"/>
          <cell r="CX105"/>
          <cell r="CY105"/>
          <cell r="CZ105"/>
          <cell r="DA105"/>
          <cell r="DB105"/>
          <cell r="DC105"/>
          <cell r="DD105">
            <v>125968422</v>
          </cell>
          <cell r="DE105">
            <v>96995534</v>
          </cell>
          <cell r="DF105">
            <v>82205112</v>
          </cell>
          <cell r="DG105">
            <v>89967728</v>
          </cell>
          <cell r="DH105"/>
          <cell r="DI105"/>
          <cell r="DJ105"/>
          <cell r="DK105"/>
          <cell r="DL105"/>
          <cell r="DM105"/>
          <cell r="DN105"/>
          <cell r="DO105">
            <v>45361777.077324487</v>
          </cell>
          <cell r="DP105">
            <v>46400543.467654735</v>
          </cell>
          <cell r="DQ105">
            <v>47008065.982316487</v>
          </cell>
          <cell r="DR105">
            <v>49670118.12499778</v>
          </cell>
          <cell r="DS105"/>
          <cell r="DT105"/>
          <cell r="DU105"/>
          <cell r="DV105"/>
          <cell r="DW105"/>
          <cell r="DX105"/>
          <cell r="DY105"/>
          <cell r="DZ105">
            <v>2.7769728197656809</v>
          </cell>
          <cell r="EA105">
            <v>2.0903965072653605</v>
          </cell>
          <cell r="EB105">
            <v>1.7487448224507673</v>
          </cell>
          <cell r="EC105">
            <v>1.8113048930866424</v>
          </cell>
          <cell r="ED105"/>
          <cell r="EE105"/>
          <cell r="EF105"/>
          <cell r="EG105"/>
          <cell r="EH105"/>
          <cell r="EI105"/>
          <cell r="EJ105"/>
          <cell r="EK105">
            <v>2.41E-2</v>
          </cell>
          <cell r="EL105">
            <v>3.5200000000000002E-2</v>
          </cell>
          <cell r="EM105">
            <v>4.396794443253986E-2</v>
          </cell>
          <cell r="EN105">
            <v>4.3984752298205455E-2</v>
          </cell>
        </row>
        <row r="106">
          <cell r="B106">
            <v>31605</v>
          </cell>
          <cell r="C106" t="str">
            <v>Carteret Community College</v>
          </cell>
          <cell r="D106">
            <v>4.0174261512628082E-4</v>
          </cell>
          <cell r="E106">
            <v>618318.7160405583</v>
          </cell>
          <cell r="F106">
            <v>479202.72967330617</v>
          </cell>
          <cell r="G106">
            <v>-28412.429999999993</v>
          </cell>
          <cell r="H106">
            <v>-29069.347184045699</v>
          </cell>
          <cell r="I106">
            <v>-10489.146950931112</v>
          </cell>
          <cell r="J106">
            <v>122189.48046600973</v>
          </cell>
          <cell r="K106">
            <v>0</v>
          </cell>
          <cell r="L106">
            <v>-37881.377579915599</v>
          </cell>
          <cell r="M106">
            <v>1808.8487098198086</v>
          </cell>
          <cell r="N106">
            <v>86.236462792546931</v>
          </cell>
          <cell r="O106">
            <v>-753.22682735764874</v>
          </cell>
          <cell r="P106">
            <v>1225.5612443582288</v>
          </cell>
          <cell r="Q106">
            <v>-1332270.7631119734</v>
          </cell>
          <cell r="R106">
            <v>80766</v>
          </cell>
          <cell r="S106">
            <v>-135278.71905737836</v>
          </cell>
          <cell r="T106">
            <v>246765</v>
          </cell>
          <cell r="U106">
            <v>610947.39831262256</v>
          </cell>
          <cell r="V106">
            <v>8464.4726412007403</v>
          </cell>
          <cell r="W106">
            <v>0</v>
          </cell>
          <cell r="X106">
            <v>866176.87095382332</v>
          </cell>
          <cell r="Y106">
            <v>148031</v>
          </cell>
          <cell r="Z106">
            <v>3821464.2352764811</v>
          </cell>
          <cell r="AA106">
            <v>0</v>
          </cell>
          <cell r="AB106">
            <v>640791.26227217191</v>
          </cell>
          <cell r="AC106">
            <v>4610286.4975486528</v>
          </cell>
          <cell r="AD106" t="str">
            <v>N/A</v>
          </cell>
          <cell r="AE106">
            <v>-1165185</v>
          </cell>
          <cell r="AF106">
            <v>-1165185</v>
          </cell>
          <cell r="AG106">
            <v>-1163961</v>
          </cell>
          <cell r="AH106">
            <v>-333064</v>
          </cell>
          <cell r="AI106">
            <v>83285</v>
          </cell>
          <cell r="AJ106">
            <v>0</v>
          </cell>
          <cell r="AK106">
            <v>-3744110</v>
          </cell>
          <cell r="AL106">
            <v>11606835</v>
          </cell>
          <cell r="AM106">
            <v>-135278.71905737836</v>
          </cell>
          <cell r="AN106">
            <v>-515763.57</v>
          </cell>
          <cell r="AO106">
            <v>565737.05649298616</v>
          </cell>
          <cell r="AP106">
            <v>81201</v>
          </cell>
          <cell r="AQ106">
            <v>-142075</v>
          </cell>
          <cell r="AR106">
            <v>1331045.2018676151</v>
          </cell>
          <cell r="AS106">
            <v>-80766</v>
          </cell>
          <cell r="AT106">
            <v>12710934.969303224</v>
          </cell>
          <cell r="AU106">
            <v>4.074262505366393E-4</v>
          </cell>
          <cell r="AV106">
            <v>714374.79476564622</v>
          </cell>
          <cell r="AW106">
            <v>514122.25110193709</v>
          </cell>
          <cell r="AX106">
            <v>-1492</v>
          </cell>
          <cell r="AY106">
            <v>0</v>
          </cell>
          <cell r="AZ106">
            <v>-5496.891485972701</v>
          </cell>
          <cell r="BA106">
            <v>-417066.79370013357</v>
          </cell>
          <cell r="BB106">
            <v>0</v>
          </cell>
          <cell r="BC106">
            <v>-35705.580464417442</v>
          </cell>
          <cell r="BD106">
            <v>1242.8990015758277</v>
          </cell>
          <cell r="BE106">
            <v>121.33642652481763</v>
          </cell>
          <cell r="BF106">
            <v>-45.310981521884187</v>
          </cell>
          <cell r="BG106">
            <v>0</v>
          </cell>
          <cell r="BH106">
            <v>-928555.31888330041</v>
          </cell>
          <cell r="BI106">
            <v>82255</v>
          </cell>
          <cell r="BJ106">
            <v>-76245.614219662268</v>
          </cell>
          <cell r="BK106">
            <v>329020</v>
          </cell>
          <cell r="BL106">
            <v>0</v>
          </cell>
          <cell r="BM106">
            <v>1248.2550270653824</v>
          </cell>
          <cell r="BN106">
            <v>0</v>
          </cell>
          <cell r="BO106">
            <v>330268.2550270654</v>
          </cell>
          <cell r="BP106">
            <v>7445</v>
          </cell>
          <cell r="BQ106">
            <v>5028348.7049949076</v>
          </cell>
          <cell r="BR106">
            <v>0</v>
          </cell>
          <cell r="BS106">
            <v>793726.53164418519</v>
          </cell>
          <cell r="BT106">
            <v>5829520.2366390927</v>
          </cell>
          <cell r="BU106">
            <v>-1269110</v>
          </cell>
          <cell r="BV106">
            <v>-1269110</v>
          </cell>
          <cell r="BW106">
            <v>-1269110</v>
          </cell>
          <cell r="BX106">
            <v>-1267869</v>
          </cell>
          <cell r="BY106">
            <v>-424053</v>
          </cell>
          <cell r="BZ106">
            <v>0</v>
          </cell>
          <cell r="CA106"/>
          <cell r="CB106">
            <v>-5499252</v>
          </cell>
          <cell r="CC106">
            <v>13399850</v>
          </cell>
          <cell r="CD106">
            <v>-76245.614219662268</v>
          </cell>
          <cell r="CE106">
            <v>-462274.58999999997</v>
          </cell>
          <cell r="CF106">
            <v>-2107846.8225905555</v>
          </cell>
          <cell r="CG106">
            <v>14496</v>
          </cell>
          <cell r="CH106">
            <v>-7445.4100000000326</v>
          </cell>
          <cell r="CI106">
            <v>928555.31888330041</v>
          </cell>
          <cell r="CJ106">
            <v>-82255</v>
          </cell>
          <cell r="CK106">
            <v>11606833.882073082</v>
          </cell>
          <cell r="CL106"/>
          <cell r="CM106"/>
          <cell r="CN106"/>
          <cell r="CO106"/>
          <cell r="CP106"/>
          <cell r="CQ106"/>
          <cell r="CR106"/>
          <cell r="CS106">
            <v>3.9857591310894303E-4</v>
          </cell>
          <cell r="CT106">
            <v>4.0869868682476127E-4</v>
          </cell>
          <cell r="CU106">
            <v>4.074262505366393E-4</v>
          </cell>
          <cell r="CV106">
            <v>4.0174261512628082E-4</v>
          </cell>
          <cell r="CW106"/>
          <cell r="CX106"/>
          <cell r="CY106"/>
          <cell r="CZ106"/>
          <cell r="DA106"/>
          <cell r="DB106"/>
          <cell r="DC106"/>
          <cell r="DD106">
            <v>17339407</v>
          </cell>
          <cell r="DE106">
            <v>13399850</v>
          </cell>
          <cell r="DF106">
            <v>11606835</v>
          </cell>
          <cell r="DG106">
            <v>12710935</v>
          </cell>
          <cell r="DH106"/>
          <cell r="DI106"/>
          <cell r="DJ106"/>
          <cell r="DK106"/>
          <cell r="DL106"/>
          <cell r="DM106"/>
          <cell r="DN106"/>
          <cell r="DO106">
            <v>7470199.2160318634</v>
          </cell>
          <cell r="DP106">
            <v>7603739.9293104578</v>
          </cell>
          <cell r="DQ106">
            <v>7640950.9485588474</v>
          </cell>
          <cell r="DR106">
            <v>8225877.8200094728</v>
          </cell>
          <cell r="DS106"/>
          <cell r="DT106"/>
          <cell r="DU106"/>
          <cell r="DV106"/>
          <cell r="DW106"/>
          <cell r="DX106"/>
          <cell r="DY106"/>
          <cell r="DZ106">
            <v>2.3211438542077616</v>
          </cell>
          <cell r="EA106">
            <v>1.7622709514757378</v>
          </cell>
          <cell r="EB106">
            <v>1.5190301675983346</v>
          </cell>
          <cell r="EC106">
            <v>1.5452375148437789</v>
          </cell>
          <cell r="ED106"/>
          <cell r="EE106"/>
          <cell r="EF106"/>
          <cell r="EG106"/>
          <cell r="EH106"/>
          <cell r="EI106"/>
          <cell r="EJ106"/>
          <cell r="EK106">
            <v>2.41E-2</v>
          </cell>
          <cell r="EL106">
            <v>3.5200000000000002E-2</v>
          </cell>
          <cell r="EM106">
            <v>4.396794443253986E-2</v>
          </cell>
          <cell r="EN106">
            <v>4.3984752298205455E-2</v>
          </cell>
        </row>
        <row r="107">
          <cell r="B107">
            <v>31700</v>
          </cell>
          <cell r="C107" t="str">
            <v>Caswell County Schools</v>
          </cell>
          <cell r="D107">
            <v>8.3986701784413763E-4</v>
          </cell>
          <cell r="E107">
            <v>1292632.3386304567</v>
          </cell>
          <cell r="F107">
            <v>1001802.0303546381</v>
          </cell>
          <cell r="G107">
            <v>-366193.69999999995</v>
          </cell>
          <cell r="H107">
            <v>-60771.212738947557</v>
          </cell>
          <cell r="I107">
            <v>-21928.190432668765</v>
          </cell>
          <cell r="J107">
            <v>255444.43309469265</v>
          </cell>
          <cell r="K107">
            <v>0</v>
          </cell>
          <cell r="L107">
            <v>-79193.290484931247</v>
          </cell>
          <cell r="M107">
            <v>3781.5066523874916</v>
          </cell>
          <cell r="N107">
            <v>180.28249458235121</v>
          </cell>
          <cell r="O107">
            <v>-1574.6658318889558</v>
          </cell>
          <cell r="P107">
            <v>2562.1092429065584</v>
          </cell>
          <cell r="Q107">
            <v>-2785191.8881547339</v>
          </cell>
          <cell r="R107">
            <v>381548</v>
          </cell>
          <cell r="S107">
            <v>-376902.2471735063</v>
          </cell>
          <cell r="T107">
            <v>1206058</v>
          </cell>
          <cell r="U107">
            <v>1277222.157074793</v>
          </cell>
          <cell r="V107">
            <v>17695.487426829131</v>
          </cell>
          <cell r="W107">
            <v>0</v>
          </cell>
          <cell r="X107">
            <v>2500975.6445016223</v>
          </cell>
          <cell r="Y107">
            <v>1830970.0000000002</v>
          </cell>
          <cell r="Z107">
            <v>7989000.0468853144</v>
          </cell>
          <cell r="AA107">
            <v>0</v>
          </cell>
          <cell r="AB107">
            <v>1339612.5435583733</v>
          </cell>
          <cell r="AC107">
            <v>11159582.590443689</v>
          </cell>
          <cell r="AD107" t="str">
            <v>N/A</v>
          </cell>
          <cell r="AE107">
            <v>-2529978</v>
          </cell>
          <cell r="AF107">
            <v>-2529978</v>
          </cell>
          <cell r="AG107">
            <v>-2527420</v>
          </cell>
          <cell r="AH107">
            <v>-938554</v>
          </cell>
          <cell r="AI107">
            <v>-132678</v>
          </cell>
          <cell r="AJ107">
            <v>0</v>
          </cell>
          <cell r="AK107">
            <v>-8658608</v>
          </cell>
          <cell r="AL107">
            <v>25416589</v>
          </cell>
          <cell r="AM107">
            <v>-376902.2471735063</v>
          </cell>
          <cell r="AN107">
            <v>-966921.3</v>
          </cell>
          <cell r="AO107">
            <v>1182707.2275400294</v>
          </cell>
          <cell r="AP107">
            <v>747387</v>
          </cell>
          <cell r="AQ107">
            <v>-1830970.0000000002</v>
          </cell>
          <cell r="AR107">
            <v>2782629.7789118271</v>
          </cell>
          <cell r="AS107">
            <v>-381548</v>
          </cell>
          <cell r="AT107">
            <v>26572971.459278353</v>
          </cell>
          <cell r="AU107">
            <v>8.9217998547229621E-4</v>
          </cell>
          <cell r="AV107">
            <v>1564334.3873309721</v>
          </cell>
          <cell r="AW107">
            <v>1125822.3590525892</v>
          </cell>
          <cell r="AX107">
            <v>61410</v>
          </cell>
          <cell r="AY107">
            <v>0</v>
          </cell>
          <cell r="AZ107">
            <v>-12037.065750275911</v>
          </cell>
          <cell r="BA107">
            <v>-913290.79914280085</v>
          </cell>
          <cell r="BB107">
            <v>0</v>
          </cell>
          <cell r="BC107">
            <v>-78187.903253816257</v>
          </cell>
          <cell r="BD107">
            <v>2721.694077661627</v>
          </cell>
          <cell r="BE107">
            <v>265.70190583347551</v>
          </cell>
          <cell r="BF107">
            <v>-99.221762914598202</v>
          </cell>
          <cell r="BG107">
            <v>0</v>
          </cell>
          <cell r="BH107">
            <v>-2033345.8382231214</v>
          </cell>
          <cell r="BI107">
            <v>320134</v>
          </cell>
          <cell r="BJ107">
            <v>37727.314234127756</v>
          </cell>
          <cell r="BK107">
            <v>1587606</v>
          </cell>
          <cell r="BL107">
            <v>0</v>
          </cell>
          <cell r="BM107">
            <v>2733.4226757506458</v>
          </cell>
          <cell r="BN107">
            <v>0</v>
          </cell>
          <cell r="BO107">
            <v>1590339.4226757507</v>
          </cell>
          <cell r="BP107">
            <v>0</v>
          </cell>
          <cell r="BQ107">
            <v>11011053.089149343</v>
          </cell>
          <cell r="BR107">
            <v>0</v>
          </cell>
          <cell r="BS107">
            <v>1738098.4277241665</v>
          </cell>
          <cell r="BT107">
            <v>12749151.516873509</v>
          </cell>
          <cell r="BU107">
            <v>-2574404</v>
          </cell>
          <cell r="BV107">
            <v>-2574404</v>
          </cell>
          <cell r="BW107">
            <v>-2574404</v>
          </cell>
          <cell r="BX107">
            <v>-2571686</v>
          </cell>
          <cell r="BY107">
            <v>-863914</v>
          </cell>
          <cell r="BZ107">
            <v>0</v>
          </cell>
          <cell r="CA107"/>
          <cell r="CB107">
            <v>-11158812</v>
          </cell>
          <cell r="CC107">
            <v>28983229</v>
          </cell>
          <cell r="CD107">
            <v>37727.314234127756</v>
          </cell>
          <cell r="CE107">
            <v>-915656.52</v>
          </cell>
          <cell r="CF107">
            <v>-4615752.5320954975</v>
          </cell>
          <cell r="CG107">
            <v>-93240</v>
          </cell>
          <cell r="CH107">
            <v>307069.52</v>
          </cell>
          <cell r="CI107">
            <v>2033345.8382231214</v>
          </cell>
          <cell r="CJ107">
            <v>-320134</v>
          </cell>
          <cell r="CK107">
            <v>25416588.620361749</v>
          </cell>
          <cell r="CL107"/>
          <cell r="CM107"/>
          <cell r="CN107"/>
          <cell r="CO107"/>
          <cell r="CP107"/>
          <cell r="CQ107"/>
          <cell r="CR107"/>
          <cell r="CS107">
            <v>8.4030413506430116E-4</v>
          </cell>
          <cell r="CT107">
            <v>8.8399552200347533E-4</v>
          </cell>
          <cell r="CU107">
            <v>8.9217998547229621E-4</v>
          </cell>
          <cell r="CV107">
            <v>8.3986701784413763E-4</v>
          </cell>
          <cell r="CW107"/>
          <cell r="CX107"/>
          <cell r="CY107"/>
          <cell r="CZ107"/>
          <cell r="DA107"/>
          <cell r="DB107"/>
          <cell r="DC107"/>
          <cell r="DD107">
            <v>36556086</v>
          </cell>
          <cell r="DE107">
            <v>28983229</v>
          </cell>
          <cell r="DF107">
            <v>25416589</v>
          </cell>
          <cell r="DG107">
            <v>26572972</v>
          </cell>
          <cell r="DH107"/>
          <cell r="DI107"/>
          <cell r="DJ107"/>
          <cell r="DK107"/>
          <cell r="DL107"/>
          <cell r="DM107"/>
          <cell r="DN107"/>
          <cell r="DO107">
            <v>14496544.725151476</v>
          </cell>
          <cell r="DP107">
            <v>14812082.996751692</v>
          </cell>
          <cell r="DQ107">
            <v>15134914.845845399</v>
          </cell>
          <cell r="DR107">
            <v>15421361.526880862</v>
          </cell>
          <cell r="DS107"/>
          <cell r="DT107"/>
          <cell r="DU107"/>
          <cell r="DV107"/>
          <cell r="DW107"/>
          <cell r="DX107"/>
          <cell r="DY107"/>
          <cell r="DZ107">
            <v>2.5217102898027326</v>
          </cell>
          <cell r="EA107">
            <v>1.9567287738231049</v>
          </cell>
          <cell r="EB107">
            <v>1.6793347870719579</v>
          </cell>
          <cell r="EC107">
            <v>1.7231274912841417</v>
          </cell>
          <cell r="ED107"/>
          <cell r="EE107"/>
          <cell r="EF107"/>
          <cell r="EG107"/>
          <cell r="EH107"/>
          <cell r="EI107"/>
          <cell r="EJ107"/>
          <cell r="EK107">
            <v>2.41E-2</v>
          </cell>
          <cell r="EL107">
            <v>3.5200000000000002E-2</v>
          </cell>
          <cell r="EM107">
            <v>4.396794443253986E-2</v>
          </cell>
          <cell r="EN107">
            <v>4.3984752298205455E-2</v>
          </cell>
        </row>
        <row r="108">
          <cell r="B108">
            <v>31800</v>
          </cell>
          <cell r="C108" t="str">
            <v>Catawba County Schools</v>
          </cell>
          <cell r="D108">
            <v>4.917073656610896E-3</v>
          </cell>
          <cell r="E108">
            <v>7567827.1499199336</v>
          </cell>
          <cell r="F108">
            <v>5865136.1083812136</v>
          </cell>
          <cell r="G108">
            <v>-1190636.2400000012</v>
          </cell>
          <cell r="H108">
            <v>-355790.28928414214</v>
          </cell>
          <cell r="I108">
            <v>-128380.47598343999</v>
          </cell>
          <cell r="J108">
            <v>1495521.3932819462</v>
          </cell>
          <cell r="K108">
            <v>0</v>
          </cell>
          <cell r="L108">
            <v>-463643.92713425308</v>
          </cell>
          <cell r="M108">
            <v>22139.155780259553</v>
          </cell>
          <cell r="N108">
            <v>1055.4793628334685</v>
          </cell>
          <cell r="O108">
            <v>-9219.0164817061122</v>
          </cell>
          <cell r="P108">
            <v>15000.088818814735</v>
          </cell>
          <cell r="Q108">
            <v>-16306145.343111351</v>
          </cell>
          <cell r="R108">
            <v>-1837674</v>
          </cell>
          <cell r="S108">
            <v>-5324809.9164498951</v>
          </cell>
          <cell r="T108">
            <v>755949</v>
          </cell>
          <cell r="U108">
            <v>7477606.9172389936</v>
          </cell>
          <cell r="V108">
            <v>103599.75236400835</v>
          </cell>
          <cell r="W108">
            <v>0</v>
          </cell>
          <cell r="X108">
            <v>8337155.6696030023</v>
          </cell>
          <cell r="Y108">
            <v>14311818</v>
          </cell>
          <cell r="Z108">
            <v>46772287.562902048</v>
          </cell>
          <cell r="AA108">
            <v>0</v>
          </cell>
          <cell r="AB108">
            <v>7842876.7984062005</v>
          </cell>
          <cell r="AC108">
            <v>68926982.361308247</v>
          </cell>
          <cell r="AD108" t="str">
            <v>N/A</v>
          </cell>
          <cell r="AE108">
            <v>-17930177</v>
          </cell>
          <cell r="AF108">
            <v>-17930177</v>
          </cell>
          <cell r="AG108">
            <v>-17915199</v>
          </cell>
          <cell r="AH108">
            <v>-6990777</v>
          </cell>
          <cell r="AI108">
            <v>176503</v>
          </cell>
          <cell r="AJ108">
            <v>0</v>
          </cell>
          <cell r="AK108">
            <v>-60589827</v>
          </cell>
          <cell r="AL108">
            <v>144888145</v>
          </cell>
          <cell r="AM108">
            <v>-5324809.9164498951</v>
          </cell>
          <cell r="AN108">
            <v>-5501510.7599999988</v>
          </cell>
          <cell r="AO108">
            <v>6924261.1371359034</v>
          </cell>
          <cell r="AP108">
            <v>2412034</v>
          </cell>
          <cell r="AQ108">
            <v>-5953190</v>
          </cell>
          <cell r="AR108">
            <v>16291145.254292537</v>
          </cell>
          <cell r="AS108">
            <v>1837674</v>
          </cell>
          <cell r="AT108">
            <v>155573748.71497855</v>
          </cell>
          <cell r="AU108">
            <v>5.0859029088288531E-3</v>
          </cell>
          <cell r="AV108">
            <v>8917542.3574379683</v>
          </cell>
          <cell r="AW108">
            <v>6417789.3518862417</v>
          </cell>
          <cell r="AX108">
            <v>-2089651</v>
          </cell>
          <cell r="AY108">
            <v>0</v>
          </cell>
          <cell r="AZ108">
            <v>-68617.710226580049</v>
          </cell>
          <cell r="BA108">
            <v>-5206245.833354027</v>
          </cell>
          <cell r="BB108">
            <v>0</v>
          </cell>
          <cell r="BC108">
            <v>-445712.85062318965</v>
          </cell>
          <cell r="BD108">
            <v>15515.111358605296</v>
          </cell>
          <cell r="BE108">
            <v>1514.6429170841384</v>
          </cell>
          <cell r="BF108">
            <v>-565.61709615055202</v>
          </cell>
          <cell r="BG108">
            <v>0</v>
          </cell>
          <cell r="BH108">
            <v>-11591158.377980825</v>
          </cell>
          <cell r="BI108">
            <v>251983</v>
          </cell>
          <cell r="BJ108">
            <v>-3797606.9256808711</v>
          </cell>
          <cell r="BK108">
            <v>1007932</v>
          </cell>
          <cell r="BL108">
            <v>0</v>
          </cell>
          <cell r="BM108">
            <v>15581.97063824476</v>
          </cell>
          <cell r="BN108">
            <v>0</v>
          </cell>
          <cell r="BO108">
            <v>1023513.9706382448</v>
          </cell>
          <cell r="BP108">
            <v>10448285</v>
          </cell>
          <cell r="BQ108">
            <v>62768889.51474075</v>
          </cell>
          <cell r="BR108">
            <v>0</v>
          </cell>
          <cell r="BS108">
            <v>9908090.2882097736</v>
          </cell>
          <cell r="BT108">
            <v>83125264.802950531</v>
          </cell>
          <cell r="BU108">
            <v>-18688181</v>
          </cell>
          <cell r="BV108">
            <v>-18688181</v>
          </cell>
          <cell r="BW108">
            <v>-18688181</v>
          </cell>
          <cell r="BX108">
            <v>-18672688</v>
          </cell>
          <cell r="BY108">
            <v>-7364521</v>
          </cell>
          <cell r="BZ108">
            <v>0</v>
          </cell>
          <cell r="CA108"/>
          <cell r="CB108">
            <v>-82101752</v>
          </cell>
          <cell r="CC108">
            <v>175976272</v>
          </cell>
          <cell r="CD108">
            <v>-3797606.9256808711</v>
          </cell>
          <cell r="CE108">
            <v>-5075138.6199999992</v>
          </cell>
          <cell r="CF108">
            <v>-26312257.180922363</v>
          </cell>
          <cell r="CG108">
            <v>3205986</v>
          </cell>
          <cell r="CH108">
            <v>-10448285.380000001</v>
          </cell>
          <cell r="CI108">
            <v>11591158.377980825</v>
          </cell>
          <cell r="CJ108">
            <v>-251983</v>
          </cell>
          <cell r="CK108">
            <v>144888145.27137759</v>
          </cell>
          <cell r="CL108"/>
          <cell r="CM108"/>
          <cell r="CN108"/>
          <cell r="CO108"/>
          <cell r="CP108"/>
          <cell r="CQ108"/>
          <cell r="CR108"/>
          <cell r="CS108">
            <v>5.3273257682819267E-3</v>
          </cell>
          <cell r="CT108">
            <v>5.367318999668527E-3</v>
          </cell>
          <cell r="CU108">
            <v>5.0859029088288531E-3</v>
          </cell>
          <cell r="CV108">
            <v>4.917073656610896E-3</v>
          </cell>
          <cell r="CW108"/>
          <cell r="CX108"/>
          <cell r="CY108"/>
          <cell r="CZ108"/>
          <cell r="DA108"/>
          <cell r="DB108"/>
          <cell r="DC108"/>
          <cell r="DD108">
            <v>231756779</v>
          </cell>
          <cell r="DE108">
            <v>175976272</v>
          </cell>
          <cell r="DF108">
            <v>144888145</v>
          </cell>
          <cell r="DG108">
            <v>155573749</v>
          </cell>
          <cell r="DH108"/>
          <cell r="DI108"/>
          <cell r="DJ108"/>
          <cell r="DK108"/>
          <cell r="DL108"/>
          <cell r="DM108"/>
          <cell r="DN108"/>
          <cell r="DO108">
            <v>83360428.624387026</v>
          </cell>
          <cell r="DP108">
            <v>83906422.412500024</v>
          </cell>
          <cell r="DQ108">
            <v>83887122.700290829</v>
          </cell>
          <cell r="DR108">
            <v>87743217.957847327</v>
          </cell>
          <cell r="DS108"/>
          <cell r="DT108"/>
          <cell r="DU108"/>
          <cell r="DV108"/>
          <cell r="DW108"/>
          <cell r="DX108"/>
          <cell r="DY108"/>
          <cell r="DZ108">
            <v>2.7801773914127854</v>
          </cell>
          <cell r="EA108">
            <v>2.0972920420187502</v>
          </cell>
          <cell r="EB108">
            <v>1.7271798142088104</v>
          </cell>
          <cell r="EC108">
            <v>1.7730572529803854</v>
          </cell>
          <cell r="ED108"/>
          <cell r="EE108"/>
          <cell r="EF108"/>
          <cell r="EG108"/>
          <cell r="EH108"/>
          <cell r="EI108"/>
          <cell r="EJ108"/>
          <cell r="EK108">
            <v>2.41E-2</v>
          </cell>
          <cell r="EL108">
            <v>3.5200000000000002E-2</v>
          </cell>
          <cell r="EM108">
            <v>4.396794443253986E-2</v>
          </cell>
          <cell r="EN108">
            <v>4.3984752298205455E-2</v>
          </cell>
        </row>
        <row r="109">
          <cell r="B109">
            <v>31805</v>
          </cell>
          <cell r="C109" t="str">
            <v>Catawba Valley Community College</v>
          </cell>
          <cell r="D109">
            <v>1.013399039860963E-3</v>
          </cell>
          <cell r="E109">
            <v>1559714.0297565975</v>
          </cell>
          <cell r="F109">
            <v>1208792.8137696662</v>
          </cell>
          <cell r="G109">
            <v>88371.680000000168</v>
          </cell>
          <cell r="H109">
            <v>-73327.666561928025</v>
          </cell>
          <cell r="I109">
            <v>-26458.959166412744</v>
          </cell>
          <cell r="J109">
            <v>308223.96609939268</v>
          </cell>
          <cell r="K109">
            <v>0</v>
          </cell>
          <cell r="L109">
            <v>-95556.08547037057</v>
          </cell>
          <cell r="M109">
            <v>4562.83569819681</v>
          </cell>
          <cell r="N109">
            <v>217.53218430039487</v>
          </cell>
          <cell r="O109">
            <v>-1900.0208464362795</v>
          </cell>
          <cell r="P109">
            <v>3091.4882851873717</v>
          </cell>
          <cell r="Q109">
            <v>-3360663.9209736781</v>
          </cell>
          <cell r="R109">
            <v>134249</v>
          </cell>
          <cell r="S109">
            <v>-250683.30722548487</v>
          </cell>
          <cell r="T109">
            <v>1422739</v>
          </cell>
          <cell r="U109">
            <v>1541119.820362973</v>
          </cell>
          <cell r="V109">
            <v>21351.701623254256</v>
          </cell>
          <cell r="W109">
            <v>0</v>
          </cell>
          <cell r="X109">
            <v>2985210.5219862275</v>
          </cell>
          <cell r="Y109">
            <v>332916</v>
          </cell>
          <cell r="Z109">
            <v>9639674.8591754176</v>
          </cell>
          <cell r="AA109">
            <v>0</v>
          </cell>
          <cell r="AB109">
            <v>1616401.2118400559</v>
          </cell>
          <cell r="AC109">
            <v>11588992.071015473</v>
          </cell>
          <cell r="AD109" t="str">
            <v>N/A</v>
          </cell>
          <cell r="AE109">
            <v>-2848625</v>
          </cell>
          <cell r="AF109">
            <v>-2848625</v>
          </cell>
          <cell r="AG109">
            <v>-2845538</v>
          </cell>
          <cell r="AH109">
            <v>-431131</v>
          </cell>
          <cell r="AI109">
            <v>370136</v>
          </cell>
          <cell r="AJ109">
            <v>0</v>
          </cell>
          <cell r="AK109">
            <v>-8603783</v>
          </cell>
          <cell r="AL109">
            <v>28602862</v>
          </cell>
          <cell r="AM109">
            <v>-250683.30722548487</v>
          </cell>
          <cell r="AN109">
            <v>-1247075.6800000002</v>
          </cell>
          <cell r="AO109">
            <v>1427076.3625201853</v>
          </cell>
          <cell r="AP109">
            <v>-133919</v>
          </cell>
          <cell r="AQ109">
            <v>441855</v>
          </cell>
          <cell r="AR109">
            <v>3357572.432688491</v>
          </cell>
          <cell r="AS109">
            <v>-134249</v>
          </cell>
          <cell r="AT109">
            <v>32063438.80798319</v>
          </cell>
          <cell r="AU109">
            <v>1.0040254049724308E-3</v>
          </cell>
          <cell r="AV109">
            <v>1760442.3909160306</v>
          </cell>
          <cell r="AW109">
            <v>1266957.6412616048</v>
          </cell>
          <cell r="AX109">
            <v>245225</v>
          </cell>
          <cell r="AY109">
            <v>0</v>
          </cell>
          <cell r="AZ109">
            <v>-13546.055741435173</v>
          </cell>
          <cell r="BA109">
            <v>-1027782.7113343365</v>
          </cell>
          <cell r="BB109">
            <v>0</v>
          </cell>
          <cell r="BC109">
            <v>-87989.690989089955</v>
          </cell>
          <cell r="BD109">
            <v>3062.8909446883522</v>
          </cell>
          <cell r="BE109">
            <v>299.01081390564957</v>
          </cell>
          <cell r="BF109">
            <v>-111.66039623683241</v>
          </cell>
          <cell r="BG109">
            <v>0</v>
          </cell>
          <cell r="BH109">
            <v>-2288250.0301665524</v>
          </cell>
          <cell r="BI109">
            <v>-110972</v>
          </cell>
          <cell r="BJ109">
            <v>-252665.21469142148</v>
          </cell>
          <cell r="BK109">
            <v>1226105</v>
          </cell>
          <cell r="BL109">
            <v>0</v>
          </cell>
          <cell r="BM109">
            <v>3076.0898626621197</v>
          </cell>
          <cell r="BN109">
            <v>0</v>
          </cell>
          <cell r="BO109">
            <v>1229181.0898626621</v>
          </cell>
          <cell r="BP109">
            <v>443888</v>
          </cell>
          <cell r="BQ109">
            <v>12391420.136099201</v>
          </cell>
          <cell r="BR109">
            <v>0</v>
          </cell>
          <cell r="BS109">
            <v>1955989.8296237781</v>
          </cell>
          <cell r="BT109">
            <v>14791297.965722978</v>
          </cell>
          <cell r="BU109">
            <v>-3192267</v>
          </cell>
          <cell r="BV109">
            <v>-3192267</v>
          </cell>
          <cell r="BW109">
            <v>-3192267</v>
          </cell>
          <cell r="BX109">
            <v>-3189208</v>
          </cell>
          <cell r="BY109">
            <v>-796108</v>
          </cell>
          <cell r="BZ109">
            <v>0</v>
          </cell>
          <cell r="CA109"/>
          <cell r="CB109">
            <v>-13562117</v>
          </cell>
          <cell r="CC109">
            <v>31904515</v>
          </cell>
          <cell r="CD109">
            <v>-252665.21469142148</v>
          </cell>
          <cell r="CE109">
            <v>-1127557.8099999998</v>
          </cell>
          <cell r="CF109">
            <v>-5194392.2535276478</v>
          </cell>
          <cell r="CG109">
            <v>-352365</v>
          </cell>
          <cell r="CH109">
            <v>1226104.8099999998</v>
          </cell>
          <cell r="CI109">
            <v>2288250.0301665524</v>
          </cell>
          <cell r="CJ109">
            <v>110972</v>
          </cell>
          <cell r="CK109">
            <v>28602861.56194748</v>
          </cell>
          <cell r="CL109"/>
          <cell r="CM109"/>
          <cell r="CN109"/>
          <cell r="CO109"/>
          <cell r="CP109"/>
          <cell r="CQ109"/>
          <cell r="CR109"/>
          <cell r="CS109">
            <v>9.9102628267439311E-4</v>
          </cell>
          <cell r="CT109">
            <v>9.7309543390195722E-4</v>
          </cell>
          <cell r="CU109">
            <v>1.0040254049724308E-3</v>
          </cell>
          <cell r="CV109">
            <v>1.013399039860963E-3</v>
          </cell>
          <cell r="CW109"/>
          <cell r="CX109"/>
          <cell r="CY109"/>
          <cell r="CZ109"/>
          <cell r="DA109"/>
          <cell r="DB109"/>
          <cell r="DC109"/>
          <cell r="DD109">
            <v>43113012</v>
          </cell>
          <cell r="DE109">
            <v>31904515</v>
          </cell>
          <cell r="DF109">
            <v>28602862</v>
          </cell>
          <cell r="DG109">
            <v>32063438</v>
          </cell>
          <cell r="DH109"/>
          <cell r="DI109"/>
          <cell r="DJ109"/>
          <cell r="DK109"/>
          <cell r="DL109"/>
          <cell r="DM109"/>
          <cell r="DN109"/>
          <cell r="DO109">
            <v>17584367.538510107</v>
          </cell>
          <cell r="DP109">
            <v>17891858.215881497</v>
          </cell>
          <cell r="DQ109">
            <v>18637437.800495237</v>
          </cell>
          <cell r="DR109">
            <v>19889524.52765369</v>
          </cell>
          <cell r="DS109"/>
          <cell r="DT109"/>
          <cell r="DU109"/>
          <cell r="DV109"/>
          <cell r="DW109"/>
          <cell r="DX109"/>
          <cell r="DY109"/>
          <cell r="DZ109">
            <v>2.4517806458254281</v>
          </cell>
          <cell r="EA109">
            <v>1.7831862188400496</v>
          </cell>
          <cell r="EB109">
            <v>1.534699259961579</v>
          </cell>
          <cell r="EC109">
            <v>1.6120766464487439</v>
          </cell>
          <cell r="ED109"/>
          <cell r="EE109"/>
          <cell r="EF109"/>
          <cell r="EG109"/>
          <cell r="EH109"/>
          <cell r="EI109"/>
          <cell r="EJ109"/>
          <cell r="EK109">
            <v>2.41E-2</v>
          </cell>
          <cell r="EL109">
            <v>3.5200000000000002E-2</v>
          </cell>
          <cell r="EM109">
            <v>4.396794443253986E-2</v>
          </cell>
          <cell r="EN109">
            <v>4.3984752298205455E-2</v>
          </cell>
        </row>
        <row r="110">
          <cell r="B110">
            <v>31810</v>
          </cell>
          <cell r="C110" t="str">
            <v>Hickory City Schools</v>
          </cell>
          <cell r="D110">
            <v>1.2710090246440791E-3</v>
          </cell>
          <cell r="E110">
            <v>1956199.4137636081</v>
          </cell>
          <cell r="F110">
            <v>1516072.6572594205</v>
          </cell>
          <cell r="G110">
            <v>-730359.64000000013</v>
          </cell>
          <cell r="H110">
            <v>-91967.845133432653</v>
          </cell>
          <cell r="I110">
            <v>-33184.929687533266</v>
          </cell>
          <cell r="J110">
            <v>386575.69931945781</v>
          </cell>
          <cell r="K110">
            <v>0</v>
          </cell>
          <cell r="L110">
            <v>-119846.81474453055</v>
          </cell>
          <cell r="M110">
            <v>5722.7263124030433</v>
          </cell>
          <cell r="N110">
            <v>272.82971319399945</v>
          </cell>
          <cell r="O110">
            <v>-2383.0135492961595</v>
          </cell>
          <cell r="P110">
            <v>3877.3566536965482</v>
          </cell>
          <cell r="Q110">
            <v>-4214957.7849800773</v>
          </cell>
          <cell r="R110">
            <v>329017</v>
          </cell>
          <cell r="S110">
            <v>-994962.3450730904</v>
          </cell>
          <cell r="T110">
            <v>1530099</v>
          </cell>
          <cell r="U110">
            <v>1932878.4838871986</v>
          </cell>
          <cell r="V110">
            <v>26779.387375763763</v>
          </cell>
          <cell r="W110">
            <v>0</v>
          </cell>
          <cell r="X110">
            <v>3489756.871262962</v>
          </cell>
          <cell r="Y110">
            <v>4375854</v>
          </cell>
          <cell r="Z110">
            <v>12090117.770713078</v>
          </cell>
          <cell r="AA110">
            <v>0</v>
          </cell>
          <cell r="AB110">
            <v>2027296.6984221796</v>
          </cell>
          <cell r="AC110">
            <v>18493268.469135258</v>
          </cell>
          <cell r="AD110" t="str">
            <v>N/A</v>
          </cell>
          <cell r="AE110">
            <v>-4253308</v>
          </cell>
          <cell r="AF110">
            <v>-4253308</v>
          </cell>
          <cell r="AG110">
            <v>-4249436</v>
          </cell>
          <cell r="AH110">
            <v>-1870492</v>
          </cell>
          <cell r="AI110">
            <v>-376967</v>
          </cell>
          <cell r="AJ110">
            <v>0</v>
          </cell>
          <cell r="AK110">
            <v>-15003511</v>
          </cell>
          <cell r="AL110">
            <v>39120233</v>
          </cell>
          <cell r="AM110">
            <v>-994962.3450730904</v>
          </cell>
          <cell r="AN110">
            <v>-1391412.3599999999</v>
          </cell>
          <cell r="AO110">
            <v>1789844.7346745618</v>
          </cell>
          <cell r="AP110">
            <v>1460113</v>
          </cell>
          <cell r="AQ110">
            <v>-3651790.0000000005</v>
          </cell>
          <cell r="AR110">
            <v>4211080.4283263804</v>
          </cell>
          <cell r="AS110">
            <v>-329017</v>
          </cell>
          <cell r="AT110">
            <v>40214089.457927853</v>
          </cell>
          <cell r="AU110">
            <v>1.3732090165692026E-3</v>
          </cell>
          <cell r="AV110">
            <v>2407763.1426297608</v>
          </cell>
          <cell r="AW110">
            <v>1732822.3449081525</v>
          </cell>
          <cell r="AX110">
            <v>-181014</v>
          </cell>
          <cell r="AY110">
            <v>0</v>
          </cell>
          <cell r="AZ110">
            <v>-18526.987256461474</v>
          </cell>
          <cell r="BA110">
            <v>-1405701.9665921771</v>
          </cell>
          <cell r="BB110">
            <v>0</v>
          </cell>
          <cell r="BC110">
            <v>-120343.8044823916</v>
          </cell>
          <cell r="BD110">
            <v>4189.1265312451915</v>
          </cell>
          <cell r="BE110">
            <v>408.95812364250736</v>
          </cell>
          <cell r="BF110">
            <v>-152.71830986220758</v>
          </cell>
          <cell r="BG110">
            <v>0</v>
          </cell>
          <cell r="BH110">
            <v>-3129647.475081312</v>
          </cell>
          <cell r="BI110">
            <v>510033</v>
          </cell>
          <cell r="BJ110">
            <v>-200170.37952940352</v>
          </cell>
          <cell r="BK110">
            <v>2040132</v>
          </cell>
          <cell r="BL110">
            <v>0</v>
          </cell>
          <cell r="BM110">
            <v>4207.1787369770109</v>
          </cell>
          <cell r="BN110">
            <v>0</v>
          </cell>
          <cell r="BO110">
            <v>2044339.178736977</v>
          </cell>
          <cell r="BP110">
            <v>905080</v>
          </cell>
          <cell r="BQ110">
            <v>16947788.148304708</v>
          </cell>
          <cell r="BR110">
            <v>0</v>
          </cell>
          <cell r="BS110">
            <v>2675214.0504161688</v>
          </cell>
          <cell r="BT110">
            <v>20528082.198720876</v>
          </cell>
          <cell r="BU110">
            <v>-4220670</v>
          </cell>
          <cell r="BV110">
            <v>-4220670</v>
          </cell>
          <cell r="BW110">
            <v>-4220670</v>
          </cell>
          <cell r="BX110">
            <v>-4216487</v>
          </cell>
          <cell r="BY110">
            <v>-1605245</v>
          </cell>
          <cell r="BZ110">
            <v>0</v>
          </cell>
          <cell r="CA110"/>
          <cell r="CB110">
            <v>-18483742</v>
          </cell>
          <cell r="CC110">
            <v>45773929</v>
          </cell>
          <cell r="CD110">
            <v>-200170.37952940352</v>
          </cell>
          <cell r="CE110">
            <v>-1324636.25</v>
          </cell>
          <cell r="CF110">
            <v>-7104388.23840045</v>
          </cell>
          <cell r="CG110">
            <v>260964</v>
          </cell>
          <cell r="CH110">
            <v>-905079.75</v>
          </cell>
          <cell r="CI110">
            <v>3129647.475081312</v>
          </cell>
          <cell r="CJ110">
            <v>-510033</v>
          </cell>
          <cell r="CK110">
            <v>39120232.857151456</v>
          </cell>
          <cell r="CL110"/>
          <cell r="CM110"/>
          <cell r="CN110"/>
          <cell r="CO110"/>
          <cell r="CP110"/>
          <cell r="CQ110"/>
          <cell r="CR110"/>
          <cell r="CS110">
            <v>1.3237118370651817E-3</v>
          </cell>
          <cell r="CT110">
            <v>1.3961159404844792E-3</v>
          </cell>
          <cell r="CU110">
            <v>1.3732090165692026E-3</v>
          </cell>
          <cell r="CV110">
            <v>1.2710090246440791E-3</v>
          </cell>
          <cell r="CW110"/>
          <cell r="CX110"/>
          <cell r="CY110"/>
          <cell r="CZ110"/>
          <cell r="DA110"/>
          <cell r="DB110"/>
          <cell r="DC110"/>
          <cell r="DD110">
            <v>57585964</v>
          </cell>
          <cell r="DE110">
            <v>45773929</v>
          </cell>
          <cell r="DF110">
            <v>39120233</v>
          </cell>
          <cell r="DG110">
            <v>40214089</v>
          </cell>
          <cell r="DH110"/>
          <cell r="DI110"/>
          <cell r="DJ110"/>
          <cell r="DK110"/>
          <cell r="DL110"/>
          <cell r="DM110"/>
          <cell r="DN110"/>
          <cell r="DO110">
            <v>20796222.481210314</v>
          </cell>
          <cell r="DP110">
            <v>21302624.541839864</v>
          </cell>
          <cell r="DQ110">
            <v>21894953.410553966</v>
          </cell>
          <cell r="DR110">
            <v>22191540.342042834</v>
          </cell>
          <cell r="DS110"/>
          <cell r="DT110"/>
          <cell r="DU110"/>
          <cell r="DV110"/>
          <cell r="DW110"/>
          <cell r="DX110"/>
          <cell r="DY110"/>
          <cell r="DZ110">
            <v>2.769058854415976</v>
          </cell>
          <cell r="EA110">
            <v>2.1487459871480512</v>
          </cell>
          <cell r="EB110">
            <v>1.7867237379524625</v>
          </cell>
          <cell r="EC110">
            <v>1.8121359932736472</v>
          </cell>
          <cell r="ED110"/>
          <cell r="EE110"/>
          <cell r="EF110"/>
          <cell r="EG110"/>
          <cell r="EH110"/>
          <cell r="EI110"/>
          <cell r="EJ110"/>
          <cell r="EK110">
            <v>2.41E-2</v>
          </cell>
          <cell r="EL110">
            <v>3.5200000000000002E-2</v>
          </cell>
          <cell r="EM110">
            <v>4.396794443253986E-2</v>
          </cell>
          <cell r="EN110">
            <v>4.3984752298205455E-2</v>
          </cell>
        </row>
        <row r="111">
          <cell r="B111">
            <v>31820</v>
          </cell>
          <cell r="C111" t="str">
            <v>Newton-Conover City Schools</v>
          </cell>
          <cell r="D111">
            <v>1.097879494742093E-3</v>
          </cell>
          <cell r="E111">
            <v>1689737.1949022794</v>
          </cell>
          <cell r="F111">
            <v>1309561.9705850438</v>
          </cell>
          <cell r="G111">
            <v>-473093.78</v>
          </cell>
          <cell r="H111">
            <v>-79440.514890039136</v>
          </cell>
          <cell r="I111">
            <v>-28664.669669519662</v>
          </cell>
          <cell r="J111">
            <v>333918.58375456161</v>
          </cell>
          <cell r="K111">
            <v>0</v>
          </cell>
          <cell r="L111">
            <v>-103521.97180898857</v>
          </cell>
          <cell r="M111">
            <v>4943.2094899308249</v>
          </cell>
          <cell r="N111">
            <v>235.66642082335869</v>
          </cell>
          <cell r="O111">
            <v>-2058.4131668124555</v>
          </cell>
          <cell r="P111">
            <v>3349.2054590936605</v>
          </cell>
          <cell r="Q111">
            <v>-3640820.5084373988</v>
          </cell>
          <cell r="R111">
            <v>-172316</v>
          </cell>
          <cell r="S111">
            <v>-1158170.027361027</v>
          </cell>
          <cell r="T111">
            <v>0</v>
          </cell>
          <cell r="U111">
            <v>1669592.9077940129</v>
          </cell>
          <cell r="V111">
            <v>23131.653443483094</v>
          </cell>
          <cell r="W111">
            <v>0</v>
          </cell>
          <cell r="X111">
            <v>1692724.5612374961</v>
          </cell>
          <cell r="Y111">
            <v>2960394</v>
          </cell>
          <cell r="Z111">
            <v>10443271.55206459</v>
          </cell>
          <cell r="AA111">
            <v>0</v>
          </cell>
          <cell r="AB111">
            <v>1751150.0168768088</v>
          </cell>
          <cell r="AC111">
            <v>15154815.568941399</v>
          </cell>
          <cell r="AD111" t="str">
            <v>N/A</v>
          </cell>
          <cell r="AE111">
            <v>-3972686</v>
          </cell>
          <cell r="AF111">
            <v>-3972686</v>
          </cell>
          <cell r="AG111">
            <v>-3969342</v>
          </cell>
          <cell r="AH111">
            <v>-1379535</v>
          </cell>
          <cell r="AI111">
            <v>-167842</v>
          </cell>
          <cell r="AJ111">
            <v>0</v>
          </cell>
          <cell r="AK111">
            <v>-13462091</v>
          </cell>
          <cell r="AL111">
            <v>33107078</v>
          </cell>
          <cell r="AM111">
            <v>-1158170.027361027</v>
          </cell>
          <cell r="AN111">
            <v>-1120888.22</v>
          </cell>
          <cell r="AO111">
            <v>1546042.3922021892</v>
          </cell>
          <cell r="AP111">
            <v>917989</v>
          </cell>
          <cell r="AQ111">
            <v>-2365480</v>
          </cell>
          <cell r="AR111">
            <v>3637471.3029783051</v>
          </cell>
          <cell r="AS111">
            <v>172316</v>
          </cell>
          <cell r="AT111">
            <v>34736358.447819471</v>
          </cell>
          <cell r="AU111">
            <v>1.162133628420573E-3</v>
          </cell>
          <cell r="AV111">
            <v>2037666.8690338691</v>
          </cell>
          <cell r="AW111">
            <v>1466470.9412755836</v>
          </cell>
          <cell r="AX111">
            <v>-77963</v>
          </cell>
          <cell r="AY111">
            <v>0</v>
          </cell>
          <cell r="AZ111">
            <v>-15679.211732708753</v>
          </cell>
          <cell r="BA111">
            <v>-1189632.1005778774</v>
          </cell>
          <cell r="BB111">
            <v>0</v>
          </cell>
          <cell r="BC111">
            <v>-101845.8082298863</v>
          </cell>
          <cell r="BD111">
            <v>3545.2176303297128</v>
          </cell>
          <cell r="BE111">
            <v>346.09734014718771</v>
          </cell>
          <cell r="BF111">
            <v>-129.2440418209857</v>
          </cell>
          <cell r="BG111">
            <v>0</v>
          </cell>
          <cell r="BH111">
            <v>-2648590.6602771282</v>
          </cell>
          <cell r="BI111">
            <v>-94350</v>
          </cell>
          <cell r="BJ111">
            <v>-620160.8995794924</v>
          </cell>
          <cell r="BK111">
            <v>0</v>
          </cell>
          <cell r="BL111">
            <v>0</v>
          </cell>
          <cell r="BM111">
            <v>3560.4950390089298</v>
          </cell>
          <cell r="BN111">
            <v>0</v>
          </cell>
          <cell r="BO111">
            <v>3560.4950390089298</v>
          </cell>
          <cell r="BP111">
            <v>767230</v>
          </cell>
          <cell r="BQ111">
            <v>14342750.664206682</v>
          </cell>
          <cell r="BR111">
            <v>0</v>
          </cell>
          <cell r="BS111">
            <v>2264008.008758341</v>
          </cell>
          <cell r="BT111">
            <v>17373988.672965024</v>
          </cell>
          <cell r="BU111">
            <v>-4022673</v>
          </cell>
          <cell r="BV111">
            <v>-4022673</v>
          </cell>
          <cell r="BW111">
            <v>-4022673</v>
          </cell>
          <cell r="BX111">
            <v>-4019133</v>
          </cell>
          <cell r="BY111">
            <v>-1283277</v>
          </cell>
          <cell r="BZ111">
            <v>0</v>
          </cell>
          <cell r="CA111"/>
          <cell r="CB111">
            <v>-17370429</v>
          </cell>
          <cell r="CC111">
            <v>38366389</v>
          </cell>
          <cell r="CD111">
            <v>-620160.8995794924</v>
          </cell>
          <cell r="CE111">
            <v>-1071599.8400000001</v>
          </cell>
          <cell r="CF111">
            <v>-6012375.6701132068</v>
          </cell>
          <cell r="CG111">
            <v>91715</v>
          </cell>
          <cell r="CH111">
            <v>-389830.15999999992</v>
          </cell>
          <cell r="CI111">
            <v>2648590.6602771282</v>
          </cell>
          <cell r="CJ111">
            <v>94350</v>
          </cell>
          <cell r="CK111">
            <v>33107078.090584423</v>
          </cell>
          <cell r="CL111"/>
          <cell r="CM111"/>
          <cell r="CN111"/>
          <cell r="CO111"/>
          <cell r="CP111"/>
          <cell r="CQ111"/>
          <cell r="CR111"/>
          <cell r="CS111">
            <v>1.1810036712035577E-3</v>
          </cell>
          <cell r="CT111">
            <v>1.1701841660062048E-3</v>
          </cell>
          <cell r="CU111">
            <v>1.162133628420573E-3</v>
          </cell>
          <cell r="CV111">
            <v>1.097879494742093E-3</v>
          </cell>
          <cell r="CW111"/>
          <cell r="CX111"/>
          <cell r="CY111"/>
          <cell r="CZ111"/>
          <cell r="DA111"/>
          <cell r="DB111"/>
          <cell r="DC111"/>
          <cell r="DD111">
            <v>51377674</v>
          </cell>
          <cell r="DE111">
            <v>38366389</v>
          </cell>
          <cell r="DF111">
            <v>33107078</v>
          </cell>
          <cell r="DG111">
            <v>34736358</v>
          </cell>
          <cell r="DH111"/>
          <cell r="DI111"/>
          <cell r="DJ111"/>
          <cell r="DK111"/>
          <cell r="DL111"/>
          <cell r="DM111"/>
          <cell r="DN111"/>
          <cell r="DO111">
            <v>17267334.560516439</v>
          </cell>
          <cell r="DP111">
            <v>17505815.419426747</v>
          </cell>
          <cell r="DQ111">
            <v>17712506.789359786</v>
          </cell>
          <cell r="DR111">
            <v>17876969.378833592</v>
          </cell>
          <cell r="DS111"/>
          <cell r="DT111"/>
          <cell r="DU111"/>
          <cell r="DV111"/>
          <cell r="DW111"/>
          <cell r="DX111"/>
          <cell r="DY111"/>
          <cell r="DZ111">
            <v>2.9754258724725475</v>
          </cell>
          <cell r="EA111">
            <v>2.191636783592704</v>
          </cell>
          <cell r="EB111">
            <v>1.8691356561617807</v>
          </cell>
          <cell r="EC111">
            <v>1.943078676474548</v>
          </cell>
          <cell r="ED111"/>
          <cell r="EE111"/>
          <cell r="EF111"/>
          <cell r="EG111"/>
          <cell r="EH111"/>
          <cell r="EI111"/>
          <cell r="EJ111"/>
          <cell r="EK111">
            <v>2.41E-2</v>
          </cell>
          <cell r="EL111">
            <v>3.5200000000000002E-2</v>
          </cell>
          <cell r="EM111">
            <v>4.396794443253986E-2</v>
          </cell>
          <cell r="EN111">
            <v>4.3984752298205455E-2</v>
          </cell>
        </row>
        <row r="112">
          <cell r="B112">
            <v>31900</v>
          </cell>
          <cell r="C112" t="str">
            <v>Chatham County Schools</v>
          </cell>
          <cell r="D112">
            <v>3.2231901980177731E-3</v>
          </cell>
          <cell r="E112">
            <v>4960785.213603517</v>
          </cell>
          <cell r="F112">
            <v>3844654.4702778296</v>
          </cell>
          <cell r="G112">
            <v>-237480.74000000022</v>
          </cell>
          <cell r="H112">
            <v>-233224.03792522717</v>
          </cell>
          <cell r="I112">
            <v>-84154.666109250189</v>
          </cell>
          <cell r="J112">
            <v>980328.99899138149</v>
          </cell>
          <cell r="K112">
            <v>0</v>
          </cell>
          <cell r="L112">
            <v>-303923.15951996914</v>
          </cell>
          <cell r="M112">
            <v>14512.434607803956</v>
          </cell>
          <cell r="N112">
            <v>691.8771151457031</v>
          </cell>
          <cell r="O112">
            <v>-6043.1560790733247</v>
          </cell>
          <cell r="P112">
            <v>9832.7059195455931</v>
          </cell>
          <cell r="Q112">
            <v>-10688838.831345726</v>
          </cell>
          <cell r="R112">
            <v>969550</v>
          </cell>
          <cell r="S112">
            <v>-773308.89046402276</v>
          </cell>
          <cell r="T112">
            <v>3887844</v>
          </cell>
          <cell r="U112">
            <v>4901644.962725006</v>
          </cell>
          <cell r="V112">
            <v>67910.657772594088</v>
          </cell>
          <cell r="W112">
            <v>0</v>
          </cell>
          <cell r="X112">
            <v>8857399.6204975992</v>
          </cell>
          <cell r="Y112">
            <v>2492992</v>
          </cell>
          <cell r="Z112">
            <v>30659695.042177461</v>
          </cell>
          <cell r="AA112">
            <v>0</v>
          </cell>
          <cell r="AB112">
            <v>5141082.9664706597</v>
          </cell>
          <cell r="AC112">
            <v>38293770.00864812</v>
          </cell>
          <cell r="AD112" t="str">
            <v>N/A</v>
          </cell>
          <cell r="AE112">
            <v>-9036249</v>
          </cell>
          <cell r="AF112">
            <v>-9036249</v>
          </cell>
          <cell r="AG112">
            <v>-9026431</v>
          </cell>
          <cell r="AH112">
            <v>-2996135</v>
          </cell>
          <cell r="AI112">
            <v>658694</v>
          </cell>
          <cell r="AJ112">
            <v>0</v>
          </cell>
          <cell r="AK112">
            <v>-29436370</v>
          </cell>
          <cell r="AL112">
            <v>92714959</v>
          </cell>
          <cell r="AM112">
            <v>-773308.89046402276</v>
          </cell>
          <cell r="AN112">
            <v>-3469901.26</v>
          </cell>
          <cell r="AO112">
            <v>4538921.3553320486</v>
          </cell>
          <cell r="AP112">
            <v>447398</v>
          </cell>
          <cell r="AQ112">
            <v>-1187400</v>
          </cell>
          <cell r="AR112">
            <v>10679006.125426181</v>
          </cell>
          <cell r="AS112">
            <v>-969550</v>
          </cell>
          <cell r="AT112">
            <v>101980124.33029419</v>
          </cell>
          <cell r="AU112">
            <v>3.2545056053720654E-3</v>
          </cell>
          <cell r="AV112">
            <v>5706399.0620119255</v>
          </cell>
          <cell r="AW112">
            <v>4106789.2553655892</v>
          </cell>
          <cell r="AX112">
            <v>-326398</v>
          </cell>
          <cell r="AY112">
            <v>0</v>
          </cell>
          <cell r="AZ112">
            <v>-43908.96298325614</v>
          </cell>
          <cell r="BA112">
            <v>-3331513.9025131986</v>
          </cell>
          <cell r="BB112">
            <v>0</v>
          </cell>
          <cell r="BC112">
            <v>-285214.83731461188</v>
          </cell>
          <cell r="BD112">
            <v>9928.2305993096816</v>
          </cell>
          <cell r="BE112">
            <v>969.23082334706555</v>
          </cell>
          <cell r="BF112">
            <v>-361.94242063109493</v>
          </cell>
          <cell r="BG112">
            <v>0</v>
          </cell>
          <cell r="BH112">
            <v>-7417265.0540394755</v>
          </cell>
          <cell r="BI112">
            <v>1295948</v>
          </cell>
          <cell r="BJ112">
            <v>-284628.92047100142</v>
          </cell>
          <cell r="BK112">
            <v>5183792</v>
          </cell>
          <cell r="BL112">
            <v>0</v>
          </cell>
          <cell r="BM112">
            <v>9971.0143299979027</v>
          </cell>
          <cell r="BN112">
            <v>0</v>
          </cell>
          <cell r="BO112">
            <v>5193763.0143299978</v>
          </cell>
          <cell r="BP112">
            <v>1631990</v>
          </cell>
          <cell r="BQ112">
            <v>40166260.825404592</v>
          </cell>
          <cell r="BR112">
            <v>0</v>
          </cell>
          <cell r="BS112">
            <v>6340257.7594499551</v>
          </cell>
          <cell r="BT112">
            <v>48138508.584854543</v>
          </cell>
          <cell r="BU112">
            <v>-9813210</v>
          </cell>
          <cell r="BV112">
            <v>-9813210</v>
          </cell>
          <cell r="BW112">
            <v>-9813210</v>
          </cell>
          <cell r="BX112">
            <v>-9803296</v>
          </cell>
          <cell r="BY112">
            <v>-3701821</v>
          </cell>
          <cell r="BZ112">
            <v>0</v>
          </cell>
          <cell r="CA112"/>
          <cell r="CB112">
            <v>-42944747</v>
          </cell>
          <cell r="CC112">
            <v>108008700</v>
          </cell>
          <cell r="CD112">
            <v>-284628.92047100142</v>
          </cell>
          <cell r="CE112">
            <v>-3114293.3499999996</v>
          </cell>
          <cell r="CF112">
            <v>-16837401.346503936</v>
          </cell>
          <cell r="CG112">
            <v>453255</v>
          </cell>
          <cell r="CH112">
            <v>-1631989.6500000004</v>
          </cell>
          <cell r="CI112">
            <v>7417265.0540394755</v>
          </cell>
          <cell r="CJ112">
            <v>-1295948</v>
          </cell>
          <cell r="CK112">
            <v>92714958.787064552</v>
          </cell>
          <cell r="CL112"/>
          <cell r="CM112"/>
          <cell r="CN112"/>
          <cell r="CO112"/>
          <cell r="CP112"/>
          <cell r="CQ112"/>
          <cell r="CR112"/>
          <cell r="CS112">
            <v>3.1102419442671095E-3</v>
          </cell>
          <cell r="CT112">
            <v>3.2942915446934821E-3</v>
          </cell>
          <cell r="CU112">
            <v>3.2545056053720654E-3</v>
          </cell>
          <cell r="CV112">
            <v>3.2231901980177731E-3</v>
          </cell>
          <cell r="CW112"/>
          <cell r="CX112"/>
          <cell r="CY112"/>
          <cell r="CZ112"/>
          <cell r="DA112"/>
          <cell r="DB112"/>
          <cell r="DC112"/>
          <cell r="DD112">
            <v>135306096</v>
          </cell>
          <cell r="DE112">
            <v>108008700</v>
          </cell>
          <cell r="DF112">
            <v>92714959</v>
          </cell>
          <cell r="DG112">
            <v>101980125</v>
          </cell>
          <cell r="DH112"/>
          <cell r="DI112"/>
          <cell r="DJ112"/>
          <cell r="DK112"/>
          <cell r="DL112"/>
          <cell r="DM112"/>
          <cell r="DN112"/>
          <cell r="DO112">
            <v>47449606.153280877</v>
          </cell>
          <cell r="DP112">
            <v>49928195.128690556</v>
          </cell>
          <cell r="DQ112">
            <v>51476250.785865195</v>
          </cell>
          <cell r="DR112">
            <v>55341217.318347864</v>
          </cell>
          <cell r="DS112"/>
          <cell r="DT112"/>
          <cell r="DU112"/>
          <cell r="DV112"/>
          <cell r="DW112"/>
          <cell r="DX112"/>
          <cell r="DY112"/>
          <cell r="DZ112">
            <v>2.8515746909027682</v>
          </cell>
          <cell r="EA112">
            <v>2.1632806818192849</v>
          </cell>
          <cell r="EB112">
            <v>1.8011210526128389</v>
          </cell>
          <cell r="EC112">
            <v>1.8427517489064962</v>
          </cell>
          <cell r="ED112"/>
          <cell r="EE112"/>
          <cell r="EF112"/>
          <cell r="EG112"/>
          <cell r="EH112"/>
          <cell r="EI112"/>
          <cell r="EJ112"/>
          <cell r="EK112">
            <v>2.41E-2</v>
          </cell>
          <cell r="EL112">
            <v>3.5200000000000002E-2</v>
          </cell>
          <cell r="EM112">
            <v>4.396794443253986E-2</v>
          </cell>
          <cell r="EN112">
            <v>4.3984752298205455E-2</v>
          </cell>
        </row>
        <row r="113">
          <cell r="B113">
            <v>32000</v>
          </cell>
          <cell r="C113" t="str">
            <v>Cherokee County Schools</v>
          </cell>
          <cell r="D113">
            <v>1.2791098759162766E-3</v>
          </cell>
          <cell r="E113">
            <v>1968667.3665494639</v>
          </cell>
          <cell r="F113">
            <v>1525735.4361037666</v>
          </cell>
          <cell r="G113">
            <v>-152512.33999999985</v>
          </cell>
          <cell r="H113">
            <v>-92554.007639602947</v>
          </cell>
          <cell r="I113">
            <v>-33396.43580170293</v>
          </cell>
          <cell r="J113">
            <v>389039.56242736109</v>
          </cell>
          <cell r="K113">
            <v>0</v>
          </cell>
          <cell r="L113">
            <v>-120610.6655141692</v>
          </cell>
          <cell r="M113">
            <v>5759.2004473850902</v>
          </cell>
          <cell r="N113">
            <v>274.56860952468429</v>
          </cell>
          <cell r="O113">
            <v>-2398.2018272455512</v>
          </cell>
          <cell r="P113">
            <v>3902.0692158985803</v>
          </cell>
          <cell r="Q113">
            <v>-4241822.06798096</v>
          </cell>
          <cell r="R113">
            <v>342963</v>
          </cell>
          <cell r="S113">
            <v>-406952.51541028079</v>
          </cell>
          <cell r="T113">
            <v>1499055</v>
          </cell>
          <cell r="U113">
            <v>1945197.7993457066</v>
          </cell>
          <cell r="V113">
            <v>26950.067386751391</v>
          </cell>
          <cell r="W113">
            <v>0</v>
          </cell>
          <cell r="X113">
            <v>3471202.8667324581</v>
          </cell>
          <cell r="Y113">
            <v>1389448</v>
          </cell>
          <cell r="Z113">
            <v>12167174.852153804</v>
          </cell>
          <cell r="AA113">
            <v>0</v>
          </cell>
          <cell r="AB113">
            <v>2040217.7939613194</v>
          </cell>
          <cell r="AC113">
            <v>15596840.646115124</v>
          </cell>
          <cell r="AD113" t="str">
            <v>N/A</v>
          </cell>
          <cell r="AE113">
            <v>-3686067</v>
          </cell>
          <cell r="AF113">
            <v>-3686067</v>
          </cell>
          <cell r="AG113">
            <v>-3682170</v>
          </cell>
          <cell r="AH113">
            <v>-1274465</v>
          </cell>
          <cell r="AI113">
            <v>203131</v>
          </cell>
          <cell r="AJ113">
            <v>0</v>
          </cell>
          <cell r="AK113">
            <v>-12125638</v>
          </cell>
          <cell r="AL113">
            <v>37048837</v>
          </cell>
          <cell r="AM113">
            <v>-406952.51541028079</v>
          </cell>
          <cell r="AN113">
            <v>-1410710.6600000001</v>
          </cell>
          <cell r="AO113">
            <v>1801252.4160637516</v>
          </cell>
          <cell r="AP113">
            <v>305573</v>
          </cell>
          <cell r="AQ113">
            <v>-762560</v>
          </cell>
          <cell r="AR113">
            <v>4237919.9987650616</v>
          </cell>
          <cell r="AS113">
            <v>-342963</v>
          </cell>
          <cell r="AT113">
            <v>40470396.239418522</v>
          </cell>
          <cell r="AU113">
            <v>1.300498314671995E-3</v>
          </cell>
          <cell r="AV113">
            <v>2280273.3388268207</v>
          </cell>
          <cell r="AW113">
            <v>1641070.3046570481</v>
          </cell>
          <cell r="AX113">
            <v>-156722</v>
          </cell>
          <cell r="AY113">
            <v>0</v>
          </cell>
          <cell r="AZ113">
            <v>-17545.992934982631</v>
          </cell>
          <cell r="BA113">
            <v>-1331270.7799221678</v>
          </cell>
          <cell r="BB113">
            <v>0</v>
          </cell>
          <cell r="BC113">
            <v>-113971.66274190365</v>
          </cell>
          <cell r="BD113">
            <v>3967.3144642198495</v>
          </cell>
          <cell r="BE113">
            <v>387.30400408909617</v>
          </cell>
          <cell r="BF113">
            <v>-144.63195493105587</v>
          </cell>
          <cell r="BG113">
            <v>0</v>
          </cell>
          <cell r="BH113">
            <v>-2963934.2720231833</v>
          </cell>
          <cell r="BI113">
            <v>499685</v>
          </cell>
          <cell r="BJ113">
            <v>-158206.07762499107</v>
          </cell>
          <cell r="BK113">
            <v>1998740</v>
          </cell>
          <cell r="BL113">
            <v>0</v>
          </cell>
          <cell r="BM113">
            <v>3984.4108150645275</v>
          </cell>
          <cell r="BN113">
            <v>0</v>
          </cell>
          <cell r="BO113">
            <v>2002724.4108150646</v>
          </cell>
          <cell r="BP113">
            <v>783610</v>
          </cell>
          <cell r="BQ113">
            <v>16050411.596738562</v>
          </cell>
          <cell r="BR113">
            <v>0</v>
          </cell>
          <cell r="BS113">
            <v>2533562.860405046</v>
          </cell>
          <cell r="BT113">
            <v>19367584.457143608</v>
          </cell>
          <cell r="BU113">
            <v>-3965821</v>
          </cell>
          <cell r="BV113">
            <v>-3965821</v>
          </cell>
          <cell r="BW113">
            <v>-3965821</v>
          </cell>
          <cell r="BX113">
            <v>-3961859</v>
          </cell>
          <cell r="BY113">
            <v>-1505539</v>
          </cell>
          <cell r="BZ113">
            <v>0</v>
          </cell>
          <cell r="CA113"/>
          <cell r="CB113">
            <v>-17364861</v>
          </cell>
          <cell r="CC113">
            <v>43299637</v>
          </cell>
          <cell r="CD113">
            <v>-158206.07762499107</v>
          </cell>
          <cell r="CE113">
            <v>-1274585.57</v>
          </cell>
          <cell r="CF113">
            <v>-6728214.5830199029</v>
          </cell>
          <cell r="CG113">
            <v>229568</v>
          </cell>
          <cell r="CH113">
            <v>-783610.42999999993</v>
          </cell>
          <cell r="CI113">
            <v>2963934.2720231833</v>
          </cell>
          <cell r="CJ113">
            <v>-499685</v>
          </cell>
          <cell r="CK113">
            <v>37048837.61137829</v>
          </cell>
          <cell r="CL113"/>
          <cell r="CM113"/>
          <cell r="CN113"/>
          <cell r="CO113"/>
          <cell r="CP113"/>
          <cell r="CQ113"/>
          <cell r="CR113"/>
          <cell r="CS113">
            <v>1.2502836665452377E-3</v>
          </cell>
          <cell r="CT113">
            <v>1.3206494185494608E-3</v>
          </cell>
          <cell r="CU113">
            <v>1.300498314671995E-3</v>
          </cell>
          <cell r="CV113">
            <v>1.2791098759162766E-3</v>
          </cell>
          <cell r="CW113"/>
          <cell r="CX113"/>
          <cell r="CY113"/>
          <cell r="CZ113"/>
          <cell r="DA113"/>
          <cell r="DB113"/>
          <cell r="DC113"/>
          <cell r="DD113">
            <v>54391589</v>
          </cell>
          <cell r="DE113">
            <v>43299637</v>
          </cell>
          <cell r="DF113">
            <v>37048837</v>
          </cell>
          <cell r="DG113">
            <v>40470396</v>
          </cell>
          <cell r="DH113"/>
          <cell r="DI113"/>
          <cell r="DJ113"/>
          <cell r="DK113"/>
          <cell r="DL113"/>
          <cell r="DM113"/>
          <cell r="DN113"/>
          <cell r="DO113">
            <v>19440533.865363136</v>
          </cell>
          <cell r="DP113">
            <v>20525741.674277291</v>
          </cell>
          <cell r="DQ113">
            <v>21067664.177931391</v>
          </cell>
          <cell r="DR113">
            <v>22499327.605757277</v>
          </cell>
          <cell r="DS113"/>
          <cell r="DT113"/>
          <cell r="DU113"/>
          <cell r="DV113"/>
          <cell r="DW113"/>
          <cell r="DX113"/>
          <cell r="DY113"/>
          <cell r="DZ113">
            <v>2.7978444098651303</v>
          </cell>
          <cell r="EA113">
            <v>2.109528497782021</v>
          </cell>
          <cell r="EB113">
            <v>1.7585640575574137</v>
          </cell>
          <cell r="EC113">
            <v>1.7987380204928509</v>
          </cell>
          <cell r="ED113"/>
          <cell r="EE113"/>
          <cell r="EF113"/>
          <cell r="EG113"/>
          <cell r="EH113"/>
          <cell r="EI113"/>
          <cell r="EJ113"/>
          <cell r="EK113">
            <v>2.41E-2</v>
          </cell>
          <cell r="EL113">
            <v>3.5200000000000002E-2</v>
          </cell>
          <cell r="EM113">
            <v>4.396794443253986E-2</v>
          </cell>
          <cell r="EN113">
            <v>4.3984752298205455E-2</v>
          </cell>
        </row>
        <row r="114">
          <cell r="B114">
            <v>32005</v>
          </cell>
          <cell r="C114" t="str">
            <v>Tri-County Community College</v>
          </cell>
          <cell r="D114">
            <v>2.6139921462049032E-4</v>
          </cell>
          <cell r="E114">
            <v>402317.35611953179</v>
          </cell>
          <cell r="F114">
            <v>311799.67587263067</v>
          </cell>
          <cell r="G114">
            <v>-145174.97999999998</v>
          </cell>
          <cell r="H114">
            <v>-18914.360183201843</v>
          </cell>
          <cell r="I114">
            <v>-6824.9039852305659</v>
          </cell>
          <cell r="J114">
            <v>79504.222420269827</v>
          </cell>
          <cell r="K114">
            <v>0</v>
          </cell>
          <cell r="L114">
            <v>-24648.025813790293</v>
          </cell>
          <cell r="M114">
            <v>1176.9516459327044</v>
          </cell>
          <cell r="N114">
            <v>56.110909813575972</v>
          </cell>
          <cell r="O114">
            <v>-490.09712609274266</v>
          </cell>
          <cell r="P114">
            <v>797.42784231105782</v>
          </cell>
          <cell r="Q114">
            <v>-866859.82026040077</v>
          </cell>
          <cell r="R114">
            <v>12299</v>
          </cell>
          <cell r="S114">
            <v>-254961.44255822652</v>
          </cell>
          <cell r="T114">
            <v>314156</v>
          </cell>
          <cell r="U114">
            <v>397521.10948735697</v>
          </cell>
          <cell r="V114">
            <v>5507.5225213312415</v>
          </cell>
          <cell r="W114">
            <v>0</v>
          </cell>
          <cell r="X114">
            <v>717184.63200868818</v>
          </cell>
          <cell r="Y114">
            <v>924590</v>
          </cell>
          <cell r="Z114">
            <v>2486486.9002945311</v>
          </cell>
          <cell r="AA114">
            <v>0</v>
          </cell>
          <cell r="AB114">
            <v>416939.41938663117</v>
          </cell>
          <cell r="AC114">
            <v>3828016.3196811625</v>
          </cell>
          <cell r="AD114" t="str">
            <v>N/A</v>
          </cell>
          <cell r="AE114">
            <v>-925081</v>
          </cell>
          <cell r="AF114">
            <v>-925081</v>
          </cell>
          <cell r="AG114">
            <v>-924285</v>
          </cell>
          <cell r="AH114">
            <v>-263890</v>
          </cell>
          <cell r="AI114">
            <v>-72495</v>
          </cell>
          <cell r="AJ114">
            <v>0</v>
          </cell>
          <cell r="AK114">
            <v>-3110832</v>
          </cell>
          <cell r="AL114">
            <v>8040147</v>
          </cell>
          <cell r="AM114">
            <v>-254961.44255822652</v>
          </cell>
          <cell r="AN114">
            <v>-308212.02</v>
          </cell>
          <cell r="AO114">
            <v>368104.39490590268</v>
          </cell>
          <cell r="AP114">
            <v>297569</v>
          </cell>
          <cell r="AQ114">
            <v>-725870</v>
          </cell>
          <cell r="AR114">
            <v>866062.39241808967</v>
          </cell>
          <cell r="AS114">
            <v>-12299</v>
          </cell>
          <cell r="AT114">
            <v>8270540.3247657651</v>
          </cell>
          <cell r="AU114">
            <v>2.8222740238532278E-4</v>
          </cell>
          <cell r="AV114">
            <v>494853.09891225415</v>
          </cell>
          <cell r="AW114">
            <v>356136.57010533189</v>
          </cell>
          <cell r="AX114">
            <v>78542</v>
          </cell>
          <cell r="AY114">
            <v>0</v>
          </cell>
          <cell r="AZ114">
            <v>-3807.740427222569</v>
          </cell>
          <cell r="BA114">
            <v>-288905.4832675262</v>
          </cell>
          <cell r="BB114">
            <v>0</v>
          </cell>
          <cell r="BC114">
            <v>-24733.539412003211</v>
          </cell>
          <cell r="BD114">
            <v>860.9660182180919</v>
          </cell>
          <cell r="BE114">
            <v>84.050707159177747</v>
          </cell>
          <cell r="BF114">
            <v>-31.387277078016172</v>
          </cell>
          <cell r="BG114">
            <v>0</v>
          </cell>
          <cell r="BH114">
            <v>-643217.65049339132</v>
          </cell>
          <cell r="BI114">
            <v>-66240</v>
          </cell>
          <cell r="BJ114">
            <v>-96459.115134258056</v>
          </cell>
          <cell r="BK114">
            <v>392695</v>
          </cell>
          <cell r="BL114">
            <v>0</v>
          </cell>
          <cell r="BM114">
            <v>864.67617964984936</v>
          </cell>
          <cell r="BN114">
            <v>0</v>
          </cell>
          <cell r="BO114">
            <v>393559.67617964983</v>
          </cell>
          <cell r="BP114">
            <v>264960</v>
          </cell>
          <cell r="BQ114">
            <v>3483177.1183842593</v>
          </cell>
          <cell r="BR114">
            <v>0</v>
          </cell>
          <cell r="BS114">
            <v>549820.67781640159</v>
          </cell>
          <cell r="BT114">
            <v>4297957.796200661</v>
          </cell>
          <cell r="BU114">
            <v>-922771</v>
          </cell>
          <cell r="BV114">
            <v>-922771</v>
          </cell>
          <cell r="BW114">
            <v>-922771</v>
          </cell>
          <cell r="BX114">
            <v>-921911</v>
          </cell>
          <cell r="BY114">
            <v>-214174</v>
          </cell>
          <cell r="BZ114">
            <v>0</v>
          </cell>
          <cell r="CA114"/>
          <cell r="CB114">
            <v>-3904398</v>
          </cell>
          <cell r="CC114">
            <v>8916042</v>
          </cell>
          <cell r="CD114">
            <v>-96459.115134258056</v>
          </cell>
          <cell r="CE114">
            <v>-304284.73</v>
          </cell>
          <cell r="CF114">
            <v>-1460122.2493207783</v>
          </cell>
          <cell r="CG114">
            <v>-117182</v>
          </cell>
          <cell r="CH114">
            <v>392694.73</v>
          </cell>
          <cell r="CI114">
            <v>643217.65049339132</v>
          </cell>
          <cell r="CJ114">
            <v>66240</v>
          </cell>
          <cell r="CK114">
            <v>8040146.286038354</v>
          </cell>
          <cell r="CL114"/>
          <cell r="CM114"/>
          <cell r="CN114"/>
          <cell r="CO114"/>
          <cell r="CP114"/>
          <cell r="CQ114"/>
          <cell r="CR114"/>
          <cell r="CS114">
            <v>2.8196215099069024E-4</v>
          </cell>
          <cell r="CT114">
            <v>2.719414340621051E-4</v>
          </cell>
          <cell r="CU114">
            <v>2.8222740238532278E-4</v>
          </cell>
          <cell r="CV114">
            <v>2.6139921462049032E-4</v>
          </cell>
          <cell r="CW114"/>
          <cell r="CX114"/>
          <cell r="CY114"/>
          <cell r="CZ114"/>
          <cell r="DA114"/>
          <cell r="DB114"/>
          <cell r="DC114"/>
          <cell r="DD114">
            <v>12266312</v>
          </cell>
          <cell r="DE114">
            <v>8916042</v>
          </cell>
          <cell r="DF114">
            <v>8040147</v>
          </cell>
          <cell r="DG114">
            <v>8270540</v>
          </cell>
          <cell r="DH114"/>
          <cell r="DI114"/>
          <cell r="DJ114"/>
          <cell r="DK114"/>
          <cell r="DL114"/>
          <cell r="DM114"/>
          <cell r="DN114"/>
          <cell r="DO114">
            <v>4882012.8182647983</v>
          </cell>
          <cell r="DP114">
            <v>5113311.8306955714</v>
          </cell>
          <cell r="DQ114">
            <v>5029531.6822961718</v>
          </cell>
          <cell r="DR114">
            <v>4915652.3776549706</v>
          </cell>
          <cell r="DS114"/>
          <cell r="DT114"/>
          <cell r="DU114"/>
          <cell r="DV114"/>
          <cell r="DW114"/>
          <cell r="DX114"/>
          <cell r="DY114"/>
          <cell r="DZ114">
            <v>2.5125521903811356</v>
          </cell>
          <cell r="EA114">
            <v>1.7436922087317992</v>
          </cell>
          <cell r="EB114">
            <v>1.5985876037526754</v>
          </cell>
          <cell r="EC114">
            <v>1.6824908200578435</v>
          </cell>
          <cell r="ED114"/>
          <cell r="EE114"/>
          <cell r="EF114"/>
          <cell r="EG114"/>
          <cell r="EH114"/>
          <cell r="EI114"/>
          <cell r="EJ114"/>
          <cell r="EK114">
            <v>2.41E-2</v>
          </cell>
          <cell r="EL114">
            <v>3.5200000000000002E-2</v>
          </cell>
          <cell r="EM114">
            <v>4.396794443253986E-2</v>
          </cell>
          <cell r="EN114">
            <v>4.3984752298205455E-2</v>
          </cell>
        </row>
        <row r="115">
          <cell r="B115">
            <v>32100</v>
          </cell>
          <cell r="C115" t="str">
            <v>Edenton-Chowan County Schools</v>
          </cell>
          <cell r="D115">
            <v>7.1690299943891027E-4</v>
          </cell>
          <cell r="E115">
            <v>1103379.4410865684</v>
          </cell>
          <cell r="F115">
            <v>855129.28254852945</v>
          </cell>
          <cell r="G115">
            <v>-156492.56000000006</v>
          </cell>
          <cell r="H115">
            <v>-51873.76544911159</v>
          </cell>
          <cell r="I115">
            <v>-18717.70787451644</v>
          </cell>
          <cell r="J115">
            <v>218045.09093074332</v>
          </cell>
          <cell r="K115">
            <v>0</v>
          </cell>
          <cell r="L115">
            <v>-67598.686789508167</v>
          </cell>
          <cell r="M115">
            <v>3227.8603682444964</v>
          </cell>
          <cell r="N115">
            <v>153.88753024755871</v>
          </cell>
          <cell r="O115">
            <v>-1344.1207167450134</v>
          </cell>
          <cell r="P115">
            <v>2186.9936098273324</v>
          </cell>
          <cell r="Q115">
            <v>-2377414.9671413815</v>
          </cell>
          <cell r="R115">
            <v>-289034</v>
          </cell>
          <cell r="S115">
            <v>-780353.25189710222</v>
          </cell>
          <cell r="T115">
            <v>0</v>
          </cell>
          <cell r="U115">
            <v>1090225.4474846865</v>
          </cell>
          <cell r="V115">
            <v>15104.71032115418</v>
          </cell>
          <cell r="W115">
            <v>0</v>
          </cell>
          <cell r="X115">
            <v>1105330.1578058407</v>
          </cell>
          <cell r="Y115">
            <v>1787746</v>
          </cell>
          <cell r="Z115">
            <v>6819339.2220964143</v>
          </cell>
          <cell r="AA115">
            <v>0</v>
          </cell>
          <cell r="AB115">
            <v>1143481.3252080954</v>
          </cell>
          <cell r="AC115">
            <v>9750566.5473045092</v>
          </cell>
          <cell r="AD115" t="str">
            <v>N/A</v>
          </cell>
          <cell r="AE115">
            <v>-2618203</v>
          </cell>
          <cell r="AF115">
            <v>-2618203</v>
          </cell>
          <cell r="AG115">
            <v>-2616019</v>
          </cell>
          <cell r="AH115">
            <v>-835643</v>
          </cell>
          <cell r="AI115">
            <v>42831</v>
          </cell>
          <cell r="AJ115">
            <v>0</v>
          </cell>
          <cell r="AK115">
            <v>-8645237</v>
          </cell>
          <cell r="AL115">
            <v>21068627</v>
          </cell>
          <cell r="AM115">
            <v>-780353.25189710222</v>
          </cell>
          <cell r="AN115">
            <v>-820799.44</v>
          </cell>
          <cell r="AO115">
            <v>1009548.3461869621</v>
          </cell>
          <cell r="AP115">
            <v>323648</v>
          </cell>
          <cell r="AQ115">
            <v>-782480</v>
          </cell>
          <cell r="AR115">
            <v>2375227.9735315545</v>
          </cell>
          <cell r="AS115">
            <v>289034</v>
          </cell>
          <cell r="AT115">
            <v>22682452.627821412</v>
          </cell>
          <cell r="AU115">
            <v>7.395566491940433E-4</v>
          </cell>
          <cell r="AV115">
            <v>1296727.0243134531</v>
          </cell>
          <cell r="AW115">
            <v>933230.31788020302</v>
          </cell>
          <cell r="AX115">
            <v>-138166</v>
          </cell>
          <cell r="AY115">
            <v>0</v>
          </cell>
          <cell r="AZ115">
            <v>-9977.9104635371368</v>
          </cell>
          <cell r="BA115">
            <v>-757056.08078200172</v>
          </cell>
          <cell r="BB115">
            <v>0</v>
          </cell>
          <cell r="BC115">
            <v>-64812.464614177268</v>
          </cell>
          <cell r="BD115">
            <v>2256.0996491544897</v>
          </cell>
          <cell r="BE115">
            <v>220.24884480977641</v>
          </cell>
          <cell r="BF115">
            <v>-82.248106551505501</v>
          </cell>
          <cell r="BG115">
            <v>0</v>
          </cell>
          <cell r="BH115">
            <v>-1685505.6818752631</v>
          </cell>
          <cell r="BI115">
            <v>-150870</v>
          </cell>
          <cell r="BJ115">
            <v>-574036.69515391043</v>
          </cell>
          <cell r="BK115">
            <v>0</v>
          </cell>
          <cell r="BL115">
            <v>0</v>
          </cell>
          <cell r="BM115">
            <v>2265.8218608647944</v>
          </cell>
          <cell r="BN115">
            <v>0</v>
          </cell>
          <cell r="BO115">
            <v>2265.8218608647944</v>
          </cell>
          <cell r="BP115">
            <v>1294300</v>
          </cell>
          <cell r="BQ115">
            <v>9127415.6104254723</v>
          </cell>
          <cell r="BR115">
            <v>0</v>
          </cell>
          <cell r="BS115">
            <v>1440765.6191666881</v>
          </cell>
          <cell r="BT115">
            <v>11862481.229592159</v>
          </cell>
          <cell r="BU115">
            <v>-2739318</v>
          </cell>
          <cell r="BV115">
            <v>-2739318</v>
          </cell>
          <cell r="BW115">
            <v>-2739318</v>
          </cell>
          <cell r="BX115">
            <v>-2737065</v>
          </cell>
          <cell r="BY115">
            <v>-905198</v>
          </cell>
          <cell r="BZ115">
            <v>0</v>
          </cell>
          <cell r="CA115"/>
          <cell r="CB115">
            <v>-11860217</v>
          </cell>
          <cell r="CC115">
            <v>24876632</v>
          </cell>
          <cell r="CD115">
            <v>-574036.69515391043</v>
          </cell>
          <cell r="CE115">
            <v>-771958.64</v>
          </cell>
          <cell r="CF115">
            <v>-3826145.5443190569</v>
          </cell>
          <cell r="CG115">
            <v>218580</v>
          </cell>
          <cell r="CH115">
            <v>-690820.36</v>
          </cell>
          <cell r="CI115">
            <v>1685505.6818752631</v>
          </cell>
          <cell r="CJ115">
            <v>150870</v>
          </cell>
          <cell r="CK115">
            <v>21068626.442402296</v>
          </cell>
          <cell r="CL115"/>
          <cell r="CM115"/>
          <cell r="CN115"/>
          <cell r="CO115"/>
          <cell r="CP115"/>
          <cell r="CQ115"/>
          <cell r="CR115"/>
          <cell r="CS115">
            <v>7.7965061302360617E-4</v>
          </cell>
          <cell r="CT115">
            <v>7.5874330974670429E-4</v>
          </cell>
          <cell r="CU115">
            <v>7.395566491940433E-4</v>
          </cell>
          <cell r="CV115">
            <v>7.1690299943891027E-4</v>
          </cell>
          <cell r="CW115"/>
          <cell r="CX115"/>
          <cell r="CY115"/>
          <cell r="CZ115"/>
          <cell r="DA115"/>
          <cell r="DB115"/>
          <cell r="DC115"/>
          <cell r="DD115">
            <v>33917452</v>
          </cell>
          <cell r="DE115">
            <v>24876632</v>
          </cell>
          <cell r="DF115">
            <v>21068627</v>
          </cell>
          <cell r="DG115">
            <v>22682452</v>
          </cell>
          <cell r="DH115"/>
          <cell r="DI115"/>
          <cell r="DJ115"/>
          <cell r="DK115"/>
          <cell r="DL115"/>
          <cell r="DM115"/>
          <cell r="DN115"/>
          <cell r="DO115">
            <v>12526936.409894714</v>
          </cell>
          <cell r="DP115">
            <v>12490781.224289732</v>
          </cell>
          <cell r="DQ115">
            <v>12759728.157578807</v>
          </cell>
          <cell r="DR115">
            <v>13090873.999053858</v>
          </cell>
          <cell r="DS115"/>
          <cell r="DT115"/>
          <cell r="DU115"/>
          <cell r="DV115"/>
          <cell r="DW115"/>
          <cell r="DX115"/>
          <cell r="DY115"/>
          <cell r="DZ115">
            <v>2.7075616008722974</v>
          </cell>
          <cell r="EA115">
            <v>1.9915993686307294</v>
          </cell>
          <cell r="EB115">
            <v>1.6511814938225007</v>
          </cell>
          <cell r="EC115">
            <v>1.7326919502578186</v>
          </cell>
          <cell r="ED115"/>
          <cell r="EE115"/>
          <cell r="EF115"/>
          <cell r="EG115"/>
          <cell r="EH115"/>
          <cell r="EI115"/>
          <cell r="EJ115"/>
          <cell r="EK115">
            <v>2.41E-2</v>
          </cell>
          <cell r="EL115">
            <v>3.5200000000000002E-2</v>
          </cell>
          <cell r="EM115">
            <v>4.396794443253986E-2</v>
          </cell>
          <cell r="EN115">
            <v>4.3984752298205455E-2</v>
          </cell>
        </row>
        <row r="116">
          <cell r="B116">
            <v>32200</v>
          </cell>
          <cell r="C116" t="str">
            <v>Clay County Schools</v>
          </cell>
          <cell r="D116">
            <v>4.8730280807832371E-4</v>
          </cell>
          <cell r="E116">
            <v>750003.69706668204</v>
          </cell>
          <cell r="F116">
            <v>581259.80918205052</v>
          </cell>
          <cell r="G116">
            <v>-71041.29999999993</v>
          </cell>
          <cell r="H116">
            <v>-35260.323347416052</v>
          </cell>
          <cell r="I116">
            <v>-12723.04846705954</v>
          </cell>
          <cell r="J116">
            <v>148212.49901507617</v>
          </cell>
          <cell r="K116">
            <v>0</v>
          </cell>
          <cell r="L116">
            <v>-45949.075287334505</v>
          </cell>
          <cell r="M116">
            <v>2194.0840291662234</v>
          </cell>
          <cell r="N116">
            <v>104.60247157086066</v>
          </cell>
          <cell r="O116">
            <v>-913.6435475632411</v>
          </cell>
          <cell r="P116">
            <v>1486.5722812602394</v>
          </cell>
          <cell r="Q116">
            <v>-1616008.009956935</v>
          </cell>
          <cell r="R116">
            <v>126502</v>
          </cell>
          <cell r="S116">
            <v>-172132.136560502</v>
          </cell>
          <cell r="T116">
            <v>439180</v>
          </cell>
          <cell r="U116">
            <v>741062.49020235287</v>
          </cell>
          <cell r="V116">
            <v>10267.17388610297</v>
          </cell>
          <cell r="W116">
            <v>0</v>
          </cell>
          <cell r="X116">
            <v>1190509.6640884557</v>
          </cell>
          <cell r="Y116">
            <v>355205</v>
          </cell>
          <cell r="Z116">
            <v>4635331.6344987694</v>
          </cell>
          <cell r="AA116">
            <v>0</v>
          </cell>
          <cell r="AB116">
            <v>777262.28122234344</v>
          </cell>
          <cell r="AC116">
            <v>5767798.9157211129</v>
          </cell>
          <cell r="AD116" t="str">
            <v>N/A</v>
          </cell>
          <cell r="AE116">
            <v>-1421377</v>
          </cell>
          <cell r="AF116">
            <v>-1421377</v>
          </cell>
          <cell r="AG116">
            <v>-1419892</v>
          </cell>
          <cell r="AH116">
            <v>-379091</v>
          </cell>
          <cell r="AI116">
            <v>64448</v>
          </cell>
          <cell r="AJ116">
            <v>0</v>
          </cell>
          <cell r="AK116">
            <v>-4577289</v>
          </cell>
          <cell r="AL116">
            <v>14173553</v>
          </cell>
          <cell r="AM116">
            <v>-172132.136560502</v>
          </cell>
          <cell r="AN116">
            <v>-548468.70000000007</v>
          </cell>
          <cell r="AO116">
            <v>686223.58167390467</v>
          </cell>
          <cell r="AP116">
            <v>146027</v>
          </cell>
          <cell r="AQ116">
            <v>-355205</v>
          </cell>
          <cell r="AR116">
            <v>1614521.4376756747</v>
          </cell>
          <cell r="AS116">
            <v>-126502</v>
          </cell>
          <cell r="AT116">
            <v>15418017.18278908</v>
          </cell>
          <cell r="AU116">
            <v>4.9752389155480106E-4</v>
          </cell>
          <cell r="AV116">
            <v>872350.58480480581</v>
          </cell>
          <cell r="AW116">
            <v>627814.48855158559</v>
          </cell>
          <cell r="AX116">
            <v>59670</v>
          </cell>
          <cell r="AY116">
            <v>0</v>
          </cell>
          <cell r="AZ116">
            <v>-6712.4659737889206</v>
          </cell>
          <cell r="BA116">
            <v>-509296.3302356326</v>
          </cell>
          <cell r="BB116">
            <v>0</v>
          </cell>
          <cell r="BC116">
            <v>-43601.459943932896</v>
          </cell>
          <cell r="BD116">
            <v>1517.7518563398833</v>
          </cell>
          <cell r="BE116">
            <v>148.16858519171842</v>
          </cell>
          <cell r="BF116">
            <v>-55.330985245164548</v>
          </cell>
          <cell r="BG116">
            <v>0</v>
          </cell>
          <cell r="BH116">
            <v>-1133894.6745975164</v>
          </cell>
          <cell r="BI116">
            <v>66828</v>
          </cell>
          <cell r="BJ116">
            <v>-65231.26793819305</v>
          </cell>
          <cell r="BK116">
            <v>565682</v>
          </cell>
          <cell r="BL116">
            <v>0</v>
          </cell>
          <cell r="BM116">
            <v>1524.2923054182627</v>
          </cell>
          <cell r="BN116">
            <v>0</v>
          </cell>
          <cell r="BO116">
            <v>567206.29230541829</v>
          </cell>
          <cell r="BP116">
            <v>0</v>
          </cell>
          <cell r="BQ116">
            <v>6140310.3322588541</v>
          </cell>
          <cell r="BR116">
            <v>0</v>
          </cell>
          <cell r="BS116">
            <v>969250.0479136341</v>
          </cell>
          <cell r="BT116">
            <v>7109560.3801724883</v>
          </cell>
          <cell r="BU116">
            <v>-1521884</v>
          </cell>
          <cell r="BV116">
            <v>-1521884</v>
          </cell>
          <cell r="BW116">
            <v>-1521884</v>
          </cell>
          <cell r="BX116">
            <v>-1520368</v>
          </cell>
          <cell r="BY116">
            <v>-456335</v>
          </cell>
          <cell r="BZ116">
            <v>0</v>
          </cell>
          <cell r="CA116"/>
          <cell r="CB116">
            <v>-6542355</v>
          </cell>
          <cell r="CC116">
            <v>16039045</v>
          </cell>
          <cell r="CD116">
            <v>-65231.26793819305</v>
          </cell>
          <cell r="CE116">
            <v>-496837.26000000007</v>
          </cell>
          <cell r="CF116">
            <v>-2573972.9646663177</v>
          </cell>
          <cell r="CG116">
            <v>-94888</v>
          </cell>
          <cell r="CH116">
            <v>298370.26000000007</v>
          </cell>
          <cell r="CI116">
            <v>1133894.6745975164</v>
          </cell>
          <cell r="CJ116">
            <v>-66828</v>
          </cell>
          <cell r="CK116">
            <v>14173552.441993006</v>
          </cell>
          <cell r="CL116"/>
          <cell r="CM116"/>
          <cell r="CN116"/>
          <cell r="CO116"/>
          <cell r="CP116"/>
          <cell r="CQ116"/>
          <cell r="CR116"/>
          <cell r="CS116">
            <v>4.7996602982330541E-4</v>
          </cell>
          <cell r="CT116">
            <v>4.8919477260310571E-4</v>
          </cell>
          <cell r="CU116">
            <v>4.9752389155480106E-4</v>
          </cell>
          <cell r="CV116">
            <v>4.8730280807832371E-4</v>
          </cell>
          <cell r="CW116"/>
          <cell r="CX116"/>
          <cell r="CY116"/>
          <cell r="CZ116"/>
          <cell r="DA116"/>
          <cell r="DB116"/>
          <cell r="DC116"/>
          <cell r="DD116">
            <v>20880154</v>
          </cell>
          <cell r="DE116">
            <v>16039045</v>
          </cell>
          <cell r="DF116">
            <v>14173553</v>
          </cell>
          <cell r="DG116">
            <v>15418017</v>
          </cell>
          <cell r="DH116"/>
          <cell r="DI116"/>
          <cell r="DJ116"/>
          <cell r="DK116"/>
          <cell r="DL116"/>
          <cell r="DM116"/>
          <cell r="DN116"/>
          <cell r="DO116">
            <v>7558457.5352732344</v>
          </cell>
          <cell r="DP116">
            <v>7996506.6278141513</v>
          </cell>
          <cell r="DQ116">
            <v>8212238.386445553</v>
          </cell>
          <cell r="DR116">
            <v>8747489.6962952018</v>
          </cell>
          <cell r="DS116"/>
          <cell r="DT116"/>
          <cell r="DU116"/>
          <cell r="DV116"/>
          <cell r="DW116"/>
          <cell r="DX116"/>
          <cell r="DY116"/>
          <cell r="DZ116">
            <v>2.7624887620996859</v>
          </cell>
          <cell r="EA116">
            <v>2.0057564817381111</v>
          </cell>
          <cell r="EB116">
            <v>1.7259061820944828</v>
          </cell>
          <cell r="EC116">
            <v>1.7625647511799809</v>
          </cell>
          <cell r="ED116"/>
          <cell r="EE116"/>
          <cell r="EF116"/>
          <cell r="EG116"/>
          <cell r="EH116"/>
          <cell r="EI116"/>
          <cell r="EJ116"/>
          <cell r="EK116">
            <v>2.41E-2</v>
          </cell>
          <cell r="EL116">
            <v>3.5200000000000002E-2</v>
          </cell>
          <cell r="EM116">
            <v>4.396794443253986E-2</v>
          </cell>
          <cell r="EN116">
            <v>4.3984752298205455E-2</v>
          </cell>
        </row>
        <row r="117">
          <cell r="B117">
            <v>32300</v>
          </cell>
          <cell r="C117" t="str">
            <v>Cleveland County Schools</v>
          </cell>
          <cell r="D117">
            <v>5.0095619180241489E-3</v>
          </cell>
          <cell r="E117">
            <v>7710175.0634662481</v>
          </cell>
          <cell r="F117">
            <v>5975457.0593165224</v>
          </cell>
          <cell r="G117">
            <v>-2756920.41</v>
          </cell>
          <cell r="H117">
            <v>-362482.56757437414</v>
          </cell>
          <cell r="I117">
            <v>-130795.26328424651</v>
          </cell>
          <cell r="J117">
            <v>1523651.5746114464</v>
          </cell>
          <cell r="K117">
            <v>0</v>
          </cell>
          <cell r="L117">
            <v>-472364.89080698689</v>
          </cell>
          <cell r="M117">
            <v>22555.584772434686</v>
          </cell>
          <cell r="N117">
            <v>1075.3325230753917</v>
          </cell>
          <cell r="O117">
            <v>-9392.4226305415596</v>
          </cell>
          <cell r="P117">
            <v>15282.234711429403</v>
          </cell>
          <cell r="Q117">
            <v>-16612857.655852189</v>
          </cell>
          <cell r="R117">
            <v>-609027</v>
          </cell>
          <cell r="S117">
            <v>-5705643.3607471827</v>
          </cell>
          <cell r="T117">
            <v>3572532</v>
          </cell>
          <cell r="U117">
            <v>7618257.8229616117</v>
          </cell>
          <cell r="V117">
            <v>105548.42379912265</v>
          </cell>
          <cell r="W117">
            <v>0</v>
          </cell>
          <cell r="X117">
            <v>11296338.246760733</v>
          </cell>
          <cell r="Y117">
            <v>20984089</v>
          </cell>
          <cell r="Z117">
            <v>47652056.275172092</v>
          </cell>
          <cell r="AA117">
            <v>0</v>
          </cell>
          <cell r="AB117">
            <v>7990398.2898908118</v>
          </cell>
          <cell r="AC117">
            <v>76626543.565062895</v>
          </cell>
          <cell r="AD117" t="str">
            <v>N/A</v>
          </cell>
          <cell r="AE117">
            <v>-18548112</v>
          </cell>
          <cell r="AF117">
            <v>-18548112</v>
          </cell>
          <cell r="AG117">
            <v>-18532851</v>
          </cell>
          <cell r="AH117">
            <v>-8337066</v>
          </cell>
          <cell r="AI117">
            <v>-1364065</v>
          </cell>
          <cell r="AJ117">
            <v>0</v>
          </cell>
          <cell r="AK117">
            <v>-65330206</v>
          </cell>
          <cell r="AL117">
            <v>153610063</v>
          </cell>
          <cell r="AM117">
            <v>-5705643.3607471827</v>
          </cell>
          <cell r="AN117">
            <v>-5345600.59</v>
          </cell>
          <cell r="AO117">
            <v>7054503.8218847951</v>
          </cell>
          <cell r="AP117">
            <v>5464711</v>
          </cell>
          <cell r="AQ117">
            <v>-13784605</v>
          </cell>
          <cell r="AR117">
            <v>16597575.42114076</v>
          </cell>
          <cell r="AS117">
            <v>609027</v>
          </cell>
          <cell r="AT117">
            <v>158500031.29227835</v>
          </cell>
          <cell r="AU117">
            <v>5.3920620088348465E-3</v>
          </cell>
          <cell r="AV117">
            <v>9454356.9194460399</v>
          </cell>
          <cell r="AW117">
            <v>6804124.8064209009</v>
          </cell>
          <cell r="AX117">
            <v>-1799873</v>
          </cell>
          <cell r="AY117">
            <v>0</v>
          </cell>
          <cell r="AZ117">
            <v>-72748.331039449506</v>
          </cell>
          <cell r="BA117">
            <v>-5519649.287435431</v>
          </cell>
          <cell r="BB117">
            <v>0</v>
          </cell>
          <cell r="BC117">
            <v>-472543.69023104297</v>
          </cell>
          <cell r="BD117">
            <v>16449.083676833681</v>
          </cell>
          <cell r="BE117">
            <v>1605.8207709751232</v>
          </cell>
          <cell r="BF117">
            <v>-599.66588241519833</v>
          </cell>
          <cell r="BG117">
            <v>0</v>
          </cell>
          <cell r="BH117">
            <v>-12288918.18202056</v>
          </cell>
          <cell r="BI117">
            <v>1190844</v>
          </cell>
          <cell r="BJ117">
            <v>-2686951.5262941513</v>
          </cell>
          <cell r="BK117">
            <v>4763376</v>
          </cell>
          <cell r="BL117">
            <v>0</v>
          </cell>
          <cell r="BM117">
            <v>16519.967724001821</v>
          </cell>
          <cell r="BN117">
            <v>0</v>
          </cell>
          <cell r="BO117">
            <v>4779895.967724002</v>
          </cell>
          <cell r="BP117">
            <v>8999355</v>
          </cell>
          <cell r="BQ117">
            <v>66547425.41420681</v>
          </cell>
          <cell r="BR117">
            <v>0</v>
          </cell>
          <cell r="BS117">
            <v>10504533.448803838</v>
          </cell>
          <cell r="BT117">
            <v>86051313.863010645</v>
          </cell>
          <cell r="BU117">
            <v>-18473894</v>
          </cell>
          <cell r="BV117">
            <v>-18473894</v>
          </cell>
          <cell r="BW117">
            <v>-18473894</v>
          </cell>
          <cell r="BX117">
            <v>-18457468</v>
          </cell>
          <cell r="BY117">
            <v>-7392269</v>
          </cell>
          <cell r="BZ117">
            <v>0</v>
          </cell>
          <cell r="CA117"/>
          <cell r="CB117">
            <v>-81271419</v>
          </cell>
          <cell r="CC117">
            <v>184560641</v>
          </cell>
          <cell r="CD117">
            <v>-2686951.5262941513</v>
          </cell>
          <cell r="CE117">
            <v>-5167075.7299999995</v>
          </cell>
          <cell r="CF117">
            <v>-27896191.660609953</v>
          </cell>
          <cell r="CG117">
            <v>2700921</v>
          </cell>
          <cell r="CH117">
            <v>-8999355.2699999996</v>
          </cell>
          <cell r="CI117">
            <v>12288918.18202056</v>
          </cell>
          <cell r="CJ117">
            <v>-1190844</v>
          </cell>
          <cell r="CK117">
            <v>153610061.99511647</v>
          </cell>
          <cell r="CL117"/>
          <cell r="CM117"/>
          <cell r="CN117"/>
          <cell r="CO117"/>
          <cell r="CP117"/>
          <cell r="CQ117"/>
          <cell r="CR117"/>
          <cell r="CS117">
            <v>5.4555043298767552E-3</v>
          </cell>
          <cell r="CT117">
            <v>5.6291443100138739E-3</v>
          </cell>
          <cell r="CU117">
            <v>5.3920620088348465E-3</v>
          </cell>
          <cell r="CV117">
            <v>5.0095619180241489E-3</v>
          </cell>
          <cell r="CW117"/>
          <cell r="CX117"/>
          <cell r="CY117"/>
          <cell r="CZ117"/>
          <cell r="DA117"/>
          <cell r="DB117"/>
          <cell r="DC117"/>
          <cell r="DD117">
            <v>237332982</v>
          </cell>
          <cell r="DE117">
            <v>184560641</v>
          </cell>
          <cell r="DF117">
            <v>153610063</v>
          </cell>
          <cell r="DG117">
            <v>158500032</v>
          </cell>
          <cell r="DH117"/>
          <cell r="DI117"/>
          <cell r="DJ117"/>
          <cell r="DK117"/>
          <cell r="DL117"/>
          <cell r="DM117"/>
          <cell r="DN117"/>
          <cell r="DO117">
            <v>82167565.144666865</v>
          </cell>
          <cell r="DP117">
            <v>85074434.241919965</v>
          </cell>
          <cell r="DQ117">
            <v>85406754.025608242</v>
          </cell>
          <cell r="DR117">
            <v>85256617.344863161</v>
          </cell>
          <cell r="DS117"/>
          <cell r="DT117"/>
          <cell r="DU117"/>
          <cell r="DV117"/>
          <cell r="DW117"/>
          <cell r="DX117"/>
          <cell r="DY117"/>
          <cell r="DZ117">
            <v>2.8884022738430168</v>
          </cell>
          <cell r="EA117">
            <v>2.1694019201488706</v>
          </cell>
          <cell r="EB117">
            <v>1.7985704380468759</v>
          </cell>
          <cell r="EC117">
            <v>1.8590936039470942</v>
          </cell>
          <cell r="ED117"/>
          <cell r="EE117"/>
          <cell r="EF117"/>
          <cell r="EG117"/>
          <cell r="EH117"/>
          <cell r="EI117"/>
          <cell r="EJ117"/>
          <cell r="EK117">
            <v>2.41E-2</v>
          </cell>
          <cell r="EL117">
            <v>3.5200000000000002E-2</v>
          </cell>
          <cell r="EM117">
            <v>4.396794443253986E-2</v>
          </cell>
          <cell r="EN117">
            <v>4.3984752298205455E-2</v>
          </cell>
        </row>
        <row r="118">
          <cell r="B118">
            <v>32305</v>
          </cell>
          <cell r="C118" t="str">
            <v>Cleveland Technical College</v>
          </cell>
          <cell r="D118">
            <v>5.4045724491832493E-4</v>
          </cell>
          <cell r="E118">
            <v>831813.24850905896</v>
          </cell>
          <cell r="F118">
            <v>644662.96898865793</v>
          </cell>
          <cell r="G118">
            <v>146785.02000000002</v>
          </cell>
          <cell r="H118">
            <v>-39106.479370442707</v>
          </cell>
          <cell r="I118">
            <v>-14110.864143356426</v>
          </cell>
          <cell r="J118">
            <v>164379.3500719438</v>
          </cell>
          <cell r="K118">
            <v>0</v>
          </cell>
          <cell r="L118">
            <v>-50961.148231975771</v>
          </cell>
          <cell r="M118">
            <v>2433.4122230871303</v>
          </cell>
          <cell r="N118">
            <v>116.01239036518795</v>
          </cell>
          <cell r="O118">
            <v>-1013.3027480401225</v>
          </cell>
          <cell r="P118">
            <v>1648.725897292026</v>
          </cell>
          <cell r="Q118">
            <v>-1792280.3282654015</v>
          </cell>
          <cell r="R118">
            <v>-275479</v>
          </cell>
          <cell r="S118">
            <v>-381112.3846788113</v>
          </cell>
          <cell r="T118">
            <v>733915</v>
          </cell>
          <cell r="U118">
            <v>821896.74495514657</v>
          </cell>
          <cell r="V118">
            <v>11387.105552424197</v>
          </cell>
          <cell r="W118">
            <v>0</v>
          </cell>
          <cell r="X118">
            <v>1567198.8505075709</v>
          </cell>
          <cell r="Y118">
            <v>1059959</v>
          </cell>
          <cell r="Z118">
            <v>5140948.3445071848</v>
          </cell>
          <cell r="AA118">
            <v>0</v>
          </cell>
          <cell r="AB118">
            <v>862045.16806486656</v>
          </cell>
          <cell r="AC118">
            <v>7062952.512572051</v>
          </cell>
          <cell r="AD118" t="str">
            <v>N/A</v>
          </cell>
          <cell r="AE118">
            <v>-1766626</v>
          </cell>
          <cell r="AF118">
            <v>-1766626</v>
          </cell>
          <cell r="AG118">
            <v>-1764979</v>
          </cell>
          <cell r="AH118">
            <v>-494574</v>
          </cell>
          <cell r="AI118">
            <v>297051</v>
          </cell>
          <cell r="AJ118">
            <v>0</v>
          </cell>
          <cell r="AK118">
            <v>-5495754</v>
          </cell>
          <cell r="AL118">
            <v>14826368</v>
          </cell>
          <cell r="AM118">
            <v>-381112.3846788113</v>
          </cell>
          <cell r="AN118">
            <v>-620567.02</v>
          </cell>
          <cell r="AO118">
            <v>761076.07056894561</v>
          </cell>
          <cell r="AP118">
            <v>-285994</v>
          </cell>
          <cell r="AQ118">
            <v>733915</v>
          </cell>
          <cell r="AR118">
            <v>1790631.6023681096</v>
          </cell>
          <cell r="AS118">
            <v>275479</v>
          </cell>
          <cell r="AT118">
            <v>17099796.268258244</v>
          </cell>
          <cell r="AU118">
            <v>5.2043918398918417E-4</v>
          </cell>
          <cell r="AV118">
            <v>912529.89899539959</v>
          </cell>
          <cell r="AW118">
            <v>656730.79356508586</v>
          </cell>
          <cell r="AX118">
            <v>-233517</v>
          </cell>
          <cell r="AY118">
            <v>0</v>
          </cell>
          <cell r="AZ118">
            <v>-7021.6332788293394</v>
          </cell>
          <cell r="BA118">
            <v>-532753.8456257697</v>
          </cell>
          <cell r="BB118">
            <v>0</v>
          </cell>
          <cell r="BC118">
            <v>-45609.685522927452</v>
          </cell>
          <cell r="BD118">
            <v>1587.6574995084291</v>
          </cell>
          <cell r="BE118">
            <v>154.99303426218691</v>
          </cell>
          <cell r="BF118">
            <v>-57.879457246404762</v>
          </cell>
          <cell r="BG118">
            <v>0</v>
          </cell>
          <cell r="BH118">
            <v>-1186120.363653355</v>
          </cell>
          <cell r="BI118">
            <v>-41957</v>
          </cell>
          <cell r="BJ118">
            <v>-476034.06444387161</v>
          </cell>
          <cell r="BK118">
            <v>0</v>
          </cell>
          <cell r="BL118">
            <v>0</v>
          </cell>
          <cell r="BM118">
            <v>1594.4991930211509</v>
          </cell>
          <cell r="BN118">
            <v>0</v>
          </cell>
          <cell r="BO118">
            <v>1594.4991930211509</v>
          </cell>
          <cell r="BP118">
            <v>1335438</v>
          </cell>
          <cell r="BQ118">
            <v>6423124.9051668104</v>
          </cell>
          <cell r="BR118">
            <v>0</v>
          </cell>
          <cell r="BS118">
            <v>1013892.4232186084</v>
          </cell>
          <cell r="BT118">
            <v>8772455.3283854183</v>
          </cell>
          <cell r="BU118">
            <v>-1999787</v>
          </cell>
          <cell r="BV118">
            <v>-1999787</v>
          </cell>
          <cell r="BW118">
            <v>-1999787</v>
          </cell>
          <cell r="BX118">
            <v>-1998202</v>
          </cell>
          <cell r="BY118">
            <v>-773297</v>
          </cell>
          <cell r="BZ118">
            <v>0</v>
          </cell>
          <cell r="CA118"/>
          <cell r="CB118">
            <v>-8770860</v>
          </cell>
          <cell r="CC118">
            <v>18149963</v>
          </cell>
          <cell r="CD118">
            <v>-476034.06444387161</v>
          </cell>
          <cell r="CE118">
            <v>-593033.51000000013</v>
          </cell>
          <cell r="CF118">
            <v>-2692526.7551570563</v>
          </cell>
          <cell r="CG118">
            <v>377532</v>
          </cell>
          <cell r="CH118">
            <v>-1167610.4899999998</v>
          </cell>
          <cell r="CI118">
            <v>1186120.363653355</v>
          </cell>
          <cell r="CJ118">
            <v>41957</v>
          </cell>
          <cell r="CK118">
            <v>14826367.544052424</v>
          </cell>
          <cell r="CL118"/>
          <cell r="CM118"/>
          <cell r="CN118"/>
          <cell r="CO118"/>
          <cell r="CP118"/>
          <cell r="CQ118"/>
          <cell r="CR118"/>
          <cell r="CS118">
            <v>5.6059646284835048E-4</v>
          </cell>
          <cell r="CT118">
            <v>5.5357827035206896E-4</v>
          </cell>
          <cell r="CU118">
            <v>5.2043918398918417E-4</v>
          </cell>
          <cell r="CV118">
            <v>5.4045724491832493E-4</v>
          </cell>
          <cell r="CW118"/>
          <cell r="CX118"/>
          <cell r="CY118"/>
          <cell r="CZ118"/>
          <cell r="DA118"/>
          <cell r="DB118"/>
          <cell r="DC118"/>
          <cell r="DD118">
            <v>24387852</v>
          </cell>
          <cell r="DE118">
            <v>18149963</v>
          </cell>
          <cell r="DF118">
            <v>14826368</v>
          </cell>
          <cell r="DG118">
            <v>17099797</v>
          </cell>
          <cell r="DH118"/>
          <cell r="DI118"/>
          <cell r="DJ118"/>
          <cell r="DK118"/>
          <cell r="DL118"/>
          <cell r="DM118"/>
          <cell r="DN118"/>
          <cell r="DO118">
            <v>10052613.184095472</v>
          </cell>
          <cell r="DP118">
            <v>9981887.3736679535</v>
          </cell>
          <cell r="DQ118">
            <v>9802269.1681186389</v>
          </cell>
          <cell r="DR118">
            <v>9897380.859309962</v>
          </cell>
          <cell r="DS118"/>
          <cell r="DT118"/>
          <cell r="DU118"/>
          <cell r="DV118"/>
          <cell r="DW118"/>
          <cell r="DX118"/>
          <cell r="DY118"/>
          <cell r="DZ118">
            <v>2.4260211303648607</v>
          </cell>
          <cell r="EA118">
            <v>1.8182897001902956</v>
          </cell>
          <cell r="EB118">
            <v>1.5125444675832793</v>
          </cell>
          <cell r="EC118">
            <v>1.7277093044181575</v>
          </cell>
          <cell r="ED118"/>
          <cell r="EE118"/>
          <cell r="EF118"/>
          <cell r="EG118"/>
          <cell r="EH118"/>
          <cell r="EI118"/>
          <cell r="EJ118"/>
          <cell r="EK118">
            <v>2.41E-2</v>
          </cell>
          <cell r="EL118">
            <v>3.5200000000000002E-2</v>
          </cell>
          <cell r="EM118">
            <v>4.396794443253986E-2</v>
          </cell>
          <cell r="EN118">
            <v>4.3984752298205455E-2</v>
          </cell>
        </row>
        <row r="119">
          <cell r="B119">
            <v>32400</v>
          </cell>
          <cell r="C119" t="str">
            <v>Columbus County Schools</v>
          </cell>
          <cell r="D119">
            <v>1.7668316932594793E-3</v>
          </cell>
          <cell r="E119">
            <v>2719315.9572891449</v>
          </cell>
          <cell r="F119">
            <v>2107495.0438531791</v>
          </cell>
          <cell r="G119">
            <v>-780597.47999999975</v>
          </cell>
          <cell r="H119">
            <v>-127844.64971681139</v>
          </cell>
          <cell r="I119">
            <v>-46130.424232778321</v>
          </cell>
          <cell r="J119">
            <v>537379.50255139184</v>
          </cell>
          <cell r="K119">
            <v>0</v>
          </cell>
          <cell r="L119">
            <v>-166599.250297322</v>
          </cell>
          <cell r="M119">
            <v>7955.171068462756</v>
          </cell>
          <cell r="N119">
            <v>379.26102394830679</v>
          </cell>
          <cell r="O119">
            <v>-3312.6309748605045</v>
          </cell>
          <cell r="P119">
            <v>5389.9197322693799</v>
          </cell>
          <cell r="Q119">
            <v>-5859219.6088764928</v>
          </cell>
          <cell r="R119">
            <v>-390959</v>
          </cell>
          <cell r="S119">
            <v>-1996748.1885798685</v>
          </cell>
          <cell r="T119">
            <v>1347387</v>
          </cell>
          <cell r="U119">
            <v>2686897.495088642</v>
          </cell>
          <cell r="V119">
            <v>37226.069543307727</v>
          </cell>
          <cell r="W119">
            <v>0</v>
          </cell>
          <cell r="X119">
            <v>4071510.5646319496</v>
          </cell>
          <cell r="Y119">
            <v>7263337</v>
          </cell>
          <cell r="Z119">
            <v>16806492.195063122</v>
          </cell>
          <cell r="AA119">
            <v>0</v>
          </cell>
          <cell r="AB119">
            <v>2818148.4072590666</v>
          </cell>
          <cell r="AC119">
            <v>26887977.602322187</v>
          </cell>
          <cell r="AD119" t="str">
            <v>N/A</v>
          </cell>
          <cell r="AE119">
            <v>-6526181</v>
          </cell>
          <cell r="AF119">
            <v>-6526181</v>
          </cell>
          <cell r="AG119">
            <v>-6520799</v>
          </cell>
          <cell r="AH119">
            <v>-2953957</v>
          </cell>
          <cell r="AI119">
            <v>-289348</v>
          </cell>
          <cell r="AJ119">
            <v>0</v>
          </cell>
          <cell r="AK119">
            <v>-22816466</v>
          </cell>
          <cell r="AL119">
            <v>53512529</v>
          </cell>
          <cell r="AM119">
            <v>-1996748.1885798685</v>
          </cell>
          <cell r="AN119">
            <v>-2038098.5200000003</v>
          </cell>
          <cell r="AO119">
            <v>2488066.0498238192</v>
          </cell>
          <cell r="AP119">
            <v>1594118</v>
          </cell>
          <cell r="AQ119">
            <v>-3902985</v>
          </cell>
          <cell r="AR119">
            <v>5853829.6891442239</v>
          </cell>
          <cell r="AS119">
            <v>390959</v>
          </cell>
          <cell r="AT119">
            <v>55901670.030388169</v>
          </cell>
          <cell r="AU119">
            <v>1.8784112878490937E-3</v>
          </cell>
          <cell r="AV119">
            <v>3293576.8779630833</v>
          </cell>
          <cell r="AW119">
            <v>2370326.0124556399</v>
          </cell>
          <cell r="AX119">
            <v>-840088</v>
          </cell>
          <cell r="AY119">
            <v>0</v>
          </cell>
          <cell r="AZ119">
            <v>-25343.047979192859</v>
          </cell>
          <cell r="BA119">
            <v>-1922858.3628116224</v>
          </cell>
          <cell r="BB119">
            <v>0</v>
          </cell>
          <cell r="BC119">
            <v>-164618.17395228028</v>
          </cell>
          <cell r="BD119">
            <v>5730.302137236612</v>
          </cell>
          <cell r="BE119">
            <v>559.4134224569143</v>
          </cell>
          <cell r="BF119">
            <v>-208.90322860179793</v>
          </cell>
          <cell r="BG119">
            <v>0</v>
          </cell>
          <cell r="BH119">
            <v>-4281041.7593008084</v>
          </cell>
          <cell r="BI119">
            <v>449129</v>
          </cell>
          <cell r="BJ119">
            <v>-1114836.6412940887</v>
          </cell>
          <cell r="BK119">
            <v>1796516</v>
          </cell>
          <cell r="BL119">
            <v>0</v>
          </cell>
          <cell r="BM119">
            <v>5754.9957320266758</v>
          </cell>
          <cell r="BN119">
            <v>0</v>
          </cell>
          <cell r="BO119">
            <v>1802270.9957320266</v>
          </cell>
          <cell r="BP119">
            <v>4200440</v>
          </cell>
          <cell r="BQ119">
            <v>23182863.043956965</v>
          </cell>
          <cell r="BR119">
            <v>0</v>
          </cell>
          <cell r="BS119">
            <v>3659422.716484169</v>
          </cell>
          <cell r="BT119">
            <v>31042725.760441136</v>
          </cell>
          <cell r="BU119">
            <v>-6614472</v>
          </cell>
          <cell r="BV119">
            <v>-6614472</v>
          </cell>
          <cell r="BW119">
            <v>-6614472</v>
          </cell>
          <cell r="BX119">
            <v>-6608750</v>
          </cell>
          <cell r="BY119">
            <v>-2788289</v>
          </cell>
          <cell r="BZ119">
            <v>0</v>
          </cell>
          <cell r="CA119"/>
          <cell r="CB119">
            <v>-29240455</v>
          </cell>
          <cell r="CC119">
            <v>65370641</v>
          </cell>
          <cell r="CD119">
            <v>-1114836.6412940887</v>
          </cell>
          <cell r="CE119">
            <v>-1971442.2999999998</v>
          </cell>
          <cell r="CF119">
            <v>-9718085.8115937263</v>
          </cell>
          <cell r="CG119">
            <v>1314779</v>
          </cell>
          <cell r="CH119">
            <v>-4200439.7</v>
          </cell>
          <cell r="CI119">
            <v>4281041.7593008084</v>
          </cell>
          <cell r="CJ119">
            <v>-449129</v>
          </cell>
          <cell r="CK119">
            <v>53512528.306412987</v>
          </cell>
          <cell r="CL119"/>
          <cell r="CM119"/>
          <cell r="CN119"/>
          <cell r="CO119"/>
          <cell r="CP119"/>
          <cell r="CQ119"/>
          <cell r="CR119"/>
          <cell r="CS119">
            <v>1.9323558965699554E-3</v>
          </cell>
          <cell r="CT119">
            <v>1.9938204098403798E-3</v>
          </cell>
          <cell r="CU119">
            <v>1.8784112878490937E-3</v>
          </cell>
          <cell r="CV119">
            <v>1.7668316932594793E-3</v>
          </cell>
          <cell r="CW119"/>
          <cell r="CX119"/>
          <cell r="CY119"/>
          <cell r="CZ119"/>
          <cell r="DA119"/>
          <cell r="DB119"/>
          <cell r="DC119"/>
          <cell r="DD119">
            <v>84064050</v>
          </cell>
          <cell r="DE119">
            <v>65370641</v>
          </cell>
          <cell r="DF119">
            <v>53512529</v>
          </cell>
          <cell r="DG119">
            <v>55901670</v>
          </cell>
          <cell r="DH119"/>
          <cell r="DI119"/>
          <cell r="DJ119"/>
          <cell r="DK119"/>
          <cell r="DL119"/>
          <cell r="DM119"/>
          <cell r="DN119"/>
          <cell r="DO119">
            <v>32209587.950728215</v>
          </cell>
          <cell r="DP119">
            <v>32987067.583962504</v>
          </cell>
          <cell r="DQ119">
            <v>32586030.549968224</v>
          </cell>
          <cell r="DR119">
            <v>32505493.574627873</v>
          </cell>
          <cell r="DS119"/>
          <cell r="DT119"/>
          <cell r="DU119"/>
          <cell r="DV119"/>
          <cell r="DW119"/>
          <cell r="DX119"/>
          <cell r="DY119"/>
          <cell r="DZ119">
            <v>2.6099076501256335</v>
          </cell>
          <cell r="EA119">
            <v>1.9817051283388885</v>
          </cell>
          <cell r="EB119">
            <v>1.6421923166720955</v>
          </cell>
          <cell r="EC119">
            <v>1.7197606881943792</v>
          </cell>
          <cell r="ED119"/>
          <cell r="EE119"/>
          <cell r="EF119"/>
          <cell r="EG119"/>
          <cell r="EH119"/>
          <cell r="EI119"/>
          <cell r="EJ119"/>
          <cell r="EK119">
            <v>2.41E-2</v>
          </cell>
          <cell r="EL119">
            <v>3.5200000000000002E-2</v>
          </cell>
          <cell r="EM119">
            <v>4.396794443253986E-2</v>
          </cell>
          <cell r="EN119">
            <v>4.3984752298205455E-2</v>
          </cell>
        </row>
        <row r="120">
          <cell r="B120">
            <v>32405</v>
          </cell>
          <cell r="C120" t="str">
            <v>Southeastern Community College</v>
          </cell>
          <cell r="D120">
            <v>4.8120110212558805E-4</v>
          </cell>
          <cell r="E120">
            <v>740612.6122071218</v>
          </cell>
          <cell r="F120">
            <v>573981.63146795437</v>
          </cell>
          <cell r="G120">
            <v>-32207.160000000033</v>
          </cell>
          <cell r="H120">
            <v>-34818.815272154294</v>
          </cell>
          <cell r="I120">
            <v>-12563.738281931437</v>
          </cell>
          <cell r="J120">
            <v>146356.67328922736</v>
          </cell>
          <cell r="K120">
            <v>0</v>
          </cell>
          <cell r="L120">
            <v>-45373.729236469218</v>
          </cell>
          <cell r="M120">
            <v>2166.6110588495535</v>
          </cell>
          <cell r="N120">
            <v>103.29270377787023</v>
          </cell>
          <cell r="O120">
            <v>-902.20346517416294</v>
          </cell>
          <cell r="P120">
            <v>1467.9583377586466</v>
          </cell>
          <cell r="Q120">
            <v>-1595773.3518951288</v>
          </cell>
          <cell r="R120">
            <v>46935</v>
          </cell>
          <cell r="S120">
            <v>-210015.21908616833</v>
          </cell>
          <cell r="T120">
            <v>178424</v>
          </cell>
          <cell r="U120">
            <v>731783.36163412582</v>
          </cell>
          <cell r="V120">
            <v>10138.614651516047</v>
          </cell>
          <cell r="W120">
            <v>0</v>
          </cell>
          <cell r="X120">
            <v>920345.9762856419</v>
          </cell>
          <cell r="Y120">
            <v>161030</v>
          </cell>
          <cell r="Z120">
            <v>4577290.8636305267</v>
          </cell>
          <cell r="AA120">
            <v>0</v>
          </cell>
          <cell r="AB120">
            <v>767529.88114266028</v>
          </cell>
          <cell r="AC120">
            <v>5505850.7447731867</v>
          </cell>
          <cell r="AD120" t="str">
            <v>N/A</v>
          </cell>
          <cell r="AE120">
            <v>-1443617</v>
          </cell>
          <cell r="AF120">
            <v>-1443617</v>
          </cell>
          <cell r="AG120">
            <v>-1442151</v>
          </cell>
          <cell r="AH120">
            <v>-357707</v>
          </cell>
          <cell r="AI120">
            <v>101587</v>
          </cell>
          <cell r="AJ120">
            <v>0</v>
          </cell>
          <cell r="AK120">
            <v>-4585505</v>
          </cell>
          <cell r="AL120">
            <v>13871588</v>
          </cell>
          <cell r="AM120">
            <v>-210015.21908616833</v>
          </cell>
          <cell r="AN120">
            <v>-582347.84</v>
          </cell>
          <cell r="AO120">
            <v>677631.11217897362</v>
          </cell>
          <cell r="AP120">
            <v>81765</v>
          </cell>
          <cell r="AQ120">
            <v>-161030</v>
          </cell>
          <cell r="AR120">
            <v>1594305.3935573702</v>
          </cell>
          <cell r="AS120">
            <v>-46935</v>
          </cell>
          <cell r="AT120">
            <v>15224961.446650175</v>
          </cell>
          <cell r="AU120">
            <v>4.8692424748703387E-4</v>
          </cell>
          <cell r="AV120">
            <v>853765.33521539788</v>
          </cell>
          <cell r="AW120">
            <v>614439.0301420649</v>
          </cell>
          <cell r="AX120">
            <v>37622</v>
          </cell>
          <cell r="AY120">
            <v>0</v>
          </cell>
          <cell r="AZ120">
            <v>-6569.4582683361996</v>
          </cell>
          <cell r="BA120">
            <v>-498445.87678575417</v>
          </cell>
          <cell r="BB120">
            <v>0</v>
          </cell>
          <cell r="BC120">
            <v>-42672.539817511613</v>
          </cell>
          <cell r="BD120">
            <v>1485.4164655506679</v>
          </cell>
          <cell r="BE120">
            <v>145.01188399260852</v>
          </cell>
          <cell r="BF120">
            <v>-54.152169997348409</v>
          </cell>
          <cell r="BG120">
            <v>0</v>
          </cell>
          <cell r="BH120">
            <v>-1109737.2820278644</v>
          </cell>
          <cell r="BI120">
            <v>9316</v>
          </cell>
          <cell r="BJ120">
            <v>-140706.51536245772</v>
          </cell>
          <cell r="BK120">
            <v>225359</v>
          </cell>
          <cell r="BL120">
            <v>0</v>
          </cell>
          <cell r="BM120">
            <v>1491.8175717081324</v>
          </cell>
          <cell r="BN120">
            <v>0</v>
          </cell>
          <cell r="BO120">
            <v>226850.81757170815</v>
          </cell>
          <cell r="BP120">
            <v>0</v>
          </cell>
          <cell r="BQ120">
            <v>6009492.284940199</v>
          </cell>
          <cell r="BR120">
            <v>0</v>
          </cell>
          <cell r="BS120">
            <v>948600.37521461118</v>
          </cell>
          <cell r="BT120">
            <v>6958092.6601548102</v>
          </cell>
          <cell r="BU120">
            <v>-1566332</v>
          </cell>
          <cell r="BV120">
            <v>-1566332</v>
          </cell>
          <cell r="BW120">
            <v>-1566332</v>
          </cell>
          <cell r="BX120">
            <v>-1564849</v>
          </cell>
          <cell r="BY120">
            <v>-467396</v>
          </cell>
          <cell r="BZ120">
            <v>0</v>
          </cell>
          <cell r="CA120"/>
          <cell r="CB120">
            <v>-6731241</v>
          </cell>
          <cell r="CC120">
            <v>15832522</v>
          </cell>
          <cell r="CD120">
            <v>-140706.51536245772</v>
          </cell>
          <cell r="CE120">
            <v>-543715.20000000007</v>
          </cell>
          <cell r="CF120">
            <v>-2519135.0006436128</v>
          </cell>
          <cell r="CG120">
            <v>-45894</v>
          </cell>
          <cell r="CH120">
            <v>188095.20000000007</v>
          </cell>
          <cell r="CI120">
            <v>1109737.2820278644</v>
          </cell>
          <cell r="CJ120">
            <v>-9316</v>
          </cell>
          <cell r="CK120">
            <v>13871587.766021794</v>
          </cell>
          <cell r="CL120"/>
          <cell r="CM120"/>
          <cell r="CN120"/>
          <cell r="CO120"/>
          <cell r="CP120"/>
          <cell r="CQ120"/>
          <cell r="CR120"/>
          <cell r="CS120">
            <v>4.8297413324923321E-4</v>
          </cell>
          <cell r="CT120">
            <v>4.8289576337365547E-4</v>
          </cell>
          <cell r="CU120">
            <v>4.8692424748703387E-4</v>
          </cell>
          <cell r="CV120">
            <v>4.8120110212558805E-4</v>
          </cell>
          <cell r="CW120"/>
          <cell r="CX120"/>
          <cell r="CY120"/>
          <cell r="CZ120"/>
          <cell r="DA120"/>
          <cell r="DB120"/>
          <cell r="DC120"/>
          <cell r="DD120">
            <v>21011016</v>
          </cell>
          <cell r="DE120">
            <v>15832522</v>
          </cell>
          <cell r="DF120">
            <v>13871588</v>
          </cell>
          <cell r="DG120">
            <v>15224962</v>
          </cell>
          <cell r="DH120"/>
          <cell r="DI120"/>
          <cell r="DJ120"/>
          <cell r="DK120"/>
          <cell r="DL120"/>
          <cell r="DM120"/>
          <cell r="DN120"/>
          <cell r="DO120">
            <v>8724274.1712097097</v>
          </cell>
          <cell r="DP120">
            <v>8923958.5960653909</v>
          </cell>
          <cell r="DQ120">
            <v>8987085.3018026892</v>
          </cell>
          <cell r="DR120">
            <v>9287825.7775872461</v>
          </cell>
          <cell r="DS120"/>
          <cell r="DT120"/>
          <cell r="DU120"/>
          <cell r="DV120"/>
          <cell r="DW120"/>
          <cell r="DX120"/>
          <cell r="DY120"/>
          <cell r="DZ120">
            <v>2.4083397183156854</v>
          </cell>
          <cell r="EA120">
            <v>1.7741590606416107</v>
          </cell>
          <cell r="EB120">
            <v>1.5435024297830515</v>
          </cell>
          <cell r="EC120">
            <v>1.6392385435071197</v>
          </cell>
          <cell r="ED120"/>
          <cell r="EE120"/>
          <cell r="EF120"/>
          <cell r="EG120"/>
          <cell r="EH120"/>
          <cell r="EI120"/>
          <cell r="EJ120"/>
          <cell r="EK120">
            <v>2.41E-2</v>
          </cell>
          <cell r="EL120">
            <v>3.5200000000000002E-2</v>
          </cell>
          <cell r="EM120">
            <v>4.396794443253986E-2</v>
          </cell>
          <cell r="EN120">
            <v>4.3984752298205455E-2</v>
          </cell>
        </row>
        <row r="121">
          <cell r="B121">
            <v>32410</v>
          </cell>
          <cell r="C121" t="str">
            <v>Whiteville City Schools</v>
          </cell>
          <cell r="D121">
            <v>7.2233578778510283E-4</v>
          </cell>
          <cell r="E121">
            <v>1111741.0004239616</v>
          </cell>
          <cell r="F121">
            <v>861609.56845102063</v>
          </cell>
          <cell r="G121">
            <v>-15537.700000000186</v>
          </cell>
          <cell r="H121">
            <v>-52266.871892557399</v>
          </cell>
          <cell r="I121">
            <v>-18859.553208247358</v>
          </cell>
          <cell r="J121">
            <v>219697.46625889812</v>
          </cell>
          <cell r="K121">
            <v>0</v>
          </cell>
          <cell r="L121">
            <v>-68110.958823654204</v>
          </cell>
          <cell r="M121">
            <v>3252.3215327332218</v>
          </cell>
          <cell r="N121">
            <v>155.05371086279902</v>
          </cell>
          <cell r="O121">
            <v>-1354.3066461825015</v>
          </cell>
          <cell r="P121">
            <v>2203.566944582476</v>
          </cell>
          <cell r="Q121">
            <v>-2395431.3408176787</v>
          </cell>
          <cell r="R121">
            <v>-306155</v>
          </cell>
          <cell r="S121">
            <v>-659056.7540662617</v>
          </cell>
          <cell r="T121">
            <v>80523</v>
          </cell>
          <cell r="U121">
            <v>1098487.3240711328</v>
          </cell>
          <cell r="V121">
            <v>15219.175868473143</v>
          </cell>
          <cell r="W121">
            <v>0</v>
          </cell>
          <cell r="X121">
            <v>1194229.4999396061</v>
          </cell>
          <cell r="Y121">
            <v>1409694</v>
          </cell>
          <cell r="Z121">
            <v>6871017.1013681358</v>
          </cell>
          <cell r="AA121">
            <v>0</v>
          </cell>
          <cell r="AB121">
            <v>1152146.7820726105</v>
          </cell>
          <cell r="AC121">
            <v>9432857.883440746</v>
          </cell>
          <cell r="AD121" t="str">
            <v>N/A</v>
          </cell>
          <cell r="AE121">
            <v>-2510835</v>
          </cell>
          <cell r="AF121">
            <v>-2510835</v>
          </cell>
          <cell r="AG121">
            <v>-2508634</v>
          </cell>
          <cell r="AH121">
            <v>-893621</v>
          </cell>
          <cell r="AI121">
            <v>185296</v>
          </cell>
          <cell r="AJ121">
            <v>0</v>
          </cell>
          <cell r="AK121">
            <v>-8238629</v>
          </cell>
          <cell r="AL121">
            <v>20693987</v>
          </cell>
          <cell r="AM121">
            <v>-659056.7540662617</v>
          </cell>
          <cell r="AN121">
            <v>-877608.29999999981</v>
          </cell>
          <cell r="AO121">
            <v>1017198.8407369572</v>
          </cell>
          <cell r="AP121">
            <v>58149</v>
          </cell>
          <cell r="AQ121">
            <v>-77710</v>
          </cell>
          <cell r="AR121">
            <v>2393227.7738730959</v>
          </cell>
          <cell r="AS121">
            <v>306155</v>
          </cell>
          <cell r="AT121">
            <v>22854342.560543787</v>
          </cell>
          <cell r="AU121">
            <v>7.2640591724132744E-4</v>
          </cell>
          <cell r="AV121">
            <v>1273668.7372556962</v>
          </cell>
          <cell r="AW121">
            <v>916635.69761147187</v>
          </cell>
          <cell r="AX121">
            <v>-332997</v>
          </cell>
          <cell r="AY121">
            <v>0</v>
          </cell>
          <cell r="AZ121">
            <v>-9800.4841283170099</v>
          </cell>
          <cell r="BA121">
            <v>-743594.17546022905</v>
          </cell>
          <cell r="BB121">
            <v>0</v>
          </cell>
          <cell r="BC121">
            <v>-63659.975010757735</v>
          </cell>
          <cell r="BD121">
            <v>2215.9818816014831</v>
          </cell>
          <cell r="BE121">
            <v>216.33239902547422</v>
          </cell>
          <cell r="BF121">
            <v>-80.785577881043267</v>
          </cell>
          <cell r="BG121">
            <v>0</v>
          </cell>
          <cell r="BH121">
            <v>-1655534.1665744719</v>
          </cell>
          <cell r="BI121">
            <v>26841</v>
          </cell>
          <cell r="BJ121">
            <v>-586088.83760386182</v>
          </cell>
          <cell r="BK121">
            <v>107364</v>
          </cell>
          <cell r="BL121">
            <v>0</v>
          </cell>
          <cell r="BM121">
            <v>2225.5312137895376</v>
          </cell>
          <cell r="BN121">
            <v>0</v>
          </cell>
          <cell r="BO121">
            <v>109589.53121378954</v>
          </cell>
          <cell r="BP121">
            <v>1664980</v>
          </cell>
          <cell r="BQ121">
            <v>8965112.7006422263</v>
          </cell>
          <cell r="BR121">
            <v>0</v>
          </cell>
          <cell r="BS121">
            <v>1415146.0503547546</v>
          </cell>
          <cell r="BT121">
            <v>12045238.750996981</v>
          </cell>
          <cell r="BU121">
            <v>-2712868</v>
          </cell>
          <cell r="BV121">
            <v>-2712868</v>
          </cell>
          <cell r="BW121">
            <v>-2712868</v>
          </cell>
          <cell r="BX121">
            <v>-2710655</v>
          </cell>
          <cell r="BY121">
            <v>-1086391</v>
          </cell>
          <cell r="BZ121">
            <v>0</v>
          </cell>
          <cell r="CA121"/>
          <cell r="CB121">
            <v>-11935650</v>
          </cell>
          <cell r="CC121">
            <v>25336229</v>
          </cell>
          <cell r="CD121">
            <v>-586088.83760386182</v>
          </cell>
          <cell r="CE121">
            <v>-789850.77999999991</v>
          </cell>
          <cell r="CF121">
            <v>-3758109.3573410176</v>
          </cell>
          <cell r="CG121">
            <v>528094</v>
          </cell>
          <cell r="CH121">
            <v>-1664980.2200000002</v>
          </cell>
          <cell r="CI121">
            <v>1655534.1665744719</v>
          </cell>
          <cell r="CJ121">
            <v>-26841</v>
          </cell>
          <cell r="CK121">
            <v>20693986.97162959</v>
          </cell>
          <cell r="CL121"/>
          <cell r="CM121"/>
          <cell r="CN121"/>
          <cell r="CO121"/>
          <cell r="CP121"/>
          <cell r="CQ121"/>
          <cell r="CR121"/>
          <cell r="CS121">
            <v>7.6961629253301256E-4</v>
          </cell>
          <cell r="CT121">
            <v>7.7276112225583182E-4</v>
          </cell>
          <cell r="CU121">
            <v>7.2640591724132744E-4</v>
          </cell>
          <cell r="CV121">
            <v>7.2233578778510283E-4</v>
          </cell>
          <cell r="CW121"/>
          <cell r="CX121"/>
          <cell r="CY121"/>
          <cell r="CZ121"/>
          <cell r="DA121"/>
          <cell r="DB121"/>
          <cell r="DC121"/>
          <cell r="DD121">
            <v>33480925</v>
          </cell>
          <cell r="DE121">
            <v>25336229</v>
          </cell>
          <cell r="DF121">
            <v>20693987</v>
          </cell>
          <cell r="DG121">
            <v>22854343</v>
          </cell>
          <cell r="DH121"/>
          <cell r="DI121"/>
          <cell r="DJ121"/>
          <cell r="DK121"/>
          <cell r="DL121"/>
          <cell r="DM121"/>
          <cell r="DN121"/>
          <cell r="DO121">
            <v>12936300.755820157</v>
          </cell>
          <cell r="DP121">
            <v>13063236.074077608</v>
          </cell>
          <cell r="DQ121">
            <v>13055467.891196325</v>
          </cell>
          <cell r="DR121">
            <v>13996914.612690106</v>
          </cell>
          <cell r="DS121"/>
          <cell r="DT121"/>
          <cell r="DU121"/>
          <cell r="DV121"/>
          <cell r="DW121"/>
          <cell r="DX121"/>
          <cell r="DY121"/>
          <cell r="DZ121">
            <v>2.5881374924695248</v>
          </cell>
          <cell r="EA121">
            <v>1.9395063257163854</v>
          </cell>
          <cell r="EB121">
            <v>1.5850819880576281</v>
          </cell>
          <cell r="EC121">
            <v>1.6328129185898892</v>
          </cell>
          <cell r="ED121"/>
          <cell r="EE121"/>
          <cell r="EF121"/>
          <cell r="EG121"/>
          <cell r="EH121"/>
          <cell r="EI121"/>
          <cell r="EJ121"/>
          <cell r="EK121">
            <v>2.41E-2</v>
          </cell>
          <cell r="EL121">
            <v>3.5200000000000002E-2</v>
          </cell>
          <cell r="EM121">
            <v>4.396794443253986E-2</v>
          </cell>
          <cell r="EN121">
            <v>4.3984752298205455E-2</v>
          </cell>
        </row>
        <row r="122">
          <cell r="B122">
            <v>32500</v>
          </cell>
          <cell r="C122" t="str">
            <v>New Bern/Craven County Board Of Education</v>
          </cell>
          <cell r="D122">
            <v>4.2530010680406627E-3</v>
          </cell>
          <cell r="E122">
            <v>6545758.5545994965</v>
          </cell>
          <cell r="F122">
            <v>5073023.484122904</v>
          </cell>
          <cell r="G122">
            <v>308616.43999999948</v>
          </cell>
          <cell r="H122">
            <v>-307739.23394243262</v>
          </cell>
          <cell r="I122">
            <v>-111042.12375160397</v>
          </cell>
          <cell r="J122">
            <v>1293544.6013411428</v>
          </cell>
          <cell r="K122">
            <v>0</v>
          </cell>
          <cell r="L122">
            <v>-401026.76002044411</v>
          </cell>
          <cell r="M122">
            <v>19149.164676914967</v>
          </cell>
          <cell r="N122">
            <v>912.93219726133646</v>
          </cell>
          <cell r="O122">
            <v>-7973.94744946837</v>
          </cell>
          <cell r="P122">
            <v>12974.26034717873</v>
          </cell>
          <cell r="Q122">
            <v>-14103928.14975209</v>
          </cell>
          <cell r="R122">
            <v>-1545345</v>
          </cell>
          <cell r="S122">
            <v>-3223075.7776311394</v>
          </cell>
          <cell r="T122">
            <v>1543095</v>
          </cell>
          <cell r="U122">
            <v>6467722.964175703</v>
          </cell>
          <cell r="V122">
            <v>89608.146678967401</v>
          </cell>
          <cell r="W122">
            <v>0</v>
          </cell>
          <cell r="X122">
            <v>8100426.1108546704</v>
          </cell>
          <cell r="Y122">
            <v>5876283</v>
          </cell>
          <cell r="Z122">
            <v>40455482.844411008</v>
          </cell>
          <cell r="AA122">
            <v>0</v>
          </cell>
          <cell r="AB122">
            <v>6783661.5291062044</v>
          </cell>
          <cell r="AC122">
            <v>53115427.373517215</v>
          </cell>
          <cell r="AD122" t="str">
            <v>N/A</v>
          </cell>
          <cell r="AE122">
            <v>-14126028</v>
          </cell>
          <cell r="AF122">
            <v>-14126028</v>
          </cell>
          <cell r="AG122">
            <v>-14113073</v>
          </cell>
          <cell r="AH122">
            <v>-4140994</v>
          </cell>
          <cell r="AI122">
            <v>1491121</v>
          </cell>
          <cell r="AJ122">
            <v>0</v>
          </cell>
          <cell r="AK122">
            <v>-45015002</v>
          </cell>
          <cell r="AL122">
            <v>119895257</v>
          </cell>
          <cell r="AM122">
            <v>-3223075.7776311394</v>
          </cell>
          <cell r="AN122">
            <v>-4643449.4399999995</v>
          </cell>
          <cell r="AO122">
            <v>5989108.9839661187</v>
          </cell>
          <cell r="AP122">
            <v>-634410</v>
          </cell>
          <cell r="AQ122">
            <v>1543095</v>
          </cell>
          <cell r="AR122">
            <v>14090953.889404912</v>
          </cell>
          <cell r="AS122">
            <v>1545345</v>
          </cell>
          <cell r="AT122">
            <v>134562824.6557399</v>
          </cell>
          <cell r="AU122">
            <v>4.2085957842226103E-3</v>
          </cell>
          <cell r="AV122">
            <v>7379285.8109794743</v>
          </cell>
          <cell r="AW122">
            <v>5310734.7298135599</v>
          </cell>
          <cell r="AX122">
            <v>-1240247</v>
          </cell>
          <cell r="AY122">
            <v>0</v>
          </cell>
          <cell r="AZ122">
            <v>-56781.305337402264</v>
          </cell>
          <cell r="BA122">
            <v>-4308179.8175588455</v>
          </cell>
          <cell r="BB122">
            <v>0</v>
          </cell>
          <cell r="BC122">
            <v>-368828.35904127598</v>
          </cell>
          <cell r="BD122">
            <v>12838.788593903122</v>
          </cell>
          <cell r="BE122">
            <v>1253.3703276909041</v>
          </cell>
          <cell r="BF122">
            <v>-468.04938454706019</v>
          </cell>
          <cell r="BG122">
            <v>0</v>
          </cell>
          <cell r="BH122">
            <v>-9591708.9174358584</v>
          </cell>
          <cell r="BI122">
            <v>-305097</v>
          </cell>
          <cell r="BJ122">
            <v>-3167197.7490433017</v>
          </cell>
          <cell r="BK122">
            <v>0</v>
          </cell>
          <cell r="BL122">
            <v>0</v>
          </cell>
          <cell r="BM122">
            <v>12894.114794082512</v>
          </cell>
          <cell r="BN122">
            <v>0</v>
          </cell>
          <cell r="BO122">
            <v>12894.114794082512</v>
          </cell>
          <cell r="BP122">
            <v>7421628</v>
          </cell>
          <cell r="BQ122">
            <v>51941393.402042694</v>
          </cell>
          <cell r="BR122">
            <v>0</v>
          </cell>
          <cell r="BS122">
            <v>8198966.3908583811</v>
          </cell>
          <cell r="BT122">
            <v>67561987.792901069</v>
          </cell>
          <cell r="BU122">
            <v>-15489176</v>
          </cell>
          <cell r="BV122">
            <v>-15489176</v>
          </cell>
          <cell r="BW122">
            <v>-15489176</v>
          </cell>
          <cell r="BX122">
            <v>-15476356</v>
          </cell>
          <cell r="BY122">
            <v>-5605209</v>
          </cell>
          <cell r="BZ122">
            <v>0</v>
          </cell>
          <cell r="CA122"/>
          <cell r="CB122">
            <v>-67549093</v>
          </cell>
          <cell r="CC122">
            <v>143473565</v>
          </cell>
          <cell r="CD122">
            <v>-3167197.7490433017</v>
          </cell>
          <cell r="CE122">
            <v>-4240106.1500000004</v>
          </cell>
          <cell r="CF122">
            <v>-21773450.384350903</v>
          </cell>
          <cell r="CG122">
            <v>1906880</v>
          </cell>
          <cell r="CH122">
            <v>-6201239.8499999996</v>
          </cell>
          <cell r="CI122">
            <v>9591708.9174358584</v>
          </cell>
          <cell r="CJ122">
            <v>305097</v>
          </cell>
          <cell r="CK122">
            <v>119895256.78404164</v>
          </cell>
          <cell r="CL122"/>
          <cell r="CM122"/>
          <cell r="CN122"/>
          <cell r="CO122"/>
          <cell r="CP122"/>
          <cell r="CQ122"/>
          <cell r="CR122"/>
          <cell r="CS122">
            <v>4.4128118097172247E-3</v>
          </cell>
          <cell r="CT122">
            <v>4.3759785296512612E-3</v>
          </cell>
          <cell r="CU122">
            <v>4.2085957842226103E-3</v>
          </cell>
          <cell r="CV122">
            <v>4.2530010680406627E-3</v>
          </cell>
          <cell r="CW122"/>
          <cell r="CX122"/>
          <cell r="CY122"/>
          <cell r="CZ122"/>
          <cell r="DA122"/>
          <cell r="DB122"/>
          <cell r="DC122"/>
          <cell r="DD122">
            <v>191972313</v>
          </cell>
          <cell r="DE122">
            <v>143473565</v>
          </cell>
          <cell r="DF122">
            <v>119895257</v>
          </cell>
          <cell r="DG122">
            <v>134562825</v>
          </cell>
          <cell r="DH122"/>
          <cell r="DI122"/>
          <cell r="DJ122"/>
          <cell r="DK122"/>
          <cell r="DL122"/>
          <cell r="DM122"/>
          <cell r="DN122"/>
          <cell r="DO122">
            <v>68922823.698455706</v>
          </cell>
          <cell r="DP122">
            <v>67679167.682650954</v>
          </cell>
          <cell r="DQ122">
            <v>70084845.262277365</v>
          </cell>
          <cell r="DR122">
            <v>74058056.789143518</v>
          </cell>
          <cell r="DS122"/>
          <cell r="DT122"/>
          <cell r="DU122"/>
          <cell r="DV122"/>
          <cell r="DW122"/>
          <cell r="DX122"/>
          <cell r="DY122"/>
          <cell r="DZ122">
            <v>2.7853228103349075</v>
          </cell>
          <cell r="EA122">
            <v>2.1199073498177543</v>
          </cell>
          <cell r="EB122">
            <v>1.7107158694767457</v>
          </cell>
          <cell r="EC122">
            <v>1.8169910315514264</v>
          </cell>
          <cell r="ED122"/>
          <cell r="EE122"/>
          <cell r="EF122"/>
          <cell r="EG122"/>
          <cell r="EH122"/>
          <cell r="EI122"/>
          <cell r="EJ122"/>
          <cell r="EK122">
            <v>2.41E-2</v>
          </cell>
          <cell r="EL122">
            <v>3.5200000000000002E-2</v>
          </cell>
          <cell r="EM122">
            <v>4.396794443253986E-2</v>
          </cell>
          <cell r="EN122">
            <v>4.3984752298205455E-2</v>
          </cell>
        </row>
        <row r="123">
          <cell r="B123">
            <v>32505</v>
          </cell>
          <cell r="C123" t="str">
            <v>Craven Community College</v>
          </cell>
          <cell r="D123">
            <v>6.1596103761593353E-4</v>
          </cell>
          <cell r="E123">
            <v>948020.50758288929</v>
          </cell>
          <cell r="F123">
            <v>734724.670682934</v>
          </cell>
          <cell r="G123">
            <v>-376618.88</v>
          </cell>
          <cell r="H123">
            <v>-44569.793146475873</v>
          </cell>
          <cell r="I123">
            <v>-16082.201878360998</v>
          </cell>
          <cell r="J123">
            <v>187343.72789886201</v>
          </cell>
          <cell r="K123">
            <v>0</v>
          </cell>
          <cell r="L123">
            <v>-58080.601265343255</v>
          </cell>
          <cell r="M123">
            <v>2773.3685355750195</v>
          </cell>
          <cell r="N123">
            <v>132.21973249048582</v>
          </cell>
          <cell r="O123">
            <v>-1154.8647334650761</v>
          </cell>
          <cell r="P123">
            <v>1879.0587488446558</v>
          </cell>
          <cell r="Q123">
            <v>-2042668.2426355812</v>
          </cell>
          <cell r="R123">
            <v>211883</v>
          </cell>
          <cell r="S123">
            <v>-452418.03047763114</v>
          </cell>
          <cell r="T123">
            <v>1809668</v>
          </cell>
          <cell r="U123">
            <v>936718.63333469967</v>
          </cell>
          <cell r="V123">
            <v>12977.924558256849</v>
          </cell>
          <cell r="W123">
            <v>0</v>
          </cell>
          <cell r="X123">
            <v>2759364.5578929563</v>
          </cell>
          <cell r="Y123">
            <v>2604717</v>
          </cell>
          <cell r="Z123">
            <v>5859157.0496776449</v>
          </cell>
          <cell r="AA123">
            <v>0</v>
          </cell>
          <cell r="AB123">
            <v>982475.93345386803</v>
          </cell>
          <cell r="AC123">
            <v>9446349.9831315111</v>
          </cell>
          <cell r="AD123" t="str">
            <v>N/A</v>
          </cell>
          <cell r="AE123">
            <v>-2031494</v>
          </cell>
          <cell r="AF123">
            <v>-2031494</v>
          </cell>
          <cell r="AG123">
            <v>-2029618</v>
          </cell>
          <cell r="AH123">
            <v>-389017</v>
          </cell>
          <cell r="AI123">
            <v>-205361</v>
          </cell>
          <cell r="AJ123">
            <v>0</v>
          </cell>
          <cell r="AK123">
            <v>-6686984</v>
          </cell>
          <cell r="AL123">
            <v>19085741</v>
          </cell>
          <cell r="AM123">
            <v>-452418.03047763114</v>
          </cell>
          <cell r="AN123">
            <v>-729187.12</v>
          </cell>
          <cell r="AO123">
            <v>867401.09516553942</v>
          </cell>
          <cell r="AP123">
            <v>771371</v>
          </cell>
          <cell r="AQ123">
            <v>-1883115</v>
          </cell>
          <cell r="AR123">
            <v>2040789.1838867366</v>
          </cell>
          <cell r="AS123">
            <v>-211883</v>
          </cell>
          <cell r="AT123">
            <v>19488699.128574643</v>
          </cell>
          <cell r="AU123">
            <v>6.6995285382467657E-4</v>
          </cell>
          <cell r="AV123">
            <v>1174684.8216659585</v>
          </cell>
          <cell r="AW123">
            <v>845398.81484522787</v>
          </cell>
          <cell r="AX123">
            <v>452421</v>
          </cell>
          <cell r="AY123">
            <v>0</v>
          </cell>
          <cell r="AZ123">
            <v>-9038.8337357776654</v>
          </cell>
          <cell r="BA123">
            <v>-685805.31643918878</v>
          </cell>
          <cell r="BB123">
            <v>0</v>
          </cell>
          <cell r="BC123">
            <v>-58712.602582910644</v>
          </cell>
          <cell r="BD123">
            <v>2043.7655453589505</v>
          </cell>
          <cell r="BE123">
            <v>199.51999930323458</v>
          </cell>
          <cell r="BF123">
            <v>-74.507279146103045</v>
          </cell>
          <cell r="BG123">
            <v>0</v>
          </cell>
          <cell r="BH123">
            <v>-1526873.3543814849</v>
          </cell>
          <cell r="BI123">
            <v>-240534</v>
          </cell>
          <cell r="BJ123">
            <v>-46290.692362659611</v>
          </cell>
          <cell r="BK123">
            <v>2262085</v>
          </cell>
          <cell r="BL123">
            <v>0</v>
          </cell>
          <cell r="BM123">
            <v>2052.5727455753295</v>
          </cell>
          <cell r="BN123">
            <v>0</v>
          </cell>
          <cell r="BO123">
            <v>2264137.5727455751</v>
          </cell>
          <cell r="BP123">
            <v>962136</v>
          </cell>
          <cell r="BQ123">
            <v>8268383.6902993247</v>
          </cell>
          <cell r="BR123">
            <v>0</v>
          </cell>
          <cell r="BS123">
            <v>1305167.142104811</v>
          </cell>
          <cell r="BT123">
            <v>10535686.832404137</v>
          </cell>
          <cell r="BU123">
            <v>-2007791</v>
          </cell>
          <cell r="BV123">
            <v>-2007791</v>
          </cell>
          <cell r="BW123">
            <v>-2007791</v>
          </cell>
          <cell r="BX123">
            <v>-2005750</v>
          </cell>
          <cell r="BY123">
            <v>-242427</v>
          </cell>
          <cell r="BZ123">
            <v>0</v>
          </cell>
          <cell r="CA123"/>
          <cell r="CB123">
            <v>-8271550</v>
          </cell>
          <cell r="CC123">
            <v>19961169</v>
          </cell>
          <cell r="CD123">
            <v>-46290.692362659611</v>
          </cell>
          <cell r="CE123">
            <v>-696142.72</v>
          </cell>
          <cell r="CF123">
            <v>-3466045.6766342446</v>
          </cell>
          <cell r="CG123">
            <v>-696440</v>
          </cell>
          <cell r="CH123">
            <v>2262084.7199999997</v>
          </cell>
          <cell r="CI123">
            <v>1526873.3543814849</v>
          </cell>
          <cell r="CJ123">
            <v>240534</v>
          </cell>
          <cell r="CK123">
            <v>19085741.985384583</v>
          </cell>
          <cell r="CL123"/>
          <cell r="CM123"/>
          <cell r="CN123"/>
          <cell r="CO123"/>
          <cell r="CP123"/>
          <cell r="CQ123"/>
          <cell r="CR123"/>
          <cell r="CS123">
            <v>6.4352270126326599E-4</v>
          </cell>
          <cell r="CT123">
            <v>6.0882049629159987E-4</v>
          </cell>
          <cell r="CU123">
            <v>6.6995285382467657E-4</v>
          </cell>
          <cell r="CV123">
            <v>6.1596103761593353E-4</v>
          </cell>
          <cell r="CW123"/>
          <cell r="CX123"/>
          <cell r="CY123"/>
          <cell r="CZ123"/>
          <cell r="DA123"/>
          <cell r="DB123"/>
          <cell r="DC123"/>
          <cell r="DD123">
            <v>27995425</v>
          </cell>
          <cell r="DE123">
            <v>19961169</v>
          </cell>
          <cell r="DF123">
            <v>19085741</v>
          </cell>
          <cell r="DG123">
            <v>19488699</v>
          </cell>
          <cell r="DH123"/>
          <cell r="DI123"/>
          <cell r="DJ123"/>
          <cell r="DK123"/>
          <cell r="DL123"/>
          <cell r="DM123"/>
          <cell r="DN123"/>
          <cell r="DO123">
            <v>10266945.783521611</v>
          </cell>
          <cell r="DP123">
            <v>11107875.504347552</v>
          </cell>
          <cell r="DQ123">
            <v>11506564.478736192</v>
          </cell>
          <cell r="DR123">
            <v>11629755.387811869</v>
          </cell>
          <cell r="DS123"/>
          <cell r="DT123"/>
          <cell r="DU123"/>
          <cell r="DV123"/>
          <cell r="DW123"/>
          <cell r="DX123"/>
          <cell r="DY123"/>
          <cell r="DZ123">
            <v>2.7267529789562635</v>
          </cell>
          <cell r="EA123">
            <v>1.797028512984983</v>
          </cell>
          <cell r="EB123">
            <v>1.6586828358081958</v>
          </cell>
          <cell r="EC123">
            <v>1.6757617292986577</v>
          </cell>
          <cell r="ED123"/>
          <cell r="EE123"/>
          <cell r="EF123"/>
          <cell r="EG123"/>
          <cell r="EH123"/>
          <cell r="EI123"/>
          <cell r="EJ123"/>
          <cell r="EK123">
            <v>2.41E-2</v>
          </cell>
          <cell r="EL123">
            <v>3.5200000000000002E-2</v>
          </cell>
          <cell r="EM123">
            <v>4.396794443253986E-2</v>
          </cell>
          <cell r="EN123">
            <v>4.3984752298205455E-2</v>
          </cell>
        </row>
        <row r="124">
          <cell r="B124">
            <v>32600</v>
          </cell>
          <cell r="C124" t="str">
            <v>Cumberland County Schools</v>
          </cell>
          <cell r="D124">
            <v>1.5513629795606559E-2</v>
          </cell>
          <cell r="E124">
            <v>23876898.529504526</v>
          </cell>
          <cell r="F124">
            <v>18504817.426100027</v>
          </cell>
          <cell r="G124">
            <v>1471444.3799999971</v>
          </cell>
          <cell r="H124">
            <v>-1122537.3501177814</v>
          </cell>
          <cell r="I124">
            <v>-405047.25299632672</v>
          </cell>
          <cell r="J124">
            <v>4718449.8071515877</v>
          </cell>
          <cell r="K124">
            <v>0</v>
          </cell>
          <cell r="L124">
            <v>-1462821.3333496491</v>
          </cell>
          <cell r="M124">
            <v>69850.217984926305</v>
          </cell>
          <cell r="N124">
            <v>3330.0937174057217</v>
          </cell>
          <cell r="O124">
            <v>-29086.488990152942</v>
          </cell>
          <cell r="P124">
            <v>47326.080731664711</v>
          </cell>
          <cell r="Q124">
            <v>-51446758.766014054</v>
          </cell>
          <cell r="R124">
            <v>-4204902</v>
          </cell>
          <cell r="S124">
            <v>-9979036.6562778279</v>
          </cell>
          <cell r="T124">
            <v>7357200</v>
          </cell>
          <cell r="U124">
            <v>23592248.880621642</v>
          </cell>
          <cell r="V124">
            <v>326862.74750651448</v>
          </cell>
          <cell r="W124">
            <v>0</v>
          </cell>
          <cell r="X124">
            <v>31276311.628128156</v>
          </cell>
          <cell r="Y124">
            <v>16403548</v>
          </cell>
          <cell r="Z124">
            <v>147569063.35314941</v>
          </cell>
          <cell r="AA124">
            <v>0</v>
          </cell>
          <cell r="AB124">
            <v>24744694.849026963</v>
          </cell>
          <cell r="AC124">
            <v>188717306.20217639</v>
          </cell>
          <cell r="AD124" t="str">
            <v>N/A</v>
          </cell>
          <cell r="AE124">
            <v>-49749642</v>
          </cell>
          <cell r="AF124">
            <v>-49749642</v>
          </cell>
          <cell r="AG124">
            <v>-49702384</v>
          </cell>
          <cell r="AH124">
            <v>-14024169</v>
          </cell>
          <cell r="AI124">
            <v>5784843</v>
          </cell>
          <cell r="AJ124">
            <v>0</v>
          </cell>
          <cell r="AK124">
            <v>-157440994</v>
          </cell>
          <cell r="AL124">
            <v>435814175</v>
          </cell>
          <cell r="AM124">
            <v>-9979036.6562778279</v>
          </cell>
          <cell r="AN124">
            <v>-16719898.379999997</v>
          </cell>
          <cell r="AO124">
            <v>21846413.414045107</v>
          </cell>
          <cell r="AP124">
            <v>-3079706</v>
          </cell>
          <cell r="AQ124">
            <v>7357200</v>
          </cell>
          <cell r="AR124">
            <v>51399432.685282394</v>
          </cell>
          <cell r="AS124">
            <v>4204902</v>
          </cell>
          <cell r="AT124">
            <v>490843482.06304967</v>
          </cell>
          <cell r="AU124">
            <v>1.5298067183702208E-2</v>
          </cell>
          <cell r="AV124">
            <v>26823390.957931273</v>
          </cell>
          <cell r="AW124">
            <v>19304295.507798545</v>
          </cell>
          <cell r="AX124">
            <v>-3788841</v>
          </cell>
          <cell r="AY124">
            <v>0</v>
          </cell>
          <cell r="AZ124">
            <v>-206397.63673344554</v>
          </cell>
          <cell r="BA124">
            <v>-15660050.921392798</v>
          </cell>
          <cell r="BB124">
            <v>0</v>
          </cell>
          <cell r="BC124">
            <v>-1340675.4426311119</v>
          </cell>
          <cell r="BD124">
            <v>46668.452029340981</v>
          </cell>
          <cell r="BE124">
            <v>4555.9479841127222</v>
          </cell>
          <cell r="BF124">
            <v>-1701.339662253642</v>
          </cell>
          <cell r="BG124">
            <v>0</v>
          </cell>
          <cell r="BH124">
            <v>-34865455.118197672</v>
          </cell>
          <cell r="BI124">
            <v>-416060</v>
          </cell>
          <cell r="BJ124">
            <v>-10100270.592874005</v>
          </cell>
          <cell r="BK124">
            <v>0</v>
          </cell>
          <cell r="BL124">
            <v>0</v>
          </cell>
          <cell r="BM124">
            <v>46869.560420537928</v>
          </cell>
          <cell r="BN124">
            <v>0</v>
          </cell>
          <cell r="BO124">
            <v>46869.560420537928</v>
          </cell>
          <cell r="BP124">
            <v>20608450</v>
          </cell>
          <cell r="BQ124">
            <v>188804762.11528844</v>
          </cell>
          <cell r="BR124">
            <v>0</v>
          </cell>
          <cell r="BS124">
            <v>29802895.102086026</v>
          </cell>
          <cell r="BT124">
            <v>239216107.21737447</v>
          </cell>
          <cell r="BU124">
            <v>-54890137</v>
          </cell>
          <cell r="BV124">
            <v>-54890137</v>
          </cell>
          <cell r="BW124">
            <v>-54890137</v>
          </cell>
          <cell r="BX124">
            <v>-54843536</v>
          </cell>
          <cell r="BY124">
            <v>-19655291</v>
          </cell>
          <cell r="BZ124">
            <v>0</v>
          </cell>
          <cell r="CA124"/>
          <cell r="CB124">
            <v>-239169238</v>
          </cell>
          <cell r="CC124">
            <v>518296049</v>
          </cell>
          <cell r="CD124">
            <v>-10100270.592874005</v>
          </cell>
          <cell r="CE124">
            <v>-15384431.880000001</v>
          </cell>
          <cell r="CF124">
            <v>-79145568.707148656</v>
          </cell>
          <cell r="CG124">
            <v>5811093</v>
          </cell>
          <cell r="CH124">
            <v>-18944210.119999997</v>
          </cell>
          <cell r="CI124">
            <v>34865455.118197672</v>
          </cell>
          <cell r="CJ124">
            <v>416060</v>
          </cell>
          <cell r="CK124">
            <v>435814175.81817502</v>
          </cell>
          <cell r="CL124"/>
          <cell r="CM124"/>
          <cell r="CN124"/>
          <cell r="CO124"/>
          <cell r="CP124"/>
          <cell r="CQ124"/>
          <cell r="CR124"/>
          <cell r="CS124">
            <v>1.5847388067665232E-2</v>
          </cell>
          <cell r="CT124">
            <v>1.5808155234338879E-2</v>
          </cell>
          <cell r="CU124">
            <v>1.5298067183702208E-2</v>
          </cell>
          <cell r="CV124">
            <v>1.5513629795606559E-2</v>
          </cell>
          <cell r="CW124"/>
          <cell r="CX124"/>
          <cell r="CY124"/>
          <cell r="CZ124"/>
          <cell r="DA124"/>
          <cell r="DB124"/>
          <cell r="DC124"/>
          <cell r="DD124">
            <v>689415246</v>
          </cell>
          <cell r="DE124">
            <v>518296049</v>
          </cell>
          <cell r="DF124">
            <v>435814175</v>
          </cell>
          <cell r="DG124">
            <v>490843482</v>
          </cell>
          <cell r="DH124"/>
          <cell r="DI124"/>
          <cell r="DJ124"/>
          <cell r="DK124"/>
          <cell r="DL124"/>
          <cell r="DM124"/>
          <cell r="DN124"/>
          <cell r="DO124">
            <v>241602438.65133688</v>
          </cell>
          <cell r="DP124">
            <v>245089513.77081433</v>
          </cell>
          <cell r="DQ124">
            <v>254289748.79740846</v>
          </cell>
          <cell r="DR124">
            <v>266664513.03812379</v>
          </cell>
          <cell r="DS124"/>
          <cell r="DT124"/>
          <cell r="DU124"/>
          <cell r="DV124"/>
          <cell r="DW124"/>
          <cell r="DX124"/>
          <cell r="DY124"/>
          <cell r="DZ124">
            <v>2.8535111228530026</v>
          </cell>
          <cell r="EA124">
            <v>2.1147214379994397</v>
          </cell>
          <cell r="EB124">
            <v>1.7138487770783526</v>
          </cell>
          <cell r="EC124">
            <v>1.8406779230119248</v>
          </cell>
          <cell r="ED124"/>
          <cell r="EE124"/>
          <cell r="EF124"/>
          <cell r="EG124"/>
          <cell r="EH124"/>
          <cell r="EI124"/>
          <cell r="EJ124"/>
          <cell r="EK124">
            <v>2.41E-2</v>
          </cell>
          <cell r="EL124">
            <v>3.5200000000000002E-2</v>
          </cell>
          <cell r="EM124">
            <v>4.396794443253986E-2</v>
          </cell>
          <cell r="EN124">
            <v>4.3984752298205455E-2</v>
          </cell>
        </row>
        <row r="125">
          <cell r="B125">
            <v>32605</v>
          </cell>
          <cell r="C125" t="str">
            <v>Fayetteville Technical Community College</v>
          </cell>
          <cell r="D125">
            <v>2.1827537036551519E-3</v>
          </cell>
          <cell r="E125">
            <v>3359458.0626020762</v>
          </cell>
          <cell r="F125">
            <v>2603611.1022657664</v>
          </cell>
          <cell r="G125">
            <v>12329.099999999627</v>
          </cell>
          <cell r="H125">
            <v>-157939.99152633687</v>
          </cell>
          <cell r="I125">
            <v>-56989.782744684206</v>
          </cell>
          <cell r="J125">
            <v>663881.62717327382</v>
          </cell>
          <cell r="K125">
            <v>0</v>
          </cell>
          <cell r="L125">
            <v>-205817.64069547164</v>
          </cell>
          <cell r="M125">
            <v>9827.8625967274093</v>
          </cell>
          <cell r="N125">
            <v>468.5411790118003</v>
          </cell>
          <cell r="O125">
            <v>-4092.4427362293404</v>
          </cell>
          <cell r="P125">
            <v>6658.7368241685535</v>
          </cell>
          <cell r="Q125">
            <v>-7238512.5026879469</v>
          </cell>
          <cell r="R125">
            <v>-400131</v>
          </cell>
          <cell r="S125">
            <v>-1407248.3277496453</v>
          </cell>
          <cell r="T125">
            <v>2371667</v>
          </cell>
          <cell r="U125">
            <v>3319408.114038832</v>
          </cell>
          <cell r="V125">
            <v>45989.293421762231</v>
          </cell>
          <cell r="W125">
            <v>0</v>
          </cell>
          <cell r="X125">
            <v>5737064.4074605945</v>
          </cell>
          <cell r="Y125">
            <v>2932917</v>
          </cell>
          <cell r="Z125">
            <v>20762833.961026251</v>
          </cell>
          <cell r="AA125">
            <v>0</v>
          </cell>
          <cell r="AB125">
            <v>3481556.2211511694</v>
          </cell>
          <cell r="AC125">
            <v>27177307.182177421</v>
          </cell>
          <cell r="AD125" t="str">
            <v>N/A</v>
          </cell>
          <cell r="AE125">
            <v>-7002938</v>
          </cell>
          <cell r="AF125">
            <v>-7002938</v>
          </cell>
          <cell r="AG125">
            <v>-6996289</v>
          </cell>
          <cell r="AH125">
            <v>-1057297</v>
          </cell>
          <cell r="AI125">
            <v>619219</v>
          </cell>
          <cell r="AJ125">
            <v>0</v>
          </cell>
          <cell r="AK125">
            <v>-21440243</v>
          </cell>
          <cell r="AL125">
            <v>62271887</v>
          </cell>
          <cell r="AM125">
            <v>-1407248.3277496453</v>
          </cell>
          <cell r="AN125">
            <v>-2615525.0999999996</v>
          </cell>
          <cell r="AO125">
            <v>3073770.640356068</v>
          </cell>
          <cell r="AP125">
            <v>44730</v>
          </cell>
          <cell r="AQ125">
            <v>61635</v>
          </cell>
          <cell r="AR125">
            <v>7231853.7658637781</v>
          </cell>
          <cell r="AS125">
            <v>400131</v>
          </cell>
          <cell r="AT125">
            <v>69061233.978470206</v>
          </cell>
          <cell r="AU125">
            <v>2.1858846350655513E-3</v>
          </cell>
          <cell r="AV125">
            <v>3832695.8204081287</v>
          </cell>
          <cell r="AW125">
            <v>2758319.8867250569</v>
          </cell>
          <cell r="AX125">
            <v>577510</v>
          </cell>
          <cell r="AY125">
            <v>0</v>
          </cell>
          <cell r="AZ125">
            <v>-29491.400281607112</v>
          </cell>
          <cell r="BA125">
            <v>-2237607.1618958968</v>
          </cell>
          <cell r="BB125">
            <v>0</v>
          </cell>
          <cell r="BC125">
            <v>-191564.19013371359</v>
          </cell>
          <cell r="BD125">
            <v>6668.2837124619564</v>
          </cell>
          <cell r="BE125">
            <v>650.98267493814194</v>
          </cell>
          <cell r="BF125">
            <v>-243.09817587347334</v>
          </cell>
          <cell r="BG125">
            <v>0</v>
          </cell>
          <cell r="BH125">
            <v>-4981796.8323886143</v>
          </cell>
          <cell r="BI125">
            <v>-977639</v>
          </cell>
          <cell r="BJ125">
            <v>-1242496.7093551196</v>
          </cell>
          <cell r="BK125">
            <v>2887540</v>
          </cell>
          <cell r="BL125">
            <v>0</v>
          </cell>
          <cell r="BM125">
            <v>6697.0193518745282</v>
          </cell>
          <cell r="BN125">
            <v>0</v>
          </cell>
          <cell r="BO125">
            <v>2894237.0193518745</v>
          </cell>
          <cell r="BP125">
            <v>3910556</v>
          </cell>
          <cell r="BQ125">
            <v>26977619.04031191</v>
          </cell>
          <cell r="BR125">
            <v>0</v>
          </cell>
          <cell r="BS125">
            <v>4258426.2248189859</v>
          </cell>
          <cell r="BT125">
            <v>35146601.265130892</v>
          </cell>
          <cell r="BU125">
            <v>-7642358</v>
          </cell>
          <cell r="BV125">
            <v>-7642358</v>
          </cell>
          <cell r="BW125">
            <v>-7642358</v>
          </cell>
          <cell r="BX125">
            <v>-7635699</v>
          </cell>
          <cell r="BY125">
            <v>-1689591</v>
          </cell>
          <cell r="BZ125">
            <v>0</v>
          </cell>
          <cell r="CA125"/>
          <cell r="CB125">
            <v>-32252364</v>
          </cell>
          <cell r="CC125">
            <v>69265469</v>
          </cell>
          <cell r="CD125">
            <v>-1242496.7093551196</v>
          </cell>
          <cell r="CE125">
            <v>-2454513.08</v>
          </cell>
          <cell r="CF125">
            <v>-11308819.636691747</v>
          </cell>
          <cell r="CG125">
            <v>-834728</v>
          </cell>
          <cell r="CH125">
            <v>2887540.08</v>
          </cell>
          <cell r="CI125">
            <v>4981796.8323886143</v>
          </cell>
          <cell r="CJ125">
            <v>977639</v>
          </cell>
          <cell r="CK125">
            <v>62271887.486341752</v>
          </cell>
          <cell r="CL125"/>
          <cell r="CM125"/>
          <cell r="CN125"/>
          <cell r="CO125"/>
          <cell r="CP125"/>
          <cell r="CQ125"/>
          <cell r="CR125"/>
          <cell r="CS125">
            <v>2.2536259926727435E-3</v>
          </cell>
          <cell r="CT125">
            <v>2.1126135973225124E-3</v>
          </cell>
          <cell r="CU125">
            <v>2.1858846350655513E-3</v>
          </cell>
          <cell r="CV125">
            <v>2.1827537036551519E-3</v>
          </cell>
          <cell r="CW125"/>
          <cell r="CX125"/>
          <cell r="CY125"/>
          <cell r="CZ125"/>
          <cell r="DA125"/>
          <cell r="DB125"/>
          <cell r="DC125"/>
          <cell r="DD125">
            <v>98040391</v>
          </cell>
          <cell r="DE125">
            <v>69265469</v>
          </cell>
          <cell r="DF125">
            <v>62271887</v>
          </cell>
          <cell r="DG125">
            <v>69061235</v>
          </cell>
          <cell r="DH125"/>
          <cell r="DI125"/>
          <cell r="DJ125"/>
          <cell r="DK125"/>
          <cell r="DL125"/>
          <cell r="DM125"/>
          <cell r="DN125"/>
          <cell r="DO125">
            <v>38084830.741331033</v>
          </cell>
          <cell r="DP125">
            <v>39200255.576986633</v>
          </cell>
          <cell r="DQ125">
            <v>40570722.364117183</v>
          </cell>
          <cell r="DR125">
            <v>41714830.513849698</v>
          </cell>
          <cell r="DS125"/>
          <cell r="DT125"/>
          <cell r="DU125"/>
          <cell r="DV125"/>
          <cell r="DW125"/>
          <cell r="DX125"/>
          <cell r="DY125"/>
          <cell r="DZ125">
            <v>2.5742635346309424</v>
          </cell>
          <cell r="EA125">
            <v>1.7669647297060942</v>
          </cell>
          <cell r="EB125">
            <v>1.5348971714409609</v>
          </cell>
          <cell r="EC125">
            <v>1.655555929373153</v>
          </cell>
          <cell r="ED125"/>
          <cell r="EE125"/>
          <cell r="EF125"/>
          <cell r="EG125"/>
          <cell r="EH125"/>
          <cell r="EI125"/>
          <cell r="EJ125"/>
          <cell r="EK125">
            <v>2.41E-2</v>
          </cell>
          <cell r="EL125">
            <v>3.5200000000000002E-2</v>
          </cell>
          <cell r="EM125">
            <v>4.396794443253986E-2</v>
          </cell>
          <cell r="EN125">
            <v>4.3984752298205455E-2</v>
          </cell>
        </row>
        <row r="126">
          <cell r="B126">
            <v>32700</v>
          </cell>
          <cell r="C126" t="str">
            <v>Currituck County Schools</v>
          </cell>
          <cell r="D126">
            <v>1.3817991167730857E-3</v>
          </cell>
          <cell r="E126">
            <v>2126715.5226750057</v>
          </cell>
          <cell r="F126">
            <v>1648224.2203996386</v>
          </cell>
          <cell r="G126">
            <v>-134726.56000000006</v>
          </cell>
          <cell r="H126">
            <v>-99984.409797945933</v>
          </cell>
          <cell r="I126">
            <v>-36077.561719320744</v>
          </cell>
          <cell r="J126">
            <v>420272.35804651224</v>
          </cell>
          <cell r="K126">
            <v>0</v>
          </cell>
          <cell r="L126">
            <v>-130293.50661647279</v>
          </cell>
          <cell r="M126">
            <v>6221.5594151481382</v>
          </cell>
          <cell r="N126">
            <v>296.61147121004348</v>
          </cell>
          <cell r="O126">
            <v>-2590.7337822387417</v>
          </cell>
          <cell r="P126">
            <v>4215.3343490164934</v>
          </cell>
          <cell r="Q126">
            <v>-4582363.1709871385</v>
          </cell>
          <cell r="R126">
            <v>375306</v>
          </cell>
          <cell r="S126">
            <v>-404784.33654658543</v>
          </cell>
          <cell r="T126">
            <v>1775922</v>
          </cell>
          <cell r="U126">
            <v>2101361.7764145699</v>
          </cell>
          <cell r="V126">
            <v>29113.667256545919</v>
          </cell>
          <cell r="W126">
            <v>0</v>
          </cell>
          <cell r="X126">
            <v>3906397.4436711157</v>
          </cell>
          <cell r="Y126">
            <v>1540332</v>
          </cell>
          <cell r="Z126">
            <v>13143977.527564868</v>
          </cell>
          <cell r="AA126">
            <v>0</v>
          </cell>
          <cell r="AB126">
            <v>2204010.1470571491</v>
          </cell>
          <cell r="AC126">
            <v>16888319.674622018</v>
          </cell>
          <cell r="AD126" t="str">
            <v>N/A</v>
          </cell>
          <cell r="AE126">
            <v>-3947157</v>
          </cell>
          <cell r="AF126">
            <v>-3947157</v>
          </cell>
          <cell r="AG126">
            <v>-3942948</v>
          </cell>
          <cell r="AH126">
            <v>-1394122</v>
          </cell>
          <cell r="AI126">
            <v>249463</v>
          </cell>
          <cell r="AJ126">
            <v>0</v>
          </cell>
          <cell r="AK126">
            <v>-12981921</v>
          </cell>
          <cell r="AL126">
            <v>39924377</v>
          </cell>
          <cell r="AM126">
            <v>-404784.33654658543</v>
          </cell>
          <cell r="AN126">
            <v>-1555753.44</v>
          </cell>
          <cell r="AO126">
            <v>1945860.1989288311</v>
          </cell>
          <cell r="AP126">
            <v>280552</v>
          </cell>
          <cell r="AQ126">
            <v>-673660</v>
          </cell>
          <cell r="AR126">
            <v>4578147.8366381219</v>
          </cell>
          <cell r="AS126">
            <v>-375306</v>
          </cell>
          <cell r="AT126">
            <v>43719433.259020373</v>
          </cell>
          <cell r="AU126">
            <v>1.4014362935108884E-3</v>
          </cell>
          <cell r="AV126">
            <v>2457256.4071051101</v>
          </cell>
          <cell r="AW126">
            <v>1768441.7266849095</v>
          </cell>
          <cell r="AX126">
            <v>-216667</v>
          </cell>
          <cell r="AY126">
            <v>0</v>
          </cell>
          <cell r="AZ126">
            <v>-18907.822507230354</v>
          </cell>
          <cell r="BA126">
            <v>-1434597.1589698119</v>
          </cell>
          <cell r="BB126">
            <v>0</v>
          </cell>
          <cell r="BC126">
            <v>-122817.55600626921</v>
          </cell>
          <cell r="BD126">
            <v>4275.2369727835448</v>
          </cell>
          <cell r="BE126">
            <v>417.36454544306469</v>
          </cell>
          <cell r="BF126">
            <v>-155.85754210910673</v>
          </cell>
          <cell r="BG126">
            <v>0</v>
          </cell>
          <cell r="BH126">
            <v>-3193979.5796211427</v>
          </cell>
          <cell r="BI126">
            <v>591974</v>
          </cell>
          <cell r="BJ126">
            <v>-164760.23933831695</v>
          </cell>
          <cell r="BK126">
            <v>2367896</v>
          </cell>
          <cell r="BL126">
            <v>0</v>
          </cell>
          <cell r="BM126">
            <v>4293.660254298039</v>
          </cell>
          <cell r="BN126">
            <v>0</v>
          </cell>
          <cell r="BO126">
            <v>2372189.6602542982</v>
          </cell>
          <cell r="BP126">
            <v>1083340</v>
          </cell>
          <cell r="BQ126">
            <v>17296161.85095226</v>
          </cell>
          <cell r="BR126">
            <v>0</v>
          </cell>
          <cell r="BS126">
            <v>2730204.9563658317</v>
          </cell>
          <cell r="BT126">
            <v>21109706.807318091</v>
          </cell>
          <cell r="BU126">
            <v>-4267903</v>
          </cell>
          <cell r="BV126">
            <v>-4267903</v>
          </cell>
          <cell r="BW126">
            <v>-4267903</v>
          </cell>
          <cell r="BX126">
            <v>-4263634</v>
          </cell>
          <cell r="BY126">
            <v>-1670173</v>
          </cell>
          <cell r="BZ126">
            <v>0</v>
          </cell>
          <cell r="CA126"/>
          <cell r="CB126">
            <v>-18737516</v>
          </cell>
          <cell r="CC126">
            <v>46900827</v>
          </cell>
          <cell r="CD126">
            <v>-164760.23933831695</v>
          </cell>
          <cell r="CE126">
            <v>-1410883.2599999998</v>
          </cell>
          <cell r="CF126">
            <v>-7250423.9342682231</v>
          </cell>
          <cell r="CG126">
            <v>330951</v>
          </cell>
          <cell r="CH126">
            <v>-1083339.7400000002</v>
          </cell>
          <cell r="CI126">
            <v>3193979.5796211427</v>
          </cell>
          <cell r="CJ126">
            <v>-591974</v>
          </cell>
          <cell r="CK126">
            <v>39924376.406014606</v>
          </cell>
          <cell r="CL126"/>
          <cell r="CM126"/>
          <cell r="CN126"/>
          <cell r="CO126"/>
          <cell r="CP126"/>
          <cell r="CQ126"/>
          <cell r="CR126"/>
          <cell r="CS126">
            <v>1.3479360943731201E-3</v>
          </cell>
          <cell r="CT126">
            <v>1.4304866115031291E-3</v>
          </cell>
          <cell r="CU126">
            <v>1.4014362935108884E-3</v>
          </cell>
          <cell r="CV126">
            <v>1.3817991167730857E-3</v>
          </cell>
          <cell r="CW126"/>
          <cell r="CX126"/>
          <cell r="CY126"/>
          <cell r="CZ126"/>
          <cell r="DA126"/>
          <cell r="DB126"/>
          <cell r="DC126"/>
          <cell r="DD126">
            <v>58639802</v>
          </cell>
          <cell r="DE126">
            <v>46900827</v>
          </cell>
          <cell r="DF126">
            <v>39924377</v>
          </cell>
          <cell r="DG126">
            <v>43719432</v>
          </cell>
          <cell r="DH126"/>
          <cell r="DI126"/>
          <cell r="DJ126"/>
          <cell r="DK126"/>
          <cell r="DL126"/>
          <cell r="DM126"/>
          <cell r="DN126"/>
          <cell r="DO126">
            <v>21573130.217260268</v>
          </cell>
          <cell r="DP126">
            <v>22730696.271889336</v>
          </cell>
          <cell r="DQ126">
            <v>23320532.897563759</v>
          </cell>
          <cell r="DR126">
            <v>24812604.960640077</v>
          </cell>
          <cell r="DS126"/>
          <cell r="DT126"/>
          <cell r="DU126"/>
          <cell r="DV126"/>
          <cell r="DW126"/>
          <cell r="DX126"/>
          <cell r="DY126"/>
          <cell r="DZ126">
            <v>2.7181869950927831</v>
          </cell>
          <cell r="EA126">
            <v>2.0633255769644614</v>
          </cell>
          <cell r="EB126">
            <v>1.7119839060011706</v>
          </cell>
          <cell r="EC126">
            <v>1.7619847681995335</v>
          </cell>
          <cell r="ED126"/>
          <cell r="EE126"/>
          <cell r="EF126"/>
          <cell r="EG126"/>
          <cell r="EH126"/>
          <cell r="EI126"/>
          <cell r="EJ126"/>
          <cell r="EK126">
            <v>2.41E-2</v>
          </cell>
          <cell r="EL126">
            <v>3.5200000000000002E-2</v>
          </cell>
          <cell r="EM126">
            <v>4.396794443253986E-2</v>
          </cell>
          <cell r="EN126">
            <v>4.3984752298205455E-2</v>
          </cell>
        </row>
        <row r="127">
          <cell r="B127">
            <v>32800</v>
          </cell>
          <cell r="C127" t="str">
            <v>Dare County Schools</v>
          </cell>
          <cell r="D127">
            <v>1.9839326391662099E-3</v>
          </cell>
          <cell r="E127">
            <v>3053454.216637223</v>
          </cell>
          <cell r="F127">
            <v>2366455.2884875713</v>
          </cell>
          <cell r="G127">
            <v>258326.87999999989</v>
          </cell>
          <cell r="H127">
            <v>-143553.66970356018</v>
          </cell>
          <cell r="I127">
            <v>-51798.739315772553</v>
          </cell>
          <cell r="J127">
            <v>603410.46563626209</v>
          </cell>
          <cell r="K127">
            <v>0</v>
          </cell>
          <cell r="L127">
            <v>-187070.27476721696</v>
          </cell>
          <cell r="M127">
            <v>8932.6694744523975</v>
          </cell>
          <cell r="N127">
            <v>425.86304459286197</v>
          </cell>
          <cell r="O127">
            <v>-3719.6733212400877</v>
          </cell>
          <cell r="P127">
            <v>6052.2107001647491</v>
          </cell>
          <cell r="Q127">
            <v>-6579176.1979592182</v>
          </cell>
          <cell r="R127">
            <v>1087031</v>
          </cell>
          <cell r="S127">
            <v>418770.03891325835</v>
          </cell>
          <cell r="T127">
            <v>5022858</v>
          </cell>
          <cell r="U127">
            <v>3017052.3083419842</v>
          </cell>
          <cell r="V127">
            <v>41800.254476187431</v>
          </cell>
          <cell r="W127">
            <v>0</v>
          </cell>
          <cell r="X127">
            <v>8081710.5628181715</v>
          </cell>
          <cell r="Y127">
            <v>0</v>
          </cell>
          <cell r="Z127">
            <v>18871604.207057372</v>
          </cell>
          <cell r="AA127">
            <v>0</v>
          </cell>
          <cell r="AB127">
            <v>3164430.7878930643</v>
          </cell>
          <cell r="AC127">
            <v>22036034.994950436</v>
          </cell>
          <cell r="AD127" t="str">
            <v>N/A</v>
          </cell>
          <cell r="AE127">
            <v>-4667220</v>
          </cell>
          <cell r="AF127">
            <v>-4667220</v>
          </cell>
          <cell r="AG127">
            <v>-4661176</v>
          </cell>
          <cell r="AH127">
            <v>-768650</v>
          </cell>
          <cell r="AI127">
            <v>809941</v>
          </cell>
          <cell r="AJ127">
            <v>0</v>
          </cell>
          <cell r="AK127">
            <v>-13954325</v>
          </cell>
          <cell r="AL127">
            <v>55545187</v>
          </cell>
          <cell r="AM127">
            <v>418770.03891325835</v>
          </cell>
          <cell r="AN127">
            <v>-2276660.88</v>
          </cell>
          <cell r="AO127">
            <v>2793789.28025709</v>
          </cell>
          <cell r="AP127">
            <v>-488188</v>
          </cell>
          <cell r="AQ127">
            <v>1291645</v>
          </cell>
          <cell r="AR127">
            <v>6573123.9872590536</v>
          </cell>
          <cell r="AS127">
            <v>-1087031</v>
          </cell>
          <cell r="AT127">
            <v>62770635.426429398</v>
          </cell>
          <cell r="AU127">
            <v>1.9497621925860284E-3</v>
          </cell>
          <cell r="AV127">
            <v>3418682.4347617785</v>
          </cell>
          <cell r="AW127">
            <v>2460362.154489188</v>
          </cell>
          <cell r="AX127">
            <v>470118</v>
          </cell>
          <cell r="AY127">
            <v>0</v>
          </cell>
          <cell r="AZ127">
            <v>-26305.696262773778</v>
          </cell>
          <cell r="BA127">
            <v>-1995897.576723444</v>
          </cell>
          <cell r="BB127">
            <v>0</v>
          </cell>
          <cell r="BC127">
            <v>-170871.14726202164</v>
          </cell>
          <cell r="BD127">
            <v>5947.9659920870563</v>
          </cell>
          <cell r="BE127">
            <v>580.66257809843023</v>
          </cell>
          <cell r="BF127">
            <v>-216.8383567921064</v>
          </cell>
          <cell r="BG127">
            <v>0</v>
          </cell>
          <cell r="BH127">
            <v>-4443655.8815213358</v>
          </cell>
          <cell r="BI127">
            <v>616911</v>
          </cell>
          <cell r="BJ127">
            <v>335655.07769478485</v>
          </cell>
          <cell r="BK127">
            <v>4818244</v>
          </cell>
          <cell r="BL127">
            <v>0</v>
          </cell>
          <cell r="BM127">
            <v>5973.5975658707921</v>
          </cell>
          <cell r="BN127">
            <v>0</v>
          </cell>
          <cell r="BO127">
            <v>4824217.5975658707</v>
          </cell>
          <cell r="BP127">
            <v>0</v>
          </cell>
          <cell r="BQ127">
            <v>24063457.333013251</v>
          </cell>
          <cell r="BR127">
            <v>0</v>
          </cell>
          <cell r="BS127">
            <v>3798424.8207224892</v>
          </cell>
          <cell r="BT127">
            <v>27861882.153735742</v>
          </cell>
          <cell r="BU127">
            <v>-5372880</v>
          </cell>
          <cell r="BV127">
            <v>-5372880</v>
          </cell>
          <cell r="BW127">
            <v>-5372880</v>
          </cell>
          <cell r="BX127">
            <v>-5366941</v>
          </cell>
          <cell r="BY127">
            <v>-1552083</v>
          </cell>
          <cell r="BZ127">
            <v>0</v>
          </cell>
          <cell r="CA127"/>
          <cell r="CB127">
            <v>-23037664</v>
          </cell>
          <cell r="CC127">
            <v>61923558</v>
          </cell>
          <cell r="CD127">
            <v>335655.07769478485</v>
          </cell>
          <cell r="CE127">
            <v>-2108318.4900000002</v>
          </cell>
          <cell r="CF127">
            <v>-10087224.46586702</v>
          </cell>
          <cell r="CG127">
            <v>-695828</v>
          </cell>
          <cell r="CH127">
            <v>2350600.4900000002</v>
          </cell>
          <cell r="CI127">
            <v>4443655.8815213358</v>
          </cell>
          <cell r="CJ127">
            <v>-616911</v>
          </cell>
          <cell r="CK127">
            <v>55545187.493349105</v>
          </cell>
          <cell r="CL127"/>
          <cell r="CM127"/>
          <cell r="CN127"/>
          <cell r="CO127"/>
          <cell r="CP127"/>
          <cell r="CQ127"/>
          <cell r="CR127"/>
          <cell r="CS127">
            <v>1.8069744625663399E-3</v>
          </cell>
          <cell r="CT127">
            <v>1.8886835396821516E-3</v>
          </cell>
          <cell r="CU127">
            <v>1.9497621925860284E-3</v>
          </cell>
          <cell r="CV127">
            <v>1.9839326391662099E-3</v>
          </cell>
          <cell r="CW127"/>
          <cell r="CX127"/>
          <cell r="CY127"/>
          <cell r="CZ127"/>
          <cell r="DA127"/>
          <cell r="DB127"/>
          <cell r="DC127"/>
          <cell r="DD127">
            <v>78609531</v>
          </cell>
          <cell r="DE127">
            <v>61923558</v>
          </cell>
          <cell r="DF127">
            <v>55545187</v>
          </cell>
          <cell r="DG127">
            <v>62770636</v>
          </cell>
          <cell r="DH127"/>
          <cell r="DI127"/>
          <cell r="DJ127"/>
          <cell r="DK127"/>
          <cell r="DL127"/>
          <cell r="DM127"/>
          <cell r="DN127"/>
          <cell r="DO127">
            <v>32377245.266227331</v>
          </cell>
          <cell r="DP127">
            <v>33436840.334378324</v>
          </cell>
          <cell r="DQ127">
            <v>34848461.313933916</v>
          </cell>
          <cell r="DR127">
            <v>36310308.29974138</v>
          </cell>
          <cell r="DS127"/>
          <cell r="DT127"/>
          <cell r="DU127"/>
          <cell r="DV127"/>
          <cell r="DW127"/>
          <cell r="DX127"/>
          <cell r="DY127"/>
          <cell r="DZ127">
            <v>2.4279252405082627</v>
          </cell>
          <cell r="EA127">
            <v>1.8519560275655846</v>
          </cell>
          <cell r="EB127">
            <v>1.5939064425145979</v>
          </cell>
          <cell r="EC127">
            <v>1.728727706794136</v>
          </cell>
          <cell r="ED127"/>
          <cell r="EE127"/>
          <cell r="EF127"/>
          <cell r="EG127"/>
          <cell r="EH127"/>
          <cell r="EI127"/>
          <cell r="EJ127"/>
          <cell r="EK127">
            <v>2.41E-2</v>
          </cell>
          <cell r="EL127">
            <v>3.5200000000000002E-2</v>
          </cell>
          <cell r="EM127">
            <v>4.396794443253986E-2</v>
          </cell>
          <cell r="EN127">
            <v>4.3984752298205455E-2</v>
          </cell>
        </row>
        <row r="128">
          <cell r="B128">
            <v>32900</v>
          </cell>
          <cell r="C128" t="str">
            <v>Davidson County Schools</v>
          </cell>
          <cell r="D128">
            <v>5.577878502785071E-3</v>
          </cell>
          <cell r="E128">
            <v>8584866.3901094813</v>
          </cell>
          <cell r="F128">
            <v>6653350.9358484903</v>
          </cell>
          <cell r="G128">
            <v>-1813296.209999999</v>
          </cell>
          <cell r="H128">
            <v>-403604.89687387703</v>
          </cell>
          <cell r="I128">
            <v>-145633.51033039275</v>
          </cell>
          <cell r="J128">
            <v>1696504.3057321566</v>
          </cell>
          <cell r="K128">
            <v>0</v>
          </cell>
          <cell r="L128">
            <v>-525952.97014352796</v>
          </cell>
          <cell r="M128">
            <v>25114.43385243796</v>
          </cell>
          <cell r="N128">
            <v>1197.3250878938322</v>
          </cell>
          <cell r="O128">
            <v>-10457.958826993226</v>
          </cell>
          <cell r="P128">
            <v>17015.948673016675</v>
          </cell>
          <cell r="Q128">
            <v>-18497525.952320132</v>
          </cell>
          <cell r="R128">
            <v>424855</v>
          </cell>
          <cell r="S128">
            <v>-3993567.1591914427</v>
          </cell>
          <cell r="T128">
            <v>5223084</v>
          </cell>
          <cell r="U128">
            <v>8482521.4728819989</v>
          </cell>
          <cell r="V128">
            <v>117522.50870355175</v>
          </cell>
          <cell r="W128">
            <v>0</v>
          </cell>
          <cell r="X128">
            <v>13823127.981585551</v>
          </cell>
          <cell r="Y128">
            <v>14331182</v>
          </cell>
          <cell r="Z128">
            <v>53058008.796030931</v>
          </cell>
          <cell r="AA128">
            <v>0</v>
          </cell>
          <cell r="AB128">
            <v>8896879.9226762448</v>
          </cell>
          <cell r="AC128">
            <v>76286070.718707189</v>
          </cell>
          <cell r="AD128" t="str">
            <v>N/A</v>
          </cell>
          <cell r="AE128">
            <v>-18292968</v>
          </cell>
          <cell r="AF128">
            <v>-18292968</v>
          </cell>
          <cell r="AG128">
            <v>-18275976</v>
          </cell>
          <cell r="AH128">
            <v>-7338604</v>
          </cell>
          <cell r="AI128">
            <v>-262427</v>
          </cell>
          <cell r="AJ128">
            <v>0</v>
          </cell>
          <cell r="AK128">
            <v>-62462943</v>
          </cell>
          <cell r="AL128">
            <v>166004599</v>
          </cell>
          <cell r="AM128">
            <v>-3993567.1591914427</v>
          </cell>
          <cell r="AN128">
            <v>-5934855.790000001</v>
          </cell>
          <cell r="AO128">
            <v>7854811.6302006422</v>
          </cell>
          <cell r="AP128">
            <v>3561131</v>
          </cell>
          <cell r="AQ128">
            <v>-9066490</v>
          </cell>
          <cell r="AR128">
            <v>18480510.003647115</v>
          </cell>
          <cell r="AS128">
            <v>-424855</v>
          </cell>
          <cell r="AT128">
            <v>176481283.68465635</v>
          </cell>
          <cell r="AU128">
            <v>5.8271383719463894E-3</v>
          </cell>
          <cell r="AV128">
            <v>10217212.987742605</v>
          </cell>
          <cell r="AW128">
            <v>7353138.1282417905</v>
          </cell>
          <cell r="AX128">
            <v>-1316176</v>
          </cell>
          <cell r="AY128">
            <v>0</v>
          </cell>
          <cell r="AZ128">
            <v>-78618.270821154205</v>
          </cell>
          <cell r="BA128">
            <v>-5965020.452250272</v>
          </cell>
          <cell r="BB128">
            <v>0</v>
          </cell>
          <cell r="BC128">
            <v>-510672.4413136841</v>
          </cell>
          <cell r="BD128">
            <v>17776.332415981746</v>
          </cell>
          <cell r="BE128">
            <v>1735.3917328260982</v>
          </cell>
          <cell r="BF128">
            <v>-648.05190816486424</v>
          </cell>
          <cell r="BG128">
            <v>0</v>
          </cell>
          <cell r="BH128">
            <v>-13280490.204087151</v>
          </cell>
          <cell r="BI128">
            <v>1741028</v>
          </cell>
          <cell r="BJ128">
            <v>-1820734.5802472234</v>
          </cell>
          <cell r="BK128">
            <v>6964112</v>
          </cell>
          <cell r="BL128">
            <v>0</v>
          </cell>
          <cell r="BM128">
            <v>17852.935977019355</v>
          </cell>
          <cell r="BN128">
            <v>0</v>
          </cell>
          <cell r="BO128">
            <v>6981964.9359770194</v>
          </cell>
          <cell r="BP128">
            <v>6580865</v>
          </cell>
          <cell r="BQ128">
            <v>71917024.609507263</v>
          </cell>
          <cell r="BR128">
            <v>0</v>
          </cell>
          <cell r="BS128">
            <v>11352126.484937469</v>
          </cell>
          <cell r="BT128">
            <v>89850016.094444737</v>
          </cell>
          <cell r="BU128">
            <v>-18881498</v>
          </cell>
          <cell r="BV128">
            <v>-18881498</v>
          </cell>
          <cell r="BW128">
            <v>-18881498</v>
          </cell>
          <cell r="BX128">
            <v>-18863747</v>
          </cell>
          <cell r="BY128">
            <v>-7359812</v>
          </cell>
          <cell r="BZ128">
            <v>0</v>
          </cell>
          <cell r="CA128"/>
          <cell r="CB128">
            <v>-82868053</v>
          </cell>
          <cell r="CC128">
            <v>196722370</v>
          </cell>
          <cell r="CD128">
            <v>-1820734.5802472234</v>
          </cell>
          <cell r="CE128">
            <v>-5678755.3899999987</v>
          </cell>
          <cell r="CF128">
            <v>-30147088.180804715</v>
          </cell>
          <cell r="CG128">
            <v>1970209</v>
          </cell>
          <cell r="CH128">
            <v>-6580864.6100000013</v>
          </cell>
          <cell r="CI128">
            <v>13280490.204087151</v>
          </cell>
          <cell r="CJ128">
            <v>-1741028</v>
          </cell>
          <cell r="CK128">
            <v>166004598.44303519</v>
          </cell>
          <cell r="CL128"/>
          <cell r="CM128"/>
          <cell r="CN128"/>
          <cell r="CO128"/>
          <cell r="CP128"/>
          <cell r="CQ128"/>
          <cell r="CR128"/>
          <cell r="CS128">
            <v>5.7509570539636679E-3</v>
          </cell>
          <cell r="CT128">
            <v>6.0000800056776377E-3</v>
          </cell>
          <cell r="CU128">
            <v>5.8271383719463894E-3</v>
          </cell>
          <cell r="CV128">
            <v>5.577878502785071E-3</v>
          </cell>
          <cell r="CW128"/>
          <cell r="CX128"/>
          <cell r="CY128"/>
          <cell r="CZ128"/>
          <cell r="DA128"/>
          <cell r="DB128"/>
          <cell r="DC128"/>
          <cell r="DD128">
            <v>250186179</v>
          </cell>
          <cell r="DE128">
            <v>196722370</v>
          </cell>
          <cell r="DF128">
            <v>166004599</v>
          </cell>
          <cell r="DG128">
            <v>176481284</v>
          </cell>
          <cell r="DH128"/>
          <cell r="DI128"/>
          <cell r="DJ128"/>
          <cell r="DK128"/>
          <cell r="DL128"/>
          <cell r="DM128"/>
          <cell r="DN128"/>
          <cell r="DO128">
            <v>88724339.921425864</v>
          </cell>
          <cell r="DP128">
            <v>91443216.518730476</v>
          </cell>
          <cell r="DQ128">
            <v>93864322.899197564</v>
          </cell>
          <cell r="DR128">
            <v>94654608.133559719</v>
          </cell>
          <cell r="DS128"/>
          <cell r="DT128"/>
          <cell r="DU128"/>
          <cell r="DV128"/>
          <cell r="DW128"/>
          <cell r="DX128"/>
          <cell r="DY128"/>
          <cell r="DZ128">
            <v>2.8198144863243217</v>
          </cell>
          <cell r="EA128">
            <v>2.1513063241788419</v>
          </cell>
          <cell r="EB128">
            <v>1.7685590634715926</v>
          </cell>
          <cell r="EC128">
            <v>1.8644764103928364</v>
          </cell>
          <cell r="ED128"/>
          <cell r="EE128"/>
          <cell r="EF128"/>
          <cell r="EG128"/>
          <cell r="EH128"/>
          <cell r="EI128"/>
          <cell r="EJ128"/>
          <cell r="EK128">
            <v>2.41E-2</v>
          </cell>
          <cell r="EL128">
            <v>3.5200000000000002E-2</v>
          </cell>
          <cell r="EM128">
            <v>4.396794443253986E-2</v>
          </cell>
          <cell r="EN128">
            <v>4.3984752298205455E-2</v>
          </cell>
        </row>
        <row r="129">
          <cell r="B129">
            <v>32901</v>
          </cell>
          <cell r="C129" t="str">
            <v>Invest Collegiate Charter School</v>
          </cell>
          <cell r="D129">
            <v>1.2492228651118248E-4</v>
          </cell>
          <cell r="E129">
            <v>192266.85169101489</v>
          </cell>
          <cell r="F129">
            <v>149008.59017501181</v>
          </cell>
          <cell r="G129">
            <v>-228411.17</v>
          </cell>
          <cell r="H129">
            <v>-9039.1439217293937</v>
          </cell>
          <cell r="I129">
            <v>-3261.6112190394178</v>
          </cell>
          <cell r="J129">
            <v>37994.946796045944</v>
          </cell>
          <cell r="K129">
            <v>0</v>
          </cell>
          <cell r="L129">
            <v>-11779.253993228991</v>
          </cell>
          <cell r="M129">
            <v>562.46339889151307</v>
          </cell>
          <cell r="N129">
            <v>26.815318333344386</v>
          </cell>
          <cell r="O129">
            <v>-234.21667005752951</v>
          </cell>
          <cell r="P129">
            <v>381.08955122073792</v>
          </cell>
          <cell r="Q129">
            <v>-414270.98772588809</v>
          </cell>
          <cell r="R129">
            <v>-313300</v>
          </cell>
          <cell r="S129">
            <v>-600055.62659942522</v>
          </cell>
          <cell r="T129">
            <v>0</v>
          </cell>
          <cell r="U129">
            <v>189974.73273100686</v>
          </cell>
          <cell r="V129">
            <v>2632.036624040416</v>
          </cell>
          <cell r="W129">
            <v>0</v>
          </cell>
          <cell r="X129">
            <v>192606.76935504729</v>
          </cell>
          <cell r="Y129">
            <v>2097402</v>
          </cell>
          <cell r="Z129">
            <v>1188288.3023036711</v>
          </cell>
          <cell r="AA129">
            <v>0</v>
          </cell>
          <cell r="AB129">
            <v>199254.71345444515</v>
          </cell>
          <cell r="AC129">
            <v>3484945.0157581163</v>
          </cell>
          <cell r="AD129" t="str">
            <v>N/A</v>
          </cell>
          <cell r="AE129">
            <v>-920306</v>
          </cell>
          <cell r="AF129">
            <v>-920306</v>
          </cell>
          <cell r="AG129">
            <v>-919926</v>
          </cell>
          <cell r="AH129">
            <v>-338122</v>
          </cell>
          <cell r="AI129">
            <v>-193679</v>
          </cell>
          <cell r="AJ129">
            <v>0</v>
          </cell>
          <cell r="AK129">
            <v>-3292339</v>
          </cell>
          <cell r="AL129">
            <v>4445743</v>
          </cell>
          <cell r="AM129">
            <v>-600055.62659942522</v>
          </cell>
          <cell r="AN129">
            <v>-99053.829999999987</v>
          </cell>
          <cell r="AO129">
            <v>175916.52963924417</v>
          </cell>
          <cell r="AP129">
            <v>444798</v>
          </cell>
          <cell r="AQ129">
            <v>-1142060</v>
          </cell>
          <cell r="AR129">
            <v>413889.89817466732</v>
          </cell>
          <cell r="AS129">
            <v>313300</v>
          </cell>
          <cell r="AT129">
            <v>3952477.9712144858</v>
          </cell>
          <cell r="AU129">
            <v>1.5605566672237547E-4</v>
          </cell>
          <cell r="AV129">
            <v>273625.55736154661</v>
          </cell>
          <cell r="AW129">
            <v>196923.22369225003</v>
          </cell>
          <cell r="AX129">
            <v>-15437</v>
          </cell>
          <cell r="AY129">
            <v>0</v>
          </cell>
          <cell r="AZ129">
            <v>-2105.4634172789424</v>
          </cell>
          <cell r="BA129">
            <v>-159748.26480353333</v>
          </cell>
          <cell r="BB129">
            <v>0</v>
          </cell>
          <cell r="BC129">
            <v>-13676.237497571357</v>
          </cell>
          <cell r="BD129">
            <v>476.06513351561256</v>
          </cell>
          <cell r="BE129">
            <v>46.475250217924085</v>
          </cell>
          <cell r="BF129">
            <v>-17.355375167724944</v>
          </cell>
          <cell r="BG129">
            <v>0</v>
          </cell>
          <cell r="BH129">
            <v>-355662.69769333425</v>
          </cell>
          <cell r="BI129">
            <v>-297858</v>
          </cell>
          <cell r="BJ129">
            <v>-373433.69734935538</v>
          </cell>
          <cell r="BK129">
            <v>0</v>
          </cell>
          <cell r="BL129">
            <v>0</v>
          </cell>
          <cell r="BM129">
            <v>478.1166413103449</v>
          </cell>
          <cell r="BN129">
            <v>0</v>
          </cell>
          <cell r="BO129">
            <v>478.1166413103449</v>
          </cell>
          <cell r="BP129">
            <v>1268642</v>
          </cell>
          <cell r="BQ129">
            <v>1925998.4074099476</v>
          </cell>
          <cell r="BR129">
            <v>0</v>
          </cell>
          <cell r="BS129">
            <v>304019.495375723</v>
          </cell>
          <cell r="BT129">
            <v>3498659.9027856705</v>
          </cell>
          <cell r="BU129">
            <v>-830340</v>
          </cell>
          <cell r="BV129">
            <v>-830340</v>
          </cell>
          <cell r="BW129">
            <v>-830340</v>
          </cell>
          <cell r="BX129">
            <v>-829865</v>
          </cell>
          <cell r="BY129">
            <v>-177296</v>
          </cell>
          <cell r="BZ129">
            <v>0</v>
          </cell>
          <cell r="CA129"/>
          <cell r="CB129">
            <v>-3498181</v>
          </cell>
          <cell r="CC129">
            <v>5159836</v>
          </cell>
          <cell r="CD129">
            <v>-373433.69734935538</v>
          </cell>
          <cell r="CE129">
            <v>-124649.93</v>
          </cell>
          <cell r="CF129">
            <v>-807364.37776099681</v>
          </cell>
          <cell r="CG129">
            <v>15045</v>
          </cell>
          <cell r="CH129">
            <v>-77210.070000000007</v>
          </cell>
          <cell r="CI129">
            <v>355662.69769333425</v>
          </cell>
          <cell r="CJ129">
            <v>297858</v>
          </cell>
          <cell r="CK129">
            <v>4445743.6225829823</v>
          </cell>
          <cell r="CL129"/>
          <cell r="CM129"/>
          <cell r="CN129"/>
          <cell r="CO129"/>
          <cell r="CP129"/>
          <cell r="CQ129"/>
          <cell r="CR129"/>
          <cell r="CS129">
            <v>1.9763566281025743E-4</v>
          </cell>
          <cell r="CT129">
            <v>1.5737624799041589E-4</v>
          </cell>
          <cell r="CU129">
            <v>1.5605566672237547E-4</v>
          </cell>
          <cell r="CV129">
            <v>1.2492228651118248E-4</v>
          </cell>
          <cell r="CW129"/>
          <cell r="CX129"/>
          <cell r="CY129"/>
          <cell r="CZ129"/>
          <cell r="DA129"/>
          <cell r="DB129"/>
          <cell r="DC129"/>
          <cell r="DD129">
            <v>8597823</v>
          </cell>
          <cell r="DE129">
            <v>5159836</v>
          </cell>
          <cell r="DF129">
            <v>4445743</v>
          </cell>
          <cell r="DG129">
            <v>3952479</v>
          </cell>
          <cell r="DH129"/>
          <cell r="DI129"/>
          <cell r="DJ129"/>
          <cell r="DK129"/>
          <cell r="DL129"/>
          <cell r="DM129"/>
          <cell r="DN129"/>
          <cell r="DO129">
            <v>2208397.9618186615</v>
          </cell>
          <cell r="DP129">
            <v>1960018.1363343119</v>
          </cell>
          <cell r="DQ129">
            <v>2060342.5355291408</v>
          </cell>
          <cell r="DR129">
            <v>1579802.7440828921</v>
          </cell>
          <cell r="DS129"/>
          <cell r="DT129"/>
          <cell r="DU129"/>
          <cell r="DV129"/>
          <cell r="DW129"/>
          <cell r="DX129"/>
          <cell r="DY129"/>
          <cell r="DZ129">
            <v>3.8932398728169058</v>
          </cell>
          <cell r="EA129">
            <v>2.6325450282057536</v>
          </cell>
          <cell r="EB129">
            <v>2.1577688774251493</v>
          </cell>
          <cell r="EC129">
            <v>2.5018813360110315</v>
          </cell>
          <cell r="ED129"/>
          <cell r="EE129"/>
          <cell r="EF129"/>
          <cell r="EG129"/>
          <cell r="EH129"/>
          <cell r="EI129"/>
          <cell r="EJ129"/>
          <cell r="EK129">
            <v>2.41E-2</v>
          </cell>
          <cell r="EL129">
            <v>3.5200000000000002E-2</v>
          </cell>
          <cell r="EM129">
            <v>4.396794443253986E-2</v>
          </cell>
          <cell r="EN129">
            <v>4.3984752298205455E-2</v>
          </cell>
        </row>
        <row r="130">
          <cell r="B130">
            <v>32905</v>
          </cell>
          <cell r="C130" t="str">
            <v>Davidson County Community College</v>
          </cell>
          <cell r="D130">
            <v>7.4144748723605988E-4</v>
          </cell>
          <cell r="E130">
            <v>1141155.6580204784</v>
          </cell>
          <cell r="F130">
            <v>884406.20042573824</v>
          </cell>
          <cell r="G130">
            <v>-411250.04999999993</v>
          </cell>
          <cell r="H130">
            <v>-53649.758859732574</v>
          </cell>
          <cell r="I130">
            <v>-19358.54290083973</v>
          </cell>
          <cell r="J130">
            <v>225510.26415189964</v>
          </cell>
          <cell r="K130">
            <v>0</v>
          </cell>
          <cell r="L130">
            <v>-69913.051695648872</v>
          </cell>
          <cell r="M130">
            <v>3338.3720824949419</v>
          </cell>
          <cell r="N130">
            <v>159.15615182014366</v>
          </cell>
          <cell r="O130">
            <v>-1390.1391523714015</v>
          </cell>
          <cell r="P130">
            <v>2261.8693433796584</v>
          </cell>
          <cell r="Q130">
            <v>-2458810.1247783736</v>
          </cell>
          <cell r="R130">
            <v>-192062</v>
          </cell>
          <cell r="S130">
            <v>-949602.14721115492</v>
          </cell>
          <cell r="T130">
            <v>380800</v>
          </cell>
          <cell r="U130">
            <v>1127551.3133450234</v>
          </cell>
          <cell r="V130">
            <v>15621.847755991543</v>
          </cell>
          <cell r="W130">
            <v>0</v>
          </cell>
          <cell r="X130">
            <v>1523973.1611010151</v>
          </cell>
          <cell r="Y130">
            <v>2918036</v>
          </cell>
          <cell r="Z130">
            <v>7052811.7957254378</v>
          </cell>
          <cell r="AA130">
            <v>0</v>
          </cell>
          <cell r="AB130">
            <v>1182630.5036252658</v>
          </cell>
          <cell r="AC130">
            <v>11153478.299350705</v>
          </cell>
          <cell r="AD130" t="str">
            <v>N/A</v>
          </cell>
          <cell r="AE130">
            <v>-2850370</v>
          </cell>
          <cell r="AF130">
            <v>-2850370</v>
          </cell>
          <cell r="AG130">
            <v>-2848112</v>
          </cell>
          <cell r="AH130">
            <v>-875555</v>
          </cell>
          <cell r="AI130">
            <v>-205098</v>
          </cell>
          <cell r="AJ130">
            <v>0</v>
          </cell>
          <cell r="AK130">
            <v>-9629505</v>
          </cell>
          <cell r="AL130">
            <v>22806807</v>
          </cell>
          <cell r="AM130">
            <v>-949602.14721115492</v>
          </cell>
          <cell r="AN130">
            <v>-879331.95000000007</v>
          </cell>
          <cell r="AO130">
            <v>1044112.0836563434</v>
          </cell>
          <cell r="AP130">
            <v>844683</v>
          </cell>
          <cell r="AQ130">
            <v>-2056250</v>
          </cell>
          <cell r="AR130">
            <v>2456548.2554349941</v>
          </cell>
          <cell r="AS130">
            <v>192062</v>
          </cell>
          <cell r="AT130">
            <v>23459028.241880182</v>
          </cell>
          <cell r="AU130">
            <v>8.0057071033108238E-4</v>
          </cell>
          <cell r="AV130">
            <v>1403708.1217395039</v>
          </cell>
          <cell r="AW130">
            <v>1010222.623651686</v>
          </cell>
          <cell r="AX130">
            <v>95197</v>
          </cell>
          <cell r="AY130">
            <v>0</v>
          </cell>
          <cell r="AZ130">
            <v>-10801.09667882654</v>
          </cell>
          <cell r="BA130">
            <v>-819513.86011146696</v>
          </cell>
          <cell r="BB130">
            <v>0</v>
          </cell>
          <cell r="BC130">
            <v>-70159.548820263604</v>
          </cell>
          <cell r="BD130">
            <v>2442.2298152138137</v>
          </cell>
          <cell r="BE130">
            <v>238.41956438512031</v>
          </cell>
          <cell r="BF130">
            <v>-89.03364624884729</v>
          </cell>
          <cell r="BG130">
            <v>0</v>
          </cell>
          <cell r="BH130">
            <v>-1824561.3537197891</v>
          </cell>
          <cell r="BI130">
            <v>-287262</v>
          </cell>
          <cell r="BJ130">
            <v>-500578.49820580613</v>
          </cell>
          <cell r="BK130">
            <v>476000</v>
          </cell>
          <cell r="BL130">
            <v>0</v>
          </cell>
          <cell r="BM130">
            <v>2452.7541177718258</v>
          </cell>
          <cell r="BN130">
            <v>0</v>
          </cell>
          <cell r="BO130">
            <v>478452.75411777181</v>
          </cell>
          <cell r="BP130">
            <v>1149048</v>
          </cell>
          <cell r="BQ130">
            <v>9880435.2671137936</v>
          </cell>
          <cell r="BR130">
            <v>0</v>
          </cell>
          <cell r="BS130">
            <v>1559630.024845117</v>
          </cell>
          <cell r="BT130">
            <v>12589113.291958911</v>
          </cell>
          <cell r="BU130">
            <v>-2844496</v>
          </cell>
          <cell r="BV130">
            <v>-2844496</v>
          </cell>
          <cell r="BW130">
            <v>-2844496</v>
          </cell>
          <cell r="BX130">
            <v>-2842057</v>
          </cell>
          <cell r="BY130">
            <v>-735115</v>
          </cell>
          <cell r="BZ130">
            <v>0</v>
          </cell>
          <cell r="CA130"/>
          <cell r="CB130">
            <v>-12110660</v>
          </cell>
          <cell r="CC130">
            <v>25876396</v>
          </cell>
          <cell r="CD130">
            <v>-500578.49820580613</v>
          </cell>
          <cell r="CE130">
            <v>-885902.99000000011</v>
          </cell>
          <cell r="CF130">
            <v>-4141805.8502803394</v>
          </cell>
          <cell r="CG130">
            <v>-129125</v>
          </cell>
          <cell r="CH130">
            <v>475999.99000000011</v>
          </cell>
          <cell r="CI130">
            <v>1824561.3537197891</v>
          </cell>
          <cell r="CJ130">
            <v>287262</v>
          </cell>
          <cell r="CK130">
            <v>22806807.005233642</v>
          </cell>
          <cell r="CL130"/>
          <cell r="CM130"/>
          <cell r="CN130"/>
          <cell r="CO130"/>
          <cell r="CP130"/>
          <cell r="CQ130"/>
          <cell r="CR130"/>
          <cell r="CS130">
            <v>8.3108550435342281E-4</v>
          </cell>
          <cell r="CT130">
            <v>7.8923635609906258E-4</v>
          </cell>
          <cell r="CU130">
            <v>8.0057071033108238E-4</v>
          </cell>
          <cell r="CV130">
            <v>7.4144748723605988E-4</v>
          </cell>
          <cell r="CW130"/>
          <cell r="CX130"/>
          <cell r="CY130"/>
          <cell r="CZ130"/>
          <cell r="DA130"/>
          <cell r="DB130"/>
          <cell r="DC130"/>
          <cell r="DD130">
            <v>36155044</v>
          </cell>
          <cell r="DE130">
            <v>25876396</v>
          </cell>
          <cell r="DF130">
            <v>22806807</v>
          </cell>
          <cell r="DG130">
            <v>23459027</v>
          </cell>
          <cell r="DH130"/>
          <cell r="DI130"/>
          <cell r="DJ130"/>
          <cell r="DK130"/>
          <cell r="DL130"/>
          <cell r="DM130"/>
          <cell r="DN130"/>
          <cell r="DO130">
            <v>13729855.95979077</v>
          </cell>
          <cell r="DP130">
            <v>14586540.803366374</v>
          </cell>
          <cell r="DQ130">
            <v>14643117.831269117</v>
          </cell>
          <cell r="DR130">
            <v>14024404.988376126</v>
          </cell>
          <cell r="DS130"/>
          <cell r="DT130"/>
          <cell r="DU130"/>
          <cell r="DV130"/>
          <cell r="DW130"/>
          <cell r="DX130"/>
          <cell r="DY130"/>
          <cell r="DZ130">
            <v>2.6333156083999421</v>
          </cell>
          <cell r="EA130">
            <v>1.7739912669375375</v>
          </cell>
          <cell r="EB130">
            <v>1.5575103104953529</v>
          </cell>
          <cell r="EC130">
            <v>1.6727288622543053</v>
          </cell>
          <cell r="ED130"/>
          <cell r="EE130"/>
          <cell r="EF130"/>
          <cell r="EG130"/>
          <cell r="EH130"/>
          <cell r="EI130"/>
          <cell r="EJ130"/>
          <cell r="EK130">
            <v>2.41E-2</v>
          </cell>
          <cell r="EL130">
            <v>3.5200000000000002E-2</v>
          </cell>
          <cell r="EM130">
            <v>4.396794443253986E-2</v>
          </cell>
          <cell r="EN130">
            <v>4.3984752298205455E-2</v>
          </cell>
        </row>
        <row r="131">
          <cell r="B131">
            <v>32910</v>
          </cell>
          <cell r="C131" t="str">
            <v>Lexington City Schools</v>
          </cell>
          <cell r="D131">
            <v>1.0862767486415957E-3</v>
          </cell>
          <cell r="E131">
            <v>1671879.5049254545</v>
          </cell>
          <cell r="F131">
            <v>1295722.0955164831</v>
          </cell>
          <cell r="G131">
            <v>164453.6399999999</v>
          </cell>
          <cell r="H131">
            <v>-78600.961798123142</v>
          </cell>
          <cell r="I131">
            <v>-28361.732156046757</v>
          </cell>
          <cell r="J131">
            <v>330389.62400615867</v>
          </cell>
          <cell r="K131">
            <v>0</v>
          </cell>
          <cell r="L131">
            <v>-102427.91808043735</v>
          </cell>
          <cell r="M131">
            <v>4890.9680509496648</v>
          </cell>
          <cell r="N131">
            <v>233.17582175641036</v>
          </cell>
          <cell r="O131">
            <v>-2036.6591897513792</v>
          </cell>
          <cell r="P131">
            <v>3313.8099710037841</v>
          </cell>
          <cell r="Q131">
            <v>-3602343.1380527685</v>
          </cell>
          <cell r="R131">
            <v>120319</v>
          </cell>
          <cell r="S131">
            <v>-222568.59098532144</v>
          </cell>
          <cell r="T131">
            <v>2019980</v>
          </cell>
          <cell r="U131">
            <v>1651948.1091680257</v>
          </cell>
          <cell r="V131">
            <v>22887.190637615247</v>
          </cell>
          <cell r="W131">
            <v>0</v>
          </cell>
          <cell r="X131">
            <v>3694815.2998056407</v>
          </cell>
          <cell r="Y131">
            <v>1115684</v>
          </cell>
          <cell r="Z131">
            <v>10332903.675756255</v>
          </cell>
          <cell r="AA131">
            <v>0</v>
          </cell>
          <cell r="AB131">
            <v>1732643.2963059179</v>
          </cell>
          <cell r="AC131">
            <v>13181230.972062172</v>
          </cell>
          <cell r="AD131" t="str">
            <v>N/A</v>
          </cell>
          <cell r="AE131">
            <v>-3007339</v>
          </cell>
          <cell r="AF131">
            <v>-3007339</v>
          </cell>
          <cell r="AG131">
            <v>-3004030</v>
          </cell>
          <cell r="AH131">
            <v>-934186</v>
          </cell>
          <cell r="AI131">
            <v>466480</v>
          </cell>
          <cell r="AJ131">
            <v>0</v>
          </cell>
          <cell r="AK131">
            <v>-9486414</v>
          </cell>
          <cell r="AL131">
            <v>30293604</v>
          </cell>
          <cell r="AM131">
            <v>-222568.59098532144</v>
          </cell>
          <cell r="AN131">
            <v>-1205253.6399999999</v>
          </cell>
          <cell r="AO131">
            <v>1529703.3154426389</v>
          </cell>
          <cell r="AP131">
            <v>-327203</v>
          </cell>
          <cell r="AQ131">
            <v>822260</v>
          </cell>
          <cell r="AR131">
            <v>3599029.3280817647</v>
          </cell>
          <cell r="AS131">
            <v>-120319</v>
          </cell>
          <cell r="AT131">
            <v>34369252.412539087</v>
          </cell>
          <cell r="AU131">
            <v>1.0633742850252824E-3</v>
          </cell>
          <cell r="AV131">
            <v>1864503.785957424</v>
          </cell>
          <cell r="AW131">
            <v>1341848.6915387076</v>
          </cell>
          <cell r="AX131">
            <v>-278922</v>
          </cell>
          <cell r="AY131">
            <v>0</v>
          </cell>
          <cell r="AZ131">
            <v>-14346.775756492714</v>
          </cell>
          <cell r="BA131">
            <v>-1088535.9079698848</v>
          </cell>
          <cell r="BB131">
            <v>0</v>
          </cell>
          <cell r="BC131">
            <v>-93190.84385886458</v>
          </cell>
          <cell r="BD131">
            <v>3243.9412910152619</v>
          </cell>
          <cell r="BE131">
            <v>316.68562257194941</v>
          </cell>
          <cell r="BF131">
            <v>-118.26074661650793</v>
          </cell>
          <cell r="BG131">
            <v>0</v>
          </cell>
          <cell r="BH131">
            <v>-2423510.6280545294</v>
          </cell>
          <cell r="BI131">
            <v>399240</v>
          </cell>
          <cell r="BJ131">
            <v>-289471.31197666936</v>
          </cell>
          <cell r="BK131">
            <v>1596960</v>
          </cell>
          <cell r="BL131">
            <v>0</v>
          </cell>
          <cell r="BM131">
            <v>3257.9204093662042</v>
          </cell>
          <cell r="BN131">
            <v>0</v>
          </cell>
          <cell r="BO131">
            <v>1600217.9204093663</v>
          </cell>
          <cell r="BP131">
            <v>1394605</v>
          </cell>
          <cell r="BQ131">
            <v>13123888.561399689</v>
          </cell>
          <cell r="BR131">
            <v>0</v>
          </cell>
          <cell r="BS131">
            <v>2071610.2165263656</v>
          </cell>
          <cell r="BT131">
            <v>16590103.777926054</v>
          </cell>
          <cell r="BU131">
            <v>-3402830</v>
          </cell>
          <cell r="BV131">
            <v>-3402830</v>
          </cell>
          <cell r="BW131">
            <v>-3402830</v>
          </cell>
          <cell r="BX131">
            <v>-3399591</v>
          </cell>
          <cell r="BY131">
            <v>-1381804</v>
          </cell>
          <cell r="BZ131">
            <v>0</v>
          </cell>
          <cell r="CA131"/>
          <cell r="CB131">
            <v>-14989885</v>
          </cell>
          <cell r="CC131">
            <v>36132586</v>
          </cell>
          <cell r="CD131">
            <v>-289471.31197666936</v>
          </cell>
          <cell r="CE131">
            <v>-1118374.6399999999</v>
          </cell>
          <cell r="CF131">
            <v>-5501437.6343270894</v>
          </cell>
          <cell r="CG131">
            <v>440636</v>
          </cell>
          <cell r="CH131">
            <v>-1394605.36</v>
          </cell>
          <cell r="CI131">
            <v>2423510.6280545294</v>
          </cell>
          <cell r="CJ131">
            <v>-399240</v>
          </cell>
          <cell r="CK131">
            <v>30293603.681750767</v>
          </cell>
          <cell r="CL131"/>
          <cell r="CM131"/>
          <cell r="CN131"/>
          <cell r="CO131"/>
          <cell r="CP131"/>
          <cell r="CQ131"/>
          <cell r="CR131"/>
          <cell r="CS131">
            <v>1.0467233667264405E-3</v>
          </cell>
          <cell r="CT131">
            <v>1.1020526286775946E-3</v>
          </cell>
          <cell r="CU131">
            <v>1.0633742850252824E-3</v>
          </cell>
          <cell r="CV131">
            <v>1.0862767486415957E-3</v>
          </cell>
          <cell r="CW131"/>
          <cell r="CX131"/>
          <cell r="CY131"/>
          <cell r="CZ131"/>
          <cell r="DA131"/>
          <cell r="DB131"/>
          <cell r="DC131"/>
          <cell r="DD131">
            <v>45536024</v>
          </cell>
          <cell r="DE131">
            <v>36132586</v>
          </cell>
          <cell r="DF131">
            <v>30293604</v>
          </cell>
          <cell r="DG131">
            <v>34369253</v>
          </cell>
          <cell r="DH131"/>
          <cell r="DI131"/>
          <cell r="DJ131"/>
          <cell r="DK131"/>
          <cell r="DL131"/>
          <cell r="DM131"/>
          <cell r="DN131"/>
          <cell r="DO131">
            <v>17108712.864938077</v>
          </cell>
          <cell r="DP131">
            <v>17835078.005217217</v>
          </cell>
          <cell r="DQ131">
            <v>18485648.900477439</v>
          </cell>
          <cell r="DR131">
            <v>19222507.678783286</v>
          </cell>
          <cell r="DS131"/>
          <cell r="DT131"/>
          <cell r="DU131"/>
          <cell r="DV131"/>
          <cell r="DW131"/>
          <cell r="DX131"/>
          <cell r="DY131"/>
          <cell r="DZ131">
            <v>2.6615692460021196</v>
          </cell>
          <cell r="EA131">
            <v>2.025928117019185</v>
          </cell>
          <cell r="EB131">
            <v>1.6387633543779785</v>
          </cell>
          <cell r="EC131">
            <v>1.7879692688553237</v>
          </cell>
          <cell r="ED131"/>
          <cell r="EE131"/>
          <cell r="EF131"/>
          <cell r="EG131"/>
          <cell r="EH131"/>
          <cell r="EI131"/>
          <cell r="EJ131"/>
          <cell r="EK131">
            <v>2.41E-2</v>
          </cell>
          <cell r="EL131">
            <v>3.5200000000000002E-2</v>
          </cell>
          <cell r="EM131">
            <v>4.396794443253986E-2</v>
          </cell>
          <cell r="EN131">
            <v>4.3984752298205455E-2</v>
          </cell>
        </row>
        <row r="132">
          <cell r="B132">
            <v>32920</v>
          </cell>
          <cell r="C132" t="str">
            <v>Thomasville City Schools</v>
          </cell>
          <cell r="D132">
            <v>9.0409598186168825E-4</v>
          </cell>
          <cell r="E132">
            <v>1391486.6027006593</v>
          </cell>
          <cell r="F132">
            <v>1078415.0002573309</v>
          </cell>
          <cell r="G132">
            <v>-180292.76999999979</v>
          </cell>
          <cell r="H132">
            <v>-65418.700916697555</v>
          </cell>
          <cell r="I132">
            <v>-23605.152290136604</v>
          </cell>
          <cell r="J132">
            <v>274979.58681919269</v>
          </cell>
          <cell r="K132">
            <v>0</v>
          </cell>
          <cell r="L132">
            <v>-85249.609993756196</v>
          </cell>
          <cell r="M132">
            <v>4070.697976189897</v>
          </cell>
          <cell r="N132">
            <v>194.06962708250256</v>
          </cell>
          <cell r="O132">
            <v>-1695.0886522964975</v>
          </cell>
          <cell r="P132">
            <v>2758.0469555150303</v>
          </cell>
          <cell r="Q132">
            <v>-2998189.8816054813</v>
          </cell>
          <cell r="R132">
            <v>484681</v>
          </cell>
          <cell r="S132">
            <v>-117866.19912239769</v>
          </cell>
          <cell r="T132">
            <v>1480970</v>
          </cell>
          <cell r="U132">
            <v>1374897.9250550035</v>
          </cell>
          <cell r="V132">
            <v>19048.752647468798</v>
          </cell>
          <cell r="W132">
            <v>0</v>
          </cell>
          <cell r="X132">
            <v>2874916.6777024725</v>
          </cell>
          <cell r="Y132">
            <v>901475</v>
          </cell>
          <cell r="Z132">
            <v>8599960.0984715205</v>
          </cell>
          <cell r="AA132">
            <v>0</v>
          </cell>
          <cell r="AB132">
            <v>1442059.6262864603</v>
          </cell>
          <cell r="AC132">
            <v>10943494.724757981</v>
          </cell>
          <cell r="AD132" t="str">
            <v>N/A</v>
          </cell>
          <cell r="AE132">
            <v>-2435601</v>
          </cell>
          <cell r="AF132">
            <v>-2435601</v>
          </cell>
          <cell r="AG132">
            <v>-2432847</v>
          </cell>
          <cell r="AH132">
            <v>-835609</v>
          </cell>
          <cell r="AI132">
            <v>71079</v>
          </cell>
          <cell r="AJ132">
            <v>0</v>
          </cell>
          <cell r="AK132">
            <v>-8068579</v>
          </cell>
          <cell r="AL132">
            <v>26446914</v>
          </cell>
          <cell r="AM132">
            <v>-117866.19912239769</v>
          </cell>
          <cell r="AN132">
            <v>-952800.23000000021</v>
          </cell>
          <cell r="AO132">
            <v>1273154.9512236651</v>
          </cell>
          <cell r="AP132">
            <v>346466</v>
          </cell>
          <cell r="AQ132">
            <v>-901475</v>
          </cell>
          <cell r="AR132">
            <v>2995431.8346499661</v>
          </cell>
          <cell r="AS132">
            <v>-484681</v>
          </cell>
          <cell r="AT132">
            <v>28605144.35675123</v>
          </cell>
          <cell r="AU132">
            <v>9.2834671969836311E-4</v>
          </cell>
          <cell r="AV132">
            <v>1627748.571630731</v>
          </cell>
          <cell r="AW132">
            <v>1171460.3678721481</v>
          </cell>
          <cell r="AX132">
            <v>26923</v>
          </cell>
          <cell r="AY132">
            <v>0</v>
          </cell>
          <cell r="AZ132">
            <v>-12525.018142103512</v>
          </cell>
          <cell r="BA132">
            <v>-950313.31269562885</v>
          </cell>
          <cell r="BB132">
            <v>0</v>
          </cell>
          <cell r="BC132">
            <v>-81357.444336019806</v>
          </cell>
          <cell r="BD132">
            <v>2832.0247149257434</v>
          </cell>
          <cell r="BE132">
            <v>276.47279328680889</v>
          </cell>
          <cell r="BF132">
            <v>-103.24396380142311</v>
          </cell>
          <cell r="BG132">
            <v>0</v>
          </cell>
          <cell r="BH132">
            <v>-2115772.5679392843</v>
          </cell>
          <cell r="BI132">
            <v>457754</v>
          </cell>
          <cell r="BJ132">
            <v>126922.84993425338</v>
          </cell>
          <cell r="BK132">
            <v>1965651</v>
          </cell>
          <cell r="BL132">
            <v>0</v>
          </cell>
          <cell r="BM132">
            <v>2844.2287609028976</v>
          </cell>
          <cell r="BN132">
            <v>0</v>
          </cell>
          <cell r="BO132">
            <v>1968495.228760903</v>
          </cell>
          <cell r="BP132">
            <v>0</v>
          </cell>
          <cell r="BQ132">
            <v>11457413.506451869</v>
          </cell>
          <cell r="BR132">
            <v>0</v>
          </cell>
          <cell r="BS132">
            <v>1808556.56948686</v>
          </cell>
          <cell r="BT132">
            <v>13265970.07593873</v>
          </cell>
          <cell r="BU132">
            <v>-2591098</v>
          </cell>
          <cell r="BV132">
            <v>-2591098</v>
          </cell>
          <cell r="BW132">
            <v>-2591098</v>
          </cell>
          <cell r="BX132">
            <v>-2588270</v>
          </cell>
          <cell r="BY132">
            <v>-935911</v>
          </cell>
          <cell r="BZ132">
            <v>0</v>
          </cell>
          <cell r="CA132"/>
          <cell r="CB132">
            <v>-11297475</v>
          </cell>
          <cell r="CC132">
            <v>30270973</v>
          </cell>
          <cell r="CD132">
            <v>126922.84993425338</v>
          </cell>
          <cell r="CE132">
            <v>-882960.16</v>
          </cell>
          <cell r="CF132">
            <v>-4802863.5386187173</v>
          </cell>
          <cell r="CG132">
            <v>-57813</v>
          </cell>
          <cell r="CH132">
            <v>134635.16000000003</v>
          </cell>
          <cell r="CI132">
            <v>2115772.5679392843</v>
          </cell>
          <cell r="CJ132">
            <v>-457754</v>
          </cell>
          <cell r="CK132">
            <v>26446912.879254822</v>
          </cell>
          <cell r="CL132"/>
          <cell r="CM132"/>
          <cell r="CN132"/>
          <cell r="CO132"/>
          <cell r="CP132"/>
          <cell r="CQ132"/>
          <cell r="CR132"/>
          <cell r="CS132">
            <v>8.5878063645003586E-4</v>
          </cell>
          <cell r="CT132">
            <v>9.232720218717537E-4</v>
          </cell>
          <cell r="CU132">
            <v>9.2834671969836311E-4</v>
          </cell>
          <cell r="CV132">
            <v>9.0409598186168825E-4</v>
          </cell>
          <cell r="CW132"/>
          <cell r="CX132"/>
          <cell r="CY132"/>
          <cell r="CZ132"/>
          <cell r="DA132"/>
          <cell r="DB132"/>
          <cell r="DC132"/>
          <cell r="DD132">
            <v>37359877</v>
          </cell>
          <cell r="DE132">
            <v>30270973</v>
          </cell>
          <cell r="DF132">
            <v>26446914</v>
          </cell>
          <cell r="DG132">
            <v>28605144</v>
          </cell>
          <cell r="DH132"/>
          <cell r="DI132"/>
          <cell r="DJ132"/>
          <cell r="DK132"/>
          <cell r="DL132"/>
          <cell r="DM132"/>
          <cell r="DN132"/>
          <cell r="DO132">
            <v>13687375.006844237</v>
          </cell>
          <cell r="DP132">
            <v>14091240.455673739</v>
          </cell>
          <cell r="DQ132">
            <v>14594475.703481069</v>
          </cell>
          <cell r="DR132">
            <v>15196145.549513947</v>
          </cell>
          <cell r="DS132"/>
          <cell r="DT132"/>
          <cell r="DU132"/>
          <cell r="DV132"/>
          <cell r="DW132"/>
          <cell r="DX132"/>
          <cell r="DY132"/>
          <cell r="DZ132">
            <v>2.7295136562941074</v>
          </cell>
          <cell r="EA132">
            <v>2.1482120821954753</v>
          </cell>
          <cell r="EB132">
            <v>1.8121181286212216</v>
          </cell>
          <cell r="EC132">
            <v>1.8823947103425147</v>
          </cell>
          <cell r="ED132"/>
          <cell r="EE132"/>
          <cell r="EF132"/>
          <cell r="EG132"/>
          <cell r="EH132"/>
          <cell r="EI132"/>
          <cell r="EJ132"/>
          <cell r="EK132">
            <v>2.41E-2</v>
          </cell>
          <cell r="EL132">
            <v>3.5200000000000002E-2</v>
          </cell>
          <cell r="EM132">
            <v>4.396794443253986E-2</v>
          </cell>
          <cell r="EN132">
            <v>4.3984752298205455E-2</v>
          </cell>
        </row>
        <row r="133">
          <cell r="B133">
            <v>33000</v>
          </cell>
          <cell r="C133" t="str">
            <v>Davie County Schools</v>
          </cell>
          <cell r="D133">
            <v>2.1622604296151855E-3</v>
          </cell>
          <cell r="E133">
            <v>3327917.0350516969</v>
          </cell>
          <cell r="F133">
            <v>2579166.5138896788</v>
          </cell>
          <cell r="G133">
            <v>-386908.53000000026</v>
          </cell>
          <cell r="H133">
            <v>-156457.13639577446</v>
          </cell>
          <cell r="I133">
            <v>-56454.72135259529</v>
          </cell>
          <cell r="J133">
            <v>657648.6252120455</v>
          </cell>
          <cell r="K133">
            <v>0</v>
          </cell>
          <cell r="L133">
            <v>-203885.27548817932</v>
          </cell>
          <cell r="M133">
            <v>9735.591498488242</v>
          </cell>
          <cell r="N133">
            <v>464.14217477947727</v>
          </cell>
          <cell r="O133">
            <v>-4054.0199172250818</v>
          </cell>
          <cell r="P133">
            <v>6596.2197759696701</v>
          </cell>
          <cell r="Q133">
            <v>-7170552.1001418866</v>
          </cell>
          <cell r="R133">
            <v>-120933</v>
          </cell>
          <cell r="S133">
            <v>-1517716.655693002</v>
          </cell>
          <cell r="T133">
            <v>771945</v>
          </cell>
          <cell r="U133">
            <v>3288243.1044376236</v>
          </cell>
          <cell r="V133">
            <v>45557.512597650755</v>
          </cell>
          <cell r="W133">
            <v>0</v>
          </cell>
          <cell r="X133">
            <v>4105745.6170352744</v>
          </cell>
          <cell r="Y133">
            <v>3447542</v>
          </cell>
          <cell r="Z133">
            <v>20567897.424898922</v>
          </cell>
          <cell r="AA133">
            <v>0</v>
          </cell>
          <cell r="AB133">
            <v>3448868.8475798299</v>
          </cell>
          <cell r="AC133">
            <v>27464308.272478752</v>
          </cell>
          <cell r="AD133" t="str">
            <v>N/A</v>
          </cell>
          <cell r="AE133">
            <v>-7060869</v>
          </cell>
          <cell r="AF133">
            <v>-7060869</v>
          </cell>
          <cell r="AG133">
            <v>-7054283</v>
          </cell>
          <cell r="AH133">
            <v>-2396825</v>
          </cell>
          <cell r="AI133">
            <v>214284</v>
          </cell>
          <cell r="AJ133">
            <v>0</v>
          </cell>
          <cell r="AK133">
            <v>-23358562</v>
          </cell>
          <cell r="AL133">
            <v>63057526</v>
          </cell>
          <cell r="AM133">
            <v>-1517716.655693002</v>
          </cell>
          <cell r="AN133">
            <v>-2253735.4699999997</v>
          </cell>
          <cell r="AO133">
            <v>3044911.8534194855</v>
          </cell>
          <cell r="AP133">
            <v>731513</v>
          </cell>
          <cell r="AQ133">
            <v>-1934550</v>
          </cell>
          <cell r="AR133">
            <v>7163955.8803659175</v>
          </cell>
          <cell r="AS133">
            <v>120933</v>
          </cell>
          <cell r="AT133">
            <v>68412837.608092397</v>
          </cell>
          <cell r="AU133">
            <v>2.2134623629576793E-3</v>
          </cell>
          <cell r="AV133">
            <v>3881050.1757720578</v>
          </cell>
          <cell r="AW133">
            <v>2793119.6168001383</v>
          </cell>
          <cell r="AX133">
            <v>-378247</v>
          </cell>
          <cell r="AY133">
            <v>0</v>
          </cell>
          <cell r="AZ133">
            <v>-29863.471981584818</v>
          </cell>
          <cell r="BA133">
            <v>-2265837.4355573384</v>
          </cell>
          <cell r="BB133">
            <v>0</v>
          </cell>
          <cell r="BC133">
            <v>-193981.01718150746</v>
          </cell>
          <cell r="BD133">
            <v>6752.4126325246889</v>
          </cell>
          <cell r="BE133">
            <v>659.19565323715244</v>
          </cell>
          <cell r="BF133">
            <v>-246.16517000379727</v>
          </cell>
          <cell r="BG133">
            <v>0</v>
          </cell>
          <cell r="BH133">
            <v>-5044648.5653911475</v>
          </cell>
          <cell r="BI133">
            <v>257315</v>
          </cell>
          <cell r="BJ133">
            <v>-973927.2544236239</v>
          </cell>
          <cell r="BK133">
            <v>1029260</v>
          </cell>
          <cell r="BL133">
            <v>0</v>
          </cell>
          <cell r="BM133">
            <v>6781.5108087481312</v>
          </cell>
          <cell r="BN133">
            <v>0</v>
          </cell>
          <cell r="BO133">
            <v>1036041.5108087481</v>
          </cell>
          <cell r="BP133">
            <v>1891240</v>
          </cell>
          <cell r="BQ133">
            <v>27317976.177709009</v>
          </cell>
          <cell r="BR133">
            <v>0</v>
          </cell>
          <cell r="BS133">
            <v>4312151.7132518366</v>
          </cell>
          <cell r="BT133">
            <v>33521367.890960846</v>
          </cell>
          <cell r="BU133">
            <v>-7454530</v>
          </cell>
          <cell r="BV133">
            <v>-7454530</v>
          </cell>
          <cell r="BW133">
            <v>-7454530</v>
          </cell>
          <cell r="BX133">
            <v>-7447787</v>
          </cell>
          <cell r="BY133">
            <v>-2673949</v>
          </cell>
          <cell r="BZ133">
            <v>0</v>
          </cell>
          <cell r="CA133"/>
          <cell r="CB133">
            <v>-32485326</v>
          </cell>
          <cell r="CC133">
            <v>74143671</v>
          </cell>
          <cell r="CD133">
            <v>-973927.2544236239</v>
          </cell>
          <cell r="CE133">
            <v>-2102937.2999999998</v>
          </cell>
          <cell r="CF133">
            <v>-11451494.847322196</v>
          </cell>
          <cell r="CG133">
            <v>546121</v>
          </cell>
          <cell r="CH133">
            <v>-1891239.7000000002</v>
          </cell>
          <cell r="CI133">
            <v>5044648.5653911475</v>
          </cell>
          <cell r="CJ133">
            <v>-257315</v>
          </cell>
          <cell r="CK133">
            <v>63057526.463645332</v>
          </cell>
          <cell r="CL133"/>
          <cell r="CM133"/>
          <cell r="CN133"/>
          <cell r="CO133"/>
          <cell r="CP133"/>
          <cell r="CQ133"/>
          <cell r="CR133"/>
          <cell r="CS133">
            <v>2.2214001891298269E-3</v>
          </cell>
          <cell r="CT133">
            <v>2.2613999504347317E-3</v>
          </cell>
          <cell r="CU133">
            <v>2.2134623629576793E-3</v>
          </cell>
          <cell r="CV133">
            <v>2.1622604296151855E-3</v>
          </cell>
          <cell r="CW133"/>
          <cell r="CX133"/>
          <cell r="CY133"/>
          <cell r="CZ133"/>
          <cell r="DA133"/>
          <cell r="DB133"/>
          <cell r="DC133"/>
          <cell r="DD133">
            <v>96638459</v>
          </cell>
          <cell r="DE133">
            <v>74143671</v>
          </cell>
          <cell r="DF133">
            <v>63057526</v>
          </cell>
          <cell r="DG133">
            <v>68412838</v>
          </cell>
          <cell r="DH133"/>
          <cell r="DI133"/>
          <cell r="DJ133"/>
          <cell r="DK133"/>
          <cell r="DL133"/>
          <cell r="DM133"/>
          <cell r="DN133"/>
          <cell r="DO133">
            <v>33248683.169901162</v>
          </cell>
          <cell r="DP133">
            <v>33626118.039243132</v>
          </cell>
          <cell r="DQ133">
            <v>34759515.458539009</v>
          </cell>
          <cell r="DR133">
            <v>35944672.507291704</v>
          </cell>
          <cell r="DS133"/>
          <cell r="DT133"/>
          <cell r="DU133"/>
          <cell r="DV133"/>
          <cell r="DW133"/>
          <cell r="DX133"/>
          <cell r="DY133"/>
          <cell r="DZ133">
            <v>2.9065349297046241</v>
          </cell>
          <cell r="EA133">
            <v>2.2049429230418789</v>
          </cell>
          <cell r="EB133">
            <v>1.8141083144618264</v>
          </cell>
          <cell r="EC133">
            <v>1.9032817168141352</v>
          </cell>
          <cell r="ED133"/>
          <cell r="EE133"/>
          <cell r="EF133"/>
          <cell r="EG133"/>
          <cell r="EH133"/>
          <cell r="EI133"/>
          <cell r="EJ133"/>
          <cell r="EK133">
            <v>2.41E-2</v>
          </cell>
          <cell r="EL133">
            <v>3.5200000000000002E-2</v>
          </cell>
          <cell r="EM133">
            <v>4.396794443253986E-2</v>
          </cell>
          <cell r="EN133">
            <v>4.3984752298205455E-2</v>
          </cell>
        </row>
        <row r="134">
          <cell r="B134">
            <v>33001</v>
          </cell>
          <cell r="C134" t="str">
            <v>N.E. Regional School For Biotechnology</v>
          </cell>
          <cell r="D134">
            <v>4.9619295269101779E-5</v>
          </cell>
          <cell r="E134">
            <v>76368.644466518614</v>
          </cell>
          <cell r="F134">
            <v>59186.40652534517</v>
          </cell>
          <cell r="G134">
            <v>-77810.13</v>
          </cell>
          <cell r="H134">
            <v>-3590.3597649251183</v>
          </cell>
          <cell r="I134">
            <v>-1295.5162337350012</v>
          </cell>
          <cell r="J134">
            <v>15091.642463957416</v>
          </cell>
          <cell r="K134">
            <v>0</v>
          </cell>
          <cell r="L134">
            <v>-4678.7350621176447</v>
          </cell>
          <cell r="M134">
            <v>223.41119624929593</v>
          </cell>
          <cell r="N134">
            <v>10.651079445284312</v>
          </cell>
          <cell r="O134">
            <v>-93.031167080743657</v>
          </cell>
          <cell r="P134">
            <v>151.36926719876038</v>
          </cell>
          <cell r="Q134">
            <v>-164548.97709187554</v>
          </cell>
          <cell r="R134">
            <v>9558</v>
          </cell>
          <cell r="S134">
            <v>-91426.624321019539</v>
          </cell>
          <cell r="T134">
            <v>129396</v>
          </cell>
          <cell r="U134">
            <v>75458.211823594131</v>
          </cell>
          <cell r="V134">
            <v>1045.4483827884508</v>
          </cell>
          <cell r="W134">
            <v>0</v>
          </cell>
          <cell r="X134">
            <v>205899.66020638257</v>
          </cell>
          <cell r="Y134">
            <v>523361</v>
          </cell>
          <cell r="Z134">
            <v>471989.66480290546</v>
          </cell>
          <cell r="AA134">
            <v>0</v>
          </cell>
          <cell r="AB134">
            <v>79144.232280533484</v>
          </cell>
          <cell r="AC134">
            <v>1074494.8970834389</v>
          </cell>
          <cell r="AD134" t="str">
            <v>N/A</v>
          </cell>
          <cell r="AE134">
            <v>-218633</v>
          </cell>
          <cell r="AF134">
            <v>-218633</v>
          </cell>
          <cell r="AG134">
            <v>-218482</v>
          </cell>
          <cell r="AH134">
            <v>-148830</v>
          </cell>
          <cell r="AI134">
            <v>-64017</v>
          </cell>
          <cell r="AJ134">
            <v>0</v>
          </cell>
          <cell r="AK134">
            <v>-868595</v>
          </cell>
          <cell r="AL134">
            <v>1727332</v>
          </cell>
          <cell r="AM134">
            <v>-91426.624321019539</v>
          </cell>
          <cell r="AN134">
            <v>-58978.87</v>
          </cell>
          <cell r="AO134">
            <v>69874.275204720849</v>
          </cell>
          <cell r="AP134">
            <v>157355</v>
          </cell>
          <cell r="AQ134">
            <v>-389065</v>
          </cell>
          <cell r="AR134">
            <v>164397.60782467679</v>
          </cell>
          <cell r="AS134">
            <v>-9558</v>
          </cell>
          <cell r="AT134">
            <v>1569930.3887083782</v>
          </cell>
          <cell r="AU134">
            <v>6.0633264976777167E-5</v>
          </cell>
          <cell r="AV134">
            <v>106313.41541372033</v>
          </cell>
          <cell r="AW134">
            <v>76511.787447327428</v>
          </cell>
          <cell r="AX134">
            <v>-33576</v>
          </cell>
          <cell r="AY134">
            <v>0</v>
          </cell>
          <cell r="AZ134">
            <v>-818.04861021737349</v>
          </cell>
          <cell r="BA134">
            <v>-62067.972748753775</v>
          </cell>
          <cell r="BB134">
            <v>0</v>
          </cell>
          <cell r="BC134">
            <v>-5313.7124046305671</v>
          </cell>
          <cell r="BD134">
            <v>184.96850510407117</v>
          </cell>
          <cell r="BE134">
            <v>18.057313909263961</v>
          </cell>
          <cell r="BF134">
            <v>-6.7431903205932286</v>
          </cell>
          <cell r="BG134">
            <v>0</v>
          </cell>
          <cell r="BH134">
            <v>-138187.80852065855</v>
          </cell>
          <cell r="BI134">
            <v>43132</v>
          </cell>
          <cell r="BJ134">
            <v>-13810.056794519769</v>
          </cell>
          <cell r="BK134">
            <v>172528</v>
          </cell>
          <cell r="BL134">
            <v>0</v>
          </cell>
          <cell r="BM134">
            <v>185.76559000545589</v>
          </cell>
          <cell r="BN134">
            <v>0</v>
          </cell>
          <cell r="BO134">
            <v>172713.76559000547</v>
          </cell>
          <cell r="BP134">
            <v>167870</v>
          </cell>
          <cell r="BQ134">
            <v>748319.96962398139</v>
          </cell>
          <cell r="BR134">
            <v>0</v>
          </cell>
          <cell r="BS134">
            <v>118122.55849712918</v>
          </cell>
          <cell r="BT134">
            <v>1034312.5281211105</v>
          </cell>
          <cell r="BU134">
            <v>-191331</v>
          </cell>
          <cell r="BV134">
            <v>-191331</v>
          </cell>
          <cell r="BW134">
            <v>-191331</v>
          </cell>
          <cell r="BX134">
            <v>-191146</v>
          </cell>
          <cell r="BY134">
            <v>-96460</v>
          </cell>
          <cell r="BZ134">
            <v>0</v>
          </cell>
          <cell r="CA134"/>
          <cell r="CB134">
            <v>-861599</v>
          </cell>
          <cell r="CC134">
            <v>2135878</v>
          </cell>
          <cell r="CD134">
            <v>-13810.056794519769</v>
          </cell>
          <cell r="CE134">
            <v>-59629.5</v>
          </cell>
          <cell r="CF134">
            <v>-313690.23168304068</v>
          </cell>
          <cell r="CG134">
            <v>51397</v>
          </cell>
          <cell r="CH134">
            <v>-167869.5</v>
          </cell>
          <cell r="CI134">
            <v>138187.80852065855</v>
          </cell>
          <cell r="CJ134">
            <v>-43132</v>
          </cell>
          <cell r="CK134">
            <v>1727331.5200430984</v>
          </cell>
          <cell r="CL134"/>
          <cell r="CM134"/>
          <cell r="CN134"/>
          <cell r="CO134"/>
          <cell r="CP134"/>
          <cell r="CQ134"/>
          <cell r="CR134"/>
          <cell r="CS134">
            <v>5.9114053478424925E-5</v>
          </cell>
          <cell r="CT134">
            <v>6.5144812125694979E-5</v>
          </cell>
          <cell r="CU134">
            <v>6.0633264976777167E-5</v>
          </cell>
          <cell r="CV134">
            <v>4.9619295269101779E-5</v>
          </cell>
          <cell r="CW134"/>
          <cell r="CX134"/>
          <cell r="CY134"/>
          <cell r="CZ134"/>
          <cell r="DA134"/>
          <cell r="DB134"/>
          <cell r="DC134"/>
          <cell r="DD134">
            <v>2571662</v>
          </cell>
          <cell r="DE134">
            <v>2135878</v>
          </cell>
          <cell r="DF134">
            <v>1727332</v>
          </cell>
          <cell r="DG134">
            <v>1569930</v>
          </cell>
          <cell r="DH134"/>
          <cell r="DI134"/>
          <cell r="DJ134"/>
          <cell r="DK134"/>
          <cell r="DL134"/>
          <cell r="DM134"/>
          <cell r="DN134"/>
          <cell r="DO134">
            <v>887805.29702769546</v>
          </cell>
          <cell r="DP134">
            <v>1004587.1765098961</v>
          </cell>
          <cell r="DQ134">
            <v>985617.84368699545</v>
          </cell>
          <cell r="DR134">
            <v>940649.95436227124</v>
          </cell>
          <cell r="DS134"/>
          <cell r="DT134"/>
          <cell r="DU134"/>
          <cell r="DV134"/>
          <cell r="DW134"/>
          <cell r="DX134"/>
          <cell r="DY134"/>
          <cell r="DZ134">
            <v>2.8966508857400699</v>
          </cell>
          <cell r="EA134">
            <v>2.1261250889349368</v>
          </cell>
          <cell r="EB134">
            <v>1.7525372648879844</v>
          </cell>
          <cell r="EC134">
            <v>1.6689842940186599</v>
          </cell>
          <cell r="ED134"/>
          <cell r="EE134"/>
          <cell r="EF134"/>
          <cell r="EG134"/>
          <cell r="EH134"/>
          <cell r="EI134"/>
          <cell r="EJ134"/>
          <cell r="EK134">
            <v>2.41E-2</v>
          </cell>
          <cell r="EL134">
            <v>3.5200000000000002E-2</v>
          </cell>
          <cell r="EM134">
            <v>4.396794443253986E-2</v>
          </cell>
          <cell r="EN134">
            <v>4.3984752298205455E-2</v>
          </cell>
        </row>
        <row r="135">
          <cell r="B135">
            <v>33027</v>
          </cell>
          <cell r="C135" t="str">
            <v>Cornerstone Academy</v>
          </cell>
          <cell r="D135">
            <v>2.9667046155552987E-4</v>
          </cell>
          <cell r="E135">
            <v>456603.0387852054</v>
          </cell>
          <cell r="F135">
            <v>353871.5825458605</v>
          </cell>
          <cell r="G135">
            <v>138046.29000000004</v>
          </cell>
          <cell r="H135">
            <v>-21466.521901088265</v>
          </cell>
          <cell r="I135">
            <v>-7745.8052745496389</v>
          </cell>
          <cell r="J135">
            <v>90231.925123718698</v>
          </cell>
          <cell r="K135">
            <v>0</v>
          </cell>
          <cell r="L135">
            <v>-27973.84531252753</v>
          </cell>
          <cell r="M135">
            <v>1335.760662228194</v>
          </cell>
          <cell r="N135">
            <v>63.68209459566382</v>
          </cell>
          <cell r="O135">
            <v>-556.2271517000014</v>
          </cell>
          <cell r="P135">
            <v>905.02676673729968</v>
          </cell>
          <cell r="Q135">
            <v>-983827.37436288316</v>
          </cell>
          <cell r="R135">
            <v>327191</v>
          </cell>
          <cell r="S135">
            <v>326678.53197559726</v>
          </cell>
          <cell r="T135">
            <v>1753803</v>
          </cell>
          <cell r="U135">
            <v>451159.62265188887</v>
          </cell>
          <cell r="V135">
            <v>6250.6662493343883</v>
          </cell>
          <cell r="W135">
            <v>0</v>
          </cell>
          <cell r="X135">
            <v>2211213.2889012233</v>
          </cell>
          <cell r="Y135">
            <v>0</v>
          </cell>
          <cell r="Z135">
            <v>2821994.7693153238</v>
          </cell>
          <cell r="AA135">
            <v>0</v>
          </cell>
          <cell r="AB135">
            <v>473198.09345911682</v>
          </cell>
          <cell r="AC135">
            <v>3295192.8627744406</v>
          </cell>
          <cell r="AD135" t="str">
            <v>N/A</v>
          </cell>
          <cell r="AE135">
            <v>-433860</v>
          </cell>
          <cell r="AF135">
            <v>-433860</v>
          </cell>
          <cell r="AG135">
            <v>-432957</v>
          </cell>
          <cell r="AH135">
            <v>-3837</v>
          </cell>
          <cell r="AI135">
            <v>220535</v>
          </cell>
          <cell r="AJ135">
            <v>0</v>
          </cell>
          <cell r="AK135">
            <v>-1083979</v>
          </cell>
          <cell r="AL135">
            <v>7864863</v>
          </cell>
          <cell r="AM135">
            <v>326678.53197559726</v>
          </cell>
          <cell r="AN135">
            <v>-274536.29000000004</v>
          </cell>
          <cell r="AO135">
            <v>417773.63752183545</v>
          </cell>
          <cell r="AP135">
            <v>-294250</v>
          </cell>
          <cell r="AQ135">
            <v>690245</v>
          </cell>
          <cell r="AR135">
            <v>982922.34759614582</v>
          </cell>
          <cell r="AS135">
            <v>-327191</v>
          </cell>
          <cell r="AT135">
            <v>9386505.2270935774</v>
          </cell>
          <cell r="AU135">
            <v>2.7607456096167198E-4</v>
          </cell>
          <cell r="AV135">
            <v>484064.80330425961</v>
          </cell>
          <cell r="AW135">
            <v>348372.43443848653</v>
          </cell>
          <cell r="AX135">
            <v>81988</v>
          </cell>
          <cell r="AY135">
            <v>0</v>
          </cell>
          <cell r="AZ135">
            <v>-3724.7278535563942</v>
          </cell>
          <cell r="BA135">
            <v>-282607.05295939703</v>
          </cell>
          <cell r="BB135">
            <v>0</v>
          </cell>
          <cell r="BC135">
            <v>-24194.323359410628</v>
          </cell>
          <cell r="BD135">
            <v>842.19609248984716</v>
          </cell>
          <cell r="BE135">
            <v>82.218317149117453</v>
          </cell>
          <cell r="BF135">
            <v>-30.703002847558718</v>
          </cell>
          <cell r="BG135">
            <v>0</v>
          </cell>
          <cell r="BH135">
            <v>-629194.85833738453</v>
          </cell>
          <cell r="BI135">
            <v>245206</v>
          </cell>
          <cell r="BJ135">
            <v>220803.98663978884</v>
          </cell>
          <cell r="BK135">
            <v>1390749</v>
          </cell>
          <cell r="BL135">
            <v>0</v>
          </cell>
          <cell r="BM135">
            <v>845.82536866824933</v>
          </cell>
          <cell r="BN135">
            <v>0</v>
          </cell>
          <cell r="BO135">
            <v>1391594.8253686682</v>
          </cell>
          <cell r="BP135">
            <v>0</v>
          </cell>
          <cell r="BQ135">
            <v>3407240.3515119655</v>
          </cell>
          <cell r="BR135">
            <v>0</v>
          </cell>
          <cell r="BS135">
            <v>537834.03366542084</v>
          </cell>
          <cell r="BT135">
            <v>3945074.3851773865</v>
          </cell>
          <cell r="BU135">
            <v>-587493</v>
          </cell>
          <cell r="BV135">
            <v>-587493</v>
          </cell>
          <cell r="BW135">
            <v>-587493</v>
          </cell>
          <cell r="BX135">
            <v>-586652</v>
          </cell>
          <cell r="BY135">
            <v>-204347</v>
          </cell>
          <cell r="BZ135">
            <v>0</v>
          </cell>
          <cell r="CA135"/>
          <cell r="CB135">
            <v>-2553478</v>
          </cell>
          <cell r="CC135">
            <v>8646125</v>
          </cell>
          <cell r="CD135">
            <v>220803.98663978884</v>
          </cell>
          <cell r="CE135">
            <v>-226816.02999999997</v>
          </cell>
          <cell r="CF135">
            <v>-1428290.1147254657</v>
          </cell>
          <cell r="CG135">
            <v>-140873</v>
          </cell>
          <cell r="CH135">
            <v>409925.02999999997</v>
          </cell>
          <cell r="CI135">
            <v>629194.85833738453</v>
          </cell>
          <cell r="CJ135">
            <v>-245206</v>
          </cell>
          <cell r="CK135">
            <v>7864863.7302517081</v>
          </cell>
          <cell r="CL135"/>
          <cell r="CM135"/>
          <cell r="CN135"/>
          <cell r="CO135"/>
          <cell r="CP135"/>
          <cell r="CQ135"/>
          <cell r="CR135"/>
          <cell r="CS135">
            <v>2.2844448469440254E-4</v>
          </cell>
          <cell r="CT135">
            <v>2.6370890930834751E-4</v>
          </cell>
          <cell r="CU135">
            <v>2.7607456096167198E-4</v>
          </cell>
          <cell r="CV135">
            <v>2.9667046155552987E-4</v>
          </cell>
          <cell r="CW135"/>
          <cell r="CX135"/>
          <cell r="CY135"/>
          <cell r="CZ135"/>
          <cell r="DA135"/>
          <cell r="DB135"/>
          <cell r="DC135"/>
          <cell r="DD135">
            <v>9938112</v>
          </cell>
          <cell r="DE135">
            <v>8646125</v>
          </cell>
          <cell r="DF135">
            <v>7864863</v>
          </cell>
          <cell r="DG135">
            <v>9386505</v>
          </cell>
          <cell r="DH135"/>
          <cell r="DI135"/>
          <cell r="DJ135"/>
          <cell r="DK135"/>
          <cell r="DL135"/>
          <cell r="DM135"/>
          <cell r="DN135"/>
          <cell r="DO135">
            <v>2744367.2649301142</v>
          </cell>
          <cell r="DP135">
            <v>3232112.4621281237</v>
          </cell>
          <cell r="DQ135">
            <v>3749049.1518836282</v>
          </cell>
          <cell r="DR135">
            <v>4378560.4685082519</v>
          </cell>
          <cell r="DS135"/>
          <cell r="DT135"/>
          <cell r="DU135"/>
          <cell r="DV135"/>
          <cell r="DW135"/>
          <cell r="DX135"/>
          <cell r="DY135"/>
          <cell r="DZ135">
            <v>3.6212762508129814</v>
          </cell>
          <cell r="EA135">
            <v>2.6750693552003204</v>
          </cell>
          <cell r="EB135">
            <v>2.0978287243976173</v>
          </cell>
          <cell r="EC135">
            <v>2.1437422338940366</v>
          </cell>
          <cell r="ED135"/>
          <cell r="EE135"/>
          <cell r="EF135"/>
          <cell r="EG135"/>
          <cell r="EH135"/>
          <cell r="EI135"/>
          <cell r="EJ135"/>
          <cell r="EK135">
            <v>2.41E-2</v>
          </cell>
          <cell r="EL135">
            <v>3.5200000000000002E-2</v>
          </cell>
          <cell r="EM135">
            <v>4.396794443253986E-2</v>
          </cell>
          <cell r="EN135">
            <v>4.3984752298205455E-2</v>
          </cell>
        </row>
        <row r="136">
          <cell r="B136">
            <v>33100</v>
          </cell>
          <cell r="C136" t="str">
            <v>Duplin County Schools</v>
          </cell>
          <cell r="D136">
            <v>2.9190193961580171E-3</v>
          </cell>
          <cell r="E136">
            <v>4492638.4634664087</v>
          </cell>
          <cell r="F136">
            <v>3481836.4045560826</v>
          </cell>
          <cell r="G136">
            <v>-974116.60000000056</v>
          </cell>
          <cell r="H136">
            <v>-211214.80537285909</v>
          </cell>
          <cell r="I136">
            <v>-76213.033534656002</v>
          </cell>
          <cell r="J136">
            <v>887815.85536958638</v>
          </cell>
          <cell r="K136">
            <v>0</v>
          </cell>
          <cell r="L136">
            <v>-275242.08721099026</v>
          </cell>
          <cell r="M136">
            <v>13142.903615091293</v>
          </cell>
          <cell r="N136">
            <v>626.58502750169532</v>
          </cell>
          <cell r="O136">
            <v>-5472.8665468372701</v>
          </cell>
          <cell r="P136">
            <v>8904.7985171717974</v>
          </cell>
          <cell r="Q136">
            <v>-9680138.6062458865</v>
          </cell>
          <cell r="R136">
            <v>-927663</v>
          </cell>
          <cell r="S136">
            <v>-3265095.988359388</v>
          </cell>
          <cell r="T136">
            <v>1019652</v>
          </cell>
          <cell r="U136">
            <v>4439079.2476577386</v>
          </cell>
          <cell r="V136">
            <v>61501.963913256557</v>
          </cell>
          <cell r="W136">
            <v>0</v>
          </cell>
          <cell r="X136">
            <v>5520233.2115709949</v>
          </cell>
          <cell r="Y136">
            <v>9940773</v>
          </cell>
          <cell r="Z136">
            <v>27766355.384005889</v>
          </cell>
          <cell r="AA136">
            <v>0</v>
          </cell>
          <cell r="AB136">
            <v>4655921.6100913147</v>
          </cell>
          <cell r="AC136">
            <v>42363049.994097203</v>
          </cell>
          <cell r="AD136" t="str">
            <v>N/A</v>
          </cell>
          <cell r="AE136">
            <v>-10748268</v>
          </cell>
          <cell r="AF136">
            <v>-10748268</v>
          </cell>
          <cell r="AG136">
            <v>-10739376</v>
          </cell>
          <cell r="AH136">
            <v>-4444390</v>
          </cell>
          <cell r="AI136">
            <v>-162514</v>
          </cell>
          <cell r="AJ136">
            <v>0</v>
          </cell>
          <cell r="AK136">
            <v>-36842816</v>
          </cell>
          <cell r="AL136">
            <v>87040053</v>
          </cell>
          <cell r="AM136">
            <v>-3265095.988359388</v>
          </cell>
          <cell r="AN136">
            <v>-3204608.3999999994</v>
          </cell>
          <cell r="AO136">
            <v>4110585.6806086712</v>
          </cell>
          <cell r="AP136">
            <v>1947067</v>
          </cell>
          <cell r="AQ136">
            <v>-4870585</v>
          </cell>
          <cell r="AR136">
            <v>9671233.8077287134</v>
          </cell>
          <cell r="AS136">
            <v>927663</v>
          </cell>
          <cell r="AT136">
            <v>92356313.099977985</v>
          </cell>
          <cell r="AU136">
            <v>3.0553035139756837E-3</v>
          </cell>
          <cell r="AV136">
            <v>5357121.2406375259</v>
          </cell>
          <cell r="AW136">
            <v>3855420.5045351572</v>
          </cell>
          <cell r="AX136">
            <v>-1267546</v>
          </cell>
          <cell r="AY136">
            <v>0</v>
          </cell>
          <cell r="AZ136">
            <v>-41221.378963467374</v>
          </cell>
          <cell r="BA136">
            <v>-3127598.2798756766</v>
          </cell>
          <cell r="BB136">
            <v>0</v>
          </cell>
          <cell r="BC136">
            <v>-267757.38018300739</v>
          </cell>
          <cell r="BD136">
            <v>9320.5425080728746</v>
          </cell>
          <cell r="BE136">
            <v>909.90605010412628</v>
          </cell>
          <cell r="BF136">
            <v>-339.78861421706654</v>
          </cell>
          <cell r="BG136">
            <v>0</v>
          </cell>
          <cell r="BH136">
            <v>-6963268.3828501375</v>
          </cell>
          <cell r="BI136">
            <v>339884</v>
          </cell>
          <cell r="BJ136">
            <v>-2105075.0167556461</v>
          </cell>
          <cell r="BK136">
            <v>1359536</v>
          </cell>
          <cell r="BL136">
            <v>0</v>
          </cell>
          <cell r="BM136">
            <v>9360.7075280675981</v>
          </cell>
          <cell r="BN136">
            <v>0</v>
          </cell>
          <cell r="BO136">
            <v>1368896.7075280675</v>
          </cell>
          <cell r="BP136">
            <v>6337735</v>
          </cell>
          <cell r="BQ136">
            <v>37707760.478443779</v>
          </cell>
          <cell r="BR136">
            <v>0</v>
          </cell>
          <cell r="BS136">
            <v>5952182.6540976074</v>
          </cell>
          <cell r="BT136">
            <v>49997678.132541388</v>
          </cell>
          <cell r="BU136">
            <v>-11050430</v>
          </cell>
          <cell r="BV136">
            <v>-11050430</v>
          </cell>
          <cell r="BW136">
            <v>-11050430</v>
          </cell>
          <cell r="BX136">
            <v>-11041123</v>
          </cell>
          <cell r="BY136">
            <v>-4436367</v>
          </cell>
          <cell r="BZ136">
            <v>0</v>
          </cell>
          <cell r="CA136"/>
          <cell r="CB136">
            <v>-48628780</v>
          </cell>
          <cell r="CC136">
            <v>105778285</v>
          </cell>
          <cell r="CD136">
            <v>-2105075.0167556461</v>
          </cell>
          <cell r="CE136">
            <v>-3059621.4699999997</v>
          </cell>
          <cell r="CF136">
            <v>-15806816.069167966</v>
          </cell>
          <cell r="CG136">
            <v>1947631</v>
          </cell>
          <cell r="CH136">
            <v>-6337734.5300000003</v>
          </cell>
          <cell r="CI136">
            <v>6963268.3828501375</v>
          </cell>
          <cell r="CJ136">
            <v>-339884</v>
          </cell>
          <cell r="CK136">
            <v>87040053.296926528</v>
          </cell>
          <cell r="CL136"/>
          <cell r="CM136"/>
          <cell r="CN136"/>
          <cell r="CO136"/>
          <cell r="CP136"/>
          <cell r="CQ136"/>
          <cell r="CR136"/>
          <cell r="CS136">
            <v>3.1759199237567891E-3</v>
          </cell>
          <cell r="CT136">
            <v>3.2262633545981725E-3</v>
          </cell>
          <cell r="CU136">
            <v>3.0553035139756837E-3</v>
          </cell>
          <cell r="CV136">
            <v>2.9190193961580171E-3</v>
          </cell>
          <cell r="CW136"/>
          <cell r="CX136"/>
          <cell r="CY136"/>
          <cell r="CZ136"/>
          <cell r="DA136"/>
          <cell r="DB136"/>
          <cell r="DC136"/>
          <cell r="DD136">
            <v>138163312</v>
          </cell>
          <cell r="DE136">
            <v>105778285</v>
          </cell>
          <cell r="DF136">
            <v>87040053</v>
          </cell>
          <cell r="DG136">
            <v>92356313</v>
          </cell>
          <cell r="DH136"/>
          <cell r="DI136"/>
          <cell r="DJ136"/>
          <cell r="DK136"/>
          <cell r="DL136"/>
          <cell r="DM136"/>
          <cell r="DN136"/>
          <cell r="DO136">
            <v>50284064.368227407</v>
          </cell>
          <cell r="DP136">
            <v>50198177.746114552</v>
          </cell>
          <cell r="DQ136">
            <v>50572577.595985785</v>
          </cell>
          <cell r="DR136">
            <v>51110079.681230754</v>
          </cell>
          <cell r="DS136"/>
          <cell r="DT136"/>
          <cell r="DU136"/>
          <cell r="DV136"/>
          <cell r="DW136"/>
          <cell r="DX136"/>
          <cell r="DY136"/>
          <cell r="DZ136">
            <v>2.7476560165908177</v>
          </cell>
          <cell r="EA136">
            <v>2.1072136429929964</v>
          </cell>
          <cell r="EB136">
            <v>1.7210918868985794</v>
          </cell>
          <cell r="EC136">
            <v>1.8070078069926425</v>
          </cell>
          <cell r="ED136"/>
          <cell r="EE136"/>
          <cell r="EF136"/>
          <cell r="EG136"/>
          <cell r="EH136"/>
          <cell r="EI136"/>
          <cell r="EJ136"/>
          <cell r="EK136">
            <v>2.41E-2</v>
          </cell>
          <cell r="EL136">
            <v>3.5200000000000002E-2</v>
          </cell>
          <cell r="EM136">
            <v>4.396794443253986E-2</v>
          </cell>
          <cell r="EN136">
            <v>4.3984752298205455E-2</v>
          </cell>
        </row>
        <row r="137">
          <cell r="B137">
            <v>33105</v>
          </cell>
          <cell r="C137" t="str">
            <v>James Sprunt Technical College</v>
          </cell>
          <cell r="D137">
            <v>3.1778613669273956E-4</v>
          </cell>
          <cell r="E137">
            <v>489101.99868535204</v>
          </cell>
          <cell r="F137">
            <v>379058.57736209384</v>
          </cell>
          <cell r="G137">
            <v>-167968.57999999996</v>
          </cell>
          <cell r="H137">
            <v>-22994.412815513977</v>
          </cell>
          <cell r="I137">
            <v>-8297.1170128194135</v>
          </cell>
          <cell r="J137">
            <v>96654.229548390387</v>
          </cell>
          <cell r="K137">
            <v>0</v>
          </cell>
          <cell r="L137">
            <v>-29964.898371402167</v>
          </cell>
          <cell r="M137">
            <v>1430.8341254128502</v>
          </cell>
          <cell r="N137">
            <v>68.214700957916705</v>
          </cell>
          <cell r="O137">
            <v>-595.81690989908066</v>
          </cell>
          <cell r="P137">
            <v>969.44251981464834</v>
          </cell>
          <cell r="Q137">
            <v>-1053851.8018681209</v>
          </cell>
          <cell r="R137">
            <v>-105222</v>
          </cell>
          <cell r="S137">
            <v>-421611.33003573399</v>
          </cell>
          <cell r="T137">
            <v>0</v>
          </cell>
          <cell r="U137">
            <v>483271.14456409059</v>
          </cell>
          <cell r="V137">
            <v>6695.5606861449132</v>
          </cell>
          <cell r="W137">
            <v>0</v>
          </cell>
          <cell r="X137">
            <v>489966.70525023551</v>
          </cell>
          <cell r="Y137">
            <v>1163330</v>
          </cell>
          <cell r="Z137">
            <v>3022851.7217578702</v>
          </cell>
          <cell r="AA137">
            <v>0</v>
          </cell>
          <cell r="AB137">
            <v>506878.21504803153</v>
          </cell>
          <cell r="AC137">
            <v>4693059.936805902</v>
          </cell>
          <cell r="AD137" t="str">
            <v>N/A</v>
          </cell>
          <cell r="AE137">
            <v>-1236284</v>
          </cell>
          <cell r="AF137">
            <v>-1236284</v>
          </cell>
          <cell r="AG137">
            <v>-1235316</v>
          </cell>
          <cell r="AH137">
            <v>-415597</v>
          </cell>
          <cell r="AI137">
            <v>-79611</v>
          </cell>
          <cell r="AJ137">
            <v>0</v>
          </cell>
          <cell r="AK137">
            <v>-4203092</v>
          </cell>
          <cell r="AL137">
            <v>9734136</v>
          </cell>
          <cell r="AM137">
            <v>-421611.33003573399</v>
          </cell>
          <cell r="AN137">
            <v>-365218.42000000004</v>
          </cell>
          <cell r="AO137">
            <v>447508.89449533861</v>
          </cell>
          <cell r="AP137">
            <v>341514</v>
          </cell>
          <cell r="AQ137">
            <v>-839840</v>
          </cell>
          <cell r="AR137">
            <v>1052882.3593483062</v>
          </cell>
          <cell r="AS137">
            <v>105222</v>
          </cell>
          <cell r="AT137">
            <v>10054593.50380791</v>
          </cell>
          <cell r="AU137">
            <v>3.4169025993759745E-4</v>
          </cell>
          <cell r="AV137">
            <v>599114.34031271469</v>
          </cell>
          <cell r="AW137">
            <v>431171.44608954404</v>
          </cell>
          <cell r="AX137">
            <v>-7827</v>
          </cell>
          <cell r="AY137">
            <v>0</v>
          </cell>
          <cell r="AZ137">
            <v>-4609.9981977520411</v>
          </cell>
          <cell r="BA137">
            <v>-349775.35434458568</v>
          </cell>
          <cell r="BB137">
            <v>0</v>
          </cell>
          <cell r="BC137">
            <v>-29944.680918424147</v>
          </cell>
          <cell r="BD137">
            <v>1042.3640655584941</v>
          </cell>
          <cell r="BE137">
            <v>101.75945969253577</v>
          </cell>
          <cell r="BF137">
            <v>-38.000303205421417</v>
          </cell>
          <cell r="BG137">
            <v>0</v>
          </cell>
          <cell r="BH137">
            <v>-778738.01174512482</v>
          </cell>
          <cell r="BI137">
            <v>-97398</v>
          </cell>
          <cell r="BJ137">
            <v>-236901.13558158232</v>
          </cell>
          <cell r="BK137">
            <v>0</v>
          </cell>
          <cell r="BL137">
            <v>0</v>
          </cell>
          <cell r="BM137">
            <v>1046.8559257156337</v>
          </cell>
          <cell r="BN137">
            <v>0</v>
          </cell>
          <cell r="BO137">
            <v>1046.8559257156337</v>
          </cell>
          <cell r="BP137">
            <v>428712</v>
          </cell>
          <cell r="BQ137">
            <v>4217052.2243069895</v>
          </cell>
          <cell r="BR137">
            <v>0</v>
          </cell>
          <cell r="BS137">
            <v>665663.10972758452</v>
          </cell>
          <cell r="BT137">
            <v>5311427.3340345742</v>
          </cell>
          <cell r="BU137">
            <v>-1237303</v>
          </cell>
          <cell r="BV137">
            <v>-1237303</v>
          </cell>
          <cell r="BW137">
            <v>-1237303</v>
          </cell>
          <cell r="BX137">
            <v>-1236262</v>
          </cell>
          <cell r="BY137">
            <v>-362209</v>
          </cell>
          <cell r="BZ137">
            <v>0</v>
          </cell>
          <cell r="CA137"/>
          <cell r="CB137">
            <v>-5310380</v>
          </cell>
          <cell r="CC137">
            <v>11246954</v>
          </cell>
          <cell r="CD137">
            <v>-236901.13558158232</v>
          </cell>
          <cell r="CE137">
            <v>-360494.18</v>
          </cell>
          <cell r="CF137">
            <v>-1767757.30029903</v>
          </cell>
          <cell r="CG137">
            <v>15318</v>
          </cell>
          <cell r="CH137">
            <v>-39119.820000000007</v>
          </cell>
          <cell r="CI137">
            <v>778738.01174512482</v>
          </cell>
          <cell r="CJ137">
            <v>97398</v>
          </cell>
          <cell r="CK137">
            <v>9734135.5758645125</v>
          </cell>
          <cell r="CL137"/>
          <cell r="CM137"/>
          <cell r="CN137"/>
          <cell r="CO137"/>
          <cell r="CP137"/>
          <cell r="CQ137"/>
          <cell r="CR137"/>
          <cell r="CS137">
            <v>3.5701058323638399E-4</v>
          </cell>
          <cell r="CT137">
            <v>3.4303481074804843E-4</v>
          </cell>
          <cell r="CU137">
            <v>3.4169025993759745E-4</v>
          </cell>
          <cell r="CV137">
            <v>3.1778613669273956E-4</v>
          </cell>
          <cell r="CW137"/>
          <cell r="CX137"/>
          <cell r="CY137"/>
          <cell r="CZ137"/>
          <cell r="DA137"/>
          <cell r="DB137"/>
          <cell r="DC137"/>
          <cell r="DD137">
            <v>15531174</v>
          </cell>
          <cell r="DE137">
            <v>11246954</v>
          </cell>
          <cell r="DF137">
            <v>9734136</v>
          </cell>
          <cell r="DG137">
            <v>10054594</v>
          </cell>
          <cell r="DH137"/>
          <cell r="DI137"/>
          <cell r="DJ137"/>
          <cell r="DK137"/>
          <cell r="DL137"/>
          <cell r="DM137"/>
          <cell r="DN137"/>
          <cell r="DO137">
            <v>5819356.8401507931</v>
          </cell>
          <cell r="DP137">
            <v>6020197.7750148121</v>
          </cell>
          <cell r="DQ137">
            <v>5958619.4141039513</v>
          </cell>
          <cell r="DR137">
            <v>5824843.5432089623</v>
          </cell>
          <cell r="DS137"/>
          <cell r="DT137"/>
          <cell r="DU137"/>
          <cell r="DV137"/>
          <cell r="DW137"/>
          <cell r="DX137"/>
          <cell r="DY137"/>
          <cell r="DZ137">
            <v>2.6688815322068393</v>
          </cell>
          <cell r="EA137">
            <v>1.8682034079806171</v>
          </cell>
          <cell r="EB137">
            <v>1.6336227108177885</v>
          </cell>
          <cell r="EC137">
            <v>1.7261569217120685</v>
          </cell>
          <cell r="ED137"/>
          <cell r="EE137"/>
          <cell r="EF137"/>
          <cell r="EG137"/>
          <cell r="EH137"/>
          <cell r="EI137"/>
          <cell r="EJ137"/>
          <cell r="EK137">
            <v>2.41E-2</v>
          </cell>
          <cell r="EL137">
            <v>3.5200000000000002E-2</v>
          </cell>
          <cell r="EM137">
            <v>4.396794443253986E-2</v>
          </cell>
          <cell r="EN137">
            <v>4.3984752298205455E-2</v>
          </cell>
        </row>
        <row r="138">
          <cell r="B138">
            <v>33200</v>
          </cell>
          <cell r="C138" t="str">
            <v>Durham Public Schools</v>
          </cell>
          <cell r="D138">
            <v>1.3740531095386194E-2</v>
          </cell>
          <cell r="E138">
            <v>21147937.073949646</v>
          </cell>
          <cell r="F138">
            <v>16389847.031787466</v>
          </cell>
          <cell r="G138">
            <v>823826.00000000186</v>
          </cell>
          <cell r="H138">
            <v>-994239.2314527143</v>
          </cell>
          <cell r="I138">
            <v>-358753.2027142318</v>
          </cell>
          <cell r="J138">
            <v>4179164.2027932298</v>
          </cell>
          <cell r="K138">
            <v>0</v>
          </cell>
          <cell r="L138">
            <v>-1295631.1503306224</v>
          </cell>
          <cell r="M138">
            <v>61866.829677293972</v>
          </cell>
          <cell r="N138">
            <v>2949.4874428112189</v>
          </cell>
          <cell r="O138">
            <v>-25762.108010208482</v>
          </cell>
          <cell r="P138">
            <v>41917.042786489365</v>
          </cell>
          <cell r="Q138">
            <v>-45566756.322974987</v>
          </cell>
          <cell r="R138">
            <v>-2300972</v>
          </cell>
          <cell r="S138">
            <v>-7894606.3470458314</v>
          </cell>
          <cell r="T138">
            <v>12415907</v>
          </cell>
          <cell r="U138">
            <v>20895820.876560837</v>
          </cell>
          <cell r="V138">
            <v>289504.63593688112</v>
          </cell>
          <cell r="W138">
            <v>0</v>
          </cell>
          <cell r="X138">
            <v>33601232.512497716</v>
          </cell>
          <cell r="Y138">
            <v>20266284</v>
          </cell>
          <cell r="Z138">
            <v>130702958.00762245</v>
          </cell>
          <cell r="AA138">
            <v>0</v>
          </cell>
          <cell r="AB138">
            <v>21916550.381728631</v>
          </cell>
          <cell r="AC138">
            <v>172885792.38935107</v>
          </cell>
          <cell r="AD138" t="str">
            <v>N/A</v>
          </cell>
          <cell r="AE138">
            <v>-43119711</v>
          </cell>
          <cell r="AF138">
            <v>-43119711</v>
          </cell>
          <cell r="AG138">
            <v>-43077855</v>
          </cell>
          <cell r="AH138">
            <v>-14611515</v>
          </cell>
          <cell r="AI138">
            <v>4644233</v>
          </cell>
          <cell r="AJ138">
            <v>0</v>
          </cell>
          <cell r="AK138">
            <v>-139284559</v>
          </cell>
          <cell r="AL138">
            <v>387673078</v>
          </cell>
          <cell r="AM138">
            <v>-7894606.3470458314</v>
          </cell>
          <cell r="AN138">
            <v>-14438875.000000002</v>
          </cell>
          <cell r="AO138">
            <v>19349522.116568737</v>
          </cell>
          <cell r="AP138">
            <v>-1890514</v>
          </cell>
          <cell r="AQ138">
            <v>4119110</v>
          </cell>
          <cell r="AR138">
            <v>45524839.280188501</v>
          </cell>
          <cell r="AS138">
            <v>2300972</v>
          </cell>
          <cell r="AT138">
            <v>434743526.04971141</v>
          </cell>
          <cell r="AU138">
            <v>1.360820535757217E-2</v>
          </cell>
          <cell r="AV138">
            <v>23860413.747616775</v>
          </cell>
          <cell r="AW138">
            <v>17171895.926385034</v>
          </cell>
          <cell r="AX138">
            <v>-5066574</v>
          </cell>
          <cell r="AY138">
            <v>0</v>
          </cell>
          <cell r="AZ138">
            <v>-183598.4502002029</v>
          </cell>
          <cell r="BA138">
            <v>-13930203.488410749</v>
          </cell>
          <cell r="BB138">
            <v>0</v>
          </cell>
          <cell r="BC138">
            <v>-1192581.1621885526</v>
          </cell>
          <cell r="BD138">
            <v>41513.340954068597</v>
          </cell>
          <cell r="BE138">
            <v>4052.686853949283</v>
          </cell>
          <cell r="BF138">
            <v>-1513.4055321442963</v>
          </cell>
          <cell r="BG138">
            <v>0</v>
          </cell>
          <cell r="BH138">
            <v>-31014131.879294623</v>
          </cell>
          <cell r="BI138">
            <v>2765599</v>
          </cell>
          <cell r="BJ138">
            <v>-7545127.6838164367</v>
          </cell>
          <cell r="BK138">
            <v>11062396</v>
          </cell>
          <cell r="BL138">
            <v>0</v>
          </cell>
          <cell r="BM138">
            <v>41692.234421699235</v>
          </cell>
          <cell r="BN138">
            <v>0</v>
          </cell>
          <cell r="BO138">
            <v>11104088.234421698</v>
          </cell>
          <cell r="BP138">
            <v>25332855</v>
          </cell>
          <cell r="BQ138">
            <v>167948927.43637601</v>
          </cell>
          <cell r="BR138">
            <v>0</v>
          </cell>
          <cell r="BS138">
            <v>26510794.594459347</v>
          </cell>
          <cell r="BT138">
            <v>219792577.03083536</v>
          </cell>
          <cell r="BU138">
            <v>-47387392</v>
          </cell>
          <cell r="BV138">
            <v>-47387392</v>
          </cell>
          <cell r="BW138">
            <v>-47387392</v>
          </cell>
          <cell r="BX138">
            <v>-47345939</v>
          </cell>
          <cell r="BY138">
            <v>-19180373</v>
          </cell>
          <cell r="BZ138">
            <v>0</v>
          </cell>
          <cell r="CA138"/>
          <cell r="CB138">
            <v>-208688488</v>
          </cell>
          <cell r="CC138">
            <v>468027345</v>
          </cell>
          <cell r="CD138">
            <v>-7545127.6838164367</v>
          </cell>
          <cell r="CE138">
            <v>-12917610.470000001</v>
          </cell>
          <cell r="CF138">
            <v>-70402956.084290788</v>
          </cell>
          <cell r="CG138">
            <v>7595749</v>
          </cell>
          <cell r="CH138">
            <v>-25332854.530000001</v>
          </cell>
          <cell r="CI138">
            <v>31014131.879294623</v>
          </cell>
          <cell r="CJ138">
            <v>-2765599</v>
          </cell>
          <cell r="CK138">
            <v>387673078.11118734</v>
          </cell>
          <cell r="CL138"/>
          <cell r="CM138"/>
          <cell r="CN138"/>
          <cell r="CO138"/>
          <cell r="CP138"/>
          <cell r="CQ138"/>
          <cell r="CR138"/>
          <cell r="CS138">
            <v>1.3861030528488062E-2</v>
          </cell>
          <cell r="CT138">
            <v>1.427494755855757E-2</v>
          </cell>
          <cell r="CU138">
            <v>1.360820535757217E-2</v>
          </cell>
          <cell r="CV138">
            <v>1.3740531095386194E-2</v>
          </cell>
          <cell r="CW138"/>
          <cell r="CX138"/>
          <cell r="CY138"/>
          <cell r="CZ138"/>
          <cell r="DA138"/>
          <cell r="DB138"/>
          <cell r="DC138"/>
          <cell r="DD138">
            <v>603001942</v>
          </cell>
          <cell r="DE138">
            <v>468027345</v>
          </cell>
          <cell r="DF138">
            <v>387673078</v>
          </cell>
          <cell r="DG138">
            <v>434743527</v>
          </cell>
          <cell r="DH138"/>
          <cell r="DI138"/>
          <cell r="DJ138"/>
          <cell r="DK138"/>
          <cell r="DL138"/>
          <cell r="DM138"/>
          <cell r="DN138"/>
          <cell r="DO138">
            <v>206090928.02835992</v>
          </cell>
          <cell r="DP138">
            <v>209256767.56590196</v>
          </cell>
          <cell r="DQ138">
            <v>213515581.6672948</v>
          </cell>
          <cell r="DR138">
            <v>230284627.52495155</v>
          </cell>
          <cell r="DS138"/>
          <cell r="DT138"/>
          <cell r="DU138"/>
          <cell r="DV138"/>
          <cell r="DW138"/>
          <cell r="DX138"/>
          <cell r="DY138"/>
          <cell r="DZ138">
            <v>2.925902405160802</v>
          </cell>
          <cell r="EA138">
            <v>2.2366174840801865</v>
          </cell>
          <cell r="EB138">
            <v>1.815666449131013</v>
          </cell>
          <cell r="EC138">
            <v>1.8878530090025012</v>
          </cell>
          <cell r="ED138"/>
          <cell r="EE138"/>
          <cell r="EF138"/>
          <cell r="EG138"/>
          <cell r="EH138"/>
          <cell r="EI138"/>
          <cell r="EJ138"/>
          <cell r="EK138">
            <v>2.41E-2</v>
          </cell>
          <cell r="EL138">
            <v>3.5200000000000002E-2</v>
          </cell>
          <cell r="EM138">
            <v>4.396794443253986E-2</v>
          </cell>
          <cell r="EN138">
            <v>4.3984752298205455E-2</v>
          </cell>
        </row>
        <row r="139">
          <cell r="B139">
            <v>33202</v>
          </cell>
          <cell r="C139" t="str">
            <v>Central Park School For Children</v>
          </cell>
          <cell r="D139">
            <v>2.3031176644275458E-4</v>
          </cell>
          <cell r="E139">
            <v>354470.92330783501</v>
          </cell>
          <cell r="F139">
            <v>274718.24745442381</v>
          </cell>
          <cell r="G139">
            <v>-42868.189999999973</v>
          </cell>
          <cell r="H139">
            <v>-16664.930348976839</v>
          </cell>
          <cell r="I139">
            <v>-6013.2380080893854</v>
          </cell>
          <cell r="J139">
            <v>70049.016527667365</v>
          </cell>
          <cell r="K139">
            <v>0</v>
          </cell>
          <cell r="L139">
            <v>-21716.707805501086</v>
          </cell>
          <cell r="M139">
            <v>1036.9802104647201</v>
          </cell>
          <cell r="N139">
            <v>49.43780253753593</v>
          </cell>
          <cell r="O139">
            <v>-431.8113005917541</v>
          </cell>
          <cell r="P139">
            <v>702.59206876323094</v>
          </cell>
          <cell r="Q139">
            <v>-763766.70355447894</v>
          </cell>
          <cell r="R139">
            <v>488524</v>
          </cell>
          <cell r="S139">
            <v>338089.61635405372</v>
          </cell>
          <cell r="T139">
            <v>1628644</v>
          </cell>
          <cell r="U139">
            <v>350245.08033521922</v>
          </cell>
          <cell r="V139">
            <v>4852.5288893948418</v>
          </cell>
          <cell r="W139">
            <v>0</v>
          </cell>
          <cell r="X139">
            <v>1983741.609224614</v>
          </cell>
          <cell r="Y139">
            <v>214345</v>
          </cell>
          <cell r="Z139">
            <v>2190776.2464972348</v>
          </cell>
          <cell r="AA139">
            <v>0</v>
          </cell>
          <cell r="AB139">
            <v>367354.02712653868</v>
          </cell>
          <cell r="AC139">
            <v>2772475.2736237734</v>
          </cell>
          <cell r="AD139" t="str">
            <v>N/A</v>
          </cell>
          <cell r="AE139">
            <v>-252336</v>
          </cell>
          <cell r="AF139">
            <v>-252336</v>
          </cell>
          <cell r="AG139">
            <v>-251635</v>
          </cell>
          <cell r="AH139">
            <v>-53593</v>
          </cell>
          <cell r="AI139">
            <v>21167</v>
          </cell>
          <cell r="AJ139">
            <v>0</v>
          </cell>
          <cell r="AK139">
            <v>-788733</v>
          </cell>
          <cell r="AL139">
            <v>6694794</v>
          </cell>
          <cell r="AM139">
            <v>338089.61635405372</v>
          </cell>
          <cell r="AN139">
            <v>-197472.81000000003</v>
          </cell>
          <cell r="AO139">
            <v>324326.81004495337</v>
          </cell>
          <cell r="AP139">
            <v>67016</v>
          </cell>
          <cell r="AQ139">
            <v>-214345</v>
          </cell>
          <cell r="AR139">
            <v>763064.11148571572</v>
          </cell>
          <cell r="AS139">
            <v>-488524</v>
          </cell>
          <cell r="AT139">
            <v>7286948.7278847238</v>
          </cell>
          <cell r="AU139">
            <v>2.3500246137281744E-4</v>
          </cell>
          <cell r="AV139">
            <v>412049.62834747671</v>
          </cell>
          <cell r="AW139">
            <v>296544.4526373829</v>
          </cell>
          <cell r="AX139">
            <v>163074</v>
          </cell>
          <cell r="AY139">
            <v>0</v>
          </cell>
          <cell r="AZ139">
            <v>-3170.5935182168641</v>
          </cell>
          <cell r="BA139">
            <v>-240563.10300896133</v>
          </cell>
          <cell r="BB139">
            <v>0</v>
          </cell>
          <cell r="BC139">
            <v>-20594.891180505081</v>
          </cell>
          <cell r="BD139">
            <v>716.90109369099196</v>
          </cell>
          <cell r="BE139">
            <v>69.986553026361506</v>
          </cell>
          <cell r="BF139">
            <v>-26.135262936140773</v>
          </cell>
          <cell r="BG139">
            <v>0</v>
          </cell>
          <cell r="BH139">
            <v>-535588.42900028953</v>
          </cell>
          <cell r="BI139">
            <v>325452</v>
          </cell>
          <cell r="BJ139">
            <v>397963.81666066812</v>
          </cell>
          <cell r="BK139">
            <v>2117168</v>
          </cell>
          <cell r="BL139">
            <v>0</v>
          </cell>
          <cell r="BM139">
            <v>719.99043604819906</v>
          </cell>
          <cell r="BN139">
            <v>0</v>
          </cell>
          <cell r="BO139">
            <v>2117887.9904360482</v>
          </cell>
          <cell r="BP139">
            <v>0</v>
          </cell>
          <cell r="BQ139">
            <v>2900339.19208246</v>
          </cell>
          <cell r="BR139">
            <v>0</v>
          </cell>
          <cell r="BS139">
            <v>457819.51542790636</v>
          </cell>
          <cell r="BT139">
            <v>3358158.7075103666</v>
          </cell>
          <cell r="BU139">
            <v>-290081</v>
          </cell>
          <cell r="BV139">
            <v>-290081</v>
          </cell>
          <cell r="BW139">
            <v>-290081</v>
          </cell>
          <cell r="BX139">
            <v>-289365</v>
          </cell>
          <cell r="BY139">
            <v>-80662</v>
          </cell>
          <cell r="BZ139">
            <v>0</v>
          </cell>
          <cell r="CA139"/>
          <cell r="CB139">
            <v>-1240270</v>
          </cell>
          <cell r="CC139">
            <v>6941474</v>
          </cell>
          <cell r="CD139">
            <v>397963.81666066812</v>
          </cell>
          <cell r="CE139">
            <v>-189059.69999999998</v>
          </cell>
          <cell r="CF139">
            <v>-1215800.8740310827</v>
          </cell>
          <cell r="CG139">
            <v>-265280</v>
          </cell>
          <cell r="CH139">
            <v>815359.7</v>
          </cell>
          <cell r="CI139">
            <v>535588.42900028953</v>
          </cell>
          <cell r="CJ139">
            <v>-325452</v>
          </cell>
          <cell r="CK139">
            <v>6694793.3716298742</v>
          </cell>
          <cell r="CL139"/>
          <cell r="CM139"/>
          <cell r="CN139"/>
          <cell r="CO139"/>
          <cell r="CP139"/>
          <cell r="CQ139"/>
          <cell r="CR139"/>
          <cell r="CS139">
            <v>1.6583970091368149E-4</v>
          </cell>
          <cell r="CT139">
            <v>2.1171662785101505E-4</v>
          </cell>
          <cell r="CU139">
            <v>2.3500246137281744E-4</v>
          </cell>
          <cell r="CV139">
            <v>2.3031176644275458E-4</v>
          </cell>
          <cell r="CW139"/>
          <cell r="CX139"/>
          <cell r="CY139"/>
          <cell r="CZ139"/>
          <cell r="DA139"/>
          <cell r="DB139"/>
          <cell r="DC139"/>
          <cell r="DD139">
            <v>7214591</v>
          </cell>
          <cell r="DE139">
            <v>6941474</v>
          </cell>
          <cell r="DF139">
            <v>6694794</v>
          </cell>
          <cell r="DG139">
            <v>7286949</v>
          </cell>
          <cell r="DH139"/>
          <cell r="DI139"/>
          <cell r="DJ139"/>
          <cell r="DK139"/>
          <cell r="DL139"/>
          <cell r="DM139"/>
          <cell r="DN139"/>
          <cell r="DO139">
            <v>2311338.4043005779</v>
          </cell>
          <cell r="DP139">
            <v>2722323.9935597242</v>
          </cell>
          <cell r="DQ139">
            <v>3124973.6094065891</v>
          </cell>
          <cell r="DR139">
            <v>3149480.3090376174</v>
          </cell>
          <cell r="DS139"/>
          <cell r="DT139"/>
          <cell r="DU139"/>
          <cell r="DV139"/>
          <cell r="DW139"/>
          <cell r="DX139"/>
          <cell r="DY139"/>
          <cell r="DZ139">
            <v>3.1213910462337382</v>
          </cell>
          <cell r="EA139">
            <v>2.5498338979569048</v>
          </cell>
          <cell r="EB139">
            <v>2.1423521721424379</v>
          </cell>
          <cell r="EC139">
            <v>2.3136988598054335</v>
          </cell>
          <cell r="ED139"/>
          <cell r="EE139"/>
          <cell r="EF139"/>
          <cell r="EG139"/>
          <cell r="EH139"/>
          <cell r="EI139"/>
          <cell r="EJ139"/>
          <cell r="EK139">
            <v>2.41E-2</v>
          </cell>
          <cell r="EL139">
            <v>3.5200000000000002E-2</v>
          </cell>
          <cell r="EM139">
            <v>4.396794443253986E-2</v>
          </cell>
          <cell r="EN139">
            <v>4.3984752298205455E-2</v>
          </cell>
        </row>
        <row r="140">
          <cell r="B140">
            <v>33203</v>
          </cell>
          <cell r="C140" t="str">
            <v>Healthy Start Academy</v>
          </cell>
          <cell r="D140">
            <v>1.1468603084838025E-4</v>
          </cell>
          <cell r="E140">
            <v>176512.31577627937</v>
          </cell>
          <cell r="F140">
            <v>136798.67897675175</v>
          </cell>
          <cell r="G140">
            <v>8073.6599999999889</v>
          </cell>
          <cell r="H140">
            <v>-8298.4675321133254</v>
          </cell>
          <cell r="I140">
            <v>-2994.3515711161235</v>
          </cell>
          <cell r="J140">
            <v>34881.603291369705</v>
          </cell>
          <cell r="K140">
            <v>0</v>
          </cell>
          <cell r="L140">
            <v>-10814.050275308069</v>
          </cell>
          <cell r="M140">
            <v>516.37459189944082</v>
          </cell>
          <cell r="N140">
            <v>24.618044637789911</v>
          </cell>
          <cell r="O140">
            <v>-215.02472455159727</v>
          </cell>
          <cell r="P140">
            <v>349.86269662446983</v>
          </cell>
          <cell r="Q140">
            <v>-380325.21341712057</v>
          </cell>
          <cell r="R140">
            <v>-18654</v>
          </cell>
          <cell r="S140">
            <v>-64143.994142647192</v>
          </cell>
          <cell r="T140">
            <v>190559</v>
          </cell>
          <cell r="U140">
            <v>174408.0153099882</v>
          </cell>
          <cell r="V140">
            <v>2416.364940868616</v>
          </cell>
          <cell r="W140">
            <v>0</v>
          </cell>
          <cell r="X140">
            <v>367383.3802508568</v>
          </cell>
          <cell r="Y140">
            <v>274868</v>
          </cell>
          <cell r="Z140">
            <v>1090918.7839959131</v>
          </cell>
          <cell r="AA140">
            <v>0</v>
          </cell>
          <cell r="AB140">
            <v>182927.58523817192</v>
          </cell>
          <cell r="AC140">
            <v>1548714.3692340851</v>
          </cell>
          <cell r="AD140" t="str">
            <v>N/A</v>
          </cell>
          <cell r="AE140">
            <v>-358152</v>
          </cell>
          <cell r="AF140">
            <v>-358152</v>
          </cell>
          <cell r="AG140">
            <v>-357802</v>
          </cell>
          <cell r="AH140">
            <v>-147186</v>
          </cell>
          <cell r="AI140">
            <v>39961</v>
          </cell>
          <cell r="AJ140">
            <v>0</v>
          </cell>
          <cell r="AK140">
            <v>-1181331</v>
          </cell>
          <cell r="AL140">
            <v>3228376</v>
          </cell>
          <cell r="AM140">
            <v>-64143.994142647192</v>
          </cell>
          <cell r="AN140">
            <v>-116655.65999999999</v>
          </cell>
          <cell r="AO140">
            <v>161501.75527839357</v>
          </cell>
          <cell r="AP140">
            <v>-19469</v>
          </cell>
          <cell r="AQ140">
            <v>40370</v>
          </cell>
          <cell r="AR140">
            <v>379975.35072049609</v>
          </cell>
          <cell r="AS140">
            <v>18654</v>
          </cell>
          <cell r="AT140">
            <v>3628608.451856242</v>
          </cell>
          <cell r="AU140">
            <v>1.1332331576770915E-4</v>
          </cell>
          <cell r="AV140">
            <v>198699.32371095353</v>
          </cell>
          <cell r="AW140">
            <v>143000.20710028071</v>
          </cell>
          <cell r="AX140">
            <v>-68713</v>
          </cell>
          <cell r="AY140">
            <v>0</v>
          </cell>
          <cell r="AZ140">
            <v>-1528.9293922157269</v>
          </cell>
          <cell r="BA140">
            <v>-116004.77852483369</v>
          </cell>
          <cell r="BB140">
            <v>0</v>
          </cell>
          <cell r="BC140">
            <v>-9931.3060076737729</v>
          </cell>
          <cell r="BD140">
            <v>345.70535363744699</v>
          </cell>
          <cell r="BE140">
            <v>33.749043315412997</v>
          </cell>
          <cell r="BF140">
            <v>-12.60299418603012</v>
          </cell>
          <cell r="BG140">
            <v>0</v>
          </cell>
          <cell r="BH140">
            <v>-258272.42960167388</v>
          </cell>
          <cell r="BI140">
            <v>50063</v>
          </cell>
          <cell r="BJ140">
            <v>-62321.061312395934</v>
          </cell>
          <cell r="BK140">
            <v>200252</v>
          </cell>
          <cell r="BL140">
            <v>0</v>
          </cell>
          <cell r="BM140">
            <v>347.19510194652929</v>
          </cell>
          <cell r="BN140">
            <v>0</v>
          </cell>
          <cell r="BO140">
            <v>200599.19510194653</v>
          </cell>
          <cell r="BP140">
            <v>343585</v>
          </cell>
          <cell r="BQ140">
            <v>1398606.8578932798</v>
          </cell>
          <cell r="BR140">
            <v>0</v>
          </cell>
          <cell r="BS140">
            <v>220770.56218210884</v>
          </cell>
          <cell r="BT140">
            <v>1962962.4200753886</v>
          </cell>
          <cell r="BU140">
            <v>-394114</v>
          </cell>
          <cell r="BV140">
            <v>-394114</v>
          </cell>
          <cell r="BW140">
            <v>-394114</v>
          </cell>
          <cell r="BX140">
            <v>-393769</v>
          </cell>
          <cell r="BY140">
            <v>-186251</v>
          </cell>
          <cell r="BZ140">
            <v>0</v>
          </cell>
          <cell r="CA140"/>
          <cell r="CB140">
            <v>-1762362</v>
          </cell>
          <cell r="CC140">
            <v>4006932</v>
          </cell>
          <cell r="CD140">
            <v>-62321.061312395934</v>
          </cell>
          <cell r="CE140">
            <v>-95841.4</v>
          </cell>
          <cell r="CF140">
            <v>-586285.71613087761</v>
          </cell>
          <cell r="CG140">
            <v>101267</v>
          </cell>
          <cell r="CH140">
            <v>-343584.6</v>
          </cell>
          <cell r="CI140">
            <v>258272.42960167388</v>
          </cell>
          <cell r="CJ140">
            <v>-50063</v>
          </cell>
          <cell r="CK140">
            <v>3228375.6521584005</v>
          </cell>
          <cell r="CL140"/>
          <cell r="CM140"/>
          <cell r="CN140"/>
          <cell r="CO140"/>
          <cell r="CP140"/>
          <cell r="CQ140"/>
          <cell r="CR140"/>
          <cell r="CS140">
            <v>1.1475133798238069E-4</v>
          </cell>
          <cell r="CT140">
            <v>1.2221239471184208E-4</v>
          </cell>
          <cell r="CU140">
            <v>1.1332331576770915E-4</v>
          </cell>
          <cell r="CV140">
            <v>1.1468603084838025E-4</v>
          </cell>
          <cell r="CW140"/>
          <cell r="CX140"/>
          <cell r="CY140"/>
          <cell r="CZ140"/>
          <cell r="DA140"/>
          <cell r="DB140"/>
          <cell r="DC140"/>
          <cell r="DD140">
            <v>4992073</v>
          </cell>
          <cell r="DE140">
            <v>4006932</v>
          </cell>
          <cell r="DF140">
            <v>3228376</v>
          </cell>
          <cell r="DG140">
            <v>3628609</v>
          </cell>
          <cell r="DH140"/>
          <cell r="DI140"/>
          <cell r="DJ140"/>
          <cell r="DK140"/>
          <cell r="DL140"/>
          <cell r="DM140"/>
          <cell r="DN140"/>
          <cell r="DO140">
            <v>1415820.5181660494</v>
          </cell>
          <cell r="DP140">
            <v>1582990.2127562717</v>
          </cell>
          <cell r="DQ140">
            <v>1584165.4550841914</v>
          </cell>
          <cell r="DR140">
            <v>1860533.1240680027</v>
          </cell>
          <cell r="DS140"/>
          <cell r="DT140"/>
          <cell r="DU140"/>
          <cell r="DV140"/>
          <cell r="DW140"/>
          <cell r="DX140"/>
          <cell r="DY140"/>
          <cell r="DZ140">
            <v>3.5259222026718238</v>
          </cell>
          <cell r="EA140">
            <v>2.531242434546205</v>
          </cell>
          <cell r="EB140">
            <v>2.037903294532089</v>
          </cell>
          <cell r="EC140">
            <v>1.9503060456489749</v>
          </cell>
          <cell r="ED140"/>
          <cell r="EE140"/>
          <cell r="EF140"/>
          <cell r="EG140"/>
          <cell r="EH140"/>
          <cell r="EI140"/>
          <cell r="EJ140"/>
          <cell r="EK140">
            <v>2.41E-2</v>
          </cell>
          <cell r="EL140">
            <v>3.5200000000000002E-2</v>
          </cell>
          <cell r="EM140">
            <v>4.396794443253986E-2</v>
          </cell>
          <cell r="EN140">
            <v>4.3984752298205455E-2</v>
          </cell>
        </row>
        <row r="141">
          <cell r="B141">
            <v>33204</v>
          </cell>
          <cell r="C141" t="str">
            <v>Voyager Academy</v>
          </cell>
          <cell r="D141">
            <v>3.9874744823854851E-4</v>
          </cell>
          <cell r="E141">
            <v>613708.87960643321</v>
          </cell>
          <cell r="F141">
            <v>475630.06375640497</v>
          </cell>
          <cell r="G141">
            <v>87780.039999999979</v>
          </cell>
          <cell r="H141">
            <v>-28852.622488045301</v>
          </cell>
          <cell r="I141">
            <v>-10410.945773248948</v>
          </cell>
          <cell r="J141">
            <v>121278.50445265858</v>
          </cell>
          <cell r="K141">
            <v>0</v>
          </cell>
          <cell r="L141">
            <v>-37598.955343595502</v>
          </cell>
          <cell r="M141">
            <v>1795.3629516338951</v>
          </cell>
          <cell r="N141">
            <v>85.593532249093869</v>
          </cell>
          <cell r="O141">
            <v>-747.61119195500635</v>
          </cell>
          <cell r="P141">
            <v>1216.4241493133432</v>
          </cell>
          <cell r="Q141">
            <v>-1322338.101938071</v>
          </cell>
          <cell r="R141">
            <v>-191621</v>
          </cell>
          <cell r="S141">
            <v>-290074.36828622269</v>
          </cell>
          <cell r="T141">
            <v>1176898</v>
          </cell>
          <cell r="U141">
            <v>606392.51827581844</v>
          </cell>
          <cell r="V141">
            <v>8401.3662959376888</v>
          </cell>
          <cell r="W141">
            <v>0</v>
          </cell>
          <cell r="X141">
            <v>1791691.884571756</v>
          </cell>
          <cell r="Y141">
            <v>1750488</v>
          </cell>
          <cell r="Z141">
            <v>3792973.5481818211</v>
          </cell>
          <cell r="AA141">
            <v>0</v>
          </cell>
          <cell r="AB141">
            <v>636013.88317809068</v>
          </cell>
          <cell r="AC141">
            <v>6179475.4313599113</v>
          </cell>
          <cell r="AD141" t="str">
            <v>N/A</v>
          </cell>
          <cell r="AE141">
            <v>-1312301</v>
          </cell>
          <cell r="AF141">
            <v>-1312301</v>
          </cell>
          <cell r="AG141">
            <v>-1311086</v>
          </cell>
          <cell r="AH141">
            <v>-650743</v>
          </cell>
          <cell r="AI141">
            <v>198647</v>
          </cell>
          <cell r="AJ141">
            <v>0</v>
          </cell>
          <cell r="AK141">
            <v>-4387784</v>
          </cell>
          <cell r="AL141">
            <v>10935529</v>
          </cell>
          <cell r="AM141">
            <v>-290074.36828622269</v>
          </cell>
          <cell r="AN141">
            <v>-329776.03999999998</v>
          </cell>
          <cell r="AO141">
            <v>561519.23932604631</v>
          </cell>
          <cell r="AP141">
            <v>-212666</v>
          </cell>
          <cell r="AQ141">
            <v>438895.00000000006</v>
          </cell>
          <cell r="AR141">
            <v>1321121.6777887577</v>
          </cell>
          <cell r="AS141">
            <v>191621</v>
          </cell>
          <cell r="AT141">
            <v>12616169.508828584</v>
          </cell>
          <cell r="AU141">
            <v>3.8386191274534002E-4</v>
          </cell>
          <cell r="AV141">
            <v>673057.45463040634</v>
          </cell>
          <cell r="AW141">
            <v>484386.92998545995</v>
          </cell>
          <cell r="AX141">
            <v>-437622</v>
          </cell>
          <cell r="AY141">
            <v>0</v>
          </cell>
          <cell r="AZ141">
            <v>-5178.9674258342902</v>
          </cell>
          <cell r="BA141">
            <v>-392944.87520484929</v>
          </cell>
          <cell r="BB141">
            <v>0</v>
          </cell>
          <cell r="BC141">
            <v>-33640.474551409308</v>
          </cell>
          <cell r="BD141">
            <v>1171.0133735019745</v>
          </cell>
          <cell r="BE141">
            <v>114.31868395851521</v>
          </cell>
          <cell r="BF141">
            <v>-42.690327421097471</v>
          </cell>
          <cell r="BG141">
            <v>0</v>
          </cell>
          <cell r="BH141">
            <v>-874850.40624388761</v>
          </cell>
          <cell r="BI141">
            <v>246001</v>
          </cell>
          <cell r="BJ141">
            <v>-339548.69708007493</v>
          </cell>
          <cell r="BK141">
            <v>984004</v>
          </cell>
          <cell r="BL141">
            <v>0</v>
          </cell>
          <cell r="BM141">
            <v>1176.0596222069248</v>
          </cell>
          <cell r="BN141">
            <v>0</v>
          </cell>
          <cell r="BO141">
            <v>985180.05962220696</v>
          </cell>
          <cell r="BP141">
            <v>2188110</v>
          </cell>
          <cell r="BQ141">
            <v>4737523.7832799368</v>
          </cell>
          <cell r="BR141">
            <v>0</v>
          </cell>
          <cell r="BS141">
            <v>747819.72009008285</v>
          </cell>
          <cell r="BT141">
            <v>7673453.5033700196</v>
          </cell>
          <cell r="BU141">
            <v>-1463424</v>
          </cell>
          <cell r="BV141">
            <v>-1463424</v>
          </cell>
          <cell r="BW141">
            <v>-1463424</v>
          </cell>
          <cell r="BX141">
            <v>-1462255</v>
          </cell>
          <cell r="BY141">
            <v>-835746</v>
          </cell>
          <cell r="BZ141">
            <v>0</v>
          </cell>
          <cell r="CA141"/>
          <cell r="CB141">
            <v>-6688273</v>
          </cell>
          <cell r="CC141">
            <v>14468414</v>
          </cell>
          <cell r="CD141">
            <v>-339548.69708007493</v>
          </cell>
          <cell r="CE141">
            <v>-302381.65000000002</v>
          </cell>
          <cell r="CF141">
            <v>-1985935.1527498956</v>
          </cell>
          <cell r="CG141">
            <v>654241</v>
          </cell>
          <cell r="CH141">
            <v>-2188110.35</v>
          </cell>
          <cell r="CI141">
            <v>874850.40624388761</v>
          </cell>
          <cell r="CJ141">
            <v>-246001</v>
          </cell>
          <cell r="CK141">
            <v>10935528.556413915</v>
          </cell>
          <cell r="CL141"/>
          <cell r="CM141"/>
          <cell r="CN141"/>
          <cell r="CO141"/>
          <cell r="CP141"/>
          <cell r="CQ141"/>
          <cell r="CR141"/>
          <cell r="CS141">
            <v>4.0490674464265631E-4</v>
          </cell>
          <cell r="CT141">
            <v>4.4129013109583791E-4</v>
          </cell>
          <cell r="CU141">
            <v>3.8386191274534002E-4</v>
          </cell>
          <cell r="CV141">
            <v>3.9874744823854851E-4</v>
          </cell>
          <cell r="CW141"/>
          <cell r="CX141"/>
          <cell r="CY141"/>
          <cell r="CZ141"/>
          <cell r="DA141"/>
          <cell r="DB141"/>
          <cell r="DC141"/>
          <cell r="DD141">
            <v>17614820</v>
          </cell>
          <cell r="DE141">
            <v>14468414</v>
          </cell>
          <cell r="DF141">
            <v>10935529</v>
          </cell>
          <cell r="DG141">
            <v>12616170</v>
          </cell>
          <cell r="DH141"/>
          <cell r="DI141"/>
          <cell r="DJ141"/>
          <cell r="DK141"/>
          <cell r="DL141"/>
          <cell r="DM141"/>
          <cell r="DN141"/>
          <cell r="DO141">
            <v>5076438.867789614</v>
          </cell>
          <cell r="DP141">
            <v>5381784.8776733922</v>
          </cell>
          <cell r="DQ141">
            <v>4998075.6143102953</v>
          </cell>
          <cell r="DR141">
            <v>5259575.4543240741</v>
          </cell>
          <cell r="DS141"/>
          <cell r="DT141"/>
          <cell r="DU141"/>
          <cell r="DV141"/>
          <cell r="DW141"/>
          <cell r="DX141"/>
          <cell r="DY141"/>
          <cell r="DZ141">
            <v>3.4699166992372068</v>
          </cell>
          <cell r="EA141">
            <v>2.6884043730590106</v>
          </cell>
          <cell r="EB141">
            <v>2.1879478911222989</v>
          </cell>
          <cell r="EC141">
            <v>2.398705011376502</v>
          </cell>
          <cell r="ED141"/>
          <cell r="EE141"/>
          <cell r="EF141"/>
          <cell r="EG141"/>
          <cell r="EH141"/>
          <cell r="EI141"/>
          <cell r="EJ141"/>
          <cell r="EK141">
            <v>2.41E-2</v>
          </cell>
          <cell r="EL141">
            <v>3.5200000000000002E-2</v>
          </cell>
          <cell r="EM141">
            <v>4.396794443253986E-2</v>
          </cell>
          <cell r="EN141">
            <v>4.3984752298205455E-2</v>
          </cell>
        </row>
        <row r="142">
          <cell r="B142">
            <v>33205</v>
          </cell>
          <cell r="C142" t="str">
            <v>Durham Technical Institute</v>
          </cell>
          <cell r="D142">
            <v>1.0322974531104755E-3</v>
          </cell>
          <cell r="E142">
            <v>1588800.4203352255</v>
          </cell>
          <cell r="F142">
            <v>1231335.0357662397</v>
          </cell>
          <cell r="G142">
            <v>-382881.25</v>
          </cell>
          <cell r="H142">
            <v>-74695.120536918868</v>
          </cell>
          <cell r="I142">
            <v>-26952.380143550683</v>
          </cell>
          <cell r="J142">
            <v>313971.89327874867</v>
          </cell>
          <cell r="K142">
            <v>0</v>
          </cell>
          <cell r="L142">
            <v>-97338.067020276692</v>
          </cell>
          <cell r="M142">
            <v>4647.9259254640292</v>
          </cell>
          <cell r="N142">
            <v>221.58884209488224</v>
          </cell>
          <cell r="O142">
            <v>-1935.4534625393774</v>
          </cell>
          <cell r="P142">
            <v>3149.1400303257069</v>
          </cell>
          <cell r="Q142">
            <v>-3423335.3989138999</v>
          </cell>
          <cell r="R142">
            <v>-192041</v>
          </cell>
          <cell r="S142">
            <v>-1057052.6658990867</v>
          </cell>
          <cell r="T142">
            <v>331224</v>
          </cell>
          <cell r="U142">
            <v>1569859.4560707689</v>
          </cell>
          <cell r="V142">
            <v>21749.879700186229</v>
          </cell>
          <cell r="W142">
            <v>0</v>
          </cell>
          <cell r="X142">
            <v>1922833.3357709551</v>
          </cell>
          <cell r="Y142">
            <v>2738956</v>
          </cell>
          <cell r="Z142">
            <v>9819440.7282102145</v>
          </cell>
          <cell r="AA142">
            <v>0</v>
          </cell>
          <cell r="AB142">
            <v>1646544.7356414571</v>
          </cell>
          <cell r="AC142">
            <v>14204941.463851672</v>
          </cell>
          <cell r="AD142" t="str">
            <v>N/A</v>
          </cell>
          <cell r="AE142">
            <v>-3703443</v>
          </cell>
          <cell r="AF142">
            <v>-3703443</v>
          </cell>
          <cell r="AG142">
            <v>-3700298</v>
          </cell>
          <cell r="AH142">
            <v>-1079061</v>
          </cell>
          <cell r="AI142">
            <v>-95863</v>
          </cell>
          <cell r="AJ142">
            <v>0</v>
          </cell>
          <cell r="AK142">
            <v>-12282108</v>
          </cell>
          <cell r="AL142">
            <v>31005232</v>
          </cell>
          <cell r="AM142">
            <v>-1057052.6658990867</v>
          </cell>
          <cell r="AN142">
            <v>-1239178.75</v>
          </cell>
          <cell r="AO142">
            <v>1453689.2541617816</v>
          </cell>
          <cell r="AP142">
            <v>800872</v>
          </cell>
          <cell r="AQ142">
            <v>-1914415</v>
          </cell>
          <cell r="AR142">
            <v>3420186.258883574</v>
          </cell>
          <cell r="AS142">
            <v>192041</v>
          </cell>
          <cell r="AT142">
            <v>32661374.097146269</v>
          </cell>
          <cell r="AU142">
            <v>1.0883540444747101E-3</v>
          </cell>
          <cell r="AV142">
            <v>1908302.9042186448</v>
          </cell>
          <cell r="AW142">
            <v>1373370.1022067955</v>
          </cell>
          <cell r="AX142">
            <v>82807</v>
          </cell>
          <cell r="AY142">
            <v>0</v>
          </cell>
          <cell r="AZ142">
            <v>-14683.796326125492</v>
          </cell>
          <cell r="BA142">
            <v>-1114106.7399112512</v>
          </cell>
          <cell r="BB142">
            <v>0</v>
          </cell>
          <cell r="BC142">
            <v>-95379.992962115895</v>
          </cell>
          <cell r="BD142">
            <v>3320.1448199690399</v>
          </cell>
          <cell r="BE142">
            <v>324.12489469310236</v>
          </cell>
          <cell r="BF142">
            <v>-121.03881360984307</v>
          </cell>
          <cell r="BG142">
            <v>0</v>
          </cell>
          <cell r="BH142">
            <v>-2480441.3939799946</v>
          </cell>
          <cell r="BI142">
            <v>-274847</v>
          </cell>
          <cell r="BJ142">
            <v>-611455.68585299468</v>
          </cell>
          <cell r="BK142">
            <v>414030</v>
          </cell>
          <cell r="BL142">
            <v>0</v>
          </cell>
          <cell r="BM142">
            <v>3334.4523222377043</v>
          </cell>
          <cell r="BN142">
            <v>0</v>
          </cell>
          <cell r="BO142">
            <v>417364.45232223772</v>
          </cell>
          <cell r="BP142">
            <v>1099388</v>
          </cell>
          <cell r="BQ142">
            <v>13432182.248694437</v>
          </cell>
          <cell r="BR142">
            <v>0</v>
          </cell>
          <cell r="BS142">
            <v>2120274.4785933904</v>
          </cell>
          <cell r="BT142">
            <v>16651844.727287827</v>
          </cell>
          <cell r="BU142">
            <v>-3797953</v>
          </cell>
          <cell r="BV142">
            <v>-3797953</v>
          </cell>
          <cell r="BW142">
            <v>-3797953</v>
          </cell>
          <cell r="BX142">
            <v>-3794637</v>
          </cell>
          <cell r="BY142">
            <v>-1045985</v>
          </cell>
          <cell r="BZ142">
            <v>0</v>
          </cell>
          <cell r="CA142"/>
          <cell r="CB142">
            <v>-16234481</v>
          </cell>
          <cell r="CC142">
            <v>35343440</v>
          </cell>
          <cell r="CD142">
            <v>-611455.68585299468</v>
          </cell>
          <cell r="CE142">
            <v>-1147254.3400000001</v>
          </cell>
          <cell r="CF142">
            <v>-5630672.0823166342</v>
          </cell>
          <cell r="CG142">
            <v>-118145</v>
          </cell>
          <cell r="CH142">
            <v>414030.34000000008</v>
          </cell>
          <cell r="CI142">
            <v>2480441.3939799946</v>
          </cell>
          <cell r="CJ142">
            <v>274847</v>
          </cell>
          <cell r="CK142">
            <v>31005231.625810362</v>
          </cell>
          <cell r="CL142"/>
          <cell r="CM142"/>
          <cell r="CN142"/>
          <cell r="CO142"/>
          <cell r="CP142"/>
          <cell r="CQ142"/>
          <cell r="CR142"/>
          <cell r="CS142">
            <v>1.1182984542950423E-3</v>
          </cell>
          <cell r="CT142">
            <v>1.0779834883693372E-3</v>
          </cell>
          <cell r="CU142">
            <v>1.0883540444747101E-3</v>
          </cell>
          <cell r="CV142">
            <v>1.0322974531104755E-3</v>
          </cell>
          <cell r="CW142"/>
          <cell r="CX142"/>
          <cell r="CY142"/>
          <cell r="CZ142"/>
          <cell r="DA142"/>
          <cell r="DB142"/>
          <cell r="DC142"/>
          <cell r="DD142">
            <v>48649784</v>
          </cell>
          <cell r="DE142">
            <v>35343440</v>
          </cell>
          <cell r="DF142">
            <v>31005232</v>
          </cell>
          <cell r="DG142">
            <v>32661375</v>
          </cell>
          <cell r="DH142"/>
          <cell r="DI142"/>
          <cell r="DJ142"/>
          <cell r="DK142"/>
          <cell r="DL142"/>
          <cell r="DM142"/>
          <cell r="DN142"/>
          <cell r="DO142">
            <v>18323399.654876031</v>
          </cell>
          <cell r="DP142">
            <v>19445137.126165729</v>
          </cell>
          <cell r="DQ142">
            <v>18963002.352046337</v>
          </cell>
          <cell r="DR142">
            <v>19763576.932453878</v>
          </cell>
          <cell r="DS142"/>
          <cell r="DT142"/>
          <cell r="DU142"/>
          <cell r="DV142"/>
          <cell r="DW142"/>
          <cell r="DX142"/>
          <cell r="DY142"/>
          <cell r="DZ142">
            <v>2.6550631933116096</v>
          </cell>
          <cell r="EA142">
            <v>1.8175978791345846</v>
          </cell>
          <cell r="EB142">
            <v>1.6350381350163237</v>
          </cell>
          <cell r="EC142">
            <v>1.6526044405639233</v>
          </cell>
          <cell r="ED142"/>
          <cell r="EE142"/>
          <cell r="EF142"/>
          <cell r="EG142"/>
          <cell r="EH142"/>
          <cell r="EI142"/>
          <cell r="EJ142"/>
          <cell r="EK142">
            <v>2.41E-2</v>
          </cell>
          <cell r="EL142">
            <v>3.5200000000000002E-2</v>
          </cell>
          <cell r="EM142">
            <v>4.396794443253986E-2</v>
          </cell>
          <cell r="EN142">
            <v>4.3984752298205455E-2</v>
          </cell>
        </row>
        <row r="143">
          <cell r="B143">
            <v>33206</v>
          </cell>
          <cell r="C143" t="str">
            <v>Bear Grass Charter School</v>
          </cell>
          <cell r="D143">
            <v>1.011546513125261E-4</v>
          </cell>
          <cell r="E143">
            <v>155686.28212725534</v>
          </cell>
          <cell r="F143">
            <v>120658.3100796443</v>
          </cell>
          <cell r="G143">
            <v>-47190.299999999988</v>
          </cell>
          <cell r="H143">
            <v>-7319.3621178589938</v>
          </cell>
          <cell r="I143">
            <v>-2641.0591319862042</v>
          </cell>
          <cell r="J143">
            <v>30766.052256399962</v>
          </cell>
          <cell r="K143">
            <v>0</v>
          </cell>
          <cell r="L143">
            <v>-9538.1405807049432</v>
          </cell>
          <cell r="M143">
            <v>455.4494684648302</v>
          </cell>
          <cell r="N143">
            <v>21.713452832141602</v>
          </cell>
          <cell r="O143">
            <v>-189.65475459120387</v>
          </cell>
          <cell r="P143">
            <v>308.58369430445919</v>
          </cell>
          <cell r="Q143">
            <v>-335452.05169260816</v>
          </cell>
          <cell r="R143">
            <v>117743</v>
          </cell>
          <cell r="S143">
            <v>23308.822801151575</v>
          </cell>
          <cell r="T143">
            <v>402813</v>
          </cell>
          <cell r="U143">
            <v>153830.26027045329</v>
          </cell>
          <cell r="V143">
            <v>2131.267001126927</v>
          </cell>
          <cell r="W143">
            <v>0</v>
          </cell>
          <cell r="X143">
            <v>558774.52727158018</v>
          </cell>
          <cell r="Y143">
            <v>235960</v>
          </cell>
          <cell r="Z143">
            <v>962205.32168630802</v>
          </cell>
          <cell r="AA143">
            <v>0</v>
          </cell>
          <cell r="AB143">
            <v>161344.63773249515</v>
          </cell>
          <cell r="AC143">
            <v>1359509.959418803</v>
          </cell>
          <cell r="AD143" t="str">
            <v>N/A</v>
          </cell>
          <cell r="AE143">
            <v>-236012</v>
          </cell>
          <cell r="AF143">
            <v>-236012</v>
          </cell>
          <cell r="AG143">
            <v>-235704</v>
          </cell>
          <cell r="AH143">
            <v>-73940</v>
          </cell>
          <cell r="AI143">
            <v>-19067</v>
          </cell>
          <cell r="AJ143">
            <v>0</v>
          </cell>
          <cell r="AK143">
            <v>-800735</v>
          </cell>
          <cell r="AL143">
            <v>3070622</v>
          </cell>
          <cell r="AM143">
            <v>23308.822801151575</v>
          </cell>
          <cell r="AN143">
            <v>-112073.70000000001</v>
          </cell>
          <cell r="AO143">
            <v>142446.76200490855</v>
          </cell>
          <cell r="AP143">
            <v>94738</v>
          </cell>
          <cell r="AQ143">
            <v>-235960</v>
          </cell>
          <cell r="AR143">
            <v>335143.46799830371</v>
          </cell>
          <cell r="AS143">
            <v>-117743</v>
          </cell>
          <cell r="AT143">
            <v>3200482.3528043637</v>
          </cell>
          <cell r="AU143">
            <v>1.0778580316105384E-4</v>
          </cell>
          <cell r="AV143">
            <v>188989.93599555441</v>
          </cell>
          <cell r="AW143">
            <v>136012.54137405634</v>
          </cell>
          <cell r="AX143">
            <v>49582</v>
          </cell>
          <cell r="AY143">
            <v>0</v>
          </cell>
          <cell r="AZ143">
            <v>-1454.2186786549355</v>
          </cell>
          <cell r="BA143">
            <v>-110336.23697924148</v>
          </cell>
          <cell r="BB143">
            <v>0</v>
          </cell>
          <cell r="BC143">
            <v>-9446.0154754873183</v>
          </cell>
          <cell r="BD143">
            <v>328.81255676694565</v>
          </cell>
          <cell r="BE143">
            <v>32.09990561099977</v>
          </cell>
          <cell r="BF143">
            <v>-11.987152347005575</v>
          </cell>
          <cell r="BG143">
            <v>0</v>
          </cell>
          <cell r="BH143">
            <v>-245652.01847813799</v>
          </cell>
          <cell r="BI143">
            <v>68159</v>
          </cell>
          <cell r="BJ143">
            <v>76203.91306811996</v>
          </cell>
          <cell r="BK143">
            <v>520556</v>
          </cell>
          <cell r="BL143">
            <v>0</v>
          </cell>
          <cell r="BM143">
            <v>330.22950893530083</v>
          </cell>
          <cell r="BN143">
            <v>0</v>
          </cell>
          <cell r="BO143">
            <v>520886.2295089353</v>
          </cell>
          <cell r="BP143">
            <v>0</v>
          </cell>
          <cell r="BQ143">
            <v>1330264.3190708724</v>
          </cell>
          <cell r="BR143">
            <v>0</v>
          </cell>
          <cell r="BS143">
            <v>209982.66947900673</v>
          </cell>
          <cell r="BT143">
            <v>1540246.9885498791</v>
          </cell>
          <cell r="BU143">
            <v>-239371</v>
          </cell>
          <cell r="BV143">
            <v>-239371</v>
          </cell>
          <cell r="BW143">
            <v>-239371</v>
          </cell>
          <cell r="BX143">
            <v>-239042</v>
          </cell>
          <cell r="BY143">
            <v>-62206</v>
          </cell>
          <cell r="BZ143">
            <v>0</v>
          </cell>
          <cell r="CA143"/>
          <cell r="CB143">
            <v>-1019361</v>
          </cell>
          <cell r="CC143">
            <v>3308308</v>
          </cell>
          <cell r="CD143">
            <v>76203.91306811996</v>
          </cell>
          <cell r="CE143">
            <v>-103267.99000000002</v>
          </cell>
          <cell r="CF143">
            <v>-557637.0261222698</v>
          </cell>
          <cell r="CG143">
            <v>-78398</v>
          </cell>
          <cell r="CH143">
            <v>247919.99</v>
          </cell>
          <cell r="CI143">
            <v>245652.01847813799</v>
          </cell>
          <cell r="CJ143">
            <v>-68159</v>
          </cell>
          <cell r="CK143">
            <v>3070621.9054239881</v>
          </cell>
          <cell r="CL143"/>
          <cell r="CM143"/>
          <cell r="CN143"/>
          <cell r="CO143"/>
          <cell r="CP143"/>
          <cell r="CQ143"/>
          <cell r="CR143"/>
          <cell r="CS143">
            <v>9.1382949996967092E-5</v>
          </cell>
          <cell r="CT143">
            <v>1.0090419432507098E-4</v>
          </cell>
          <cell r="CU143">
            <v>1.0778580316105384E-4</v>
          </cell>
          <cell r="CV143">
            <v>1.011546513125261E-4</v>
          </cell>
          <cell r="CW143"/>
          <cell r="CX143"/>
          <cell r="CY143"/>
          <cell r="CZ143"/>
          <cell r="DA143"/>
          <cell r="DB143"/>
          <cell r="DC143"/>
          <cell r="DD143">
            <v>3975469</v>
          </cell>
          <cell r="DE143">
            <v>3308308</v>
          </cell>
          <cell r="DF143">
            <v>3070622</v>
          </cell>
          <cell r="DG143">
            <v>3200483</v>
          </cell>
          <cell r="DH143"/>
          <cell r="DI143"/>
          <cell r="DJ143"/>
          <cell r="DK143"/>
          <cell r="DL143"/>
          <cell r="DM143"/>
          <cell r="DN143"/>
          <cell r="DO143">
            <v>1290150.2741229129</v>
          </cell>
          <cell r="DP143">
            <v>1560793.3428338699</v>
          </cell>
          <cell r="DQ143">
            <v>1706919.7901322367</v>
          </cell>
          <cell r="DR143">
            <v>1787455.758142041</v>
          </cell>
          <cell r="DS143"/>
          <cell r="DT143"/>
          <cell r="DU143"/>
          <cell r="DV143"/>
          <cell r="DW143"/>
          <cell r="DX143"/>
          <cell r="DY143"/>
          <cell r="DZ143">
            <v>3.0813999576155235</v>
          </cell>
          <cell r="EA143">
            <v>2.1196323108306174</v>
          </cell>
          <cell r="EB143">
            <v>1.7989257712936331</v>
          </cell>
          <cell r="EC143">
            <v>1.7905243167118836</v>
          </cell>
          <cell r="ED143"/>
          <cell r="EE143"/>
          <cell r="EF143"/>
          <cell r="EG143"/>
          <cell r="EH143"/>
          <cell r="EI143"/>
          <cell r="EJ143"/>
          <cell r="EK143">
            <v>2.41E-2</v>
          </cell>
          <cell r="EL143">
            <v>3.5200000000000002E-2</v>
          </cell>
          <cell r="EM143">
            <v>4.396794443253986E-2</v>
          </cell>
          <cell r="EN143">
            <v>4.3984752298205455E-2</v>
          </cell>
        </row>
        <row r="144">
          <cell r="B144">
            <v>33207</v>
          </cell>
          <cell r="C144" t="str">
            <v>Invest Collegiate Charter (Buncombe)</v>
          </cell>
          <cell r="D144">
            <v>3.6419307427588461E-4</v>
          </cell>
          <cell r="E144">
            <v>560526.53016744298</v>
          </cell>
          <cell r="F144">
            <v>434413.25054913328</v>
          </cell>
          <cell r="G144">
            <v>308486.25999999995</v>
          </cell>
          <cell r="H144">
            <v>-26352.332362905636</v>
          </cell>
          <cell r="I144">
            <v>-9508.7614078241331</v>
          </cell>
          <cell r="J144">
            <v>110768.83770744922</v>
          </cell>
          <cell r="K144">
            <v>0</v>
          </cell>
          <cell r="L144">
            <v>-34340.731700316275</v>
          </cell>
          <cell r="M144">
            <v>1639.7816605096043</v>
          </cell>
          <cell r="N144">
            <v>78.176228551764282</v>
          </cell>
          <cell r="O144">
            <v>-682.82523076678183</v>
          </cell>
          <cell r="P144">
            <v>1111.0121268959792</v>
          </cell>
          <cell r="Q144">
            <v>-1207747.8632260931</v>
          </cell>
          <cell r="R144">
            <v>921177</v>
          </cell>
          <cell r="S144">
            <v>1059568.3345120766</v>
          </cell>
          <cell r="T144">
            <v>4504344</v>
          </cell>
          <cell r="U144">
            <v>553844.18489531532</v>
          </cell>
          <cell r="V144">
            <v>7673.326645603729</v>
          </cell>
          <cell r="W144">
            <v>0</v>
          </cell>
          <cell r="X144">
            <v>5065861.5115409186</v>
          </cell>
          <cell r="Y144">
            <v>0</v>
          </cell>
          <cell r="Z144">
            <v>3464284.7327590859</v>
          </cell>
          <cell r="AA144">
            <v>0</v>
          </cell>
          <cell r="AB144">
            <v>580898.6425367659</v>
          </cell>
          <cell r="AC144">
            <v>4045183.3752958518</v>
          </cell>
          <cell r="AD144" t="str">
            <v>N/A</v>
          </cell>
          <cell r="AE144">
            <v>125928</v>
          </cell>
          <cell r="AF144">
            <v>125928</v>
          </cell>
          <cell r="AG144">
            <v>127037</v>
          </cell>
          <cell r="AH144">
            <v>232037</v>
          </cell>
          <cell r="AI144">
            <v>409748</v>
          </cell>
          <cell r="AJ144">
            <v>0</v>
          </cell>
          <cell r="AK144">
            <v>1020678</v>
          </cell>
          <cell r="AL144">
            <v>9070329</v>
          </cell>
          <cell r="AM144">
            <v>1059568.3345120766</v>
          </cell>
          <cell r="AN144">
            <v>-293378.25999999995</v>
          </cell>
          <cell r="AO144">
            <v>512859.50277195795</v>
          </cell>
          <cell r="AP144">
            <v>-654392</v>
          </cell>
          <cell r="AQ144">
            <v>1542440</v>
          </cell>
          <cell r="AR144">
            <v>1206636.8510991973</v>
          </cell>
          <cell r="AS144">
            <v>-921177</v>
          </cell>
          <cell r="AT144">
            <v>11522886.428383233</v>
          </cell>
          <cell r="AU144">
            <v>3.1838915640661989E-4</v>
          </cell>
          <cell r="AV144">
            <v>558258.55099911417</v>
          </cell>
          <cell r="AW144">
            <v>401768.2945137028</v>
          </cell>
          <cell r="AX144">
            <v>198376</v>
          </cell>
          <cell r="AY144">
            <v>0</v>
          </cell>
          <cell r="AZ144">
            <v>-4295.6256273923882</v>
          </cell>
          <cell r="BA144">
            <v>-325922.89877369523</v>
          </cell>
          <cell r="BB144">
            <v>0</v>
          </cell>
          <cell r="BC144">
            <v>-27902.644044415159</v>
          </cell>
          <cell r="BD144">
            <v>971.28146281475506</v>
          </cell>
          <cell r="BE144">
            <v>94.820111447768284</v>
          </cell>
          <cell r="BF144">
            <v>-35.408924102722466</v>
          </cell>
          <cell r="BG144">
            <v>0</v>
          </cell>
          <cell r="BH144">
            <v>-725633.02994524955</v>
          </cell>
          <cell r="BI144">
            <v>722804</v>
          </cell>
          <cell r="BJ144">
            <v>798483.33977222431</v>
          </cell>
          <cell r="BK144">
            <v>3883081</v>
          </cell>
          <cell r="BL144">
            <v>0</v>
          </cell>
          <cell r="BM144">
            <v>975.46700666487652</v>
          </cell>
          <cell r="BN144">
            <v>0</v>
          </cell>
          <cell r="BO144">
            <v>3884056.4670066647</v>
          </cell>
          <cell r="BP144">
            <v>0</v>
          </cell>
          <cell r="BQ144">
            <v>3929476.0712961839</v>
          </cell>
          <cell r="BR144">
            <v>0</v>
          </cell>
          <cell r="BS144">
            <v>620269.11740439804</v>
          </cell>
          <cell r="BT144">
            <v>4549745.1887005819</v>
          </cell>
          <cell r="BU144">
            <v>-133703</v>
          </cell>
          <cell r="BV144">
            <v>-133703</v>
          </cell>
          <cell r="BW144">
            <v>-133703</v>
          </cell>
          <cell r="BX144">
            <v>-132733</v>
          </cell>
          <cell r="BY144">
            <v>-131846</v>
          </cell>
          <cell r="BZ144">
            <v>0</v>
          </cell>
          <cell r="CA144"/>
          <cell r="CB144">
            <v>-665688</v>
          </cell>
          <cell r="CC144">
            <v>9486827</v>
          </cell>
          <cell r="CD144">
            <v>798483.33977222431</v>
          </cell>
          <cell r="CE144">
            <v>-231649.07000000004</v>
          </cell>
          <cell r="CF144">
            <v>-1647207.4904231743</v>
          </cell>
          <cell r="CG144">
            <v>-330818</v>
          </cell>
          <cell r="CH144">
            <v>991865.07000000007</v>
          </cell>
          <cell r="CI144">
            <v>725633.02994524955</v>
          </cell>
          <cell r="CJ144">
            <v>-722804</v>
          </cell>
          <cell r="CK144">
            <v>9070329.8792942986</v>
          </cell>
          <cell r="CL144"/>
          <cell r="CM144"/>
          <cell r="CN144"/>
          <cell r="CO144"/>
          <cell r="CP144"/>
          <cell r="CQ144"/>
          <cell r="CR144"/>
          <cell r="CS144">
            <v>1.8750286738630526E-4</v>
          </cell>
          <cell r="CT144">
            <v>2.8935051920451403E-4</v>
          </cell>
          <cell r="CU144">
            <v>3.1838915640661989E-4</v>
          </cell>
          <cell r="CV144">
            <v>3.6419307427588461E-4</v>
          </cell>
          <cell r="CW144"/>
          <cell r="CX144"/>
          <cell r="CY144"/>
          <cell r="CZ144"/>
          <cell r="DA144"/>
          <cell r="DB144"/>
          <cell r="DC144"/>
          <cell r="DD144">
            <v>8157012</v>
          </cell>
          <cell r="DE144">
            <v>9486827</v>
          </cell>
          <cell r="DF144">
            <v>9070329</v>
          </cell>
          <cell r="DG144">
            <v>11522887</v>
          </cell>
          <cell r="DH144"/>
          <cell r="DI144"/>
          <cell r="DJ144"/>
          <cell r="DK144"/>
          <cell r="DL144"/>
          <cell r="DM144"/>
          <cell r="DN144"/>
          <cell r="DO144">
            <v>2460409.1641895673</v>
          </cell>
          <cell r="DP144">
            <v>3117563.920740318</v>
          </cell>
          <cell r="DQ144">
            <v>3828934.6190308132</v>
          </cell>
          <cell r="DR144">
            <v>4679069.7563361675</v>
          </cell>
          <cell r="DS144"/>
          <cell r="DT144"/>
          <cell r="DU144"/>
          <cell r="DV144"/>
          <cell r="DW144"/>
          <cell r="DX144"/>
          <cell r="DY144"/>
          <cell r="DZ144">
            <v>3.3153071118099309</v>
          </cell>
          <cell r="EA144">
            <v>3.043025657593315</v>
          </cell>
          <cell r="EB144">
            <v>2.36889106304351</v>
          </cell>
          <cell r="EC144">
            <v>2.4626448418291411</v>
          </cell>
          <cell r="ED144"/>
          <cell r="EE144"/>
          <cell r="EF144"/>
          <cell r="EG144"/>
          <cell r="EH144"/>
          <cell r="EI144"/>
          <cell r="EJ144"/>
          <cell r="EK144">
            <v>2.41E-2</v>
          </cell>
          <cell r="EL144">
            <v>3.5200000000000002E-2</v>
          </cell>
          <cell r="EM144">
            <v>4.396794443253986E-2</v>
          </cell>
          <cell r="EN144">
            <v>4.3984752298205455E-2</v>
          </cell>
        </row>
        <row r="145">
          <cell r="B145">
            <v>33208</v>
          </cell>
          <cell r="C145" t="str">
            <v>Kipp Halifax College Prep Charter</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-223659</v>
          </cell>
          <cell r="S145">
            <v>-223659</v>
          </cell>
          <cell r="T145">
            <v>0</v>
          </cell>
          <cell r="U145">
            <v>0</v>
          </cell>
          <cell r="V145">
            <v>0</v>
          </cell>
          <cell r="W145">
            <v>0</v>
          </cell>
          <cell r="X145">
            <v>0</v>
          </cell>
          <cell r="Y145">
            <v>872177</v>
          </cell>
          <cell r="Z145">
            <v>0</v>
          </cell>
          <cell r="AA145">
            <v>0</v>
          </cell>
          <cell r="AB145">
            <v>0</v>
          </cell>
          <cell r="AC145">
            <v>872177</v>
          </cell>
          <cell r="AD145" t="str">
            <v>N/A</v>
          </cell>
          <cell r="AE145">
            <v>-223659</v>
          </cell>
          <cell r="AF145">
            <v>-223659</v>
          </cell>
          <cell r="AG145">
            <v>-223659</v>
          </cell>
          <cell r="AH145">
            <v>-201200</v>
          </cell>
          <cell r="AI145">
            <v>0</v>
          </cell>
          <cell r="AJ145">
            <v>0</v>
          </cell>
          <cell r="AK145">
            <v>-872177</v>
          </cell>
          <cell r="AL145">
            <v>0</v>
          </cell>
          <cell r="AM145">
            <v>-223659</v>
          </cell>
          <cell r="AN145">
            <v>0</v>
          </cell>
          <cell r="AO145">
            <v>0</v>
          </cell>
          <cell r="AP145">
            <v>0</v>
          </cell>
          <cell r="AQ145">
            <v>0</v>
          </cell>
          <cell r="AR145">
            <v>0</v>
          </cell>
          <cell r="AS145">
            <v>223659</v>
          </cell>
          <cell r="AT145">
            <v>0</v>
          </cell>
          <cell r="AU145">
            <v>0</v>
          </cell>
          <cell r="AV145">
            <v>0</v>
          </cell>
          <cell r="AW145">
            <v>0</v>
          </cell>
          <cell r="AX145">
            <v>-201202</v>
          </cell>
          <cell r="AY145">
            <v>0</v>
          </cell>
          <cell r="AZ145">
            <v>0</v>
          </cell>
          <cell r="BA145">
            <v>0</v>
          </cell>
          <cell r="BB145">
            <v>0</v>
          </cell>
          <cell r="BC145">
            <v>0</v>
          </cell>
          <cell r="BD145">
            <v>0</v>
          </cell>
          <cell r="BE145">
            <v>0</v>
          </cell>
          <cell r="BF145">
            <v>0</v>
          </cell>
          <cell r="BG145">
            <v>0</v>
          </cell>
          <cell r="BH145">
            <v>0</v>
          </cell>
          <cell r="BI145">
            <v>-22459</v>
          </cell>
          <cell r="BJ145">
            <v>-223661</v>
          </cell>
          <cell r="BK145">
            <v>0</v>
          </cell>
          <cell r="BL145">
            <v>0</v>
          </cell>
          <cell r="BM145">
            <v>0</v>
          </cell>
          <cell r="BN145">
            <v>0</v>
          </cell>
          <cell r="BO145">
            <v>0</v>
          </cell>
          <cell r="BP145">
            <v>1095836</v>
          </cell>
          <cell r="BQ145">
            <v>0</v>
          </cell>
          <cell r="BR145">
            <v>0</v>
          </cell>
          <cell r="BS145">
            <v>0</v>
          </cell>
          <cell r="BT145">
            <v>1095836</v>
          </cell>
          <cell r="BU145">
            <v>-223659</v>
          </cell>
          <cell r="BV145">
            <v>-223659</v>
          </cell>
          <cell r="BW145">
            <v>-223659</v>
          </cell>
          <cell r="BX145">
            <v>-223659</v>
          </cell>
          <cell r="BY145">
            <v>-201200</v>
          </cell>
          <cell r="BZ145">
            <v>0</v>
          </cell>
          <cell r="CA145"/>
          <cell r="CB145">
            <v>-1095836</v>
          </cell>
          <cell r="CC145">
            <v>895903</v>
          </cell>
          <cell r="CD145">
            <v>-223661</v>
          </cell>
          <cell r="CE145">
            <v>0</v>
          </cell>
          <cell r="CF145">
            <v>0</v>
          </cell>
          <cell r="CG145">
            <v>311299</v>
          </cell>
          <cell r="CH145">
            <v>-1006000</v>
          </cell>
          <cell r="CI145">
            <v>0</v>
          </cell>
          <cell r="CJ145">
            <v>22459</v>
          </cell>
          <cell r="CK145">
            <v>0</v>
          </cell>
          <cell r="CL145"/>
          <cell r="CM145"/>
          <cell r="CN145"/>
          <cell r="CO145"/>
          <cell r="CP145"/>
          <cell r="CQ145"/>
          <cell r="CR145"/>
          <cell r="CS145">
            <v>2.9970915411450654E-5</v>
          </cell>
          <cell r="CT145">
            <v>2.7325269170215719E-5</v>
          </cell>
          <cell r="CU145">
            <v>0</v>
          </cell>
          <cell r="CV145">
            <v>0</v>
          </cell>
          <cell r="CW145"/>
          <cell r="CX145"/>
          <cell r="CY145"/>
          <cell r="CZ145"/>
          <cell r="DA145"/>
          <cell r="DB145"/>
          <cell r="DC145"/>
          <cell r="DD145">
            <v>1303837</v>
          </cell>
          <cell r="DE145">
            <v>895903</v>
          </cell>
          <cell r="DF145">
            <v>0</v>
          </cell>
          <cell r="DG145">
            <v>0</v>
          </cell>
          <cell r="DH145"/>
          <cell r="DI145"/>
          <cell r="DJ145"/>
          <cell r="DK145"/>
          <cell r="DL145"/>
          <cell r="DM145"/>
          <cell r="DN145"/>
          <cell r="DO145">
            <v>503470.29346250289</v>
          </cell>
          <cell r="DP145">
            <v>108589.67441262626</v>
          </cell>
          <cell r="DQ145">
            <v>0</v>
          </cell>
          <cell r="DR145">
            <v>0</v>
          </cell>
          <cell r="DS145"/>
          <cell r="DT145"/>
          <cell r="DU145"/>
          <cell r="DV145"/>
          <cell r="DW145"/>
          <cell r="DX145"/>
          <cell r="DY145"/>
          <cell r="DZ145">
            <v>2.589699962301959</v>
          </cell>
          <cell r="EA145">
            <v>8.2503516549436196</v>
          </cell>
          <cell r="EB145">
            <v>0</v>
          </cell>
          <cell r="EC145">
            <v>0</v>
          </cell>
          <cell r="ED145"/>
          <cell r="EE145"/>
          <cell r="EF145"/>
          <cell r="EG145"/>
          <cell r="EH145"/>
          <cell r="EI145"/>
          <cell r="EJ145"/>
          <cell r="EK145">
            <v>2.41E-2</v>
          </cell>
          <cell r="EL145">
            <v>3.5200000000000002E-2</v>
          </cell>
          <cell r="EM145">
            <v>4.396794443253986E-2</v>
          </cell>
          <cell r="EN145">
            <v>4.3984752298205455E-2</v>
          </cell>
        </row>
        <row r="146">
          <cell r="B146">
            <v>33209</v>
          </cell>
          <cell r="C146" t="str">
            <v>Pioneer Springs Community Charter</v>
          </cell>
          <cell r="D146">
            <v>1.0689547291620077E-4</v>
          </cell>
          <cell r="E146">
            <v>164521.93288809448</v>
          </cell>
          <cell r="F146">
            <v>127506.0212247108</v>
          </cell>
          <cell r="G146">
            <v>138674.57</v>
          </cell>
          <cell r="H146">
            <v>-7734.7572739502448</v>
          </cell>
          <cell r="I146">
            <v>-2790.9469436167819</v>
          </cell>
          <cell r="J146">
            <v>32512.115488901596</v>
          </cell>
          <cell r="K146">
            <v>0</v>
          </cell>
          <cell r="L146">
            <v>-10079.457888353221</v>
          </cell>
          <cell r="M146">
            <v>481.29755467756246</v>
          </cell>
          <cell r="N146">
            <v>22.945754634299995</v>
          </cell>
          <cell r="O146">
            <v>-200.41821527511192</v>
          </cell>
          <cell r="P146">
            <v>326.09671931931001</v>
          </cell>
          <cell r="Q146">
            <v>-354489.93438377656</v>
          </cell>
          <cell r="R146">
            <v>127571</v>
          </cell>
          <cell r="S146">
            <v>216320.46492536616</v>
          </cell>
          <cell r="T146">
            <v>1164646</v>
          </cell>
          <cell r="U146">
            <v>162560.57637555324</v>
          </cell>
          <cell r="V146">
            <v>2252.2226218968171</v>
          </cell>
          <cell r="W146">
            <v>0</v>
          </cell>
          <cell r="X146">
            <v>1329458.7989974499</v>
          </cell>
          <cell r="Y146">
            <v>0</v>
          </cell>
          <cell r="Z146">
            <v>1016813.2811447523</v>
          </cell>
          <cell r="AA146">
            <v>0</v>
          </cell>
          <cell r="AB146">
            <v>170501.41668347034</v>
          </cell>
          <cell r="AC146">
            <v>1187314.6978282225</v>
          </cell>
          <cell r="AD146" t="str">
            <v>N/A</v>
          </cell>
          <cell r="AE146">
            <v>-57715</v>
          </cell>
          <cell r="AF146">
            <v>-57715</v>
          </cell>
          <cell r="AG146">
            <v>-57390</v>
          </cell>
          <cell r="AH146">
            <v>146568</v>
          </cell>
          <cell r="AI146">
            <v>168396</v>
          </cell>
          <cell r="AJ146">
            <v>0</v>
          </cell>
          <cell r="AK146">
            <v>142144</v>
          </cell>
          <cell r="AL146">
            <v>2476972</v>
          </cell>
          <cell r="AM146">
            <v>216320.46492536616</v>
          </cell>
          <cell r="AN146">
            <v>-96678.569999999992</v>
          </cell>
          <cell r="AO146">
            <v>150531.03136949503</v>
          </cell>
          <cell r="AP146">
            <v>-284994</v>
          </cell>
          <cell r="AQ146">
            <v>693375</v>
          </cell>
          <cell r="AR146">
            <v>354163.83766445727</v>
          </cell>
          <cell r="AS146">
            <v>-127571</v>
          </cell>
          <cell r="AT146">
            <v>3382118.7639593184</v>
          </cell>
          <cell r="AU146">
            <v>8.6947346013770363E-5</v>
          </cell>
          <cell r="AV146">
            <v>152452.11220973864</v>
          </cell>
          <cell r="AW146">
            <v>109716.94926642609</v>
          </cell>
          <cell r="AX146">
            <v>88558</v>
          </cell>
          <cell r="AY146">
            <v>0</v>
          </cell>
          <cell r="AZ146">
            <v>-1173.0715077919021</v>
          </cell>
          <cell r="BA146">
            <v>-89004.699071146926</v>
          </cell>
          <cell r="BB146">
            <v>0</v>
          </cell>
          <cell r="BC146">
            <v>-7619.7973379799178</v>
          </cell>
          <cell r="BD146">
            <v>265.242530170414</v>
          </cell>
          <cell r="BE146">
            <v>25.893963011052978</v>
          </cell>
          <cell r="BF146">
            <v>-9.6696508470372375</v>
          </cell>
          <cell r="BG146">
            <v>0</v>
          </cell>
          <cell r="BH146">
            <v>-198159.59452178885</v>
          </cell>
          <cell r="BI146">
            <v>39013</v>
          </cell>
          <cell r="BJ146">
            <v>94064.365879791527</v>
          </cell>
          <cell r="BK146">
            <v>598842</v>
          </cell>
          <cell r="BL146">
            <v>0</v>
          </cell>
          <cell r="BM146">
            <v>266.38553998111104</v>
          </cell>
          <cell r="BN146">
            <v>0</v>
          </cell>
          <cell r="BO146">
            <v>599108.38553998107</v>
          </cell>
          <cell r="BP146">
            <v>0</v>
          </cell>
          <cell r="BQ146">
            <v>1073081.5065431562</v>
          </cell>
          <cell r="BR146">
            <v>0</v>
          </cell>
          <cell r="BS146">
            <v>169386.27615740881</v>
          </cell>
          <cell r="BT146">
            <v>1242467.7827005649</v>
          </cell>
          <cell r="BU146">
            <v>-160501</v>
          </cell>
          <cell r="BV146">
            <v>-160501</v>
          </cell>
          <cell r="BW146">
            <v>-160501</v>
          </cell>
          <cell r="BX146">
            <v>-160236</v>
          </cell>
          <cell r="BY146">
            <v>-1620</v>
          </cell>
          <cell r="BZ146">
            <v>0</v>
          </cell>
          <cell r="CA146"/>
          <cell r="CB146">
            <v>-643359</v>
          </cell>
          <cell r="CC146">
            <v>2453128</v>
          </cell>
          <cell r="CD146">
            <v>94064.365879791527</v>
          </cell>
          <cell r="CE146">
            <v>-84182.159999999989</v>
          </cell>
          <cell r="CF146">
            <v>-449827.8812089602</v>
          </cell>
          <cell r="CG146">
            <v>-138147</v>
          </cell>
          <cell r="CH146">
            <v>442790.16000000003</v>
          </cell>
          <cell r="CI146">
            <v>198159.59452178885</v>
          </cell>
          <cell r="CJ146">
            <v>-39013</v>
          </cell>
          <cell r="CK146">
            <v>2476972.0791926198</v>
          </cell>
          <cell r="CL146"/>
          <cell r="CM146"/>
          <cell r="CN146"/>
          <cell r="CO146"/>
          <cell r="CP146"/>
          <cell r="CQ146"/>
          <cell r="CR146"/>
          <cell r="CS146">
            <v>6.9109201951951491E-5</v>
          </cell>
          <cell r="CT146">
            <v>7.4821006513178391E-5</v>
          </cell>
          <cell r="CU146">
            <v>8.6947346013770363E-5</v>
          </cell>
          <cell r="CV146">
            <v>1.0689547291620077E-4</v>
          </cell>
          <cell r="CW146"/>
          <cell r="CX146"/>
          <cell r="CY146"/>
          <cell r="CZ146"/>
          <cell r="DA146"/>
          <cell r="DB146"/>
          <cell r="DC146"/>
          <cell r="DD146">
            <v>3006485</v>
          </cell>
          <cell r="DE146">
            <v>2453128</v>
          </cell>
          <cell r="DF146">
            <v>2476972</v>
          </cell>
          <cell r="DG146">
            <v>3382119</v>
          </cell>
          <cell r="DH146"/>
          <cell r="DI146"/>
          <cell r="DJ146"/>
          <cell r="DK146"/>
          <cell r="DL146"/>
          <cell r="DM146"/>
          <cell r="DN146"/>
          <cell r="DO146">
            <v>805377.2800405724</v>
          </cell>
          <cell r="DP146">
            <v>976251.59349274274</v>
          </cell>
          <cell r="DQ146">
            <v>1391449.5177070682</v>
          </cell>
          <cell r="DR146">
            <v>1541919.8851776854</v>
          </cell>
          <cell r="DS146"/>
          <cell r="DT146"/>
          <cell r="DU146"/>
          <cell r="DV146"/>
          <cell r="DW146"/>
          <cell r="DX146"/>
          <cell r="DY146"/>
          <cell r="DZ146">
            <v>3.7330144200846376</v>
          </cell>
          <cell r="EA146">
            <v>2.512803068749343</v>
          </cell>
          <cell r="EB146">
            <v>1.7801378838965962</v>
          </cell>
          <cell r="EC146">
            <v>2.1934466456473882</v>
          </cell>
          <cell r="ED146"/>
          <cell r="EE146"/>
          <cell r="EF146"/>
          <cell r="EG146"/>
          <cell r="EH146"/>
          <cell r="EI146"/>
          <cell r="EJ146"/>
          <cell r="EK146">
            <v>2.41E-2</v>
          </cell>
          <cell r="EL146">
            <v>3.5200000000000002E-2</v>
          </cell>
          <cell r="EM146">
            <v>4.396794443253986E-2</v>
          </cell>
          <cell r="EN146">
            <v>4.3984752298205455E-2</v>
          </cell>
        </row>
        <row r="147">
          <cell r="B147">
            <v>33300</v>
          </cell>
          <cell r="C147" t="str">
            <v>Edgecombe County Schools</v>
          </cell>
          <cell r="D147">
            <v>1.9916411472080142E-3</v>
          </cell>
          <cell r="E147">
            <v>3065318.3172218688</v>
          </cell>
          <cell r="F147">
            <v>2375650.0762851769</v>
          </cell>
          <cell r="G147">
            <v>-312267.06999999983</v>
          </cell>
          <cell r="H147">
            <v>-144111.44298451467</v>
          </cell>
          <cell r="I147">
            <v>-52000.001692673999</v>
          </cell>
          <cell r="J147">
            <v>605754.99807402713</v>
          </cell>
          <cell r="K147">
            <v>0</v>
          </cell>
          <cell r="L147">
            <v>-187797.13045221224</v>
          </cell>
          <cell r="M147">
            <v>8967.377081514871</v>
          </cell>
          <cell r="N147">
            <v>427.51772209508351</v>
          </cell>
          <cell r="O147">
            <v>-3734.1259952591586</v>
          </cell>
          <cell r="P147">
            <v>6075.7263750076818</v>
          </cell>
          <cell r="Q147">
            <v>-6604739.3807151262</v>
          </cell>
          <cell r="R147">
            <v>235408</v>
          </cell>
          <cell r="S147">
            <v>-1007047.1390800942</v>
          </cell>
          <cell r="T147">
            <v>1377846</v>
          </cell>
          <cell r="U147">
            <v>3028774.9704537243</v>
          </cell>
          <cell r="V147">
            <v>41962.668053855356</v>
          </cell>
          <cell r="W147">
            <v>0</v>
          </cell>
          <cell r="X147">
            <v>4448583.6385075795</v>
          </cell>
          <cell r="Y147">
            <v>2456856</v>
          </cell>
          <cell r="Z147">
            <v>18944929.233280532</v>
          </cell>
          <cell r="AA147">
            <v>0</v>
          </cell>
          <cell r="AB147">
            <v>3176726.0844644532</v>
          </cell>
          <cell r="AC147">
            <v>24578511.317744985</v>
          </cell>
          <cell r="AD147" t="str">
            <v>N/A</v>
          </cell>
          <cell r="AE147">
            <v>-6112805</v>
          </cell>
          <cell r="AF147">
            <v>-6112805</v>
          </cell>
          <cell r="AG147">
            <v>-6106738</v>
          </cell>
          <cell r="AH147">
            <v>-2039062</v>
          </cell>
          <cell r="AI147">
            <v>241483</v>
          </cell>
          <cell r="AJ147">
            <v>0</v>
          </cell>
          <cell r="AK147">
            <v>-20129927</v>
          </cell>
          <cell r="AL147">
            <v>57941685</v>
          </cell>
          <cell r="AM147">
            <v>-1007047.1390800942</v>
          </cell>
          <cell r="AN147">
            <v>-2130175.9300000002</v>
          </cell>
          <cell r="AO147">
            <v>2804644.4608760346</v>
          </cell>
          <cell r="AP147">
            <v>603527</v>
          </cell>
          <cell r="AQ147">
            <v>-1561360</v>
          </cell>
          <cell r="AR147">
            <v>6598663.6543401182</v>
          </cell>
          <cell r="AS147">
            <v>-235408</v>
          </cell>
          <cell r="AT147">
            <v>63014529.046136059</v>
          </cell>
          <cell r="AU147">
            <v>2.0338847287447088E-3</v>
          </cell>
          <cell r="AV147">
            <v>3566181.5696956939</v>
          </cell>
          <cell r="AW147">
            <v>2566514.5381447314</v>
          </cell>
          <cell r="AX147">
            <v>-223871</v>
          </cell>
          <cell r="AY147">
            <v>0</v>
          </cell>
          <cell r="AZ147">
            <v>-27440.65615350251</v>
          </cell>
          <cell r="BA147">
            <v>-2082010.6251276957</v>
          </cell>
          <cell r="BB147">
            <v>0</v>
          </cell>
          <cell r="BC147">
            <v>-178243.38697345013</v>
          </cell>
          <cell r="BD147">
            <v>6204.5911262406253</v>
          </cell>
          <cell r="BE147">
            <v>605.7152788369192</v>
          </cell>
          <cell r="BF147">
            <v>-226.19385285167419</v>
          </cell>
          <cell r="BG147">
            <v>0</v>
          </cell>
          <cell r="BH147">
            <v>-4635377.5201865183</v>
          </cell>
          <cell r="BI147">
            <v>459282</v>
          </cell>
          <cell r="BJ147">
            <v>-548380.96804851526</v>
          </cell>
          <cell r="BK147">
            <v>1837128</v>
          </cell>
          <cell r="BL147">
            <v>0</v>
          </cell>
          <cell r="BM147">
            <v>6231.3285748847029</v>
          </cell>
          <cell r="BN147">
            <v>0</v>
          </cell>
          <cell r="BO147">
            <v>1843359.3285748847</v>
          </cell>
          <cell r="BP147">
            <v>1119370</v>
          </cell>
          <cell r="BQ147">
            <v>25101675.771803681</v>
          </cell>
          <cell r="BR147">
            <v>0</v>
          </cell>
          <cell r="BS147">
            <v>3962307.9499278259</v>
          </cell>
          <cell r="BT147">
            <v>30183353.721731506</v>
          </cell>
          <cell r="BU147">
            <v>-6503216</v>
          </cell>
          <cell r="BV147">
            <v>-6503216</v>
          </cell>
          <cell r="BW147">
            <v>-6503216</v>
          </cell>
          <cell r="BX147">
            <v>-6497021</v>
          </cell>
          <cell r="BY147">
            <v>-2333325</v>
          </cell>
          <cell r="BZ147">
            <v>0</v>
          </cell>
          <cell r="CA147"/>
          <cell r="CB147">
            <v>-28339994</v>
          </cell>
          <cell r="CC147">
            <v>67632801</v>
          </cell>
          <cell r="CD147">
            <v>-548380.96804851526</v>
          </cell>
          <cell r="CE147">
            <v>-2006625.9699999997</v>
          </cell>
          <cell r="CF147">
            <v>-10522438.005291102</v>
          </cell>
          <cell r="CG147">
            <v>329604</v>
          </cell>
          <cell r="CH147">
            <v>-1119370.0300000003</v>
          </cell>
          <cell r="CI147">
            <v>4635377.5201865183</v>
          </cell>
          <cell r="CJ147">
            <v>-459282</v>
          </cell>
          <cell r="CK147">
            <v>57941685.546846904</v>
          </cell>
          <cell r="CL147"/>
          <cell r="CM147"/>
          <cell r="CN147"/>
          <cell r="CO147"/>
          <cell r="CP147"/>
          <cell r="CQ147"/>
          <cell r="CR147"/>
          <cell r="CS147">
            <v>1.9979924577220956E-3</v>
          </cell>
          <cell r="CT147">
            <v>2.0628168481225144E-3</v>
          </cell>
          <cell r="CU147">
            <v>2.0338847287447088E-3</v>
          </cell>
          <cell r="CV147">
            <v>1.9916411472080142E-3</v>
          </cell>
          <cell r="CW147"/>
          <cell r="CX147"/>
          <cell r="CY147"/>
          <cell r="CZ147"/>
          <cell r="DA147"/>
          <cell r="DB147"/>
          <cell r="DC147"/>
          <cell r="DD147">
            <v>86919463</v>
          </cell>
          <cell r="DE147">
            <v>67632801</v>
          </cell>
          <cell r="DF147">
            <v>57941685</v>
          </cell>
          <cell r="DG147">
            <v>63014529</v>
          </cell>
          <cell r="DH147"/>
          <cell r="DI147"/>
          <cell r="DJ147"/>
          <cell r="DK147"/>
          <cell r="DL147"/>
          <cell r="DM147"/>
          <cell r="DN147"/>
          <cell r="DO147">
            <v>30800289.347522162</v>
          </cell>
          <cell r="DP147">
            <v>32647574.958123442</v>
          </cell>
          <cell r="DQ147">
            <v>33167582.515998375</v>
          </cell>
          <cell r="DR147">
            <v>33974029.87439584</v>
          </cell>
          <cell r="DS147"/>
          <cell r="DT147"/>
          <cell r="DU147"/>
          <cell r="DV147"/>
          <cell r="DW147"/>
          <cell r="DX147"/>
          <cell r="DY147"/>
          <cell r="DZ147">
            <v>2.8220339756968076</v>
          </cell>
          <cell r="EA147">
            <v>2.0716025948864987</v>
          </cell>
          <cell r="EB147">
            <v>1.7469372382521953</v>
          </cell>
          <cell r="EC147">
            <v>1.8547852354568692</v>
          </cell>
          <cell r="ED147"/>
          <cell r="EE147"/>
          <cell r="EF147"/>
          <cell r="EG147"/>
          <cell r="EH147"/>
          <cell r="EI147"/>
          <cell r="EJ147"/>
          <cell r="EK147">
            <v>2.41E-2</v>
          </cell>
          <cell r="EL147">
            <v>3.5200000000000002E-2</v>
          </cell>
          <cell r="EM147">
            <v>4.396794443253986E-2</v>
          </cell>
          <cell r="EN147">
            <v>4.3984752298205455E-2</v>
          </cell>
        </row>
        <row r="148">
          <cell r="B148">
            <v>33305</v>
          </cell>
          <cell r="C148" t="str">
            <v>Edgecombe Technical College</v>
          </cell>
          <cell r="D148">
            <v>4.5224339088557826E-4</v>
          </cell>
          <cell r="E148">
            <v>696044.03979473794</v>
          </cell>
          <cell r="F148">
            <v>539440.57520748721</v>
          </cell>
          <cell r="G148">
            <v>-185259.06000000006</v>
          </cell>
          <cell r="H148">
            <v>-32723.489235043224</v>
          </cell>
          <cell r="I148">
            <v>-11807.677866325252</v>
          </cell>
          <cell r="J148">
            <v>137549.22404516517</v>
          </cell>
          <cell r="K148">
            <v>0</v>
          </cell>
          <cell r="L148">
            <v>-42643.229777286462</v>
          </cell>
          <cell r="M148">
            <v>2036.2287776485375</v>
          </cell>
          <cell r="N148">
            <v>97.076757313934692</v>
          </cell>
          <cell r="O148">
            <v>-847.91068132797977</v>
          </cell>
          <cell r="P148">
            <v>1379.6195673996265</v>
          </cell>
          <cell r="Q148">
            <v>-1499742.9319219398</v>
          </cell>
          <cell r="R148">
            <v>-179794</v>
          </cell>
          <cell r="S148">
            <v>-576271.53533217032</v>
          </cell>
          <cell r="T148">
            <v>0</v>
          </cell>
          <cell r="U148">
            <v>687746.11570339208</v>
          </cell>
          <cell r="V148">
            <v>9528.4932819774749</v>
          </cell>
          <cell r="W148">
            <v>0</v>
          </cell>
          <cell r="X148">
            <v>697274.60898536956</v>
          </cell>
          <cell r="Y148">
            <v>1540382</v>
          </cell>
          <cell r="Z148">
            <v>4301838.7366402727</v>
          </cell>
          <cell r="AA148">
            <v>0</v>
          </cell>
          <cell r="AB148">
            <v>721341.48180601979</v>
          </cell>
          <cell r="AC148">
            <v>6563562.218446292</v>
          </cell>
          <cell r="AD148" t="str">
            <v>N/A</v>
          </cell>
          <cell r="AE148">
            <v>-1735643</v>
          </cell>
          <cell r="AF148">
            <v>-1735643</v>
          </cell>
          <cell r="AG148">
            <v>-1734265</v>
          </cell>
          <cell r="AH148">
            <v>-601216</v>
          </cell>
          <cell r="AI148">
            <v>-59521</v>
          </cell>
          <cell r="AJ148">
            <v>0</v>
          </cell>
          <cell r="AK148">
            <v>-5866288</v>
          </cell>
          <cell r="AL148">
            <v>13690170</v>
          </cell>
          <cell r="AM148">
            <v>-576271.53533217032</v>
          </cell>
          <cell r="AN148">
            <v>-598337.93999999994</v>
          </cell>
          <cell r="AO148">
            <v>636852.63933872629</v>
          </cell>
          <cell r="AP148">
            <v>404499</v>
          </cell>
          <cell r="AQ148">
            <v>-926315</v>
          </cell>
          <cell r="AR148">
            <v>1498363.3123545402</v>
          </cell>
          <cell r="AS148">
            <v>179794</v>
          </cell>
          <cell r="AT148">
            <v>14308754.476361098</v>
          </cell>
          <cell r="AU148">
            <v>4.8055606083858004E-4</v>
          </cell>
          <cell r="AV148">
            <v>842599.45666921558</v>
          </cell>
          <cell r="AW148">
            <v>606403.15505834599</v>
          </cell>
          <cell r="AX148">
            <v>-74681</v>
          </cell>
          <cell r="AY148">
            <v>0</v>
          </cell>
          <cell r="AZ148">
            <v>-6483.5403115946692</v>
          </cell>
          <cell r="BA148">
            <v>-491927.00574183796</v>
          </cell>
          <cell r="BB148">
            <v>0</v>
          </cell>
          <cell r="BC148">
            <v>-42114.451573346429</v>
          </cell>
          <cell r="BD148">
            <v>1465.9896053108414</v>
          </cell>
          <cell r="BE148">
            <v>143.1153615904592</v>
          </cell>
          <cell r="BF148">
            <v>-53.443946638701433</v>
          </cell>
          <cell r="BG148">
            <v>0</v>
          </cell>
          <cell r="BH148">
            <v>-1095223.7017755492</v>
          </cell>
          <cell r="BI148">
            <v>-105109</v>
          </cell>
          <cell r="BJ148">
            <v>-364980.42665450415</v>
          </cell>
          <cell r="BK148">
            <v>0</v>
          </cell>
          <cell r="BL148">
            <v>0</v>
          </cell>
          <cell r="BM148">
            <v>1472.3069952866254</v>
          </cell>
          <cell r="BN148">
            <v>0</v>
          </cell>
          <cell r="BO148">
            <v>1472.3069952866254</v>
          </cell>
          <cell r="BP148">
            <v>793861</v>
          </cell>
          <cell r="BQ148">
            <v>5930897.7833715305</v>
          </cell>
          <cell r="BR148">
            <v>0</v>
          </cell>
          <cell r="BS148">
            <v>936194.20674931852</v>
          </cell>
          <cell r="BT148">
            <v>7660952.9901208486</v>
          </cell>
          <cell r="BU148">
            <v>-1771962</v>
          </cell>
          <cell r="BV148">
            <v>-1771962</v>
          </cell>
          <cell r="BW148">
            <v>-1771962</v>
          </cell>
          <cell r="BX148">
            <v>-1770498</v>
          </cell>
          <cell r="BY148">
            <v>-573096</v>
          </cell>
          <cell r="BZ148">
            <v>0</v>
          </cell>
          <cell r="CA148"/>
          <cell r="CB148">
            <v>-7659480</v>
          </cell>
          <cell r="CC148">
            <v>16162132</v>
          </cell>
          <cell r="CD148">
            <v>-364980.42665450415</v>
          </cell>
          <cell r="CE148">
            <v>-588883.4800000001</v>
          </cell>
          <cell r="CF148">
            <v>-2486188.763195911</v>
          </cell>
          <cell r="CG148">
            <v>141183</v>
          </cell>
          <cell r="CH148">
            <v>-373424.5199999999</v>
          </cell>
          <cell r="CI148">
            <v>1095223.7017755492</v>
          </cell>
          <cell r="CJ148">
            <v>105109</v>
          </cell>
          <cell r="CK148">
            <v>13690170.511925133</v>
          </cell>
          <cell r="CL148"/>
          <cell r="CM148"/>
          <cell r="CN148"/>
          <cell r="CO148"/>
          <cell r="CP148"/>
          <cell r="CQ148"/>
          <cell r="CR148"/>
          <cell r="CS148">
            <v>5.0947246059903392E-4</v>
          </cell>
          <cell r="CT148">
            <v>4.9294894177391059E-4</v>
          </cell>
          <cell r="CU148">
            <v>4.8055606083858004E-4</v>
          </cell>
          <cell r="CV148">
            <v>4.5224339088557826E-4</v>
          </cell>
          <cell r="CW148"/>
          <cell r="CX148"/>
          <cell r="CY148"/>
          <cell r="CZ148"/>
          <cell r="DA148"/>
          <cell r="DB148"/>
          <cell r="DC148"/>
          <cell r="DD148">
            <v>22163784</v>
          </cell>
          <cell r="DE148">
            <v>16162132</v>
          </cell>
          <cell r="DF148">
            <v>13690170</v>
          </cell>
          <cell r="DG148">
            <v>14308755</v>
          </cell>
          <cell r="DH148"/>
          <cell r="DI148"/>
          <cell r="DJ148"/>
          <cell r="DK148"/>
          <cell r="DL148"/>
          <cell r="DM148"/>
          <cell r="DN148"/>
          <cell r="DO148">
            <v>9890252.8145646062</v>
          </cell>
          <cell r="DP148">
            <v>9585865.7015729751</v>
          </cell>
          <cell r="DQ148">
            <v>9733673.194316471</v>
          </cell>
          <cell r="DR148">
            <v>9542850.7862937227</v>
          </cell>
          <cell r="DS148"/>
          <cell r="DT148"/>
          <cell r="DU148"/>
          <cell r="DV148"/>
          <cell r="DW148"/>
          <cell r="DX148"/>
          <cell r="DY148"/>
          <cell r="DZ148">
            <v>2.240972441812723</v>
          </cell>
          <cell r="EA148">
            <v>1.6860378084942191</v>
          </cell>
          <cell r="EB148">
            <v>1.4064752048582998</v>
          </cell>
          <cell r="EC148">
            <v>1.4994214329067668</v>
          </cell>
          <cell r="ED148"/>
          <cell r="EE148"/>
          <cell r="EF148"/>
          <cell r="EG148"/>
          <cell r="EH148"/>
          <cell r="EI148"/>
          <cell r="EJ148"/>
          <cell r="EK148">
            <v>2.41E-2</v>
          </cell>
          <cell r="EL148">
            <v>3.5200000000000002E-2</v>
          </cell>
          <cell r="EM148">
            <v>4.396794443253986E-2</v>
          </cell>
          <cell r="EN148">
            <v>4.3984752298205455E-2</v>
          </cell>
        </row>
        <row r="149">
          <cell r="B149">
            <v>33400</v>
          </cell>
          <cell r="C149" t="str">
            <v>Winston-Salem-Forsyth County Schools</v>
          </cell>
          <cell r="D149">
            <v>1.8004645784851666E-2</v>
          </cell>
          <cell r="E149">
            <v>27710800.510807622</v>
          </cell>
          <cell r="F149">
            <v>21476126.958027296</v>
          </cell>
          <cell r="G149">
            <v>-2244005.4499999993</v>
          </cell>
          <cell r="H149">
            <v>-1302782.6263367694</v>
          </cell>
          <cell r="I149">
            <v>-470085.49336347787</v>
          </cell>
          <cell r="J149">
            <v>5476088.9972651573</v>
          </cell>
          <cell r="K149">
            <v>0</v>
          </cell>
          <cell r="L149">
            <v>-1697705.8432155976</v>
          </cell>
          <cell r="M149">
            <v>81066.033506190288</v>
          </cell>
          <cell r="N149">
            <v>3864.8052455931193</v>
          </cell>
          <cell r="O149">
            <v>-33756.892377372606</v>
          </cell>
          <cell r="P149">
            <v>54925.206491663695</v>
          </cell>
          <cell r="Q149">
            <v>-59707539.793370411</v>
          </cell>
          <cell r="R149">
            <v>3499165</v>
          </cell>
          <cell r="S149">
            <v>-7153838.5873200968</v>
          </cell>
          <cell r="T149">
            <v>18485814</v>
          </cell>
          <cell r="U149">
            <v>27380444.806279328</v>
          </cell>
          <cell r="V149">
            <v>379346.93986218743</v>
          </cell>
          <cell r="W149">
            <v>0</v>
          </cell>
          <cell r="X149">
            <v>46245605.746141516</v>
          </cell>
          <cell r="Y149">
            <v>21871122</v>
          </cell>
          <cell r="Z149">
            <v>171264156.06670135</v>
          </cell>
          <cell r="AA149">
            <v>0</v>
          </cell>
          <cell r="AB149">
            <v>28717938.463192191</v>
          </cell>
          <cell r="AC149">
            <v>221853216.52989355</v>
          </cell>
          <cell r="AD149" t="str">
            <v>N/A</v>
          </cell>
          <cell r="AE149">
            <v>-53310386</v>
          </cell>
          <cell r="AF149">
            <v>-53310386</v>
          </cell>
          <cell r="AG149">
            <v>-53255540</v>
          </cell>
          <cell r="AH149">
            <v>-18493296</v>
          </cell>
          <cell r="AI149">
            <v>2761997</v>
          </cell>
          <cell r="AJ149">
            <v>0</v>
          </cell>
          <cell r="AK149">
            <v>-175607611</v>
          </cell>
          <cell r="AL149">
            <v>520848818</v>
          </cell>
          <cell r="AM149">
            <v>-7153838.5873200968</v>
          </cell>
          <cell r="AN149">
            <v>-18301155.550000001</v>
          </cell>
          <cell r="AO149">
            <v>25354281.388144679</v>
          </cell>
          <cell r="AP149">
            <v>3976457</v>
          </cell>
          <cell r="AQ149">
            <v>-11220030</v>
          </cell>
          <cell r="AR149">
            <v>59652614.586878747</v>
          </cell>
          <cell r="AS149">
            <v>-3499165</v>
          </cell>
          <cell r="AT149">
            <v>569657981.83770335</v>
          </cell>
          <cell r="AU149">
            <v>1.8282976224212859E-2</v>
          </cell>
          <cell r="AV149">
            <v>32057083.633354895</v>
          </cell>
          <cell r="AW149">
            <v>23070886.769948587</v>
          </cell>
          <cell r="AX149">
            <v>-2662775</v>
          </cell>
          <cell r="AY149">
            <v>0</v>
          </cell>
          <cell r="AZ149">
            <v>-246669.27134111896</v>
          </cell>
          <cell r="BA149">
            <v>-18715589.049759828</v>
          </cell>
          <cell r="BB149">
            <v>0</v>
          </cell>
          <cell r="BC149">
            <v>-1602263.6681922819</v>
          </cell>
          <cell r="BD149">
            <v>55774.248382322214</v>
          </cell>
          <cell r="BE149">
            <v>5444.8897152852805</v>
          </cell>
          <cell r="BF149">
            <v>-2033.299515603642</v>
          </cell>
          <cell r="BG149">
            <v>0</v>
          </cell>
          <cell r="BH149">
            <v>-41668289.158219263</v>
          </cell>
          <cell r="BI149">
            <v>6161938</v>
          </cell>
          <cell r="BJ149">
            <v>-3546491.9056270123</v>
          </cell>
          <cell r="BK149">
            <v>24647752</v>
          </cell>
          <cell r="BL149">
            <v>0</v>
          </cell>
          <cell r="BM149">
            <v>56014.59638776572</v>
          </cell>
          <cell r="BN149">
            <v>0</v>
          </cell>
          <cell r="BO149">
            <v>24703766.596387766</v>
          </cell>
          <cell r="BP149">
            <v>13313865</v>
          </cell>
          <cell r="BQ149">
            <v>225643732.33041346</v>
          </cell>
          <cell r="BR149">
            <v>0</v>
          </cell>
          <cell r="BS149">
            <v>35617938.92137187</v>
          </cell>
          <cell r="BT149">
            <v>274575536.25178534</v>
          </cell>
          <cell r="BU149">
            <v>-57075608</v>
          </cell>
          <cell r="BV149">
            <v>-57075608</v>
          </cell>
          <cell r="BW149">
            <v>-57075608</v>
          </cell>
          <cell r="BX149">
            <v>-57019914</v>
          </cell>
          <cell r="BY149">
            <v>-21625031</v>
          </cell>
          <cell r="BZ149">
            <v>0</v>
          </cell>
          <cell r="CA149"/>
          <cell r="CB149">
            <v>-249871769</v>
          </cell>
          <cell r="CC149">
            <v>611031994</v>
          </cell>
          <cell r="CD149">
            <v>-3546491.9056270123</v>
          </cell>
          <cell r="CE149">
            <v>-18269848.809999999</v>
          </cell>
          <cell r="CF149">
            <v>-94588194.282881886</v>
          </cell>
          <cell r="CG149">
            <v>4028873</v>
          </cell>
          <cell r="CH149">
            <v>-13313865.190000001</v>
          </cell>
          <cell r="CI149">
            <v>41668289.158219263</v>
          </cell>
          <cell r="CJ149">
            <v>-6161938</v>
          </cell>
          <cell r="CK149">
            <v>520848817.96971047</v>
          </cell>
          <cell r="CL149"/>
          <cell r="CM149"/>
          <cell r="CN149"/>
          <cell r="CO149"/>
          <cell r="CP149"/>
          <cell r="CQ149"/>
          <cell r="CR149"/>
          <cell r="CS149">
            <v>1.7769357204634899E-2</v>
          </cell>
          <cell r="CT149">
            <v>1.8636624042841731E-2</v>
          </cell>
          <cell r="CU149">
            <v>1.8282976224212859E-2</v>
          </cell>
          <cell r="CV149">
            <v>1.8004645784851666E-2</v>
          </cell>
          <cell r="CW149"/>
          <cell r="CX149"/>
          <cell r="CY149"/>
          <cell r="CZ149"/>
          <cell r="DA149"/>
          <cell r="DB149"/>
          <cell r="DC149"/>
          <cell r="DD149">
            <v>773027436</v>
          </cell>
          <cell r="DE149">
            <v>611031994</v>
          </cell>
          <cell r="DF149">
            <v>520848818</v>
          </cell>
          <cell r="DG149">
            <v>569657981</v>
          </cell>
          <cell r="DH149"/>
          <cell r="DI149"/>
          <cell r="DJ149"/>
          <cell r="DK149"/>
          <cell r="DL149"/>
          <cell r="DM149"/>
          <cell r="DN149"/>
          <cell r="DO149">
            <v>280678233.04733789</v>
          </cell>
          <cell r="DP149">
            <v>291930084.01741481</v>
          </cell>
          <cell r="DQ149">
            <v>301982894.18156475</v>
          </cell>
          <cell r="DR149">
            <v>291883875.24013811</v>
          </cell>
          <cell r="DS149"/>
          <cell r="DT149"/>
          <cell r="DU149"/>
          <cell r="DV149"/>
          <cell r="DW149"/>
          <cell r="DX149"/>
          <cell r="DY149"/>
          <cell r="DZ149">
            <v>2.7541410233604569</v>
          </cell>
          <cell r="EA149">
            <v>2.0930764845857732</v>
          </cell>
          <cell r="EB149">
            <v>1.7247626538966936</v>
          </cell>
          <cell r="EC149">
            <v>1.9516596472872376</v>
          </cell>
          <cell r="ED149"/>
          <cell r="EE149"/>
          <cell r="EF149"/>
          <cell r="EG149"/>
          <cell r="EH149"/>
          <cell r="EI149"/>
          <cell r="EJ149"/>
          <cell r="EK149">
            <v>2.41E-2</v>
          </cell>
          <cell r="EL149">
            <v>3.5200000000000002E-2</v>
          </cell>
          <cell r="EM149">
            <v>4.396794443253986E-2</v>
          </cell>
          <cell r="EN149">
            <v>4.3984752298205455E-2</v>
          </cell>
        </row>
        <row r="150">
          <cell r="B150">
            <v>33402</v>
          </cell>
          <cell r="C150" t="str">
            <v>Arts Based Elementary Charter</v>
          </cell>
          <cell r="D150">
            <v>1.4889595493102414E-4</v>
          </cell>
          <cell r="E150">
            <v>229164.52527109827</v>
          </cell>
          <cell r="F150">
            <v>177604.62881895734</v>
          </cell>
          <cell r="G150">
            <v>-63413.679999999993</v>
          </cell>
          <cell r="H150">
            <v>-10773.833905644869</v>
          </cell>
          <cell r="I150">
            <v>-3887.5426526006108</v>
          </cell>
          <cell r="J150">
            <v>45286.506065067115</v>
          </cell>
          <cell r="K150">
            <v>0</v>
          </cell>
          <cell r="L150">
            <v>-14039.794825080393</v>
          </cell>
          <cell r="M150">
            <v>670.40499522240657</v>
          </cell>
          <cell r="N150">
            <v>31.961410101673916</v>
          </cell>
          <cell r="O150">
            <v>-279.16487700422221</v>
          </cell>
          <cell r="P150">
            <v>454.22393575999632</v>
          </cell>
          <cell r="Q150">
            <v>-493773.17723161494</v>
          </cell>
          <cell r="R150">
            <v>113909</v>
          </cell>
          <cell r="S150">
            <v>-19045.942995738238</v>
          </cell>
          <cell r="T150">
            <v>381650</v>
          </cell>
          <cell r="U150">
            <v>226432.528836376</v>
          </cell>
          <cell r="V150">
            <v>3137.1472416560805</v>
          </cell>
          <cell r="W150">
            <v>0</v>
          </cell>
          <cell r="X150">
            <v>611219.67607803212</v>
          </cell>
          <cell r="Y150">
            <v>317085</v>
          </cell>
          <cell r="Z150">
            <v>1416331.1162979116</v>
          </cell>
          <cell r="AA150">
            <v>0</v>
          </cell>
          <cell r="AB150">
            <v>237493.41821126072</v>
          </cell>
          <cell r="AC150">
            <v>1970909.5345091724</v>
          </cell>
          <cell r="AD150" t="str">
            <v>N/A</v>
          </cell>
          <cell r="AE150">
            <v>-400758</v>
          </cell>
          <cell r="AF150">
            <v>-400758</v>
          </cell>
          <cell r="AG150">
            <v>-400304</v>
          </cell>
          <cell r="AH150">
            <v>-135853</v>
          </cell>
          <cell r="AI150">
            <v>-22018</v>
          </cell>
          <cell r="AJ150">
            <v>0</v>
          </cell>
          <cell r="AK150">
            <v>-1359691</v>
          </cell>
          <cell r="AL150">
            <v>4483149</v>
          </cell>
          <cell r="AM150">
            <v>-19045.942995738238</v>
          </cell>
          <cell r="AN150">
            <v>-146159.32</v>
          </cell>
          <cell r="AO150">
            <v>209676.43484849576</v>
          </cell>
          <cell r="AP150">
            <v>121049</v>
          </cell>
          <cell r="AQ150">
            <v>-317085</v>
          </cell>
          <cell r="AR150">
            <v>493318.95329585497</v>
          </cell>
          <cell r="AS150">
            <v>-113909</v>
          </cell>
          <cell r="AT150">
            <v>4710994.1251486121</v>
          </cell>
          <cell r="AU150">
            <v>1.5736871809569902E-4</v>
          </cell>
          <cell r="AV150">
            <v>275927.84103644302</v>
          </cell>
          <cell r="AW150">
            <v>198580.13442634349</v>
          </cell>
          <cell r="AX150">
            <v>39920</v>
          </cell>
          <cell r="AY150">
            <v>0</v>
          </cell>
          <cell r="AZ150">
            <v>-2123.1787728927748</v>
          </cell>
          <cell r="BA150">
            <v>-161092.38567329638</v>
          </cell>
          <cell r="BB150">
            <v>0</v>
          </cell>
          <cell r="BC150">
            <v>-13791.309271671251</v>
          </cell>
          <cell r="BD150">
            <v>480.07074247863846</v>
          </cell>
          <cell r="BE150">
            <v>46.86629267351632</v>
          </cell>
          <cell r="BF150">
            <v>-17.501403182452968</v>
          </cell>
          <cell r="BG150">
            <v>0</v>
          </cell>
          <cell r="BH150">
            <v>-358655.24133788509</v>
          </cell>
          <cell r="BI150">
            <v>73986</v>
          </cell>
          <cell r="BJ150">
            <v>53261.296039010689</v>
          </cell>
          <cell r="BK150">
            <v>495559</v>
          </cell>
          <cell r="BL150">
            <v>0</v>
          </cell>
          <cell r="BM150">
            <v>482.13951164672454</v>
          </cell>
          <cell r="BN150">
            <v>0</v>
          </cell>
          <cell r="BO150">
            <v>496041.1395116467</v>
          </cell>
          <cell r="BP150">
            <v>0</v>
          </cell>
          <cell r="BQ150">
            <v>1942203.745588199</v>
          </cell>
          <cell r="BR150">
            <v>0</v>
          </cell>
          <cell r="BS150">
            <v>306577.51344904548</v>
          </cell>
          <cell r="BT150">
            <v>2248781.2590372446</v>
          </cell>
          <cell r="BU150">
            <v>-407482</v>
          </cell>
          <cell r="BV150">
            <v>-407482</v>
          </cell>
          <cell r="BW150">
            <v>-407482</v>
          </cell>
          <cell r="BX150">
            <v>-407002</v>
          </cell>
          <cell r="BY150">
            <v>-123293</v>
          </cell>
          <cell r="BZ150">
            <v>0</v>
          </cell>
          <cell r="CA150"/>
          <cell r="CB150">
            <v>-1752741</v>
          </cell>
          <cell r="CC150">
            <v>4960057</v>
          </cell>
          <cell r="CD150">
            <v>53261.296039010689</v>
          </cell>
          <cell r="CE150">
            <v>-130965.49</v>
          </cell>
          <cell r="CF150">
            <v>-814157.53642839426</v>
          </cell>
          <cell r="CG150">
            <v>-69331</v>
          </cell>
          <cell r="CH150">
            <v>199615.49</v>
          </cell>
          <cell r="CI150">
            <v>358655.24133788509</v>
          </cell>
          <cell r="CJ150">
            <v>-73986</v>
          </cell>
          <cell r="CK150">
            <v>4483149.0009485008</v>
          </cell>
          <cell r="CL150"/>
          <cell r="CM150"/>
          <cell r="CN150"/>
          <cell r="CO150"/>
          <cell r="CP150"/>
          <cell r="CQ150"/>
          <cell r="CR150"/>
          <cell r="CS150">
            <v>1.4056542009747432E-4</v>
          </cell>
          <cell r="CT150">
            <v>1.5128295114018385E-4</v>
          </cell>
          <cell r="CU150">
            <v>1.5736871809569902E-4</v>
          </cell>
          <cell r="CV150">
            <v>1.4889595493102414E-4</v>
          </cell>
          <cell r="CW150"/>
          <cell r="CX150"/>
          <cell r="CY150"/>
          <cell r="CZ150"/>
          <cell r="DA150"/>
          <cell r="DB150"/>
          <cell r="DC150"/>
          <cell r="DD150">
            <v>6115074</v>
          </cell>
          <cell r="DE150">
            <v>4960057</v>
          </cell>
          <cell r="DF150">
            <v>4483149</v>
          </cell>
          <cell r="DG150">
            <v>4710993</v>
          </cell>
          <cell r="DH150"/>
          <cell r="DI150"/>
          <cell r="DJ150"/>
          <cell r="DK150"/>
          <cell r="DL150"/>
          <cell r="DM150"/>
          <cell r="DN150"/>
          <cell r="DO150">
            <v>1848554.4788531268</v>
          </cell>
          <cell r="DP150">
            <v>2090917.8596928637</v>
          </cell>
          <cell r="DQ150">
            <v>2164732.6214576801</v>
          </cell>
          <cell r="DR150">
            <v>2331084.9747989508</v>
          </cell>
          <cell r="DS150"/>
          <cell r="DT150"/>
          <cell r="DU150"/>
          <cell r="DV150"/>
          <cell r="DW150"/>
          <cell r="DX150"/>
          <cell r="DY150"/>
          <cell r="DZ150">
            <v>3.3080301770678089</v>
          </cell>
          <cell r="EA150">
            <v>2.3721912254977755</v>
          </cell>
          <cell r="EB150">
            <v>2.0709943369270025</v>
          </cell>
          <cell r="EC150">
            <v>2.0209443460577017</v>
          </cell>
          <cell r="ED150"/>
          <cell r="EE150"/>
          <cell r="EF150"/>
          <cell r="EG150"/>
          <cell r="EH150"/>
          <cell r="EI150"/>
          <cell r="EJ150"/>
          <cell r="EK150">
            <v>2.41E-2</v>
          </cell>
          <cell r="EL150">
            <v>3.5200000000000002E-2</v>
          </cell>
          <cell r="EM150">
            <v>4.396794443253986E-2</v>
          </cell>
          <cell r="EN150">
            <v>4.3984752298205455E-2</v>
          </cell>
        </row>
        <row r="151">
          <cell r="B151">
            <v>33405</v>
          </cell>
          <cell r="C151" t="str">
            <v>Forsyth Technical Institute</v>
          </cell>
          <cell r="D151">
            <v>1.5437464899253947E-3</v>
          </cell>
          <cell r="E151">
            <v>2375967.377129632</v>
          </cell>
          <cell r="F151">
            <v>1841396.7153156034</v>
          </cell>
          <cell r="G151">
            <v>-336654.82999999984</v>
          </cell>
          <cell r="H151">
            <v>-111702.62001129083</v>
          </cell>
          <cell r="I151">
            <v>-40305.865442533897</v>
          </cell>
          <cell r="J151">
            <v>469528.43555299123</v>
          </cell>
          <cell r="K151">
            <v>0</v>
          </cell>
          <cell r="L151">
            <v>-145563.95430977945</v>
          </cell>
          <cell r="M151">
            <v>6950.7285048977556</v>
          </cell>
          <cell r="N151">
            <v>331.37444654142553</v>
          </cell>
          <cell r="O151">
            <v>-2894.3687502146327</v>
          </cell>
          <cell r="P151">
            <v>4709.373110870778</v>
          </cell>
          <cell r="Q151">
            <v>-5119417.8480115971</v>
          </cell>
          <cell r="R151">
            <v>-1333117</v>
          </cell>
          <cell r="S151">
            <v>-2390772.4824648788</v>
          </cell>
          <cell r="T151">
            <v>0</v>
          </cell>
          <cell r="U151">
            <v>2347642.1623274912</v>
          </cell>
          <cell r="V151">
            <v>32525.799944862192</v>
          </cell>
          <cell r="W151">
            <v>0</v>
          </cell>
          <cell r="X151">
            <v>2380167.9622723535</v>
          </cell>
          <cell r="Y151">
            <v>6155816</v>
          </cell>
          <cell r="Z151">
            <v>14684456.608441042</v>
          </cell>
          <cell r="AA151">
            <v>0</v>
          </cell>
          <cell r="AB151">
            <v>2462320.960390484</v>
          </cell>
          <cell r="AC151">
            <v>23302593.568831526</v>
          </cell>
          <cell r="AD151" t="str">
            <v>N/A</v>
          </cell>
          <cell r="AE151">
            <v>-6348309</v>
          </cell>
          <cell r="AF151">
            <v>-6348309</v>
          </cell>
          <cell r="AG151">
            <v>-6343607</v>
          </cell>
          <cell r="AH151">
            <v>-1974766</v>
          </cell>
          <cell r="AI151">
            <v>92566</v>
          </cell>
          <cell r="AJ151">
            <v>0</v>
          </cell>
          <cell r="AK151">
            <v>-20922425</v>
          </cell>
          <cell r="AL151">
            <v>45442144</v>
          </cell>
          <cell r="AM151">
            <v>-2390772.4824648788</v>
          </cell>
          <cell r="AN151">
            <v>-1880462.1700000002</v>
          </cell>
          <cell r="AO151">
            <v>2173915.7418170543</v>
          </cell>
          <cell r="AP151">
            <v>734000</v>
          </cell>
          <cell r="AQ151">
            <v>-1683285</v>
          </cell>
          <cell r="AR151">
            <v>5114708.4749007262</v>
          </cell>
          <cell r="AS151">
            <v>1333117</v>
          </cell>
          <cell r="AT151">
            <v>48843365.564252898</v>
          </cell>
          <cell r="AU151">
            <v>1.5951224480236015E-3</v>
          </cell>
          <cell r="AV151">
            <v>2796862.671298251</v>
          </cell>
          <cell r="AW151">
            <v>2012850.0377208202</v>
          </cell>
          <cell r="AX151">
            <v>-473178</v>
          </cell>
          <cell r="AY151">
            <v>0</v>
          </cell>
          <cell r="AZ151">
            <v>-21520.986907632632</v>
          </cell>
          <cell r="BA151">
            <v>-1632866.3263107156</v>
          </cell>
          <cell r="BB151">
            <v>0</v>
          </cell>
          <cell r="BC151">
            <v>-139791.6134355299</v>
          </cell>
          <cell r="BD151">
            <v>4866.0980862877268</v>
          </cell>
          <cell r="BE151">
            <v>475.04660649080483</v>
          </cell>
          <cell r="BF151">
            <v>-177.39790617894991</v>
          </cell>
          <cell r="BG151">
            <v>0</v>
          </cell>
          <cell r="BH151">
            <v>-3635405.0123956543</v>
          </cell>
          <cell r="BI151">
            <v>-859937</v>
          </cell>
          <cell r="BJ151">
            <v>-1947822.4832438622</v>
          </cell>
          <cell r="BK151">
            <v>0</v>
          </cell>
          <cell r="BL151">
            <v>0</v>
          </cell>
          <cell r="BM151">
            <v>4887.067565989445</v>
          </cell>
          <cell r="BN151">
            <v>0</v>
          </cell>
          <cell r="BO151">
            <v>4887.067565989445</v>
          </cell>
          <cell r="BP151">
            <v>5805648</v>
          </cell>
          <cell r="BQ151">
            <v>19686585.941046234</v>
          </cell>
          <cell r="BR151">
            <v>0</v>
          </cell>
          <cell r="BS151">
            <v>3107534.2017111816</v>
          </cell>
          <cell r="BT151">
            <v>28599768.142757416</v>
          </cell>
          <cell r="BU151">
            <v>-6618043</v>
          </cell>
          <cell r="BV151">
            <v>-6618043</v>
          </cell>
          <cell r="BW151">
            <v>-6618043</v>
          </cell>
          <cell r="BX151">
            <v>-6613184</v>
          </cell>
          <cell r="BY151">
            <v>-2127567</v>
          </cell>
          <cell r="BZ151">
            <v>0</v>
          </cell>
          <cell r="CA151"/>
          <cell r="CB151">
            <v>-28594880</v>
          </cell>
          <cell r="CC151">
            <v>54530162</v>
          </cell>
          <cell r="CD151">
            <v>-1947822.4832438622</v>
          </cell>
          <cell r="CE151">
            <v>-1792534.8100000003</v>
          </cell>
          <cell r="CF151">
            <v>-8252472.1450343858</v>
          </cell>
          <cell r="CG151">
            <v>775370</v>
          </cell>
          <cell r="CH151">
            <v>-2365900.1899999995</v>
          </cell>
          <cell r="CI151">
            <v>3635405.0123956543</v>
          </cell>
          <cell r="CJ151">
            <v>859937</v>
          </cell>
          <cell r="CK151">
            <v>45442144.38411741</v>
          </cell>
          <cell r="CL151"/>
          <cell r="CM151"/>
          <cell r="CN151"/>
          <cell r="CO151"/>
          <cell r="CP151"/>
          <cell r="CQ151"/>
          <cell r="CR151"/>
          <cell r="CS151">
            <v>1.7860272560133689E-3</v>
          </cell>
          <cell r="CT151">
            <v>1.663183167620162E-3</v>
          </cell>
          <cell r="CU151">
            <v>1.5951224480236015E-3</v>
          </cell>
          <cell r="CV151">
            <v>1.5437464899253947E-3</v>
          </cell>
          <cell r="CW151"/>
          <cell r="CX151"/>
          <cell r="CY151"/>
          <cell r="CZ151"/>
          <cell r="DA151"/>
          <cell r="DB151"/>
          <cell r="DC151"/>
          <cell r="DD151">
            <v>77698256</v>
          </cell>
          <cell r="DE151">
            <v>54530162</v>
          </cell>
          <cell r="DF151">
            <v>45442144</v>
          </cell>
          <cell r="DG151">
            <v>48843366</v>
          </cell>
          <cell r="DH151"/>
          <cell r="DI151"/>
          <cell r="DJ151"/>
          <cell r="DK151"/>
          <cell r="DL151"/>
          <cell r="DM151"/>
          <cell r="DN151"/>
          <cell r="DO151">
            <v>29990558.944224395</v>
          </cell>
          <cell r="DP151">
            <v>30395564.071218222</v>
          </cell>
          <cell r="DQ151">
            <v>29628863.132611848</v>
          </cell>
          <cell r="DR151">
            <v>29991362.235161129</v>
          </cell>
          <cell r="DS151"/>
          <cell r="DT151"/>
          <cell r="DU151"/>
          <cell r="DV151"/>
          <cell r="DW151"/>
          <cell r="DX151"/>
          <cell r="DY151"/>
          <cell r="DZ151">
            <v>2.5907571827687859</v>
          </cell>
          <cell r="EA151">
            <v>1.7940171096095894</v>
          </cell>
          <cell r="EB151">
            <v>1.5337120360174339</v>
          </cell>
          <cell r="EC151">
            <v>1.6285811100216465</v>
          </cell>
          <cell r="ED151"/>
          <cell r="EE151"/>
          <cell r="EF151"/>
          <cell r="EG151"/>
          <cell r="EH151"/>
          <cell r="EI151"/>
          <cell r="EJ151"/>
          <cell r="EK151">
            <v>2.41E-2</v>
          </cell>
          <cell r="EL151">
            <v>3.5200000000000002E-2</v>
          </cell>
          <cell r="EM151">
            <v>4.396794443253986E-2</v>
          </cell>
          <cell r="EN151">
            <v>4.3984752298205455E-2</v>
          </cell>
        </row>
        <row r="152">
          <cell r="B152">
            <v>33500</v>
          </cell>
          <cell r="C152" t="str">
            <v>Franklin County Schools</v>
          </cell>
          <cell r="D152">
            <v>2.7319437069755377E-3</v>
          </cell>
          <cell r="E152">
            <v>4204711.826902464</v>
          </cell>
          <cell r="F152">
            <v>3258690.5954325469</v>
          </cell>
          <cell r="G152">
            <v>-605427.41999999993</v>
          </cell>
          <cell r="H152">
            <v>-197678.35702562382</v>
          </cell>
          <cell r="I152">
            <v>-71328.651542556559</v>
          </cell>
          <cell r="J152">
            <v>830917.03406370466</v>
          </cell>
          <cell r="K152">
            <v>0</v>
          </cell>
          <cell r="L152">
            <v>-257602.22389771728</v>
          </cell>
          <cell r="M152">
            <v>12300.594120715119</v>
          </cell>
          <cell r="N152">
            <v>586.428108364541</v>
          </cell>
          <cell r="O152">
            <v>-5122.1185242647289</v>
          </cell>
          <cell r="P152">
            <v>8334.1029877677665</v>
          </cell>
          <cell r="Q152">
            <v>-9059752.6631004289</v>
          </cell>
          <cell r="R152">
            <v>-1300632</v>
          </cell>
          <cell r="S152">
            <v>-3182002.8524750285</v>
          </cell>
          <cell r="T152">
            <v>0</v>
          </cell>
          <cell r="U152">
            <v>4154585.1429990865</v>
          </cell>
          <cell r="V152">
            <v>57560.392884200737</v>
          </cell>
          <cell r="W152">
            <v>0</v>
          </cell>
          <cell r="X152">
            <v>4212145.535883287</v>
          </cell>
          <cell r="Y152">
            <v>8204377</v>
          </cell>
          <cell r="Z152">
            <v>25986850.226765282</v>
          </cell>
          <cell r="AA152">
            <v>0</v>
          </cell>
          <cell r="AB152">
            <v>4357530.3951737825</v>
          </cell>
          <cell r="AC152">
            <v>38548757.621939063</v>
          </cell>
          <cell r="AD152" t="str">
            <v>N/A</v>
          </cell>
          <cell r="AE152">
            <v>-10185592</v>
          </cell>
          <cell r="AF152">
            <v>-10185592</v>
          </cell>
          <cell r="AG152">
            <v>-10177269</v>
          </cell>
          <cell r="AH152">
            <v>-3942318</v>
          </cell>
          <cell r="AI152">
            <v>154158</v>
          </cell>
          <cell r="AJ152">
            <v>0</v>
          </cell>
          <cell r="AK152">
            <v>-34336613</v>
          </cell>
          <cell r="AL152">
            <v>79938148</v>
          </cell>
          <cell r="AM152">
            <v>-3182002.8524750285</v>
          </cell>
          <cell r="AN152">
            <v>-2549037.58</v>
          </cell>
          <cell r="AO152">
            <v>3847144.2488197507</v>
          </cell>
          <cell r="AP152">
            <v>1058179</v>
          </cell>
          <cell r="AQ152">
            <v>-3027150</v>
          </cell>
          <cell r="AR152">
            <v>9051418.5601126608</v>
          </cell>
          <cell r="AS152">
            <v>1300632</v>
          </cell>
          <cell r="AT152">
            <v>86437331.376457378</v>
          </cell>
          <cell r="AU152">
            <v>2.8060105228006156E-3</v>
          </cell>
          <cell r="AV152">
            <v>4920014.821567486</v>
          </cell>
          <cell r="AW152">
            <v>3540843.1457173424</v>
          </cell>
          <cell r="AX152">
            <v>-1275330</v>
          </cell>
          <cell r="AY152">
            <v>0</v>
          </cell>
          <cell r="AZ152">
            <v>-37857.981246953117</v>
          </cell>
          <cell r="BA152">
            <v>-2872406.5037337234</v>
          </cell>
          <cell r="BB152">
            <v>0</v>
          </cell>
          <cell r="BC152">
            <v>-245910.11102965116</v>
          </cell>
          <cell r="BD152">
            <v>8560.0465669713085</v>
          </cell>
          <cell r="BE152">
            <v>835.66360581629692</v>
          </cell>
          <cell r="BF152">
            <v>-312.06406259136577</v>
          </cell>
          <cell r="BG152">
            <v>0</v>
          </cell>
          <cell r="BH152">
            <v>-6395110.7528225156</v>
          </cell>
          <cell r="BI152">
            <v>-25301</v>
          </cell>
          <cell r="BJ152">
            <v>-2381974.7354378183</v>
          </cell>
          <cell r="BK152">
            <v>0</v>
          </cell>
          <cell r="BL152">
            <v>0</v>
          </cell>
          <cell r="BM152">
            <v>8596.934381304045</v>
          </cell>
          <cell r="BN152">
            <v>0</v>
          </cell>
          <cell r="BO152">
            <v>8596.934381304045</v>
          </cell>
          <cell r="BP152">
            <v>6477859</v>
          </cell>
          <cell r="BQ152">
            <v>34631051.288281441</v>
          </cell>
          <cell r="BR152">
            <v>0</v>
          </cell>
          <cell r="BS152">
            <v>5466523.0752463005</v>
          </cell>
          <cell r="BT152">
            <v>46575433.363527745</v>
          </cell>
          <cell r="BU152">
            <v>-10597447</v>
          </cell>
          <cell r="BV152">
            <v>-10597447</v>
          </cell>
          <cell r="BW152">
            <v>-10597447</v>
          </cell>
          <cell r="BX152">
            <v>-10588899</v>
          </cell>
          <cell r="BY152">
            <v>-4185595</v>
          </cell>
          <cell r="BZ152">
            <v>0</v>
          </cell>
          <cell r="CA152"/>
          <cell r="CB152">
            <v>-46566835</v>
          </cell>
          <cell r="CC152">
            <v>97501426</v>
          </cell>
          <cell r="CD152">
            <v>-2381974.7354378183</v>
          </cell>
          <cell r="CE152">
            <v>-2619686.8699999996</v>
          </cell>
          <cell r="CF152">
            <v>-14517082.188127309</v>
          </cell>
          <cell r="CG152">
            <v>1911709</v>
          </cell>
          <cell r="CH152">
            <v>-6376655.1300000008</v>
          </cell>
          <cell r="CI152">
            <v>6395110.7528225156</v>
          </cell>
          <cell r="CJ152">
            <v>25301</v>
          </cell>
          <cell r="CK152">
            <v>79938147.829257384</v>
          </cell>
          <cell r="CL152"/>
          <cell r="CM152"/>
          <cell r="CN152"/>
          <cell r="CO152"/>
          <cell r="CP152"/>
          <cell r="CQ152"/>
          <cell r="CR152"/>
          <cell r="CS152">
            <v>2.9704637198475579E-3</v>
          </cell>
          <cell r="CT152">
            <v>2.9738171540095904E-3</v>
          </cell>
          <cell r="CU152">
            <v>2.8060105228006156E-3</v>
          </cell>
          <cell r="CV152">
            <v>2.7319437069755377E-3</v>
          </cell>
          <cell r="CW152"/>
          <cell r="CX152"/>
          <cell r="CY152"/>
          <cell r="CZ152"/>
          <cell r="DA152"/>
          <cell r="DB152"/>
          <cell r="DC152"/>
          <cell r="DD152">
            <v>129225268</v>
          </cell>
          <cell r="DE152">
            <v>97501426</v>
          </cell>
          <cell r="DF152">
            <v>79938148</v>
          </cell>
          <cell r="DG152">
            <v>86437332</v>
          </cell>
          <cell r="DH152"/>
          <cell r="DI152"/>
          <cell r="DJ152"/>
          <cell r="DK152"/>
          <cell r="DL152"/>
          <cell r="DM152"/>
          <cell r="DN152"/>
          <cell r="DO152">
            <v>45161915.652118869</v>
          </cell>
          <cell r="DP152">
            <v>43536664.901750259</v>
          </cell>
          <cell r="DQ152">
            <v>43300885.030807465</v>
          </cell>
          <cell r="DR152">
            <v>40654425.61538928</v>
          </cell>
          <cell r="DS152"/>
          <cell r="DT152"/>
          <cell r="DU152"/>
          <cell r="DV152"/>
          <cell r="DW152"/>
          <cell r="DX152"/>
          <cell r="DY152"/>
          <cell r="DZ152">
            <v>2.8613770282779649</v>
          </cell>
          <cell r="EA152">
            <v>2.2395244610498461</v>
          </cell>
          <cell r="EB152">
            <v>1.8461088715190479</v>
          </cell>
          <cell r="EC152">
            <v>2.1261481546373173</v>
          </cell>
          <cell r="ED152"/>
          <cell r="EE152"/>
          <cell r="EF152"/>
          <cell r="EG152"/>
          <cell r="EH152"/>
          <cell r="EI152"/>
          <cell r="EJ152"/>
          <cell r="EK152">
            <v>2.41E-2</v>
          </cell>
          <cell r="EL152">
            <v>3.5200000000000002E-2</v>
          </cell>
          <cell r="EM152">
            <v>4.396794443253986E-2</v>
          </cell>
          <cell r="EN152">
            <v>4.3984752298205455E-2</v>
          </cell>
        </row>
        <row r="153">
          <cell r="B153">
            <v>33501</v>
          </cell>
          <cell r="C153" t="str">
            <v>A Childs Garden Charter (AKA Cross Creek Charter)</v>
          </cell>
          <cell r="D153">
            <v>6.8909699922115871E-5</v>
          </cell>
          <cell r="E153">
            <v>106058.34575251548</v>
          </cell>
          <cell r="F153">
            <v>82196.199905918707</v>
          </cell>
          <cell r="G153">
            <v>13720.289999999994</v>
          </cell>
          <cell r="H153">
            <v>-4986.1775075933492</v>
          </cell>
          <cell r="I153">
            <v>-1799.1717622499139</v>
          </cell>
          <cell r="J153">
            <v>20958.793305771847</v>
          </cell>
          <cell r="K153">
            <v>0</v>
          </cell>
          <cell r="L153">
            <v>-6497.6785219756184</v>
          </cell>
          <cell r="M153">
            <v>310.26636733324585</v>
          </cell>
          <cell r="N153">
            <v>14.791880546481705</v>
          </cell>
          <cell r="O153">
            <v>-129.19872747427513</v>
          </cell>
          <cell r="P153">
            <v>210.21682640850565</v>
          </cell>
          <cell r="Q153">
            <v>-228520.38853830996</v>
          </cell>
          <cell r="R153">
            <v>35047</v>
          </cell>
          <cell r="S153">
            <v>16583.288980891171</v>
          </cell>
          <cell r="T153">
            <v>288909</v>
          </cell>
          <cell r="U153">
            <v>104793.96583976223</v>
          </cell>
          <cell r="V153">
            <v>1451.8854802614287</v>
          </cell>
          <cell r="W153">
            <v>0</v>
          </cell>
          <cell r="X153">
            <v>395154.85132002365</v>
          </cell>
          <cell r="Y153">
            <v>153544</v>
          </cell>
          <cell r="Z153">
            <v>655484.24240038672</v>
          </cell>
          <cell r="AA153">
            <v>0</v>
          </cell>
          <cell r="AB153">
            <v>109912.99387546752</v>
          </cell>
          <cell r="AC153">
            <v>918941.23627585429</v>
          </cell>
          <cell r="AD153" t="str">
            <v>N/A</v>
          </cell>
          <cell r="AE153">
            <v>-160071</v>
          </cell>
          <cell r="AF153">
            <v>-160071</v>
          </cell>
          <cell r="AG153">
            <v>-159861</v>
          </cell>
          <cell r="AH153">
            <v>-76664</v>
          </cell>
          <cell r="AI153">
            <v>32882</v>
          </cell>
          <cell r="AJ153">
            <v>0</v>
          </cell>
          <cell r="AK153">
            <v>-523785</v>
          </cell>
          <cell r="AL153">
            <v>1910733</v>
          </cell>
          <cell r="AM153">
            <v>16583.288980891171</v>
          </cell>
          <cell r="AN153">
            <v>-79692.289999999994</v>
          </cell>
          <cell r="AO153">
            <v>97039.172171213664</v>
          </cell>
          <cell r="AP153">
            <v>-26268</v>
          </cell>
          <cell r="AQ153">
            <v>68610</v>
          </cell>
          <cell r="AR153">
            <v>228310.17171190144</v>
          </cell>
          <cell r="AS153">
            <v>-35047</v>
          </cell>
          <cell r="AT153">
            <v>2180268.3428640063</v>
          </cell>
          <cell r="AU153">
            <v>6.7071068555401572E-5</v>
          </cell>
          <cell r="AV153">
            <v>117601.35919290442</v>
          </cell>
          <cell r="AW153">
            <v>84635.510608598895</v>
          </cell>
          <cell r="AX153">
            <v>-38387</v>
          </cell>
          <cell r="AY153">
            <v>0</v>
          </cell>
          <cell r="AZ153">
            <v>-904.90582089806492</v>
          </cell>
          <cell r="BA153">
            <v>-68658.108002610388</v>
          </cell>
          <cell r="BB153">
            <v>0</v>
          </cell>
          <cell r="BC153">
            <v>-5877.9016619204986</v>
          </cell>
          <cell r="BD153">
            <v>204.60773951686215</v>
          </cell>
          <cell r="BE153">
            <v>19.974569068621253</v>
          </cell>
          <cell r="BF153">
            <v>-7.4591559674025714</v>
          </cell>
          <cell r="BG153">
            <v>0</v>
          </cell>
          <cell r="BH153">
            <v>-152860.05103567554</v>
          </cell>
          <cell r="BI153">
            <v>73433</v>
          </cell>
          <cell r="BJ153">
            <v>9199.0264330169157</v>
          </cell>
          <cell r="BK153">
            <v>293732</v>
          </cell>
          <cell r="BL153">
            <v>0</v>
          </cell>
          <cell r="BM153">
            <v>205.48945578409146</v>
          </cell>
          <cell r="BN153">
            <v>0</v>
          </cell>
          <cell r="BO153">
            <v>293937.48945578409</v>
          </cell>
          <cell r="BP153">
            <v>191930</v>
          </cell>
          <cell r="BQ153">
            <v>827773.66521907283</v>
          </cell>
          <cell r="BR153">
            <v>0</v>
          </cell>
          <cell r="BS153">
            <v>130664.35102801704</v>
          </cell>
          <cell r="BT153">
            <v>1150368.01624709</v>
          </cell>
          <cell r="BU153">
            <v>-187171</v>
          </cell>
          <cell r="BV153">
            <v>-187171</v>
          </cell>
          <cell r="BW153">
            <v>-187171</v>
          </cell>
          <cell r="BX153">
            <v>-186967</v>
          </cell>
          <cell r="BY153">
            <v>-107949</v>
          </cell>
          <cell r="BZ153">
            <v>0</v>
          </cell>
          <cell r="CA153"/>
          <cell r="CB153">
            <v>-856429</v>
          </cell>
          <cell r="CC153">
            <v>2363943</v>
          </cell>
          <cell r="CD153">
            <v>9199.0264330169157</v>
          </cell>
          <cell r="CE153">
            <v>-60209.849999999991</v>
          </cell>
          <cell r="CF153">
            <v>-346996.63695219561</v>
          </cell>
          <cell r="CG153">
            <v>57301</v>
          </cell>
          <cell r="CH153">
            <v>-191930.15000000002</v>
          </cell>
          <cell r="CI153">
            <v>152860.05103567554</v>
          </cell>
          <cell r="CJ153">
            <v>-73433</v>
          </cell>
          <cell r="CK153">
            <v>1910733.4405164968</v>
          </cell>
          <cell r="CL153"/>
          <cell r="CM153"/>
          <cell r="CN153"/>
          <cell r="CO153"/>
          <cell r="CP153"/>
          <cell r="CQ153"/>
          <cell r="CR153"/>
          <cell r="CS153">
            <v>6.1684665278100188E-5</v>
          </cell>
          <cell r="CT153">
            <v>7.2100845204123179E-5</v>
          </cell>
          <cell r="CU153">
            <v>6.7071068555401572E-5</v>
          </cell>
          <cell r="CV153">
            <v>6.8909699922115871E-5</v>
          </cell>
          <cell r="CW153"/>
          <cell r="CX153"/>
          <cell r="CY153"/>
          <cell r="CZ153"/>
          <cell r="DA153"/>
          <cell r="DB153"/>
          <cell r="DC153"/>
          <cell r="DD153">
            <v>2683493</v>
          </cell>
          <cell r="DE153">
            <v>2363943</v>
          </cell>
          <cell r="DF153">
            <v>1910733</v>
          </cell>
          <cell r="DG153">
            <v>2180268</v>
          </cell>
          <cell r="DH153"/>
          <cell r="DI153"/>
          <cell r="DJ153"/>
          <cell r="DK153"/>
          <cell r="DL153"/>
          <cell r="DM153"/>
          <cell r="DN153"/>
          <cell r="DO153">
            <v>876324.9190739789</v>
          </cell>
          <cell r="DP153">
            <v>963909.3951375722</v>
          </cell>
          <cell r="DQ153">
            <v>995210.46672733175</v>
          </cell>
          <cell r="DR153">
            <v>1271006.8699438437</v>
          </cell>
          <cell r="DS153"/>
          <cell r="DT153"/>
          <cell r="DU153"/>
          <cell r="DV153"/>
          <cell r="DW153"/>
          <cell r="DX153"/>
          <cell r="DY153"/>
          <cell r="DZ153">
            <v>3.0622123616382759</v>
          </cell>
          <cell r="EA153">
            <v>2.4524535313431723</v>
          </cell>
          <cell r="EB153">
            <v>1.9199285617275401</v>
          </cell>
          <cell r="EC153">
            <v>1.7153864794580771</v>
          </cell>
          <cell r="ED153"/>
          <cell r="EE153"/>
          <cell r="EF153"/>
          <cell r="EG153"/>
          <cell r="EH153"/>
          <cell r="EI153"/>
          <cell r="EJ153"/>
          <cell r="EK153">
            <v>2.41E-2</v>
          </cell>
          <cell r="EL153">
            <v>3.5200000000000002E-2</v>
          </cell>
          <cell r="EM153">
            <v>4.396794443253986E-2</v>
          </cell>
          <cell r="EN153">
            <v>4.3984752298205455E-2</v>
          </cell>
        </row>
        <row r="154">
          <cell r="B154">
            <v>33600</v>
          </cell>
          <cell r="C154" t="str">
            <v>Gaston County Schools</v>
          </cell>
          <cell r="D154">
            <v>9.7420611364310468E-3</v>
          </cell>
          <cell r="E154">
            <v>14993925.231390309</v>
          </cell>
          <cell r="F154">
            <v>11620430.87650672</v>
          </cell>
          <cell r="G154">
            <v>-1398807.42</v>
          </cell>
          <cell r="H154">
            <v>-704917.39437225333</v>
          </cell>
          <cell r="I154">
            <v>-254356.66274253684</v>
          </cell>
          <cell r="J154">
            <v>2963034.898735947</v>
          </cell>
          <cell r="K154">
            <v>0</v>
          </cell>
          <cell r="L154">
            <v>-918604.80422213615</v>
          </cell>
          <cell r="M154">
            <v>43863.692956944222</v>
          </cell>
          <cell r="N154">
            <v>2091.1918753017426</v>
          </cell>
          <cell r="O154">
            <v>-18265.380682633433</v>
          </cell>
          <cell r="P154">
            <v>29719.258349591324</v>
          </cell>
          <cell r="Q154">
            <v>-32306911.778419986</v>
          </cell>
          <cell r="R154">
            <v>3469711</v>
          </cell>
          <cell r="S154">
            <v>-2479087.2906247377</v>
          </cell>
          <cell r="T154">
            <v>11710986</v>
          </cell>
          <cell r="U154">
            <v>14815174.396259123</v>
          </cell>
          <cell r="V154">
            <v>205259.30497143121</v>
          </cell>
          <cell r="W154">
            <v>0</v>
          </cell>
          <cell r="X154">
            <v>26731419.701230552</v>
          </cell>
          <cell r="Y154">
            <v>8729854</v>
          </cell>
          <cell r="Z154">
            <v>92668631.131018862</v>
          </cell>
          <cell r="AA154">
            <v>0</v>
          </cell>
          <cell r="AB154">
            <v>15538873.442101873</v>
          </cell>
          <cell r="AC154">
            <v>116937358.57312074</v>
          </cell>
          <cell r="AD154" t="str">
            <v>N/A</v>
          </cell>
          <cell r="AE154">
            <v>-27453750</v>
          </cell>
          <cell r="AF154">
            <v>-27453750</v>
          </cell>
          <cell r="AG154">
            <v>-27424073</v>
          </cell>
          <cell r="AH154">
            <v>-9184235</v>
          </cell>
          <cell r="AI154">
            <v>1309868</v>
          </cell>
          <cell r="AJ154">
            <v>0</v>
          </cell>
          <cell r="AK154">
            <v>-90205940</v>
          </cell>
          <cell r="AL154">
            <v>282751817</v>
          </cell>
          <cell r="AM154">
            <v>-2479087.2906247377</v>
          </cell>
          <cell r="AN154">
            <v>-10187981.58</v>
          </cell>
          <cell r="AO154">
            <v>13718845.808196846</v>
          </cell>
          <cell r="AP154">
            <v>2616913</v>
          </cell>
          <cell r="AQ154">
            <v>-6994050</v>
          </cell>
          <cell r="AR154">
            <v>32277192.520070396</v>
          </cell>
          <cell r="AS154">
            <v>-3469711</v>
          </cell>
          <cell r="AT154">
            <v>308233938.4576425</v>
          </cell>
          <cell r="AU154">
            <v>9.9252308453218266E-3</v>
          </cell>
          <cell r="AV154">
            <v>17402744.027390096</v>
          </cell>
          <cell r="AW154">
            <v>12524431.153324407</v>
          </cell>
          <cell r="AX154">
            <v>-433950</v>
          </cell>
          <cell r="AY154">
            <v>0</v>
          </cell>
          <cell r="AZ154">
            <v>-133908.69355644737</v>
          </cell>
          <cell r="BA154">
            <v>-10160082.223321989</v>
          </cell>
          <cell r="BB154">
            <v>0</v>
          </cell>
          <cell r="BC154">
            <v>-869816.63088418741</v>
          </cell>
          <cell r="BD154">
            <v>30278.018394278064</v>
          </cell>
          <cell r="BE154">
            <v>2955.8528485069837</v>
          </cell>
          <cell r="BF154">
            <v>-1103.8119189435226</v>
          </cell>
          <cell r="BG154">
            <v>0</v>
          </cell>
          <cell r="BH154">
            <v>-22620353.696967751</v>
          </cell>
          <cell r="BI154">
            <v>3903662</v>
          </cell>
          <cell r="BJ154">
            <v>-355144.00469203293</v>
          </cell>
          <cell r="BK154">
            <v>15614648</v>
          </cell>
          <cell r="BL154">
            <v>0</v>
          </cell>
          <cell r="BM154">
            <v>30408.495478970664</v>
          </cell>
          <cell r="BN154">
            <v>0</v>
          </cell>
          <cell r="BO154">
            <v>15645056.495478971</v>
          </cell>
          <cell r="BP154">
            <v>2169755</v>
          </cell>
          <cell r="BQ154">
            <v>122494614.92015818</v>
          </cell>
          <cell r="BR154">
            <v>0</v>
          </cell>
          <cell r="BS154">
            <v>19335816.09984339</v>
          </cell>
          <cell r="BT154">
            <v>144000186.02000156</v>
          </cell>
          <cell r="BU154">
            <v>-29414356</v>
          </cell>
          <cell r="BV154">
            <v>-29414356</v>
          </cell>
          <cell r="BW154">
            <v>-29414356</v>
          </cell>
          <cell r="BX154">
            <v>-29384121</v>
          </cell>
          <cell r="BY154">
            <v>-10727942</v>
          </cell>
          <cell r="BZ154">
            <v>0</v>
          </cell>
          <cell r="CA154"/>
          <cell r="CB154">
            <v>-128355131</v>
          </cell>
          <cell r="CC154">
            <v>326892034</v>
          </cell>
          <cell r="CD154">
            <v>-355144.00469203293</v>
          </cell>
          <cell r="CE154">
            <v>-9496455.0199999996</v>
          </cell>
          <cell r="CF154">
            <v>-51348842.33216092</v>
          </cell>
          <cell r="CG154">
            <v>513287</v>
          </cell>
          <cell r="CH154">
            <v>-2169754.9800000004</v>
          </cell>
          <cell r="CI154">
            <v>22620353.696967751</v>
          </cell>
          <cell r="CJ154">
            <v>-3903662</v>
          </cell>
          <cell r="CK154">
            <v>282751816.36011481</v>
          </cell>
          <cell r="CL154"/>
          <cell r="CM154"/>
          <cell r="CN154"/>
          <cell r="CO154"/>
          <cell r="CP154"/>
          <cell r="CQ154"/>
          <cell r="CR154"/>
          <cell r="CS154">
            <v>9.4147007227892501E-3</v>
          </cell>
          <cell r="CT154">
            <v>9.9702863459604427E-3</v>
          </cell>
          <cell r="CU154">
            <v>9.9252308453218266E-3</v>
          </cell>
          <cell r="CV154">
            <v>9.7420611364310468E-3</v>
          </cell>
          <cell r="CW154"/>
          <cell r="CX154"/>
          <cell r="CY154"/>
          <cell r="CZ154"/>
          <cell r="DA154"/>
          <cell r="DB154"/>
          <cell r="DC154"/>
          <cell r="DD154">
            <v>409571482</v>
          </cell>
          <cell r="DE154">
            <v>326892034</v>
          </cell>
          <cell r="DF154">
            <v>282751817</v>
          </cell>
          <cell r="DG154">
            <v>308233938</v>
          </cell>
          <cell r="DH154"/>
          <cell r="DI154"/>
          <cell r="DJ154"/>
          <cell r="DK154"/>
          <cell r="DL154"/>
          <cell r="DM154"/>
          <cell r="DN154"/>
          <cell r="DO154">
            <v>143891164.44974682</v>
          </cell>
          <cell r="DP154">
            <v>150274442.4601185</v>
          </cell>
          <cell r="DQ154">
            <v>156967197.7709513</v>
          </cell>
          <cell r="DR154">
            <v>162487419.78730112</v>
          </cell>
          <cell r="DS154"/>
          <cell r="DT154"/>
          <cell r="DU154"/>
          <cell r="DV154"/>
          <cell r="DW154"/>
          <cell r="DX154"/>
          <cell r="DY154"/>
          <cell r="DZ154">
            <v>2.8463977170956909</v>
          </cell>
          <cell r="EA154">
            <v>2.1753002616313433</v>
          </cell>
          <cell r="EB154">
            <v>1.8013433444393607</v>
          </cell>
          <cell r="EC154">
            <v>1.8969710910757498</v>
          </cell>
          <cell r="ED154"/>
          <cell r="EE154"/>
          <cell r="EF154"/>
          <cell r="EG154"/>
          <cell r="EH154"/>
          <cell r="EI154"/>
          <cell r="EJ154"/>
          <cell r="EK154">
            <v>2.41E-2</v>
          </cell>
          <cell r="EL154">
            <v>3.5200000000000002E-2</v>
          </cell>
          <cell r="EM154">
            <v>4.396794443253986E-2</v>
          </cell>
          <cell r="EN154">
            <v>4.3984752298205455E-2</v>
          </cell>
        </row>
        <row r="155">
          <cell r="B155">
            <v>33605</v>
          </cell>
          <cell r="C155" t="str">
            <v>Gaston College</v>
          </cell>
          <cell r="D155">
            <v>1.1186399258108451E-3</v>
          </cell>
          <cell r="E155">
            <v>1721689.401612649</v>
          </cell>
          <cell r="F155">
            <v>1334325.2266170518</v>
          </cell>
          <cell r="G155">
            <v>-438033.32000000007</v>
          </cell>
          <cell r="H155">
            <v>-80942.701005490962</v>
          </cell>
          <cell r="I155">
            <v>-29206.706297066303</v>
          </cell>
          <cell r="J155">
            <v>340232.84116970754</v>
          </cell>
          <cell r="K155">
            <v>0</v>
          </cell>
          <cell r="L155">
            <v>-105479.52796167607</v>
          </cell>
          <cell r="M155">
            <v>5036.683464411255</v>
          </cell>
          <cell r="N155">
            <v>240.12277191485276</v>
          </cell>
          <cell r="O155">
            <v>-2097.3368782628277</v>
          </cell>
          <cell r="P155">
            <v>3412.5374999975998</v>
          </cell>
          <cell r="Q155">
            <v>-3709666.8650376466</v>
          </cell>
          <cell r="R155">
            <v>-445932</v>
          </cell>
          <cell r="S155">
            <v>-1406421.6440444109</v>
          </cell>
          <cell r="T155">
            <v>0</v>
          </cell>
          <cell r="U155">
            <v>1701164.1946621384</v>
          </cell>
          <cell r="V155">
            <v>23569.063103759614</v>
          </cell>
          <cell r="W155">
            <v>0</v>
          </cell>
          <cell r="X155">
            <v>1724733.257765898</v>
          </cell>
          <cell r="Y155">
            <v>3726846</v>
          </cell>
          <cell r="Z155">
            <v>10640749.34468866</v>
          </cell>
          <cell r="AA155">
            <v>0</v>
          </cell>
          <cell r="AB155">
            <v>1784263.5137501205</v>
          </cell>
          <cell r="AC155">
            <v>16151858.858438781</v>
          </cell>
          <cell r="AD155" t="str">
            <v>N/A</v>
          </cell>
          <cell r="AE155">
            <v>-4274154</v>
          </cell>
          <cell r="AF155">
            <v>-4274154</v>
          </cell>
          <cell r="AG155">
            <v>-4270746</v>
          </cell>
          <cell r="AH155">
            <v>-1481069</v>
          </cell>
          <cell r="AI155">
            <v>-127004</v>
          </cell>
          <cell r="AJ155">
            <v>0</v>
          </cell>
          <cell r="AK155">
            <v>-14427127</v>
          </cell>
          <cell r="AL155">
            <v>33747612</v>
          </cell>
          <cell r="AM155">
            <v>-1406421.6440444109</v>
          </cell>
          <cell r="AN155">
            <v>-1427910.68</v>
          </cell>
          <cell r="AO155">
            <v>1575277.3917320985</v>
          </cell>
          <cell r="AP155">
            <v>942614</v>
          </cell>
          <cell r="AQ155">
            <v>-2190150</v>
          </cell>
          <cell r="AR155">
            <v>3706254.3275376488</v>
          </cell>
          <cell r="AS155">
            <v>445932</v>
          </cell>
          <cell r="AT155">
            <v>35393207.395225339</v>
          </cell>
          <cell r="AU155">
            <v>1.1846178275909133E-3</v>
          </cell>
          <cell r="AV155">
            <v>2077090.3110595748</v>
          </cell>
          <cell r="AW155">
            <v>1494843.2591526322</v>
          </cell>
          <cell r="AX155">
            <v>-198899</v>
          </cell>
          <cell r="AY155">
            <v>0</v>
          </cell>
          <cell r="AZ155">
            <v>-15982.562836928395</v>
          </cell>
          <cell r="BA155">
            <v>-1212648.3221505857</v>
          </cell>
          <cell r="BB155">
            <v>0</v>
          </cell>
          <cell r="BC155">
            <v>-103816.25412432033</v>
          </cell>
          <cell r="BD155">
            <v>3613.8081756449437</v>
          </cell>
          <cell r="BE155">
            <v>352.7934044705051</v>
          </cell>
          <cell r="BF155">
            <v>-131.74457076775772</v>
          </cell>
          <cell r="BG155">
            <v>0</v>
          </cell>
          <cell r="BH155">
            <v>-2699833.8550957041</v>
          </cell>
          <cell r="BI155">
            <v>-247032</v>
          </cell>
          <cell r="BJ155">
            <v>-902443.5669859841</v>
          </cell>
          <cell r="BK155">
            <v>0</v>
          </cell>
          <cell r="BL155">
            <v>0</v>
          </cell>
          <cell r="BM155">
            <v>3629.381161606454</v>
          </cell>
          <cell r="BN155">
            <v>0</v>
          </cell>
          <cell r="BO155">
            <v>3629.381161606454</v>
          </cell>
          <cell r="BP155">
            <v>1982628</v>
          </cell>
          <cell r="BQ155">
            <v>14620244.79629099</v>
          </cell>
          <cell r="BR155">
            <v>0</v>
          </cell>
          <cell r="BS155">
            <v>2307810.5506926542</v>
          </cell>
          <cell r="BT155">
            <v>18910683.346983645</v>
          </cell>
          <cell r="BU155">
            <v>-4370783</v>
          </cell>
          <cell r="BV155">
            <v>-4370783</v>
          </cell>
          <cell r="BW155">
            <v>-4370783</v>
          </cell>
          <cell r="BX155">
            <v>-4367174</v>
          </cell>
          <cell r="BY155">
            <v>-1427531</v>
          </cell>
          <cell r="BZ155">
            <v>0</v>
          </cell>
          <cell r="CA155"/>
          <cell r="CB155">
            <v>-18907054</v>
          </cell>
          <cell r="CC155">
            <v>39838354</v>
          </cell>
          <cell r="CD155">
            <v>-902443.5669859841</v>
          </cell>
          <cell r="CE155">
            <v>-1358993.89</v>
          </cell>
          <cell r="CF155">
            <v>-6128699.17091187</v>
          </cell>
          <cell r="CG155">
            <v>347029</v>
          </cell>
          <cell r="CH155">
            <v>-994500.1100000001</v>
          </cell>
          <cell r="CI155">
            <v>2699833.8550957041</v>
          </cell>
          <cell r="CJ155">
            <v>247032</v>
          </cell>
          <cell r="CK155">
            <v>33747612.117197841</v>
          </cell>
          <cell r="CL155"/>
          <cell r="CM155"/>
          <cell r="CN155"/>
          <cell r="CO155"/>
          <cell r="CP155"/>
          <cell r="CQ155"/>
          <cell r="CR155"/>
          <cell r="CS155">
            <v>1.2534016746131289E-3</v>
          </cell>
          <cell r="CT155">
            <v>1.2150794715118393E-3</v>
          </cell>
          <cell r="CU155">
            <v>1.1846178275909133E-3</v>
          </cell>
          <cell r="CV155">
            <v>1.1186399258108451E-3</v>
          </cell>
          <cell r="CW155"/>
          <cell r="CX155"/>
          <cell r="CY155"/>
          <cell r="CZ155"/>
          <cell r="DA155"/>
          <cell r="DB155"/>
          <cell r="DC155"/>
          <cell r="DD155">
            <v>54527233</v>
          </cell>
          <cell r="DE155">
            <v>39838354</v>
          </cell>
          <cell r="DF155">
            <v>33747612</v>
          </cell>
          <cell r="DG155">
            <v>35393207</v>
          </cell>
          <cell r="DH155"/>
          <cell r="DI155"/>
          <cell r="DJ155"/>
          <cell r="DK155"/>
          <cell r="DL155"/>
          <cell r="DM155"/>
          <cell r="DN155"/>
          <cell r="DO155">
            <v>22843715.10374115</v>
          </cell>
          <cell r="DP155">
            <v>23070239.371783033</v>
          </cell>
          <cell r="DQ155">
            <v>22462851.901250247</v>
          </cell>
          <cell r="DR155">
            <v>22773649.545598272</v>
          </cell>
          <cell r="DS155"/>
          <cell r="DT155"/>
          <cell r="DU155"/>
          <cell r="DV155"/>
          <cell r="DW155"/>
          <cell r="DX155"/>
          <cell r="DY155"/>
          <cell r="DZ155">
            <v>2.3869687024362332</v>
          </cell>
          <cell r="EA155">
            <v>1.726828809965703</v>
          </cell>
          <cell r="EB155">
            <v>1.5023743266598157</v>
          </cell>
          <cell r="EC155">
            <v>1.5541297818399447</v>
          </cell>
          <cell r="ED155"/>
          <cell r="EE155"/>
          <cell r="EF155"/>
          <cell r="EG155"/>
          <cell r="EH155"/>
          <cell r="EI155"/>
          <cell r="EJ155"/>
          <cell r="EK155">
            <v>2.41E-2</v>
          </cell>
          <cell r="EL155">
            <v>3.5200000000000002E-2</v>
          </cell>
          <cell r="EM155">
            <v>4.396794443253986E-2</v>
          </cell>
          <cell r="EN155">
            <v>4.3984752298205455E-2</v>
          </cell>
        </row>
        <row r="156">
          <cell r="B156">
            <v>33700</v>
          </cell>
          <cell r="C156" t="str">
            <v>Gates County Schools</v>
          </cell>
          <cell r="D156">
            <v>6.353757108253467E-4</v>
          </cell>
          <cell r="E156">
            <v>977901.46957000135</v>
          </cell>
          <cell r="F156">
            <v>757882.69287767075</v>
          </cell>
          <cell r="G156">
            <v>-117560.63000000012</v>
          </cell>
          <cell r="H156">
            <v>-45974.602730372819</v>
          </cell>
          <cell r="I156">
            <v>-16589.101949775697</v>
          </cell>
          <cell r="J156">
            <v>193248.67485633097</v>
          </cell>
          <cell r="K156">
            <v>0</v>
          </cell>
          <cell r="L156">
            <v>-59911.26233724691</v>
          </cell>
          <cell r="M156">
            <v>2860.7832266338241</v>
          </cell>
          <cell r="N156">
            <v>136.38720858292561</v>
          </cell>
          <cell r="O156">
            <v>-1191.2652848507316</v>
          </cell>
          <cell r="P156">
            <v>1938.2854033280435</v>
          </cell>
          <cell r="Q156">
            <v>-2107051.7571505751</v>
          </cell>
          <cell r="R156">
            <v>-116818</v>
          </cell>
          <cell r="S156">
            <v>-531128.32631027349</v>
          </cell>
          <cell r="T156">
            <v>91515</v>
          </cell>
          <cell r="U156">
            <v>966243.36792789772</v>
          </cell>
          <cell r="V156">
            <v>13386.979918657873</v>
          </cell>
          <cell r="W156">
            <v>0</v>
          </cell>
          <cell r="X156">
            <v>1071145.3478465555</v>
          </cell>
          <cell r="Y156">
            <v>1177097</v>
          </cell>
          <cell r="Z156">
            <v>6043833.6971526258</v>
          </cell>
          <cell r="AA156">
            <v>0</v>
          </cell>
          <cell r="AB156">
            <v>1013442.9070435407</v>
          </cell>
          <cell r="AC156">
            <v>8234373.6041961666</v>
          </cell>
          <cell r="AD156" t="str">
            <v>N/A</v>
          </cell>
          <cell r="AE156">
            <v>-2159972</v>
          </cell>
          <cell r="AF156">
            <v>-2159972</v>
          </cell>
          <cell r="AG156">
            <v>-2158037</v>
          </cell>
          <cell r="AH156">
            <v>-744346</v>
          </cell>
          <cell r="AI156">
            <v>59099</v>
          </cell>
          <cell r="AJ156">
            <v>0</v>
          </cell>
          <cell r="AK156">
            <v>-7163228</v>
          </cell>
          <cell r="AL156">
            <v>18585645</v>
          </cell>
          <cell r="AM156">
            <v>-531128.32631027349</v>
          </cell>
          <cell r="AN156">
            <v>-723614.36999999988</v>
          </cell>
          <cell r="AO156">
            <v>894740.98807387357</v>
          </cell>
          <cell r="AP156">
            <v>243200</v>
          </cell>
          <cell r="AQ156">
            <v>-587805</v>
          </cell>
          <cell r="AR156">
            <v>2105113.471747247</v>
          </cell>
          <cell r="AS156">
            <v>116818</v>
          </cell>
          <cell r="AT156">
            <v>20102969.763510846</v>
          </cell>
          <cell r="AU156">
            <v>6.5239833311415659E-4</v>
          </cell>
          <cell r="AV156">
            <v>1143905.0005001172</v>
          </cell>
          <cell r="AW156">
            <v>823247.15011370729</v>
          </cell>
          <cell r="AX156">
            <v>-147322</v>
          </cell>
          <cell r="AY156">
            <v>0</v>
          </cell>
          <cell r="AZ156">
            <v>-8801.9926011995904</v>
          </cell>
          <cell r="BA156">
            <v>-667835.41965900874</v>
          </cell>
          <cell r="BB156">
            <v>0</v>
          </cell>
          <cell r="BC156">
            <v>-57174.178510043042</v>
          </cell>
          <cell r="BD156">
            <v>1990.2135313797103</v>
          </cell>
          <cell r="BE156">
            <v>194.2920523813932</v>
          </cell>
          <cell r="BF156">
            <v>-72.554993149576717</v>
          </cell>
          <cell r="BG156">
            <v>0</v>
          </cell>
          <cell r="BH156">
            <v>-1486865.2705755678</v>
          </cell>
          <cell r="BI156">
            <v>30505</v>
          </cell>
          <cell r="BJ156">
            <v>-368229.76014138316</v>
          </cell>
          <cell r="BK156">
            <v>122020</v>
          </cell>
          <cell r="BL156">
            <v>0</v>
          </cell>
          <cell r="BM156">
            <v>1998.7899598668291</v>
          </cell>
          <cell r="BN156">
            <v>0</v>
          </cell>
          <cell r="BO156">
            <v>124018.78995986683</v>
          </cell>
          <cell r="BP156">
            <v>736615</v>
          </cell>
          <cell r="BQ156">
            <v>8051730.3662553178</v>
          </cell>
          <cell r="BR156">
            <v>0</v>
          </cell>
          <cell r="BS156">
            <v>1270968.3421505012</v>
          </cell>
          <cell r="BT156">
            <v>10059313.708405819</v>
          </cell>
          <cell r="BU156">
            <v>-2278330</v>
          </cell>
          <cell r="BV156">
            <v>-2278330</v>
          </cell>
          <cell r="BW156">
            <v>-2278330</v>
          </cell>
          <cell r="BX156">
            <v>-2276343</v>
          </cell>
          <cell r="BY156">
            <v>-823960</v>
          </cell>
          <cell r="BZ156">
            <v>0</v>
          </cell>
          <cell r="CA156"/>
          <cell r="CB156">
            <v>-9935293</v>
          </cell>
          <cell r="CC156">
            <v>22044368</v>
          </cell>
          <cell r="CD156">
            <v>-368229.76014138316</v>
          </cell>
          <cell r="CE156">
            <v>-662407.16</v>
          </cell>
          <cell r="CF156">
            <v>-3375226.1954323528</v>
          </cell>
          <cell r="CG156">
            <v>227394</v>
          </cell>
          <cell r="CH156">
            <v>-736614.84</v>
          </cell>
          <cell r="CI156">
            <v>1486865.2705755678</v>
          </cell>
          <cell r="CJ156">
            <v>-30505</v>
          </cell>
          <cell r="CK156">
            <v>18585644.31500183</v>
          </cell>
          <cell r="CL156"/>
          <cell r="CM156"/>
          <cell r="CN156"/>
          <cell r="CO156"/>
          <cell r="CP156"/>
          <cell r="CQ156"/>
          <cell r="CR156"/>
          <cell r="CS156">
            <v>6.6795511279260232E-4</v>
          </cell>
          <cell r="CT156">
            <v>6.7235858622419751E-4</v>
          </cell>
          <cell r="CU156">
            <v>6.5239833311415659E-4</v>
          </cell>
          <cell r="CV156">
            <v>6.353757108253467E-4</v>
          </cell>
          <cell r="CW156"/>
          <cell r="CX156"/>
          <cell r="CY156"/>
          <cell r="CZ156"/>
          <cell r="DA156"/>
          <cell r="DB156"/>
          <cell r="DC156"/>
          <cell r="DD156">
            <v>29058318</v>
          </cell>
          <cell r="DE156">
            <v>22044368</v>
          </cell>
          <cell r="DF156">
            <v>18585645</v>
          </cell>
          <cell r="DG156">
            <v>20102969</v>
          </cell>
          <cell r="DH156"/>
          <cell r="DI156"/>
          <cell r="DJ156"/>
          <cell r="DK156"/>
          <cell r="DL156"/>
          <cell r="DM156"/>
          <cell r="DN156"/>
          <cell r="DO156">
            <v>10392053.913622342</v>
          </cell>
          <cell r="DP156">
            <v>10855670.090137418</v>
          </cell>
          <cell r="DQ156">
            <v>10948948.367536647</v>
          </cell>
          <cell r="DR156">
            <v>11540875.980099034</v>
          </cell>
          <cell r="DS156"/>
          <cell r="DT156"/>
          <cell r="DU156"/>
          <cell r="DV156"/>
          <cell r="DW156"/>
          <cell r="DX156"/>
          <cell r="DY156"/>
          <cell r="DZ156">
            <v>2.7962054702111518</v>
          </cell>
          <cell r="EA156">
            <v>2.0306777764025572</v>
          </cell>
          <cell r="EB156">
            <v>1.6974822034147099</v>
          </cell>
          <cell r="EC156">
            <v>1.7418928194588825</v>
          </cell>
          <cell r="ED156"/>
          <cell r="EE156"/>
          <cell r="EF156"/>
          <cell r="EG156"/>
          <cell r="EH156"/>
          <cell r="EI156"/>
          <cell r="EJ156"/>
          <cell r="EK156">
            <v>2.41E-2</v>
          </cell>
          <cell r="EL156">
            <v>3.5200000000000002E-2</v>
          </cell>
          <cell r="EM156">
            <v>4.396794443253986E-2</v>
          </cell>
          <cell r="EN156">
            <v>4.3984752298205455E-2</v>
          </cell>
        </row>
        <row r="157">
          <cell r="B157">
            <v>33800</v>
          </cell>
          <cell r="C157" t="str">
            <v>Graham County Schools</v>
          </cell>
          <cell r="D157">
            <v>4.7595543510907656E-4</v>
          </cell>
          <cell r="E157">
            <v>732539.04975120421</v>
          </cell>
          <cell r="F157">
            <v>567724.54581504362</v>
          </cell>
          <cell r="G157">
            <v>-145725.58999999997</v>
          </cell>
          <cell r="H157">
            <v>-34439.248579517174</v>
          </cell>
          <cell r="I157">
            <v>-12426.778521825963</v>
          </cell>
          <cell r="J157">
            <v>144761.21066387519</v>
          </cell>
          <cell r="K157">
            <v>0</v>
          </cell>
          <cell r="L157">
            <v>-44879.101369200223</v>
          </cell>
          <cell r="M157">
            <v>2142.9924093518434</v>
          </cell>
          <cell r="N157">
            <v>102.16668987877394</v>
          </cell>
          <cell r="O157">
            <v>-892.36836933057248</v>
          </cell>
          <cell r="P157">
            <v>1451.9558377644053</v>
          </cell>
          <cell r="Q157">
            <v>-1578377.515516351</v>
          </cell>
          <cell r="R157">
            <v>-71181</v>
          </cell>
          <cell r="S157">
            <v>-439199.68118910748</v>
          </cell>
          <cell r="T157">
            <v>451758</v>
          </cell>
          <cell r="U157">
            <v>723806.04855982168</v>
          </cell>
          <cell r="V157">
            <v>10028.091636843697</v>
          </cell>
          <cell r="W157">
            <v>0</v>
          </cell>
          <cell r="X157">
            <v>1185592.1401966654</v>
          </cell>
          <cell r="Y157">
            <v>1615713</v>
          </cell>
          <cell r="Z157">
            <v>4527392.92365852</v>
          </cell>
          <cell r="AA157">
            <v>0</v>
          </cell>
          <cell r="AB157">
            <v>759162.88829099759</v>
          </cell>
          <cell r="AC157">
            <v>6902268.8119495176</v>
          </cell>
          <cell r="AD157" t="str">
            <v>N/A</v>
          </cell>
          <cell r="AE157">
            <v>-1659358</v>
          </cell>
          <cell r="AF157">
            <v>-1659358</v>
          </cell>
          <cell r="AG157">
            <v>-1657908</v>
          </cell>
          <cell r="AH157">
            <v>-726658</v>
          </cell>
          <cell r="AI157">
            <v>-13395</v>
          </cell>
          <cell r="AJ157">
            <v>0</v>
          </cell>
          <cell r="AK157">
            <v>-5716677</v>
          </cell>
          <cell r="AL157">
            <v>14147021</v>
          </cell>
          <cell r="AM157">
            <v>-439199.68118910748</v>
          </cell>
          <cell r="AN157">
            <v>-533374.41</v>
          </cell>
          <cell r="AO157">
            <v>670244.12333207042</v>
          </cell>
          <cell r="AP157">
            <v>294839</v>
          </cell>
          <cell r="AQ157">
            <v>-728645</v>
          </cell>
          <cell r="AR157">
            <v>1576925.5596785867</v>
          </cell>
          <cell r="AS157">
            <v>71181</v>
          </cell>
          <cell r="AT157">
            <v>15058991.591821549</v>
          </cell>
          <cell r="AU157">
            <v>4.9659255456701472E-4</v>
          </cell>
          <cell r="AV157">
            <v>870717.59314402996</v>
          </cell>
          <cell r="AW157">
            <v>626639.25482998684</v>
          </cell>
          <cell r="AX157">
            <v>-221765</v>
          </cell>
          <cell r="AY157">
            <v>0</v>
          </cell>
          <cell r="AZ157">
            <v>-6699.9006117093022</v>
          </cell>
          <cell r="BA157">
            <v>-508342.95589895506</v>
          </cell>
          <cell r="BB157">
            <v>0</v>
          </cell>
          <cell r="BC157">
            <v>-43519.840441720924</v>
          </cell>
          <cell r="BD157">
            <v>1514.9107094802353</v>
          </cell>
          <cell r="BE157">
            <v>147.89122186071179</v>
          </cell>
          <cell r="BF157">
            <v>-55.227408725515531</v>
          </cell>
          <cell r="BG157">
            <v>0</v>
          </cell>
          <cell r="BH157">
            <v>-1131772.0869818616</v>
          </cell>
          <cell r="BI157">
            <v>150586</v>
          </cell>
          <cell r="BJ157">
            <v>-262549.36143761466</v>
          </cell>
          <cell r="BK157">
            <v>602344</v>
          </cell>
          <cell r="BL157">
            <v>0</v>
          </cell>
          <cell r="BM157">
            <v>1521.4389152025733</v>
          </cell>
          <cell r="BN157">
            <v>0</v>
          </cell>
          <cell r="BO157">
            <v>603865.43891520263</v>
          </cell>
          <cell r="BP157">
            <v>1108835</v>
          </cell>
          <cell r="BQ157">
            <v>6128816.0136422189</v>
          </cell>
          <cell r="BR157">
            <v>0</v>
          </cell>
          <cell r="BS157">
            <v>967435.66586011171</v>
          </cell>
          <cell r="BT157">
            <v>8205086.6795023307</v>
          </cell>
          <cell r="BU157">
            <v>-1716481</v>
          </cell>
          <cell r="BV157">
            <v>-1716481</v>
          </cell>
          <cell r="BW157">
            <v>-1716481</v>
          </cell>
          <cell r="BX157">
            <v>-1714968</v>
          </cell>
          <cell r="BY157">
            <v>-736810</v>
          </cell>
          <cell r="BZ157">
            <v>0</v>
          </cell>
          <cell r="CA157"/>
          <cell r="CB157">
            <v>-7601221</v>
          </cell>
          <cell r="CC157">
            <v>17257472</v>
          </cell>
          <cell r="CD157">
            <v>-262549.36143761466</v>
          </cell>
          <cell r="CE157">
            <v>-490185.24000000005</v>
          </cell>
          <cell r="CF157">
            <v>-2569154.6307767346</v>
          </cell>
          <cell r="CG157">
            <v>339087</v>
          </cell>
          <cell r="CH157">
            <v>-1108834.76</v>
          </cell>
          <cell r="CI157">
            <v>1131772.0869818616</v>
          </cell>
          <cell r="CJ157">
            <v>-150586</v>
          </cell>
          <cell r="CK157">
            <v>14147021.094767511</v>
          </cell>
          <cell r="CL157"/>
          <cell r="CM157"/>
          <cell r="CN157"/>
          <cell r="CO157"/>
          <cell r="CP157"/>
          <cell r="CQ157"/>
          <cell r="CR157"/>
          <cell r="CS157">
            <v>5.0504283975162081E-4</v>
          </cell>
          <cell r="CT157">
            <v>5.2635708748804326E-4</v>
          </cell>
          <cell r="CU157">
            <v>4.9659255456701472E-4</v>
          </cell>
          <cell r="CV157">
            <v>4.7595543510907656E-4</v>
          </cell>
          <cell r="CW157"/>
          <cell r="CX157"/>
          <cell r="CY157"/>
          <cell r="CZ157"/>
          <cell r="DA157"/>
          <cell r="DB157"/>
          <cell r="DC157"/>
          <cell r="DD157">
            <v>21971080</v>
          </cell>
          <cell r="DE157">
            <v>17257472</v>
          </cell>
          <cell r="DF157">
            <v>14147021</v>
          </cell>
          <cell r="DG157">
            <v>15058992</v>
          </cell>
          <cell r="DH157"/>
          <cell r="DI157"/>
          <cell r="DJ157"/>
          <cell r="DK157"/>
          <cell r="DL157"/>
          <cell r="DM157"/>
          <cell r="DN157"/>
          <cell r="DO157">
            <v>8002533.9800584391</v>
          </cell>
          <cell r="DP157">
            <v>8204856.9792062007</v>
          </cell>
          <cell r="DQ157">
            <v>8102286.9428050267</v>
          </cell>
          <cell r="DR157">
            <v>8506751.8998669069</v>
          </cell>
          <cell r="DS157"/>
          <cell r="DT157"/>
          <cell r="DU157"/>
          <cell r="DV157"/>
          <cell r="DW157"/>
          <cell r="DX157"/>
          <cell r="DY157"/>
          <cell r="DZ157">
            <v>2.7455153648519159</v>
          </cell>
          <cell r="EA157">
            <v>2.1033239267590034</v>
          </cell>
          <cell r="EB157">
            <v>1.7460528243279267</v>
          </cell>
          <cell r="EC157">
            <v>1.7702399431956639</v>
          </cell>
          <cell r="ED157"/>
          <cell r="EE157"/>
          <cell r="EF157"/>
          <cell r="EG157"/>
          <cell r="EH157"/>
          <cell r="EI157"/>
          <cell r="EJ157"/>
          <cell r="EK157">
            <v>2.41E-2</v>
          </cell>
          <cell r="EL157">
            <v>3.5200000000000002E-2</v>
          </cell>
          <cell r="EM157">
            <v>4.396794443253986E-2</v>
          </cell>
          <cell r="EN157">
            <v>4.3984752298205455E-2</v>
          </cell>
        </row>
        <row r="158">
          <cell r="B158">
            <v>33900</v>
          </cell>
          <cell r="C158" t="str">
            <v>Granville County Schools And Oxford Orphanage</v>
          </cell>
          <cell r="D158">
            <v>2.3679892060273393E-3</v>
          </cell>
          <cell r="E158">
            <v>3644552.4829584947</v>
          </cell>
          <cell r="F158">
            <v>2824561.9176062215</v>
          </cell>
          <cell r="G158">
            <v>-1082717.7399999998</v>
          </cell>
          <cell r="H158">
            <v>-171343.28738424744</v>
          </cell>
          <cell r="I158">
            <v>-61826.11907485094</v>
          </cell>
          <cell r="J158">
            <v>720220.75811561442</v>
          </cell>
          <cell r="K158">
            <v>0</v>
          </cell>
          <cell r="L158">
            <v>-223283.98790974592</v>
          </cell>
          <cell r="M158">
            <v>10661.886638148642</v>
          </cell>
          <cell r="N158">
            <v>508.30309100900456</v>
          </cell>
          <cell r="O158">
            <v>-4439.7405943914528</v>
          </cell>
          <cell r="P158">
            <v>7223.8186557666795</v>
          </cell>
          <cell r="Q158">
            <v>-7852795.9638120588</v>
          </cell>
          <cell r="R158">
            <v>-847682</v>
          </cell>
          <cell r="S158">
            <v>-3036359.6717100395</v>
          </cell>
          <cell r="T158">
            <v>179856</v>
          </cell>
          <cell r="U158">
            <v>3601103.7668981799</v>
          </cell>
          <cell r="V158">
            <v>49892.092833558774</v>
          </cell>
          <cell r="W158">
            <v>0</v>
          </cell>
          <cell r="X158">
            <v>3830851.8597317385</v>
          </cell>
          <cell r="Y158">
            <v>9044126</v>
          </cell>
          <cell r="Z158">
            <v>22524834.856042776</v>
          </cell>
          <cell r="AA158">
            <v>0</v>
          </cell>
          <cell r="AB158">
            <v>3777012.2840968031</v>
          </cell>
          <cell r="AC158">
            <v>35345973.14013958</v>
          </cell>
          <cell r="AD158" t="str">
            <v>N/A</v>
          </cell>
          <cell r="AE158">
            <v>-9106916</v>
          </cell>
          <cell r="AF158">
            <v>-9106916</v>
          </cell>
          <cell r="AG158">
            <v>-9099702</v>
          </cell>
          <cell r="AH158">
            <v>-3777264</v>
          </cell>
          <cell r="AI158">
            <v>-424323</v>
          </cell>
          <cell r="AJ158">
            <v>0</v>
          </cell>
          <cell r="AK158">
            <v>-31515121</v>
          </cell>
          <cell r="AL158">
            <v>71844901</v>
          </cell>
          <cell r="AM158">
            <v>-3036359.6717100395</v>
          </cell>
          <cell r="AN158">
            <v>-2700002.2600000002</v>
          </cell>
          <cell r="AO158">
            <v>3334620.7068522512</v>
          </cell>
          <cell r="AP158">
            <v>2199170</v>
          </cell>
          <cell r="AQ158">
            <v>-5413590</v>
          </cell>
          <cell r="AR158">
            <v>7845572.1451562922</v>
          </cell>
          <cell r="AS158">
            <v>847682</v>
          </cell>
          <cell r="AT158">
            <v>74921993.920298502</v>
          </cell>
          <cell r="AU158">
            <v>2.5219191732141718E-3</v>
          </cell>
          <cell r="AV158">
            <v>4421893.5068799816</v>
          </cell>
          <cell r="AW158">
            <v>3182354.5015134141</v>
          </cell>
          <cell r="AX158">
            <v>-907633</v>
          </cell>
          <cell r="AY158">
            <v>0</v>
          </cell>
          <cell r="AZ158">
            <v>-34025.092917535607</v>
          </cell>
          <cell r="BA158">
            <v>-2581592.9684401583</v>
          </cell>
          <cell r="BB158">
            <v>0</v>
          </cell>
          <cell r="BC158">
            <v>-221013.22103166243</v>
          </cell>
          <cell r="BD158">
            <v>7693.3943709180576</v>
          </cell>
          <cell r="BE158">
            <v>751.05779281325897</v>
          </cell>
          <cell r="BF158">
            <v>-280.46949087517515</v>
          </cell>
          <cell r="BG158">
            <v>0</v>
          </cell>
          <cell r="BH158">
            <v>-5747645.025320245</v>
          </cell>
          <cell r="BI158">
            <v>59952</v>
          </cell>
          <cell r="BJ158">
            <v>-1819545.3166433494</v>
          </cell>
          <cell r="BK158">
            <v>239808</v>
          </cell>
          <cell r="BL158">
            <v>0</v>
          </cell>
          <cell r="BM158">
            <v>7726.5475203691312</v>
          </cell>
          <cell r="BN158">
            <v>0</v>
          </cell>
          <cell r="BO158">
            <v>247534.54752036912</v>
          </cell>
          <cell r="BP158">
            <v>4538170</v>
          </cell>
          <cell r="BQ158">
            <v>31124869.818845693</v>
          </cell>
          <cell r="BR158">
            <v>0</v>
          </cell>
          <cell r="BS158">
            <v>4913071.1528913723</v>
          </cell>
          <cell r="BT158">
            <v>40576110.971737064</v>
          </cell>
          <cell r="BU158">
            <v>-9203252</v>
          </cell>
          <cell r="BV158">
            <v>-9203252</v>
          </cell>
          <cell r="BW158">
            <v>-9203252</v>
          </cell>
          <cell r="BX158">
            <v>-9195569</v>
          </cell>
          <cell r="BY158">
            <v>-3523252</v>
          </cell>
          <cell r="BZ158">
            <v>0</v>
          </cell>
          <cell r="CA158"/>
          <cell r="CB158">
            <v>-40328577</v>
          </cell>
          <cell r="CC158">
            <v>86700782</v>
          </cell>
          <cell r="CD158">
            <v>-1819545.3166433494</v>
          </cell>
          <cell r="CE158">
            <v>-2533825.62</v>
          </cell>
          <cell r="CF158">
            <v>-13047316.683910253</v>
          </cell>
          <cell r="CG158">
            <v>1395284</v>
          </cell>
          <cell r="CH158">
            <v>-4538170.38</v>
          </cell>
          <cell r="CI158">
            <v>5747645.025320245</v>
          </cell>
          <cell r="CJ158">
            <v>-59952</v>
          </cell>
          <cell r="CK158">
            <v>71844901.024766639</v>
          </cell>
          <cell r="CL158"/>
          <cell r="CM158"/>
          <cell r="CN158"/>
          <cell r="CO158"/>
          <cell r="CP158"/>
          <cell r="CQ158"/>
          <cell r="CR158"/>
          <cell r="CS158">
            <v>2.6348934399150169E-3</v>
          </cell>
          <cell r="CT158">
            <v>2.6443948968582582E-3</v>
          </cell>
          <cell r="CU158">
            <v>2.5219191732141718E-3</v>
          </cell>
          <cell r="CV158">
            <v>2.3679892060273393E-3</v>
          </cell>
          <cell r="CW158"/>
          <cell r="CX158"/>
          <cell r="CY158"/>
          <cell r="CZ158"/>
          <cell r="DA158"/>
          <cell r="DB158"/>
          <cell r="DC158"/>
          <cell r="DD158">
            <v>114626821</v>
          </cell>
          <cell r="DE158">
            <v>86700782</v>
          </cell>
          <cell r="DF158">
            <v>71844901</v>
          </cell>
          <cell r="DG158">
            <v>74921993</v>
          </cell>
          <cell r="DH158"/>
          <cell r="DI158"/>
          <cell r="DJ158"/>
          <cell r="DK158"/>
          <cell r="DL158"/>
          <cell r="DM158"/>
          <cell r="DN158"/>
          <cell r="DO158">
            <v>41465807.49657955</v>
          </cell>
          <cell r="DP158">
            <v>42350134.262272827</v>
          </cell>
          <cell r="DQ158">
            <v>41881681.782729417</v>
          </cell>
          <cell r="DR158">
            <v>43062150.947399117</v>
          </cell>
          <cell r="DS158"/>
          <cell r="DT158"/>
          <cell r="DU158"/>
          <cell r="DV158"/>
          <cell r="DW158"/>
          <cell r="DX158"/>
          <cell r="DY158"/>
          <cell r="DZ158">
            <v>2.7643696799937008</v>
          </cell>
          <cell r="EA158">
            <v>2.0472374765818979</v>
          </cell>
          <cell r="EB158">
            <v>1.7154254065706214</v>
          </cell>
          <cell r="EC158">
            <v>1.7398571913306891</v>
          </cell>
          <cell r="ED158"/>
          <cell r="EE158"/>
          <cell r="EF158"/>
          <cell r="EG158"/>
          <cell r="EH158"/>
          <cell r="EI158"/>
          <cell r="EJ158"/>
          <cell r="EK158">
            <v>2.41E-2</v>
          </cell>
          <cell r="EL158">
            <v>3.5200000000000002E-2</v>
          </cell>
          <cell r="EM158">
            <v>4.396794443253986E-2</v>
          </cell>
          <cell r="EN158">
            <v>4.3984752298205455E-2</v>
          </cell>
        </row>
        <row r="159">
          <cell r="B159">
            <v>34000</v>
          </cell>
          <cell r="C159" t="str">
            <v>Greene County Schools</v>
          </cell>
          <cell r="D159">
            <v>1.0878989133521182E-3</v>
          </cell>
          <cell r="E159">
            <v>1674376.1651333871</v>
          </cell>
          <cell r="F159">
            <v>1297657.0302931131</v>
          </cell>
          <cell r="G159">
            <v>-493439.08000000007</v>
          </cell>
          <cell r="H159">
            <v>-78718.338614483699</v>
          </cell>
          <cell r="I159">
            <v>-28404.085452377883</v>
          </cell>
          <cell r="J159">
            <v>330883.00323889637</v>
          </cell>
          <cell r="K159">
            <v>0</v>
          </cell>
          <cell r="L159">
            <v>-102580.87629692329</v>
          </cell>
          <cell r="M159">
            <v>4898.2718579974226</v>
          </cell>
          <cell r="N159">
            <v>233.5240291445123</v>
          </cell>
          <cell r="O159">
            <v>-2039.7005847449732</v>
          </cell>
          <cell r="P159">
            <v>3318.7585677578454</v>
          </cell>
          <cell r="Q159">
            <v>-3607722.6087272991</v>
          </cell>
          <cell r="R159">
            <v>10478</v>
          </cell>
          <cell r="S159">
            <v>-991059.93655553274</v>
          </cell>
          <cell r="T159">
            <v>993669</v>
          </cell>
          <cell r="U159">
            <v>1654415.0053154926</v>
          </cell>
          <cell r="V159">
            <v>22921.368661789813</v>
          </cell>
          <cell r="W159">
            <v>0</v>
          </cell>
          <cell r="X159">
            <v>2671005.3739772826</v>
          </cell>
          <cell r="Y159">
            <v>3750180</v>
          </cell>
          <cell r="Z159">
            <v>10348334.063749924</v>
          </cell>
          <cell r="AA159">
            <v>0</v>
          </cell>
          <cell r="AB159">
            <v>1735230.6966297354</v>
          </cell>
          <cell r="AC159">
            <v>15833744.760379659</v>
          </cell>
          <cell r="AD159" t="str">
            <v>N/A</v>
          </cell>
          <cell r="AE159">
            <v>-3779989</v>
          </cell>
          <cell r="AF159">
            <v>-3779989</v>
          </cell>
          <cell r="AG159">
            <v>-3776675</v>
          </cell>
          <cell r="AH159">
            <v>-1635126</v>
          </cell>
          <cell r="AI159">
            <v>-190961</v>
          </cell>
          <cell r="AJ159">
            <v>0</v>
          </cell>
          <cell r="AK159">
            <v>-13162740</v>
          </cell>
          <cell r="AL159">
            <v>32929682</v>
          </cell>
          <cell r="AM159">
            <v>-991059.93655553274</v>
          </cell>
          <cell r="AN159">
            <v>-1148372.92</v>
          </cell>
          <cell r="AO159">
            <v>1531987.6603289521</v>
          </cell>
          <cell r="AP159">
            <v>971614</v>
          </cell>
          <cell r="AQ159">
            <v>-2467200</v>
          </cell>
          <cell r="AR159">
            <v>3604403.8501595412</v>
          </cell>
          <cell r="AS159">
            <v>-10478</v>
          </cell>
          <cell r="AT159">
            <v>34420576.653932959</v>
          </cell>
          <cell r="AU159">
            <v>1.155906597040476E-3</v>
          </cell>
          <cell r="AV159">
            <v>2026748.4899203565</v>
          </cell>
          <cell r="AW159">
            <v>1458613.1869296101</v>
          </cell>
          <cell r="AX159">
            <v>-320743</v>
          </cell>
          <cell r="AY159">
            <v>0</v>
          </cell>
          <cell r="AZ159">
            <v>-15595.198206994455</v>
          </cell>
          <cell r="BA159">
            <v>-1183257.7248263238</v>
          </cell>
          <cell r="BB159">
            <v>0</v>
          </cell>
          <cell r="BC159">
            <v>-101300.09039824523</v>
          </cell>
          <cell r="BD159">
            <v>3526.2213799042438</v>
          </cell>
          <cell r="BE159">
            <v>344.24285547781824</v>
          </cell>
          <cell r="BF159">
            <v>-128.55151672367512</v>
          </cell>
          <cell r="BG159">
            <v>0</v>
          </cell>
          <cell r="BH159">
            <v>-2634398.7835847787</v>
          </cell>
          <cell r="BI159">
            <v>331223</v>
          </cell>
          <cell r="BJ159">
            <v>-434968.20744771697</v>
          </cell>
          <cell r="BK159">
            <v>1324892</v>
          </cell>
          <cell r="BL159">
            <v>0</v>
          </cell>
          <cell r="BM159">
            <v>3541.4169280289379</v>
          </cell>
          <cell r="BN159">
            <v>0</v>
          </cell>
          <cell r="BO159">
            <v>1328433.4169280289</v>
          </cell>
          <cell r="BP159">
            <v>1603725</v>
          </cell>
          <cell r="BQ159">
            <v>14265898.264208324</v>
          </cell>
          <cell r="BR159">
            <v>0</v>
          </cell>
          <cell r="BS159">
            <v>2251876.8316109339</v>
          </cell>
          <cell r="BT159">
            <v>18121500.095819257</v>
          </cell>
          <cell r="BU159">
            <v>-3819247</v>
          </cell>
          <cell r="BV159">
            <v>-3819247</v>
          </cell>
          <cell r="BW159">
            <v>-3819247</v>
          </cell>
          <cell r="BX159">
            <v>-3815726</v>
          </cell>
          <cell r="BY159">
            <v>-1519598</v>
          </cell>
          <cell r="BZ159">
            <v>0</v>
          </cell>
          <cell r="CA159"/>
          <cell r="CB159">
            <v>-16793065</v>
          </cell>
          <cell r="CC159">
            <v>39260073</v>
          </cell>
          <cell r="CD159">
            <v>-434968.20744771697</v>
          </cell>
          <cell r="CE159">
            <v>-1087895.9800000002</v>
          </cell>
          <cell r="CF159">
            <v>-5980159.7088406552</v>
          </cell>
          <cell r="CG159">
            <v>473182</v>
          </cell>
          <cell r="CH159">
            <v>-1603725.0199999998</v>
          </cell>
          <cell r="CI159">
            <v>2634398.7835847787</v>
          </cell>
          <cell r="CJ159">
            <v>-331223</v>
          </cell>
          <cell r="CK159">
            <v>32929681.867296413</v>
          </cell>
          <cell r="CL159"/>
          <cell r="CM159"/>
          <cell r="CN159"/>
          <cell r="CO159"/>
          <cell r="CP159"/>
          <cell r="CQ159"/>
          <cell r="CR159"/>
          <cell r="CS159">
            <v>1.1494173860556655E-3</v>
          </cell>
          <cell r="CT159">
            <v>1.1974417610530939E-3</v>
          </cell>
          <cell r="CU159">
            <v>1.155906597040476E-3</v>
          </cell>
          <cell r="CV159">
            <v>1.0878989133521182E-3</v>
          </cell>
          <cell r="CW159"/>
          <cell r="CX159"/>
          <cell r="CY159"/>
          <cell r="CZ159"/>
          <cell r="DA159"/>
          <cell r="DB159"/>
          <cell r="DC159"/>
          <cell r="DD159">
            <v>50003563</v>
          </cell>
          <cell r="DE159">
            <v>39260073</v>
          </cell>
          <cell r="DF159">
            <v>32929682</v>
          </cell>
          <cell r="DG159">
            <v>34420577</v>
          </cell>
          <cell r="DH159"/>
          <cell r="DI159"/>
          <cell r="DJ159"/>
          <cell r="DK159"/>
          <cell r="DL159"/>
          <cell r="DM159"/>
          <cell r="DN159"/>
          <cell r="DO159">
            <v>17178016.137605488</v>
          </cell>
          <cell r="DP159">
            <v>17840327.995964393</v>
          </cell>
          <cell r="DQ159">
            <v>17981866.189777724</v>
          </cell>
          <cell r="DR159">
            <v>18315320.97493336</v>
          </cell>
          <cell r="DS159"/>
          <cell r="DT159"/>
          <cell r="DU159"/>
          <cell r="DV159"/>
          <cell r="DW159"/>
          <cell r="DX159"/>
          <cell r="DY159"/>
          <cell r="DZ159">
            <v>2.9109044140745692</v>
          </cell>
          <cell r="EA159">
            <v>2.2006362780370914</v>
          </cell>
          <cell r="EB159">
            <v>1.8312716629333925</v>
          </cell>
          <cell r="EC159">
            <v>1.879332447796495</v>
          </cell>
          <cell r="ED159"/>
          <cell r="EE159"/>
          <cell r="EF159"/>
          <cell r="EG159"/>
          <cell r="EH159"/>
          <cell r="EI159"/>
          <cell r="EJ159"/>
          <cell r="EK159">
            <v>2.41E-2</v>
          </cell>
          <cell r="EL159">
            <v>3.5200000000000002E-2</v>
          </cell>
          <cell r="EM159">
            <v>4.396794443253986E-2</v>
          </cell>
          <cell r="EN159">
            <v>4.3984752298205455E-2</v>
          </cell>
        </row>
        <row r="160">
          <cell r="B160">
            <v>34100</v>
          </cell>
          <cell r="C160" t="str">
            <v>Guilford County Schools</v>
          </cell>
          <cell r="D160">
            <v>2.5411482946389775E-2</v>
          </cell>
          <cell r="E160">
            <v>39110601.953838907</v>
          </cell>
          <cell r="F160">
            <v>30311078.622139554</v>
          </cell>
          <cell r="G160">
            <v>-2635062.6900000013</v>
          </cell>
          <cell r="H160">
            <v>-1838727.564408035</v>
          </cell>
          <cell r="I160">
            <v>-663471.50844821008</v>
          </cell>
          <cell r="J160">
            <v>7728868.6392261991</v>
          </cell>
          <cell r="K160">
            <v>0</v>
          </cell>
          <cell r="L160">
            <v>-2396116.1801448269</v>
          </cell>
          <cell r="M160">
            <v>114415.36548901278</v>
          </cell>
          <cell r="N160">
            <v>5454.727283340243</v>
          </cell>
          <cell r="O160">
            <v>-47643.963964703245</v>
          </cell>
          <cell r="P160">
            <v>77520.600225534945</v>
          </cell>
          <cell r="Q160">
            <v>-84270312.638234511</v>
          </cell>
          <cell r="R160">
            <v>-3163703</v>
          </cell>
          <cell r="S160">
            <v>-17667097.636997744</v>
          </cell>
          <cell r="T160">
            <v>12819726</v>
          </cell>
          <cell r="U160">
            <v>38644342.942016169</v>
          </cell>
          <cell r="V160">
            <v>535404.49549880112</v>
          </cell>
          <cell r="W160">
            <v>0</v>
          </cell>
          <cell r="X160">
            <v>51999473.437514968</v>
          </cell>
          <cell r="Y160">
            <v>42923100</v>
          </cell>
          <cell r="Z160">
            <v>241719622.43647513</v>
          </cell>
          <cell r="AA160">
            <v>0</v>
          </cell>
          <cell r="AB160">
            <v>40532061.126516171</v>
          </cell>
          <cell r="AC160">
            <v>325174783.56299132</v>
          </cell>
          <cell r="AD160" t="str">
            <v>N/A</v>
          </cell>
          <cell r="AE160">
            <v>-82811747</v>
          </cell>
          <cell r="AF160">
            <v>-82811747</v>
          </cell>
          <cell r="AG160">
            <v>-82734337</v>
          </cell>
          <cell r="AH160">
            <v>-29247813</v>
          </cell>
          <cell r="AI160">
            <v>4430333</v>
          </cell>
          <cell r="AJ160">
            <v>0</v>
          </cell>
          <cell r="AK160">
            <v>-273175311</v>
          </cell>
          <cell r="AL160">
            <v>733683938</v>
          </cell>
          <cell r="AM160">
            <v>-17667097.636997744</v>
          </cell>
          <cell r="AN160">
            <v>-26869144.309999999</v>
          </cell>
          <cell r="AO160">
            <v>35784646.741280742</v>
          </cell>
          <cell r="AP160">
            <v>4893084</v>
          </cell>
          <cell r="AQ160">
            <v>-13175320</v>
          </cell>
          <cell r="AR160">
            <v>84192792.038008973</v>
          </cell>
          <cell r="AS160">
            <v>3163703</v>
          </cell>
          <cell r="AT160">
            <v>804006601.83229208</v>
          </cell>
          <cell r="AU160">
            <v>2.575397223610652E-2</v>
          </cell>
          <cell r="AV160">
            <v>45156610.813210815</v>
          </cell>
          <cell r="AW160">
            <v>32498372.80588565</v>
          </cell>
          <cell r="AX160">
            <v>-7436943</v>
          </cell>
          <cell r="AY160">
            <v>0</v>
          </cell>
          <cell r="AZ160">
            <v>-347466.05190060119</v>
          </cell>
          <cell r="BA160">
            <v>-26363364.19513369</v>
          </cell>
          <cell r="BB160">
            <v>0</v>
          </cell>
          <cell r="BC160">
            <v>-2256998.7249066057</v>
          </cell>
          <cell r="BD160">
            <v>78565.350997161149</v>
          </cell>
          <cell r="BE160">
            <v>7669.8419795793552</v>
          </cell>
          <cell r="BF160">
            <v>-2864.1693032010458</v>
          </cell>
          <cell r="BG160">
            <v>0</v>
          </cell>
          <cell r="BH160">
            <v>-58695255.572539508</v>
          </cell>
          <cell r="BI160">
            <v>4273242</v>
          </cell>
          <cell r="BJ160">
            <v>-13088430.901710398</v>
          </cell>
          <cell r="BK160">
            <v>17092968</v>
          </cell>
          <cell r="BL160">
            <v>0</v>
          </cell>
          <cell r="BM160">
            <v>78903.912716177001</v>
          </cell>
          <cell r="BN160">
            <v>0</v>
          </cell>
          <cell r="BO160">
            <v>17171871.912716176</v>
          </cell>
          <cell r="BP160">
            <v>37184725</v>
          </cell>
          <cell r="BQ160">
            <v>317848819.93079937</v>
          </cell>
          <cell r="BR160">
            <v>0</v>
          </cell>
          <cell r="BS160">
            <v>50172542.962317497</v>
          </cell>
          <cell r="BT160">
            <v>405206087.89311683</v>
          </cell>
          <cell r="BU160">
            <v>-88491223</v>
          </cell>
          <cell r="BV160">
            <v>-88491223</v>
          </cell>
          <cell r="BW160">
            <v>-88491223</v>
          </cell>
          <cell r="BX160">
            <v>-88412771</v>
          </cell>
          <cell r="BY160">
            <v>-34147775</v>
          </cell>
          <cell r="BZ160">
            <v>0</v>
          </cell>
          <cell r="CA160"/>
          <cell r="CB160">
            <v>-388034215</v>
          </cell>
          <cell r="CC160">
            <v>876058743</v>
          </cell>
          <cell r="CD160">
            <v>-13088430.901710398</v>
          </cell>
          <cell r="CE160">
            <v>-24289132.179999996</v>
          </cell>
          <cell r="CF160">
            <v>-133239889.3676113</v>
          </cell>
          <cell r="CG160">
            <v>11005358</v>
          </cell>
          <cell r="CH160">
            <v>-37184724.820000008</v>
          </cell>
          <cell r="CI160">
            <v>58695255.572539508</v>
          </cell>
          <cell r="CJ160">
            <v>-4273242</v>
          </cell>
          <cell r="CK160">
            <v>733683937.30321789</v>
          </cell>
          <cell r="CL160"/>
          <cell r="CM160"/>
          <cell r="CN160"/>
          <cell r="CO160"/>
          <cell r="CP160"/>
          <cell r="CQ160"/>
          <cell r="CR160"/>
          <cell r="CS160">
            <v>2.6079346093567862E-2</v>
          </cell>
          <cell r="CT160">
            <v>2.6720004202072038E-2</v>
          </cell>
          <cell r="CU160">
            <v>2.575397223610652E-2</v>
          </cell>
          <cell r="CV160">
            <v>2.5411482946389775E-2</v>
          </cell>
          <cell r="CW160"/>
          <cell r="CX160"/>
          <cell r="CY160"/>
          <cell r="CZ160"/>
          <cell r="DA160"/>
          <cell r="DB160"/>
          <cell r="DC160"/>
          <cell r="DD160">
            <v>1134540199</v>
          </cell>
          <cell r="DE160">
            <v>876058743</v>
          </cell>
          <cell r="DF160">
            <v>733683938</v>
          </cell>
          <cell r="DG160">
            <v>804006602</v>
          </cell>
          <cell r="DH160"/>
          <cell r="DI160"/>
          <cell r="DJ160"/>
          <cell r="DK160"/>
          <cell r="DL160"/>
          <cell r="DM160"/>
          <cell r="DN160"/>
          <cell r="DO160">
            <v>386871141.28413934</v>
          </cell>
          <cell r="DP160">
            <v>398819292.00846201</v>
          </cell>
          <cell r="DQ160">
            <v>401475814.5595721</v>
          </cell>
          <cell r="DR160">
            <v>428534140.59907854</v>
          </cell>
          <cell r="DS160"/>
          <cell r="DT160"/>
          <cell r="DU160"/>
          <cell r="DV160"/>
          <cell r="DW160"/>
          <cell r="DX160"/>
          <cell r="DY160"/>
          <cell r="DZ160">
            <v>2.9326048855288787</v>
          </cell>
          <cell r="EA160">
            <v>2.1966308063688458</v>
          </cell>
          <cell r="EB160">
            <v>1.8274673377395538</v>
          </cell>
          <cell r="EC160">
            <v>1.8761786420937703</v>
          </cell>
          <cell r="ED160"/>
          <cell r="EE160"/>
          <cell r="EF160"/>
          <cell r="EG160"/>
          <cell r="EH160"/>
          <cell r="EI160"/>
          <cell r="EJ160"/>
          <cell r="EK160">
            <v>2.41E-2</v>
          </cell>
          <cell r="EL160">
            <v>3.5200000000000002E-2</v>
          </cell>
          <cell r="EM160">
            <v>4.396794443253986E-2</v>
          </cell>
          <cell r="EN160">
            <v>4.3984752298205455E-2</v>
          </cell>
        </row>
        <row r="161">
          <cell r="B161">
            <v>34105</v>
          </cell>
          <cell r="C161" t="str">
            <v>Guilford Technical Community College</v>
          </cell>
          <cell r="D161">
            <v>1.9218665416901903E-3</v>
          </cell>
          <cell r="E161">
            <v>2957928.8024638784</v>
          </cell>
          <cell r="F161">
            <v>2292422.208075305</v>
          </cell>
          <cell r="G161">
            <v>-865500.07999999961</v>
          </cell>
          <cell r="H161">
            <v>-139062.68251933501</v>
          </cell>
          <cell r="I161">
            <v>-50178.24800470726</v>
          </cell>
          <cell r="J161">
            <v>584533.14488510473</v>
          </cell>
          <cell r="K161">
            <v>0</v>
          </cell>
          <cell r="L161">
            <v>-181217.89768578165</v>
          </cell>
          <cell r="M161">
            <v>8653.2164711712812</v>
          </cell>
          <cell r="N161">
            <v>412.5401843730495</v>
          </cell>
          <cell r="O161">
            <v>-3603.3056571483962</v>
          </cell>
          <cell r="P161">
            <v>5862.8710563451359</v>
          </cell>
          <cell r="Q161">
            <v>-6373350.7666149065</v>
          </cell>
          <cell r="R161">
            <v>-946084</v>
          </cell>
          <cell r="S161">
            <v>-2709184.197345702</v>
          </cell>
          <cell r="T161">
            <v>0</v>
          </cell>
          <cell r="U161">
            <v>2922665.7052068585</v>
          </cell>
          <cell r="V161">
            <v>40492.55953855496</v>
          </cell>
          <cell r="W161">
            <v>0</v>
          </cell>
          <cell r="X161">
            <v>2963158.2647454133</v>
          </cell>
          <cell r="Y161">
            <v>7628644</v>
          </cell>
          <cell r="Z161">
            <v>18281217.818366099</v>
          </cell>
          <cell r="AA161">
            <v>0</v>
          </cell>
          <cell r="AB161">
            <v>3065433.5407788521</v>
          </cell>
          <cell r="AC161">
            <v>28975295.359144952</v>
          </cell>
          <cell r="AD161" t="str">
            <v>N/A</v>
          </cell>
          <cell r="AE161">
            <v>-7636068</v>
          </cell>
          <cell r="AF161">
            <v>-7636068</v>
          </cell>
          <cell r="AG161">
            <v>-7630213</v>
          </cell>
          <cell r="AH161">
            <v>-2778639</v>
          </cell>
          <cell r="AI161">
            <v>-331149</v>
          </cell>
          <cell r="AJ161">
            <v>0</v>
          </cell>
          <cell r="AK161">
            <v>-26012137</v>
          </cell>
          <cell r="AL161">
            <v>58381599</v>
          </cell>
          <cell r="AM161">
            <v>-2709184.197345702</v>
          </cell>
          <cell r="AN161">
            <v>-2378958.9200000004</v>
          </cell>
          <cell r="AO161">
            <v>2706387.3219583598</v>
          </cell>
          <cell r="AP161">
            <v>1821001</v>
          </cell>
          <cell r="AQ161">
            <v>-4327520</v>
          </cell>
          <cell r="AR161">
            <v>6367487.8955585612</v>
          </cell>
          <cell r="AS161">
            <v>946084</v>
          </cell>
          <cell r="AT161">
            <v>60806896.100171216</v>
          </cell>
          <cell r="AU161">
            <v>2.0493266862696624E-3</v>
          </cell>
          <cell r="AV161">
            <v>3593257.2557201916</v>
          </cell>
          <cell r="AW161">
            <v>2586000.4057187838</v>
          </cell>
          <cell r="AX161">
            <v>-462875</v>
          </cell>
          <cell r="AY161">
            <v>0</v>
          </cell>
          <cell r="AZ161">
            <v>-27648.995122171971</v>
          </cell>
          <cell r="BA161">
            <v>-2097817.971131796</v>
          </cell>
          <cell r="BB161">
            <v>0</v>
          </cell>
          <cell r="BC161">
            <v>-179596.67252196136</v>
          </cell>
          <cell r="BD161">
            <v>6251.6985317277813</v>
          </cell>
          <cell r="BE161">
            <v>610.31407909134066</v>
          </cell>
          <cell r="BF161">
            <v>-227.91119495016022</v>
          </cell>
          <cell r="BG161">
            <v>0</v>
          </cell>
          <cell r="BH161">
            <v>-4670570.9123032</v>
          </cell>
          <cell r="BI161">
            <v>-483212</v>
          </cell>
          <cell r="BJ161">
            <v>-1735829.788224285</v>
          </cell>
          <cell r="BK161">
            <v>0</v>
          </cell>
          <cell r="BL161">
            <v>0</v>
          </cell>
          <cell r="BM161">
            <v>6278.6389803454822</v>
          </cell>
          <cell r="BN161">
            <v>0</v>
          </cell>
          <cell r="BO161">
            <v>6278.6389803454822</v>
          </cell>
          <cell r="BP161">
            <v>4247208</v>
          </cell>
          <cell r="BQ161">
            <v>25292256.39104683</v>
          </cell>
          <cell r="BR161">
            <v>0</v>
          </cell>
          <cell r="BS161">
            <v>3992391.1646738918</v>
          </cell>
          <cell r="BT161">
            <v>33531855.55572072</v>
          </cell>
          <cell r="BU161">
            <v>-7735870</v>
          </cell>
          <cell r="BV161">
            <v>-7735870</v>
          </cell>
          <cell r="BW161">
            <v>-7735870</v>
          </cell>
          <cell r="BX161">
            <v>-7729627</v>
          </cell>
          <cell r="BY161">
            <v>-2588339</v>
          </cell>
          <cell r="BZ161">
            <v>0</v>
          </cell>
          <cell r="CA161"/>
          <cell r="CB161">
            <v>-33525576</v>
          </cell>
          <cell r="CC161">
            <v>69371212</v>
          </cell>
          <cell r="CD161">
            <v>-1735829.788224285</v>
          </cell>
          <cell r="CE161">
            <v>-2248606.54</v>
          </cell>
          <cell r="CF161">
            <v>-10602328.00025505</v>
          </cell>
          <cell r="CG161">
            <v>757728</v>
          </cell>
          <cell r="CH161">
            <v>-2314360.46</v>
          </cell>
          <cell r="CI161">
            <v>4670570.9123032</v>
          </cell>
          <cell r="CJ161">
            <v>483212</v>
          </cell>
          <cell r="CK161">
            <v>58381598.123823874</v>
          </cell>
          <cell r="CL161"/>
          <cell r="CM161"/>
          <cell r="CN161"/>
          <cell r="CO161"/>
          <cell r="CP161"/>
          <cell r="CQ161"/>
          <cell r="CR161"/>
          <cell r="CS161">
            <v>2.1879300458095808E-3</v>
          </cell>
          <cell r="CT161">
            <v>2.1158387976953387E-3</v>
          </cell>
          <cell r="CU161">
            <v>2.0493266862696624E-3</v>
          </cell>
          <cell r="CV161">
            <v>1.9218665416901903E-3</v>
          </cell>
          <cell r="CW161"/>
          <cell r="CX161"/>
          <cell r="CY161"/>
          <cell r="CZ161"/>
          <cell r="DA161"/>
          <cell r="DB161"/>
          <cell r="DC161"/>
          <cell r="DD161">
            <v>95182394</v>
          </cell>
          <cell r="DE161">
            <v>69371212</v>
          </cell>
          <cell r="DF161">
            <v>58381599</v>
          </cell>
          <cell r="DG161">
            <v>60806895</v>
          </cell>
          <cell r="DH161"/>
          <cell r="DI161"/>
          <cell r="DJ161"/>
          <cell r="DK161"/>
          <cell r="DL161"/>
          <cell r="DM161"/>
          <cell r="DN161"/>
          <cell r="DO161">
            <v>36311314.63348113</v>
          </cell>
          <cell r="DP161">
            <v>38706318.028769024</v>
          </cell>
          <cell r="DQ161">
            <v>37167286.817016333</v>
          </cell>
          <cell r="DR161">
            <v>37941852.726709045</v>
          </cell>
          <cell r="DS161"/>
          <cell r="DT161"/>
          <cell r="DU161"/>
          <cell r="DV161"/>
          <cell r="DW161"/>
          <cell r="DX161"/>
          <cell r="DY161"/>
          <cell r="DZ161">
            <v>2.621287468128084</v>
          </cell>
          <cell r="EA161">
            <v>1.7922451819994569</v>
          </cell>
          <cell r="EB161">
            <v>1.5707791447739226</v>
          </cell>
          <cell r="EC161">
            <v>1.6026337838055857</v>
          </cell>
          <cell r="ED161"/>
          <cell r="EE161"/>
          <cell r="EF161"/>
          <cell r="EG161"/>
          <cell r="EH161"/>
          <cell r="EI161"/>
          <cell r="EJ161"/>
          <cell r="EK161">
            <v>2.41E-2</v>
          </cell>
          <cell r="EL161">
            <v>3.5200000000000002E-2</v>
          </cell>
          <cell r="EM161">
            <v>4.396794443253986E-2</v>
          </cell>
          <cell r="EN161">
            <v>4.3984752298205455E-2</v>
          </cell>
        </row>
        <row r="162">
          <cell r="B162">
            <v>34200</v>
          </cell>
          <cell r="C162" t="str">
            <v>Halifax County Schools</v>
          </cell>
          <cell r="D162">
            <v>8.7097832181105242E-4</v>
          </cell>
          <cell r="E162">
            <v>1340515.4876887749</v>
          </cell>
          <cell r="F162">
            <v>1038911.9142039163</v>
          </cell>
          <cell r="G162">
            <v>291435.02</v>
          </cell>
          <cell r="H162">
            <v>-63022.368733634219</v>
          </cell>
          <cell r="I162">
            <v>-22740.479263520028</v>
          </cell>
          <cell r="J162">
            <v>264906.89469375031</v>
          </cell>
          <cell r="K162">
            <v>0</v>
          </cell>
          <cell r="L162">
            <v>-82126.857918905793</v>
          </cell>
          <cell r="M162">
            <v>3921.5854986997665</v>
          </cell>
          <cell r="N162">
            <v>186.96072264667328</v>
          </cell>
          <cell r="O162">
            <v>-1632.9963845852203</v>
          </cell>
          <cell r="P162">
            <v>2657.01779123498</v>
          </cell>
          <cell r="Q162">
            <v>-2888364.1161355306</v>
          </cell>
          <cell r="R162">
            <v>-1216310</v>
          </cell>
          <cell r="S162">
            <v>-1331661.9378371523</v>
          </cell>
          <cell r="T162">
            <v>1457190</v>
          </cell>
          <cell r="U162">
            <v>1324534.4647589682</v>
          </cell>
          <cell r="V162">
            <v>18350.983685739215</v>
          </cell>
          <cell r="W162">
            <v>0</v>
          </cell>
          <cell r="X162">
            <v>2800075.4484447073</v>
          </cell>
          <cell r="Y162">
            <v>3955797</v>
          </cell>
          <cell r="Z162">
            <v>8284937.6222033044</v>
          </cell>
          <cell r="AA162">
            <v>0</v>
          </cell>
          <cell r="AB162">
            <v>1389235.9865023738</v>
          </cell>
          <cell r="AC162">
            <v>13629970.608705679</v>
          </cell>
          <cell r="AD162" t="str">
            <v>N/A</v>
          </cell>
          <cell r="AE162">
            <v>-3564491</v>
          </cell>
          <cell r="AF162">
            <v>-3564491</v>
          </cell>
          <cell r="AG162">
            <v>-3561838</v>
          </cell>
          <cell r="AH162">
            <v>-672679</v>
          </cell>
          <cell r="AI162">
            <v>533604</v>
          </cell>
          <cell r="AJ162">
            <v>0</v>
          </cell>
          <cell r="AK162">
            <v>-10829895</v>
          </cell>
          <cell r="AL162">
            <v>23702080</v>
          </cell>
          <cell r="AM162">
            <v>-1331661.9378371523</v>
          </cell>
          <cell r="AN162">
            <v>-1041903.02</v>
          </cell>
          <cell r="AO162">
            <v>1226518.4063077299</v>
          </cell>
          <cell r="AP162">
            <v>-556922</v>
          </cell>
          <cell r="AQ162">
            <v>1457190</v>
          </cell>
          <cell r="AR162">
            <v>2885707.0983442958</v>
          </cell>
          <cell r="AS162">
            <v>1216310</v>
          </cell>
          <cell r="AT162">
            <v>27557318.546814874</v>
          </cell>
          <cell r="AU162">
            <v>8.3199682052002789E-4</v>
          </cell>
          <cell r="AV162">
            <v>1458810.170237706</v>
          </cell>
          <cell r="AW162">
            <v>1049878.5429559459</v>
          </cell>
          <cell r="AX162">
            <v>-306867</v>
          </cell>
          <cell r="AY162">
            <v>0</v>
          </cell>
          <cell r="AZ162">
            <v>-11225.089775263805</v>
          </cell>
          <cell r="BA162">
            <v>-851683.57671099156</v>
          </cell>
          <cell r="BB162">
            <v>0</v>
          </cell>
          <cell r="BC162">
            <v>-72913.636227633862</v>
          </cell>
          <cell r="BD162">
            <v>2538.0986526434226</v>
          </cell>
          <cell r="BE162">
            <v>247.77863711271056</v>
          </cell>
          <cell r="BF162">
            <v>-92.528629442003009</v>
          </cell>
          <cell r="BG162">
            <v>0</v>
          </cell>
          <cell r="BH162">
            <v>-1896183.841788053</v>
          </cell>
          <cell r="BI162">
            <v>-909443</v>
          </cell>
          <cell r="BJ162">
            <v>-1536934.0826479758</v>
          </cell>
          <cell r="BK162">
            <v>0</v>
          </cell>
          <cell r="BL162">
            <v>0</v>
          </cell>
          <cell r="BM162">
            <v>2549.0360828459793</v>
          </cell>
          <cell r="BN162">
            <v>0</v>
          </cell>
          <cell r="BO162">
            <v>2549.0360828459793</v>
          </cell>
          <cell r="BP162">
            <v>5172107</v>
          </cell>
          <cell r="BQ162">
            <v>10268288.136838006</v>
          </cell>
          <cell r="BR162">
            <v>0</v>
          </cell>
          <cell r="BS162">
            <v>1620852.7305752588</v>
          </cell>
          <cell r="BT162">
            <v>17061247.867413264</v>
          </cell>
          <cell r="BU162">
            <v>-3972864</v>
          </cell>
          <cell r="BV162">
            <v>-3972864</v>
          </cell>
          <cell r="BW162">
            <v>-3972864</v>
          </cell>
          <cell r="BX162">
            <v>-3970330</v>
          </cell>
          <cell r="BY162">
            <v>-1169776</v>
          </cell>
          <cell r="BZ162">
            <v>0</v>
          </cell>
          <cell r="CA162"/>
          <cell r="CB162">
            <v>-17058698</v>
          </cell>
          <cell r="CC162">
            <v>28706578</v>
          </cell>
          <cell r="CD162">
            <v>-1536934.0826479758</v>
          </cell>
          <cell r="CE162">
            <v>-930724.18</v>
          </cell>
          <cell r="CF162">
            <v>-4304390.9228447601</v>
          </cell>
          <cell r="CG162">
            <v>496259</v>
          </cell>
          <cell r="CH162">
            <v>-1534334.8199999998</v>
          </cell>
          <cell r="CI162">
            <v>1896183.841788053</v>
          </cell>
          <cell r="CJ162">
            <v>909443</v>
          </cell>
          <cell r="CK162">
            <v>23702079.836295318</v>
          </cell>
          <cell r="CL162"/>
          <cell r="CM162"/>
          <cell r="CN162"/>
          <cell r="CO162"/>
          <cell r="CP162"/>
          <cell r="CQ162"/>
          <cell r="CR162"/>
          <cell r="CS162">
            <v>1.0017279265030735E-3</v>
          </cell>
          <cell r="CT162">
            <v>8.7555759636989683E-4</v>
          </cell>
          <cell r="CU162">
            <v>8.3199682052002789E-4</v>
          </cell>
          <cell r="CV162">
            <v>8.7097832181105242E-4</v>
          </cell>
          <cell r="CW162"/>
          <cell r="CX162"/>
          <cell r="CY162"/>
          <cell r="CZ162"/>
          <cell r="DA162"/>
          <cell r="DB162"/>
          <cell r="DC162"/>
          <cell r="DD162">
            <v>43578570</v>
          </cell>
          <cell r="DE162">
            <v>28706578</v>
          </cell>
          <cell r="DF162">
            <v>23702080</v>
          </cell>
          <cell r="DG162">
            <v>27557318</v>
          </cell>
          <cell r="DH162"/>
          <cell r="DI162"/>
          <cell r="DJ162"/>
          <cell r="DK162"/>
          <cell r="DL162"/>
          <cell r="DM162"/>
          <cell r="DN162"/>
          <cell r="DO162">
            <v>15988799.343061125</v>
          </cell>
          <cell r="DP162">
            <v>14882400.590040855</v>
          </cell>
          <cell r="DQ162">
            <v>15383968.66247322</v>
          </cell>
          <cell r="DR162">
            <v>16617239.838825541</v>
          </cell>
          <cell r="DS162"/>
          <cell r="DT162"/>
          <cell r="DU162"/>
          <cell r="DV162"/>
          <cell r="DW162"/>
          <cell r="DX162"/>
          <cell r="DY162"/>
          <cell r="DZ162">
            <v>2.7255686349527166</v>
          </cell>
          <cell r="EA162">
            <v>1.9288943222782309</v>
          </cell>
          <cell r="EB162">
            <v>1.540699966310872</v>
          </cell>
          <cell r="EC162">
            <v>1.6583571199118994</v>
          </cell>
          <cell r="ED162"/>
          <cell r="EE162"/>
          <cell r="EF162"/>
          <cell r="EG162"/>
          <cell r="EH162"/>
          <cell r="EI162"/>
          <cell r="EJ162"/>
          <cell r="EK162">
            <v>2.41E-2</v>
          </cell>
          <cell r="EL162">
            <v>3.5200000000000002E-2</v>
          </cell>
          <cell r="EM162">
            <v>4.396794443253986E-2</v>
          </cell>
          <cell r="EN162">
            <v>4.3984752298205455E-2</v>
          </cell>
        </row>
        <row r="163">
          <cell r="B163">
            <v>34205</v>
          </cell>
          <cell r="C163" t="str">
            <v>Halifax Community College</v>
          </cell>
          <cell r="D163">
            <v>3.527264114511469E-4</v>
          </cell>
          <cell r="E163">
            <v>542878.28482799046</v>
          </cell>
          <cell r="F163">
            <v>420735.69701369241</v>
          </cell>
          <cell r="G163">
            <v>-148691.20000000001</v>
          </cell>
          <cell r="H163">
            <v>-25522.626003300455</v>
          </cell>
          <cell r="I163">
            <v>-9209.3769092001912</v>
          </cell>
          <cell r="J163">
            <v>107281.26750583346</v>
          </cell>
          <cell r="K163">
            <v>0</v>
          </cell>
          <cell r="L163">
            <v>-33259.509625060622</v>
          </cell>
          <cell r="M163">
            <v>1588.1529373532474</v>
          </cell>
          <cell r="N163">
            <v>75.714840576457391</v>
          </cell>
          <cell r="O163">
            <v>-661.32639610334388</v>
          </cell>
          <cell r="P163">
            <v>1076.0317762162176</v>
          </cell>
          <cell r="Q163">
            <v>-1169721.7762324119</v>
          </cell>
          <cell r="R163">
            <v>-234180</v>
          </cell>
          <cell r="S163">
            <v>-547610.66626441421</v>
          </cell>
          <cell r="T163">
            <v>0</v>
          </cell>
          <cell r="U163">
            <v>536406.33400190319</v>
          </cell>
          <cell r="V163">
            <v>7431.7310316175026</v>
          </cell>
          <cell r="W163">
            <v>0</v>
          </cell>
          <cell r="X163">
            <v>543838.06503352069</v>
          </cell>
          <cell r="Y163">
            <v>1478003</v>
          </cell>
          <cell r="Z163">
            <v>3355211.3105408936</v>
          </cell>
          <cell r="AA163">
            <v>0</v>
          </cell>
          <cell r="AB163">
            <v>562608.97878475545</v>
          </cell>
          <cell r="AC163">
            <v>5395823.2893256499</v>
          </cell>
          <cell r="AD163" t="str">
            <v>N/A</v>
          </cell>
          <cell r="AE163">
            <v>-1451854</v>
          </cell>
          <cell r="AF163">
            <v>-1451854</v>
          </cell>
          <cell r="AG163">
            <v>-1450779</v>
          </cell>
          <cell r="AH163">
            <v>-446882</v>
          </cell>
          <cell r="AI163">
            <v>-50616</v>
          </cell>
          <cell r="AJ163">
            <v>0</v>
          </cell>
          <cell r="AK163">
            <v>-4851985</v>
          </cell>
          <cell r="AL163">
            <v>10665974</v>
          </cell>
          <cell r="AM163">
            <v>-547610.66626441421</v>
          </cell>
          <cell r="AN163">
            <v>-424020.8</v>
          </cell>
          <cell r="AO163">
            <v>496712.05953339202</v>
          </cell>
          <cell r="AP163">
            <v>309646</v>
          </cell>
          <cell r="AQ163">
            <v>-743440</v>
          </cell>
          <cell r="AR163">
            <v>1168645.7444561955</v>
          </cell>
          <cell r="AS163">
            <v>234180</v>
          </cell>
          <cell r="AT163">
            <v>11160086.337725172</v>
          </cell>
          <cell r="AU163">
            <v>3.7439990924218152E-4</v>
          </cell>
          <cell r="AV163">
            <v>656466.9261562652</v>
          </cell>
          <cell r="AW163">
            <v>472447.03525709908</v>
          </cell>
          <cell r="AX163">
            <v>-32020</v>
          </cell>
          <cell r="AY163">
            <v>0</v>
          </cell>
          <cell r="AZ163">
            <v>-5051.3084779185656</v>
          </cell>
          <cell r="BA163">
            <v>-383258.98123546486</v>
          </cell>
          <cell r="BB163">
            <v>0</v>
          </cell>
          <cell r="BC163">
            <v>-32811.253736619801</v>
          </cell>
          <cell r="BD163">
            <v>1142.1484815332005</v>
          </cell>
          <cell r="BE163">
            <v>111.50078577123256</v>
          </cell>
          <cell r="BF163">
            <v>-41.638032274854652</v>
          </cell>
          <cell r="BG163">
            <v>0</v>
          </cell>
          <cell r="BH163">
            <v>-853285.78278484975</v>
          </cell>
          <cell r="BI163">
            <v>-202157</v>
          </cell>
          <cell r="BJ163">
            <v>-378458.35358645918</v>
          </cell>
          <cell r="BK163">
            <v>0</v>
          </cell>
          <cell r="BL163">
            <v>0</v>
          </cell>
          <cell r="BM163">
            <v>1147.0703427400983</v>
          </cell>
          <cell r="BN163">
            <v>0</v>
          </cell>
          <cell r="BO163">
            <v>1147.0703427400983</v>
          </cell>
          <cell r="BP163">
            <v>968743</v>
          </cell>
          <cell r="BQ163">
            <v>4620746.1996090347</v>
          </cell>
          <cell r="BR163">
            <v>0</v>
          </cell>
          <cell r="BS163">
            <v>729386.33929276047</v>
          </cell>
          <cell r="BT163">
            <v>6318875.5389017947</v>
          </cell>
          <cell r="BU163">
            <v>-1474634</v>
          </cell>
          <cell r="BV163">
            <v>-1474634</v>
          </cell>
          <cell r="BW163">
            <v>-1474634</v>
          </cell>
          <cell r="BX163">
            <v>-1473493</v>
          </cell>
          <cell r="BY163">
            <v>-420333</v>
          </cell>
          <cell r="BZ163">
            <v>0</v>
          </cell>
          <cell r="CA163"/>
          <cell r="CB163">
            <v>-6317728</v>
          </cell>
          <cell r="CC163">
            <v>12437938</v>
          </cell>
          <cell r="CD163">
            <v>-378458.35358645918</v>
          </cell>
          <cell r="CE163">
            <v>-408359.52</v>
          </cell>
          <cell r="CF163">
            <v>-1936982.847901586</v>
          </cell>
          <cell r="CG163">
            <v>56509</v>
          </cell>
          <cell r="CH163">
            <v>-160115.47999999998</v>
          </cell>
          <cell r="CI163">
            <v>853285.78278484975</v>
          </cell>
          <cell r="CJ163">
            <v>202157</v>
          </cell>
          <cell r="CK163">
            <v>10665973.581296803</v>
          </cell>
          <cell r="CL163"/>
          <cell r="CM163"/>
          <cell r="CN163"/>
          <cell r="CO163"/>
          <cell r="CP163"/>
          <cell r="CQ163"/>
          <cell r="CR163"/>
          <cell r="CS163">
            <v>4.0870677652817434E-4</v>
          </cell>
          <cell r="CT163">
            <v>3.7936011777393261E-4</v>
          </cell>
          <cell r="CU163">
            <v>3.7439990924218152E-4</v>
          </cell>
          <cell r="CV163">
            <v>3.527264114511469E-4</v>
          </cell>
          <cell r="CW163"/>
          <cell r="CX163"/>
          <cell r="CY163"/>
          <cell r="CZ163"/>
          <cell r="DA163"/>
          <cell r="DB163"/>
          <cell r="DC163"/>
          <cell r="DD163">
            <v>17780134</v>
          </cell>
          <cell r="DE163">
            <v>12437938</v>
          </cell>
          <cell r="DF163">
            <v>10665974</v>
          </cell>
          <cell r="DG163">
            <v>11160087</v>
          </cell>
          <cell r="DH163"/>
          <cell r="DI163"/>
          <cell r="DJ163"/>
          <cell r="DK163"/>
          <cell r="DL163"/>
          <cell r="DM163"/>
          <cell r="DN163"/>
          <cell r="DO163">
            <v>7112787.451913463</v>
          </cell>
          <cell r="DP163">
            <v>7305974.8762734719</v>
          </cell>
          <cell r="DQ163">
            <v>6749787.0944994753</v>
          </cell>
          <cell r="DR163">
            <v>6762678.6706604194</v>
          </cell>
          <cell r="DS163"/>
          <cell r="DT163"/>
          <cell r="DU163"/>
          <cell r="DV163"/>
          <cell r="DW163"/>
          <cell r="DX163"/>
          <cell r="DY163"/>
          <cell r="DZ163">
            <v>2.4997420659908567</v>
          </cell>
          <cell r="EA163">
            <v>1.7024337218011578</v>
          </cell>
          <cell r="EB163">
            <v>1.5801941380776139</v>
          </cell>
          <cell r="EC163">
            <v>1.6502465285564345</v>
          </cell>
          <cell r="ED163"/>
          <cell r="EE163"/>
          <cell r="EF163"/>
          <cell r="EG163"/>
          <cell r="EH163"/>
          <cell r="EI163"/>
          <cell r="EJ163"/>
          <cell r="EK163">
            <v>2.41E-2</v>
          </cell>
          <cell r="EL163">
            <v>3.5200000000000002E-2</v>
          </cell>
          <cell r="EM163">
            <v>4.396794443253986E-2</v>
          </cell>
          <cell r="EN163">
            <v>4.3984752298205455E-2</v>
          </cell>
        </row>
        <row r="164">
          <cell r="B164">
            <v>34220</v>
          </cell>
          <cell r="C164" t="str">
            <v>Roanoke Rapids City Schools</v>
          </cell>
          <cell r="D164">
            <v>9.5852119143029777E-4</v>
          </cell>
          <cell r="E164">
            <v>1475251.9898755373</v>
          </cell>
          <cell r="F164">
            <v>1143333.9508648522</v>
          </cell>
          <cell r="G164">
            <v>-343202.11999999988</v>
          </cell>
          <cell r="H164">
            <v>-69356.807686916713</v>
          </cell>
          <cell r="I164">
            <v>-25026.146726638999</v>
          </cell>
          <cell r="J164">
            <v>291532.94170625572</v>
          </cell>
          <cell r="K164">
            <v>0</v>
          </cell>
          <cell r="L164">
            <v>-90381.507472161553</v>
          </cell>
          <cell r="M164">
            <v>4315.7478324987851</v>
          </cell>
          <cell r="N164">
            <v>205.752324867662</v>
          </cell>
          <cell r="O164">
            <v>-1797.1304232914738</v>
          </cell>
          <cell r="P164">
            <v>2924.0772073527551</v>
          </cell>
          <cell r="Q164">
            <v>-3178676.3740870133</v>
          </cell>
          <cell r="R164">
            <v>696369</v>
          </cell>
          <cell r="S164">
            <v>-94506.626584657468</v>
          </cell>
          <cell r="T164">
            <v>2237742</v>
          </cell>
          <cell r="U164">
            <v>1457664.6989460667</v>
          </cell>
          <cell r="V164">
            <v>20195.458722551983</v>
          </cell>
          <cell r="W164">
            <v>0</v>
          </cell>
          <cell r="X164">
            <v>3715602.1576686185</v>
          </cell>
          <cell r="Y164">
            <v>1716000</v>
          </cell>
          <cell r="Z164">
            <v>9117664.6785507146</v>
          </cell>
          <cell r="AA164">
            <v>0</v>
          </cell>
          <cell r="AB164">
            <v>1528869.4329282935</v>
          </cell>
          <cell r="AC164">
            <v>12362534.111479009</v>
          </cell>
          <cell r="AD164" t="str">
            <v>N/A</v>
          </cell>
          <cell r="AE164">
            <v>-2551761</v>
          </cell>
          <cell r="AF164">
            <v>-2551761</v>
          </cell>
          <cell r="AG164">
            <v>-2548841</v>
          </cell>
          <cell r="AH164">
            <v>-917876</v>
          </cell>
          <cell r="AI164">
            <v>-76693</v>
          </cell>
          <cell r="AJ164">
            <v>0</v>
          </cell>
          <cell r="AK164">
            <v>-8646932</v>
          </cell>
          <cell r="AL164">
            <v>28690858</v>
          </cell>
          <cell r="AM164">
            <v>-94506.626584657468</v>
          </cell>
          <cell r="AN164">
            <v>-1076641.8800000001</v>
          </cell>
          <cell r="AO164">
            <v>1349796.9520994762</v>
          </cell>
          <cell r="AP164">
            <v>694241</v>
          </cell>
          <cell r="AQ164">
            <v>-1716000</v>
          </cell>
          <cell r="AR164">
            <v>3175752.2968796603</v>
          </cell>
          <cell r="AS164">
            <v>-696369</v>
          </cell>
          <cell r="AT164">
            <v>30327130.742394481</v>
          </cell>
          <cell r="AU164">
            <v>1.007114277460912E-3</v>
          </cell>
          <cell r="AV164">
            <v>1765858.3714698355</v>
          </cell>
          <cell r="AW164">
            <v>1270855.4217189346</v>
          </cell>
          <cell r="AX164">
            <v>148631</v>
          </cell>
          <cell r="AY164">
            <v>0</v>
          </cell>
          <cell r="AZ164">
            <v>-13587.73002447615</v>
          </cell>
          <cell r="BA164">
            <v>-1030944.6728997059</v>
          </cell>
          <cell r="BB164">
            <v>0</v>
          </cell>
          <cell r="BC164">
            <v>-88260.390250702403</v>
          </cell>
          <cell r="BD164">
            <v>3072.3138930793102</v>
          </cell>
          <cell r="BE164">
            <v>299.93071719918913</v>
          </cell>
          <cell r="BF164">
            <v>-112.00391814801188</v>
          </cell>
          <cell r="BG164">
            <v>0</v>
          </cell>
          <cell r="BH164">
            <v>-2295289.8047877355</v>
          </cell>
          <cell r="BI164">
            <v>547734</v>
          </cell>
          <cell r="BJ164">
            <v>308256.43591828085</v>
          </cell>
          <cell r="BK164">
            <v>2934111</v>
          </cell>
          <cell r="BL164">
            <v>0</v>
          </cell>
          <cell r="BM164">
            <v>3085.5534173708115</v>
          </cell>
          <cell r="BN164">
            <v>0</v>
          </cell>
          <cell r="BO164">
            <v>2937196.5534173707</v>
          </cell>
          <cell r="BP164">
            <v>0</v>
          </cell>
          <cell r="BQ164">
            <v>12429542.19612084</v>
          </cell>
          <cell r="BR164">
            <v>0</v>
          </cell>
          <cell r="BS164">
            <v>1962007.4095998944</v>
          </cell>
          <cell r="BT164">
            <v>14391549.605720734</v>
          </cell>
          <cell r="BU164">
            <v>-2640381</v>
          </cell>
          <cell r="BV164">
            <v>-2640381</v>
          </cell>
          <cell r="BW164">
            <v>-2640381</v>
          </cell>
          <cell r="BX164">
            <v>-2637313</v>
          </cell>
          <cell r="BY164">
            <v>-895897</v>
          </cell>
          <cell r="BZ164">
            <v>0</v>
          </cell>
          <cell r="CA164"/>
          <cell r="CB164">
            <v>-11454353</v>
          </cell>
          <cell r="CC164">
            <v>32355349</v>
          </cell>
          <cell r="CD164">
            <v>308256.43591828085</v>
          </cell>
          <cell r="CE164">
            <v>-1022202.3300000002</v>
          </cell>
          <cell r="CF164">
            <v>-5210372.7409205362</v>
          </cell>
          <cell r="CG164">
            <v>-230903</v>
          </cell>
          <cell r="CH164">
            <v>743175.33000000019</v>
          </cell>
          <cell r="CI164">
            <v>2295289.8047877355</v>
          </cell>
          <cell r="CJ164">
            <v>-547734</v>
          </cell>
          <cell r="CK164">
            <v>28690858.499785479</v>
          </cell>
          <cell r="CL164"/>
          <cell r="CM164"/>
          <cell r="CN164"/>
          <cell r="CO164"/>
          <cell r="CP164"/>
          <cell r="CQ164"/>
          <cell r="CR164"/>
          <cell r="CS164">
            <v>9.1141766955882503E-4</v>
          </cell>
          <cell r="CT164">
            <v>9.8684600395012234E-4</v>
          </cell>
          <cell r="CU164">
            <v>1.007114277460912E-3</v>
          </cell>
          <cell r="CV164">
            <v>9.5852119143029777E-4</v>
          </cell>
          <cell r="CW164"/>
          <cell r="CX164"/>
          <cell r="CY164"/>
          <cell r="CZ164"/>
          <cell r="DA164"/>
          <cell r="DB164"/>
          <cell r="DC164"/>
          <cell r="DD164">
            <v>39649767</v>
          </cell>
          <cell r="DE164">
            <v>32355349</v>
          </cell>
          <cell r="DF164">
            <v>28690858</v>
          </cell>
          <cell r="DG164">
            <v>30327131</v>
          </cell>
          <cell r="DH164"/>
          <cell r="DI164"/>
          <cell r="DJ164"/>
          <cell r="DK164"/>
          <cell r="DL164"/>
          <cell r="DM164"/>
          <cell r="DN164"/>
          <cell r="DO164">
            <v>15646905.817647012</v>
          </cell>
          <cell r="DP164">
            <v>16235554.18037466</v>
          </cell>
          <cell r="DQ164">
            <v>16896013.823802356</v>
          </cell>
          <cell r="DR164">
            <v>17171287.535459902</v>
          </cell>
          <cell r="DS164"/>
          <cell r="DT164"/>
          <cell r="DU164"/>
          <cell r="DV164"/>
          <cell r="DW164"/>
          <cell r="DX164"/>
          <cell r="DY164"/>
          <cell r="DZ164">
            <v>2.5340324446308036</v>
          </cell>
          <cell r="EA164">
            <v>1.9928700086573425</v>
          </cell>
          <cell r="EB164">
            <v>1.6980844298068454</v>
          </cell>
          <cell r="EC164">
            <v>1.7661535826811103</v>
          </cell>
          <cell r="ED164"/>
          <cell r="EE164"/>
          <cell r="EF164"/>
          <cell r="EG164"/>
          <cell r="EH164"/>
          <cell r="EI164"/>
          <cell r="EJ164"/>
          <cell r="EK164">
            <v>2.41E-2</v>
          </cell>
          <cell r="EL164">
            <v>3.5200000000000002E-2</v>
          </cell>
          <cell r="EM164">
            <v>4.396794443253986E-2</v>
          </cell>
          <cell r="EN164">
            <v>4.3984752298205455E-2</v>
          </cell>
        </row>
        <row r="165">
          <cell r="B165">
            <v>34230</v>
          </cell>
          <cell r="C165" t="str">
            <v>Weldon City Schools</v>
          </cell>
          <cell r="D165">
            <v>3.1500298624692949E-4</v>
          </cell>
          <cell r="E165">
            <v>484818.47499280062</v>
          </cell>
          <cell r="F165">
            <v>375738.80684109882</v>
          </cell>
          <cell r="G165">
            <v>-366520.19</v>
          </cell>
          <cell r="H165">
            <v>-22793.029234264439</v>
          </cell>
          <cell r="I165">
            <v>-8224.4513982854041</v>
          </cell>
          <cell r="J165">
            <v>95807.738053019944</v>
          </cell>
          <cell r="K165">
            <v>0</v>
          </cell>
          <cell r="L165">
            <v>-29702.467728174783</v>
          </cell>
          <cell r="M165">
            <v>1418.3029726210173</v>
          </cell>
          <cell r="N165">
            <v>67.617281015820893</v>
          </cell>
          <cell r="O165">
            <v>-590.59878391138182</v>
          </cell>
          <cell r="P165">
            <v>960.95220488370433</v>
          </cell>
          <cell r="Q165">
            <v>-1044622.2359005441</v>
          </cell>
          <cell r="R165">
            <v>-454394</v>
          </cell>
          <cell r="S165">
            <v>-968035.08069974021</v>
          </cell>
          <cell r="T165">
            <v>0</v>
          </cell>
          <cell r="U165">
            <v>479038.68711506989</v>
          </cell>
          <cell r="V165">
            <v>6636.9213984071666</v>
          </cell>
          <cell r="W165">
            <v>0</v>
          </cell>
          <cell r="X165">
            <v>485675.60851347703</v>
          </cell>
          <cell r="Y165">
            <v>3533018</v>
          </cell>
          <cell r="Z165">
            <v>2996377.7817534874</v>
          </cell>
          <cell r="AA165">
            <v>0</v>
          </cell>
          <cell r="AB165">
            <v>502439.0084014989</v>
          </cell>
          <cell r="AC165">
            <v>7031834.790154987</v>
          </cell>
          <cell r="AD165" t="str">
            <v>N/A</v>
          </cell>
          <cell r="AE165">
            <v>-1775579</v>
          </cell>
          <cell r="AF165">
            <v>-1775579</v>
          </cell>
          <cell r="AG165">
            <v>-1774619</v>
          </cell>
          <cell r="AH165">
            <v>-941441</v>
          </cell>
          <cell r="AI165">
            <v>-278942</v>
          </cell>
          <cell r="AJ165">
            <v>0</v>
          </cell>
          <cell r="AK165">
            <v>-6546160</v>
          </cell>
          <cell r="AL165">
            <v>10464347</v>
          </cell>
          <cell r="AM165">
            <v>-968035.08069974021</v>
          </cell>
          <cell r="AN165">
            <v>-386273.81</v>
          </cell>
          <cell r="AO165">
            <v>443589.64052101277</v>
          </cell>
          <cell r="AP165">
            <v>747478</v>
          </cell>
          <cell r="AQ165">
            <v>-1832625</v>
          </cell>
          <cell r="AR165">
            <v>1043661.2836956604</v>
          </cell>
          <cell r="AS165">
            <v>454394</v>
          </cell>
          <cell r="AT165">
            <v>9966536.0335169323</v>
          </cell>
          <cell r="AU165">
            <v>3.6732233250709288E-4</v>
          </cell>
          <cell r="AV165">
            <v>644057.21416321734</v>
          </cell>
          <cell r="AW165">
            <v>463515.99637927098</v>
          </cell>
          <cell r="AX165">
            <v>-337208</v>
          </cell>
          <cell r="AY165">
            <v>0</v>
          </cell>
          <cell r="AZ165">
            <v>-4955.8196103132404</v>
          </cell>
          <cell r="BA165">
            <v>-376013.93447624869</v>
          </cell>
          <cell r="BB165">
            <v>0</v>
          </cell>
          <cell r="BC165">
            <v>-32190.996732376843</v>
          </cell>
          <cell r="BD165">
            <v>1120.5575480917951</v>
          </cell>
          <cell r="BE165">
            <v>109.39299848860234</v>
          </cell>
          <cell r="BF165">
            <v>-40.850915715131457</v>
          </cell>
          <cell r="BG165">
            <v>0</v>
          </cell>
          <cell r="BH165">
            <v>-837155.44873417169</v>
          </cell>
          <cell r="BI165">
            <v>-117183</v>
          </cell>
          <cell r="BJ165">
            <v>-595944.88937975687</v>
          </cell>
          <cell r="BK165">
            <v>0</v>
          </cell>
          <cell r="BL165">
            <v>0</v>
          </cell>
          <cell r="BM165">
            <v>1125.3863674749334</v>
          </cell>
          <cell r="BN165">
            <v>0</v>
          </cell>
          <cell r="BO165">
            <v>1125.3863674749334</v>
          </cell>
          <cell r="BP165">
            <v>2154787</v>
          </cell>
          <cell r="BQ165">
            <v>4533396.5902907597</v>
          </cell>
          <cell r="BR165">
            <v>0</v>
          </cell>
          <cell r="BS165">
            <v>715598.17412915558</v>
          </cell>
          <cell r="BT165">
            <v>7403781.7644199152</v>
          </cell>
          <cell r="BU165">
            <v>-1671399</v>
          </cell>
          <cell r="BV165">
            <v>-1671399</v>
          </cell>
          <cell r="BW165">
            <v>-1671399</v>
          </cell>
          <cell r="BX165">
            <v>-1670280</v>
          </cell>
          <cell r="BY165">
            <v>-718181</v>
          </cell>
          <cell r="BZ165">
            <v>0</v>
          </cell>
          <cell r="CA165"/>
          <cell r="CB165">
            <v>-7402658</v>
          </cell>
          <cell r="CC165">
            <v>13559150</v>
          </cell>
          <cell r="CD165">
            <v>-595944.88937975687</v>
          </cell>
          <cell r="CE165">
            <v>-393500.8</v>
          </cell>
          <cell r="CF165">
            <v>-1900366.5336286405</v>
          </cell>
          <cell r="CG165">
            <v>526725</v>
          </cell>
          <cell r="CH165">
            <v>-1686055.2</v>
          </cell>
          <cell r="CI165">
            <v>837155.44873417169</v>
          </cell>
          <cell r="CJ165">
            <v>117183</v>
          </cell>
          <cell r="CK165">
            <v>10464346.025725774</v>
          </cell>
          <cell r="CL165"/>
          <cell r="CM165"/>
          <cell r="CN165"/>
          <cell r="CO165"/>
          <cell r="CP165"/>
          <cell r="CQ165"/>
          <cell r="CR165"/>
          <cell r="CS165">
            <v>4.2912639671802925E-4</v>
          </cell>
          <cell r="CT165">
            <v>4.1355735290498589E-4</v>
          </cell>
          <cell r="CU165">
            <v>3.6732233250709288E-4</v>
          </cell>
          <cell r="CV165">
            <v>3.1500298624692949E-4</v>
          </cell>
          <cell r="CW165"/>
          <cell r="CX165"/>
          <cell r="CY165"/>
          <cell r="CZ165"/>
          <cell r="DA165"/>
          <cell r="DB165"/>
          <cell r="DC165"/>
          <cell r="DD165">
            <v>18668457</v>
          </cell>
          <cell r="DE165">
            <v>13559150</v>
          </cell>
          <cell r="DF165">
            <v>10464347</v>
          </cell>
          <cell r="DG165">
            <v>9966537</v>
          </cell>
          <cell r="DH165"/>
          <cell r="DI165"/>
          <cell r="DJ165"/>
          <cell r="DK165"/>
          <cell r="DL165"/>
          <cell r="DM165"/>
          <cell r="DN165"/>
          <cell r="DO165">
            <v>6848388.1299125412</v>
          </cell>
          <cell r="DP165">
            <v>6323248.1334105739</v>
          </cell>
          <cell r="DQ165">
            <v>6504186.8535726042</v>
          </cell>
          <cell r="DR165">
            <v>6160654.5148769477</v>
          </cell>
          <cell r="DS165"/>
          <cell r="DT165"/>
          <cell r="DU165"/>
          <cell r="DV165"/>
          <cell r="DW165"/>
          <cell r="DX165"/>
          <cell r="DY165"/>
          <cell r="DZ165">
            <v>2.7259636349259324</v>
          </cell>
          <cell r="EA165">
            <v>2.1443330569864245</v>
          </cell>
          <cell r="EB165">
            <v>1.6088632192742385</v>
          </cell>
          <cell r="EC165">
            <v>1.6177724259544963</v>
          </cell>
          <cell r="ED165"/>
          <cell r="EE165"/>
          <cell r="EF165"/>
          <cell r="EG165"/>
          <cell r="EH165"/>
          <cell r="EI165"/>
          <cell r="EJ165"/>
          <cell r="EK165">
            <v>2.41E-2</v>
          </cell>
          <cell r="EL165">
            <v>3.5200000000000002E-2</v>
          </cell>
          <cell r="EM165">
            <v>4.396794443253986E-2</v>
          </cell>
          <cell r="EN165">
            <v>4.3984752298205455E-2</v>
          </cell>
        </row>
        <row r="166">
          <cell r="B166">
            <v>34300</v>
          </cell>
          <cell r="C166" t="str">
            <v>Harnett County Schools</v>
          </cell>
          <cell r="D166">
            <v>6.2100271321581801E-3</v>
          </cell>
          <cell r="E166">
            <v>9557801.0854688883</v>
          </cell>
          <cell r="F166">
            <v>7407384.3327277657</v>
          </cell>
          <cell r="G166">
            <v>-1014411.0300000003</v>
          </cell>
          <cell r="H166">
            <v>-449345.99400241871</v>
          </cell>
          <cell r="I166">
            <v>-162138.35601682804</v>
          </cell>
          <cell r="J166">
            <v>1888771.4680697161</v>
          </cell>
          <cell r="K166">
            <v>0</v>
          </cell>
          <cell r="L166">
            <v>-585559.9424045654</v>
          </cell>
          <cell r="M166">
            <v>27960.687124066815</v>
          </cell>
          <cell r="N166">
            <v>1333.0195840805463</v>
          </cell>
          <cell r="O166">
            <v>-11643.17366005624</v>
          </cell>
          <cell r="P166">
            <v>18944.389499714463</v>
          </cell>
          <cell r="Q166">
            <v>-20593875.96634683</v>
          </cell>
          <cell r="R166">
            <v>1146455</v>
          </cell>
          <cell r="S166">
            <v>-2768324.4799564648</v>
          </cell>
          <cell r="T166">
            <v>6983160</v>
          </cell>
          <cell r="U166">
            <v>9443857.2782483101</v>
          </cell>
          <cell r="V166">
            <v>130841.49597807651</v>
          </cell>
          <cell r="W166">
            <v>0</v>
          </cell>
          <cell r="X166">
            <v>16557858.774226386</v>
          </cell>
          <cell r="Y166">
            <v>9797135</v>
          </cell>
          <cell r="Z166">
            <v>59071145.783674225</v>
          </cell>
          <cell r="AA166">
            <v>0</v>
          </cell>
          <cell r="AB166">
            <v>9905175.5400886256</v>
          </cell>
          <cell r="AC166">
            <v>78773456.323762849</v>
          </cell>
          <cell r="AD166" t="str">
            <v>N/A</v>
          </cell>
          <cell r="AE166">
            <v>-18688298</v>
          </cell>
          <cell r="AF166">
            <v>-18688298</v>
          </cell>
          <cell r="AG166">
            <v>-18669381</v>
          </cell>
          <cell r="AH166">
            <v>-6881839</v>
          </cell>
          <cell r="AI166">
            <v>712218</v>
          </cell>
          <cell r="AJ166">
            <v>0</v>
          </cell>
          <cell r="AK166">
            <v>-62215598</v>
          </cell>
          <cell r="AL166">
            <v>180737467</v>
          </cell>
          <cell r="AM166">
            <v>-2768324.4799564648</v>
          </cell>
          <cell r="AN166">
            <v>-6506670.9699999997</v>
          </cell>
          <cell r="AO166">
            <v>8745008.2172249071</v>
          </cell>
          <cell r="AP166">
            <v>1918269</v>
          </cell>
          <cell r="AQ166">
            <v>-5072075</v>
          </cell>
          <cell r="AR166">
            <v>20574931.576847114</v>
          </cell>
          <cell r="AS166">
            <v>-1146455</v>
          </cell>
          <cell r="AT166">
            <v>196482150.34411553</v>
          </cell>
          <cell r="AU166">
            <v>6.3442955108869359E-3</v>
          </cell>
          <cell r="AV166">
            <v>11123988.200448291</v>
          </cell>
          <cell r="AW166">
            <v>8005727.3811319657</v>
          </cell>
          <cell r="AX166">
            <v>-1181266</v>
          </cell>
          <cell r="AY166">
            <v>0</v>
          </cell>
          <cell r="AZ166">
            <v>-85595.623581826774</v>
          </cell>
          <cell r="BA166">
            <v>-6494414.5928903865</v>
          </cell>
          <cell r="BB166">
            <v>0</v>
          </cell>
          <cell r="BC166">
            <v>-555994.49852739577</v>
          </cell>
          <cell r="BD166">
            <v>19353.977672762307</v>
          </cell>
          <cell r="BE166">
            <v>1889.4073346882601</v>
          </cell>
          <cell r="BF166">
            <v>-705.56636025424507</v>
          </cell>
          <cell r="BG166">
            <v>0</v>
          </cell>
          <cell r="BH166">
            <v>-14459130.53820703</v>
          </cell>
          <cell r="BI166">
            <v>2327720</v>
          </cell>
          <cell r="BJ166">
            <v>-1298427.8529791813</v>
          </cell>
          <cell r="BK166">
            <v>9310880</v>
          </cell>
          <cell r="BL166">
            <v>0</v>
          </cell>
          <cell r="BM166">
            <v>19437.379781548425</v>
          </cell>
          <cell r="BN166">
            <v>0</v>
          </cell>
          <cell r="BO166">
            <v>9330317.3797815479</v>
          </cell>
          <cell r="BP166">
            <v>5906325</v>
          </cell>
          <cell r="BQ166">
            <v>78299643.369210169</v>
          </cell>
          <cell r="BR166">
            <v>0</v>
          </cell>
          <cell r="BS166">
            <v>12359624.999492303</v>
          </cell>
          <cell r="BT166">
            <v>96565593.368702471</v>
          </cell>
          <cell r="BU166">
            <v>-19873332</v>
          </cell>
          <cell r="BV166">
            <v>-19873332</v>
          </cell>
          <cell r="BW166">
            <v>-19873332</v>
          </cell>
          <cell r="BX166">
            <v>-19854006</v>
          </cell>
          <cell r="BY166">
            <v>-7761275</v>
          </cell>
          <cell r="BZ166">
            <v>0</v>
          </cell>
          <cell r="CA166"/>
          <cell r="CB166">
            <v>-87235277</v>
          </cell>
          <cell r="CC166">
            <v>212961815</v>
          </cell>
          <cell r="CD166">
            <v>-1298427.8529791813</v>
          </cell>
          <cell r="CE166">
            <v>-6049655.919999999</v>
          </cell>
          <cell r="CF166">
            <v>-32822635.057472698</v>
          </cell>
          <cell r="CG166">
            <v>1721285</v>
          </cell>
          <cell r="CH166">
            <v>-5906325.080000001</v>
          </cell>
          <cell r="CI166">
            <v>14459130.53820703</v>
          </cell>
          <cell r="CJ166">
            <v>-2327720</v>
          </cell>
          <cell r="CK166">
            <v>180737466.62775514</v>
          </cell>
          <cell r="CL166"/>
          <cell r="CM166"/>
          <cell r="CN166"/>
          <cell r="CO166"/>
          <cell r="CP166"/>
          <cell r="CQ166"/>
          <cell r="CR166"/>
          <cell r="CS166">
            <v>6.1604554914126784E-3</v>
          </cell>
          <cell r="CT166">
            <v>6.4953870234645767E-3</v>
          </cell>
          <cell r="CU166">
            <v>6.3442955108869359E-3</v>
          </cell>
          <cell r="CV166">
            <v>6.2100271321581801E-3</v>
          </cell>
          <cell r="CW166"/>
          <cell r="CX166"/>
          <cell r="CY166"/>
          <cell r="CZ166"/>
          <cell r="DA166"/>
          <cell r="DB166"/>
          <cell r="DC166"/>
          <cell r="DD166">
            <v>268000753</v>
          </cell>
          <cell r="DE166">
            <v>212961815</v>
          </cell>
          <cell r="DF166">
            <v>180737467</v>
          </cell>
          <cell r="DG166">
            <v>196482150</v>
          </cell>
          <cell r="DH166"/>
          <cell r="DI166"/>
          <cell r="DJ166"/>
          <cell r="DK166"/>
          <cell r="DL166"/>
          <cell r="DM166"/>
          <cell r="DN166"/>
          <cell r="DO166">
            <v>91913607.24327606</v>
          </cell>
          <cell r="DP166">
            <v>95882723.837403089</v>
          </cell>
          <cell r="DQ166">
            <v>99994949.193246037</v>
          </cell>
          <cell r="DR166">
            <v>103774449.23886833</v>
          </cell>
          <cell r="DS166"/>
          <cell r="DT166"/>
          <cell r="DU166"/>
          <cell r="DV166"/>
          <cell r="DW166"/>
          <cell r="DX166"/>
          <cell r="DY166"/>
          <cell r="DZ166">
            <v>2.9157897403662787</v>
          </cell>
          <cell r="EA166">
            <v>2.2210655525508267</v>
          </cell>
          <cell r="EB166">
            <v>1.8074659616128648</v>
          </cell>
          <cell r="EC166">
            <v>1.8933576756233783</v>
          </cell>
          <cell r="ED166"/>
          <cell r="EE166"/>
          <cell r="EF166"/>
          <cell r="EG166"/>
          <cell r="EH166"/>
          <cell r="EI166"/>
          <cell r="EJ166"/>
          <cell r="EK166">
            <v>2.41E-2</v>
          </cell>
          <cell r="EL166">
            <v>3.5200000000000002E-2</v>
          </cell>
          <cell r="EM166">
            <v>4.396794443253986E-2</v>
          </cell>
          <cell r="EN166">
            <v>4.3984752298205455E-2</v>
          </cell>
        </row>
        <row r="167">
          <cell r="B167">
            <v>34400</v>
          </cell>
          <cell r="C167" t="str">
            <v>Haywood County Schools</v>
          </cell>
          <cell r="D167">
            <v>2.4664607142114714E-3</v>
          </cell>
          <cell r="E167">
            <v>3796109.1618232727</v>
          </cell>
          <cell r="F167">
            <v>2942019.7469232604</v>
          </cell>
          <cell r="G167">
            <v>-120587.30000000028</v>
          </cell>
          <cell r="H167">
            <v>-178468.5022640315</v>
          </cell>
          <cell r="I167">
            <v>-64397.123695554437</v>
          </cell>
          <cell r="J167">
            <v>750170.73596882622</v>
          </cell>
          <cell r="K167">
            <v>0</v>
          </cell>
          <cell r="L167">
            <v>-232569.12780264558</v>
          </cell>
          <cell r="M167">
            <v>11105.255237411851</v>
          </cell>
          <cell r="N167">
            <v>529.44059106977761</v>
          </cell>
          <cell r="O167">
            <v>-4624.3647266143735</v>
          </cell>
          <cell r="P167">
            <v>7524.2171187627991</v>
          </cell>
          <cell r="Q167">
            <v>-8179350.0967661217</v>
          </cell>
          <cell r="R167">
            <v>-1036050</v>
          </cell>
          <cell r="S167">
            <v>-2308587.9575923644</v>
          </cell>
          <cell r="T167">
            <v>0</v>
          </cell>
          <cell r="U167">
            <v>3750853.6551795243</v>
          </cell>
          <cell r="V167">
            <v>51966.827640321462</v>
          </cell>
          <cell r="W167">
            <v>0</v>
          </cell>
          <cell r="X167">
            <v>3802820.4828198459</v>
          </cell>
          <cell r="Y167">
            <v>4593909</v>
          </cell>
          <cell r="Z167">
            <v>23461517.529353675</v>
          </cell>
          <cell r="AA167">
            <v>0</v>
          </cell>
          <cell r="AB167">
            <v>3934077.2297892589</v>
          </cell>
          <cell r="AC167">
            <v>31989503.759142935</v>
          </cell>
          <cell r="AD167" t="str">
            <v>N/A</v>
          </cell>
          <cell r="AE167">
            <v>-8631585</v>
          </cell>
          <cell r="AF167">
            <v>-8631585</v>
          </cell>
          <cell r="AG167">
            <v>-8624072</v>
          </cell>
          <cell r="AH167">
            <v>-2864627</v>
          </cell>
          <cell r="AI167">
            <v>565186</v>
          </cell>
          <cell r="AJ167">
            <v>0</v>
          </cell>
          <cell r="AK167">
            <v>-28186683</v>
          </cell>
          <cell r="AL167">
            <v>70692316</v>
          </cell>
          <cell r="AM167">
            <v>-2308587.9575923644</v>
          </cell>
          <cell r="AN167">
            <v>-2638674.6999999997</v>
          </cell>
          <cell r="AO167">
            <v>3473289.0459603756</v>
          </cell>
          <cell r="AP167">
            <v>214304</v>
          </cell>
          <cell r="AQ167">
            <v>-602940</v>
          </cell>
          <cell r="AR167">
            <v>8171825.8796473593</v>
          </cell>
          <cell r="AS167">
            <v>1036050</v>
          </cell>
          <cell r="AT167">
            <v>78037582.26801537</v>
          </cell>
          <cell r="AU167">
            <v>2.4814608212800947E-3</v>
          </cell>
          <cell r="AV167">
            <v>4350954.4674307713</v>
          </cell>
          <cell r="AW167">
            <v>3131300.9944190015</v>
          </cell>
          <cell r="AX167">
            <v>-882818</v>
          </cell>
          <cell r="AY167">
            <v>0</v>
          </cell>
          <cell r="AZ167">
            <v>-33479.239109662434</v>
          </cell>
          <cell r="BA167">
            <v>-2540177.288676491</v>
          </cell>
          <cell r="BB167">
            <v>0</v>
          </cell>
          <cell r="BC167">
            <v>-217467.57580498108</v>
          </cell>
          <cell r="BD167">
            <v>7569.971677466091</v>
          </cell>
          <cell r="BE167">
            <v>739.00881010706757</v>
          </cell>
          <cell r="BF167">
            <v>-275.97000750983909</v>
          </cell>
          <cell r="BG167">
            <v>0</v>
          </cell>
          <cell r="BH167">
            <v>-5655437.3734270306</v>
          </cell>
          <cell r="BI167">
            <v>-153231</v>
          </cell>
          <cell r="BJ167">
            <v>-1992322.0046883281</v>
          </cell>
          <cell r="BK167">
            <v>0</v>
          </cell>
          <cell r="BL167">
            <v>0</v>
          </cell>
          <cell r="BM167">
            <v>7602.5929614226388</v>
          </cell>
          <cell r="BN167">
            <v>0</v>
          </cell>
          <cell r="BO167">
            <v>7602.5929614226388</v>
          </cell>
          <cell r="BP167">
            <v>5027019</v>
          </cell>
          <cell r="BQ167">
            <v>30625543.373173658</v>
          </cell>
          <cell r="BR167">
            <v>0</v>
          </cell>
          <cell r="BS167">
            <v>4834252.3057641257</v>
          </cell>
          <cell r="BT167">
            <v>40486814.678937778</v>
          </cell>
          <cell r="BU167">
            <v>-9257574</v>
          </cell>
          <cell r="BV167">
            <v>-9257574</v>
          </cell>
          <cell r="BW167">
            <v>-9257574</v>
          </cell>
          <cell r="BX167">
            <v>-9250015</v>
          </cell>
          <cell r="BY167">
            <v>-3456476</v>
          </cell>
          <cell r="BZ167">
            <v>0</v>
          </cell>
          <cell r="CA167"/>
          <cell r="CB167">
            <v>-40479213</v>
          </cell>
          <cell r="CC167">
            <v>85206053</v>
          </cell>
          <cell r="CD167">
            <v>-1992322.0046883281</v>
          </cell>
          <cell r="CE167">
            <v>-2414812.9600000004</v>
          </cell>
          <cell r="CF167">
            <v>-12838002.707554609</v>
          </cell>
          <cell r="CG167">
            <v>1336827</v>
          </cell>
          <cell r="CH167">
            <v>-4414095.0399999991</v>
          </cell>
          <cell r="CI167">
            <v>5655437.3734270306</v>
          </cell>
          <cell r="CJ167">
            <v>153231</v>
          </cell>
          <cell r="CK167">
            <v>70692315.661184102</v>
          </cell>
          <cell r="CL167"/>
          <cell r="CM167"/>
          <cell r="CN167"/>
          <cell r="CO167"/>
          <cell r="CP167"/>
          <cell r="CQ167"/>
          <cell r="CR167"/>
          <cell r="CS167">
            <v>2.6150590035770769E-3</v>
          </cell>
          <cell r="CT167">
            <v>2.598805286297988E-3</v>
          </cell>
          <cell r="CU167">
            <v>2.4814608212800947E-3</v>
          </cell>
          <cell r="CV167">
            <v>2.4664607142114714E-3</v>
          </cell>
          <cell r="CW167"/>
          <cell r="CX167"/>
          <cell r="CY167"/>
          <cell r="CZ167"/>
          <cell r="DA167"/>
          <cell r="DB167"/>
          <cell r="DC167"/>
          <cell r="DD167">
            <v>113763955</v>
          </cell>
          <cell r="DE167">
            <v>85206053</v>
          </cell>
          <cell r="DF167">
            <v>70692316</v>
          </cell>
          <cell r="DG167">
            <v>78037583</v>
          </cell>
          <cell r="DH167"/>
          <cell r="DI167"/>
          <cell r="DJ167"/>
          <cell r="DK167"/>
          <cell r="DL167"/>
          <cell r="DM167"/>
          <cell r="DN167"/>
          <cell r="DO167">
            <v>39313894.573284991</v>
          </cell>
          <cell r="DP167">
            <v>38870981.449347503</v>
          </cell>
          <cell r="DQ167">
            <v>39914517.856809318</v>
          </cell>
          <cell r="DR167">
            <v>42084041.897240132</v>
          </cell>
          <cell r="DS167"/>
          <cell r="DT167"/>
          <cell r="DU167"/>
          <cell r="DV167"/>
          <cell r="DW167"/>
          <cell r="DX167"/>
          <cell r="DY167"/>
          <cell r="DZ167">
            <v>2.8937340407202021</v>
          </cell>
          <cell r="EA167">
            <v>2.1920221672568623</v>
          </cell>
          <cell r="EB167">
            <v>1.7710928202516185</v>
          </cell>
          <cell r="EC167">
            <v>1.8543271863132922</v>
          </cell>
          <cell r="ED167"/>
          <cell r="EE167"/>
          <cell r="EF167"/>
          <cell r="EG167"/>
          <cell r="EH167"/>
          <cell r="EI167"/>
          <cell r="EJ167"/>
          <cell r="EK167">
            <v>2.41E-2</v>
          </cell>
          <cell r="EL167">
            <v>3.5200000000000002E-2</v>
          </cell>
          <cell r="EM167">
            <v>4.396794443253986E-2</v>
          </cell>
          <cell r="EN167">
            <v>4.3984752298205455E-2</v>
          </cell>
        </row>
        <row r="168">
          <cell r="B168">
            <v>34405</v>
          </cell>
          <cell r="C168" t="str">
            <v>Haywood Technical College</v>
          </cell>
          <cell r="D168">
            <v>4.8957813001279085E-4</v>
          </cell>
          <cell r="E168">
            <v>753505.62612306653</v>
          </cell>
          <cell r="F168">
            <v>583973.83662357414</v>
          </cell>
          <cell r="G168">
            <v>-17583.949999999953</v>
          </cell>
          <cell r="H168">
            <v>-35424.961403669331</v>
          </cell>
          <cell r="I168">
            <v>-12782.455125035818</v>
          </cell>
          <cell r="J168">
            <v>148904.53514616491</v>
          </cell>
          <cell r="K168">
            <v>0</v>
          </cell>
          <cell r="L168">
            <v>-46163.621432229593</v>
          </cell>
          <cell r="M168">
            <v>2204.3286808178586</v>
          </cell>
          <cell r="N168">
            <v>105.09088307602563</v>
          </cell>
          <cell r="O168">
            <v>-917.90954638285154</v>
          </cell>
          <cell r="P168">
            <v>1493.5134079327099</v>
          </cell>
          <cell r="Q168">
            <v>-1623553.4999692531</v>
          </cell>
          <cell r="R168">
            <v>-405826</v>
          </cell>
          <cell r="S168">
            <v>-652065.46661193855</v>
          </cell>
          <cell r="T168">
            <v>0</v>
          </cell>
          <cell r="U168">
            <v>744522.67083504319</v>
          </cell>
          <cell r="V168">
            <v>10315.113535866456</v>
          </cell>
          <cell r="W168">
            <v>0</v>
          </cell>
          <cell r="X168">
            <v>754837.78437090968</v>
          </cell>
          <cell r="Y168">
            <v>1314561</v>
          </cell>
          <cell r="Z168">
            <v>4656974.9978585988</v>
          </cell>
          <cell r="AA168">
            <v>0</v>
          </cell>
          <cell r="AB168">
            <v>780891.48648851726</v>
          </cell>
          <cell r="AC168">
            <v>6752427.4843471162</v>
          </cell>
          <cell r="AD168" t="str">
            <v>N/A</v>
          </cell>
          <cell r="AE168">
            <v>-1907146</v>
          </cell>
          <cell r="AF168">
            <v>-1907146</v>
          </cell>
          <cell r="AG168">
            <v>-1905654</v>
          </cell>
          <cell r="AH168">
            <v>-396180</v>
          </cell>
          <cell r="AI168">
            <v>118536</v>
          </cell>
          <cell r="AJ168">
            <v>0</v>
          </cell>
          <cell r="AK168">
            <v>-5997590</v>
          </cell>
          <cell r="AL168">
            <v>14010077</v>
          </cell>
          <cell r="AM168">
            <v>-652065.46661193855</v>
          </cell>
          <cell r="AN168">
            <v>-528924.05000000005</v>
          </cell>
          <cell r="AO168">
            <v>689427.70761253522</v>
          </cell>
          <cell r="AP168">
            <v>31536</v>
          </cell>
          <cell r="AQ168">
            <v>-87930</v>
          </cell>
          <cell r="AR168">
            <v>1622059.9865613203</v>
          </cell>
          <cell r="AS168">
            <v>405826</v>
          </cell>
          <cell r="AT168">
            <v>15490007.177561916</v>
          </cell>
          <cell r="AU168">
            <v>4.9178550078450816E-4</v>
          </cell>
          <cell r="AV168">
            <v>862288.98046926386</v>
          </cell>
          <cell r="AW168">
            <v>620573.33907572413</v>
          </cell>
          <cell r="AX168">
            <v>-9153</v>
          </cell>
          <cell r="AY168">
            <v>0</v>
          </cell>
          <cell r="AZ168">
            <v>-6635.0450630673849</v>
          </cell>
          <cell r="BA168">
            <v>-503422.15733584476</v>
          </cell>
          <cell r="BB168">
            <v>0</v>
          </cell>
          <cell r="BC168">
            <v>-43098.565068811105</v>
          </cell>
          <cell r="BD168">
            <v>1500.2462583337292</v>
          </cell>
          <cell r="BE168">
            <v>146.45962355963596</v>
          </cell>
          <cell r="BF168">
            <v>-54.692803199173106</v>
          </cell>
          <cell r="BG168">
            <v>0</v>
          </cell>
          <cell r="BH168">
            <v>-1120816.4469070621</v>
          </cell>
          <cell r="BI168">
            <v>-396673</v>
          </cell>
          <cell r="BJ168">
            <v>-595343.88175110333</v>
          </cell>
          <cell r="BK168">
            <v>0</v>
          </cell>
          <cell r="BL168">
            <v>0</v>
          </cell>
          <cell r="BM168">
            <v>1506.7112705270424</v>
          </cell>
          <cell r="BN168">
            <v>0</v>
          </cell>
          <cell r="BO168">
            <v>1506.7112705270424</v>
          </cell>
          <cell r="BP168">
            <v>1632457</v>
          </cell>
          <cell r="BQ168">
            <v>6069488.6074422738</v>
          </cell>
          <cell r="BR168">
            <v>0</v>
          </cell>
          <cell r="BS168">
            <v>958070.81486882083</v>
          </cell>
          <cell r="BT168">
            <v>8660016.4223110937</v>
          </cell>
          <cell r="BU168">
            <v>-2035199</v>
          </cell>
          <cell r="BV168">
            <v>-2035199</v>
          </cell>
          <cell r="BW168">
            <v>-2035199</v>
          </cell>
          <cell r="BX168">
            <v>-2033701</v>
          </cell>
          <cell r="BY168">
            <v>-519210</v>
          </cell>
          <cell r="BZ168">
            <v>0</v>
          </cell>
          <cell r="CA168"/>
          <cell r="CB168">
            <v>-8658508</v>
          </cell>
          <cell r="CC168">
            <v>16164449</v>
          </cell>
          <cell r="CD168">
            <v>-595343.88175110333</v>
          </cell>
          <cell r="CE168">
            <v>-500527.43000000011</v>
          </cell>
          <cell r="CF168">
            <v>-2544285.0181090869</v>
          </cell>
          <cell r="CG168">
            <v>14059</v>
          </cell>
          <cell r="CH168">
            <v>-45764.569999999891</v>
          </cell>
          <cell r="CI168">
            <v>1120816.4469070621</v>
          </cell>
          <cell r="CJ168">
            <v>396673</v>
          </cell>
          <cell r="CK168">
            <v>14010076.547046872</v>
          </cell>
          <cell r="CL168"/>
          <cell r="CM168"/>
          <cell r="CN168"/>
          <cell r="CO168"/>
          <cell r="CP168"/>
          <cell r="CQ168"/>
          <cell r="CR168"/>
          <cell r="CS168">
            <v>5.4795195720686181E-4</v>
          </cell>
          <cell r="CT168">
            <v>4.9301960761229937E-4</v>
          </cell>
          <cell r="CU168">
            <v>4.9178550078450816E-4</v>
          </cell>
          <cell r="CV168">
            <v>4.8957813001279085E-4</v>
          </cell>
          <cell r="CW168"/>
          <cell r="CX168"/>
          <cell r="CY168"/>
          <cell r="CZ168"/>
          <cell r="DA168"/>
          <cell r="DB168"/>
          <cell r="DC168"/>
          <cell r="DD168">
            <v>23837773</v>
          </cell>
          <cell r="DE168">
            <v>16164449</v>
          </cell>
          <cell r="DF168">
            <v>14010077</v>
          </cell>
          <cell r="DG168">
            <v>15490007</v>
          </cell>
          <cell r="DH168"/>
          <cell r="DI168"/>
          <cell r="DJ168"/>
          <cell r="DK168"/>
          <cell r="DL168"/>
          <cell r="DM168"/>
          <cell r="DN168"/>
          <cell r="DO168">
            <v>8410829.2913651001</v>
          </cell>
          <cell r="DP168">
            <v>8235194.4700351711</v>
          </cell>
          <cell r="DQ168">
            <v>8273233.320131707</v>
          </cell>
          <cell r="DR168">
            <v>8435773.4133191705</v>
          </cell>
          <cell r="DS168"/>
          <cell r="DT168"/>
          <cell r="DU168"/>
          <cell r="DV168"/>
          <cell r="DW168"/>
          <cell r="DX168"/>
          <cell r="DY168"/>
          <cell r="DZ168">
            <v>2.8341762951333265</v>
          </cell>
          <cell r="EA168">
            <v>1.962849700613198</v>
          </cell>
          <cell r="EB168">
            <v>1.693422203615184</v>
          </cell>
          <cell r="EC168">
            <v>1.8362284334881447</v>
          </cell>
          <cell r="ED168"/>
          <cell r="EE168"/>
          <cell r="EF168"/>
          <cell r="EG168"/>
          <cell r="EH168"/>
          <cell r="EI168"/>
          <cell r="EJ168"/>
          <cell r="EK168">
            <v>2.41E-2</v>
          </cell>
          <cell r="EL168">
            <v>3.5200000000000002E-2</v>
          </cell>
          <cell r="EM168">
            <v>4.396794443253986E-2</v>
          </cell>
          <cell r="EN168">
            <v>4.3984752298205455E-2</v>
          </cell>
        </row>
        <row r="169">
          <cell r="B169">
            <v>34500</v>
          </cell>
          <cell r="C169" t="str">
            <v>Henderson County Schools</v>
          </cell>
          <cell r="D169">
            <v>4.5244575431156887E-3</v>
          </cell>
          <cell r="E169">
            <v>6963554.9565981403</v>
          </cell>
          <cell r="F169">
            <v>5396819.5638655452</v>
          </cell>
          <cell r="G169">
            <v>-216575.52999999933</v>
          </cell>
          <cell r="H169">
            <v>-327381.31875544839</v>
          </cell>
          <cell r="I169">
            <v>-118129.61397702778</v>
          </cell>
          <cell r="J169">
            <v>1376107.7261122742</v>
          </cell>
          <cell r="K169">
            <v>0</v>
          </cell>
          <cell r="L169">
            <v>-426623.11161883676</v>
          </cell>
          <cell r="M169">
            <v>20371.399202762688</v>
          </cell>
          <cell r="N169">
            <v>971.20195837504127</v>
          </cell>
          <cell r="O169">
            <v>-8482.9009231300624</v>
          </cell>
          <cell r="P169">
            <v>13802.368998976781</v>
          </cell>
          <cell r="Q169">
            <v>-15004140.155108334</v>
          </cell>
          <cell r="R169">
            <v>310493</v>
          </cell>
          <cell r="S169">
            <v>-2019212.4136467017</v>
          </cell>
          <cell r="T169">
            <v>1900839</v>
          </cell>
          <cell r="U169">
            <v>6880538.5853167959</v>
          </cell>
          <cell r="V169">
            <v>95327.56956326135</v>
          </cell>
          <cell r="W169">
            <v>0</v>
          </cell>
          <cell r="X169">
            <v>8876705.154880058</v>
          </cell>
          <cell r="Y169">
            <v>2375345</v>
          </cell>
          <cell r="Z169">
            <v>43037636.621170186</v>
          </cell>
          <cell r="AA169">
            <v>0</v>
          </cell>
          <cell r="AB169">
            <v>7216642.5740984138</v>
          </cell>
          <cell r="AC169">
            <v>52629624.195268601</v>
          </cell>
          <cell r="AD169" t="str">
            <v>N/A</v>
          </cell>
          <cell r="AE169">
            <v>-13618068</v>
          </cell>
          <cell r="AF169">
            <v>-13618068</v>
          </cell>
          <cell r="AG169">
            <v>-13604286</v>
          </cell>
          <cell r="AH169">
            <v>-3953902</v>
          </cell>
          <cell r="AI169">
            <v>1041405</v>
          </cell>
          <cell r="AJ169">
            <v>0</v>
          </cell>
          <cell r="AK169">
            <v>-43752919</v>
          </cell>
          <cell r="AL169">
            <v>129621915</v>
          </cell>
          <cell r="AM169">
            <v>-2019212.4136467017</v>
          </cell>
          <cell r="AN169">
            <v>-4784743.4700000007</v>
          </cell>
          <cell r="AO169">
            <v>6371376.0907967789</v>
          </cell>
          <cell r="AP169">
            <v>365257</v>
          </cell>
          <cell r="AQ169">
            <v>-1082865</v>
          </cell>
          <cell r="AR169">
            <v>14990337.786109358</v>
          </cell>
          <cell r="AS169">
            <v>-310493</v>
          </cell>
          <cell r="AT169">
            <v>143151571.99325943</v>
          </cell>
          <cell r="AU169">
            <v>4.5500235513210316E-3</v>
          </cell>
          <cell r="AV169">
            <v>7977939.9004667532</v>
          </cell>
          <cell r="AW169">
            <v>5741574.9419455528</v>
          </cell>
          <cell r="AX169">
            <v>-323117</v>
          </cell>
          <cell r="AY169">
            <v>0</v>
          </cell>
          <cell r="AZ169">
            <v>-61387.76204844132</v>
          </cell>
          <cell r="BA169">
            <v>-4657686.4679437326</v>
          </cell>
          <cell r="BB169">
            <v>0</v>
          </cell>
          <cell r="BC169">
            <v>-398750.03589656431</v>
          </cell>
          <cell r="BD169">
            <v>13880.351895919004</v>
          </cell>
          <cell r="BE169">
            <v>1355.0516138660191</v>
          </cell>
          <cell r="BF169">
            <v>-506.02049520985611</v>
          </cell>
          <cell r="BG169">
            <v>0</v>
          </cell>
          <cell r="BH169">
            <v>-10369848.688096456</v>
          </cell>
          <cell r="BI169">
            <v>633613</v>
          </cell>
          <cell r="BJ169">
            <v>-1442932.728558314</v>
          </cell>
          <cell r="BK169">
            <v>2534452</v>
          </cell>
          <cell r="BL169">
            <v>0</v>
          </cell>
          <cell r="BM169">
            <v>13940.16650552467</v>
          </cell>
          <cell r="BN169">
            <v>0</v>
          </cell>
          <cell r="BO169">
            <v>2548392.1665055249</v>
          </cell>
          <cell r="BP169">
            <v>1615600</v>
          </cell>
          <cell r="BQ169">
            <v>56155206.008072257</v>
          </cell>
          <cell r="BR169">
            <v>0</v>
          </cell>
          <cell r="BS169">
            <v>8864118.1257529836</v>
          </cell>
          <cell r="BT169">
            <v>66634924.133825243</v>
          </cell>
          <cell r="BU169">
            <v>-14764550</v>
          </cell>
          <cell r="BV169">
            <v>-14764550</v>
          </cell>
          <cell r="BW169">
            <v>-14764550</v>
          </cell>
          <cell r="BX169">
            <v>-14750689</v>
          </cell>
          <cell r="BY169">
            <v>-5042194</v>
          </cell>
          <cell r="BZ169">
            <v>0</v>
          </cell>
          <cell r="CA169"/>
          <cell r="CB169">
            <v>-64086533</v>
          </cell>
          <cell r="CC169">
            <v>150412119</v>
          </cell>
          <cell r="CD169">
            <v>-1442932.728558314</v>
          </cell>
          <cell r="CE169">
            <v>-4356210.51</v>
          </cell>
          <cell r="CF169">
            <v>-23539849.660476767</v>
          </cell>
          <cell r="CG169">
            <v>428153</v>
          </cell>
          <cell r="CH169">
            <v>-1615600.4900000002</v>
          </cell>
          <cell r="CI169">
            <v>10369848.688096456</v>
          </cell>
          <cell r="CJ169">
            <v>-633613</v>
          </cell>
          <cell r="CK169">
            <v>129621914.29906139</v>
          </cell>
          <cell r="CL169"/>
          <cell r="CM169"/>
          <cell r="CN169"/>
          <cell r="CO169"/>
          <cell r="CP169"/>
          <cell r="CQ169"/>
          <cell r="CR169"/>
          <cell r="CS169">
            <v>4.4938371957256697E-3</v>
          </cell>
          <cell r="CT169">
            <v>4.5876061266894204E-3</v>
          </cell>
          <cell r="CU169">
            <v>4.5500235513210316E-3</v>
          </cell>
          <cell r="CV169">
            <v>4.5244575431156887E-3</v>
          </cell>
          <cell r="CW169"/>
          <cell r="CX169"/>
          <cell r="CY169"/>
          <cell r="CZ169"/>
          <cell r="DA169"/>
          <cell r="DB169"/>
          <cell r="DC169"/>
          <cell r="DD169">
            <v>195497193</v>
          </cell>
          <cell r="DE169">
            <v>150412119</v>
          </cell>
          <cell r="DF169">
            <v>129621915</v>
          </cell>
          <cell r="DG169">
            <v>143151572</v>
          </cell>
          <cell r="DH169"/>
          <cell r="DI169"/>
          <cell r="DJ169"/>
          <cell r="DK169"/>
          <cell r="DL169"/>
          <cell r="DM169"/>
          <cell r="DN169"/>
          <cell r="DO169">
            <v>68242639.035295248</v>
          </cell>
          <cell r="DP169">
            <v>70291720.08204098</v>
          </cell>
          <cell r="DQ169">
            <v>72003937.807843864</v>
          </cell>
          <cell r="DR169">
            <v>76311545.587270066</v>
          </cell>
          <cell r="DS169"/>
          <cell r="DT169"/>
          <cell r="DU169"/>
          <cell r="DV169"/>
          <cell r="DW169"/>
          <cell r="DX169"/>
          <cell r="DY169"/>
          <cell r="DZ169">
            <v>2.8647367066049192</v>
          </cell>
          <cell r="EA169">
            <v>2.1398269785466408</v>
          </cell>
          <cell r="EB169">
            <v>1.8002059185418526</v>
          </cell>
          <cell r="EC169">
            <v>1.875883536342368</v>
          </cell>
          <cell r="ED169"/>
          <cell r="EE169"/>
          <cell r="EF169"/>
          <cell r="EG169"/>
          <cell r="EH169"/>
          <cell r="EI169"/>
          <cell r="EJ169"/>
          <cell r="EK169">
            <v>2.41E-2</v>
          </cell>
          <cell r="EL169">
            <v>3.5200000000000002E-2</v>
          </cell>
          <cell r="EM169">
            <v>4.396794443253986E-2</v>
          </cell>
          <cell r="EN169">
            <v>4.3984752298205455E-2</v>
          </cell>
        </row>
        <row r="170">
          <cell r="B170">
            <v>34501</v>
          </cell>
          <cell r="C170" t="str">
            <v>Mountain Community School</v>
          </cell>
          <cell r="D170">
            <v>6.0845545926163702E-5</v>
          </cell>
          <cell r="E170">
            <v>93646.8734391709</v>
          </cell>
          <cell r="F170">
            <v>72577.193950696645</v>
          </cell>
          <cell r="G170">
            <v>-12288.000000000007</v>
          </cell>
          <cell r="H170">
            <v>-4402.6703479651451</v>
          </cell>
          <cell r="I170">
            <v>-1588.6237817428112</v>
          </cell>
          <cell r="J170">
            <v>18506.091625484423</v>
          </cell>
          <cell r="K170">
            <v>0</v>
          </cell>
          <cell r="L170">
            <v>-5737.2880359246765</v>
          </cell>
          <cell r="M170">
            <v>273.95746207364027</v>
          </cell>
          <cell r="N170">
            <v>13.060861506326596</v>
          </cell>
          <cell r="O170">
            <v>-114.0792532114184</v>
          </cell>
          <cell r="P170">
            <v>185.61621339445202</v>
          </cell>
          <cell r="Q170">
            <v>-201777.80213217877</v>
          </cell>
          <cell r="R170">
            <v>75951</v>
          </cell>
          <cell r="S170">
            <v>35245.330001303606</v>
          </cell>
          <cell r="T170">
            <v>269732</v>
          </cell>
          <cell r="U170">
            <v>92530.457518966665</v>
          </cell>
          <cell r="V170">
            <v>1281.9786585723461</v>
          </cell>
          <cell r="W170">
            <v>0</v>
          </cell>
          <cell r="X170">
            <v>363544.436177539</v>
          </cell>
          <cell r="Y170">
            <v>61444.999999999993</v>
          </cell>
          <cell r="Z170">
            <v>578776.23353354947</v>
          </cell>
          <cell r="AA170">
            <v>0</v>
          </cell>
          <cell r="AB170">
            <v>97050.431569004038</v>
          </cell>
          <cell r="AC170">
            <v>737271.66510255355</v>
          </cell>
          <cell r="AD170" t="str">
            <v>N/A</v>
          </cell>
          <cell r="AE170">
            <v>-120739</v>
          </cell>
          <cell r="AF170">
            <v>-120739</v>
          </cell>
          <cell r="AG170">
            <v>-120553</v>
          </cell>
          <cell r="AH170">
            <v>-16325</v>
          </cell>
          <cell r="AI170">
            <v>4628</v>
          </cell>
          <cell r="AJ170">
            <v>0</v>
          </cell>
          <cell r="AK170">
            <v>-373728</v>
          </cell>
          <cell r="AL170">
            <v>1777165</v>
          </cell>
          <cell r="AM170">
            <v>35245.330001303606</v>
          </cell>
          <cell r="AN170">
            <v>-59124.999999999993</v>
          </cell>
          <cell r="AO170">
            <v>85683.168170139281</v>
          </cell>
          <cell r="AP170">
            <v>21958</v>
          </cell>
          <cell r="AQ170">
            <v>-61444.999999999993</v>
          </cell>
          <cell r="AR170">
            <v>201592.18591878432</v>
          </cell>
          <cell r="AS170">
            <v>-75951</v>
          </cell>
          <cell r="AT170">
            <v>1925122.6840902271</v>
          </cell>
          <cell r="AU170">
            <v>6.2382539832500194E-5</v>
          </cell>
          <cell r="AV170">
            <v>109380.56649787333</v>
          </cell>
          <cell r="AW170">
            <v>78719.159027916001</v>
          </cell>
          <cell r="AX170">
            <v>41881</v>
          </cell>
          <cell r="AY170">
            <v>0</v>
          </cell>
          <cell r="AZ170">
            <v>-841.64938225497519</v>
          </cell>
          <cell r="BA170">
            <v>-63858.639045821583</v>
          </cell>
          <cell r="BB170">
            <v>0</v>
          </cell>
          <cell r="BC170">
            <v>-5467.0134598108189</v>
          </cell>
          <cell r="BD170">
            <v>190.30486222096326</v>
          </cell>
          <cell r="BE170">
            <v>18.578268952596549</v>
          </cell>
          <cell r="BF170">
            <v>-6.9377319353270952</v>
          </cell>
          <cell r="BG170">
            <v>0</v>
          </cell>
          <cell r="BH170">
            <v>-142174.53855911581</v>
          </cell>
          <cell r="BI170">
            <v>34072</v>
          </cell>
          <cell r="BJ170">
            <v>51912.830478024378</v>
          </cell>
          <cell r="BK170">
            <v>345683</v>
          </cell>
          <cell r="BL170">
            <v>0</v>
          </cell>
          <cell r="BM170">
            <v>191.12494308960129</v>
          </cell>
          <cell r="BN170">
            <v>0</v>
          </cell>
          <cell r="BO170">
            <v>345874.12494308961</v>
          </cell>
          <cell r="BP170">
            <v>0</v>
          </cell>
          <cell r="BQ170">
            <v>769909.06444511644</v>
          </cell>
          <cell r="BR170">
            <v>0</v>
          </cell>
          <cell r="BS170">
            <v>121530.40436444047</v>
          </cell>
          <cell r="BT170">
            <v>891439.46880955691</v>
          </cell>
          <cell r="BU170">
            <v>-130734</v>
          </cell>
          <cell r="BV170">
            <v>-130734</v>
          </cell>
          <cell r="BW170">
            <v>-130734</v>
          </cell>
          <cell r="BX170">
            <v>-130543</v>
          </cell>
          <cell r="BY170">
            <v>-22821</v>
          </cell>
          <cell r="BZ170">
            <v>0</v>
          </cell>
          <cell r="CA170"/>
          <cell r="CB170">
            <v>-545566</v>
          </cell>
          <cell r="CC170">
            <v>1850632</v>
          </cell>
          <cell r="CD170">
            <v>51912.830478024378</v>
          </cell>
          <cell r="CE170">
            <v>-52491.29</v>
          </cell>
          <cell r="CF170">
            <v>-322740.22156861325</v>
          </cell>
          <cell r="CG170">
            <v>-67646</v>
          </cell>
          <cell r="CH170">
            <v>209395.29</v>
          </cell>
          <cell r="CI170">
            <v>142174.53855911581</v>
          </cell>
          <cell r="CJ170">
            <v>-34072</v>
          </cell>
          <cell r="CK170">
            <v>1777165.1474685268</v>
          </cell>
          <cell r="CL170"/>
          <cell r="CM170"/>
          <cell r="CN170"/>
          <cell r="CO170"/>
          <cell r="CP170"/>
          <cell r="CQ170"/>
          <cell r="CR170"/>
          <cell r="CS170">
            <v>5.1589004249023141E-5</v>
          </cell>
          <cell r="CT170">
            <v>5.6444722484643235E-5</v>
          </cell>
          <cell r="CU170">
            <v>6.2382539832500194E-5</v>
          </cell>
          <cell r="CV170">
            <v>6.0845545926163702E-5</v>
          </cell>
          <cell r="CW170"/>
          <cell r="CX170"/>
          <cell r="CY170"/>
          <cell r="CZ170"/>
          <cell r="DA170"/>
          <cell r="DB170"/>
          <cell r="DC170"/>
          <cell r="DD170">
            <v>2244297</v>
          </cell>
          <cell r="DE170">
            <v>1850632</v>
          </cell>
          <cell r="DF170">
            <v>1777165</v>
          </cell>
          <cell r="DG170">
            <v>1925123</v>
          </cell>
          <cell r="DH170"/>
          <cell r="DI170"/>
          <cell r="DJ170"/>
          <cell r="DK170"/>
          <cell r="DL170"/>
          <cell r="DM170"/>
          <cell r="DN170"/>
          <cell r="DO170">
            <v>781480.91789534793</v>
          </cell>
          <cell r="DP170">
            <v>806386.4167585508</v>
          </cell>
          <cell r="DQ170">
            <v>867630.15054878441</v>
          </cell>
          <cell r="DR170">
            <v>942980.57171439996</v>
          </cell>
          <cell r="DS170"/>
          <cell r="DT170"/>
          <cell r="DU170"/>
          <cell r="DV170"/>
          <cell r="DW170"/>
          <cell r="DX170"/>
          <cell r="DY170"/>
          <cell r="DZ170">
            <v>2.8718513128180376</v>
          </cell>
          <cell r="EA170">
            <v>2.2949692126995718</v>
          </cell>
          <cell r="EB170">
            <v>2.048297882313018</v>
          </cell>
          <cell r="EC170">
            <v>2.0415298657744363</v>
          </cell>
          <cell r="ED170"/>
          <cell r="EE170"/>
          <cell r="EF170"/>
          <cell r="EG170"/>
          <cell r="EH170"/>
          <cell r="EI170"/>
          <cell r="EJ170"/>
          <cell r="EK170">
            <v>2.41E-2</v>
          </cell>
          <cell r="EL170">
            <v>3.5200000000000002E-2</v>
          </cell>
          <cell r="EM170">
            <v>4.396794443253986E-2</v>
          </cell>
          <cell r="EN170">
            <v>4.3984752298205455E-2</v>
          </cell>
        </row>
        <row r="171">
          <cell r="B171">
            <v>34505</v>
          </cell>
          <cell r="C171" t="str">
            <v>Blue Ridge Community College</v>
          </cell>
          <cell r="D171">
            <v>5.4835550931524334E-4</v>
          </cell>
          <cell r="E171">
            <v>843969.40152089798</v>
          </cell>
          <cell r="F171">
            <v>654084.10012132372</v>
          </cell>
          <cell r="G171">
            <v>-148007.99000000011</v>
          </cell>
          <cell r="H171">
            <v>-39677.983067737157</v>
          </cell>
          <cell r="I171">
            <v>-14317.080892083824</v>
          </cell>
          <cell r="J171">
            <v>166781.59665198185</v>
          </cell>
          <cell r="K171">
            <v>0</v>
          </cell>
          <cell r="L171">
            <v>-51705.896547390665</v>
          </cell>
          <cell r="M171">
            <v>2468.9742093595869</v>
          </cell>
          <cell r="N171">
            <v>117.70780020757287</v>
          </cell>
          <cell r="O171">
            <v>-1028.1111960596404</v>
          </cell>
          <cell r="P171">
            <v>1672.8204453387025</v>
          </cell>
          <cell r="Q171">
            <v>-1818472.7866682399</v>
          </cell>
          <cell r="R171">
            <v>138481</v>
          </cell>
          <cell r="S171">
            <v>-265634.24762240215</v>
          </cell>
          <cell r="T171">
            <v>1348388</v>
          </cell>
          <cell r="U171">
            <v>833907.97777635406</v>
          </cell>
          <cell r="V171">
            <v>11553.517181122514</v>
          </cell>
          <cell r="W171">
            <v>0</v>
          </cell>
          <cell r="X171">
            <v>2193849.4949574769</v>
          </cell>
          <cell r="Y171">
            <v>1335868</v>
          </cell>
          <cell r="Z171">
            <v>5216078.374972322</v>
          </cell>
          <cell r="AA171">
            <v>0</v>
          </cell>
          <cell r="AB171">
            <v>874643.13159201154</v>
          </cell>
          <cell r="AC171">
            <v>7426589.506564334</v>
          </cell>
          <cell r="AD171" t="str">
            <v>N/A</v>
          </cell>
          <cell r="AE171">
            <v>-1671389</v>
          </cell>
          <cell r="AF171">
            <v>-1671389</v>
          </cell>
          <cell r="AG171">
            <v>-1669719</v>
          </cell>
          <cell r="AH171">
            <v>-224703</v>
          </cell>
          <cell r="AI171">
            <v>4461</v>
          </cell>
          <cell r="AJ171">
            <v>0</v>
          </cell>
          <cell r="AK171">
            <v>-5232739</v>
          </cell>
          <cell r="AL171">
            <v>16251304</v>
          </cell>
          <cell r="AM171">
            <v>-265634.24762240215</v>
          </cell>
          <cell r="AN171">
            <v>-662244.00999999989</v>
          </cell>
          <cell r="AO171">
            <v>772198.46755416819</v>
          </cell>
          <cell r="AP171">
            <v>315770</v>
          </cell>
          <cell r="AQ171">
            <v>-740020</v>
          </cell>
          <cell r="AR171">
            <v>1816799.9662229014</v>
          </cell>
          <cell r="AS171">
            <v>-138481</v>
          </cell>
          <cell r="AT171">
            <v>17349693.176154669</v>
          </cell>
          <cell r="AU171">
            <v>5.7045765812100053E-4</v>
          </cell>
          <cell r="AV171">
            <v>1000231.5066982488</v>
          </cell>
          <cell r="AW171">
            <v>719848.00921690569</v>
          </cell>
          <cell r="AX171">
            <v>337094</v>
          </cell>
          <cell r="AY171">
            <v>0</v>
          </cell>
          <cell r="AZ171">
            <v>-7696.4698271233765</v>
          </cell>
          <cell r="BA171">
            <v>-583955.85974354611</v>
          </cell>
          <cell r="BB171">
            <v>0</v>
          </cell>
          <cell r="BC171">
            <v>-49993.150384282388</v>
          </cell>
          <cell r="BD171">
            <v>1740.2444068981636</v>
          </cell>
          <cell r="BE171">
            <v>169.88913608033141</v>
          </cell>
          <cell r="BF171">
            <v>-63.442147804890901</v>
          </cell>
          <cell r="BG171">
            <v>0</v>
          </cell>
          <cell r="BH171">
            <v>-1300116.2589506025</v>
          </cell>
          <cell r="BI171">
            <v>-198616</v>
          </cell>
          <cell r="BJ171">
            <v>-81357.531595226377</v>
          </cell>
          <cell r="BK171">
            <v>1685485</v>
          </cell>
          <cell r="BL171">
            <v>0</v>
          </cell>
          <cell r="BM171">
            <v>1747.7436432718223</v>
          </cell>
          <cell r="BN171">
            <v>0</v>
          </cell>
          <cell r="BO171">
            <v>1687232.7436432717</v>
          </cell>
          <cell r="BP171">
            <v>794464</v>
          </cell>
          <cell r="BQ171">
            <v>7040439.8898916896</v>
          </cell>
          <cell r="BR171">
            <v>0</v>
          </cell>
          <cell r="BS171">
            <v>1111335.8008568657</v>
          </cell>
          <cell r="BT171">
            <v>8946239.6907485556</v>
          </cell>
          <cell r="BU171">
            <v>-1751547</v>
          </cell>
          <cell r="BV171">
            <v>-1751547</v>
          </cell>
          <cell r="BW171">
            <v>-1751547</v>
          </cell>
          <cell r="BX171">
            <v>-1749810</v>
          </cell>
          <cell r="BY171">
            <v>-254555</v>
          </cell>
          <cell r="BZ171">
            <v>0</v>
          </cell>
          <cell r="CA171"/>
          <cell r="CB171">
            <v>-7259006</v>
          </cell>
          <cell r="CC171">
            <v>17236632</v>
          </cell>
          <cell r="CD171">
            <v>-81357.531595226377</v>
          </cell>
          <cell r="CE171">
            <v>-627238.18000000005</v>
          </cell>
          <cell r="CF171">
            <v>-2951300.6599575169</v>
          </cell>
          <cell r="CG171">
            <v>-509650</v>
          </cell>
          <cell r="CH171">
            <v>1685485.1800000002</v>
          </cell>
          <cell r="CI171">
            <v>1300116.2589506025</v>
          </cell>
          <cell r="CJ171">
            <v>198616</v>
          </cell>
          <cell r="CK171">
            <v>16251303.067397859</v>
          </cell>
          <cell r="CL171"/>
          <cell r="CM171"/>
          <cell r="CN171"/>
          <cell r="CO171"/>
          <cell r="CP171"/>
          <cell r="CQ171"/>
          <cell r="CR171"/>
          <cell r="CS171">
            <v>5.5545647658876765E-4</v>
          </cell>
          <cell r="CT171">
            <v>5.2572145719075893E-4</v>
          </cell>
          <cell r="CU171">
            <v>5.7045765812100053E-4</v>
          </cell>
          <cell r="CV171">
            <v>5.4835550931524334E-4</v>
          </cell>
          <cell r="CW171"/>
          <cell r="CX171"/>
          <cell r="CY171"/>
          <cell r="CZ171"/>
          <cell r="DA171"/>
          <cell r="DB171"/>
          <cell r="DC171"/>
          <cell r="DD171">
            <v>24164245</v>
          </cell>
          <cell r="DE171">
            <v>17236632</v>
          </cell>
          <cell r="DF171">
            <v>16251304</v>
          </cell>
          <cell r="DG171">
            <v>17349694</v>
          </cell>
          <cell r="DH171"/>
          <cell r="DI171"/>
          <cell r="DJ171"/>
          <cell r="DK171"/>
          <cell r="DL171"/>
          <cell r="DM171"/>
          <cell r="DN171"/>
          <cell r="DO171">
            <v>9830727.1450771708</v>
          </cell>
          <cell r="DP171">
            <v>10358152.501635397</v>
          </cell>
          <cell r="DQ171">
            <v>10367639.212969344</v>
          </cell>
          <cell r="DR171">
            <v>10562084.315674197</v>
          </cell>
          <cell r="DS171"/>
          <cell r="DT171"/>
          <cell r="DU171"/>
          <cell r="DV171"/>
          <cell r="DW171"/>
          <cell r="DX171"/>
          <cell r="DY171"/>
          <cell r="DZ171">
            <v>2.4580323147408758</v>
          </cell>
          <cell r="EA171">
            <v>1.6640643200878336</v>
          </cell>
          <cell r="EB171">
            <v>1.5675028486398828</v>
          </cell>
          <cell r="EC171">
            <v>1.6426392255033364</v>
          </cell>
          <cell r="ED171"/>
          <cell r="EE171"/>
          <cell r="EF171"/>
          <cell r="EG171"/>
          <cell r="EH171"/>
          <cell r="EI171"/>
          <cell r="EJ171"/>
          <cell r="EK171">
            <v>2.41E-2</v>
          </cell>
          <cell r="EL171">
            <v>3.5200000000000002E-2</v>
          </cell>
          <cell r="EM171">
            <v>4.396794443253986E-2</v>
          </cell>
          <cell r="EN171">
            <v>4.3984752298205455E-2</v>
          </cell>
        </row>
        <row r="172">
          <cell r="B172">
            <v>34600</v>
          </cell>
          <cell r="C172" t="str">
            <v>Hertford County Schools</v>
          </cell>
          <cell r="D172">
            <v>9.7940254616040497E-4</v>
          </cell>
          <cell r="E172">
            <v>1507390.3091868926</v>
          </cell>
          <cell r="F172">
            <v>1168241.4458857591</v>
          </cell>
          <cell r="G172">
            <v>-378224.22</v>
          </cell>
          <cell r="H172">
            <v>-70867.7436132234</v>
          </cell>
          <cell r="I172">
            <v>-25571.340564812646</v>
          </cell>
          <cell r="J172">
            <v>297883.97789169062</v>
          </cell>
          <cell r="K172">
            <v>0</v>
          </cell>
          <cell r="L172">
            <v>-92350.465837862212</v>
          </cell>
          <cell r="M172">
            <v>4409.7662665426105</v>
          </cell>
          <cell r="N172">
            <v>210.2346329486079</v>
          </cell>
          <cell r="O172">
            <v>-1836.2808543935971</v>
          </cell>
          <cell r="P172">
            <v>2987.7781395500315</v>
          </cell>
          <cell r="Q172">
            <v>-3247923.7413157728</v>
          </cell>
          <cell r="R172">
            <v>-166964</v>
          </cell>
          <cell r="S172">
            <v>-1002614.2801826815</v>
          </cell>
          <cell r="T172">
            <v>143541</v>
          </cell>
          <cell r="U172">
            <v>1489419.8796644276</v>
          </cell>
          <cell r="V172">
            <v>20635.416170851666</v>
          </cell>
          <cell r="W172">
            <v>0</v>
          </cell>
          <cell r="X172">
            <v>1653596.2958352792</v>
          </cell>
          <cell r="Y172">
            <v>2750364</v>
          </cell>
          <cell r="Z172">
            <v>9316292.7236739416</v>
          </cell>
          <cell r="AA172">
            <v>0</v>
          </cell>
          <cell r="AB172">
            <v>1562175.8065905757</v>
          </cell>
          <cell r="AC172">
            <v>13628832.530264517</v>
          </cell>
          <cell r="AD172" t="str">
            <v>N/A</v>
          </cell>
          <cell r="AE172">
            <v>-3513402</v>
          </cell>
          <cell r="AF172">
            <v>-3513402</v>
          </cell>
          <cell r="AG172">
            <v>-3510418</v>
          </cell>
          <cell r="AH172">
            <v>-1332104</v>
          </cell>
          <cell r="AI172">
            <v>-105911</v>
          </cell>
          <cell r="AJ172">
            <v>0</v>
          </cell>
          <cell r="AK172">
            <v>-11975237</v>
          </cell>
          <cell r="AL172">
            <v>29462824</v>
          </cell>
          <cell r="AM172">
            <v>-1002614.2801826815</v>
          </cell>
          <cell r="AN172">
            <v>-1155439.78</v>
          </cell>
          <cell r="AO172">
            <v>1379202.2372641666</v>
          </cell>
          <cell r="AP172">
            <v>783054</v>
          </cell>
          <cell r="AQ172">
            <v>-1891119.9999999998</v>
          </cell>
          <cell r="AR172">
            <v>3244935.9631762225</v>
          </cell>
          <cell r="AS172">
            <v>166964</v>
          </cell>
          <cell r="AT172">
            <v>30987806.140257709</v>
          </cell>
          <cell r="AU172">
            <v>1.0342120384801592E-3</v>
          </cell>
          <cell r="AV172">
            <v>1813371.1604500154</v>
          </cell>
          <cell r="AW172">
            <v>1305049.4921223212</v>
          </cell>
          <cell r="AX172">
            <v>-214807</v>
          </cell>
          <cell r="AY172">
            <v>0</v>
          </cell>
          <cell r="AZ172">
            <v>-13953.326133316534</v>
          </cell>
          <cell r="BA172">
            <v>-1058683.622684763</v>
          </cell>
          <cell r="BB172">
            <v>0</v>
          </cell>
          <cell r="BC172">
            <v>-90635.154481539008</v>
          </cell>
          <cell r="BD172">
            <v>3154.978620919997</v>
          </cell>
          <cell r="BE172">
            <v>308.00075560385318</v>
          </cell>
          <cell r="BF172">
            <v>-115.01753385689248</v>
          </cell>
          <cell r="BG172">
            <v>0</v>
          </cell>
          <cell r="BH172">
            <v>-2357047.6568925246</v>
          </cell>
          <cell r="BI172">
            <v>47847</v>
          </cell>
          <cell r="BJ172">
            <v>-565511.14577713935</v>
          </cell>
          <cell r="BK172">
            <v>191388</v>
          </cell>
          <cell r="BL172">
            <v>0</v>
          </cell>
          <cell r="BM172">
            <v>3168.5743723778573</v>
          </cell>
          <cell r="BN172">
            <v>0</v>
          </cell>
          <cell r="BO172">
            <v>194556.57437237786</v>
          </cell>
          <cell r="BP172">
            <v>1074055</v>
          </cell>
          <cell r="BQ172">
            <v>12763975.707338938</v>
          </cell>
          <cell r="BR172">
            <v>0</v>
          </cell>
          <cell r="BS172">
            <v>2014797.8516511875</v>
          </cell>
          <cell r="BT172">
            <v>15852828.558990126</v>
          </cell>
          <cell r="BU172">
            <v>-3593494</v>
          </cell>
          <cell r="BV172">
            <v>-3593494</v>
          </cell>
          <cell r="BW172">
            <v>-3593494</v>
          </cell>
          <cell r="BX172">
            <v>-3590343</v>
          </cell>
          <cell r="BY172">
            <v>-1287448</v>
          </cell>
          <cell r="BZ172">
            <v>0</v>
          </cell>
          <cell r="CA172"/>
          <cell r="CB172">
            <v>-15658273</v>
          </cell>
          <cell r="CC172">
            <v>34897842</v>
          </cell>
          <cell r="CD172">
            <v>-565511.14577713935</v>
          </cell>
          <cell r="CE172">
            <v>-1097914.2500000002</v>
          </cell>
          <cell r="CF172">
            <v>-5350564.8109909007</v>
          </cell>
          <cell r="CG172">
            <v>343827</v>
          </cell>
          <cell r="CH172">
            <v>-1074054.7499999998</v>
          </cell>
          <cell r="CI172">
            <v>2357047.6568925246</v>
          </cell>
          <cell r="CJ172">
            <v>-47847</v>
          </cell>
          <cell r="CK172">
            <v>29462824.700124487</v>
          </cell>
          <cell r="CL172"/>
          <cell r="CM172"/>
          <cell r="CN172"/>
          <cell r="CO172"/>
          <cell r="CP172"/>
          <cell r="CQ172"/>
          <cell r="CR172"/>
          <cell r="CS172">
            <v>1.0584263195967936E-3</v>
          </cell>
          <cell r="CT172">
            <v>1.0643926441098795E-3</v>
          </cell>
          <cell r="CU172">
            <v>1.0342120384801592E-3</v>
          </cell>
          <cell r="CV172">
            <v>9.7940254616040497E-4</v>
          </cell>
          <cell r="CW172"/>
          <cell r="CX172"/>
          <cell r="CY172"/>
          <cell r="CZ172"/>
          <cell r="DA172"/>
          <cell r="DB172"/>
          <cell r="DC172"/>
          <cell r="DD172">
            <v>46045142</v>
          </cell>
          <cell r="DE172">
            <v>34897842</v>
          </cell>
          <cell r="DF172">
            <v>29462824</v>
          </cell>
          <cell r="DG172">
            <v>30987806</v>
          </cell>
          <cell r="DH172"/>
          <cell r="DI172"/>
          <cell r="DJ172"/>
          <cell r="DK172"/>
          <cell r="DL172"/>
          <cell r="DM172"/>
          <cell r="DN172"/>
          <cell r="DO172">
            <v>17315255.890475314</v>
          </cell>
          <cell r="DP172">
            <v>17892398.960104994</v>
          </cell>
          <cell r="DQ172">
            <v>18147458.483438984</v>
          </cell>
          <cell r="DR172">
            <v>18428029.840608217</v>
          </cell>
          <cell r="DS172"/>
          <cell r="DT172"/>
          <cell r="DU172"/>
          <cell r="DV172"/>
          <cell r="DW172"/>
          <cell r="DX172"/>
          <cell r="DY172"/>
          <cell r="DZ172">
            <v>2.659223882756955</v>
          </cell>
          <cell r="EA172">
            <v>1.9504283398672446</v>
          </cell>
          <cell r="EB172">
            <v>1.6235234276406914</v>
          </cell>
          <cell r="EC172">
            <v>1.6815582711785564</v>
          </cell>
          <cell r="ED172"/>
          <cell r="EE172"/>
          <cell r="EF172"/>
          <cell r="EG172"/>
          <cell r="EH172"/>
          <cell r="EI172"/>
          <cell r="EJ172"/>
          <cell r="EK172">
            <v>2.41E-2</v>
          </cell>
          <cell r="EL172">
            <v>3.5200000000000002E-2</v>
          </cell>
          <cell r="EM172">
            <v>4.396794443253986E-2</v>
          </cell>
          <cell r="EN172">
            <v>4.3984752298205455E-2</v>
          </cell>
        </row>
        <row r="173">
          <cell r="B173">
            <v>34605</v>
          </cell>
          <cell r="C173" t="str">
            <v>Roanoke-Chowan Community College</v>
          </cell>
          <cell r="D173">
            <v>1.8728968363626407E-4</v>
          </cell>
          <cell r="E173">
            <v>288255.99364711647</v>
          </cell>
          <cell r="F173">
            <v>223401.06391236692</v>
          </cell>
          <cell r="G173">
            <v>-167621.32999999999</v>
          </cell>
          <cell r="H173">
            <v>-13551.932587239453</v>
          </cell>
          <cell r="I173">
            <v>-4889.9691994006225</v>
          </cell>
          <cell r="J173">
            <v>56963.907433531749</v>
          </cell>
          <cell r="K173">
            <v>0</v>
          </cell>
          <cell r="L173">
            <v>-17660.041418354722</v>
          </cell>
          <cell r="M173">
            <v>843.27300578139364</v>
          </cell>
          <cell r="N173">
            <v>40.202854330625897</v>
          </cell>
          <cell r="O173">
            <v>-351.14924055994788</v>
          </cell>
          <cell r="P173">
            <v>571.3483436666744</v>
          </cell>
          <cell r="Q173">
            <v>-621095.59789332573</v>
          </cell>
          <cell r="R173">
            <v>-262715</v>
          </cell>
          <cell r="S173">
            <v>-517809.23114208656</v>
          </cell>
          <cell r="T173">
            <v>0</v>
          </cell>
          <cell r="U173">
            <v>284819.53529476188</v>
          </cell>
          <cell r="V173">
            <v>3946.0797620884332</v>
          </cell>
          <cell r="W173">
            <v>0</v>
          </cell>
          <cell r="X173">
            <v>288765.61505685031</v>
          </cell>
          <cell r="Y173">
            <v>1742841</v>
          </cell>
          <cell r="Z173">
            <v>1781540.7196153575</v>
          </cell>
          <cell r="AA173">
            <v>0</v>
          </cell>
          <cell r="AB173">
            <v>298732.5423520559</v>
          </cell>
          <cell r="AC173">
            <v>3823114.2619674131</v>
          </cell>
          <cell r="AD173" t="str">
            <v>N/A</v>
          </cell>
          <cell r="AE173">
            <v>-997948</v>
          </cell>
          <cell r="AF173">
            <v>-997948</v>
          </cell>
          <cell r="AG173">
            <v>-997378</v>
          </cell>
          <cell r="AH173">
            <v>-425523</v>
          </cell>
          <cell r="AI173">
            <v>-115552</v>
          </cell>
          <cell r="AJ173">
            <v>0</v>
          </cell>
          <cell r="AK173">
            <v>-3534349</v>
          </cell>
          <cell r="AL173">
            <v>6021387</v>
          </cell>
          <cell r="AM173">
            <v>-517809.23114208656</v>
          </cell>
          <cell r="AN173">
            <v>-230629.67</v>
          </cell>
          <cell r="AO173">
            <v>263742.78043313127</v>
          </cell>
          <cell r="AP173">
            <v>343951</v>
          </cell>
          <cell r="AQ173">
            <v>-838130</v>
          </cell>
          <cell r="AR173">
            <v>620524.24954965897</v>
          </cell>
          <cell r="AS173">
            <v>262715</v>
          </cell>
          <cell r="AT173">
            <v>5925751.1288407035</v>
          </cell>
          <cell r="AU173">
            <v>2.113643688659853E-4</v>
          </cell>
          <cell r="AV173">
            <v>370602.96785130678</v>
          </cell>
          <cell r="AW173">
            <v>266716.06206274201</v>
          </cell>
          <cell r="AX173">
            <v>-116564</v>
          </cell>
          <cell r="AY173">
            <v>0</v>
          </cell>
          <cell r="AZ173">
            <v>-2851.6743781901819</v>
          </cell>
          <cell r="BA173">
            <v>-216365.68460986126</v>
          </cell>
          <cell r="BB173">
            <v>0</v>
          </cell>
          <cell r="BC173">
            <v>-18523.321631620216</v>
          </cell>
          <cell r="BD173">
            <v>644.79046867063232</v>
          </cell>
          <cell r="BE173">
            <v>62.946845420716812</v>
          </cell>
          <cell r="BF173">
            <v>-23.506406372826767</v>
          </cell>
          <cell r="BG173">
            <v>0</v>
          </cell>
          <cell r="BH173">
            <v>-481715.42377157853</v>
          </cell>
          <cell r="BI173">
            <v>-146149</v>
          </cell>
          <cell r="BJ173">
            <v>-344165.84356948291</v>
          </cell>
          <cell r="BK173">
            <v>0</v>
          </cell>
          <cell r="BL173">
            <v>0</v>
          </cell>
          <cell r="BM173">
            <v>647.56906466374448</v>
          </cell>
          <cell r="BN173">
            <v>0</v>
          </cell>
          <cell r="BO173">
            <v>647.56906466374448</v>
          </cell>
          <cell r="BP173">
            <v>1167426</v>
          </cell>
          <cell r="BQ173">
            <v>2608604.0088714552</v>
          </cell>
          <cell r="BR173">
            <v>0</v>
          </cell>
          <cell r="BS173">
            <v>411769.01879098185</v>
          </cell>
          <cell r="BT173">
            <v>4187799.0276624369</v>
          </cell>
          <cell r="BU173">
            <v>-963003</v>
          </cell>
          <cell r="BV173">
            <v>-963003</v>
          </cell>
          <cell r="BW173">
            <v>-963003</v>
          </cell>
          <cell r="BX173">
            <v>-962359</v>
          </cell>
          <cell r="BY173">
            <v>-335783</v>
          </cell>
          <cell r="BZ173">
            <v>0</v>
          </cell>
          <cell r="CA173"/>
          <cell r="CB173">
            <v>-4187151</v>
          </cell>
          <cell r="CC173">
            <v>7453292</v>
          </cell>
          <cell r="CD173">
            <v>-344165.84356948291</v>
          </cell>
          <cell r="CE173">
            <v>-221119.86999999997</v>
          </cell>
          <cell r="CF173">
            <v>-1093507.6292610161</v>
          </cell>
          <cell r="CG173">
            <v>181854</v>
          </cell>
          <cell r="CH173">
            <v>-582830.13</v>
          </cell>
          <cell r="CI173">
            <v>481715.42377157853</v>
          </cell>
          <cell r="CJ173">
            <v>146149</v>
          </cell>
          <cell r="CK173">
            <v>6021386.9509410802</v>
          </cell>
          <cell r="CL173"/>
          <cell r="CM173"/>
          <cell r="CN173"/>
          <cell r="CO173"/>
          <cell r="CP173"/>
          <cell r="CQ173"/>
          <cell r="CR173"/>
          <cell r="CS173">
            <v>2.4764422203784329E-4</v>
          </cell>
          <cell r="CT173">
            <v>2.2732720742062111E-4</v>
          </cell>
          <cell r="CU173">
            <v>2.113643688659853E-4</v>
          </cell>
          <cell r="CV173">
            <v>1.8728968363626407E-4</v>
          </cell>
          <cell r="CW173"/>
          <cell r="CX173"/>
          <cell r="CY173"/>
          <cell r="CZ173"/>
          <cell r="DA173"/>
          <cell r="DB173"/>
          <cell r="DC173"/>
          <cell r="DD173">
            <v>10773365</v>
          </cell>
          <cell r="DE173">
            <v>7453292</v>
          </cell>
          <cell r="DF173">
            <v>6021387</v>
          </cell>
          <cell r="DG173">
            <v>5925752</v>
          </cell>
          <cell r="DH173"/>
          <cell r="DI173"/>
          <cell r="DJ173"/>
          <cell r="DK173"/>
          <cell r="DL173"/>
          <cell r="DM173"/>
          <cell r="DN173"/>
          <cell r="DO173">
            <v>4313480.3812891683</v>
          </cell>
          <cell r="DP173">
            <v>3840075.3786826422</v>
          </cell>
          <cell r="DQ173">
            <v>3654897.1476492123</v>
          </cell>
          <cell r="DR173">
            <v>3678296.7961252169</v>
          </cell>
          <cell r="DS173"/>
          <cell r="DT173"/>
          <cell r="DU173"/>
          <cell r="DV173"/>
          <cell r="DW173"/>
          <cell r="DX173"/>
          <cell r="DY173"/>
          <cell r="DZ173">
            <v>2.4976038019628524</v>
          </cell>
          <cell r="EA173">
            <v>1.9409233582693084</v>
          </cell>
          <cell r="EB173">
            <v>1.6474846642053627</v>
          </cell>
          <cell r="EC173">
            <v>1.6110043121703208</v>
          </cell>
          <cell r="ED173"/>
          <cell r="EE173"/>
          <cell r="EF173"/>
          <cell r="EG173"/>
          <cell r="EH173"/>
          <cell r="EI173"/>
          <cell r="EJ173"/>
          <cell r="EK173">
            <v>2.41E-2</v>
          </cell>
          <cell r="EL173">
            <v>3.5200000000000002E-2</v>
          </cell>
          <cell r="EM173">
            <v>4.396794443253986E-2</v>
          </cell>
          <cell r="EN173">
            <v>4.3984752298205455E-2</v>
          </cell>
        </row>
        <row r="174">
          <cell r="B174">
            <v>34700</v>
          </cell>
          <cell r="C174" t="str">
            <v>Hoke County Schools</v>
          </cell>
          <cell r="D174">
            <v>2.962777461286314E-3</v>
          </cell>
          <cell r="E174">
            <v>4559986.1373945102</v>
          </cell>
          <cell r="F174">
            <v>3534031.4753929442</v>
          </cell>
          <cell r="G174">
            <v>-220415.2200000002</v>
          </cell>
          <cell r="H174">
            <v>-214381.0574442673</v>
          </cell>
          <cell r="I174">
            <v>-77355.518195574652</v>
          </cell>
          <cell r="J174">
            <v>901124.81250509911</v>
          </cell>
          <cell r="K174">
            <v>0</v>
          </cell>
          <cell r="L174">
            <v>-279368.15132487699</v>
          </cell>
          <cell r="M174">
            <v>13339.924584914599</v>
          </cell>
          <cell r="N174">
            <v>635.97795872987501</v>
          </cell>
          <cell r="O174">
            <v>-5554.9084993882489</v>
          </cell>
          <cell r="P174">
            <v>9038.2874395070266</v>
          </cell>
          <cell r="Q174">
            <v>-9825250.3982882984</v>
          </cell>
          <cell r="R174">
            <v>130438</v>
          </cell>
          <cell r="S174">
            <v>-1473730.6384766987</v>
          </cell>
          <cell r="T174">
            <v>826776</v>
          </cell>
          <cell r="U174">
            <v>4505624.032897721</v>
          </cell>
          <cell r="V174">
            <v>62423.919740606172</v>
          </cell>
          <cell r="W174">
            <v>0</v>
          </cell>
          <cell r="X174">
            <v>5394823.9526383271</v>
          </cell>
          <cell r="Y174">
            <v>1682696</v>
          </cell>
          <cell r="Z174">
            <v>28182591.736826271</v>
          </cell>
          <cell r="AA174">
            <v>0</v>
          </cell>
          <cell r="AB174">
            <v>4725717.0082701594</v>
          </cell>
          <cell r="AC174">
            <v>34591004.74509643</v>
          </cell>
          <cell r="AD174" t="str">
            <v>N/A</v>
          </cell>
          <cell r="AE174">
            <v>-9069081</v>
          </cell>
          <cell r="AF174">
            <v>-9069081</v>
          </cell>
          <cell r="AG174">
            <v>-9060056</v>
          </cell>
          <cell r="AH174">
            <v>-2601317</v>
          </cell>
          <cell r="AI174">
            <v>603353</v>
          </cell>
          <cell r="AJ174">
            <v>0</v>
          </cell>
          <cell r="AK174">
            <v>-29196182</v>
          </cell>
          <cell r="AL174">
            <v>85058973</v>
          </cell>
          <cell r="AM174">
            <v>-1473730.6384766987</v>
          </cell>
          <cell r="AN174">
            <v>-2928738.78</v>
          </cell>
          <cell r="AO174">
            <v>4172206.1262159408</v>
          </cell>
          <cell r="AP174">
            <v>328392</v>
          </cell>
          <cell r="AQ174">
            <v>-1102080</v>
          </cell>
          <cell r="AR174">
            <v>9816212.11084879</v>
          </cell>
          <cell r="AS174">
            <v>-130438</v>
          </cell>
          <cell r="AT174">
            <v>93740795.818588018</v>
          </cell>
          <cell r="AU174">
            <v>2.9857631060974769E-3</v>
          </cell>
          <cell r="AV174">
            <v>5235190.1806224184</v>
          </cell>
          <cell r="AW174">
            <v>3767668.9887852524</v>
          </cell>
          <cell r="AX174">
            <v>-145151</v>
          </cell>
          <cell r="AY174">
            <v>0</v>
          </cell>
          <cell r="AZ174">
            <v>-40283.157443638207</v>
          </cell>
          <cell r="BA174">
            <v>-3056412.4029024523</v>
          </cell>
          <cell r="BB174">
            <v>0</v>
          </cell>
          <cell r="BC174">
            <v>-261663.07323603655</v>
          </cell>
          <cell r="BD174">
            <v>9108.4017748551305</v>
          </cell>
          <cell r="BE174">
            <v>889.19608215310177</v>
          </cell>
          <cell r="BF174">
            <v>-332.05483630697</v>
          </cell>
          <cell r="BG174">
            <v>0</v>
          </cell>
          <cell r="BH174">
            <v>-6804780.5202551959</v>
          </cell>
          <cell r="BI174">
            <v>275592</v>
          </cell>
          <cell r="BJ174">
            <v>-1020173.4414089499</v>
          </cell>
          <cell r="BK174">
            <v>1102368</v>
          </cell>
          <cell r="BL174">
            <v>0</v>
          </cell>
          <cell r="BM174">
            <v>9147.652616647887</v>
          </cell>
          <cell r="BN174">
            <v>0</v>
          </cell>
          <cell r="BO174">
            <v>1111515.652616648</v>
          </cell>
          <cell r="BP174">
            <v>725770</v>
          </cell>
          <cell r="BQ174">
            <v>36849510.870229706</v>
          </cell>
          <cell r="BR174">
            <v>0</v>
          </cell>
          <cell r="BS174">
            <v>5816707.6652337583</v>
          </cell>
          <cell r="BT174">
            <v>43391988.535463467</v>
          </cell>
          <cell r="BU174">
            <v>-9761930</v>
          </cell>
          <cell r="BV174">
            <v>-9761930</v>
          </cell>
          <cell r="BW174">
            <v>-9761930</v>
          </cell>
          <cell r="BX174">
            <v>-9752834</v>
          </cell>
          <cell r="BY174">
            <v>-3241850</v>
          </cell>
          <cell r="BZ174">
            <v>0</v>
          </cell>
          <cell r="CA174"/>
          <cell r="CB174">
            <v>-42280474</v>
          </cell>
          <cell r="CC174">
            <v>98246008</v>
          </cell>
          <cell r="CD174">
            <v>-1020173.4414089499</v>
          </cell>
          <cell r="CE174">
            <v>-2645862.2699999996</v>
          </cell>
          <cell r="CF174">
            <v>-15447044.140887298</v>
          </cell>
          <cell r="CG174">
            <v>122627</v>
          </cell>
          <cell r="CH174">
            <v>-725769.73000000045</v>
          </cell>
          <cell r="CI174">
            <v>6804780.5202551959</v>
          </cell>
          <cell r="CJ174">
            <v>-275592</v>
          </cell>
          <cell r="CK174">
            <v>85058973.937958956</v>
          </cell>
          <cell r="CL174"/>
          <cell r="CM174"/>
          <cell r="CN174"/>
          <cell r="CO174"/>
          <cell r="CP174"/>
          <cell r="CQ174"/>
          <cell r="CR174"/>
          <cell r="CS174">
            <v>2.9499284301126028E-3</v>
          </cell>
          <cell r="CT174">
            <v>2.996527093085369E-3</v>
          </cell>
          <cell r="CU174">
            <v>2.9857631060974769E-3</v>
          </cell>
          <cell r="CV174">
            <v>2.962777461286314E-3</v>
          </cell>
          <cell r="CW174"/>
          <cell r="CX174"/>
          <cell r="CY174"/>
          <cell r="CZ174"/>
          <cell r="DA174"/>
          <cell r="DB174"/>
          <cell r="DC174"/>
          <cell r="DD174">
            <v>128331914</v>
          </cell>
          <cell r="DE174">
            <v>98246008</v>
          </cell>
          <cell r="DF174">
            <v>85058973</v>
          </cell>
          <cell r="DG174">
            <v>93740796</v>
          </cell>
          <cell r="DH174"/>
          <cell r="DI174"/>
          <cell r="DJ174"/>
          <cell r="DK174"/>
          <cell r="DL174"/>
          <cell r="DM174"/>
          <cell r="DN174"/>
          <cell r="DO174">
            <v>40785144.849018112</v>
          </cell>
          <cell r="DP174">
            <v>42599714.853375763</v>
          </cell>
          <cell r="DQ174">
            <v>43733539.024311423</v>
          </cell>
          <cell r="DR174">
            <v>46710254.023958303</v>
          </cell>
          <cell r="DS174"/>
          <cell r="DT174"/>
          <cell r="DU174"/>
          <cell r="DV174"/>
          <cell r="DW174"/>
          <cell r="DX174"/>
          <cell r="DY174"/>
          <cell r="DZ174">
            <v>3.1465356927153234</v>
          </cell>
          <cell r="EA174">
            <v>2.3062597563892995</v>
          </cell>
          <cell r="EB174">
            <v>1.9449368813421621</v>
          </cell>
          <cell r="EC174">
            <v>2.0068569088046302</v>
          </cell>
          <cell r="ED174"/>
          <cell r="EE174"/>
          <cell r="EF174"/>
          <cell r="EG174"/>
          <cell r="EH174"/>
          <cell r="EI174"/>
          <cell r="EJ174"/>
          <cell r="EK174">
            <v>2.41E-2</v>
          </cell>
          <cell r="EL174">
            <v>3.5200000000000002E-2</v>
          </cell>
          <cell r="EM174">
            <v>4.396794443253986E-2</v>
          </cell>
          <cell r="EN174">
            <v>4.3984752298205455E-2</v>
          </cell>
        </row>
        <row r="175">
          <cell r="B175">
            <v>34800</v>
          </cell>
          <cell r="C175" t="str">
            <v>Hyde County Schools</v>
          </cell>
          <cell r="D175">
            <v>3.1460946414808009E-4</v>
          </cell>
          <cell r="E175">
            <v>484212.80840495887</v>
          </cell>
          <cell r="F175">
            <v>375269.40962792013</v>
          </cell>
          <cell r="G175">
            <v>-140153.33000000002</v>
          </cell>
          <cell r="H175">
            <v>-22764.554708323369</v>
          </cell>
          <cell r="I175">
            <v>-8214.1768817968496</v>
          </cell>
          <cell r="J175">
            <v>95688.048831613385</v>
          </cell>
          <cell r="K175">
            <v>0</v>
          </cell>
          <cell r="L175">
            <v>-29665.361484895438</v>
          </cell>
          <cell r="M175">
            <v>1416.5311368386331</v>
          </cell>
          <cell r="N175">
            <v>67.532809136170286</v>
          </cell>
          <cell r="O175">
            <v>-589.8609697217712</v>
          </cell>
          <cell r="P175">
            <v>959.75172125316703</v>
          </cell>
          <cell r="Q175">
            <v>-1043317.2262570669</v>
          </cell>
          <cell r="R175">
            <v>240391</v>
          </cell>
          <cell r="S175">
            <v>-46699.427770084003</v>
          </cell>
          <cell r="T175">
            <v>735734</v>
          </cell>
          <cell r="U175">
            <v>478440.24101197231</v>
          </cell>
          <cell r="V175">
            <v>6628.6301270458453</v>
          </cell>
          <cell r="W175">
            <v>0</v>
          </cell>
          <cell r="X175">
            <v>1220802.8711390181</v>
          </cell>
          <cell r="Y175">
            <v>700765</v>
          </cell>
          <cell r="Z175">
            <v>2992634.5128795314</v>
          </cell>
          <cell r="AA175">
            <v>0</v>
          </cell>
          <cell r="AB175">
            <v>501811.32910396048</v>
          </cell>
          <cell r="AC175">
            <v>4195210.8419834916</v>
          </cell>
          <cell r="AD175" t="str">
            <v>N/A</v>
          </cell>
          <cell r="AE175">
            <v>-853229</v>
          </cell>
          <cell r="AF175">
            <v>-853229</v>
          </cell>
          <cell r="AG175">
            <v>-852271</v>
          </cell>
          <cell r="AH175">
            <v>-363000</v>
          </cell>
          <cell r="AI175">
            <v>-52679</v>
          </cell>
          <cell r="AJ175">
            <v>0</v>
          </cell>
          <cell r="AK175">
            <v>-2974408</v>
          </cell>
          <cell r="AL175">
            <v>9534109</v>
          </cell>
          <cell r="AM175">
            <v>-46699.427770084003</v>
          </cell>
          <cell r="AN175">
            <v>-364145.67</v>
          </cell>
          <cell r="AO175">
            <v>443035.47965909372</v>
          </cell>
          <cell r="AP175">
            <v>286585</v>
          </cell>
          <cell r="AQ175">
            <v>-700765</v>
          </cell>
          <cell r="AR175">
            <v>1042357.4745358138</v>
          </cell>
          <cell r="AS175">
            <v>-240391</v>
          </cell>
          <cell r="AT175">
            <v>9954085.8564248234</v>
          </cell>
          <cell r="AU175">
            <v>3.3466886242944555E-4</v>
          </cell>
          <cell r="AV175">
            <v>586803.13209466951</v>
          </cell>
          <cell r="AW175">
            <v>422311.29854623316</v>
          </cell>
          <cell r="AX175">
            <v>14562</v>
          </cell>
          <cell r="AY175">
            <v>0</v>
          </cell>
          <cell r="AZ175">
            <v>-4515.2672860070224</v>
          </cell>
          <cell r="BA175">
            <v>-342587.81612837623</v>
          </cell>
          <cell r="BB175">
            <v>0</v>
          </cell>
          <cell r="BC175">
            <v>-29329.3472884242</v>
          </cell>
          <cell r="BD175">
            <v>1020.9445130847533</v>
          </cell>
          <cell r="BE175">
            <v>99.668403257838037</v>
          </cell>
          <cell r="BF175">
            <v>-37.219434490333398</v>
          </cell>
          <cell r="BG175">
            <v>0</v>
          </cell>
          <cell r="BH175">
            <v>-762735.71441253787</v>
          </cell>
          <cell r="BI175">
            <v>225830</v>
          </cell>
          <cell r="BJ175">
            <v>111421.67900740961</v>
          </cell>
          <cell r="BK175">
            <v>976125</v>
          </cell>
          <cell r="BL175">
            <v>0</v>
          </cell>
          <cell r="BM175">
            <v>1025.3440699502507</v>
          </cell>
          <cell r="BN175">
            <v>0</v>
          </cell>
          <cell r="BO175">
            <v>977150.34406995028</v>
          </cell>
          <cell r="BP175">
            <v>0</v>
          </cell>
          <cell r="BQ175">
            <v>4130395.9643805195</v>
          </cell>
          <cell r="BR175">
            <v>0</v>
          </cell>
          <cell r="BS175">
            <v>651984.3899983085</v>
          </cell>
          <cell r="BT175">
            <v>4782380.3543788278</v>
          </cell>
          <cell r="BU175">
            <v>-868427</v>
          </cell>
          <cell r="BV175">
            <v>-868427</v>
          </cell>
          <cell r="BW175">
            <v>-868427</v>
          </cell>
          <cell r="BX175">
            <v>-867407</v>
          </cell>
          <cell r="BY175">
            <v>-332542</v>
          </cell>
          <cell r="BZ175">
            <v>0</v>
          </cell>
          <cell r="CA175"/>
          <cell r="CB175">
            <v>-3805230</v>
          </cell>
          <cell r="CC175">
            <v>10908167</v>
          </cell>
          <cell r="CD175">
            <v>111421.67900740961</v>
          </cell>
          <cell r="CE175">
            <v>-341348.54</v>
          </cell>
          <cell r="CF175">
            <v>-1731431.6329955379</v>
          </cell>
          <cell r="CG175">
            <v>-22410</v>
          </cell>
          <cell r="CH175">
            <v>72804.539999999979</v>
          </cell>
          <cell r="CI175">
            <v>762735.71441253787</v>
          </cell>
          <cell r="CJ175">
            <v>-225830</v>
          </cell>
          <cell r="CK175">
            <v>9534108.7604244091</v>
          </cell>
          <cell r="CL175"/>
          <cell r="CM175"/>
          <cell r="CN175"/>
          <cell r="CO175"/>
          <cell r="CP175"/>
          <cell r="CQ175"/>
          <cell r="CR175"/>
          <cell r="CS175">
            <v>3.0197101229566622E-4</v>
          </cell>
          <cell r="CT175">
            <v>3.3270173209366892E-4</v>
          </cell>
          <cell r="CU175">
            <v>3.3466886242944555E-4</v>
          </cell>
          <cell r="CV175">
            <v>3.1460946414808009E-4</v>
          </cell>
          <cell r="CW175"/>
          <cell r="CX175"/>
          <cell r="CY175"/>
          <cell r="CZ175"/>
          <cell r="DA175"/>
          <cell r="DB175"/>
          <cell r="DC175"/>
          <cell r="DD175">
            <v>13136765</v>
          </cell>
          <cell r="DE175">
            <v>10908167</v>
          </cell>
          <cell r="DF175">
            <v>9534109</v>
          </cell>
          <cell r="DG175">
            <v>9954086</v>
          </cell>
          <cell r="DH175"/>
          <cell r="DI175"/>
          <cell r="DJ175"/>
          <cell r="DK175"/>
          <cell r="DL175"/>
          <cell r="DM175"/>
          <cell r="DN175"/>
          <cell r="DO175">
            <v>5409229.4339260301</v>
          </cell>
          <cell r="DP175">
            <v>5756147.8400734942</v>
          </cell>
          <cell r="DQ175">
            <v>5642160.5403450318</v>
          </cell>
          <cell r="DR175">
            <v>5807734.3270008164</v>
          </cell>
          <cell r="DS175"/>
          <cell r="DT175"/>
          <cell r="DU175"/>
          <cell r="DV175"/>
          <cell r="DW175"/>
          <cell r="DX175"/>
          <cell r="DY175"/>
          <cell r="DZ175">
            <v>2.4285834351206859</v>
          </cell>
          <cell r="EA175">
            <v>1.8950463579234138</v>
          </cell>
          <cell r="EB175">
            <v>1.6897975397589389</v>
          </cell>
          <cell r="EC175">
            <v>1.7139361822599777</v>
          </cell>
          <cell r="ED175"/>
          <cell r="EE175"/>
          <cell r="EF175"/>
          <cell r="EG175"/>
          <cell r="EH175"/>
          <cell r="EI175"/>
          <cell r="EJ175"/>
          <cell r="EK175">
            <v>2.41E-2</v>
          </cell>
          <cell r="EL175">
            <v>3.5200000000000002E-2</v>
          </cell>
          <cell r="EM175">
            <v>4.396794443253986E-2</v>
          </cell>
          <cell r="EN175">
            <v>4.3984752298205455E-2</v>
          </cell>
        </row>
        <row r="176">
          <cell r="B176">
            <v>34900</v>
          </cell>
          <cell r="C176" t="str">
            <v>Iredell County Schools</v>
          </cell>
          <cell r="D176">
            <v>6.2735704012206166E-3</v>
          </cell>
          <cell r="E176">
            <v>9655600.0021393429</v>
          </cell>
          <cell r="F176">
            <v>7483179.3986246549</v>
          </cell>
          <cell r="G176">
            <v>-1167808.2800000003</v>
          </cell>
          <cell r="H176">
            <v>-453943.86657066637</v>
          </cell>
          <cell r="I176">
            <v>-163797.41498105804</v>
          </cell>
          <cell r="J176">
            <v>1908098.0685883353</v>
          </cell>
          <cell r="K176">
            <v>0</v>
          </cell>
          <cell r="L176">
            <v>-591551.6059159399</v>
          </cell>
          <cell r="M176">
            <v>28246.791101921372</v>
          </cell>
          <cell r="N176">
            <v>1346.6595280444126</v>
          </cell>
          <cell r="O176">
            <v>-11762.310871678133</v>
          </cell>
          <cell r="P176">
            <v>19138.235422378828</v>
          </cell>
          <cell r="Q176">
            <v>-20804600.037871655</v>
          </cell>
          <cell r="R176">
            <v>-58643</v>
          </cell>
          <cell r="S176">
            <v>-4156497.3608063199</v>
          </cell>
          <cell r="T176">
            <v>4269504</v>
          </cell>
          <cell r="U176">
            <v>9540490.2802059725</v>
          </cell>
          <cell r="V176">
            <v>132180.31402291445</v>
          </cell>
          <cell r="W176">
            <v>0</v>
          </cell>
          <cell r="X176">
            <v>13942174.594228886</v>
          </cell>
          <cell r="Y176">
            <v>11766284</v>
          </cell>
          <cell r="Z176">
            <v>59675583.353829242</v>
          </cell>
          <cell r="AA176">
            <v>0</v>
          </cell>
          <cell r="AB176">
            <v>10006528.919238159</v>
          </cell>
          <cell r="AC176">
            <v>81448396.2730674</v>
          </cell>
          <cell r="AD176" t="str">
            <v>N/A</v>
          </cell>
          <cell r="AE176">
            <v>-20239365</v>
          </cell>
          <cell r="AF176">
            <v>-20239365</v>
          </cell>
          <cell r="AG176">
            <v>-20220255</v>
          </cell>
          <cell r="AH176">
            <v>-7383729</v>
          </cell>
          <cell r="AI176">
            <v>576493</v>
          </cell>
          <cell r="AJ176">
            <v>0</v>
          </cell>
          <cell r="AK176">
            <v>-67506221</v>
          </cell>
          <cell r="AL176">
            <v>183323701</v>
          </cell>
          <cell r="AM176">
            <v>-4156497.3608063199</v>
          </cell>
          <cell r="AN176">
            <v>-6821564.7199999997</v>
          </cell>
          <cell r="AO176">
            <v>8834490.3399716448</v>
          </cell>
          <cell r="AP176">
            <v>2307433</v>
          </cell>
          <cell r="AQ176">
            <v>-5839040</v>
          </cell>
          <cell r="AR176">
            <v>20785461.802449279</v>
          </cell>
          <cell r="AS176">
            <v>58643</v>
          </cell>
          <cell r="AT176">
            <v>198492627.0616146</v>
          </cell>
          <cell r="AU176">
            <v>6.4350781892369407E-3</v>
          </cell>
          <cell r="AV176">
            <v>11283165.124196185</v>
          </cell>
          <cell r="AW176">
            <v>8120284.0521684838</v>
          </cell>
          <cell r="AX176">
            <v>-1481811</v>
          </cell>
          <cell r="AY176">
            <v>0</v>
          </cell>
          <cell r="AZ176">
            <v>-86820.440419324732</v>
          </cell>
          <cell r="BA176">
            <v>-6587345.3761501219</v>
          </cell>
          <cell r="BB176">
            <v>0</v>
          </cell>
          <cell r="BC176">
            <v>-563950.41256664076</v>
          </cell>
          <cell r="BD176">
            <v>19630.920309946294</v>
          </cell>
          <cell r="BE176">
            <v>1916.4435056930317</v>
          </cell>
          <cell r="BF176">
            <v>-715.66254884250168</v>
          </cell>
          <cell r="BG176">
            <v>0</v>
          </cell>
          <cell r="BH176">
            <v>-14666031.145944843</v>
          </cell>
          <cell r="BI176">
            <v>1423168</v>
          </cell>
          <cell r="BJ176">
            <v>-2538509.4974494651</v>
          </cell>
          <cell r="BK176">
            <v>5692672</v>
          </cell>
          <cell r="BL176">
            <v>0</v>
          </cell>
          <cell r="BM176">
            <v>19715.515847822</v>
          </cell>
          <cell r="BN176">
            <v>0</v>
          </cell>
          <cell r="BO176">
            <v>5712387.5158478217</v>
          </cell>
          <cell r="BP176">
            <v>7409055</v>
          </cell>
          <cell r="BQ176">
            <v>79420059.548864663</v>
          </cell>
          <cell r="BR176">
            <v>0</v>
          </cell>
          <cell r="BS176">
            <v>12536483.069695707</v>
          </cell>
          <cell r="BT176">
            <v>99365597.618560374</v>
          </cell>
          <cell r="BU176">
            <v>-21379209</v>
          </cell>
          <cell r="BV176">
            <v>-21379209</v>
          </cell>
          <cell r="BW176">
            <v>-21379209</v>
          </cell>
          <cell r="BX176">
            <v>-21359606</v>
          </cell>
          <cell r="BY176">
            <v>-8155977</v>
          </cell>
          <cell r="BZ176">
            <v>0</v>
          </cell>
          <cell r="CA176"/>
          <cell r="CB176">
            <v>-93653210</v>
          </cell>
          <cell r="CC176">
            <v>217402149</v>
          </cell>
          <cell r="CD176">
            <v>-2538509.4974494651</v>
          </cell>
          <cell r="CE176">
            <v>-6311377.3299999991</v>
          </cell>
          <cell r="CF176">
            <v>-33292305.285776041</v>
          </cell>
          <cell r="CG176">
            <v>2229936</v>
          </cell>
          <cell r="CH176">
            <v>-7409054.6700000018</v>
          </cell>
          <cell r="CI176">
            <v>14666031.145944843</v>
          </cell>
          <cell r="CJ176">
            <v>-1423168</v>
          </cell>
          <cell r="CK176">
            <v>183323701.3627193</v>
          </cell>
          <cell r="CL176"/>
          <cell r="CM176"/>
          <cell r="CN176"/>
          <cell r="CO176"/>
          <cell r="CP176"/>
          <cell r="CQ176"/>
          <cell r="CR176"/>
          <cell r="CS176">
            <v>6.4268871434988049E-3</v>
          </cell>
          <cell r="CT176">
            <v>6.6308182906902784E-3</v>
          </cell>
          <cell r="CU176">
            <v>6.4350781892369407E-3</v>
          </cell>
          <cell r="CV176">
            <v>6.2735704012206166E-3</v>
          </cell>
          <cell r="CW176"/>
          <cell r="CX176"/>
          <cell r="CY176"/>
          <cell r="CZ176"/>
          <cell r="DA176"/>
          <cell r="DB176"/>
          <cell r="DC176"/>
          <cell r="DD176">
            <v>279591436</v>
          </cell>
          <cell r="DE176">
            <v>217402149</v>
          </cell>
          <cell r="DF176">
            <v>183323701</v>
          </cell>
          <cell r="DG176">
            <v>198492628</v>
          </cell>
          <cell r="DH176"/>
          <cell r="DI176"/>
          <cell r="DJ176"/>
          <cell r="DK176"/>
          <cell r="DL176"/>
          <cell r="DM176"/>
          <cell r="DN176"/>
          <cell r="DO176">
            <v>98527978.604496136</v>
          </cell>
          <cell r="DP176">
            <v>102778537.07109629</v>
          </cell>
          <cell r="DQ176">
            <v>104320950.44717103</v>
          </cell>
          <cell r="DR176">
            <v>108796668.07023056</v>
          </cell>
          <cell r="DS176"/>
          <cell r="DT176"/>
          <cell r="DU176"/>
          <cell r="DV176"/>
          <cell r="DW176"/>
          <cell r="DX176"/>
          <cell r="DY176"/>
          <cell r="DZ176">
            <v>2.8376857006507326</v>
          </cell>
          <cell r="EA176">
            <v>2.1152485255711868</v>
          </cell>
          <cell r="EB176">
            <v>1.7573047428554305</v>
          </cell>
          <cell r="EC176">
            <v>1.8244366442533773</v>
          </cell>
          <cell r="ED176"/>
          <cell r="EE176"/>
          <cell r="EF176"/>
          <cell r="EG176"/>
          <cell r="EH176"/>
          <cell r="EI176"/>
          <cell r="EJ176"/>
          <cell r="EK176">
            <v>2.41E-2</v>
          </cell>
          <cell r="EL176">
            <v>3.5200000000000002E-2</v>
          </cell>
          <cell r="EM176">
            <v>4.396794443253986E-2</v>
          </cell>
          <cell r="EN176">
            <v>4.3984752298205455E-2</v>
          </cell>
        </row>
        <row r="177">
          <cell r="B177">
            <v>34901</v>
          </cell>
          <cell r="C177" t="str">
            <v>American Renaissance Middle School</v>
          </cell>
          <cell r="D177">
            <v>1.6705304563120469E-4</v>
          </cell>
          <cell r="E177">
            <v>257109.95248259444</v>
          </cell>
          <cell r="F177">
            <v>199262.59364232401</v>
          </cell>
          <cell r="G177">
            <v>-3465.25</v>
          </cell>
          <cell r="H177">
            <v>-12087.647162049961</v>
          </cell>
          <cell r="I177">
            <v>-4361.6083488566901</v>
          </cell>
          <cell r="J177">
            <v>50808.960979968033</v>
          </cell>
          <cell r="K177">
            <v>0</v>
          </cell>
          <cell r="L177">
            <v>-15751.87510401747</v>
          </cell>
          <cell r="M177">
            <v>752.15741294084819</v>
          </cell>
          <cell r="N177">
            <v>35.858938563011876</v>
          </cell>
          <cell r="O177">
            <v>-313.20758820090003</v>
          </cell>
          <cell r="P177">
            <v>509.61419269214622</v>
          </cell>
          <cell r="Q177">
            <v>-553986.259369837</v>
          </cell>
          <cell r="R177">
            <v>10869</v>
          </cell>
          <cell r="S177">
            <v>-70617.709923879534</v>
          </cell>
          <cell r="T177">
            <v>193833</v>
          </cell>
          <cell r="U177">
            <v>254044.80322930973</v>
          </cell>
          <cell r="V177">
            <v>3519.7061031977391</v>
          </cell>
          <cell r="W177">
            <v>0</v>
          </cell>
          <cell r="X177">
            <v>451397.5093325075</v>
          </cell>
          <cell r="Y177">
            <v>232283</v>
          </cell>
          <cell r="Z177">
            <v>1589045.3619738419</v>
          </cell>
          <cell r="AA177">
            <v>0</v>
          </cell>
          <cell r="AB177">
            <v>266454.51078866079</v>
          </cell>
          <cell r="AC177">
            <v>2087782.8727625026</v>
          </cell>
          <cell r="AD177" t="str">
            <v>N/A</v>
          </cell>
          <cell r="AE177">
            <v>-498871</v>
          </cell>
          <cell r="AF177">
            <v>-498871</v>
          </cell>
          <cell r="AG177">
            <v>-498362</v>
          </cell>
          <cell r="AH177">
            <v>-183265</v>
          </cell>
          <cell r="AI177">
            <v>42984</v>
          </cell>
          <cell r="AJ177">
            <v>0</v>
          </cell>
          <cell r="AK177">
            <v>-1636385</v>
          </cell>
          <cell r="AL177">
            <v>4757132</v>
          </cell>
          <cell r="AM177">
            <v>-70617.709923879534</v>
          </cell>
          <cell r="AN177">
            <v>-160621.75</v>
          </cell>
          <cell r="AO177">
            <v>235245.39034495823</v>
          </cell>
          <cell r="AP177">
            <v>-956</v>
          </cell>
          <cell r="AQ177">
            <v>-17315</v>
          </cell>
          <cell r="AR177">
            <v>553476.64517714479</v>
          </cell>
          <cell r="AS177">
            <v>-10869</v>
          </cell>
          <cell r="AT177">
            <v>5285474.5755982231</v>
          </cell>
          <cell r="AU177">
            <v>1.6698614579456868E-4</v>
          </cell>
          <cell r="AV177">
            <v>292790.88785658305</v>
          </cell>
          <cell r="AW177">
            <v>210716.15553897509</v>
          </cell>
          <cell r="AX177">
            <v>-53739</v>
          </cell>
          <cell r="AY177">
            <v>0</v>
          </cell>
          <cell r="AZ177">
            <v>-2252.9346645792889</v>
          </cell>
          <cell r="BA177">
            <v>-170937.38149457009</v>
          </cell>
          <cell r="BB177">
            <v>0</v>
          </cell>
          <cell r="BC177">
            <v>-14634.150983785788</v>
          </cell>
          <cell r="BD177">
            <v>509.40977320851493</v>
          </cell>
          <cell r="BE177">
            <v>49.730478051372089</v>
          </cell>
          <cell r="BF177">
            <v>-18.57098347625476</v>
          </cell>
          <cell r="BG177">
            <v>0</v>
          </cell>
          <cell r="BH177">
            <v>-380574.0883242992</v>
          </cell>
          <cell r="BI177">
            <v>64611</v>
          </cell>
          <cell r="BJ177">
            <v>-53478.942803892656</v>
          </cell>
          <cell r="BK177">
            <v>258444</v>
          </cell>
          <cell r="BL177">
            <v>0</v>
          </cell>
          <cell r="BM177">
            <v>511.60497308113037</v>
          </cell>
          <cell r="BN177">
            <v>0</v>
          </cell>
          <cell r="BO177">
            <v>258955.60497308112</v>
          </cell>
          <cell r="BP177">
            <v>268710</v>
          </cell>
          <cell r="BQ177">
            <v>2060899.5342157029</v>
          </cell>
          <cell r="BR177">
            <v>0</v>
          </cell>
          <cell r="BS177">
            <v>325313.68354291638</v>
          </cell>
          <cell r="BT177">
            <v>2654923.2177586192</v>
          </cell>
          <cell r="BU177">
            <v>-542386</v>
          </cell>
          <cell r="BV177">
            <v>-542386</v>
          </cell>
          <cell r="BW177">
            <v>-542386</v>
          </cell>
          <cell r="BX177">
            <v>-541877</v>
          </cell>
          <cell r="BY177">
            <v>-226932</v>
          </cell>
          <cell r="BZ177">
            <v>0</v>
          </cell>
          <cell r="CA177"/>
          <cell r="CB177">
            <v>-2395967</v>
          </cell>
          <cell r="CC177">
            <v>5693757</v>
          </cell>
          <cell r="CD177">
            <v>-53478.942803892656</v>
          </cell>
          <cell r="CE177">
            <v>-142527.29999999999</v>
          </cell>
          <cell r="CF177">
            <v>-863913.93869716208</v>
          </cell>
          <cell r="CG177">
            <v>76042</v>
          </cell>
          <cell r="CH177">
            <v>-268709.7</v>
          </cell>
          <cell r="CI177">
            <v>380574.0883242992</v>
          </cell>
          <cell r="CJ177">
            <v>-64611</v>
          </cell>
          <cell r="CK177">
            <v>4757132.2068232447</v>
          </cell>
          <cell r="CL177"/>
          <cell r="CM177"/>
          <cell r="CN177"/>
          <cell r="CO177"/>
          <cell r="CP177"/>
          <cell r="CQ177"/>
          <cell r="CR177"/>
          <cell r="CS177">
            <v>1.6389090689676063E-4</v>
          </cell>
          <cell r="CT177">
            <v>1.7366097940766826E-4</v>
          </cell>
          <cell r="CU177">
            <v>1.6698614579456868E-4</v>
          </cell>
          <cell r="CV177">
            <v>1.6705304563120469E-4</v>
          </cell>
          <cell r="CW177"/>
          <cell r="CX177"/>
          <cell r="CY177"/>
          <cell r="CZ177"/>
          <cell r="DA177"/>
          <cell r="DB177"/>
          <cell r="DC177"/>
          <cell r="DD177">
            <v>7129812</v>
          </cell>
          <cell r="DE177">
            <v>5693757</v>
          </cell>
          <cell r="DF177">
            <v>4757132</v>
          </cell>
          <cell r="DG177">
            <v>5285475</v>
          </cell>
          <cell r="DH177"/>
          <cell r="DI177"/>
          <cell r="DJ177"/>
          <cell r="DK177"/>
          <cell r="DL177"/>
          <cell r="DM177"/>
          <cell r="DN177"/>
          <cell r="DO177">
            <v>2189675.1199237984</v>
          </cell>
          <cell r="DP177">
            <v>2198106.8360228906</v>
          </cell>
          <cell r="DQ177">
            <v>2355838.1353613478</v>
          </cell>
          <cell r="DR177">
            <v>2561745.279404101</v>
          </cell>
          <cell r="DS177"/>
          <cell r="DT177"/>
          <cell r="DU177"/>
          <cell r="DV177"/>
          <cell r="DW177"/>
          <cell r="DX177"/>
          <cell r="DY177"/>
          <cell r="DZ177">
            <v>3.2561049514268219</v>
          </cell>
          <cell r="EA177">
            <v>2.5903003924513097</v>
          </cell>
          <cell r="EB177">
            <v>2.0192949288811528</v>
          </cell>
          <cell r="EC177">
            <v>2.063232063895704</v>
          </cell>
          <cell r="ED177"/>
          <cell r="EE177"/>
          <cell r="EF177"/>
          <cell r="EG177"/>
          <cell r="EH177"/>
          <cell r="EI177"/>
          <cell r="EJ177"/>
          <cell r="EK177">
            <v>2.41E-2</v>
          </cell>
          <cell r="EL177">
            <v>3.5200000000000002E-2</v>
          </cell>
          <cell r="EM177">
            <v>4.396794443253986E-2</v>
          </cell>
          <cell r="EN177">
            <v>4.3984752298205455E-2</v>
          </cell>
        </row>
        <row r="178">
          <cell r="B178">
            <v>34903</v>
          </cell>
          <cell r="C178" t="str">
            <v>Success Institute</v>
          </cell>
          <cell r="D178">
            <v>6.180828450981639E-6</v>
          </cell>
          <cell r="E178">
            <v>9512.8616382322998</v>
          </cell>
          <cell r="F178">
            <v>7372.5558450447725</v>
          </cell>
          <cell r="G178">
            <v>-16287.749999999998</v>
          </cell>
          <cell r="H178">
            <v>-447.23323182962724</v>
          </cell>
          <cell r="I178">
            <v>-161.37600408775063</v>
          </cell>
          <cell r="J178">
            <v>1879.890728140912</v>
          </cell>
          <cell r="K178">
            <v>0</v>
          </cell>
          <cell r="L178">
            <v>-582.80672125042804</v>
          </cell>
          <cell r="M178">
            <v>27.829219874175926</v>
          </cell>
          <cell r="N178">
            <v>1.3267519119739146</v>
          </cell>
          <cell r="O178">
            <v>-11.588429081917024</v>
          </cell>
          <cell r="P178">
            <v>18.855315623334452</v>
          </cell>
          <cell r="Q178">
            <v>-20497.046434730659</v>
          </cell>
          <cell r="R178">
            <v>-10043</v>
          </cell>
          <cell r="S178">
            <v>-29217.481322152911</v>
          </cell>
          <cell r="T178">
            <v>7164</v>
          </cell>
          <cell r="U178">
            <v>9399.4535788962748</v>
          </cell>
          <cell r="V178">
            <v>130.22629751848493</v>
          </cell>
          <cell r="W178">
            <v>0</v>
          </cell>
          <cell r="X178">
            <v>16693.679876414761</v>
          </cell>
          <cell r="Y178">
            <v>131159</v>
          </cell>
          <cell r="Z178">
            <v>58793.401497576226</v>
          </cell>
          <cell r="AA178">
            <v>0</v>
          </cell>
          <cell r="AB178">
            <v>9858.6027866307504</v>
          </cell>
          <cell r="AC178">
            <v>199811.00428420695</v>
          </cell>
          <cell r="AD178" t="str">
            <v>N/A</v>
          </cell>
          <cell r="AE178">
            <v>-45062</v>
          </cell>
          <cell r="AF178">
            <v>-45062</v>
          </cell>
          <cell r="AG178">
            <v>-45043</v>
          </cell>
          <cell r="AH178">
            <v>-33382</v>
          </cell>
          <cell r="AI178">
            <v>-14568</v>
          </cell>
          <cell r="AJ178">
            <v>0</v>
          </cell>
          <cell r="AK178">
            <v>-183117</v>
          </cell>
          <cell r="AL178">
            <v>247134</v>
          </cell>
          <cell r="AM178">
            <v>-29217.481322152911</v>
          </cell>
          <cell r="AN178">
            <v>-15781.250000000002</v>
          </cell>
          <cell r="AO178">
            <v>8703.8904086570983</v>
          </cell>
          <cell r="AP178">
            <v>35633</v>
          </cell>
          <cell r="AQ178">
            <v>-81435</v>
          </cell>
          <cell r="AR178">
            <v>20478.191119107323</v>
          </cell>
          <cell r="AS178">
            <v>10043</v>
          </cell>
          <cell r="AT178">
            <v>195558.35020561152</v>
          </cell>
          <cell r="AU178">
            <v>8.6749629878306518E-6</v>
          </cell>
          <cell r="AV178">
            <v>15210.543984018022</v>
          </cell>
          <cell r="AW178">
            <v>10946.745561080139</v>
          </cell>
          <cell r="AX178">
            <v>-12434</v>
          </cell>
          <cell r="AY178">
            <v>0</v>
          </cell>
          <cell r="AZ178">
            <v>-117.04039719121225</v>
          </cell>
          <cell r="BA178">
            <v>-8880.2304565215909</v>
          </cell>
          <cell r="BB178">
            <v>0</v>
          </cell>
          <cell r="BC178">
            <v>-760.24701054449019</v>
          </cell>
          <cell r="BD178">
            <v>26.463937515269052</v>
          </cell>
          <cell r="BE178">
            <v>2.583508077331822</v>
          </cell>
          <cell r="BF178">
            <v>-0.96476622978242665</v>
          </cell>
          <cell r="BG178">
            <v>0</v>
          </cell>
          <cell r="BH178">
            <v>-19770.898445684532</v>
          </cell>
          <cell r="BI178">
            <v>2388</v>
          </cell>
          <cell r="BJ178">
            <v>-13389.044085480848</v>
          </cell>
          <cell r="BK178">
            <v>9552</v>
          </cell>
          <cell r="BL178">
            <v>0</v>
          </cell>
          <cell r="BM178">
            <v>26.577978578707075</v>
          </cell>
          <cell r="BN178">
            <v>0</v>
          </cell>
          <cell r="BO178">
            <v>9578.5779785787072</v>
          </cell>
          <cell r="BP178">
            <v>62155</v>
          </cell>
          <cell r="BQ178">
            <v>107064.13454774253</v>
          </cell>
          <cell r="BR178">
            <v>0</v>
          </cell>
          <cell r="BS178">
            <v>16900.109591375709</v>
          </cell>
          <cell r="BT178">
            <v>186119.24413911827</v>
          </cell>
          <cell r="BU178">
            <v>-38785</v>
          </cell>
          <cell r="BV178">
            <v>-38785</v>
          </cell>
          <cell r="BW178">
            <v>-38785</v>
          </cell>
          <cell r="BX178">
            <v>-38758</v>
          </cell>
          <cell r="BY178">
            <v>-21428</v>
          </cell>
          <cell r="BZ178">
            <v>0</v>
          </cell>
          <cell r="CA178"/>
          <cell r="CB178">
            <v>-176541</v>
          </cell>
          <cell r="CC178">
            <v>343966</v>
          </cell>
          <cell r="CD178">
            <v>-13389.044085480848</v>
          </cell>
          <cell r="CE178">
            <v>-14480.320000000002</v>
          </cell>
          <cell r="CF178">
            <v>-44880.498362353603</v>
          </cell>
          <cell r="CG178">
            <v>20690</v>
          </cell>
          <cell r="CH178">
            <v>-62154.679999999993</v>
          </cell>
          <cell r="CI178">
            <v>19770.898445684532</v>
          </cell>
          <cell r="CJ178">
            <v>-2388</v>
          </cell>
          <cell r="CK178">
            <v>247134.35599785007</v>
          </cell>
          <cell r="CL178"/>
          <cell r="CM178"/>
          <cell r="CN178"/>
          <cell r="CO178"/>
          <cell r="CP178"/>
          <cell r="CQ178"/>
          <cell r="CR178"/>
          <cell r="CS178">
            <v>1.0277800466765437E-5</v>
          </cell>
          <cell r="CT178">
            <v>1.0491054861668124E-5</v>
          </cell>
          <cell r="CU178">
            <v>8.6749629878306518E-6</v>
          </cell>
          <cell r="CV178">
            <v>6.180828450981639E-6</v>
          </cell>
          <cell r="CW178"/>
          <cell r="CX178"/>
          <cell r="CY178"/>
          <cell r="CZ178"/>
          <cell r="DA178"/>
          <cell r="DB178"/>
          <cell r="DC178"/>
          <cell r="DD178">
            <v>447119</v>
          </cell>
          <cell r="DE178">
            <v>343966</v>
          </cell>
          <cell r="DF178">
            <v>247134</v>
          </cell>
          <cell r="DG178">
            <v>195558</v>
          </cell>
          <cell r="DH178"/>
          <cell r="DI178"/>
          <cell r="DJ178"/>
          <cell r="DK178"/>
          <cell r="DL178"/>
          <cell r="DM178"/>
          <cell r="DN178"/>
          <cell r="DO178">
            <v>271637.85632442177</v>
          </cell>
          <cell r="DP178">
            <v>258730.86536851994</v>
          </cell>
          <cell r="DQ178">
            <v>239345.65566200746</v>
          </cell>
          <cell r="DR178">
            <v>251694.07437408675</v>
          </cell>
          <cell r="DS178"/>
          <cell r="DT178"/>
          <cell r="DU178"/>
          <cell r="DV178"/>
          <cell r="DW178"/>
          <cell r="DX178"/>
          <cell r="DY178"/>
          <cell r="DZ178">
            <v>1.6460113698806329</v>
          </cell>
          <cell r="EA178">
            <v>1.3294355101780242</v>
          </cell>
          <cell r="EB178">
            <v>1.0325401533462168</v>
          </cell>
          <cell r="EC178">
            <v>0.77696704019081086</v>
          </cell>
          <cell r="ED178"/>
          <cell r="EE178"/>
          <cell r="EF178"/>
          <cell r="EG178"/>
          <cell r="EH178"/>
          <cell r="EI178"/>
          <cell r="EJ178"/>
          <cell r="EK178">
            <v>2.41E-2</v>
          </cell>
          <cell r="EL178">
            <v>3.5200000000000002E-2</v>
          </cell>
          <cell r="EM178">
            <v>4.396794443253986E-2</v>
          </cell>
          <cell r="EN178">
            <v>4.3984752298205455E-2</v>
          </cell>
        </row>
        <row r="179">
          <cell r="B179">
            <v>34905</v>
          </cell>
          <cell r="C179" t="str">
            <v>Mitchell Community College</v>
          </cell>
          <cell r="D179">
            <v>5.8956254639602984E-4</v>
          </cell>
          <cell r="E179">
            <v>907390.809408181</v>
          </cell>
          <cell r="F179">
            <v>703236.27842497476</v>
          </cell>
          <cell r="G179">
            <v>-47272.440000000061</v>
          </cell>
          <cell r="H179">
            <v>-42659.647502192784</v>
          </cell>
          <cell r="I179">
            <v>-15392.960450484603</v>
          </cell>
          <cell r="J179">
            <v>179314.66200991557</v>
          </cell>
          <cell r="K179">
            <v>0</v>
          </cell>
          <cell r="L179">
            <v>-55591.417455139497</v>
          </cell>
          <cell r="M179">
            <v>2654.5091589831118</v>
          </cell>
          <cell r="N179">
            <v>126.55313795918619</v>
          </cell>
          <cell r="O179">
            <v>-1105.3702286753698</v>
          </cell>
          <cell r="P179">
            <v>1798.5271683488318</v>
          </cell>
          <cell r="Q179">
            <v>-1955124.7839176387</v>
          </cell>
          <cell r="R179">
            <v>-350608</v>
          </cell>
          <cell r="S179">
            <v>-673233.28024576837</v>
          </cell>
          <cell r="T179">
            <v>125584</v>
          </cell>
          <cell r="U179">
            <v>896573.3041539524</v>
          </cell>
          <cell r="V179">
            <v>12421.72439853614</v>
          </cell>
          <cell r="W179">
            <v>0</v>
          </cell>
          <cell r="X179">
            <v>1034579.0285524885</v>
          </cell>
          <cell r="Y179">
            <v>1382377</v>
          </cell>
          <cell r="Z179">
            <v>5608048.7871638164</v>
          </cell>
          <cell r="AA179">
            <v>0</v>
          </cell>
          <cell r="AB179">
            <v>940369.56516240432</v>
          </cell>
          <cell r="AC179">
            <v>7930795.3523262208</v>
          </cell>
          <cell r="AD179" t="str">
            <v>N/A</v>
          </cell>
          <cell r="AE179">
            <v>-2184631</v>
          </cell>
          <cell r="AF179">
            <v>-2184631</v>
          </cell>
          <cell r="AG179">
            <v>-2182835</v>
          </cell>
          <cell r="AH179">
            <v>-460768</v>
          </cell>
          <cell r="AI179">
            <v>116649</v>
          </cell>
          <cell r="AJ179">
            <v>0</v>
          </cell>
          <cell r="AK179">
            <v>-6896216</v>
          </cell>
          <cell r="AL179">
            <v>17005944</v>
          </cell>
          <cell r="AM179">
            <v>-673233.28024576837</v>
          </cell>
          <cell r="AN179">
            <v>-682546.55999999994</v>
          </cell>
          <cell r="AO179">
            <v>830226.53574293538</v>
          </cell>
          <cell r="AP179">
            <v>105504</v>
          </cell>
          <cell r="AQ179">
            <v>-236365</v>
          </cell>
          <cell r="AR179">
            <v>1953326.25674929</v>
          </cell>
          <cell r="AS179">
            <v>350608</v>
          </cell>
          <cell r="AT179">
            <v>18653463.952246457</v>
          </cell>
          <cell r="AU179">
            <v>5.9694726732646285E-4</v>
          </cell>
          <cell r="AV179">
            <v>1046677.9718306484</v>
          </cell>
          <cell r="AW179">
            <v>753274.66618263826</v>
          </cell>
          <cell r="AX179">
            <v>31395</v>
          </cell>
          <cell r="AY179">
            <v>0</v>
          </cell>
          <cell r="AZ179">
            <v>-8053.8609061627358</v>
          </cell>
          <cell r="BA179">
            <v>-611072.26759193582</v>
          </cell>
          <cell r="BB179">
            <v>0</v>
          </cell>
          <cell r="BC179">
            <v>-52314.618065146882</v>
          </cell>
          <cell r="BD179">
            <v>1821.0539001260481</v>
          </cell>
          <cell r="BE179">
            <v>177.77805957702856</v>
          </cell>
          <cell r="BF179">
            <v>-66.388129296387106</v>
          </cell>
          <cell r="BG179">
            <v>0</v>
          </cell>
          <cell r="BH179">
            <v>-1360488.0869574484</v>
          </cell>
          <cell r="BI179">
            <v>-382004</v>
          </cell>
          <cell r="BJ179">
            <v>-580652.75167700066</v>
          </cell>
          <cell r="BK179">
            <v>156980</v>
          </cell>
          <cell r="BL179">
            <v>0</v>
          </cell>
          <cell r="BM179">
            <v>1828.9013689023218</v>
          </cell>
          <cell r="BN179">
            <v>0</v>
          </cell>
          <cell r="BO179">
            <v>158808.90136890233</v>
          </cell>
          <cell r="BP179">
            <v>1528016</v>
          </cell>
          <cell r="BQ179">
            <v>7367367.7497648941</v>
          </cell>
          <cell r="BR179">
            <v>0</v>
          </cell>
          <cell r="BS179">
            <v>1162941.4733229079</v>
          </cell>
          <cell r="BT179">
            <v>10058325.223087801</v>
          </cell>
          <cell r="BU179">
            <v>-2328401</v>
          </cell>
          <cell r="BV179">
            <v>-2328401</v>
          </cell>
          <cell r="BW179">
            <v>-2328401</v>
          </cell>
          <cell r="BX179">
            <v>-2326583</v>
          </cell>
          <cell r="BY179">
            <v>-587730</v>
          </cell>
          <cell r="BZ179">
            <v>0</v>
          </cell>
          <cell r="CA179"/>
          <cell r="CB179">
            <v>-9899516</v>
          </cell>
          <cell r="CC179">
            <v>19446808</v>
          </cell>
          <cell r="CD179">
            <v>-580652.75167700066</v>
          </cell>
          <cell r="CE179">
            <v>-627874.71</v>
          </cell>
          <cell r="CF179">
            <v>-3088346.4161449377</v>
          </cell>
          <cell r="CG179">
            <v>-43461</v>
          </cell>
          <cell r="CH179">
            <v>156979.70999999996</v>
          </cell>
          <cell r="CI179">
            <v>1360488.0869574484</v>
          </cell>
          <cell r="CJ179">
            <v>382004</v>
          </cell>
          <cell r="CK179">
            <v>17005944.919135511</v>
          </cell>
          <cell r="CL179"/>
          <cell r="CM179"/>
          <cell r="CN179"/>
          <cell r="CO179"/>
          <cell r="CP179"/>
          <cell r="CQ179"/>
          <cell r="CR179"/>
          <cell r="CS179">
            <v>6.4680458820755033E-4</v>
          </cell>
          <cell r="CT179">
            <v>5.9313235699272316E-4</v>
          </cell>
          <cell r="CU179">
            <v>5.9694726732646285E-4</v>
          </cell>
          <cell r="CV179">
            <v>5.8956254639602984E-4</v>
          </cell>
          <cell r="CW179"/>
          <cell r="CX179"/>
          <cell r="CY179"/>
          <cell r="CZ179"/>
          <cell r="DA179"/>
          <cell r="DB179"/>
          <cell r="DC179"/>
          <cell r="DD179">
            <v>28138198</v>
          </cell>
          <cell r="DE179">
            <v>19446808</v>
          </cell>
          <cell r="DF179">
            <v>17005944</v>
          </cell>
          <cell r="DG179">
            <v>18653464</v>
          </cell>
          <cell r="DH179"/>
          <cell r="DI179"/>
          <cell r="DJ179"/>
          <cell r="DK179"/>
          <cell r="DL179"/>
          <cell r="DM179"/>
          <cell r="DN179"/>
          <cell r="DO179">
            <v>10267906.753655123</v>
          </cell>
          <cell r="DP179">
            <v>10445294.148157973</v>
          </cell>
          <cell r="DQ179">
            <v>10378160.436961528</v>
          </cell>
          <cell r="DR179">
            <v>10885888.293792762</v>
          </cell>
          <cell r="DS179"/>
          <cell r="DT179"/>
          <cell r="DU179"/>
          <cell r="DV179"/>
          <cell r="DW179"/>
          <cell r="DX179"/>
          <cell r="DY179"/>
          <cell r="DZ179">
            <v>2.7404025645230456</v>
          </cell>
          <cell r="EA179">
            <v>1.8617769613916946</v>
          </cell>
          <cell r="EB179">
            <v>1.6386279729723396</v>
          </cell>
          <cell r="EC179">
            <v>1.7135454173855875</v>
          </cell>
          <cell r="ED179"/>
          <cell r="EE179"/>
          <cell r="EF179"/>
          <cell r="EG179"/>
          <cell r="EH179"/>
          <cell r="EI179"/>
          <cell r="EJ179"/>
          <cell r="EK179">
            <v>2.41E-2</v>
          </cell>
          <cell r="EL179">
            <v>3.5200000000000002E-2</v>
          </cell>
          <cell r="EM179">
            <v>4.396794443253986E-2</v>
          </cell>
          <cell r="EN179">
            <v>4.3984752298205455E-2</v>
          </cell>
        </row>
        <row r="180">
          <cell r="B180">
            <v>34910</v>
          </cell>
          <cell r="C180" t="str">
            <v>Mooresville City Schools</v>
          </cell>
          <cell r="D180">
            <v>1.9817726837935055E-3</v>
          </cell>
          <cell r="E180">
            <v>3050129.8472960824</v>
          </cell>
          <cell r="F180">
            <v>2363878.8714693091</v>
          </cell>
          <cell r="G180">
            <v>-437312.05000000005</v>
          </cell>
          <cell r="H180">
            <v>-143397.37935678815</v>
          </cell>
          <cell r="I180">
            <v>-51742.344777432059</v>
          </cell>
          <cell r="J180">
            <v>602753.51809103449</v>
          </cell>
          <cell r="K180">
            <v>0</v>
          </cell>
          <cell r="L180">
            <v>-186866.60684166354</v>
          </cell>
          <cell r="M180">
            <v>8922.9442614874824</v>
          </cell>
          <cell r="N180">
            <v>425.39939721237869</v>
          </cell>
          <cell r="O180">
            <v>-3715.6236230717595</v>
          </cell>
          <cell r="P180">
            <v>6045.621512225357</v>
          </cell>
          <cell r="Q180">
            <v>-6572013.2899570987</v>
          </cell>
          <cell r="R180">
            <v>49531</v>
          </cell>
          <cell r="S180">
            <v>-1313360.0925287055</v>
          </cell>
          <cell r="T180">
            <v>885741</v>
          </cell>
          <cell r="U180">
            <v>3013767.5706374459</v>
          </cell>
          <cell r="V180">
            <v>41754.745529737411</v>
          </cell>
          <cell r="W180">
            <v>0</v>
          </cell>
          <cell r="X180">
            <v>3941263.3161671832</v>
          </cell>
          <cell r="Y180">
            <v>3169429</v>
          </cell>
          <cell r="Z180">
            <v>18851058.235841475</v>
          </cell>
          <cell r="AA180">
            <v>0</v>
          </cell>
          <cell r="AB180">
            <v>3160985.5956789106</v>
          </cell>
          <cell r="AC180">
            <v>25181472.831520386</v>
          </cell>
          <cell r="AD180" t="str">
            <v>N/A</v>
          </cell>
          <cell r="AE180">
            <v>-6393816</v>
          </cell>
          <cell r="AF180">
            <v>-6393816</v>
          </cell>
          <cell r="AG180">
            <v>-6387779</v>
          </cell>
          <cell r="AH180">
            <v>-2178498</v>
          </cell>
          <cell r="AI180">
            <v>113698</v>
          </cell>
          <cell r="AJ180">
            <v>0</v>
          </cell>
          <cell r="AK180">
            <v>-21240211</v>
          </cell>
          <cell r="AL180">
            <v>58138076</v>
          </cell>
          <cell r="AM180">
            <v>-1313360.0925287055</v>
          </cell>
          <cell r="AN180">
            <v>-2086045.95</v>
          </cell>
          <cell r="AO180">
            <v>2790747.6144026327</v>
          </cell>
          <cell r="AP180">
            <v>843007</v>
          </cell>
          <cell r="AQ180">
            <v>-2186565</v>
          </cell>
          <cell r="AR180">
            <v>6565967.6684448728</v>
          </cell>
          <cell r="AS180">
            <v>-49531</v>
          </cell>
          <cell r="AT180">
            <v>62702296.24031879</v>
          </cell>
          <cell r="AU180">
            <v>2.0407784754480577E-3</v>
          </cell>
          <cell r="AV180">
            <v>3578268.9569955659</v>
          </cell>
          <cell r="AW180">
            <v>2575213.6059367158</v>
          </cell>
          <cell r="AX180">
            <v>-245715</v>
          </cell>
          <cell r="AY180">
            <v>0</v>
          </cell>
          <cell r="AZ180">
            <v>-27533.66483301243</v>
          </cell>
          <cell r="BA180">
            <v>-2089067.4920584827</v>
          </cell>
          <cell r="BB180">
            <v>0</v>
          </cell>
          <cell r="BC180">
            <v>-178847.53368047634</v>
          </cell>
          <cell r="BD180">
            <v>6225.6212657650749</v>
          </cell>
          <cell r="BE180">
            <v>607.76831933013693</v>
          </cell>
          <cell r="BF180">
            <v>-226.96052517354977</v>
          </cell>
          <cell r="BG180">
            <v>0</v>
          </cell>
          <cell r="BH180">
            <v>-4651088.8916555811</v>
          </cell>
          <cell r="BI180">
            <v>295247</v>
          </cell>
          <cell r="BJ180">
            <v>-736916.59023534879</v>
          </cell>
          <cell r="BK180">
            <v>1180988</v>
          </cell>
          <cell r="BL180">
            <v>0</v>
          </cell>
          <cell r="BM180">
            <v>6252.4493396033149</v>
          </cell>
          <cell r="BN180">
            <v>0</v>
          </cell>
          <cell r="BO180">
            <v>1187240.4493396033</v>
          </cell>
          <cell r="BP180">
            <v>1228580</v>
          </cell>
          <cell r="BQ180">
            <v>25186756.598732948</v>
          </cell>
          <cell r="BR180">
            <v>0</v>
          </cell>
          <cell r="BS180">
            <v>3975737.98702945</v>
          </cell>
          <cell r="BT180">
            <v>30391074.585762396</v>
          </cell>
          <cell r="BU180">
            <v>-6711933</v>
          </cell>
          <cell r="BV180">
            <v>-6711933</v>
          </cell>
          <cell r="BW180">
            <v>-6711933</v>
          </cell>
          <cell r="BX180">
            <v>-6705717</v>
          </cell>
          <cell r="BY180">
            <v>-2362317</v>
          </cell>
          <cell r="BZ180">
            <v>0</v>
          </cell>
          <cell r="CA180"/>
          <cell r="CB180">
            <v>-29203833</v>
          </cell>
          <cell r="CC180">
            <v>67882513</v>
          </cell>
          <cell r="CD180">
            <v>-736916.59023534879</v>
          </cell>
          <cell r="CE180">
            <v>-1914514.7800000003</v>
          </cell>
          <cell r="CF180">
            <v>-10558103.262660403</v>
          </cell>
          <cell r="CG180">
            <v>337835</v>
          </cell>
          <cell r="CH180">
            <v>-1228580.2199999997</v>
          </cell>
          <cell r="CI180">
            <v>4651088.8916555811</v>
          </cell>
          <cell r="CJ180">
            <v>-295247</v>
          </cell>
          <cell r="CK180">
            <v>58138075.038759828</v>
          </cell>
          <cell r="CL180"/>
          <cell r="CM180"/>
          <cell r="CN180"/>
          <cell r="CO180"/>
          <cell r="CP180"/>
          <cell r="CQ180"/>
          <cell r="CR180"/>
          <cell r="CS180">
            <v>2.0249211906262152E-3</v>
          </cell>
          <cell r="CT180">
            <v>2.0704331158824195E-3</v>
          </cell>
          <cell r="CU180">
            <v>2.0407784754480577E-3</v>
          </cell>
          <cell r="CV180">
            <v>1.9817726837935055E-3</v>
          </cell>
          <cell r="CW180"/>
          <cell r="CX180"/>
          <cell r="CY180"/>
          <cell r="CZ180"/>
          <cell r="DA180"/>
          <cell r="DB180"/>
          <cell r="DC180"/>
          <cell r="DD180">
            <v>88090955</v>
          </cell>
          <cell r="DE180">
            <v>67882513</v>
          </cell>
          <cell r="DF180">
            <v>58138076</v>
          </cell>
          <cell r="DG180">
            <v>62702296</v>
          </cell>
          <cell r="DH180"/>
          <cell r="DI180"/>
          <cell r="DJ180"/>
          <cell r="DK180"/>
          <cell r="DL180"/>
          <cell r="DM180"/>
          <cell r="DN180"/>
          <cell r="DO180">
            <v>29719310.834522892</v>
          </cell>
          <cell r="DP180">
            <v>30290775.454878721</v>
          </cell>
          <cell r="DQ180">
            <v>31645073.816994652</v>
          </cell>
          <cell r="DR180">
            <v>33270203.848685142</v>
          </cell>
          <cell r="DS180"/>
          <cell r="DT180"/>
          <cell r="DU180"/>
          <cell r="DV180"/>
          <cell r="DW180"/>
          <cell r="DX180"/>
          <cell r="DY180"/>
          <cell r="DZ180">
            <v>2.964098174768937</v>
          </cell>
          <cell r="EA180">
            <v>2.2410292236036713</v>
          </cell>
          <cell r="EB180">
            <v>1.8371919855904257</v>
          </cell>
          <cell r="EC180">
            <v>1.8846381670870955</v>
          </cell>
          <cell r="ED180"/>
          <cell r="EE180"/>
          <cell r="EF180"/>
          <cell r="EG180"/>
          <cell r="EH180"/>
          <cell r="EI180"/>
          <cell r="EJ180"/>
          <cell r="EK180">
            <v>2.41E-2</v>
          </cell>
          <cell r="EL180">
            <v>3.5200000000000002E-2</v>
          </cell>
          <cell r="EM180">
            <v>4.396794443253986E-2</v>
          </cell>
          <cell r="EN180">
            <v>4.3984752298205455E-2</v>
          </cell>
        </row>
        <row r="181">
          <cell r="B181">
            <v>35000</v>
          </cell>
          <cell r="C181" t="str">
            <v>Jackson County Schools</v>
          </cell>
          <cell r="D181">
            <v>1.3415304581420582E-3</v>
          </cell>
          <cell r="E181">
            <v>2064738.3652514997</v>
          </cell>
          <cell r="F181">
            <v>1600191.3495770963</v>
          </cell>
          <cell r="G181">
            <v>20240.65000000014</v>
          </cell>
          <cell r="H181">
            <v>-97070.644679915815</v>
          </cell>
          <cell r="I181">
            <v>-35026.182398346893</v>
          </cell>
          <cell r="J181">
            <v>408024.69924227585</v>
          </cell>
          <cell r="K181">
            <v>0</v>
          </cell>
          <cell r="L181">
            <v>-126496.46790361633</v>
          </cell>
          <cell r="M181">
            <v>6040.2495205331188</v>
          </cell>
          <cell r="N181">
            <v>287.96756202294165</v>
          </cell>
          <cell r="O181">
            <v>-2515.2341144400866</v>
          </cell>
          <cell r="P181">
            <v>4092.4902555041185</v>
          </cell>
          <cell r="Q181">
            <v>-4448823.0521551073</v>
          </cell>
          <cell r="R181">
            <v>224053</v>
          </cell>
          <cell r="S181">
            <v>-382262.80984249432</v>
          </cell>
          <cell r="T181">
            <v>1357117</v>
          </cell>
          <cell r="U181">
            <v>2040123.4827960746</v>
          </cell>
          <cell r="V181">
            <v>28265.231102534617</v>
          </cell>
          <cell r="W181">
            <v>0</v>
          </cell>
          <cell r="X181">
            <v>3425505.7138986094</v>
          </cell>
          <cell r="Y181">
            <v>778344</v>
          </cell>
          <cell r="Z181">
            <v>12760933.177856889</v>
          </cell>
          <cell r="AA181">
            <v>0</v>
          </cell>
          <cell r="AB181">
            <v>2139780.4546555295</v>
          </cell>
          <cell r="AC181">
            <v>15679057.632512419</v>
          </cell>
          <cell r="AD181" t="str">
            <v>N/A</v>
          </cell>
          <cell r="AE181">
            <v>-3821399</v>
          </cell>
          <cell r="AF181">
            <v>-3821399</v>
          </cell>
          <cell r="AG181">
            <v>-3817312</v>
          </cell>
          <cell r="AH181">
            <v>-1186681</v>
          </cell>
          <cell r="AI181">
            <v>393239</v>
          </cell>
          <cell r="AJ181">
            <v>0</v>
          </cell>
          <cell r="AK181">
            <v>-12253552</v>
          </cell>
          <cell r="AL181">
            <v>38087755</v>
          </cell>
          <cell r="AM181">
            <v>-382262.80984249432</v>
          </cell>
          <cell r="AN181">
            <v>-1405969.6500000001</v>
          </cell>
          <cell r="AO181">
            <v>1889153.5625276184</v>
          </cell>
          <cell r="AP181">
            <v>-65201</v>
          </cell>
          <cell r="AQ181">
            <v>101200</v>
          </cell>
          <cell r="AR181">
            <v>4444730.5618996033</v>
          </cell>
          <cell r="AS181">
            <v>-224053</v>
          </cell>
          <cell r="AT181">
            <v>42445352.664584726</v>
          </cell>
          <cell r="AU181">
            <v>1.3369666956977492E-3</v>
          </cell>
          <cell r="AV181">
            <v>2344216.4258920113</v>
          </cell>
          <cell r="AW181">
            <v>1687088.9549583197</v>
          </cell>
          <cell r="AX181">
            <v>-194585</v>
          </cell>
          <cell r="AY181">
            <v>0</v>
          </cell>
          <cell r="AZ181">
            <v>-18038.015068813325</v>
          </cell>
          <cell r="BA181">
            <v>-1368602.0778584511</v>
          </cell>
          <cell r="BB181">
            <v>0</v>
          </cell>
          <cell r="BC181">
            <v>-117167.63921962696</v>
          </cell>
          <cell r="BD181">
            <v>4078.5653085292065</v>
          </cell>
          <cell r="BE181">
            <v>398.16472557913806</v>
          </cell>
          <cell r="BF181">
            <v>-148.68770277895351</v>
          </cell>
          <cell r="BG181">
            <v>0</v>
          </cell>
          <cell r="BH181">
            <v>-3047048.477668805</v>
          </cell>
          <cell r="BI181">
            <v>418639</v>
          </cell>
          <cell r="BJ181">
            <v>-291168.78663403494</v>
          </cell>
          <cell r="BK181">
            <v>1674556</v>
          </cell>
          <cell r="BL181">
            <v>0</v>
          </cell>
          <cell r="BM181">
            <v>4096.1410727108487</v>
          </cell>
          <cell r="BN181">
            <v>0</v>
          </cell>
          <cell r="BO181">
            <v>1678652.1410727107</v>
          </cell>
          <cell r="BP181">
            <v>972930</v>
          </cell>
          <cell r="BQ181">
            <v>16500494.860304862</v>
          </cell>
          <cell r="BR181">
            <v>0</v>
          </cell>
          <cell r="BS181">
            <v>2604608.6547006378</v>
          </cell>
          <cell r="BT181">
            <v>20078033.515005499</v>
          </cell>
          <cell r="BU181">
            <v>-4205557</v>
          </cell>
          <cell r="BV181">
            <v>-4205557</v>
          </cell>
          <cell r="BW181">
            <v>-4205557</v>
          </cell>
          <cell r="BX181">
            <v>-4201484</v>
          </cell>
          <cell r="BY181">
            <v>-1581226</v>
          </cell>
          <cell r="BZ181">
            <v>0</v>
          </cell>
          <cell r="CA181"/>
          <cell r="CB181">
            <v>-18399381</v>
          </cell>
          <cell r="CC181">
            <v>44635464</v>
          </cell>
          <cell r="CD181">
            <v>-291168.78663403494</v>
          </cell>
          <cell r="CE181">
            <v>-1273399.33</v>
          </cell>
          <cell r="CF181">
            <v>-6916886.179336804</v>
          </cell>
          <cell r="CG181">
            <v>278266</v>
          </cell>
          <cell r="CH181">
            <v>-972929.66999999993</v>
          </cell>
          <cell r="CI181">
            <v>3047048.477668805</v>
          </cell>
          <cell r="CJ181">
            <v>-418639</v>
          </cell>
          <cell r="CK181">
            <v>38087755.51169797</v>
          </cell>
          <cell r="CL181"/>
          <cell r="CM181"/>
          <cell r="CN181"/>
          <cell r="CO181"/>
          <cell r="CP181"/>
          <cell r="CQ181"/>
          <cell r="CR181"/>
          <cell r="CS181">
            <v>1.3013259753777465E-3</v>
          </cell>
          <cell r="CT181">
            <v>1.3613924839542208E-3</v>
          </cell>
          <cell r="CU181">
            <v>1.3369666956977492E-3</v>
          </cell>
          <cell r="CV181">
            <v>1.3415304581420582E-3</v>
          </cell>
          <cell r="CW181"/>
          <cell r="CX181"/>
          <cell r="CY181"/>
          <cell r="CZ181"/>
          <cell r="DA181"/>
          <cell r="DB181"/>
          <cell r="DC181"/>
          <cell r="DD181">
            <v>56612103</v>
          </cell>
          <cell r="DE181">
            <v>44635464</v>
          </cell>
          <cell r="DF181">
            <v>38087755</v>
          </cell>
          <cell r="DG181">
            <v>42445352</v>
          </cell>
          <cell r="DH181"/>
          <cell r="DI181"/>
          <cell r="DJ181"/>
          <cell r="DK181"/>
          <cell r="DL181"/>
          <cell r="DM181"/>
          <cell r="DN181"/>
          <cell r="DO181">
            <v>20065766.398119513</v>
          </cell>
          <cell r="DP181">
            <v>20534071.960488115</v>
          </cell>
          <cell r="DQ181">
            <v>21048056.780403402</v>
          </cell>
          <cell r="DR181">
            <v>22423713.562284905</v>
          </cell>
          <cell r="DS181"/>
          <cell r="DT181"/>
          <cell r="DU181"/>
          <cell r="DV181"/>
          <cell r="DW181"/>
          <cell r="DX181"/>
          <cell r="DY181"/>
          <cell r="DZ181">
            <v>2.8213277218908255</v>
          </cell>
          <cell r="EA181">
            <v>2.1737268714109916</v>
          </cell>
          <cell r="EB181">
            <v>1.8095615855360696</v>
          </cell>
          <cell r="EC181">
            <v>1.8928779072254147</v>
          </cell>
          <cell r="ED181"/>
          <cell r="EE181"/>
          <cell r="EF181"/>
          <cell r="EG181"/>
          <cell r="EH181"/>
          <cell r="EI181"/>
          <cell r="EJ181"/>
          <cell r="EK181">
            <v>2.41E-2</v>
          </cell>
          <cell r="EL181">
            <v>3.5200000000000002E-2</v>
          </cell>
          <cell r="EM181">
            <v>4.396794443253986E-2</v>
          </cell>
          <cell r="EN181">
            <v>4.3984752298205455E-2</v>
          </cell>
        </row>
        <row r="182">
          <cell r="B182">
            <v>35005</v>
          </cell>
          <cell r="C182" t="str">
            <v>Southwestern Community College</v>
          </cell>
          <cell r="D182">
            <v>5.837732254570301E-4</v>
          </cell>
          <cell r="E182">
            <v>898480.51372390601</v>
          </cell>
          <cell r="F182">
            <v>696330.71677314094</v>
          </cell>
          <cell r="G182">
            <v>-115027.3899999999</v>
          </cell>
          <cell r="H182">
            <v>-42240.743024551673</v>
          </cell>
          <cell r="I182">
            <v>-15241.806363791105</v>
          </cell>
          <cell r="J182">
            <v>177553.84776927295</v>
          </cell>
          <cell r="K182">
            <v>0</v>
          </cell>
          <cell r="L182">
            <v>-55045.527016425083</v>
          </cell>
          <cell r="M182">
            <v>2628.4427042009852</v>
          </cell>
          <cell r="N182">
            <v>125.31042548370425</v>
          </cell>
          <cell r="O182">
            <v>-1094.5158366361602</v>
          </cell>
          <cell r="P182">
            <v>1780.866190631147</v>
          </cell>
          <cell r="Q182">
            <v>-1935926.0662937271</v>
          </cell>
          <cell r="R182">
            <v>-83366</v>
          </cell>
          <cell r="S182">
            <v>-471042.35094849532</v>
          </cell>
          <cell r="T182">
            <v>458508</v>
          </cell>
          <cell r="U182">
            <v>887769.23300863244</v>
          </cell>
          <cell r="V182">
            <v>12299.746926258545</v>
          </cell>
          <cell r="W182">
            <v>0</v>
          </cell>
          <cell r="X182">
            <v>1358576.979934891</v>
          </cell>
          <cell r="Y182">
            <v>1169119</v>
          </cell>
          <cell r="Z182">
            <v>5552979.4913462186</v>
          </cell>
          <cell r="AA182">
            <v>0</v>
          </cell>
          <cell r="AB182">
            <v>931135.4283481302</v>
          </cell>
          <cell r="AC182">
            <v>7653233.9196943492</v>
          </cell>
          <cell r="AD182" t="str">
            <v>N/A</v>
          </cell>
          <cell r="AE182">
            <v>-1967599</v>
          </cell>
          <cell r="AF182">
            <v>-1967599</v>
          </cell>
          <cell r="AG182">
            <v>-1965820</v>
          </cell>
          <cell r="AH182">
            <v>-440923</v>
          </cell>
          <cell r="AI182">
            <v>47284</v>
          </cell>
          <cell r="AJ182">
            <v>0</v>
          </cell>
          <cell r="AK182">
            <v>-6294657</v>
          </cell>
          <cell r="AL182">
            <v>17095884</v>
          </cell>
          <cell r="AM182">
            <v>-471042.35094849532</v>
          </cell>
          <cell r="AN182">
            <v>-652312.6100000001</v>
          </cell>
          <cell r="AO182">
            <v>822073.96923939581</v>
          </cell>
          <cell r="AP182">
            <v>233319</v>
          </cell>
          <cell r="AQ182">
            <v>-575140</v>
          </cell>
          <cell r="AR182">
            <v>1934145.200103096</v>
          </cell>
          <cell r="AS182">
            <v>83366</v>
          </cell>
          <cell r="AT182">
            <v>18470293.208393998</v>
          </cell>
          <cell r="AU182">
            <v>6.0010433682363264E-4</v>
          </cell>
          <cell r="AV182">
            <v>1052213.5279494084</v>
          </cell>
          <cell r="AW182">
            <v>757258.50294973981</v>
          </cell>
          <cell r="AX182">
            <v>114627</v>
          </cell>
          <cell r="AY182">
            <v>0</v>
          </cell>
          <cell r="AZ182">
            <v>-8096.4552859228979</v>
          </cell>
          <cell r="BA182">
            <v>-614304.03984750062</v>
          </cell>
          <cell r="BB182">
            <v>0</v>
          </cell>
          <cell r="BC182">
            <v>-52591.293902343132</v>
          </cell>
          <cell r="BD182">
            <v>1830.6848910618787</v>
          </cell>
          <cell r="BE182">
            <v>178.7182727581197</v>
          </cell>
          <cell r="BF182">
            <v>-66.739235582398749</v>
          </cell>
          <cell r="BG182">
            <v>0</v>
          </cell>
          <cell r="BH182">
            <v>-1367683.2877326072</v>
          </cell>
          <cell r="BI182">
            <v>-197993</v>
          </cell>
          <cell r="BJ182">
            <v>-314626.38194098789</v>
          </cell>
          <cell r="BK182">
            <v>573135</v>
          </cell>
          <cell r="BL182">
            <v>0</v>
          </cell>
          <cell r="BM182">
            <v>1838.5738626737623</v>
          </cell>
          <cell r="BN182">
            <v>0</v>
          </cell>
          <cell r="BO182">
            <v>574973.57386267371</v>
          </cell>
          <cell r="BP182">
            <v>791972</v>
          </cell>
          <cell r="BQ182">
            <v>7406331.4795117211</v>
          </cell>
          <cell r="BR182">
            <v>0</v>
          </cell>
          <cell r="BS182">
            <v>1169091.9111477847</v>
          </cell>
          <cell r="BT182">
            <v>9367395.3906595055</v>
          </cell>
          <cell r="BU182">
            <v>-2071619</v>
          </cell>
          <cell r="BV182">
            <v>-2071619</v>
          </cell>
          <cell r="BW182">
            <v>-2071619</v>
          </cell>
          <cell r="BX182">
            <v>-2069791</v>
          </cell>
          <cell r="BY182">
            <v>-507773</v>
          </cell>
          <cell r="BZ182">
            <v>0</v>
          </cell>
          <cell r="CA182"/>
          <cell r="CB182">
            <v>-8792421</v>
          </cell>
          <cell r="CC182">
            <v>19180331</v>
          </cell>
          <cell r="CD182">
            <v>-314626.38194098789</v>
          </cell>
          <cell r="CE182">
            <v>-631932.56999999995</v>
          </cell>
          <cell r="CF182">
            <v>-3104679.7253009919</v>
          </cell>
          <cell r="CG182">
            <v>-172019</v>
          </cell>
          <cell r="CH182">
            <v>573134.56999999995</v>
          </cell>
          <cell r="CI182">
            <v>1367683.2877326072</v>
          </cell>
          <cell r="CJ182">
            <v>197993</v>
          </cell>
          <cell r="CK182">
            <v>17095884.180490628</v>
          </cell>
          <cell r="CL182"/>
          <cell r="CM182"/>
          <cell r="CN182"/>
          <cell r="CO182"/>
          <cell r="CP182"/>
          <cell r="CQ182"/>
          <cell r="CR182"/>
          <cell r="CS182">
            <v>6.1334207961408302E-4</v>
          </cell>
          <cell r="CT182">
            <v>5.8500475093506443E-4</v>
          </cell>
          <cell r="CU182">
            <v>6.0010433682363264E-4</v>
          </cell>
          <cell r="CV182">
            <v>5.837732254570301E-4</v>
          </cell>
          <cell r="CW182"/>
          <cell r="CX182"/>
          <cell r="CY182"/>
          <cell r="CZ182"/>
          <cell r="DA182"/>
          <cell r="DB182"/>
          <cell r="DC182"/>
          <cell r="DD182">
            <v>26682465</v>
          </cell>
          <cell r="DE182">
            <v>19180331</v>
          </cell>
          <cell r="DF182">
            <v>17095884</v>
          </cell>
          <cell r="DG182">
            <v>18470293</v>
          </cell>
          <cell r="DH182"/>
          <cell r="DI182"/>
          <cell r="DJ182"/>
          <cell r="DK182"/>
          <cell r="DL182"/>
          <cell r="DM182"/>
          <cell r="DN182"/>
          <cell r="DO182">
            <v>9769601.2281127684</v>
          </cell>
          <cell r="DP182">
            <v>10345221.841264462</v>
          </cell>
          <cell r="DQ182">
            <v>10445232.929992389</v>
          </cell>
          <cell r="DR182">
            <v>10403689.097916491</v>
          </cell>
          <cell r="DS182"/>
          <cell r="DT182"/>
          <cell r="DU182"/>
          <cell r="DV182"/>
          <cell r="DW182"/>
          <cell r="DX182"/>
          <cell r="DY182"/>
          <cell r="DZ182">
            <v>2.731172376127204</v>
          </cell>
          <cell r="EA182">
            <v>1.8540280038746517</v>
          </cell>
          <cell r="EB182">
            <v>1.6367163963295606</v>
          </cell>
          <cell r="EC182">
            <v>1.7753599541626996</v>
          </cell>
          <cell r="ED182"/>
          <cell r="EE182"/>
          <cell r="EF182"/>
          <cell r="EG182"/>
          <cell r="EH182"/>
          <cell r="EI182"/>
          <cell r="EJ182"/>
          <cell r="EK182">
            <v>2.41E-2</v>
          </cell>
          <cell r="EL182">
            <v>3.5200000000000002E-2</v>
          </cell>
          <cell r="EM182">
            <v>4.396794443253986E-2</v>
          </cell>
          <cell r="EN182">
            <v>4.3984752298205455E-2</v>
          </cell>
        </row>
        <row r="183">
          <cell r="B183">
            <v>35100</v>
          </cell>
          <cell r="C183" t="str">
            <v>Johnston County Schools</v>
          </cell>
          <cell r="D183">
            <v>1.2027741105898456E-2</v>
          </cell>
          <cell r="E183">
            <v>18511796.253254574</v>
          </cell>
          <cell r="F183">
            <v>14346813.48887681</v>
          </cell>
          <cell r="G183">
            <v>-438812.21999999881</v>
          </cell>
          <cell r="H183">
            <v>-870304.93874113203</v>
          </cell>
          <cell r="I183">
            <v>-314033.75991831772</v>
          </cell>
          <cell r="J183">
            <v>3658221.4123523803</v>
          </cell>
          <cell r="K183">
            <v>0</v>
          </cell>
          <cell r="L183">
            <v>-1134127.6357321278</v>
          </cell>
          <cell r="M183">
            <v>54154.981727821847</v>
          </cell>
          <cell r="N183">
            <v>2581.8267948277389</v>
          </cell>
          <cell r="O183">
            <v>-22550.799771707909</v>
          </cell>
          <cell r="P183">
            <v>36691.983378288205</v>
          </cell>
          <cell r="Q183">
            <v>-39886751.41329395</v>
          </cell>
          <cell r="R183">
            <v>4301882</v>
          </cell>
          <cell r="S183">
            <v>-1754438.8210725337</v>
          </cell>
          <cell r="T183">
            <v>13962516</v>
          </cell>
          <cell r="U183">
            <v>18291106.941484489</v>
          </cell>
          <cell r="V183">
            <v>253417.19223468809</v>
          </cell>
          <cell r="W183">
            <v>0</v>
          </cell>
          <cell r="X183">
            <v>32507040.133719176</v>
          </cell>
          <cell r="Y183">
            <v>3603205</v>
          </cell>
          <cell r="Z183">
            <v>114410522.40103503</v>
          </cell>
          <cell r="AA183">
            <v>0</v>
          </cell>
          <cell r="AB183">
            <v>19184600.078109495</v>
          </cell>
          <cell r="AC183">
            <v>137198327.47914451</v>
          </cell>
          <cell r="AD183" t="str">
            <v>N/A</v>
          </cell>
          <cell r="AE183">
            <v>-32588644</v>
          </cell>
          <cell r="AF183">
            <v>-32588644</v>
          </cell>
          <cell r="AG183">
            <v>-32552005</v>
          </cell>
          <cell r="AH183">
            <v>-9867374</v>
          </cell>
          <cell r="AI183">
            <v>2905379</v>
          </cell>
          <cell r="AJ183">
            <v>0</v>
          </cell>
          <cell r="AK183">
            <v>-104691288</v>
          </cell>
          <cell r="AL183">
            <v>343708409</v>
          </cell>
          <cell r="AM183">
            <v>-1754438.8210725337</v>
          </cell>
          <cell r="AN183">
            <v>-12225485.780000001</v>
          </cell>
          <cell r="AO183">
            <v>16937558.011792697</v>
          </cell>
          <cell r="AP183">
            <v>531534</v>
          </cell>
          <cell r="AQ183">
            <v>-2194045</v>
          </cell>
          <cell r="AR183">
            <v>39850059.429915659</v>
          </cell>
          <cell r="AS183">
            <v>-4301882</v>
          </cell>
          <cell r="AT183">
            <v>380551708.84063584</v>
          </cell>
          <cell r="AU183">
            <v>1.2064945632231981E-2</v>
          </cell>
          <cell r="AV183">
            <v>21154486.360493641</v>
          </cell>
          <cell r="AW183">
            <v>15224490.321120767</v>
          </cell>
          <cell r="AX183">
            <v>-352291</v>
          </cell>
          <cell r="AY183">
            <v>0</v>
          </cell>
          <cell r="AZ183">
            <v>-162777.1819738833</v>
          </cell>
          <cell r="BA183">
            <v>-12350427.063483754</v>
          </cell>
          <cell r="BB183">
            <v>0</v>
          </cell>
          <cell r="BC183">
            <v>-1057334.6378714514</v>
          </cell>
          <cell r="BD183">
            <v>36805.455860088834</v>
          </cell>
          <cell r="BE183">
            <v>3593.0855886262707</v>
          </cell>
          <cell r="BF183">
            <v>-1341.775420421613</v>
          </cell>
          <cell r="BG183">
            <v>0</v>
          </cell>
          <cell r="BH183">
            <v>-27496925.94448914</v>
          </cell>
          <cell r="BI183">
            <v>4654172</v>
          </cell>
          <cell r="BJ183">
            <v>-347550.38017552346</v>
          </cell>
          <cell r="BK183">
            <v>18616688</v>
          </cell>
          <cell r="BL183">
            <v>0</v>
          </cell>
          <cell r="BM183">
            <v>36964.061635370155</v>
          </cell>
          <cell r="BN183">
            <v>0</v>
          </cell>
          <cell r="BO183">
            <v>18653652.061635371</v>
          </cell>
          <cell r="BP183">
            <v>1761450</v>
          </cell>
          <cell r="BQ183">
            <v>148902417.71550253</v>
          </cell>
          <cell r="BR183">
            <v>0</v>
          </cell>
          <cell r="BS183">
            <v>23504296.639045279</v>
          </cell>
          <cell r="BT183">
            <v>174168164.3545478</v>
          </cell>
          <cell r="BU183">
            <v>-35671443</v>
          </cell>
          <cell r="BV183">
            <v>-35671443</v>
          </cell>
          <cell r="BW183">
            <v>-35671443</v>
          </cell>
          <cell r="BX183">
            <v>-35634690</v>
          </cell>
          <cell r="BY183">
            <v>-12865494</v>
          </cell>
          <cell r="BZ183">
            <v>0</v>
          </cell>
          <cell r="CA183"/>
          <cell r="CB183">
            <v>-155514513</v>
          </cell>
          <cell r="CC183">
            <v>396255480</v>
          </cell>
          <cell r="CD183">
            <v>-347550.38017552346</v>
          </cell>
          <cell r="CE183">
            <v>-11100609.969999999</v>
          </cell>
          <cell r="CF183">
            <v>-62418799.186678812</v>
          </cell>
          <cell r="CG183">
            <v>238585</v>
          </cell>
          <cell r="CH183">
            <v>-1761450.0300000012</v>
          </cell>
          <cell r="CI183">
            <v>27496925.94448914</v>
          </cell>
          <cell r="CJ183">
            <v>-4654172</v>
          </cell>
          <cell r="CK183">
            <v>343708409.37763476</v>
          </cell>
          <cell r="CL183"/>
          <cell r="CM183"/>
          <cell r="CN183"/>
          <cell r="CO183"/>
          <cell r="CP183"/>
          <cell r="CQ183"/>
          <cell r="CR183"/>
          <cell r="CS183">
            <v>1.1413440915809547E-2</v>
          </cell>
          <cell r="CT183">
            <v>1.2085888264160499E-2</v>
          </cell>
          <cell r="CU183">
            <v>1.2064945632231981E-2</v>
          </cell>
          <cell r="CV183">
            <v>1.2027741105898456E-2</v>
          </cell>
          <cell r="CW183"/>
          <cell r="CX183"/>
          <cell r="CY183"/>
          <cell r="CZ183"/>
          <cell r="DA183"/>
          <cell r="DB183"/>
          <cell r="DC183"/>
          <cell r="DD183">
            <v>496523474</v>
          </cell>
          <cell r="DE183">
            <v>396255480</v>
          </cell>
          <cell r="DF183">
            <v>343708409</v>
          </cell>
          <cell r="DG183">
            <v>380551709</v>
          </cell>
          <cell r="DH183"/>
          <cell r="DI183"/>
          <cell r="DJ183"/>
          <cell r="DK183"/>
          <cell r="DL183"/>
          <cell r="DM183"/>
          <cell r="DN183"/>
          <cell r="DO183">
            <v>165748346.54271418</v>
          </cell>
          <cell r="DP183">
            <v>174889575.33072755</v>
          </cell>
          <cell r="DQ183">
            <v>183482324.39047384</v>
          </cell>
          <cell r="DR183">
            <v>194983434.59299231</v>
          </cell>
          <cell r="DS183"/>
          <cell r="DT183"/>
          <cell r="DU183"/>
          <cell r="DV183"/>
          <cell r="DW183"/>
          <cell r="DX183"/>
          <cell r="DY183"/>
          <cell r="DZ183">
            <v>2.9956466194493436</v>
          </cell>
          <cell r="EA183">
            <v>2.2657467104637607</v>
          </cell>
          <cell r="EB183">
            <v>1.8732507893705586</v>
          </cell>
          <cell r="EC183">
            <v>1.9517130252339754</v>
          </cell>
          <cell r="ED183"/>
          <cell r="EE183"/>
          <cell r="EF183"/>
          <cell r="EG183"/>
          <cell r="EH183"/>
          <cell r="EI183"/>
          <cell r="EJ183"/>
          <cell r="EK183">
            <v>2.41E-2</v>
          </cell>
          <cell r="EL183">
            <v>3.5200000000000002E-2</v>
          </cell>
          <cell r="EM183">
            <v>4.396794443253986E-2</v>
          </cell>
          <cell r="EN183">
            <v>4.3984752298205455E-2</v>
          </cell>
        </row>
        <row r="184">
          <cell r="B184">
            <v>35105</v>
          </cell>
          <cell r="C184" t="str">
            <v>Johnston Technical College</v>
          </cell>
          <cell r="D184">
            <v>1.0096584787029333E-3</v>
          </cell>
          <cell r="E184">
            <v>1553956.9632034833</v>
          </cell>
          <cell r="F184">
            <v>1204331.033888848</v>
          </cell>
          <cell r="G184">
            <v>-5345.5700000000652</v>
          </cell>
          <cell r="H184">
            <v>-73057.006525198434</v>
          </cell>
          <cell r="I184">
            <v>-26361.296398789287</v>
          </cell>
          <cell r="J184">
            <v>307086.2794130866</v>
          </cell>
          <cell r="K184">
            <v>0</v>
          </cell>
          <cell r="L184">
            <v>-95203.378029703497</v>
          </cell>
          <cell r="M184">
            <v>4545.9937975122702</v>
          </cell>
          <cell r="N184">
            <v>216.72925040445685</v>
          </cell>
          <cell r="O184">
            <v>-1893.007672061651</v>
          </cell>
          <cell r="P184">
            <v>3080.0772806913915</v>
          </cell>
          <cell r="Q184">
            <v>-3348259.3612360745</v>
          </cell>
          <cell r="R184">
            <v>-377628</v>
          </cell>
          <cell r="S184">
            <v>-854530.54302780144</v>
          </cell>
          <cell r="T184">
            <v>655708</v>
          </cell>
          <cell r="U184">
            <v>1535431.3869688481</v>
          </cell>
          <cell r="V184">
            <v>21272.890273915753</v>
          </cell>
          <cell r="W184">
            <v>0</v>
          </cell>
          <cell r="X184">
            <v>2212412.2772427639</v>
          </cell>
          <cell r="Y184">
            <v>1651390</v>
          </cell>
          <cell r="Z184">
            <v>9604093.8176153097</v>
          </cell>
          <cell r="AA184">
            <v>0</v>
          </cell>
          <cell r="AB184">
            <v>1610434.9070075285</v>
          </cell>
          <cell r="AC184">
            <v>12865918.724622838</v>
          </cell>
          <cell r="AD184" t="str">
            <v>N/A</v>
          </cell>
          <cell r="AE184">
            <v>-3442881</v>
          </cell>
          <cell r="AF184">
            <v>-3442881</v>
          </cell>
          <cell r="AG184">
            <v>-3439806</v>
          </cell>
          <cell r="AH184">
            <v>-603318</v>
          </cell>
          <cell r="AI184">
            <v>275380</v>
          </cell>
          <cell r="AJ184">
            <v>0</v>
          </cell>
          <cell r="AK184">
            <v>-10653506</v>
          </cell>
          <cell r="AL184">
            <v>28788040</v>
          </cell>
          <cell r="AM184">
            <v>-854530.54302780144</v>
          </cell>
          <cell r="AN184">
            <v>-1118699.43</v>
          </cell>
          <cell r="AO184">
            <v>1421808.8753791696</v>
          </cell>
          <cell r="AP184">
            <v>12388</v>
          </cell>
          <cell r="AQ184">
            <v>-26725</v>
          </cell>
          <cell r="AR184">
            <v>3345179.2839553831</v>
          </cell>
          <cell r="AS184">
            <v>377628</v>
          </cell>
          <cell r="AT184">
            <v>31945089.186306752</v>
          </cell>
          <cell r="AU184">
            <v>1.0105255736701463E-3</v>
          </cell>
          <cell r="AV184">
            <v>1771839.684716458</v>
          </cell>
          <cell r="AW184">
            <v>1275160.0615990525</v>
          </cell>
          <cell r="AX184">
            <v>163925</v>
          </cell>
          <cell r="AY184">
            <v>0</v>
          </cell>
          <cell r="AZ184">
            <v>-13633.754366461901</v>
          </cell>
          <cell r="BA184">
            <v>-1034436.687394287</v>
          </cell>
          <cell r="BB184">
            <v>0</v>
          </cell>
          <cell r="BC184">
            <v>-88559.345733139635</v>
          </cell>
          <cell r="BD184">
            <v>3082.7204308194587</v>
          </cell>
          <cell r="BE184">
            <v>300.94664214585362</v>
          </cell>
          <cell r="BF184">
            <v>-112.38329767816904</v>
          </cell>
          <cell r="BG184">
            <v>0</v>
          </cell>
          <cell r="BH184">
            <v>-2303064.4075169382</v>
          </cell>
          <cell r="BI184">
            <v>-541555</v>
          </cell>
          <cell r="BJ184">
            <v>-767053.16492002923</v>
          </cell>
          <cell r="BK184">
            <v>819635</v>
          </cell>
          <cell r="BL184">
            <v>0</v>
          </cell>
          <cell r="BM184">
            <v>3096.0048000109264</v>
          </cell>
          <cell r="BN184">
            <v>0</v>
          </cell>
          <cell r="BO184">
            <v>822731.00480001094</v>
          </cell>
          <cell r="BP184">
            <v>2166220</v>
          </cell>
          <cell r="BQ184">
            <v>12471643.525756482</v>
          </cell>
          <cell r="BR184">
            <v>0</v>
          </cell>
          <cell r="BS184">
            <v>1968653.1186208525</v>
          </cell>
          <cell r="BT184">
            <v>16606516.644377334</v>
          </cell>
          <cell r="BU184">
            <v>-3725680</v>
          </cell>
          <cell r="BV184">
            <v>-3725680</v>
          </cell>
          <cell r="BW184">
            <v>-3725680</v>
          </cell>
          <cell r="BX184">
            <v>-3722602</v>
          </cell>
          <cell r="BY184">
            <v>-884143</v>
          </cell>
          <cell r="BZ184">
            <v>0</v>
          </cell>
          <cell r="CA184"/>
          <cell r="CB184">
            <v>-15783785</v>
          </cell>
          <cell r="CC184">
            <v>32385407</v>
          </cell>
          <cell r="CD184">
            <v>-767053.16492002923</v>
          </cell>
          <cell r="CE184">
            <v>-1007225.3700000001</v>
          </cell>
          <cell r="CF184">
            <v>-5228021.3088910067</v>
          </cell>
          <cell r="CG184">
            <v>-259322</v>
          </cell>
          <cell r="CH184">
            <v>819635.37000000011</v>
          </cell>
          <cell r="CI184">
            <v>2303064.4075169382</v>
          </cell>
          <cell r="CJ184">
            <v>541555</v>
          </cell>
          <cell r="CK184">
            <v>28788039.933705904</v>
          </cell>
          <cell r="CL184"/>
          <cell r="CM184"/>
          <cell r="CN184"/>
          <cell r="CO184"/>
          <cell r="CP184"/>
          <cell r="CQ184"/>
          <cell r="CR184"/>
          <cell r="CS184">
            <v>1.0623775128854984E-3</v>
          </cell>
          <cell r="CT184">
            <v>9.8776278197585071E-4</v>
          </cell>
          <cell r="CU184">
            <v>1.0105255736701463E-3</v>
          </cell>
          <cell r="CV184">
            <v>1.0096584787029333E-3</v>
          </cell>
          <cell r="CW184"/>
          <cell r="CX184"/>
          <cell r="CY184"/>
          <cell r="CZ184"/>
          <cell r="DA184"/>
          <cell r="DB184"/>
          <cell r="DC184"/>
          <cell r="DD184">
            <v>46217033</v>
          </cell>
          <cell r="DE184">
            <v>32385407</v>
          </cell>
          <cell r="DF184">
            <v>28788040</v>
          </cell>
          <cell r="DG184">
            <v>31945089</v>
          </cell>
          <cell r="DH184"/>
          <cell r="DI184"/>
          <cell r="DJ184"/>
          <cell r="DK184"/>
          <cell r="DL184"/>
          <cell r="DM184"/>
          <cell r="DN184"/>
          <cell r="DO184">
            <v>15850759.555762302</v>
          </cell>
          <cell r="DP184">
            <v>16106687.717312368</v>
          </cell>
          <cell r="DQ184">
            <v>16648459.190270523</v>
          </cell>
          <cell r="DR184">
            <v>17842060.517175026</v>
          </cell>
          <cell r="DS184"/>
          <cell r="DT184"/>
          <cell r="DU184"/>
          <cell r="DV184"/>
          <cell r="DW184"/>
          <cell r="DX184"/>
          <cell r="DY184"/>
          <cell r="DZ184">
            <v>2.9157614079887106</v>
          </cell>
          <cell r="EA184">
            <v>2.0106807537585989</v>
          </cell>
          <cell r="EB184">
            <v>1.7291714308807589</v>
          </cell>
          <cell r="EC184">
            <v>1.7904372070282575</v>
          </cell>
          <cell r="ED184"/>
          <cell r="EE184"/>
          <cell r="EF184"/>
          <cell r="EG184"/>
          <cell r="EH184"/>
          <cell r="EI184"/>
          <cell r="EJ184"/>
          <cell r="EK184">
            <v>2.41E-2</v>
          </cell>
          <cell r="EL184">
            <v>3.5200000000000002E-2</v>
          </cell>
          <cell r="EM184">
            <v>4.396794443253986E-2</v>
          </cell>
          <cell r="EN184">
            <v>4.3984752298205455E-2</v>
          </cell>
        </row>
        <row r="185">
          <cell r="B185">
            <v>35106</v>
          </cell>
          <cell r="C185" t="str">
            <v>Neuse Charter School</v>
          </cell>
          <cell r="D185">
            <v>2.5117093781947171E-4</v>
          </cell>
          <cell r="E185">
            <v>386575.10040457529</v>
          </cell>
          <cell r="F185">
            <v>299599.28194289631</v>
          </cell>
          <cell r="G185">
            <v>-95961.989999999962</v>
          </cell>
          <cell r="H185">
            <v>-18174.261129159815</v>
          </cell>
          <cell r="I185">
            <v>-6557.8526583830007</v>
          </cell>
          <cell r="J185">
            <v>76393.305675761265</v>
          </cell>
          <cell r="K185">
            <v>0</v>
          </cell>
          <cell r="L185">
            <v>-23683.574443926318</v>
          </cell>
          <cell r="M185">
            <v>1130.8987638171568</v>
          </cell>
          <cell r="N185">
            <v>53.915348828576519</v>
          </cell>
          <cell r="O185">
            <v>-470.92014014678966</v>
          </cell>
          <cell r="P185">
            <v>766.22532813427199</v>
          </cell>
          <cell r="Q185">
            <v>-832940.50568947778</v>
          </cell>
          <cell r="R185">
            <v>-36464</v>
          </cell>
          <cell r="S185">
            <v>-249734.37659708085</v>
          </cell>
          <cell r="T185">
            <v>64605</v>
          </cell>
          <cell r="U185">
            <v>381966.52586709696</v>
          </cell>
          <cell r="V185">
            <v>5292.0189479260744</v>
          </cell>
          <cell r="W185">
            <v>0</v>
          </cell>
          <cell r="X185">
            <v>451863.54481502302</v>
          </cell>
          <cell r="Y185">
            <v>711821</v>
          </cell>
          <cell r="Z185">
            <v>2389193.2786773313</v>
          </cell>
          <cell r="AA185">
            <v>0</v>
          </cell>
          <cell r="AB185">
            <v>400625.01768908236</v>
          </cell>
          <cell r="AC185">
            <v>3501639.2963664136</v>
          </cell>
          <cell r="AD185" t="str">
            <v>N/A</v>
          </cell>
          <cell r="AE185">
            <v>-893637</v>
          </cell>
          <cell r="AF185">
            <v>-893637</v>
          </cell>
          <cell r="AG185">
            <v>-892872</v>
          </cell>
          <cell r="AH185">
            <v>-343501</v>
          </cell>
          <cell r="AI185">
            <v>-26130</v>
          </cell>
          <cell r="AJ185">
            <v>0</v>
          </cell>
          <cell r="AK185">
            <v>-3049777</v>
          </cell>
          <cell r="AL185">
            <v>7517880</v>
          </cell>
          <cell r="AM185">
            <v>-249734.37659708085</v>
          </cell>
          <cell r="AN185">
            <v>-245519.01000000004</v>
          </cell>
          <cell r="AO185">
            <v>353700.85643990035</v>
          </cell>
          <cell r="AP185">
            <v>181782</v>
          </cell>
          <cell r="AQ185">
            <v>-479825</v>
          </cell>
          <cell r="AR185">
            <v>832174.28036134352</v>
          </cell>
          <cell r="AS185">
            <v>36464</v>
          </cell>
          <cell r="AT185">
            <v>7946922.7502041636</v>
          </cell>
          <cell r="AU185">
            <v>2.6389466699534104E-4</v>
          </cell>
          <cell r="AV185">
            <v>462708.76833841117</v>
          </cell>
          <cell r="AW185">
            <v>333002.89333526831</v>
          </cell>
          <cell r="AX185">
            <v>-58000</v>
          </cell>
          <cell r="AY185">
            <v>0</v>
          </cell>
          <cell r="AZ185">
            <v>-3560.3998178557245</v>
          </cell>
          <cell r="BA185">
            <v>-270138.95764778083</v>
          </cell>
          <cell r="BB185">
            <v>0</v>
          </cell>
          <cell r="BC185">
            <v>-23126.915003935032</v>
          </cell>
          <cell r="BD185">
            <v>805.03997397732428</v>
          </cell>
          <cell r="BE185">
            <v>78.590998567216502</v>
          </cell>
          <cell r="BF185">
            <v>-29.348443710242407</v>
          </cell>
          <cell r="BG185">
            <v>0</v>
          </cell>
          <cell r="BH185">
            <v>-601435.95642329648</v>
          </cell>
          <cell r="BI185">
            <v>21535</v>
          </cell>
          <cell r="BJ185">
            <v>-138161.28469035425</v>
          </cell>
          <cell r="BK185">
            <v>86140</v>
          </cell>
          <cell r="BL185">
            <v>0</v>
          </cell>
          <cell r="BM185">
            <v>808.50913326964508</v>
          </cell>
          <cell r="BN185">
            <v>0</v>
          </cell>
          <cell r="BO185">
            <v>86948.509133269647</v>
          </cell>
          <cell r="BP185">
            <v>289995</v>
          </cell>
          <cell r="BQ185">
            <v>3256919.2713854215</v>
          </cell>
          <cell r="BR185">
            <v>0</v>
          </cell>
          <cell r="BS185">
            <v>514105.80068839423</v>
          </cell>
          <cell r="BT185">
            <v>4061020.0720738159</v>
          </cell>
          <cell r="BU185">
            <v>-910794</v>
          </cell>
          <cell r="BV185">
            <v>-910794</v>
          </cell>
          <cell r="BW185">
            <v>-910794</v>
          </cell>
          <cell r="BX185">
            <v>-909990</v>
          </cell>
          <cell r="BY185">
            <v>-331698</v>
          </cell>
          <cell r="BZ185">
            <v>0</v>
          </cell>
          <cell r="CA185"/>
          <cell r="CB185">
            <v>-3974070</v>
          </cell>
          <cell r="CC185">
            <v>8870821</v>
          </cell>
          <cell r="CD185">
            <v>-138161.28469035425</v>
          </cell>
          <cell r="CE185">
            <v>-215367.55</v>
          </cell>
          <cell r="CF185">
            <v>-1365276.6226821695</v>
          </cell>
          <cell r="CG185">
            <v>75959</v>
          </cell>
          <cell r="CH185">
            <v>-289995.45</v>
          </cell>
          <cell r="CI185">
            <v>601435.95642329648</v>
          </cell>
          <cell r="CJ185">
            <v>-21535</v>
          </cell>
          <cell r="CK185">
            <v>7517880.0490507726</v>
          </cell>
          <cell r="CL185"/>
          <cell r="CM185"/>
          <cell r="CN185"/>
          <cell r="CO185"/>
          <cell r="CP185"/>
          <cell r="CQ185"/>
          <cell r="CR185"/>
          <cell r="CS185">
            <v>2.6629198982874028E-4</v>
          </cell>
          <cell r="CT185">
            <v>2.7056219946001335E-4</v>
          </cell>
          <cell r="CU185">
            <v>2.6389466699534104E-4</v>
          </cell>
          <cell r="CV185">
            <v>2.5117093781947171E-4</v>
          </cell>
          <cell r="CW185"/>
          <cell r="CX185"/>
          <cell r="CY185"/>
          <cell r="CZ185"/>
          <cell r="DA185"/>
          <cell r="DB185"/>
          <cell r="DC185"/>
          <cell r="DD185">
            <v>11584607</v>
          </cell>
          <cell r="DE185">
            <v>8870821</v>
          </cell>
          <cell r="DF185">
            <v>7517880</v>
          </cell>
          <cell r="DG185">
            <v>7946923</v>
          </cell>
          <cell r="DH185"/>
          <cell r="DI185"/>
          <cell r="DJ185"/>
          <cell r="DK185"/>
          <cell r="DL185"/>
          <cell r="DM185"/>
          <cell r="DN185"/>
          <cell r="DO185">
            <v>3428282.5641887882</v>
          </cell>
          <cell r="DP185">
            <v>3453320.4329383308</v>
          </cell>
          <cell r="DQ185">
            <v>3559816.8730435628</v>
          </cell>
          <cell r="DR185">
            <v>3915765.8590537598</v>
          </cell>
          <cell r="DS185"/>
          <cell r="DT185"/>
          <cell r="DU185"/>
          <cell r="DV185"/>
          <cell r="DW185"/>
          <cell r="DX185"/>
          <cell r="DY185"/>
          <cell r="DZ185">
            <v>3.3791284070370056</v>
          </cell>
          <cell r="EA185">
            <v>2.5687801558722061</v>
          </cell>
          <cell r="EB185">
            <v>2.1118726800045708</v>
          </cell>
          <cell r="EC185">
            <v>2.0294683814216525</v>
          </cell>
          <cell r="ED185"/>
          <cell r="EE185"/>
          <cell r="EF185"/>
          <cell r="EG185"/>
          <cell r="EH185"/>
          <cell r="EI185"/>
          <cell r="EJ185"/>
          <cell r="EK185">
            <v>2.41E-2</v>
          </cell>
          <cell r="EL185">
            <v>3.5200000000000002E-2</v>
          </cell>
          <cell r="EM185">
            <v>4.396794443253986E-2</v>
          </cell>
          <cell r="EN185">
            <v>4.3984752298205455E-2</v>
          </cell>
        </row>
        <row r="186">
          <cell r="B186">
            <v>35200</v>
          </cell>
          <cell r="C186" t="str">
            <v>Jones County Schools</v>
          </cell>
          <cell r="D186">
            <v>4.7124374469447843E-4</v>
          </cell>
          <cell r="E186">
            <v>725287.32624007214</v>
          </cell>
          <cell r="F186">
            <v>562104.39295338793</v>
          </cell>
          <cell r="G186">
            <v>-154071.72999999998</v>
          </cell>
          <cell r="H186">
            <v>-34098.319438996092</v>
          </cell>
          <cell r="I186">
            <v>-12303.760421964989</v>
          </cell>
          <cell r="J186">
            <v>143328.15630967019</v>
          </cell>
          <cell r="K186">
            <v>0</v>
          </cell>
          <cell r="L186">
            <v>-44434.82357313182</v>
          </cell>
          <cell r="M186">
            <v>2121.7779929403873</v>
          </cell>
          <cell r="N186">
            <v>101.15529726113796</v>
          </cell>
          <cell r="O186">
            <v>-883.53442568393291</v>
          </cell>
          <cell r="P186">
            <v>1437.582293733657</v>
          </cell>
          <cell r="Q186">
            <v>-1562752.4681654973</v>
          </cell>
          <cell r="R186">
            <v>28409</v>
          </cell>
          <cell r="S186">
            <v>-345755.24493820872</v>
          </cell>
          <cell r="T186">
            <v>304773</v>
          </cell>
          <cell r="U186">
            <v>716640.77683591354</v>
          </cell>
          <cell r="V186">
            <v>9928.8191845158872</v>
          </cell>
          <cell r="W186">
            <v>0</v>
          </cell>
          <cell r="X186">
            <v>1031342.5960204294</v>
          </cell>
          <cell r="Y186">
            <v>1063063</v>
          </cell>
          <cell r="Z186">
            <v>4482574.2867274545</v>
          </cell>
          <cell r="AA186">
            <v>0</v>
          </cell>
          <cell r="AB186">
            <v>751647.60379159986</v>
          </cell>
          <cell r="AC186">
            <v>6297284.8905190546</v>
          </cell>
          <cell r="AD186" t="str">
            <v>N/A</v>
          </cell>
          <cell r="AE186">
            <v>-1553827</v>
          </cell>
          <cell r="AF186">
            <v>-1553827</v>
          </cell>
          <cell r="AG186">
            <v>-1552391</v>
          </cell>
          <cell r="AH186">
            <v>-582855</v>
          </cell>
          <cell r="AI186">
            <v>-23043</v>
          </cell>
          <cell r="AJ186">
            <v>0</v>
          </cell>
          <cell r="AK186">
            <v>-5265943</v>
          </cell>
          <cell r="AL186">
            <v>14066275</v>
          </cell>
          <cell r="AM186">
            <v>-345755.24493820872</v>
          </cell>
          <cell r="AN186">
            <v>-558443.27</v>
          </cell>
          <cell r="AO186">
            <v>663609.08446415479</v>
          </cell>
          <cell r="AP186">
            <v>321660</v>
          </cell>
          <cell r="AQ186">
            <v>-770335</v>
          </cell>
          <cell r="AR186">
            <v>1561314.8858717636</v>
          </cell>
          <cell r="AS186">
            <v>-28409</v>
          </cell>
          <cell r="AT186">
            <v>14909916.45539771</v>
          </cell>
          <cell r="AU186">
            <v>4.9375818742130662E-4</v>
          </cell>
          <cell r="AV186">
            <v>865747.85826480016</v>
          </cell>
          <cell r="AW186">
            <v>623062.62908365484</v>
          </cell>
          <cell r="AX186">
            <v>-73180</v>
          </cell>
          <cell r="AY186">
            <v>0</v>
          </cell>
          <cell r="AZ186">
            <v>-6661.6600501086641</v>
          </cell>
          <cell r="BA186">
            <v>-505441.52179628628</v>
          </cell>
          <cell r="BB186">
            <v>0</v>
          </cell>
          <cell r="BC186">
            <v>-43271.445243685732</v>
          </cell>
          <cell r="BD186">
            <v>1506.2641578874996</v>
          </cell>
          <cell r="BE186">
            <v>147.04711331231417</v>
          </cell>
          <cell r="BF186">
            <v>-54.912191045760586</v>
          </cell>
          <cell r="BG186">
            <v>0</v>
          </cell>
          <cell r="BH186">
            <v>-1125312.3493352353</v>
          </cell>
          <cell r="BI186">
            <v>101591</v>
          </cell>
          <cell r="BJ186">
            <v>-161867.08999670681</v>
          </cell>
          <cell r="BK186">
            <v>406364</v>
          </cell>
          <cell r="BL186">
            <v>0</v>
          </cell>
          <cell r="BM186">
            <v>1512.7551030193401</v>
          </cell>
          <cell r="BN186">
            <v>0</v>
          </cell>
          <cell r="BO186">
            <v>407876.75510301936</v>
          </cell>
          <cell r="BP186">
            <v>365910</v>
          </cell>
          <cell r="BQ186">
            <v>6093834.9922970561</v>
          </cell>
          <cell r="BR186">
            <v>0</v>
          </cell>
          <cell r="BS186">
            <v>961913.89989386406</v>
          </cell>
          <cell r="BT186">
            <v>7421658.8921909202</v>
          </cell>
          <cell r="BU186">
            <v>-1607500</v>
          </cell>
          <cell r="BV186">
            <v>-1607500</v>
          </cell>
          <cell r="BW186">
            <v>-1607500</v>
          </cell>
          <cell r="BX186">
            <v>-1605996</v>
          </cell>
          <cell r="BY186">
            <v>-585285</v>
          </cell>
          <cell r="BZ186">
            <v>0</v>
          </cell>
          <cell r="CA186"/>
          <cell r="CB186">
            <v>-7013781</v>
          </cell>
          <cell r="CC186">
            <v>16532303</v>
          </cell>
          <cell r="CD186">
            <v>-161867.08999670681</v>
          </cell>
          <cell r="CE186">
            <v>-526884.93999999994</v>
          </cell>
          <cell r="CF186">
            <v>-2554490.8437127774</v>
          </cell>
          <cell r="CG186">
            <v>119403</v>
          </cell>
          <cell r="CH186">
            <v>-365910.06000000006</v>
          </cell>
          <cell r="CI186">
            <v>1125312.3493352353</v>
          </cell>
          <cell r="CJ186">
            <v>-101591</v>
          </cell>
          <cell r="CK186">
            <v>14066274.415625751</v>
          </cell>
          <cell r="CL186"/>
          <cell r="CM186"/>
          <cell r="CN186"/>
          <cell r="CO186"/>
          <cell r="CP186"/>
          <cell r="CQ186"/>
          <cell r="CR186"/>
          <cell r="CS186">
            <v>4.906476542015859E-4</v>
          </cell>
          <cell r="CT186">
            <v>5.0423923778698733E-4</v>
          </cell>
          <cell r="CU186">
            <v>4.9375818742130662E-4</v>
          </cell>
          <cell r="CV186">
            <v>4.7124374469447843E-4</v>
          </cell>
          <cell r="CW186"/>
          <cell r="CX186"/>
          <cell r="CY186"/>
          <cell r="CZ186"/>
          <cell r="DA186"/>
          <cell r="DB186"/>
          <cell r="DC186"/>
          <cell r="DD186">
            <v>21344841</v>
          </cell>
          <cell r="DE186">
            <v>16532303</v>
          </cell>
          <cell r="DF186">
            <v>14066275</v>
          </cell>
          <cell r="DG186">
            <v>14909916</v>
          </cell>
          <cell r="DH186"/>
          <cell r="DI186"/>
          <cell r="DJ186"/>
          <cell r="DK186"/>
          <cell r="DL186"/>
          <cell r="DM186"/>
          <cell r="DN186"/>
          <cell r="DO186">
            <v>8513982.1118189003</v>
          </cell>
          <cell r="DP186">
            <v>8566208.4882946834</v>
          </cell>
          <cell r="DQ186">
            <v>8708897.4154395368</v>
          </cell>
          <cell r="DR186">
            <v>8906573.4294234104</v>
          </cell>
          <cell r="DS186"/>
          <cell r="DT186"/>
          <cell r="DU186"/>
          <cell r="DV186"/>
          <cell r="DW186"/>
          <cell r="DX186"/>
          <cell r="DY186"/>
          <cell r="DZ186">
            <v>2.5070338085828978</v>
          </cell>
          <cell r="EA186">
            <v>1.9299440379708952</v>
          </cell>
          <cell r="EB186">
            <v>1.6151614066624158</v>
          </cell>
          <cell r="EC186">
            <v>1.674035039192983</v>
          </cell>
          <cell r="ED186"/>
          <cell r="EE186"/>
          <cell r="EF186"/>
          <cell r="EG186"/>
          <cell r="EH186"/>
          <cell r="EI186"/>
          <cell r="EJ186"/>
          <cell r="EK186">
            <v>2.41E-2</v>
          </cell>
          <cell r="EL186">
            <v>3.5200000000000002E-2</v>
          </cell>
          <cell r="EM186">
            <v>4.396794443253986E-2</v>
          </cell>
          <cell r="EN186">
            <v>4.3984752298205455E-2</v>
          </cell>
        </row>
        <row r="187">
          <cell r="B187">
            <v>35300</v>
          </cell>
          <cell r="C187" t="str">
            <v>Sanford-Lee County Board Of Education</v>
          </cell>
          <cell r="D187">
            <v>3.54506102207918E-3</v>
          </cell>
          <cell r="E187">
            <v>5456173.9206293011</v>
          </cell>
          <cell r="F187">
            <v>4228585.3048096346</v>
          </cell>
          <cell r="G187">
            <v>-1277685.8199999994</v>
          </cell>
          <cell r="H187">
            <v>-256514.01110896532</v>
          </cell>
          <cell r="I187">
            <v>-92558.430722910009</v>
          </cell>
          <cell r="J187">
            <v>1078225.580753979</v>
          </cell>
          <cell r="K187">
            <v>0</v>
          </cell>
          <cell r="L187">
            <v>-334273.21390590002</v>
          </cell>
          <cell r="M187">
            <v>15961.660064379193</v>
          </cell>
          <cell r="N187">
            <v>760.96861875542845</v>
          </cell>
          <cell r="O187">
            <v>-6646.6313652352328</v>
          </cell>
          <cell r="P187">
            <v>10814.609239748033</v>
          </cell>
          <cell r="Q187">
            <v>-11756236.39448694</v>
          </cell>
          <cell r="R187">
            <v>2553023</v>
          </cell>
          <cell r="S187">
            <v>-380369.45747415349</v>
          </cell>
          <cell r="T187">
            <v>8037743</v>
          </cell>
          <cell r="U187">
            <v>5391127.8683192851</v>
          </cell>
          <cell r="V187">
            <v>74692.280338106895</v>
          </cell>
          <cell r="W187">
            <v>0</v>
          </cell>
          <cell r="X187">
            <v>13503563.148657391</v>
          </cell>
          <cell r="Y187">
            <v>6388435</v>
          </cell>
          <cell r="Z187">
            <v>33721401.209801726</v>
          </cell>
          <cell r="AA187">
            <v>0</v>
          </cell>
          <cell r="AB187">
            <v>5654476.3777572904</v>
          </cell>
          <cell r="AC187">
            <v>45764312.587559015</v>
          </cell>
          <cell r="AD187" t="str">
            <v>N/A</v>
          </cell>
          <cell r="AE187">
            <v>-9468457</v>
          </cell>
          <cell r="AF187">
            <v>-9468457</v>
          </cell>
          <cell r="AG187">
            <v>-9457658</v>
          </cell>
          <cell r="AH187">
            <v>-3574158</v>
          </cell>
          <cell r="AI187">
            <v>-292020</v>
          </cell>
          <cell r="AJ187">
            <v>0</v>
          </cell>
          <cell r="AK187">
            <v>-32260750</v>
          </cell>
          <cell r="AL187">
            <v>105851520</v>
          </cell>
          <cell r="AM187">
            <v>-380369.45747415349</v>
          </cell>
          <cell r="AN187">
            <v>-3540210.1800000006</v>
          </cell>
          <cell r="AO187">
            <v>4992182.3381586634</v>
          </cell>
          <cell r="AP187">
            <v>2436870</v>
          </cell>
          <cell r="AQ187">
            <v>-6388435</v>
          </cell>
          <cell r="AR187">
            <v>11745421.785247192</v>
          </cell>
          <cell r="AS187">
            <v>-2553023</v>
          </cell>
          <cell r="AT187">
            <v>112163956.48593169</v>
          </cell>
          <cell r="AU187">
            <v>3.715628725240146E-3</v>
          </cell>
          <cell r="AV187">
            <v>6514925.1049057441</v>
          </cell>
          <cell r="AW187">
            <v>4688670.4083582247</v>
          </cell>
          <cell r="AX187">
            <v>378673</v>
          </cell>
          <cell r="AY187">
            <v>0</v>
          </cell>
          <cell r="AZ187">
            <v>-50130.318991243839</v>
          </cell>
          <cell r="BA187">
            <v>-3803548.1439276156</v>
          </cell>
          <cell r="BB187">
            <v>0</v>
          </cell>
          <cell r="BC187">
            <v>-325626.24585484859</v>
          </cell>
          <cell r="BD187">
            <v>11334.937861133567</v>
          </cell>
          <cell r="BE187">
            <v>1106.5588219212184</v>
          </cell>
          <cell r="BF187">
            <v>-413.22517704685322</v>
          </cell>
          <cell r="BG187">
            <v>0</v>
          </cell>
          <cell r="BH187">
            <v>-8468199.6098016407</v>
          </cell>
          <cell r="BI187">
            <v>2174349</v>
          </cell>
          <cell r="BJ187">
            <v>1121141.4661946278</v>
          </cell>
          <cell r="BK187">
            <v>10590766</v>
          </cell>
          <cell r="BL187">
            <v>0</v>
          </cell>
          <cell r="BM187">
            <v>11383.783516355574</v>
          </cell>
          <cell r="BN187">
            <v>0</v>
          </cell>
          <cell r="BO187">
            <v>10602149.783516355</v>
          </cell>
          <cell r="BP187">
            <v>0</v>
          </cell>
          <cell r="BQ187">
            <v>45857322.310956463</v>
          </cell>
          <cell r="BR187">
            <v>0</v>
          </cell>
          <cell r="BS187">
            <v>7238593.7260494437</v>
          </cell>
          <cell r="BT187">
            <v>53095916.037005909</v>
          </cell>
          <cell r="BU187">
            <v>-9757520</v>
          </cell>
          <cell r="BV187">
            <v>-9757520</v>
          </cell>
          <cell r="BW187">
            <v>-9757520</v>
          </cell>
          <cell r="BX187">
            <v>-9746201</v>
          </cell>
          <cell r="BY187">
            <v>-3475004</v>
          </cell>
          <cell r="BZ187">
            <v>0</v>
          </cell>
          <cell r="CA187"/>
          <cell r="CB187">
            <v>-42493765</v>
          </cell>
          <cell r="CC187">
            <v>119790962</v>
          </cell>
          <cell r="CD187">
            <v>1121141.4661946278</v>
          </cell>
          <cell r="CE187">
            <v>-3318708.3200000003</v>
          </cell>
          <cell r="CF187">
            <v>-19223052.496268447</v>
          </cell>
          <cell r="CG187">
            <v>-706043</v>
          </cell>
          <cell r="CH187">
            <v>1893370.3200000003</v>
          </cell>
          <cell r="CI187">
            <v>8468199.6098016407</v>
          </cell>
          <cell r="CJ187">
            <v>-2174349</v>
          </cell>
          <cell r="CK187">
            <v>105851520.57972781</v>
          </cell>
          <cell r="CL187"/>
          <cell r="CM187"/>
          <cell r="CN187"/>
          <cell r="CO187"/>
          <cell r="CP187"/>
          <cell r="CQ187"/>
          <cell r="CR187"/>
          <cell r="CS187">
            <v>3.3455649867538506E-3</v>
          </cell>
          <cell r="CT187">
            <v>3.6536533892638084E-3</v>
          </cell>
          <cell r="CU187">
            <v>3.715628725240146E-3</v>
          </cell>
          <cell r="CV187">
            <v>3.54506102207918E-3</v>
          </cell>
          <cell r="CW187"/>
          <cell r="CX187"/>
          <cell r="CY187"/>
          <cell r="CZ187"/>
          <cell r="DA187"/>
          <cell r="DB187"/>
          <cell r="DC187"/>
          <cell r="DD187">
            <v>145543449</v>
          </cell>
          <cell r="DE187">
            <v>119790962</v>
          </cell>
          <cell r="DF187">
            <v>105851520</v>
          </cell>
          <cell r="DG187">
            <v>112163956</v>
          </cell>
          <cell r="DH187"/>
          <cell r="DI187"/>
          <cell r="DJ187"/>
          <cell r="DK187"/>
          <cell r="DL187"/>
          <cell r="DM187"/>
          <cell r="DN187"/>
          <cell r="DO187">
            <v>50538182.3815137</v>
          </cell>
          <cell r="DP187">
            <v>53643614.579612203</v>
          </cell>
          <cell r="DQ187">
            <v>54855032.126455717</v>
          </cell>
          <cell r="DR187">
            <v>56462569.463434078</v>
          </cell>
          <cell r="DS187"/>
          <cell r="DT187"/>
          <cell r="DU187"/>
          <cell r="DV187"/>
          <cell r="DW187"/>
          <cell r="DX187"/>
          <cell r="DY187"/>
          <cell r="DZ187">
            <v>2.8798710626608952</v>
          </cell>
          <cell r="EA187">
            <v>2.2330889321825782</v>
          </cell>
          <cell r="EB187">
            <v>1.9296592472315677</v>
          </cell>
          <cell r="EC187">
            <v>1.9865188046859767</v>
          </cell>
          <cell r="ED187"/>
          <cell r="EE187"/>
          <cell r="EF187"/>
          <cell r="EG187"/>
          <cell r="EH187"/>
          <cell r="EI187"/>
          <cell r="EJ187"/>
          <cell r="EK187">
            <v>2.41E-2</v>
          </cell>
          <cell r="EL187">
            <v>3.5200000000000002E-2</v>
          </cell>
          <cell r="EM187">
            <v>4.396794443253986E-2</v>
          </cell>
          <cell r="EN187">
            <v>4.3984752298205455E-2</v>
          </cell>
        </row>
        <row r="188">
          <cell r="B188">
            <v>35305</v>
          </cell>
          <cell r="C188" t="str">
            <v>Central Carolina Community College</v>
          </cell>
          <cell r="D188">
            <v>1.246247969425395E-3</v>
          </cell>
          <cell r="E188">
            <v>1918089.879713272</v>
          </cell>
          <cell r="F188">
            <v>1486537.4155309442</v>
          </cell>
          <cell r="G188">
            <v>-70182.39000000013</v>
          </cell>
          <cell r="H188">
            <v>-90176.181307654537</v>
          </cell>
          <cell r="I188">
            <v>-32538.440275979909</v>
          </cell>
          <cell r="J188">
            <v>379044.65740594268</v>
          </cell>
          <cell r="K188">
            <v>0</v>
          </cell>
          <cell r="L188">
            <v>-117512.02912134922</v>
          </cell>
          <cell r="M188">
            <v>5611.2395019435271</v>
          </cell>
          <cell r="N188">
            <v>267.51460412497761</v>
          </cell>
          <cell r="O188">
            <v>-2336.5890716277036</v>
          </cell>
          <cell r="P188">
            <v>3801.8202567527128</v>
          </cell>
          <cell r="Q188">
            <v>-4132844.440043333</v>
          </cell>
          <cell r="R188">
            <v>-2258</v>
          </cell>
          <cell r="S188">
            <v>-654495.5428069639</v>
          </cell>
          <cell r="T188">
            <v>1113348</v>
          </cell>
          <cell r="U188">
            <v>1895223.2745672336</v>
          </cell>
          <cell r="V188">
            <v>26257.686997027664</v>
          </cell>
          <cell r="W188">
            <v>0</v>
          </cell>
          <cell r="X188">
            <v>3034828.961564261</v>
          </cell>
          <cell r="Y188">
            <v>1192700</v>
          </cell>
          <cell r="Z188">
            <v>11854585.160073392</v>
          </cell>
          <cell r="AA188">
            <v>0</v>
          </cell>
          <cell r="AB188">
            <v>1987802.0886114077</v>
          </cell>
          <cell r="AC188">
            <v>15035087.248684799</v>
          </cell>
          <cell r="AD188" t="str">
            <v>N/A</v>
          </cell>
          <cell r="AE188">
            <v>-3849366</v>
          </cell>
          <cell r="AF188">
            <v>-3849366</v>
          </cell>
          <cell r="AG188">
            <v>-3845570</v>
          </cell>
          <cell r="AH188">
            <v>-732279</v>
          </cell>
          <cell r="AI188">
            <v>276323</v>
          </cell>
          <cell r="AJ188">
            <v>0</v>
          </cell>
          <cell r="AK188">
            <v>-12000258</v>
          </cell>
          <cell r="AL188">
            <v>35811349</v>
          </cell>
          <cell r="AM188">
            <v>-654495.5428069639</v>
          </cell>
          <cell r="AN188">
            <v>-1416018.6099999999</v>
          </cell>
          <cell r="AO188">
            <v>1754976.0252878929</v>
          </cell>
          <cell r="AP188">
            <v>154465</v>
          </cell>
          <cell r="AQ188">
            <v>-350915</v>
          </cell>
          <cell r="AR188">
            <v>4129042.6197865806</v>
          </cell>
          <cell r="AS188">
            <v>2258</v>
          </cell>
          <cell r="AT188">
            <v>39430661.492267519</v>
          </cell>
          <cell r="AU188">
            <v>1.2570596660244856E-3</v>
          </cell>
          <cell r="AV188">
            <v>2204108.6938841133</v>
          </cell>
          <cell r="AW188">
            <v>1586256.0264948821</v>
          </cell>
          <cell r="AX188">
            <v>278334</v>
          </cell>
          <cell r="AY188">
            <v>0</v>
          </cell>
          <cell r="AZ188">
            <v>-16959.929720847191</v>
          </cell>
          <cell r="BA188">
            <v>-1286804.283494358</v>
          </cell>
          <cell r="BB188">
            <v>0</v>
          </cell>
          <cell r="BC188">
            <v>-110164.83349978607</v>
          </cell>
          <cell r="BD188">
            <v>3834.800044830622</v>
          </cell>
          <cell r="BE188">
            <v>374.36745325808408</v>
          </cell>
          <cell r="BF188">
            <v>-139.80102466180972</v>
          </cell>
          <cell r="BG188">
            <v>0</v>
          </cell>
          <cell r="BH188">
            <v>-2864934.2979330984</v>
          </cell>
          <cell r="BI188">
            <v>-280595</v>
          </cell>
          <cell r="BJ188">
            <v>-486690.25779566774</v>
          </cell>
          <cell r="BK188">
            <v>1391685</v>
          </cell>
          <cell r="BL188">
            <v>0</v>
          </cell>
          <cell r="BM188">
            <v>3851.3253512001797</v>
          </cell>
          <cell r="BN188">
            <v>0</v>
          </cell>
          <cell r="BO188">
            <v>1395536.3253512001</v>
          </cell>
          <cell r="BP188">
            <v>1122380</v>
          </cell>
          <cell r="BQ188">
            <v>15514303.104991317</v>
          </cell>
          <cell r="BR188">
            <v>0</v>
          </cell>
          <cell r="BS188">
            <v>2448937.9549531145</v>
          </cell>
          <cell r="BT188">
            <v>19085621.059944432</v>
          </cell>
          <cell r="BU188">
            <v>-4167122</v>
          </cell>
          <cell r="BV188">
            <v>-4167122</v>
          </cell>
          <cell r="BW188">
            <v>-4167122</v>
          </cell>
          <cell r="BX188">
            <v>-4163292</v>
          </cell>
          <cell r="BY188">
            <v>-1025427</v>
          </cell>
          <cell r="BZ188">
            <v>0</v>
          </cell>
          <cell r="CA188"/>
          <cell r="CB188">
            <v>-17690085</v>
          </cell>
          <cell r="CC188">
            <v>39998236</v>
          </cell>
          <cell r="CD188">
            <v>-486690.25779566774</v>
          </cell>
          <cell r="CE188">
            <v>-1311230.6700000002</v>
          </cell>
          <cell r="CF188">
            <v>-6503481.8432696294</v>
          </cell>
          <cell r="CG188">
            <v>-422698</v>
          </cell>
          <cell r="CH188">
            <v>1391684.6700000002</v>
          </cell>
          <cell r="CI188">
            <v>2864934.2979330984</v>
          </cell>
          <cell r="CJ188">
            <v>280595</v>
          </cell>
          <cell r="CK188">
            <v>35811349.196867801</v>
          </cell>
          <cell r="CL188"/>
          <cell r="CM188"/>
          <cell r="CN188"/>
          <cell r="CO188"/>
          <cell r="CP188"/>
          <cell r="CQ188"/>
          <cell r="CR188"/>
          <cell r="CS188">
            <v>1.2597015295089031E-3</v>
          </cell>
          <cell r="CT188">
            <v>1.2199558881502745E-3</v>
          </cell>
          <cell r="CU188">
            <v>1.2570596660244856E-3</v>
          </cell>
          <cell r="CV188">
            <v>1.246247969425395E-3</v>
          </cell>
          <cell r="CW188"/>
          <cell r="CX188"/>
          <cell r="CY188"/>
          <cell r="CZ188"/>
          <cell r="DA188"/>
          <cell r="DB188"/>
          <cell r="DC188"/>
          <cell r="DD188">
            <v>54801298</v>
          </cell>
          <cell r="DE188">
            <v>39998236</v>
          </cell>
          <cell r="DF188">
            <v>35811349</v>
          </cell>
          <cell r="DG188">
            <v>39430662</v>
          </cell>
          <cell r="DH188"/>
          <cell r="DI188"/>
          <cell r="DJ188"/>
          <cell r="DK188"/>
          <cell r="DL188"/>
          <cell r="DM188"/>
          <cell r="DN188"/>
          <cell r="DO188">
            <v>20036106.00136308</v>
          </cell>
          <cell r="DP188">
            <v>20747672.474893741</v>
          </cell>
          <cell r="DQ188">
            <v>21673372.165482759</v>
          </cell>
          <cell r="DR188">
            <v>22583983.73642334</v>
          </cell>
          <cell r="DS188"/>
          <cell r="DT188"/>
          <cell r="DU188"/>
          <cell r="DV188"/>
          <cell r="DW188"/>
          <cell r="DX188"/>
          <cell r="DY188"/>
          <cell r="DZ188">
            <v>2.7351271747250592</v>
          </cell>
          <cell r="EA188">
            <v>1.927842077148697</v>
          </cell>
          <cell r="EB188">
            <v>1.6523201247396808</v>
          </cell>
          <cell r="EC188">
            <v>1.7459568896344191</v>
          </cell>
          <cell r="ED188"/>
          <cell r="EE188"/>
          <cell r="EF188"/>
          <cell r="EG188"/>
          <cell r="EH188"/>
          <cell r="EI188"/>
          <cell r="EJ188"/>
          <cell r="EK188">
            <v>2.41E-2</v>
          </cell>
          <cell r="EL188">
            <v>3.5200000000000002E-2</v>
          </cell>
          <cell r="EM188">
            <v>4.396794443253986E-2</v>
          </cell>
          <cell r="EN188">
            <v>4.3984752298205455E-2</v>
          </cell>
        </row>
        <row r="189">
          <cell r="B189">
            <v>35400</v>
          </cell>
          <cell r="C189" t="str">
            <v>Lenoir County Schools</v>
          </cell>
          <cell r="D189">
            <v>2.5831482470145602E-3</v>
          </cell>
          <cell r="E189">
            <v>3975701.9726035465</v>
          </cell>
          <cell r="F189">
            <v>3081205.8380490597</v>
          </cell>
          <cell r="G189">
            <v>-400361.00999999978</v>
          </cell>
          <cell r="H189">
            <v>-186911.7947487894</v>
          </cell>
          <cell r="I189">
            <v>-67443.732725389287</v>
          </cell>
          <cell r="J189">
            <v>785661.09340971697</v>
          </cell>
          <cell r="K189">
            <v>0</v>
          </cell>
          <cell r="L189">
            <v>-243571.90501011995</v>
          </cell>
          <cell r="M189">
            <v>11630.641604742033</v>
          </cell>
          <cell r="N189">
            <v>554.48827011115748</v>
          </cell>
          <cell r="O189">
            <v>-4843.1420651793524</v>
          </cell>
          <cell r="P189">
            <v>7880.1856232698283</v>
          </cell>
          <cell r="Q189">
            <v>-8566312.7502659466</v>
          </cell>
          <cell r="R189">
            <v>-304812</v>
          </cell>
          <cell r="S189">
            <v>-1911622.1152549786</v>
          </cell>
          <cell r="T189">
            <v>495864</v>
          </cell>
          <cell r="U189">
            <v>3928305.4412171026</v>
          </cell>
          <cell r="V189">
            <v>54425.363010462599</v>
          </cell>
          <cell r="W189">
            <v>0</v>
          </cell>
          <cell r="X189">
            <v>4478594.8042275645</v>
          </cell>
          <cell r="Y189">
            <v>3882205</v>
          </cell>
          <cell r="Z189">
            <v>24571475.040755566</v>
          </cell>
          <cell r="AA189">
            <v>0</v>
          </cell>
          <cell r="AB189">
            <v>4120197.2693892736</v>
          </cell>
          <cell r="AC189">
            <v>32573877.310144842</v>
          </cell>
          <cell r="AD189" t="str">
            <v>N/A</v>
          </cell>
          <cell r="AE189">
            <v>-8533758</v>
          </cell>
          <cell r="AF189">
            <v>-8533758</v>
          </cell>
          <cell r="AG189">
            <v>-8525889</v>
          </cell>
          <cell r="AH189">
            <v>-2819735</v>
          </cell>
          <cell r="AI189">
            <v>317856</v>
          </cell>
          <cell r="AJ189">
            <v>0</v>
          </cell>
          <cell r="AK189">
            <v>-28095284</v>
          </cell>
          <cell r="AL189">
            <v>75163137</v>
          </cell>
          <cell r="AM189">
            <v>-1911622.1152549786</v>
          </cell>
          <cell r="AN189">
            <v>-2810372.99</v>
          </cell>
          <cell r="AO189">
            <v>3637609.3317650012</v>
          </cell>
          <cell r="AP189">
            <v>789326</v>
          </cell>
          <cell r="AQ189">
            <v>-2001805</v>
          </cell>
          <cell r="AR189">
            <v>8558432.5646426771</v>
          </cell>
          <cell r="AS189">
            <v>304812</v>
          </cell>
          <cell r="AT189">
            <v>81729516.791152701</v>
          </cell>
          <cell r="AU189">
            <v>2.6383968023603742E-3</v>
          </cell>
          <cell r="AV189">
            <v>4626123.554174454</v>
          </cell>
          <cell r="AW189">
            <v>3329335.0674950774</v>
          </cell>
          <cell r="AX189">
            <v>-470096</v>
          </cell>
          <cell r="AY189">
            <v>0</v>
          </cell>
          <cell r="AZ189">
            <v>-35596.579504658366</v>
          </cell>
          <cell r="BA189">
            <v>-2700826.6978864432</v>
          </cell>
          <cell r="BB189">
            <v>0</v>
          </cell>
          <cell r="BC189">
            <v>-231220.961338789</v>
          </cell>
          <cell r="BD189">
            <v>8048.7223076453838</v>
          </cell>
          <cell r="BE189">
            <v>785.74622850454773</v>
          </cell>
          <cell r="BF189">
            <v>-293.42328483176226</v>
          </cell>
          <cell r="BG189">
            <v>0</v>
          </cell>
          <cell r="BH189">
            <v>-6013106.3742936254</v>
          </cell>
          <cell r="BI189">
            <v>165288</v>
          </cell>
          <cell r="BJ189">
            <v>-1321558.9461026667</v>
          </cell>
          <cell r="BK189">
            <v>661152</v>
          </cell>
          <cell r="BL189">
            <v>0</v>
          </cell>
          <cell r="BM189">
            <v>8083.4066720092133</v>
          </cell>
          <cell r="BN189">
            <v>0</v>
          </cell>
          <cell r="BO189">
            <v>669235.40667200927</v>
          </cell>
          <cell r="BP189">
            <v>2350500</v>
          </cell>
          <cell r="BQ189">
            <v>32562406.391186688</v>
          </cell>
          <cell r="BR189">
            <v>0</v>
          </cell>
          <cell r="BS189">
            <v>5139986.7835719706</v>
          </cell>
          <cell r="BT189">
            <v>40052893.174758658</v>
          </cell>
          <cell r="BU189">
            <v>-9046293</v>
          </cell>
          <cell r="BV189">
            <v>-9046293</v>
          </cell>
          <cell r="BW189">
            <v>-9046293</v>
          </cell>
          <cell r="BX189">
            <v>-9038256</v>
          </cell>
          <cell r="BY189">
            <v>-3206523</v>
          </cell>
          <cell r="BZ189">
            <v>0</v>
          </cell>
          <cell r="CA189"/>
          <cell r="CB189">
            <v>-39383658</v>
          </cell>
          <cell r="CC189">
            <v>88553112</v>
          </cell>
          <cell r="CD189">
            <v>-1321558.9461026667</v>
          </cell>
          <cell r="CE189">
            <v>-2627771.79</v>
          </cell>
          <cell r="CF189">
            <v>-13649921.450233784</v>
          </cell>
          <cell r="CG189">
            <v>711959</v>
          </cell>
          <cell r="CH189">
            <v>-2350500.21</v>
          </cell>
          <cell r="CI189">
            <v>6013106.3742936254</v>
          </cell>
          <cell r="CJ189">
            <v>-165288</v>
          </cell>
          <cell r="CK189">
            <v>75163136.977957174</v>
          </cell>
          <cell r="CL189"/>
          <cell r="CM189"/>
          <cell r="CN189"/>
          <cell r="CO189"/>
          <cell r="CP189"/>
          <cell r="CQ189"/>
          <cell r="CR189"/>
          <cell r="CS189">
            <v>2.6768339883394055E-3</v>
          </cell>
          <cell r="CT189">
            <v>2.7008914021582758E-3</v>
          </cell>
          <cell r="CU189">
            <v>2.6383968023603742E-3</v>
          </cell>
          <cell r="CV189">
            <v>2.5831482470145602E-3</v>
          </cell>
          <cell r="CW189"/>
          <cell r="CX189"/>
          <cell r="CY189"/>
          <cell r="CZ189"/>
          <cell r="DA189"/>
          <cell r="DB189"/>
          <cell r="DC189"/>
          <cell r="DD189">
            <v>116451377</v>
          </cell>
          <cell r="DE189">
            <v>88553112</v>
          </cell>
          <cell r="DF189">
            <v>75163137</v>
          </cell>
          <cell r="DG189">
            <v>81729518</v>
          </cell>
          <cell r="DH189"/>
          <cell r="DI189"/>
          <cell r="DJ189"/>
          <cell r="DK189"/>
          <cell r="DL189"/>
          <cell r="DM189"/>
          <cell r="DN189"/>
          <cell r="DO189">
            <v>43183798.821562916</v>
          </cell>
          <cell r="DP189">
            <v>43253653.43210844</v>
          </cell>
          <cell r="DQ189">
            <v>43434520.922719724</v>
          </cell>
          <cell r="DR189">
            <v>44822446.153757438</v>
          </cell>
          <cell r="DS189"/>
          <cell r="DT189"/>
          <cell r="DU189"/>
          <cell r="DV189"/>
          <cell r="DW189"/>
          <cell r="DX189"/>
          <cell r="DY189"/>
          <cell r="DZ189">
            <v>2.6966450423035146</v>
          </cell>
          <cell r="EA189">
            <v>2.0472978574860559</v>
          </cell>
          <cell r="EB189">
            <v>1.7304930595121097</v>
          </cell>
          <cell r="EC189">
            <v>1.8234060167006005</v>
          </cell>
          <cell r="ED189"/>
          <cell r="EE189"/>
          <cell r="EF189"/>
          <cell r="EG189"/>
          <cell r="EH189"/>
          <cell r="EI189"/>
          <cell r="EJ189"/>
          <cell r="EK189">
            <v>2.41E-2</v>
          </cell>
          <cell r="EL189">
            <v>3.5200000000000002E-2</v>
          </cell>
          <cell r="EM189">
            <v>4.396794443253986E-2</v>
          </cell>
          <cell r="EN189">
            <v>4.3984752298205455E-2</v>
          </cell>
        </row>
        <row r="190">
          <cell r="B190">
            <v>35401</v>
          </cell>
          <cell r="C190" t="str">
            <v>Childrens Village Academy</v>
          </cell>
          <cell r="D190">
            <v>2.7380145846150297E-5</v>
          </cell>
          <cell r="E190">
            <v>42140.554641616334</v>
          </cell>
          <cell r="F190">
            <v>32659.320008170434</v>
          </cell>
          <cell r="G190">
            <v>-4773.25</v>
          </cell>
          <cell r="H190">
            <v>-1981.1763442157242</v>
          </cell>
          <cell r="I190">
            <v>-714.87156827493129</v>
          </cell>
          <cell r="J190">
            <v>8327.6348339920532</v>
          </cell>
          <cell r="K190">
            <v>0</v>
          </cell>
          <cell r="L190">
            <v>-2581.7466306509509</v>
          </cell>
          <cell r="M190">
            <v>123.2792828635303</v>
          </cell>
          <cell r="N190">
            <v>5.8773125867512386</v>
          </cell>
          <cell r="O190">
            <v>-51.335008066801343</v>
          </cell>
          <cell r="P190">
            <v>83.526228860162092</v>
          </cell>
          <cell r="Q190">
            <v>-90798.850873964751</v>
          </cell>
          <cell r="R190">
            <v>22970</v>
          </cell>
          <cell r="S190">
            <v>5408.9618829161045</v>
          </cell>
          <cell r="T190">
            <v>183579</v>
          </cell>
          <cell r="U190">
            <v>41638.173896158813</v>
          </cell>
          <cell r="V190">
            <v>576.88302584971234</v>
          </cell>
          <cell r="W190">
            <v>0</v>
          </cell>
          <cell r="X190">
            <v>225794.05692200852</v>
          </cell>
          <cell r="Y190">
            <v>176782</v>
          </cell>
          <cell r="Z190">
            <v>260445.97751928293</v>
          </cell>
          <cell r="AA190">
            <v>0</v>
          </cell>
          <cell r="AB190">
            <v>43672.136231890305</v>
          </cell>
          <cell r="AC190">
            <v>480900.11375117325</v>
          </cell>
          <cell r="AD190" t="str">
            <v>N/A</v>
          </cell>
          <cell r="AE190">
            <v>-64787</v>
          </cell>
          <cell r="AF190">
            <v>-64787</v>
          </cell>
          <cell r="AG190">
            <v>-64704</v>
          </cell>
          <cell r="AH190">
            <v>-63662</v>
          </cell>
          <cell r="AI190">
            <v>2835</v>
          </cell>
          <cell r="AJ190">
            <v>0</v>
          </cell>
          <cell r="AK190">
            <v>-255105</v>
          </cell>
          <cell r="AL190">
            <v>799325</v>
          </cell>
          <cell r="AM190">
            <v>5408.9618829161045</v>
          </cell>
          <cell r="AN190">
            <v>-30538.75</v>
          </cell>
          <cell r="AO190">
            <v>38556.933056456386</v>
          </cell>
          <cell r="AP190">
            <v>9687</v>
          </cell>
          <cell r="AQ190">
            <v>-23890</v>
          </cell>
          <cell r="AR190">
            <v>90715.324645104585</v>
          </cell>
          <cell r="AS190">
            <v>-22970</v>
          </cell>
          <cell r="AT190">
            <v>866294.46958447702</v>
          </cell>
          <cell r="AU190">
            <v>2.8058137893016119E-5</v>
          </cell>
          <cell r="AV190">
            <v>49196.698721372784</v>
          </cell>
          <cell r="AW190">
            <v>35405.948920291186</v>
          </cell>
          <cell r="AX190">
            <v>-38226</v>
          </cell>
          <cell r="AY190">
            <v>0</v>
          </cell>
          <cell r="AZ190">
            <v>-378.55326968554863</v>
          </cell>
          <cell r="BA190">
            <v>-28722.051151154526</v>
          </cell>
          <cell r="BB190">
            <v>0</v>
          </cell>
          <cell r="BC190">
            <v>-2458.9286991234594</v>
          </cell>
          <cell r="BD190">
            <v>85.594464095951793</v>
          </cell>
          <cell r="BE190">
            <v>8.3560501621949168</v>
          </cell>
          <cell r="BF190">
            <v>-3.1204218332382632</v>
          </cell>
          <cell r="BG190">
            <v>0</v>
          </cell>
          <cell r="BH190">
            <v>-63946.623822605747</v>
          </cell>
          <cell r="BI190">
            <v>61193</v>
          </cell>
          <cell r="BJ190">
            <v>12154.320791519589</v>
          </cell>
          <cell r="BK190">
            <v>244772</v>
          </cell>
          <cell r="BL190">
            <v>0</v>
          </cell>
          <cell r="BM190">
            <v>85.963316376693385</v>
          </cell>
          <cell r="BN190">
            <v>0</v>
          </cell>
          <cell r="BO190">
            <v>244857.9633163767</v>
          </cell>
          <cell r="BP190">
            <v>191115</v>
          </cell>
          <cell r="BQ190">
            <v>346286.23254659056</v>
          </cell>
          <cell r="BR190">
            <v>0</v>
          </cell>
          <cell r="BS190">
            <v>54661.398093236545</v>
          </cell>
          <cell r="BT190">
            <v>592062.630639827</v>
          </cell>
          <cell r="BU190">
            <v>-69992</v>
          </cell>
          <cell r="BV190">
            <v>-69992</v>
          </cell>
          <cell r="BW190">
            <v>-69992</v>
          </cell>
          <cell r="BX190">
            <v>-69906</v>
          </cell>
          <cell r="BY190">
            <v>-67324</v>
          </cell>
          <cell r="BZ190">
            <v>0</v>
          </cell>
          <cell r="CA190"/>
          <cell r="CB190">
            <v>-347206</v>
          </cell>
          <cell r="CC190">
            <v>1088886</v>
          </cell>
          <cell r="CD190">
            <v>12154.320791519589</v>
          </cell>
          <cell r="CE190">
            <v>-26898.39</v>
          </cell>
          <cell r="CF190">
            <v>-145160.64374277007</v>
          </cell>
          <cell r="CG190">
            <v>58706</v>
          </cell>
          <cell r="CH190">
            <v>-191114.61</v>
          </cell>
          <cell r="CI190">
            <v>63946.623822605747</v>
          </cell>
          <cell r="CJ190">
            <v>-61193</v>
          </cell>
          <cell r="CK190">
            <v>799326.30087135523</v>
          </cell>
          <cell r="CL190"/>
          <cell r="CM190"/>
          <cell r="CN190"/>
          <cell r="CO190"/>
          <cell r="CP190"/>
          <cell r="CQ190"/>
          <cell r="CR190"/>
          <cell r="CS190">
            <v>2.4651261078602637E-5</v>
          </cell>
          <cell r="CT190">
            <v>3.3211289040326549E-5</v>
          </cell>
          <cell r="CU190">
            <v>2.8058137893016119E-5</v>
          </cell>
          <cell r="CV190">
            <v>2.7380145846150297E-5</v>
          </cell>
          <cell r="CW190"/>
          <cell r="CX190"/>
          <cell r="CY190"/>
          <cell r="CZ190"/>
          <cell r="DA190"/>
          <cell r="DB190"/>
          <cell r="DC190"/>
          <cell r="DD190">
            <v>1072414</v>
          </cell>
          <cell r="DE190">
            <v>1088886</v>
          </cell>
          <cell r="DF190">
            <v>799325</v>
          </cell>
          <cell r="DG190">
            <v>866294</v>
          </cell>
          <cell r="DH190"/>
          <cell r="DI190"/>
          <cell r="DJ190"/>
          <cell r="DK190"/>
          <cell r="DL190"/>
          <cell r="DM190"/>
          <cell r="DN190"/>
          <cell r="DO190">
            <v>405443.30199035472</v>
          </cell>
          <cell r="DP190">
            <v>453383.79865188757</v>
          </cell>
          <cell r="DQ190">
            <v>444604.31750143535</v>
          </cell>
          <cell r="DR190">
            <v>487060.43018085643</v>
          </cell>
          <cell r="DS190"/>
          <cell r="DT190"/>
          <cell r="DU190"/>
          <cell r="DV190"/>
          <cell r="DW190"/>
          <cell r="DX190"/>
          <cell r="DY190"/>
          <cell r="DZ190">
            <v>2.6450406129178381</v>
          </cell>
          <cell r="EA190">
            <v>2.4016870546273248</v>
          </cell>
          <cell r="EB190">
            <v>1.7978345430651816</v>
          </cell>
          <cell r="EC190">
            <v>1.7786170797704213</v>
          </cell>
          <cell r="ED190"/>
          <cell r="EE190"/>
          <cell r="EF190"/>
          <cell r="EG190"/>
          <cell r="EH190"/>
          <cell r="EI190"/>
          <cell r="EJ190"/>
          <cell r="EK190">
            <v>2.41E-2</v>
          </cell>
          <cell r="EL190">
            <v>3.5200000000000002E-2</v>
          </cell>
          <cell r="EM190">
            <v>4.396794443253986E-2</v>
          </cell>
          <cell r="EN190">
            <v>4.3984752298205455E-2</v>
          </cell>
        </row>
        <row r="191">
          <cell r="B191">
            <v>35405</v>
          </cell>
          <cell r="C191" t="str">
            <v>Lenoir County Community College</v>
          </cell>
          <cell r="D191">
            <v>8.328782555706727E-4</v>
          </cell>
          <cell r="E191">
            <v>1281875.9927688579</v>
          </cell>
          <cell r="F191">
            <v>993465.76272360899</v>
          </cell>
          <cell r="G191">
            <v>-276393.78000000014</v>
          </cell>
          <cell r="H191">
            <v>-60265.518920903749</v>
          </cell>
          <cell r="I191">
            <v>-21745.719985841872</v>
          </cell>
          <cell r="J191">
            <v>253318.81037222716</v>
          </cell>
          <cell r="K191">
            <v>0</v>
          </cell>
          <cell r="L191">
            <v>-78534.301538951055</v>
          </cell>
          <cell r="M191">
            <v>3750.0397052785306</v>
          </cell>
          <cell r="N191">
            <v>178.78231482777832</v>
          </cell>
          <cell r="O191">
            <v>-1561.5626084911987</v>
          </cell>
          <cell r="P191">
            <v>2540.7892338612164</v>
          </cell>
          <cell r="Q191">
            <v>-2762015.547640421</v>
          </cell>
          <cell r="R191">
            <v>-412649</v>
          </cell>
          <cell r="S191">
            <v>-1078035.2535759474</v>
          </cell>
          <cell r="T191">
            <v>0</v>
          </cell>
          <cell r="U191">
            <v>1266594.0435323534</v>
          </cell>
          <cell r="V191">
            <v>17548.238454894687</v>
          </cell>
          <cell r="W191">
            <v>0</v>
          </cell>
          <cell r="X191">
            <v>1284142.281987248</v>
          </cell>
          <cell r="Y191">
            <v>2662406</v>
          </cell>
          <cell r="Z191">
            <v>7922521.4009281239</v>
          </cell>
          <cell r="AA191">
            <v>0</v>
          </cell>
          <cell r="AB191">
            <v>1328465.2626120239</v>
          </cell>
          <cell r="AC191">
            <v>11913392.663540149</v>
          </cell>
          <cell r="AD191" t="str">
            <v>N/A</v>
          </cell>
          <cell r="AE191">
            <v>-3213195</v>
          </cell>
          <cell r="AF191">
            <v>-3213195</v>
          </cell>
          <cell r="AG191">
            <v>-3210657</v>
          </cell>
          <cell r="AH191">
            <v>-947383</v>
          </cell>
          <cell r="AI191">
            <v>-44821</v>
          </cell>
          <cell r="AJ191">
            <v>0</v>
          </cell>
          <cell r="AK191">
            <v>-10629251</v>
          </cell>
          <cell r="AL191">
            <v>24827165</v>
          </cell>
          <cell r="AM191">
            <v>-1078035.2535759474</v>
          </cell>
          <cell r="AN191">
            <v>-911936.21999999986</v>
          </cell>
          <cell r="AO191">
            <v>1172865.598476415</v>
          </cell>
          <cell r="AP191">
            <v>551638</v>
          </cell>
          <cell r="AQ191">
            <v>-1381970</v>
          </cell>
          <cell r="AR191">
            <v>2759474.7584065595</v>
          </cell>
          <cell r="AS191">
            <v>412649</v>
          </cell>
          <cell r="AT191">
            <v>26351850.883307029</v>
          </cell>
          <cell r="AU191">
            <v>8.7148986127785278E-4</v>
          </cell>
          <cell r="AV191">
            <v>1528056.6482171738</v>
          </cell>
          <cell r="AW191">
            <v>1099713.9450453545</v>
          </cell>
          <cell r="AX191">
            <v>-42483</v>
          </cell>
          <cell r="AY191">
            <v>0</v>
          </cell>
          <cell r="AZ191">
            <v>-11757.919849936025</v>
          </cell>
          <cell r="BA191">
            <v>-892111.1040503314</v>
          </cell>
          <cell r="BB191">
            <v>0</v>
          </cell>
          <cell r="BC191">
            <v>-76374.684558971625</v>
          </cell>
          <cell r="BD191">
            <v>2658.5765572026917</v>
          </cell>
          <cell r="BE191">
            <v>259.54013856687988</v>
          </cell>
          <cell r="BF191">
            <v>-96.920757925780961</v>
          </cell>
          <cell r="BG191">
            <v>0</v>
          </cell>
          <cell r="BH191">
            <v>-1986191.4763139377</v>
          </cell>
          <cell r="BI191">
            <v>-370160</v>
          </cell>
          <cell r="BJ191">
            <v>-748486.39557280461</v>
          </cell>
          <cell r="BK191">
            <v>0</v>
          </cell>
          <cell r="BL191">
            <v>0</v>
          </cell>
          <cell r="BM191">
            <v>2670.0331629190505</v>
          </cell>
          <cell r="BN191">
            <v>0</v>
          </cell>
          <cell r="BO191">
            <v>2670.0331629190505</v>
          </cell>
          <cell r="BP191">
            <v>1693085</v>
          </cell>
          <cell r="BQ191">
            <v>10755700.963305017</v>
          </cell>
          <cell r="BR191">
            <v>0</v>
          </cell>
          <cell r="BS191">
            <v>1697791.0089103016</v>
          </cell>
          <cell r="BT191">
            <v>14146576.972215319</v>
          </cell>
          <cell r="BU191">
            <v>-3300051</v>
          </cell>
          <cell r="BV191">
            <v>-3300051</v>
          </cell>
          <cell r="BW191">
            <v>-3300051</v>
          </cell>
          <cell r="BX191">
            <v>-3297396</v>
          </cell>
          <cell r="BY191">
            <v>-946358</v>
          </cell>
          <cell r="BZ191">
            <v>0</v>
          </cell>
          <cell r="CA191"/>
          <cell r="CB191">
            <v>-14143907</v>
          </cell>
          <cell r="CC191">
            <v>28754914</v>
          </cell>
          <cell r="CD191">
            <v>-748486.39557280461</v>
          </cell>
          <cell r="CE191">
            <v>-877593.91</v>
          </cell>
          <cell r="CF191">
            <v>-4508710.797585709</v>
          </cell>
          <cell r="CG191">
            <v>63136</v>
          </cell>
          <cell r="CH191">
            <v>-212445.08999999997</v>
          </cell>
          <cell r="CI191">
            <v>1986191.4763139377</v>
          </cell>
          <cell r="CJ191">
            <v>370160</v>
          </cell>
          <cell r="CK191">
            <v>24827165.283155426</v>
          </cell>
          <cell r="CL191"/>
          <cell r="CM191"/>
          <cell r="CN191"/>
          <cell r="CO191"/>
          <cell r="CP191"/>
          <cell r="CQ191"/>
          <cell r="CR191"/>
          <cell r="CS191">
            <v>9.2830572145810521E-4</v>
          </cell>
          <cell r="CT191">
            <v>8.7703185733348568E-4</v>
          </cell>
          <cell r="CU191">
            <v>8.7148986127785278E-4</v>
          </cell>
          <cell r="CV191">
            <v>8.328782555706727E-4</v>
          </cell>
          <cell r="CW191"/>
          <cell r="CX191"/>
          <cell r="CY191"/>
          <cell r="CZ191"/>
          <cell r="DA191"/>
          <cell r="DB191"/>
          <cell r="DC191"/>
          <cell r="DD191">
            <v>40384454</v>
          </cell>
          <cell r="DE191">
            <v>28754914</v>
          </cell>
          <cell r="DF191">
            <v>24827165</v>
          </cell>
          <cell r="DG191">
            <v>26351851</v>
          </cell>
          <cell r="DH191"/>
          <cell r="DI191"/>
          <cell r="DJ191"/>
          <cell r="DK191"/>
          <cell r="DL191"/>
          <cell r="DM191"/>
          <cell r="DN191"/>
          <cell r="DO191">
            <v>14582088.035837205</v>
          </cell>
          <cell r="DP191">
            <v>14517997.037178002</v>
          </cell>
          <cell r="DQ191">
            <v>14505776.791806726</v>
          </cell>
          <cell r="DR191">
            <v>14544408.25543626</v>
          </cell>
          <cell r="DS191"/>
          <cell r="DT191"/>
          <cell r="DU191"/>
          <cell r="DV191"/>
          <cell r="DW191"/>
          <cell r="DX191"/>
          <cell r="DY191"/>
          <cell r="DZ191">
            <v>2.7694561917847724</v>
          </cell>
          <cell r="EA191">
            <v>1.9806391974294932</v>
          </cell>
          <cell r="EB191">
            <v>1.7115364007271288</v>
          </cell>
          <cell r="EC191">
            <v>1.811820084887295</v>
          </cell>
          <cell r="ED191"/>
          <cell r="EE191"/>
          <cell r="EF191"/>
          <cell r="EG191"/>
          <cell r="EH191"/>
          <cell r="EI191"/>
          <cell r="EJ191"/>
          <cell r="EK191">
            <v>2.41E-2</v>
          </cell>
          <cell r="EL191">
            <v>3.5200000000000002E-2</v>
          </cell>
          <cell r="EM191">
            <v>4.396794443253986E-2</v>
          </cell>
          <cell r="EN191">
            <v>4.3984752298205455E-2</v>
          </cell>
        </row>
        <row r="192">
          <cell r="B192">
            <v>35500</v>
          </cell>
          <cell r="C192" t="str">
            <v>Lincoln County Schools</v>
          </cell>
          <cell r="D192">
            <v>3.5491307573676566E-3</v>
          </cell>
          <cell r="E192">
            <v>5462437.6163475281</v>
          </cell>
          <cell r="F192">
            <v>4233439.7269840725</v>
          </cell>
          <cell r="G192">
            <v>-859262.0400000005</v>
          </cell>
          <cell r="H192">
            <v>-256808.48957252267</v>
          </cell>
          <cell r="I192">
            <v>-92664.687938064541</v>
          </cell>
          <cell r="J192">
            <v>1079463.3853129423</v>
          </cell>
          <cell r="K192">
            <v>0</v>
          </cell>
          <cell r="L192">
            <v>-334656.9600490983</v>
          </cell>
          <cell r="M192">
            <v>15979.984073704307</v>
          </cell>
          <cell r="N192">
            <v>761.84221185351169</v>
          </cell>
          <cell r="O192">
            <v>-6654.2617078578623</v>
          </cell>
          <cell r="P192">
            <v>10827.02442712562</v>
          </cell>
          <cell r="Q192">
            <v>-11769732.571228702</v>
          </cell>
          <cell r="R192">
            <v>-1198706</v>
          </cell>
          <cell r="S192">
            <v>-3715575.4311390184</v>
          </cell>
          <cell r="T192">
            <v>0</v>
          </cell>
          <cell r="U192">
            <v>5397316.8910734048</v>
          </cell>
          <cell r="V192">
            <v>74778.027186236039</v>
          </cell>
          <cell r="W192">
            <v>0</v>
          </cell>
          <cell r="X192">
            <v>5472094.9182596412</v>
          </cell>
          <cell r="Y192">
            <v>8720563</v>
          </cell>
          <cell r="Z192">
            <v>33760113.428188287</v>
          </cell>
          <cell r="AA192">
            <v>0</v>
          </cell>
          <cell r="AB192">
            <v>5660967.7249891413</v>
          </cell>
          <cell r="AC192">
            <v>48141644.153177425</v>
          </cell>
          <cell r="AD192" t="str">
            <v>N/A</v>
          </cell>
          <cell r="AE192">
            <v>-12814098</v>
          </cell>
          <cell r="AF192">
            <v>-12814098</v>
          </cell>
          <cell r="AG192">
            <v>-12803286</v>
          </cell>
          <cell r="AH192">
            <v>-4365601</v>
          </cell>
          <cell r="AI192">
            <v>127534</v>
          </cell>
          <cell r="AJ192">
            <v>0</v>
          </cell>
          <cell r="AK192">
            <v>-42669549</v>
          </cell>
          <cell r="AL192">
            <v>104436765</v>
          </cell>
          <cell r="AM192">
            <v>-3715575.4311390184</v>
          </cell>
          <cell r="AN192">
            <v>-3756895.9599999995</v>
          </cell>
          <cell r="AO192">
            <v>4997913.3708550194</v>
          </cell>
          <cell r="AP192">
            <v>1669227</v>
          </cell>
          <cell r="AQ192">
            <v>-4296325</v>
          </cell>
          <cell r="AR192">
            <v>11758905.546801576</v>
          </cell>
          <cell r="AS192">
            <v>1198706</v>
          </cell>
          <cell r="AT192">
            <v>112292720.52651758</v>
          </cell>
          <cell r="AU192">
            <v>3.6659676040057547E-3</v>
          </cell>
          <cell r="AV192">
            <v>6427850.0741660157</v>
          </cell>
          <cell r="AW192">
            <v>4626004.1284912741</v>
          </cell>
          <cell r="AX192">
            <v>-828116</v>
          </cell>
          <cell r="AY192">
            <v>0</v>
          </cell>
          <cell r="AZ192">
            <v>-49460.303757474227</v>
          </cell>
          <cell r="BA192">
            <v>-3752711.9384118924</v>
          </cell>
          <cell r="BB192">
            <v>0</v>
          </cell>
          <cell r="BC192">
            <v>-321274.09829967213</v>
          </cell>
          <cell r="BD192">
            <v>11183.4410984236</v>
          </cell>
          <cell r="BE192">
            <v>1091.7691440841618</v>
          </cell>
          <cell r="BF192">
            <v>-407.70222867608987</v>
          </cell>
          <cell r="BG192">
            <v>0</v>
          </cell>
          <cell r="BH192">
            <v>-8355018.1488546235</v>
          </cell>
          <cell r="BI192">
            <v>-370586</v>
          </cell>
          <cell r="BJ192">
            <v>-2611444.7786525404</v>
          </cell>
          <cell r="BK192">
            <v>0</v>
          </cell>
          <cell r="BL192">
            <v>0</v>
          </cell>
          <cell r="BM192">
            <v>11231.633908545859</v>
          </cell>
          <cell r="BN192">
            <v>0</v>
          </cell>
          <cell r="BO192">
            <v>11231.633908545859</v>
          </cell>
          <cell r="BP192">
            <v>5622944</v>
          </cell>
          <cell r="BQ192">
            <v>45244417.682649776</v>
          </cell>
          <cell r="BR192">
            <v>0</v>
          </cell>
          <cell r="BS192">
            <v>7141846.5246528313</v>
          </cell>
          <cell r="BT192">
            <v>58009208.207302608</v>
          </cell>
          <cell r="BU192">
            <v>-13344713</v>
          </cell>
          <cell r="BV192">
            <v>-13344713</v>
          </cell>
          <cell r="BW192">
            <v>-13344713</v>
          </cell>
          <cell r="BX192">
            <v>-13333546</v>
          </cell>
          <cell r="BY192">
            <v>-4630292</v>
          </cell>
          <cell r="BZ192">
            <v>0</v>
          </cell>
          <cell r="CA192"/>
          <cell r="CB192">
            <v>-57997977</v>
          </cell>
          <cell r="CC192">
            <v>123670043</v>
          </cell>
          <cell r="CD192">
            <v>-2611444.7786525404</v>
          </cell>
          <cell r="CE192">
            <v>-3448282.75</v>
          </cell>
          <cell r="CF192">
            <v>-18966127.38046572</v>
          </cell>
          <cell r="CG192">
            <v>1207573</v>
          </cell>
          <cell r="CH192">
            <v>-4140600.25</v>
          </cell>
          <cell r="CI192">
            <v>8355018.1488546235</v>
          </cell>
          <cell r="CJ192">
            <v>370586</v>
          </cell>
          <cell r="CK192">
            <v>104436764.98973638</v>
          </cell>
          <cell r="CL192"/>
          <cell r="CM192"/>
          <cell r="CN192"/>
          <cell r="CO192"/>
          <cell r="CP192"/>
          <cell r="CQ192"/>
          <cell r="CR192"/>
          <cell r="CS192">
            <v>3.816186104927143E-3</v>
          </cell>
          <cell r="CT192">
            <v>3.7719662991081192E-3</v>
          </cell>
          <cell r="CU192">
            <v>3.6659676040057547E-3</v>
          </cell>
          <cell r="CV192">
            <v>3.5491307573676566E-3</v>
          </cell>
          <cell r="CW192"/>
          <cell r="CX192"/>
          <cell r="CY192"/>
          <cell r="CZ192"/>
          <cell r="DA192"/>
          <cell r="DB192"/>
          <cell r="DC192"/>
          <cell r="DD192">
            <v>166017067</v>
          </cell>
          <cell r="DE192">
            <v>123670043</v>
          </cell>
          <cell r="DF192">
            <v>104436765</v>
          </cell>
          <cell r="DG192">
            <v>112292721</v>
          </cell>
          <cell r="DH192"/>
          <cell r="DI192"/>
          <cell r="DJ192"/>
          <cell r="DK192"/>
          <cell r="DL192"/>
          <cell r="DM192"/>
          <cell r="DN192"/>
          <cell r="DO192">
            <v>56763614.120382003</v>
          </cell>
          <cell r="DP192">
            <v>56561595.647289574</v>
          </cell>
          <cell r="DQ192">
            <v>56996771.87429145</v>
          </cell>
          <cell r="DR192">
            <v>59918476.113865875</v>
          </cell>
          <cell r="DS192"/>
          <cell r="DT192"/>
          <cell r="DU192"/>
          <cell r="DV192"/>
          <cell r="DW192"/>
          <cell r="DX192"/>
          <cell r="DY192"/>
          <cell r="DZ192">
            <v>2.9247092450441516</v>
          </cell>
          <cell r="EA192">
            <v>2.1864666578925669</v>
          </cell>
          <cell r="EB192">
            <v>1.8323277190213378</v>
          </cell>
          <cell r="EC192">
            <v>1.8740917373566861</v>
          </cell>
          <cell r="ED192"/>
          <cell r="EE192"/>
          <cell r="EF192"/>
          <cell r="EG192"/>
          <cell r="EH192"/>
          <cell r="EI192"/>
          <cell r="EJ192"/>
          <cell r="EK192">
            <v>2.41E-2</v>
          </cell>
          <cell r="EL192">
            <v>3.5200000000000002E-2</v>
          </cell>
          <cell r="EM192">
            <v>4.396794443253986E-2</v>
          </cell>
          <cell r="EN192">
            <v>4.3984752298205455E-2</v>
          </cell>
        </row>
        <row r="193">
          <cell r="B193">
            <v>35600</v>
          </cell>
          <cell r="C193" t="str">
            <v>Macon County Schools</v>
          </cell>
          <cell r="D193">
            <v>1.5021670901209439E-3</v>
          </cell>
          <cell r="E193">
            <v>2311972.8688727878</v>
          </cell>
          <cell r="F193">
            <v>1791800.3789194573</v>
          </cell>
          <cell r="G193">
            <v>-315986.19999999995</v>
          </cell>
          <cell r="H193">
            <v>-108694.01210386261</v>
          </cell>
          <cell r="I193">
            <v>-39220.263820352717</v>
          </cell>
          <cell r="J193">
            <v>456882.11656938685</v>
          </cell>
          <cell r="K193">
            <v>0</v>
          </cell>
          <cell r="L193">
            <v>-141643.32233240368</v>
          </cell>
          <cell r="M193">
            <v>6763.5169897147789</v>
          </cell>
          <cell r="N193">
            <v>322.44917889700133</v>
          </cell>
          <cell r="O193">
            <v>-2816.4115751006675</v>
          </cell>
          <cell r="P193">
            <v>4582.5304532951232</v>
          </cell>
          <cell r="Q193">
            <v>-4981531.0104656201</v>
          </cell>
          <cell r="R193">
            <v>578699</v>
          </cell>
          <cell r="S193">
            <v>-438868.3593138014</v>
          </cell>
          <cell r="T193">
            <v>2031420</v>
          </cell>
          <cell r="U193">
            <v>2284410.5678252634</v>
          </cell>
          <cell r="V193">
            <v>31649.747271257496</v>
          </cell>
          <cell r="W193">
            <v>0</v>
          </cell>
          <cell r="X193">
            <v>4347480.3150965208</v>
          </cell>
          <cell r="Y193">
            <v>1973704</v>
          </cell>
          <cell r="Z193">
            <v>14288944.200012514</v>
          </cell>
          <cell r="AA193">
            <v>0</v>
          </cell>
          <cell r="AB193">
            <v>2396000.5973470006</v>
          </cell>
          <cell r="AC193">
            <v>18658648.797359515</v>
          </cell>
          <cell r="AD193" t="str">
            <v>N/A</v>
          </cell>
          <cell r="AE193">
            <v>-4289812</v>
          </cell>
          <cell r="AF193">
            <v>-4289812</v>
          </cell>
          <cell r="AG193">
            <v>-4285236</v>
          </cell>
          <cell r="AH193">
            <v>-1547982</v>
          </cell>
          <cell r="AI193">
            <v>101674</v>
          </cell>
          <cell r="AJ193">
            <v>0</v>
          </cell>
          <cell r="AK193">
            <v>-14311168</v>
          </cell>
          <cell r="AL193">
            <v>44029560</v>
          </cell>
          <cell r="AM193">
            <v>-438868.3593138014</v>
          </cell>
          <cell r="AN193">
            <v>-1616173.8</v>
          </cell>
          <cell r="AO193">
            <v>2115363.3095620871</v>
          </cell>
          <cell r="AP193">
            <v>619625</v>
          </cell>
          <cell r="AQ193">
            <v>-1579940</v>
          </cell>
          <cell r="AR193">
            <v>4976948.4800123256</v>
          </cell>
          <cell r="AS193">
            <v>-578699</v>
          </cell>
          <cell r="AT193">
            <v>47527815.630260617</v>
          </cell>
          <cell r="AU193">
            <v>1.5455375324623754E-3</v>
          </cell>
          <cell r="AV193">
            <v>2709921.2583901072</v>
          </cell>
          <cell r="AW193">
            <v>1950279.9201217222</v>
          </cell>
          <cell r="AX193">
            <v>-98439</v>
          </cell>
          <cell r="AY193">
            <v>0</v>
          </cell>
          <cell r="AZ193">
            <v>-20851.999821449124</v>
          </cell>
          <cell r="BA193">
            <v>-1582108.1296511395</v>
          </cell>
          <cell r="BB193">
            <v>0</v>
          </cell>
          <cell r="BC193">
            <v>-135446.14431060053</v>
          </cell>
          <cell r="BD193">
            <v>4714.8337974425795</v>
          </cell>
          <cell r="BE193">
            <v>460.27962361768493</v>
          </cell>
          <cell r="BF193">
            <v>-171.88343284837873</v>
          </cell>
          <cell r="BG193">
            <v>0</v>
          </cell>
          <cell r="BH193">
            <v>-3522397.2299562278</v>
          </cell>
          <cell r="BI193">
            <v>677140</v>
          </cell>
          <cell r="BJ193">
            <v>-16898.095239375252</v>
          </cell>
          <cell r="BK193">
            <v>2708560</v>
          </cell>
          <cell r="BL193">
            <v>0</v>
          </cell>
          <cell r="BM193">
            <v>4735.1514338443303</v>
          </cell>
          <cell r="BN193">
            <v>0</v>
          </cell>
          <cell r="BO193">
            <v>2713295.1514338441</v>
          </cell>
          <cell r="BP193">
            <v>492205</v>
          </cell>
          <cell r="BQ193">
            <v>19074621.823316537</v>
          </cell>
          <cell r="BR193">
            <v>0</v>
          </cell>
          <cell r="BS193">
            <v>3010935.4602249786</v>
          </cell>
          <cell r="BT193">
            <v>22577762.283541515</v>
          </cell>
          <cell r="BU193">
            <v>-4541944</v>
          </cell>
          <cell r="BV193">
            <v>-4541944</v>
          </cell>
          <cell r="BW193">
            <v>-4541944</v>
          </cell>
          <cell r="BX193">
            <v>-4537235</v>
          </cell>
          <cell r="BY193">
            <v>-1701401</v>
          </cell>
          <cell r="BZ193">
            <v>0</v>
          </cell>
          <cell r="CA193"/>
          <cell r="CB193">
            <v>-19864468</v>
          </cell>
          <cell r="CC193">
            <v>51057671</v>
          </cell>
          <cell r="CD193">
            <v>-16898.095239375252</v>
          </cell>
          <cell r="CE193">
            <v>-1501999.7</v>
          </cell>
          <cell r="CF193">
            <v>-7995941.2843534974</v>
          </cell>
          <cell r="CG193">
            <v>133676</v>
          </cell>
          <cell r="CH193">
            <v>-492205.30000000005</v>
          </cell>
          <cell r="CI193">
            <v>3522397.2299562278</v>
          </cell>
          <cell r="CJ193">
            <v>-677140</v>
          </cell>
          <cell r="CK193">
            <v>44029559.850363351</v>
          </cell>
          <cell r="CL193"/>
          <cell r="CM193"/>
          <cell r="CN193"/>
          <cell r="CO193"/>
          <cell r="CP193"/>
          <cell r="CQ193"/>
          <cell r="CR193"/>
          <cell r="CS193">
            <v>1.4624347078516144E-3</v>
          </cell>
          <cell r="CT193">
            <v>1.5572713432281994E-3</v>
          </cell>
          <cell r="CU193">
            <v>1.5455375324623754E-3</v>
          </cell>
          <cell r="CV193">
            <v>1.5021670901209439E-3</v>
          </cell>
          <cell r="CW193"/>
          <cell r="CX193"/>
          <cell r="CY193"/>
          <cell r="CZ193"/>
          <cell r="DA193"/>
          <cell r="DB193"/>
          <cell r="DC193"/>
          <cell r="DD193">
            <v>63620881</v>
          </cell>
          <cell r="DE193">
            <v>51057671</v>
          </cell>
          <cell r="DF193">
            <v>44029560</v>
          </cell>
          <cell r="DG193">
            <v>47527815</v>
          </cell>
          <cell r="DH193"/>
          <cell r="DI193"/>
          <cell r="DJ193"/>
          <cell r="DK193"/>
          <cell r="DL193"/>
          <cell r="DM193"/>
          <cell r="DN193"/>
          <cell r="DO193">
            <v>23311605.56732</v>
          </cell>
          <cell r="DP193">
            <v>24400800.224011701</v>
          </cell>
          <cell r="DQ193">
            <v>24826599.34315253</v>
          </cell>
          <cell r="DR193">
            <v>25776245.140191708</v>
          </cell>
          <cell r="DS193"/>
          <cell r="DT193"/>
          <cell r="DU193"/>
          <cell r="DV193"/>
          <cell r="DW193"/>
          <cell r="DX193"/>
          <cell r="DY193"/>
          <cell r="DZ193">
            <v>2.7291505433323149</v>
          </cell>
          <cell r="EA193">
            <v>2.0924588755805025</v>
          </cell>
          <cell r="EB193">
            <v>1.7734833269520609</v>
          </cell>
          <cell r="EC193">
            <v>1.8438610721424307</v>
          </cell>
          <cell r="ED193"/>
          <cell r="EE193"/>
          <cell r="EF193"/>
          <cell r="EG193"/>
          <cell r="EH193"/>
          <cell r="EI193"/>
          <cell r="EJ193"/>
          <cell r="EK193">
            <v>2.41E-2</v>
          </cell>
          <cell r="EL193">
            <v>3.5200000000000002E-2</v>
          </cell>
          <cell r="EM193">
            <v>4.396794443253986E-2</v>
          </cell>
          <cell r="EN193">
            <v>4.3984752298205455E-2</v>
          </cell>
        </row>
        <row r="194">
          <cell r="B194">
            <v>35700</v>
          </cell>
          <cell r="C194" t="str">
            <v>Madison County Schools</v>
          </cell>
          <cell r="D194">
            <v>8.0867104229562399E-4</v>
          </cell>
          <cell r="E194">
            <v>1244618.8722454519</v>
          </cell>
          <cell r="F194">
            <v>964591.14937062701</v>
          </cell>
          <cell r="G194">
            <v>-118901.58000000007</v>
          </cell>
          <cell r="H194">
            <v>-58513.930066359557</v>
          </cell>
          <cell r="I194">
            <v>-21113.690901163605</v>
          </cell>
          <cell r="J194">
            <v>245956.2187470436</v>
          </cell>
          <cell r="K194">
            <v>0</v>
          </cell>
          <cell r="L194">
            <v>-76251.739142772538</v>
          </cell>
          <cell r="M194">
            <v>3641.0465717342063</v>
          </cell>
          <cell r="N194">
            <v>173.58609125500945</v>
          </cell>
          <cell r="O194">
            <v>-1516.176528529023</v>
          </cell>
          <cell r="P194">
            <v>2466.9423943505803</v>
          </cell>
          <cell r="Q194">
            <v>-2681738.8697663895</v>
          </cell>
          <cell r="R194">
            <v>-2668</v>
          </cell>
          <cell r="S194">
            <v>-499256.17098475154</v>
          </cell>
          <cell r="T194">
            <v>1000527</v>
          </cell>
          <cell r="U194">
            <v>1229781.0856485076</v>
          </cell>
          <cell r="V194">
            <v>17038.207189175082</v>
          </cell>
          <cell r="W194">
            <v>0</v>
          </cell>
          <cell r="X194">
            <v>2247346.2928376831</v>
          </cell>
          <cell r="Y194">
            <v>1939218</v>
          </cell>
          <cell r="Z194">
            <v>7692257.0568350013</v>
          </cell>
          <cell r="AA194">
            <v>0</v>
          </cell>
          <cell r="AB194">
            <v>1289854.0469566116</v>
          </cell>
          <cell r="AC194">
            <v>10921329.103791613</v>
          </cell>
          <cell r="AD194" t="str">
            <v>N/A</v>
          </cell>
          <cell r="AE194">
            <v>-2572358</v>
          </cell>
          <cell r="AF194">
            <v>-2572358</v>
          </cell>
          <cell r="AG194">
            <v>-2569895</v>
          </cell>
          <cell r="AH194">
            <v>-1065312</v>
          </cell>
          <cell r="AI194">
            <v>105941</v>
          </cell>
          <cell r="AJ194">
            <v>0</v>
          </cell>
          <cell r="AK194">
            <v>-8673982</v>
          </cell>
          <cell r="AL194">
            <v>23520079</v>
          </cell>
          <cell r="AM194">
            <v>-499256.17098475154</v>
          </cell>
          <cell r="AN194">
            <v>-903061.41999999993</v>
          </cell>
          <cell r="AO194">
            <v>1138776.8135965257</v>
          </cell>
          <cell r="AP194">
            <v>241979</v>
          </cell>
          <cell r="AQ194">
            <v>-594510</v>
          </cell>
          <cell r="AR194">
            <v>2679271.9273720388</v>
          </cell>
          <cell r="AS194">
            <v>2668</v>
          </cell>
          <cell r="AT194">
            <v>25585947.149983808</v>
          </cell>
          <cell r="AU194">
            <v>8.2560816480090375E-4</v>
          </cell>
          <cell r="AV194">
            <v>1447608.4015441907</v>
          </cell>
          <cell r="AW194">
            <v>1041816.8384008146</v>
          </cell>
          <cell r="AX194">
            <v>-336174</v>
          </cell>
          <cell r="AY194">
            <v>0</v>
          </cell>
          <cell r="AZ194">
            <v>-11138.895655019935</v>
          </cell>
          <cell r="BA194">
            <v>-845143.75225608808</v>
          </cell>
          <cell r="BB194">
            <v>0</v>
          </cell>
          <cell r="BC194">
            <v>-72353.754137223164</v>
          </cell>
          <cell r="BD194">
            <v>2518.6093492314499</v>
          </cell>
          <cell r="BE194">
            <v>245.87601877568676</v>
          </cell>
          <cell r="BF194">
            <v>-91.818129662330904</v>
          </cell>
          <cell r="BG194">
            <v>0</v>
          </cell>
          <cell r="BH194">
            <v>-1881623.6109715721</v>
          </cell>
          <cell r="BI194">
            <v>333509</v>
          </cell>
          <cell r="BJ194">
            <v>-320827.1058365535</v>
          </cell>
          <cell r="BK194">
            <v>1334036</v>
          </cell>
          <cell r="BL194">
            <v>0</v>
          </cell>
          <cell r="BM194">
            <v>2529.4627941659223</v>
          </cell>
          <cell r="BN194">
            <v>0</v>
          </cell>
          <cell r="BO194">
            <v>1336565.4627941658</v>
          </cell>
          <cell r="BP194">
            <v>1680885</v>
          </cell>
          <cell r="BQ194">
            <v>10189441.011328533</v>
          </cell>
          <cell r="BR194">
            <v>0</v>
          </cell>
          <cell r="BS194">
            <v>1608406.6853360771</v>
          </cell>
          <cell r="BT194">
            <v>13478732.696664611</v>
          </cell>
          <cell r="BU194">
            <v>-2738056</v>
          </cell>
          <cell r="BV194">
            <v>-2738056</v>
          </cell>
          <cell r="BW194">
            <v>-2738056</v>
          </cell>
          <cell r="BX194">
            <v>-2735541</v>
          </cell>
          <cell r="BY194">
            <v>-1192460</v>
          </cell>
          <cell r="BZ194">
            <v>0</v>
          </cell>
          <cell r="CA194"/>
          <cell r="CB194">
            <v>-12142169</v>
          </cell>
          <cell r="CC194">
            <v>28553119</v>
          </cell>
          <cell r="CD194">
            <v>-320827.1058365535</v>
          </cell>
          <cell r="CE194">
            <v>-823821.54999999993</v>
          </cell>
          <cell r="CF194">
            <v>-4271338.7872976679</v>
          </cell>
          <cell r="CG194">
            <v>515718</v>
          </cell>
          <cell r="CH194">
            <v>-1680885.4500000002</v>
          </cell>
          <cell r="CI194">
            <v>1881623.6109715721</v>
          </cell>
          <cell r="CJ194">
            <v>-333509</v>
          </cell>
          <cell r="CK194">
            <v>23520078.717837349</v>
          </cell>
          <cell r="CL194"/>
          <cell r="CM194"/>
          <cell r="CN194"/>
          <cell r="CO194"/>
          <cell r="CP194"/>
          <cell r="CQ194"/>
          <cell r="CR194"/>
          <cell r="CS194">
            <v>8.2385240165957683E-4</v>
          </cell>
          <cell r="CT194">
            <v>8.7087706188301211E-4</v>
          </cell>
          <cell r="CU194">
            <v>8.2560816480090375E-4</v>
          </cell>
          <cell r="CV194">
            <v>8.0867104229562399E-4</v>
          </cell>
          <cell r="CW194"/>
          <cell r="CX194"/>
          <cell r="CY194"/>
          <cell r="CZ194"/>
          <cell r="DA194"/>
          <cell r="DB194"/>
          <cell r="DC194"/>
          <cell r="DD194">
            <v>35840380</v>
          </cell>
          <cell r="DE194">
            <v>28553119</v>
          </cell>
          <cell r="DF194">
            <v>23520079</v>
          </cell>
          <cell r="DG194">
            <v>25585947</v>
          </cell>
          <cell r="DH194"/>
          <cell r="DI194"/>
          <cell r="DJ194"/>
          <cell r="DK194"/>
          <cell r="DL194"/>
          <cell r="DM194"/>
          <cell r="DN194"/>
          <cell r="DO194">
            <v>13229971.799668498</v>
          </cell>
          <cell r="DP194">
            <v>13481828.434178768</v>
          </cell>
          <cell r="DQ194">
            <v>13616971.795736644</v>
          </cell>
          <cell r="DR194">
            <v>14402864.678643854</v>
          </cell>
          <cell r="DS194"/>
          <cell r="DT194"/>
          <cell r="DU194"/>
          <cell r="DV194"/>
          <cell r="DW194"/>
          <cell r="DX194"/>
          <cell r="DY194"/>
          <cell r="DZ194">
            <v>2.7090292060107073</v>
          </cell>
          <cell r="EA194">
            <v>2.1178966294818662</v>
          </cell>
          <cell r="EB194">
            <v>1.7272620780020953</v>
          </cell>
          <cell r="EC194">
            <v>1.7764484754160117</v>
          </cell>
          <cell r="ED194"/>
          <cell r="EE194"/>
          <cell r="EF194"/>
          <cell r="EG194"/>
          <cell r="EH194"/>
          <cell r="EI194"/>
          <cell r="EJ194"/>
          <cell r="EK194">
            <v>2.41E-2</v>
          </cell>
          <cell r="EL194">
            <v>3.5200000000000002E-2</v>
          </cell>
          <cell r="EM194">
            <v>4.396794443253986E-2</v>
          </cell>
          <cell r="EN194">
            <v>4.3984752298205455E-2</v>
          </cell>
        </row>
        <row r="195">
          <cell r="B195">
            <v>35800</v>
          </cell>
          <cell r="C195" t="str">
            <v>Martin County Schools</v>
          </cell>
          <cell r="D195">
            <v>1.0737108109071885E-3</v>
          </cell>
          <cell r="E195">
            <v>1652539.3747195962</v>
          </cell>
          <cell r="F195">
            <v>1280733.3155451575</v>
          </cell>
          <cell r="G195">
            <v>-273214.79000000004</v>
          </cell>
          <cell r="H195">
            <v>-77691.71395400344</v>
          </cell>
          <cell r="I195">
            <v>-28033.646554694715</v>
          </cell>
          <cell r="J195">
            <v>326567.71080719965</v>
          </cell>
          <cell r="K195">
            <v>0</v>
          </cell>
          <cell r="L195">
            <v>-101243.04245599515</v>
          </cell>
          <cell r="M195">
            <v>4834.3898354386865</v>
          </cell>
          <cell r="N195">
            <v>230.47846782609344</v>
          </cell>
          <cell r="O195">
            <v>-2013.0993256590768</v>
          </cell>
          <cell r="P195">
            <v>3275.4761579940109</v>
          </cell>
          <cell r="Q195">
            <v>-3560671.603034324</v>
          </cell>
          <cell r="R195">
            <v>-503245</v>
          </cell>
          <cell r="S195">
            <v>-1277932.1497914637</v>
          </cell>
          <cell r="T195">
            <v>352065</v>
          </cell>
          <cell r="U195">
            <v>1632838.5432988901</v>
          </cell>
          <cell r="V195">
            <v>22622.433969641428</v>
          </cell>
          <cell r="W195">
            <v>0</v>
          </cell>
          <cell r="X195">
            <v>2007525.9772685315</v>
          </cell>
          <cell r="Y195">
            <v>3848485</v>
          </cell>
          <cell r="Z195">
            <v>10213373.708491882</v>
          </cell>
          <cell r="AA195">
            <v>0</v>
          </cell>
          <cell r="AB195">
            <v>1712600.2568092658</v>
          </cell>
          <cell r="AC195">
            <v>15774458.965301149</v>
          </cell>
          <cell r="AD195" t="str">
            <v>N/A</v>
          </cell>
          <cell r="AE195">
            <v>-4030490</v>
          </cell>
          <cell r="AF195">
            <v>-4030490</v>
          </cell>
          <cell r="AG195">
            <v>-4027219</v>
          </cell>
          <cell r="AH195">
            <v>-1704052</v>
          </cell>
          <cell r="AI195">
            <v>25317</v>
          </cell>
          <cell r="AJ195">
            <v>0</v>
          </cell>
          <cell r="AK195">
            <v>-13766934</v>
          </cell>
          <cell r="AL195">
            <v>31772767</v>
          </cell>
          <cell r="AM195">
            <v>-1277932.1497914637</v>
          </cell>
          <cell r="AN195">
            <v>-1323850.21</v>
          </cell>
          <cell r="AO195">
            <v>1512007.864777782</v>
          </cell>
          <cell r="AP195">
            <v>594124</v>
          </cell>
          <cell r="AQ195">
            <v>-1366085</v>
          </cell>
          <cell r="AR195">
            <v>3557396.12687633</v>
          </cell>
          <cell r="AS195">
            <v>503245</v>
          </cell>
          <cell r="AT195">
            <v>33971672.631862648</v>
          </cell>
          <cell r="AU195">
            <v>1.1152962772321697E-3</v>
          </cell>
          <cell r="AV195">
            <v>1955542.9923850005</v>
          </cell>
          <cell r="AW195">
            <v>1407367.9149072114</v>
          </cell>
          <cell r="AX195">
            <v>-620601</v>
          </cell>
          <cell r="AY195">
            <v>0</v>
          </cell>
          <cell r="AZ195">
            <v>-15047.294087162018</v>
          </cell>
          <cell r="BA195">
            <v>-1141686.481315925</v>
          </cell>
          <cell r="BB195">
            <v>0</v>
          </cell>
          <cell r="BC195">
            <v>-97741.127175597387</v>
          </cell>
          <cell r="BD195">
            <v>3402.3350915835067</v>
          </cell>
          <cell r="BE195">
            <v>332.14861491506696</v>
          </cell>
          <cell r="BF195">
            <v>-124.03513259769329</v>
          </cell>
          <cell r="BG195">
            <v>0</v>
          </cell>
          <cell r="BH195">
            <v>-2541844.7853829283</v>
          </cell>
          <cell r="BI195">
            <v>117355</v>
          </cell>
          <cell r="BJ195">
            <v>-933044.33209550031</v>
          </cell>
          <cell r="BK195">
            <v>469420</v>
          </cell>
          <cell r="BL195">
            <v>0</v>
          </cell>
          <cell r="BM195">
            <v>3416.9967764440007</v>
          </cell>
          <cell r="BN195">
            <v>0</v>
          </cell>
          <cell r="BO195">
            <v>472836.99677644402</v>
          </cell>
          <cell r="BP195">
            <v>3103000</v>
          </cell>
          <cell r="BQ195">
            <v>13764696.270599514</v>
          </cell>
          <cell r="BR195">
            <v>0</v>
          </cell>
          <cell r="BS195">
            <v>2172761.9286120427</v>
          </cell>
          <cell r="BT195">
            <v>19040458.199211556</v>
          </cell>
          <cell r="BU195">
            <v>-4198421</v>
          </cell>
          <cell r="BV195">
            <v>-4198421</v>
          </cell>
          <cell r="BW195">
            <v>-4198421</v>
          </cell>
          <cell r="BX195">
            <v>-4195024</v>
          </cell>
          <cell r="BY195">
            <v>-1777334</v>
          </cell>
          <cell r="BZ195">
            <v>0</v>
          </cell>
          <cell r="CA195"/>
          <cell r="CB195">
            <v>-18567621</v>
          </cell>
          <cell r="CC195">
            <v>39405443</v>
          </cell>
          <cell r="CD195">
            <v>-933044.33209550031</v>
          </cell>
          <cell r="CE195">
            <v>-1237402.0799999998</v>
          </cell>
          <cell r="CF195">
            <v>-5770059.516573769</v>
          </cell>
          <cell r="CG195">
            <v>986340</v>
          </cell>
          <cell r="CH195">
            <v>-3102999.92</v>
          </cell>
          <cell r="CI195">
            <v>2541844.7853829283</v>
          </cell>
          <cell r="CJ195">
            <v>-117355</v>
          </cell>
          <cell r="CK195">
            <v>31772766.936713658</v>
          </cell>
          <cell r="CL195"/>
          <cell r="CM195"/>
          <cell r="CN195"/>
          <cell r="CO195"/>
          <cell r="CP195"/>
          <cell r="CQ195"/>
          <cell r="CR195"/>
          <cell r="CS195">
            <v>1.1867186442876363E-3</v>
          </cell>
          <cell r="CT195">
            <v>1.2018755580507124E-3</v>
          </cell>
          <cell r="CU195">
            <v>1.1152962772321697E-3</v>
          </cell>
          <cell r="CV195">
            <v>1.0737108109071885E-3</v>
          </cell>
          <cell r="CW195"/>
          <cell r="CX195"/>
          <cell r="CY195"/>
          <cell r="CZ195"/>
          <cell r="DA195"/>
          <cell r="DB195"/>
          <cell r="DC195"/>
          <cell r="DD195">
            <v>51626295</v>
          </cell>
          <cell r="DE195">
            <v>39405443</v>
          </cell>
          <cell r="DF195">
            <v>31772767</v>
          </cell>
          <cell r="DG195">
            <v>33971673</v>
          </cell>
          <cell r="DH195"/>
          <cell r="DI195"/>
          <cell r="DJ195"/>
          <cell r="DK195"/>
          <cell r="DL195"/>
          <cell r="DM195"/>
          <cell r="DN195"/>
          <cell r="DO195">
            <v>20232181.597204428</v>
          </cell>
          <cell r="DP195">
            <v>20438965.749317795</v>
          </cell>
          <cell r="DQ195">
            <v>20453057.125473175</v>
          </cell>
          <cell r="DR195">
            <v>21113996.243383147</v>
          </cell>
          <cell r="DS195"/>
          <cell r="DT195"/>
          <cell r="DU195"/>
          <cell r="DV195"/>
          <cell r="DW195"/>
          <cell r="DX195"/>
          <cell r="DY195"/>
          <cell r="DZ195">
            <v>2.551691954323573</v>
          </cell>
          <cell r="EA195">
            <v>1.9279567999332481</v>
          </cell>
          <cell r="EB195">
            <v>1.5534483087336972</v>
          </cell>
          <cell r="EC195">
            <v>1.6089646227272718</v>
          </cell>
          <cell r="ED195"/>
          <cell r="EE195"/>
          <cell r="EF195"/>
          <cell r="EG195"/>
          <cell r="EH195"/>
          <cell r="EI195"/>
          <cell r="EJ195"/>
          <cell r="EK195">
            <v>2.41E-2</v>
          </cell>
          <cell r="EL195">
            <v>3.5200000000000002E-2</v>
          </cell>
          <cell r="EM195">
            <v>4.396794443253986E-2</v>
          </cell>
          <cell r="EN195">
            <v>4.3984752298205455E-2</v>
          </cell>
        </row>
        <row r="196">
          <cell r="B196">
            <v>35805</v>
          </cell>
          <cell r="C196" t="str">
            <v>Martin Community College</v>
          </cell>
          <cell r="D196">
            <v>2.2287076745536465E-4</v>
          </cell>
          <cell r="E196">
            <v>343018.54368289572</v>
          </cell>
          <cell r="F196">
            <v>265842.54721253453</v>
          </cell>
          <cell r="G196">
            <v>86712.51999999996</v>
          </cell>
          <cell r="H196">
            <v>-16126.513524830418</v>
          </cell>
          <cell r="I196">
            <v>-5818.9600577257452</v>
          </cell>
          <cell r="J196">
            <v>67785.846611945381</v>
          </cell>
          <cell r="K196">
            <v>0</v>
          </cell>
          <cell r="L196">
            <v>-21015.076259331945</v>
          </cell>
          <cell r="M196">
            <v>1003.4770646411685</v>
          </cell>
          <cell r="N196">
            <v>47.840547458898754</v>
          </cell>
          <cell r="O196">
            <v>-417.86017903129573</v>
          </cell>
          <cell r="P196">
            <v>679.89246051931229</v>
          </cell>
          <cell r="Q196">
            <v>-739090.64225057838</v>
          </cell>
          <cell r="R196">
            <v>207060</v>
          </cell>
          <cell r="S196">
            <v>189681.61530849722</v>
          </cell>
          <cell r="T196">
            <v>1213491</v>
          </cell>
          <cell r="U196">
            <v>338929.23083101917</v>
          </cell>
          <cell r="V196">
            <v>4695.7515648579201</v>
          </cell>
          <cell r="W196">
            <v>0</v>
          </cell>
          <cell r="X196">
            <v>1557115.9823958771</v>
          </cell>
          <cell r="Y196">
            <v>0</v>
          </cell>
          <cell r="Z196">
            <v>2119995.8253161237</v>
          </cell>
          <cell r="AA196">
            <v>0</v>
          </cell>
          <cell r="AB196">
            <v>355485.41534833144</v>
          </cell>
          <cell r="AC196">
            <v>2475481.2406644551</v>
          </cell>
          <cell r="AD196" t="str">
            <v>N/A</v>
          </cell>
          <cell r="AE196">
            <v>-381671</v>
          </cell>
          <cell r="AF196">
            <v>-381671</v>
          </cell>
          <cell r="AG196">
            <v>-380992</v>
          </cell>
          <cell r="AH196">
            <v>77294</v>
          </cell>
          <cell r="AI196">
            <v>148676</v>
          </cell>
          <cell r="AJ196">
            <v>0</v>
          </cell>
          <cell r="AK196">
            <v>-918364</v>
          </cell>
          <cell r="AL196">
            <v>6031813</v>
          </cell>
          <cell r="AM196">
            <v>189681.61530849722</v>
          </cell>
          <cell r="AN196">
            <v>-289556.51999999996</v>
          </cell>
          <cell r="AO196">
            <v>313848.33774454769</v>
          </cell>
          <cell r="AP196">
            <v>-159162</v>
          </cell>
          <cell r="AQ196">
            <v>433545</v>
          </cell>
          <cell r="AR196">
            <v>738410.74979005917</v>
          </cell>
          <cell r="AS196">
            <v>-207060</v>
          </cell>
          <cell r="AT196">
            <v>7051520.1828431049</v>
          </cell>
          <cell r="AU196">
            <v>2.1173031850979884E-4</v>
          </cell>
          <cell r="AV196">
            <v>371244.61821465357</v>
          </cell>
          <cell r="AW196">
            <v>267177.84589336056</v>
          </cell>
          <cell r="AX196">
            <v>158766</v>
          </cell>
          <cell r="AY196">
            <v>0</v>
          </cell>
          <cell r="AZ196">
            <v>-2856.6116778333044</v>
          </cell>
          <cell r="BA196">
            <v>-216740.29337500586</v>
          </cell>
          <cell r="BB196">
            <v>0</v>
          </cell>
          <cell r="BC196">
            <v>-18555.392330147613</v>
          </cell>
          <cell r="BD196">
            <v>645.90683867949599</v>
          </cell>
          <cell r="BE196">
            <v>63.055829616040214</v>
          </cell>
          <cell r="BF196">
            <v>-23.547104628098573</v>
          </cell>
          <cell r="BG196">
            <v>0</v>
          </cell>
          <cell r="BH196">
            <v>-482549.45075869322</v>
          </cell>
          <cell r="BI196">
            <v>48294</v>
          </cell>
          <cell r="BJ196">
            <v>125466.1315300017</v>
          </cell>
          <cell r="BK196">
            <v>987006</v>
          </cell>
          <cell r="BL196">
            <v>0</v>
          </cell>
          <cell r="BM196">
            <v>648.6902454466258</v>
          </cell>
          <cell r="BN196">
            <v>0</v>
          </cell>
          <cell r="BO196">
            <v>987654.69024544663</v>
          </cell>
          <cell r="BP196">
            <v>0</v>
          </cell>
          <cell r="BQ196">
            <v>2613120.4640952889</v>
          </cell>
          <cell r="BR196">
            <v>0</v>
          </cell>
          <cell r="BS196">
            <v>412481.9427647267</v>
          </cell>
          <cell r="BT196">
            <v>3025602.4068600154</v>
          </cell>
          <cell r="BU196">
            <v>-494440</v>
          </cell>
          <cell r="BV196">
            <v>-494440</v>
          </cell>
          <cell r="BW196">
            <v>-494440</v>
          </cell>
          <cell r="BX196">
            <v>-493795</v>
          </cell>
          <cell r="BY196">
            <v>-60831</v>
          </cell>
          <cell r="BZ196">
            <v>0</v>
          </cell>
          <cell r="CA196"/>
          <cell r="CB196">
            <v>-2037946</v>
          </cell>
          <cell r="CC196">
            <v>6267062</v>
          </cell>
          <cell r="CD196">
            <v>125466.1315300017</v>
          </cell>
          <cell r="CE196">
            <v>-258908.27000000002</v>
          </cell>
          <cell r="CF196">
            <v>-1095400.8940983322</v>
          </cell>
          <cell r="CG196">
            <v>-234493</v>
          </cell>
          <cell r="CH196">
            <v>793830.27</v>
          </cell>
          <cell r="CI196">
            <v>482549.45075869322</v>
          </cell>
          <cell r="CJ196">
            <v>-48294</v>
          </cell>
          <cell r="CK196">
            <v>6031811.6881903624</v>
          </cell>
          <cell r="CL196"/>
          <cell r="CM196"/>
          <cell r="CN196"/>
          <cell r="CO196"/>
          <cell r="CP196"/>
          <cell r="CQ196"/>
          <cell r="CR196"/>
          <cell r="CS196">
            <v>1.8563772340785819E-4</v>
          </cell>
          <cell r="CT196">
            <v>1.9114692405297227E-4</v>
          </cell>
          <cell r="CU196">
            <v>2.1173031850979884E-4</v>
          </cell>
          <cell r="CV196">
            <v>2.2287076745536465E-4</v>
          </cell>
          <cell r="CW196"/>
          <cell r="CX196"/>
          <cell r="CY196"/>
          <cell r="CZ196"/>
          <cell r="DA196"/>
          <cell r="DB196"/>
          <cell r="DC196"/>
          <cell r="DD196">
            <v>8075872</v>
          </cell>
          <cell r="DE196">
            <v>6267062</v>
          </cell>
          <cell r="DF196">
            <v>6031813</v>
          </cell>
          <cell r="DG196">
            <v>7051520</v>
          </cell>
          <cell r="DH196"/>
          <cell r="DI196"/>
          <cell r="DJ196"/>
          <cell r="DK196"/>
          <cell r="DL196"/>
          <cell r="DM196"/>
          <cell r="DN196"/>
          <cell r="DO196">
            <v>3757414.2990585133</v>
          </cell>
          <cell r="DP196">
            <v>3990961.4495437327</v>
          </cell>
          <cell r="DQ196">
            <v>4279502.7761448678</v>
          </cell>
          <cell r="DR196">
            <v>4618117.0870736931</v>
          </cell>
          <cell r="DS196"/>
          <cell r="DT196"/>
          <cell r="DU196"/>
          <cell r="DV196"/>
          <cell r="DW196"/>
          <cell r="DX196"/>
          <cell r="DY196"/>
          <cell r="DZ196">
            <v>2.1493163535422624</v>
          </cell>
          <cell r="EA196">
            <v>1.5703138402192491</v>
          </cell>
          <cell r="EB196">
            <v>1.4094658458040954</v>
          </cell>
          <cell r="EC196">
            <v>1.526925339276803</v>
          </cell>
          <cell r="ED196"/>
          <cell r="EE196"/>
          <cell r="EF196"/>
          <cell r="EG196"/>
          <cell r="EH196"/>
          <cell r="EI196"/>
          <cell r="EJ196"/>
          <cell r="EK196">
            <v>2.41E-2</v>
          </cell>
          <cell r="EL196">
            <v>3.5200000000000002E-2</v>
          </cell>
          <cell r="EM196">
            <v>4.396794443253986E-2</v>
          </cell>
          <cell r="EN196">
            <v>4.3984752298205455E-2</v>
          </cell>
        </row>
        <row r="197">
          <cell r="B197">
            <v>35900</v>
          </cell>
          <cell r="C197" t="str">
            <v>Mcdowell County Schools</v>
          </cell>
          <cell r="D197">
            <v>2.0998676655109593E-3</v>
          </cell>
          <cell r="E197">
            <v>3231888.8509890726</v>
          </cell>
          <cell r="F197">
            <v>2504743.7821582947</v>
          </cell>
          <cell r="G197">
            <v>-650691.23999999976</v>
          </cell>
          <cell r="H197">
            <v>-151942.51222291216</v>
          </cell>
          <cell r="I197">
            <v>-54825.701062680826</v>
          </cell>
          <cell r="J197">
            <v>638671.94924169243</v>
          </cell>
          <cell r="K197">
            <v>0</v>
          </cell>
          <cell r="L197">
            <v>-198002.09614325507</v>
          </cell>
          <cell r="M197">
            <v>9454.667676611527</v>
          </cell>
          <cell r="N197">
            <v>450.74919360792046</v>
          </cell>
          <cell r="O197">
            <v>-3937.0397861988322</v>
          </cell>
          <cell r="P197">
            <v>6405.8835986873846</v>
          </cell>
          <cell r="Q197">
            <v>-6963643.3672466371</v>
          </cell>
          <cell r="R197">
            <v>-292547</v>
          </cell>
          <cell r="S197">
            <v>-1923973.0736037176</v>
          </cell>
          <cell r="T197">
            <v>260541</v>
          </cell>
          <cell r="U197">
            <v>3193359.7252097856</v>
          </cell>
          <cell r="V197">
            <v>44242.934992775285</v>
          </cell>
          <cell r="W197">
            <v>0</v>
          </cell>
          <cell r="X197">
            <v>3498143.6602025609</v>
          </cell>
          <cell r="Y197">
            <v>4771041</v>
          </cell>
          <cell r="Z197">
            <v>19974403.711294767</v>
          </cell>
          <cell r="AA197">
            <v>0</v>
          </cell>
          <cell r="AB197">
            <v>3349350.5576059627</v>
          </cell>
          <cell r="AC197">
            <v>28094795.26890073</v>
          </cell>
          <cell r="AD197" t="str">
            <v>N/A</v>
          </cell>
          <cell r="AE197">
            <v>-7307177</v>
          </cell>
          <cell r="AF197">
            <v>-7307177</v>
          </cell>
          <cell r="AG197">
            <v>-7300780</v>
          </cell>
          <cell r="AH197">
            <v>-2614672</v>
          </cell>
          <cell r="AI197">
            <v>-66847</v>
          </cell>
          <cell r="AJ197">
            <v>0</v>
          </cell>
          <cell r="AK197">
            <v>-24596653</v>
          </cell>
          <cell r="AL197">
            <v>62407997</v>
          </cell>
          <cell r="AM197">
            <v>-1923973.0736037176</v>
          </cell>
          <cell r="AN197">
            <v>-2295798.7600000002</v>
          </cell>
          <cell r="AO197">
            <v>2957049.8806494549</v>
          </cell>
          <cell r="AP197">
            <v>1297168</v>
          </cell>
          <cell r="AQ197">
            <v>-3253465</v>
          </cell>
          <cell r="AR197">
            <v>6957237.48364795</v>
          </cell>
          <cell r="AS197">
            <v>292547</v>
          </cell>
          <cell r="AT197">
            <v>66438762.530693687</v>
          </cell>
          <cell r="AU197">
            <v>2.1906624248076139E-3</v>
          </cell>
          <cell r="AV197">
            <v>3841073.1219735625</v>
          </cell>
          <cell r="AW197">
            <v>2764348.8748284145</v>
          </cell>
          <cell r="AX197">
            <v>-379394</v>
          </cell>
          <cell r="AY197">
            <v>0</v>
          </cell>
          <cell r="AZ197">
            <v>-29555.861007248426</v>
          </cell>
          <cell r="BA197">
            <v>-2242498.0039711697</v>
          </cell>
          <cell r="BB197">
            <v>0</v>
          </cell>
          <cell r="BC197">
            <v>-191982.90089634265</v>
          </cell>
          <cell r="BD197">
            <v>6682.8588904047801</v>
          </cell>
          <cell r="BE197">
            <v>652.40555805680515</v>
          </cell>
          <cell r="BF197">
            <v>-243.62952686627978</v>
          </cell>
          <cell r="BG197">
            <v>0</v>
          </cell>
          <cell r="BH197">
            <v>-4992685.7774962382</v>
          </cell>
          <cell r="BI197">
            <v>86847</v>
          </cell>
          <cell r="BJ197">
            <v>-1136755.911647426</v>
          </cell>
          <cell r="BK197">
            <v>347388</v>
          </cell>
          <cell r="BL197">
            <v>0</v>
          </cell>
          <cell r="BM197">
            <v>6711.6573386413011</v>
          </cell>
          <cell r="BN197">
            <v>0</v>
          </cell>
          <cell r="BO197">
            <v>354099.65733864129</v>
          </cell>
          <cell r="BP197">
            <v>1896970</v>
          </cell>
          <cell r="BQ197">
            <v>27036585.277344</v>
          </cell>
          <cell r="BR197">
            <v>0</v>
          </cell>
          <cell r="BS197">
            <v>4267734.0651358478</v>
          </cell>
          <cell r="BT197">
            <v>33201289.342479847</v>
          </cell>
          <cell r="BU197">
            <v>-7550604</v>
          </cell>
          <cell r="BV197">
            <v>-7550604</v>
          </cell>
          <cell r="BW197">
            <v>-7550604</v>
          </cell>
          <cell r="BX197">
            <v>-7543931</v>
          </cell>
          <cell r="BY197">
            <v>-2651448</v>
          </cell>
          <cell r="BZ197">
            <v>0</v>
          </cell>
          <cell r="CA197"/>
          <cell r="CB197">
            <v>-32847191</v>
          </cell>
          <cell r="CC197">
            <v>73452157</v>
          </cell>
          <cell r="CD197">
            <v>-1136755.911647426</v>
          </cell>
          <cell r="CE197">
            <v>-2148320.9600000004</v>
          </cell>
          <cell r="CF197">
            <v>-11333537.849898549</v>
          </cell>
          <cell r="CG197">
            <v>565586</v>
          </cell>
          <cell r="CH197">
            <v>-1896970.0399999996</v>
          </cell>
          <cell r="CI197">
            <v>4992685.7774962382</v>
          </cell>
          <cell r="CJ197">
            <v>-86847</v>
          </cell>
          <cell r="CK197">
            <v>62407997.015950277</v>
          </cell>
          <cell r="CL197"/>
          <cell r="CM197"/>
          <cell r="CN197"/>
          <cell r="CO197"/>
          <cell r="CP197"/>
          <cell r="CQ197"/>
          <cell r="CR197"/>
          <cell r="CS197">
            <v>2.225742813351026E-3</v>
          </cell>
          <cell r="CT197">
            <v>2.2403086194198256E-3</v>
          </cell>
          <cell r="CU197">
            <v>2.1906624248076139E-3</v>
          </cell>
          <cell r="CV197">
            <v>2.0998676655109593E-3</v>
          </cell>
          <cell r="CW197"/>
          <cell r="CX197"/>
          <cell r="CY197"/>
          <cell r="CZ197"/>
          <cell r="DA197"/>
          <cell r="DB197"/>
          <cell r="DC197"/>
          <cell r="DD197">
            <v>96827378</v>
          </cell>
          <cell r="DE197">
            <v>73452157</v>
          </cell>
          <cell r="DF197">
            <v>62407997</v>
          </cell>
          <cell r="DG197">
            <v>66438762</v>
          </cell>
          <cell r="DH197"/>
          <cell r="DI197"/>
          <cell r="DJ197"/>
          <cell r="DK197"/>
          <cell r="DL197"/>
          <cell r="DM197"/>
          <cell r="DN197"/>
          <cell r="DO197">
            <v>33925600.534607679</v>
          </cell>
          <cell r="DP197">
            <v>34722083.409803011</v>
          </cell>
          <cell r="DQ197">
            <v>35509663.373712279</v>
          </cell>
          <cell r="DR197">
            <v>36615537.035873339</v>
          </cell>
          <cell r="DS197"/>
          <cell r="DT197"/>
          <cell r="DU197"/>
          <cell r="DV197"/>
          <cell r="DW197"/>
          <cell r="DX197"/>
          <cell r="DY197"/>
          <cell r="DZ197">
            <v>2.8541094770371389</v>
          </cell>
          <cell r="EA197">
            <v>2.1154305786634455</v>
          </cell>
          <cell r="EB197">
            <v>1.7574933432402091</v>
          </cell>
          <cell r="EC197">
            <v>1.8144964509166683</v>
          </cell>
          <cell r="ED197"/>
          <cell r="EE197"/>
          <cell r="EF197"/>
          <cell r="EG197"/>
          <cell r="EH197"/>
          <cell r="EI197"/>
          <cell r="EJ197"/>
          <cell r="EK197">
            <v>2.41E-2</v>
          </cell>
          <cell r="EL197">
            <v>3.5200000000000002E-2</v>
          </cell>
          <cell r="EM197">
            <v>4.396794443253986E-2</v>
          </cell>
          <cell r="EN197">
            <v>4.3984752298205455E-2</v>
          </cell>
        </row>
        <row r="198">
          <cell r="B198">
            <v>35905</v>
          </cell>
          <cell r="C198" t="str">
            <v>Mcdowell Technical College</v>
          </cell>
          <cell r="D198">
            <v>2.4493392474734621E-4</v>
          </cell>
          <cell r="E198">
            <v>376975.76548345271</v>
          </cell>
          <cell r="F198">
            <v>292159.7085029934</v>
          </cell>
          <cell r="G198">
            <v>-156477.82</v>
          </cell>
          <cell r="H198">
            <v>-17722.962482816169</v>
          </cell>
          <cell r="I198">
            <v>-6395.0097231672817</v>
          </cell>
          <cell r="J198">
            <v>74496.326470049738</v>
          </cell>
          <cell r="K198">
            <v>0</v>
          </cell>
          <cell r="L198">
            <v>-23095.46992560981</v>
          </cell>
          <cell r="M198">
            <v>1102.8165723247328</v>
          </cell>
          <cell r="N198">
            <v>52.576536550566345</v>
          </cell>
          <cell r="O198">
            <v>-459.22637057487464</v>
          </cell>
          <cell r="P198">
            <v>747.19861497527609</v>
          </cell>
          <cell r="Q198">
            <v>-812257.13814947195</v>
          </cell>
          <cell r="R198">
            <v>-154753</v>
          </cell>
          <cell r="S198">
            <v>-425626.23447129363</v>
          </cell>
          <cell r="T198">
            <v>0</v>
          </cell>
          <cell r="U198">
            <v>372481.62990090944</v>
          </cell>
          <cell r="V198">
            <v>5160.6088746003379</v>
          </cell>
          <cell r="W198">
            <v>0</v>
          </cell>
          <cell r="X198">
            <v>377642.23877550976</v>
          </cell>
          <cell r="Y198">
            <v>1398717</v>
          </cell>
          <cell r="Z198">
            <v>2329865.4366892776</v>
          </cell>
          <cell r="AA198">
            <v>0</v>
          </cell>
          <cell r="AB198">
            <v>390676.79878270853</v>
          </cell>
          <cell r="AC198">
            <v>4119259.2354719862</v>
          </cell>
          <cell r="AD198" t="str">
            <v>N/A</v>
          </cell>
          <cell r="AE198">
            <v>-1053533</v>
          </cell>
          <cell r="AF198">
            <v>-1053533</v>
          </cell>
          <cell r="AG198">
            <v>-1052787</v>
          </cell>
          <cell r="AH198">
            <v>-493392</v>
          </cell>
          <cell r="AI198">
            <v>-88373</v>
          </cell>
          <cell r="AJ198">
            <v>0</v>
          </cell>
          <cell r="AK198">
            <v>-3741618</v>
          </cell>
          <cell r="AL198">
            <v>7649760</v>
          </cell>
          <cell r="AM198">
            <v>-425626.23447129363</v>
          </cell>
          <cell r="AN198">
            <v>-340384.18</v>
          </cell>
          <cell r="AO198">
            <v>344917.84641338518</v>
          </cell>
          <cell r="AP198">
            <v>337026</v>
          </cell>
          <cell r="AQ198">
            <v>-782370</v>
          </cell>
          <cell r="AR198">
            <v>811509.93953449663</v>
          </cell>
          <cell r="AS198">
            <v>154753</v>
          </cell>
          <cell r="AT198">
            <v>7749586.3714765888</v>
          </cell>
          <cell r="AU198">
            <v>2.6852393288629399E-4</v>
          </cell>
          <cell r="AV198">
            <v>470825.65051379695</v>
          </cell>
          <cell r="AW198">
            <v>338844.46244789014</v>
          </cell>
          <cell r="AX198">
            <v>-152084</v>
          </cell>
          <cell r="AY198">
            <v>0</v>
          </cell>
          <cell r="AZ198">
            <v>-3622.8566974229252</v>
          </cell>
          <cell r="BA198">
            <v>-274877.76149211364</v>
          </cell>
          <cell r="BB198">
            <v>0</v>
          </cell>
          <cell r="BC198">
            <v>-23532.609594165511</v>
          </cell>
          <cell r="BD198">
            <v>819.16206342619023</v>
          </cell>
          <cell r="BE198">
            <v>79.969649500732984</v>
          </cell>
          <cell r="BF198">
            <v>-29.863276961581953</v>
          </cell>
          <cell r="BG198">
            <v>0</v>
          </cell>
          <cell r="BH198">
            <v>-611986.40441212303</v>
          </cell>
          <cell r="BI198">
            <v>-2665</v>
          </cell>
          <cell r="BJ198">
            <v>-258229.25079817267</v>
          </cell>
          <cell r="BK198">
            <v>0</v>
          </cell>
          <cell r="BL198">
            <v>0</v>
          </cell>
          <cell r="BM198">
            <v>822.69207904791347</v>
          </cell>
          <cell r="BN198">
            <v>0</v>
          </cell>
          <cell r="BO198">
            <v>822.69207904791347</v>
          </cell>
          <cell r="BP198">
            <v>771100</v>
          </cell>
          <cell r="BQ198">
            <v>3314052.4657173785</v>
          </cell>
          <cell r="BR198">
            <v>0</v>
          </cell>
          <cell r="BS198">
            <v>523124.2945994889</v>
          </cell>
          <cell r="BT198">
            <v>4608276.7603168674</v>
          </cell>
          <cell r="BU198">
            <v>-1044421</v>
          </cell>
          <cell r="BV198">
            <v>-1044421</v>
          </cell>
          <cell r="BW198">
            <v>-1044421</v>
          </cell>
          <cell r="BX198">
            <v>-1043603</v>
          </cell>
          <cell r="BY198">
            <v>-430589</v>
          </cell>
          <cell r="BZ198">
            <v>0</v>
          </cell>
          <cell r="CA198"/>
          <cell r="CB198">
            <v>-4607455</v>
          </cell>
          <cell r="CC198">
            <v>9532419</v>
          </cell>
          <cell r="CD198">
            <v>-258229.25079817267</v>
          </cell>
          <cell r="CE198">
            <v>-342520.43</v>
          </cell>
          <cell r="CF198">
            <v>-1389226.4378605473</v>
          </cell>
          <cell r="CG198">
            <v>253105</v>
          </cell>
          <cell r="CH198">
            <v>-760439.57000000007</v>
          </cell>
          <cell r="CI198">
            <v>611986.40441212303</v>
          </cell>
          <cell r="CJ198">
            <v>2665</v>
          </cell>
          <cell r="CK198">
            <v>7649759.7157534026</v>
          </cell>
          <cell r="CL198"/>
          <cell r="CM198"/>
          <cell r="CN198"/>
          <cell r="CO198"/>
          <cell r="CP198"/>
          <cell r="CQ198"/>
          <cell r="CR198"/>
          <cell r="CS198">
            <v>2.9266541278908449E-4</v>
          </cell>
          <cell r="CT198">
            <v>2.9074109574153467E-4</v>
          </cell>
          <cell r="CU198">
            <v>2.6852393288629399E-4</v>
          </cell>
          <cell r="CV198">
            <v>2.4493392474734621E-4</v>
          </cell>
          <cell r="CW198"/>
          <cell r="CX198"/>
          <cell r="CY198"/>
          <cell r="CZ198"/>
          <cell r="DA198"/>
          <cell r="DB198"/>
          <cell r="DC198"/>
          <cell r="DD198">
            <v>12731940</v>
          </cell>
          <cell r="DE198">
            <v>9532419</v>
          </cell>
          <cell r="DF198">
            <v>7649760</v>
          </cell>
          <cell r="DG198">
            <v>7749587</v>
          </cell>
          <cell r="DH198"/>
          <cell r="DI198"/>
          <cell r="DJ198"/>
          <cell r="DK198"/>
          <cell r="DL198"/>
          <cell r="DM198"/>
          <cell r="DN198"/>
          <cell r="DO198">
            <v>5838378.6902247462</v>
          </cell>
          <cell r="DP198">
            <v>5924413.5233017299</v>
          </cell>
          <cell r="DQ198">
            <v>5661530.7462806571</v>
          </cell>
          <cell r="DR198">
            <v>5428763.9519481994</v>
          </cell>
          <cell r="DS198"/>
          <cell r="DT198"/>
          <cell r="DU198"/>
          <cell r="DV198"/>
          <cell r="DW198"/>
          <cell r="DX198"/>
          <cell r="DY198"/>
          <cell r="DZ198">
            <v>2.1807321305343228</v>
          </cell>
          <cell r="EA198">
            <v>1.6090063535415562</v>
          </cell>
          <cell r="EB198">
            <v>1.3511822761053642</v>
          </cell>
          <cell r="EC198">
            <v>1.4275048737786684</v>
          </cell>
          <cell r="ED198"/>
          <cell r="EE198"/>
          <cell r="EF198"/>
          <cell r="EG198"/>
          <cell r="EH198"/>
          <cell r="EI198"/>
          <cell r="EJ198"/>
          <cell r="EK198">
            <v>2.41E-2</v>
          </cell>
          <cell r="EL198">
            <v>3.5200000000000002E-2</v>
          </cell>
          <cell r="EM198">
            <v>4.396794443253986E-2</v>
          </cell>
          <cell r="EN198">
            <v>4.3984752298205455E-2</v>
          </cell>
        </row>
        <row r="199">
          <cell r="B199">
            <v>36000</v>
          </cell>
          <cell r="C199" t="str">
            <v>Charlotte-Mecklenburg County Schools</v>
          </cell>
          <cell r="D199">
            <v>5.3358415523108285E-2</v>
          </cell>
          <cell r="E199">
            <v>82123493.336240396</v>
          </cell>
          <cell r="F199">
            <v>63646467.681001864</v>
          </cell>
          <cell r="G199">
            <v>-8104278.5099999979</v>
          </cell>
          <cell r="H199">
            <v>-3860915.5405239961</v>
          </cell>
          <cell r="I199">
            <v>-1393141.380619528</v>
          </cell>
          <cell r="J199">
            <v>16228890.901227077</v>
          </cell>
          <cell r="K199">
            <v>0</v>
          </cell>
          <cell r="L199">
            <v>-5031306.6361195892</v>
          </cell>
          <cell r="M199">
            <v>240246.60925419908</v>
          </cell>
          <cell r="N199">
            <v>11453.704042528332</v>
          </cell>
          <cell r="O199">
            <v>-100041.6399058602</v>
          </cell>
          <cell r="P199">
            <v>162775.87605419595</v>
          </cell>
          <cell r="Q199">
            <v>-176948758.46086681</v>
          </cell>
          <cell r="R199">
            <v>13324697</v>
          </cell>
          <cell r="S199">
            <v>-19700417.060215503</v>
          </cell>
          <cell r="T199">
            <v>51794583</v>
          </cell>
          <cell r="U199">
            <v>81144453.972551227</v>
          </cell>
          <cell r="V199">
            <v>1124229.3731552535</v>
          </cell>
          <cell r="W199">
            <v>0</v>
          </cell>
          <cell r="X199">
            <v>134063266.34570648</v>
          </cell>
          <cell r="Y199">
            <v>56282031</v>
          </cell>
          <cell r="Z199">
            <v>507557000.16659921</v>
          </cell>
          <cell r="AA199">
            <v>0</v>
          </cell>
          <cell r="AB199">
            <v>85108238.828853324</v>
          </cell>
          <cell r="AC199">
            <v>648947269.99545264</v>
          </cell>
          <cell r="AD199" t="str">
            <v>N/A</v>
          </cell>
          <cell r="AE199">
            <v>-156489565</v>
          </cell>
          <cell r="AF199">
            <v>-156489565</v>
          </cell>
          <cell r="AG199">
            <v>-156327022</v>
          </cell>
          <cell r="AH199">
            <v>-52309327</v>
          </cell>
          <cell r="AI199">
            <v>6731474</v>
          </cell>
          <cell r="AJ199">
            <v>0</v>
          </cell>
          <cell r="AK199">
            <v>-514884005</v>
          </cell>
          <cell r="AL199">
            <v>1549039885</v>
          </cell>
          <cell r="AM199">
            <v>-19700417.060215503</v>
          </cell>
          <cell r="AN199">
            <v>-53706705.490000002</v>
          </cell>
          <cell r="AO199">
            <v>75139733.253551498</v>
          </cell>
          <cell r="AP199">
            <v>14521155</v>
          </cell>
          <cell r="AQ199">
            <v>-40521375</v>
          </cell>
          <cell r="AR199">
            <v>176785982.58481261</v>
          </cell>
          <cell r="AS199">
            <v>-13324697</v>
          </cell>
          <cell r="AT199">
            <v>1688233561.2881486</v>
          </cell>
          <cell r="AU199">
            <v>5.4374817464031805E-2</v>
          </cell>
          <cell r="AV199">
            <v>95339951.746172532</v>
          </cell>
          <cell r="AW199">
            <v>68614389.772489563</v>
          </cell>
          <cell r="AX199">
            <v>-3940164</v>
          </cell>
          <cell r="AY199">
            <v>0</v>
          </cell>
          <cell r="AZ199">
            <v>-733611.22602108121</v>
          </cell>
          <cell r="BA199">
            <v>-55661437.494230323</v>
          </cell>
          <cell r="BB199">
            <v>0</v>
          </cell>
          <cell r="BC199">
            <v>-4765241.3599830223</v>
          </cell>
          <cell r="BD199">
            <v>165876.41627876752</v>
          </cell>
          <cell r="BE199">
            <v>16193.47313859824</v>
          </cell>
          <cell r="BF199">
            <v>-6047.1713497189266</v>
          </cell>
          <cell r="BG199">
            <v>0</v>
          </cell>
          <cell r="BH199">
            <v>-123924332.07981233</v>
          </cell>
          <cell r="BI199">
            <v>17264861</v>
          </cell>
          <cell r="BJ199">
            <v>-7629560.9233170301</v>
          </cell>
          <cell r="BK199">
            <v>69059444</v>
          </cell>
          <cell r="BL199">
            <v>0</v>
          </cell>
          <cell r="BM199">
            <v>166591.22762914968</v>
          </cell>
          <cell r="BN199">
            <v>0</v>
          </cell>
          <cell r="BO199">
            <v>69226035.227629155</v>
          </cell>
          <cell r="BP199">
            <v>19700820</v>
          </cell>
          <cell r="BQ199">
            <v>671079839.89610636</v>
          </cell>
          <cell r="BR199">
            <v>0</v>
          </cell>
          <cell r="BS199">
            <v>105930178.081715</v>
          </cell>
          <cell r="BT199">
            <v>796710837.97782135</v>
          </cell>
          <cell r="BU199">
            <v>-166828807</v>
          </cell>
          <cell r="BV199">
            <v>-166828807</v>
          </cell>
          <cell r="BW199">
            <v>-166828807</v>
          </cell>
          <cell r="BX199">
            <v>-166663169</v>
          </cell>
          <cell r="BY199">
            <v>-60335213</v>
          </cell>
          <cell r="BZ199">
            <v>0</v>
          </cell>
          <cell r="CA199"/>
          <cell r="CB199">
            <v>-727484803</v>
          </cell>
          <cell r="CC199">
            <v>1795538583</v>
          </cell>
          <cell r="CD199">
            <v>-7629560.9233170301</v>
          </cell>
          <cell r="CE199">
            <v>-48953875.819999993</v>
          </cell>
          <cell r="CF199">
            <v>-281311736.95739526</v>
          </cell>
          <cell r="CG199">
            <v>4437825</v>
          </cell>
          <cell r="CH199">
            <v>-19700820.180000007</v>
          </cell>
          <cell r="CI199">
            <v>123924332.07981233</v>
          </cell>
          <cell r="CJ199">
            <v>-17264861</v>
          </cell>
          <cell r="CK199">
            <v>1549039885.1991</v>
          </cell>
          <cell r="CL199"/>
          <cell r="CM199"/>
          <cell r="CN199"/>
          <cell r="CO199"/>
          <cell r="CP199"/>
          <cell r="CQ199"/>
          <cell r="CR199"/>
          <cell r="CS199">
            <v>5.223530484919834E-2</v>
          </cell>
          <cell r="CT199">
            <v>5.4764362362709047E-2</v>
          </cell>
          <cell r="CU199">
            <v>5.4374817464031805E-2</v>
          </cell>
          <cell r="CV199">
            <v>5.3358415523108285E-2</v>
          </cell>
          <cell r="CW199"/>
          <cell r="CX199"/>
          <cell r="CY199"/>
          <cell r="CZ199"/>
          <cell r="DA199"/>
          <cell r="DB199"/>
          <cell r="DC199"/>
          <cell r="DD199">
            <v>2272413309</v>
          </cell>
          <cell r="DE199">
            <v>1795538583</v>
          </cell>
          <cell r="DF199">
            <v>1549039885</v>
          </cell>
          <cell r="DG199">
            <v>1688233561</v>
          </cell>
          <cell r="DH199"/>
          <cell r="DI199"/>
          <cell r="DJ199"/>
          <cell r="DK199"/>
          <cell r="DL199"/>
          <cell r="DM199"/>
          <cell r="DN199"/>
          <cell r="DO199">
            <v>742429738.44566464</v>
          </cell>
          <cell r="DP199">
            <v>785361856.53993309</v>
          </cell>
          <cell r="DQ199">
            <v>809160122.52038562</v>
          </cell>
          <cell r="DR199">
            <v>856564564.02295327</v>
          </cell>
          <cell r="DS199"/>
          <cell r="DT199"/>
          <cell r="DU199"/>
          <cell r="DV199"/>
          <cell r="DW199"/>
          <cell r="DX199"/>
          <cell r="DY199"/>
          <cell r="DZ199">
            <v>3.0607789415298434</v>
          </cell>
          <cell r="EA199">
            <v>2.2862564154956546</v>
          </cell>
          <cell r="EB199">
            <v>1.9143799130572876</v>
          </cell>
          <cell r="EC199">
            <v>1.9709355627216452</v>
          </cell>
          <cell r="ED199"/>
          <cell r="EE199"/>
          <cell r="EF199"/>
          <cell r="EG199"/>
          <cell r="EH199"/>
          <cell r="EI199"/>
          <cell r="EJ199"/>
          <cell r="EK199">
            <v>2.41E-2</v>
          </cell>
          <cell r="EL199">
            <v>3.5200000000000002E-2</v>
          </cell>
          <cell r="EM199">
            <v>4.396794443253986E-2</v>
          </cell>
          <cell r="EN199">
            <v>4.3984752298205455E-2</v>
          </cell>
        </row>
        <row r="200">
          <cell r="B200">
            <v>36001</v>
          </cell>
          <cell r="C200" t="str">
            <v>Community Charter School</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-197118</v>
          </cell>
          <cell r="S200">
            <v>-197118</v>
          </cell>
          <cell r="T200">
            <v>63726</v>
          </cell>
          <cell r="U200">
            <v>0</v>
          </cell>
          <cell r="V200">
            <v>0</v>
          </cell>
          <cell r="W200">
            <v>0</v>
          </cell>
          <cell r="X200">
            <v>63726</v>
          </cell>
          <cell r="Y200">
            <v>873440</v>
          </cell>
          <cell r="Z200">
            <v>0</v>
          </cell>
          <cell r="AA200">
            <v>0</v>
          </cell>
          <cell r="AB200">
            <v>0</v>
          </cell>
          <cell r="AC200">
            <v>873440</v>
          </cell>
          <cell r="AD200" t="str">
            <v>N/A</v>
          </cell>
          <cell r="AE200">
            <v>-197118</v>
          </cell>
          <cell r="AF200">
            <v>-197118</v>
          </cell>
          <cell r="AG200">
            <v>-197118</v>
          </cell>
          <cell r="AH200">
            <v>-218360</v>
          </cell>
          <cell r="AI200">
            <v>0</v>
          </cell>
          <cell r="AJ200">
            <v>0</v>
          </cell>
          <cell r="AK200">
            <v>-809714</v>
          </cell>
          <cell r="AL200">
            <v>0</v>
          </cell>
          <cell r="AM200">
            <v>-197118</v>
          </cell>
          <cell r="AN200">
            <v>0</v>
          </cell>
          <cell r="AO200">
            <v>0</v>
          </cell>
          <cell r="AP200">
            <v>0</v>
          </cell>
          <cell r="AQ200">
            <v>0</v>
          </cell>
          <cell r="AR200">
            <v>0</v>
          </cell>
          <cell r="AS200">
            <v>197118</v>
          </cell>
          <cell r="AT200">
            <v>0</v>
          </cell>
          <cell r="AU200">
            <v>0</v>
          </cell>
          <cell r="AV200">
            <v>0</v>
          </cell>
          <cell r="AW200">
            <v>0</v>
          </cell>
          <cell r="AX200">
            <v>-218362</v>
          </cell>
          <cell r="AY200">
            <v>0</v>
          </cell>
          <cell r="AZ200">
            <v>0</v>
          </cell>
          <cell r="BA200">
            <v>0</v>
          </cell>
          <cell r="BB200">
            <v>0</v>
          </cell>
          <cell r="BC200">
            <v>0</v>
          </cell>
          <cell r="BD200">
            <v>0</v>
          </cell>
          <cell r="BE200">
            <v>0</v>
          </cell>
          <cell r="BF200">
            <v>0</v>
          </cell>
          <cell r="BG200">
            <v>0</v>
          </cell>
          <cell r="BH200">
            <v>0</v>
          </cell>
          <cell r="BI200">
            <v>21242</v>
          </cell>
          <cell r="BJ200">
            <v>-197120</v>
          </cell>
          <cell r="BK200">
            <v>84968</v>
          </cell>
          <cell r="BL200">
            <v>0</v>
          </cell>
          <cell r="BM200">
            <v>0</v>
          </cell>
          <cell r="BN200">
            <v>0</v>
          </cell>
          <cell r="BO200">
            <v>84968</v>
          </cell>
          <cell r="BP200">
            <v>1091800</v>
          </cell>
          <cell r="BQ200">
            <v>0</v>
          </cell>
          <cell r="BR200">
            <v>0</v>
          </cell>
          <cell r="BS200">
            <v>0</v>
          </cell>
          <cell r="BT200">
            <v>1091800</v>
          </cell>
          <cell r="BU200">
            <v>-197118</v>
          </cell>
          <cell r="BV200">
            <v>-197118</v>
          </cell>
          <cell r="BW200">
            <v>-197118</v>
          </cell>
          <cell r="BX200">
            <v>-197118</v>
          </cell>
          <cell r="BY200">
            <v>-218360</v>
          </cell>
          <cell r="BZ200">
            <v>0</v>
          </cell>
          <cell r="CA200"/>
          <cell r="CB200">
            <v>-1006832</v>
          </cell>
          <cell r="CC200">
            <v>972313</v>
          </cell>
          <cell r="CD200">
            <v>-197120</v>
          </cell>
          <cell r="CE200">
            <v>0</v>
          </cell>
          <cell r="CF200">
            <v>0</v>
          </cell>
          <cell r="CG200">
            <v>337849</v>
          </cell>
          <cell r="CH200">
            <v>-1091800</v>
          </cell>
          <cell r="CI200">
            <v>0</v>
          </cell>
          <cell r="CJ200">
            <v>-21242</v>
          </cell>
          <cell r="CK200">
            <v>0</v>
          </cell>
          <cell r="CL200"/>
          <cell r="CM200"/>
          <cell r="CN200"/>
          <cell r="CO200"/>
          <cell r="CP200"/>
          <cell r="CQ200"/>
          <cell r="CR200"/>
          <cell r="CS200">
            <v>2.6673578625407405E-5</v>
          </cell>
          <cell r="CT200">
            <v>2.9655794340724568E-5</v>
          </cell>
          <cell r="CU200">
            <v>0</v>
          </cell>
          <cell r="CV200">
            <v>0</v>
          </cell>
          <cell r="CW200"/>
          <cell r="CX200"/>
          <cell r="CY200"/>
          <cell r="CZ200"/>
          <cell r="DA200"/>
          <cell r="DB200"/>
          <cell r="DC200"/>
          <cell r="DD200">
            <v>1160391</v>
          </cell>
          <cell r="DE200">
            <v>972313</v>
          </cell>
          <cell r="DF200">
            <v>0</v>
          </cell>
          <cell r="DG200">
            <v>0</v>
          </cell>
          <cell r="DH200"/>
          <cell r="DI200"/>
          <cell r="DJ200"/>
          <cell r="DK200"/>
          <cell r="DL200"/>
          <cell r="DM200"/>
          <cell r="DN200"/>
          <cell r="DO200">
            <v>370510.43006646389</v>
          </cell>
          <cell r="DP200">
            <v>445944.12971901253</v>
          </cell>
          <cell r="DQ200">
            <v>0</v>
          </cell>
          <cell r="DR200">
            <v>0</v>
          </cell>
          <cell r="DS200"/>
          <cell r="DT200"/>
          <cell r="DU200"/>
          <cell r="DV200"/>
          <cell r="DW200"/>
          <cell r="DX200"/>
          <cell r="DY200"/>
          <cell r="DZ200">
            <v>3.1318713478372082</v>
          </cell>
          <cell r="EA200">
            <v>2.1803471224358311</v>
          </cell>
          <cell r="EB200">
            <v>0</v>
          </cell>
          <cell r="EC200">
            <v>0</v>
          </cell>
          <cell r="ED200"/>
          <cell r="EE200"/>
          <cell r="EF200"/>
          <cell r="EG200"/>
          <cell r="EH200"/>
          <cell r="EI200"/>
          <cell r="EJ200"/>
          <cell r="EK200">
            <v>2.41E-2</v>
          </cell>
          <cell r="EL200">
            <v>3.5200000000000002E-2</v>
          </cell>
          <cell r="EM200">
            <v>4.396794443253986E-2</v>
          </cell>
          <cell r="EN200">
            <v>4.3984752298205455E-2</v>
          </cell>
        </row>
        <row r="201">
          <cell r="B201">
            <v>36002</v>
          </cell>
          <cell r="C201" t="str">
            <v>Kennedy Charter</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-1070064</v>
          </cell>
          <cell r="S201">
            <v>-1070064</v>
          </cell>
          <cell r="T201">
            <v>0</v>
          </cell>
          <cell r="U201">
            <v>0</v>
          </cell>
          <cell r="V201">
            <v>0</v>
          </cell>
          <cell r="W201">
            <v>0</v>
          </cell>
          <cell r="X201">
            <v>0</v>
          </cell>
          <cell r="Y201">
            <v>3371812</v>
          </cell>
          <cell r="Z201">
            <v>0</v>
          </cell>
          <cell r="AA201">
            <v>0</v>
          </cell>
          <cell r="AB201">
            <v>0</v>
          </cell>
          <cell r="AC201">
            <v>3371812</v>
          </cell>
          <cell r="AD201" t="str">
            <v>N/A</v>
          </cell>
          <cell r="AE201">
            <v>-1070064</v>
          </cell>
          <cell r="AF201">
            <v>-1070064</v>
          </cell>
          <cell r="AG201">
            <v>-1070064</v>
          </cell>
          <cell r="AH201">
            <v>-161620</v>
          </cell>
          <cell r="AI201">
            <v>0</v>
          </cell>
          <cell r="AJ201">
            <v>0</v>
          </cell>
          <cell r="AK201">
            <v>-3371812</v>
          </cell>
          <cell r="AL201">
            <v>0</v>
          </cell>
          <cell r="AM201">
            <v>-1070064</v>
          </cell>
          <cell r="AN201">
            <v>0</v>
          </cell>
          <cell r="AO201">
            <v>0</v>
          </cell>
          <cell r="AP201">
            <v>0</v>
          </cell>
          <cell r="AQ201">
            <v>0</v>
          </cell>
          <cell r="AR201">
            <v>0</v>
          </cell>
          <cell r="AS201">
            <v>1070064</v>
          </cell>
          <cell r="AT201">
            <v>0</v>
          </cell>
          <cell r="AU201">
            <v>0</v>
          </cell>
          <cell r="AV201">
            <v>0</v>
          </cell>
          <cell r="AW201">
            <v>0</v>
          </cell>
          <cell r="AX201">
            <v>-161622</v>
          </cell>
          <cell r="AY201">
            <v>0</v>
          </cell>
          <cell r="AZ201">
            <v>0</v>
          </cell>
          <cell r="BA201">
            <v>0</v>
          </cell>
          <cell r="BB201">
            <v>0</v>
          </cell>
          <cell r="BC201">
            <v>0</v>
          </cell>
          <cell r="BD201">
            <v>0</v>
          </cell>
          <cell r="BE201">
            <v>0</v>
          </cell>
          <cell r="BF201">
            <v>0</v>
          </cell>
          <cell r="BG201">
            <v>0</v>
          </cell>
          <cell r="BH201">
            <v>0</v>
          </cell>
          <cell r="BI201">
            <v>-908444</v>
          </cell>
          <cell r="BJ201">
            <v>-1070066</v>
          </cell>
          <cell r="BK201">
            <v>0</v>
          </cell>
          <cell r="BL201">
            <v>0</v>
          </cell>
          <cell r="BM201">
            <v>0</v>
          </cell>
          <cell r="BN201">
            <v>0</v>
          </cell>
          <cell r="BO201">
            <v>0</v>
          </cell>
          <cell r="BP201">
            <v>4441876</v>
          </cell>
          <cell r="BQ201">
            <v>0</v>
          </cell>
          <cell r="BR201">
            <v>0</v>
          </cell>
          <cell r="BS201">
            <v>0</v>
          </cell>
          <cell r="BT201">
            <v>4441876</v>
          </cell>
          <cell r="BU201">
            <v>-1070064</v>
          </cell>
          <cell r="BV201">
            <v>-1070064</v>
          </cell>
          <cell r="BW201">
            <v>-1070064</v>
          </cell>
          <cell r="BX201">
            <v>-1070064</v>
          </cell>
          <cell r="BY201">
            <v>-161620</v>
          </cell>
          <cell r="BZ201">
            <v>0</v>
          </cell>
          <cell r="CA201"/>
          <cell r="CB201">
            <v>-4441876</v>
          </cell>
          <cell r="CC201">
            <v>719662</v>
          </cell>
          <cell r="CD201">
            <v>-1070066</v>
          </cell>
          <cell r="CE201">
            <v>0</v>
          </cell>
          <cell r="CF201">
            <v>0</v>
          </cell>
          <cell r="CG201">
            <v>250060</v>
          </cell>
          <cell r="CH201">
            <v>-808100</v>
          </cell>
          <cell r="CI201">
            <v>0</v>
          </cell>
          <cell r="CJ201">
            <v>908444</v>
          </cell>
          <cell r="CK201">
            <v>0</v>
          </cell>
          <cell r="CL201"/>
          <cell r="CM201"/>
          <cell r="CN201"/>
          <cell r="CO201"/>
          <cell r="CP201"/>
          <cell r="CQ201"/>
          <cell r="CR201"/>
          <cell r="CS201">
            <v>1.4676337160561461E-4</v>
          </cell>
          <cell r="CT201">
            <v>2.1949869759882547E-5</v>
          </cell>
          <cell r="CU201">
            <v>0</v>
          </cell>
          <cell r="CV201">
            <v>0</v>
          </cell>
          <cell r="CW201"/>
          <cell r="CX201"/>
          <cell r="CY201"/>
          <cell r="CZ201"/>
          <cell r="DA201"/>
          <cell r="DB201"/>
          <cell r="DC201"/>
          <cell r="DD201">
            <v>6384706</v>
          </cell>
          <cell r="DE201">
            <v>719662</v>
          </cell>
          <cell r="DF201">
            <v>0</v>
          </cell>
          <cell r="DG201">
            <v>0</v>
          </cell>
          <cell r="DH201"/>
          <cell r="DI201"/>
          <cell r="DJ201"/>
          <cell r="DK201"/>
          <cell r="DL201"/>
          <cell r="DM201"/>
          <cell r="DN201"/>
          <cell r="DO201">
            <v>1792059.0804279558</v>
          </cell>
          <cell r="DP201">
            <v>0</v>
          </cell>
          <cell r="DQ201">
            <v>0</v>
          </cell>
          <cell r="DR201">
            <v>0</v>
          </cell>
          <cell r="DS201"/>
          <cell r="DT201"/>
          <cell r="DU201"/>
          <cell r="DV201"/>
          <cell r="DW201"/>
          <cell r="DX201"/>
          <cell r="DY201"/>
          <cell r="DZ201">
            <v>3.5627765120753101</v>
          </cell>
          <cell r="EA201">
            <v>0</v>
          </cell>
          <cell r="EB201">
            <v>0</v>
          </cell>
          <cell r="EC201">
            <v>0</v>
          </cell>
          <cell r="ED201"/>
          <cell r="EE201"/>
          <cell r="EF201"/>
          <cell r="EG201"/>
          <cell r="EH201"/>
          <cell r="EI201"/>
          <cell r="EJ201"/>
          <cell r="EK201">
            <v>2.41E-2</v>
          </cell>
          <cell r="EL201">
            <v>3.5200000000000002E-2</v>
          </cell>
          <cell r="EM201">
            <v>4.396794443253986E-2</v>
          </cell>
          <cell r="EN201">
            <v>4.3984752298205455E-2</v>
          </cell>
        </row>
        <row r="202">
          <cell r="B202">
            <v>36003</v>
          </cell>
          <cell r="C202" t="str">
            <v>Community School Of Davidson</v>
          </cell>
          <cell r="D202">
            <v>3.6482712860814228E-4</v>
          </cell>
          <cell r="E202">
            <v>561502.39791425469</v>
          </cell>
          <cell r="F202">
            <v>435169.55708804389</v>
          </cell>
          <cell r="G202">
            <v>-84528.72000000003</v>
          </cell>
          <cell r="H202">
            <v>-26398.211353144579</v>
          </cell>
          <cell r="I202">
            <v>-9525.3160097396776</v>
          </cell>
          <cell r="J202">
            <v>110961.68448677691</v>
          </cell>
          <cell r="K202">
            <v>0</v>
          </cell>
          <cell r="L202">
            <v>-34400.518366360862</v>
          </cell>
          <cell r="M202">
            <v>1642.636494220734</v>
          </cell>
          <cell r="N202">
            <v>78.312332118509389</v>
          </cell>
          <cell r="O202">
            <v>-684.01401860027738</v>
          </cell>
          <cell r="P202">
            <v>1112.9463812846707</v>
          </cell>
          <cell r="Q202">
            <v>-1209850.5329884877</v>
          </cell>
          <cell r="R202">
            <v>-114829</v>
          </cell>
          <cell r="S202">
            <v>-369748.77803963376</v>
          </cell>
          <cell r="T202">
            <v>232050</v>
          </cell>
          <cell r="U202">
            <v>554808.41878561326</v>
          </cell>
          <cell r="V202">
            <v>7686.6857848793643</v>
          </cell>
          <cell r="W202">
            <v>0</v>
          </cell>
          <cell r="X202">
            <v>794545.10457049264</v>
          </cell>
          <cell r="Y202">
            <v>1191381</v>
          </cell>
          <cell r="Z202">
            <v>3470315.997212281</v>
          </cell>
          <cell r="AA202">
            <v>0</v>
          </cell>
          <cell r="AB202">
            <v>581909.97780621157</v>
          </cell>
          <cell r="AC202">
            <v>5243606.9750184929</v>
          </cell>
          <cell r="AD202" t="str">
            <v>N/A</v>
          </cell>
          <cell r="AE202">
            <v>-1305021</v>
          </cell>
          <cell r="AF202">
            <v>-1305021</v>
          </cell>
          <cell r="AG202">
            <v>-1303909</v>
          </cell>
          <cell r="AH202">
            <v>-552015</v>
          </cell>
          <cell r="AI202">
            <v>16903</v>
          </cell>
          <cell r="AJ202">
            <v>0</v>
          </cell>
          <cell r="AK202">
            <v>-4449063</v>
          </cell>
          <cell r="AL202">
            <v>10694803</v>
          </cell>
          <cell r="AM202">
            <v>-369748.77803963376</v>
          </cell>
          <cell r="AN202">
            <v>-347983.27999999997</v>
          </cell>
          <cell r="AO202">
            <v>513752.3829845172</v>
          </cell>
          <cell r="AP202">
            <v>151223</v>
          </cell>
          <cell r="AQ202">
            <v>-422665</v>
          </cell>
          <cell r="AR202">
            <v>1208737.5866072031</v>
          </cell>
          <cell r="AS202">
            <v>114829</v>
          </cell>
          <cell r="AT202">
            <v>11542947.911552086</v>
          </cell>
          <cell r="AU202">
            <v>3.7541188809132105E-4</v>
          </cell>
          <cell r="AV202">
            <v>658241.31399138633</v>
          </cell>
          <cell r="AW202">
            <v>473724.0291751441</v>
          </cell>
          <cell r="AX202">
            <v>-192178</v>
          </cell>
          <cell r="AY202">
            <v>0</v>
          </cell>
          <cell r="AZ202">
            <v>-5064.9618395085281</v>
          </cell>
          <cell r="BA202">
            <v>-384294.90558581549</v>
          </cell>
          <cell r="BB202">
            <v>0</v>
          </cell>
          <cell r="BC202">
            <v>-32899.940442934494</v>
          </cell>
          <cell r="BD202">
            <v>1145.235635342153</v>
          </cell>
          <cell r="BE202">
            <v>111.8021652162525</v>
          </cell>
          <cell r="BF202">
            <v>-41.750577195250678</v>
          </cell>
          <cell r="BG202">
            <v>0</v>
          </cell>
          <cell r="BH202">
            <v>-855592.15931735898</v>
          </cell>
          <cell r="BI202">
            <v>77350</v>
          </cell>
          <cell r="BJ202">
            <v>-259499.33679572394</v>
          </cell>
          <cell r="BK202">
            <v>309400</v>
          </cell>
          <cell r="BL202">
            <v>0</v>
          </cell>
          <cell r="BM202">
            <v>1150.1708000230014</v>
          </cell>
          <cell r="BN202">
            <v>0</v>
          </cell>
          <cell r="BO202">
            <v>310550.17080002301</v>
          </cell>
          <cell r="BP202">
            <v>960895</v>
          </cell>
          <cell r="BQ202">
            <v>4633235.7790822536</v>
          </cell>
          <cell r="BR202">
            <v>0</v>
          </cell>
          <cell r="BS202">
            <v>731357.82360671135</v>
          </cell>
          <cell r="BT202">
            <v>6325488.6026889645</v>
          </cell>
          <cell r="BU202">
            <v>-1358636</v>
          </cell>
          <cell r="BV202">
            <v>-1358636</v>
          </cell>
          <cell r="BW202">
            <v>-1358636</v>
          </cell>
          <cell r="BX202">
            <v>-1357492</v>
          </cell>
          <cell r="BY202">
            <v>-581539</v>
          </cell>
          <cell r="BZ202">
            <v>0</v>
          </cell>
          <cell r="CA202"/>
          <cell r="CB202">
            <v>-6014939</v>
          </cell>
          <cell r="CC202">
            <v>13120512</v>
          </cell>
          <cell r="CD202">
            <v>-259499.33679572394</v>
          </cell>
          <cell r="CE202">
            <v>-323490.7</v>
          </cell>
          <cell r="CF202">
            <v>-1942218.3878278376</v>
          </cell>
          <cell r="CG202">
            <v>282153</v>
          </cell>
          <cell r="CH202">
            <v>-960895.3</v>
          </cell>
          <cell r="CI202">
            <v>855592.15931735898</v>
          </cell>
          <cell r="CJ202">
            <v>-77350</v>
          </cell>
          <cell r="CK202">
            <v>10694803.434693798</v>
          </cell>
          <cell r="CL202"/>
          <cell r="CM202"/>
          <cell r="CN202"/>
          <cell r="CO202"/>
          <cell r="CP202"/>
          <cell r="CQ202"/>
          <cell r="CR202"/>
          <cell r="CS202">
            <v>3.876324350915837E-4</v>
          </cell>
          <cell r="CT202">
            <v>4.0017880616397304E-4</v>
          </cell>
          <cell r="CU202">
            <v>3.7541188809132105E-4</v>
          </cell>
          <cell r="CV202">
            <v>3.6482712860814228E-4</v>
          </cell>
          <cell r="CW202"/>
          <cell r="CX202"/>
          <cell r="CY202"/>
          <cell r="CZ202"/>
          <cell r="DA202"/>
          <cell r="DB202"/>
          <cell r="DC202"/>
          <cell r="DD202">
            <v>16863328</v>
          </cell>
          <cell r="DE202">
            <v>13120512</v>
          </cell>
          <cell r="DF202">
            <v>10694803</v>
          </cell>
          <cell r="DG202">
            <v>11542948</v>
          </cell>
          <cell r="DH202"/>
          <cell r="DI202"/>
          <cell r="DJ202"/>
          <cell r="DK202"/>
          <cell r="DL202"/>
          <cell r="DM202"/>
          <cell r="DN202"/>
          <cell r="DO202">
            <v>4994809.0990416463</v>
          </cell>
          <cell r="DP202">
            <v>5141126.1355922045</v>
          </cell>
          <cell r="DQ202">
            <v>5346987.7524848729</v>
          </cell>
          <cell r="DR202">
            <v>5549961.4768955968</v>
          </cell>
          <cell r="DS202"/>
          <cell r="DT202"/>
          <cell r="DU202"/>
          <cell r="DV202"/>
          <cell r="DW202"/>
          <cell r="DX202"/>
          <cell r="DY202"/>
          <cell r="DZ202">
            <v>3.376170673516945</v>
          </cell>
          <cell r="EA202">
            <v>2.5520696543829602</v>
          </cell>
          <cell r="EB202">
            <v>2.0001547591033604</v>
          </cell>
          <cell r="EC202">
            <v>2.079824886722748</v>
          </cell>
          <cell r="ED202"/>
          <cell r="EE202"/>
          <cell r="EF202"/>
          <cell r="EG202"/>
          <cell r="EH202"/>
          <cell r="EI202"/>
          <cell r="EJ202"/>
          <cell r="EK202">
            <v>2.41E-2</v>
          </cell>
          <cell r="EL202">
            <v>3.5200000000000002E-2</v>
          </cell>
          <cell r="EM202">
            <v>4.396794443253986E-2</v>
          </cell>
          <cell r="EN202">
            <v>4.3984752298205455E-2</v>
          </cell>
        </row>
        <row r="203">
          <cell r="B203">
            <v>36004</v>
          </cell>
          <cell r="C203" t="str">
            <v>Corvian Community School</v>
          </cell>
          <cell r="D203">
            <v>2.5667378662477694E-4</v>
          </cell>
          <cell r="E203">
            <v>395044.4892116157</v>
          </cell>
          <cell r="F203">
            <v>306163.13668270997</v>
          </cell>
          <cell r="G203">
            <v>209276.12999999998</v>
          </cell>
          <cell r="H203">
            <v>-18572.437016904376</v>
          </cell>
          <cell r="I203">
            <v>-6701.5272091882698</v>
          </cell>
          <cell r="J203">
            <v>78066.989799094546</v>
          </cell>
          <cell r="K203">
            <v>0</v>
          </cell>
          <cell r="L203">
            <v>-24202.452664733017</v>
          </cell>
          <cell r="M203">
            <v>1155.6753759738758</v>
          </cell>
          <cell r="N203">
            <v>55.096568341728116</v>
          </cell>
          <cell r="O203">
            <v>-481.23742586900767</v>
          </cell>
          <cell r="P203">
            <v>783.01239023677067</v>
          </cell>
          <cell r="Q203">
            <v>-851189.21593603538</v>
          </cell>
          <cell r="R203">
            <v>190804</v>
          </cell>
          <cell r="S203">
            <v>280201.65977524244</v>
          </cell>
          <cell r="T203">
            <v>1662743</v>
          </cell>
          <cell r="U203">
            <v>390334.94642873487</v>
          </cell>
          <cell r="V203">
            <v>5407.9606265217826</v>
          </cell>
          <cell r="W203">
            <v>0</v>
          </cell>
          <cell r="X203">
            <v>2058485.9070552567</v>
          </cell>
          <cell r="Y203">
            <v>0</v>
          </cell>
          <cell r="Z203">
            <v>2441537.5884663183</v>
          </cell>
          <cell r="AA203">
            <v>0</v>
          </cell>
          <cell r="AB203">
            <v>409402.22304215666</v>
          </cell>
          <cell r="AC203">
            <v>2850939.8115084749</v>
          </cell>
          <cell r="AD203" t="str">
            <v>N/A</v>
          </cell>
          <cell r="AE203">
            <v>-377802</v>
          </cell>
          <cell r="AF203">
            <v>-377802</v>
          </cell>
          <cell r="AG203">
            <v>-377020</v>
          </cell>
          <cell r="AH203">
            <v>59526</v>
          </cell>
          <cell r="AI203">
            <v>280644</v>
          </cell>
          <cell r="AJ203">
            <v>0</v>
          </cell>
          <cell r="AK203">
            <v>-792454</v>
          </cell>
          <cell r="AL203">
            <v>6429198</v>
          </cell>
          <cell r="AM203">
            <v>280201.65977524244</v>
          </cell>
          <cell r="AN203">
            <v>-213006.12999999998</v>
          </cell>
          <cell r="AO203">
            <v>361450.01067005529</v>
          </cell>
          <cell r="AP203">
            <v>-442811</v>
          </cell>
          <cell r="AQ203">
            <v>1046394.9999999999</v>
          </cell>
          <cell r="AR203">
            <v>850406.20354579866</v>
          </cell>
          <cell r="AS203">
            <v>-190804</v>
          </cell>
          <cell r="AT203">
            <v>8121029.7439910965</v>
          </cell>
          <cell r="AU203">
            <v>2.2567946570898378E-4</v>
          </cell>
          <cell r="AV203">
            <v>395702.83403763571</v>
          </cell>
          <cell r="AW203">
            <v>284779.96885316313</v>
          </cell>
          <cell r="AX203">
            <v>43938</v>
          </cell>
          <cell r="AY203">
            <v>0</v>
          </cell>
          <cell r="AZ203">
            <v>-3044.8100287613192</v>
          </cell>
          <cell r="BA203">
            <v>-231019.50609031931</v>
          </cell>
          <cell r="BB203">
            <v>0</v>
          </cell>
          <cell r="BC203">
            <v>-19777.852584180044</v>
          </cell>
          <cell r="BD203">
            <v>688.46026056594872</v>
          </cell>
          <cell r="BE203">
            <v>67.210053041723882</v>
          </cell>
          <cell r="BF203">
            <v>-25.098427229810689</v>
          </cell>
          <cell r="BG203">
            <v>0</v>
          </cell>
          <cell r="BH203">
            <v>-514340.61494762037</v>
          </cell>
          <cell r="BI203">
            <v>146868</v>
          </cell>
          <cell r="BJ203">
            <v>103836.59112629574</v>
          </cell>
          <cell r="BK203">
            <v>807152</v>
          </cell>
          <cell r="BL203">
            <v>0</v>
          </cell>
          <cell r="BM203">
            <v>691.42704282215902</v>
          </cell>
          <cell r="BN203">
            <v>0</v>
          </cell>
          <cell r="BO203">
            <v>807843.42704282212</v>
          </cell>
          <cell r="BP203">
            <v>0</v>
          </cell>
          <cell r="BQ203">
            <v>2785277.2069718679</v>
          </cell>
          <cell r="BR203">
            <v>0</v>
          </cell>
          <cell r="BS203">
            <v>439656.94243944105</v>
          </cell>
          <cell r="BT203">
            <v>3224934.149411309</v>
          </cell>
          <cell r="BU203">
            <v>-556912</v>
          </cell>
          <cell r="BV203">
            <v>-556912</v>
          </cell>
          <cell r="BW203">
            <v>-556912</v>
          </cell>
          <cell r="BX203">
            <v>-556225</v>
          </cell>
          <cell r="BY203">
            <v>-190128</v>
          </cell>
          <cell r="BZ203">
            <v>0</v>
          </cell>
          <cell r="CA203"/>
          <cell r="CB203">
            <v>-2417089</v>
          </cell>
          <cell r="CC203">
            <v>7170858</v>
          </cell>
          <cell r="CD203">
            <v>103836.59112629574</v>
          </cell>
          <cell r="CE203">
            <v>-185715.49</v>
          </cell>
          <cell r="CF203">
            <v>-1167567.7354909088</v>
          </cell>
          <cell r="CG203">
            <v>-79366</v>
          </cell>
          <cell r="CH203">
            <v>219680.49</v>
          </cell>
          <cell r="CI203">
            <v>514340.61494762037</v>
          </cell>
          <cell r="CJ203">
            <v>-146868</v>
          </cell>
          <cell r="CK203">
            <v>6429198.4705830077</v>
          </cell>
          <cell r="CL203"/>
          <cell r="CM203"/>
          <cell r="CN203"/>
          <cell r="CO203"/>
          <cell r="CP203"/>
          <cell r="CQ203"/>
          <cell r="CR203"/>
          <cell r="CS203">
            <v>1.9730645184590787E-4</v>
          </cell>
          <cell r="CT203">
            <v>2.1871291798561838E-4</v>
          </cell>
          <cell r="CU203">
            <v>2.2567946570898378E-4</v>
          </cell>
          <cell r="CV203">
            <v>2.5667378662477694E-4</v>
          </cell>
          <cell r="CW203"/>
          <cell r="CX203"/>
          <cell r="CY203"/>
          <cell r="CZ203"/>
          <cell r="DA203"/>
          <cell r="DB203"/>
          <cell r="DC203"/>
          <cell r="DD203">
            <v>8583501</v>
          </cell>
          <cell r="DE203">
            <v>7170858</v>
          </cell>
          <cell r="DF203">
            <v>6429198</v>
          </cell>
          <cell r="DG203">
            <v>8121030</v>
          </cell>
          <cell r="DH203"/>
          <cell r="DI203"/>
          <cell r="DJ203"/>
          <cell r="DK203"/>
          <cell r="DL203"/>
          <cell r="DM203"/>
          <cell r="DN203"/>
          <cell r="DO203">
            <v>2341626.4681665218</v>
          </cell>
          <cell r="DP203">
            <v>2717027.1463522767</v>
          </cell>
          <cell r="DQ203">
            <v>3069697.0592252784</v>
          </cell>
          <cell r="DR203">
            <v>3397220.164838424</v>
          </cell>
          <cell r="DS203"/>
          <cell r="DT203"/>
          <cell r="DU203"/>
          <cell r="DV203"/>
          <cell r="DW203"/>
          <cell r="DX203"/>
          <cell r="DY203"/>
          <cell r="DZ203">
            <v>3.6656149546861014</v>
          </cell>
          <cell r="EA203">
            <v>2.6392294275113071</v>
          </cell>
          <cell r="EB203">
            <v>2.0944079744541901</v>
          </cell>
          <cell r="EC203">
            <v>2.3904926987227646</v>
          </cell>
          <cell r="ED203"/>
          <cell r="EE203"/>
          <cell r="EF203"/>
          <cell r="EG203"/>
          <cell r="EH203"/>
          <cell r="EI203"/>
          <cell r="EJ203"/>
          <cell r="EK203">
            <v>2.41E-2</v>
          </cell>
          <cell r="EL203">
            <v>3.5200000000000002E-2</v>
          </cell>
          <cell r="EM203">
            <v>4.396794443253986E-2</v>
          </cell>
          <cell r="EN203">
            <v>4.3984752298205455E-2</v>
          </cell>
        </row>
        <row r="204">
          <cell r="B204">
            <v>36005</v>
          </cell>
          <cell r="C204" t="str">
            <v>Central Piedmont Community College</v>
          </cell>
          <cell r="D204">
            <v>4.1459905380864161E-3</v>
          </cell>
          <cell r="E204">
            <v>6381059.5383815356</v>
          </cell>
          <cell r="F204">
            <v>4945380.2216780102</v>
          </cell>
          <cell r="G204">
            <v>-1304234.9900000002</v>
          </cell>
          <cell r="H204">
            <v>-299996.15135556064</v>
          </cell>
          <cell r="I204">
            <v>-108248.17276974389</v>
          </cell>
          <cell r="J204">
            <v>1260997.4914076056</v>
          </cell>
          <cell r="K204">
            <v>0</v>
          </cell>
          <cell r="L204">
            <v>-390936.45309856214</v>
          </cell>
          <cell r="M204">
            <v>18667.349077183211</v>
          </cell>
          <cell r="N204">
            <v>889.9617449434777</v>
          </cell>
          <cell r="O204">
            <v>-7773.3135138676835</v>
          </cell>
          <cell r="P204">
            <v>12647.812633363415</v>
          </cell>
          <cell r="Q204">
            <v>-13749056.659809835</v>
          </cell>
          <cell r="R204">
            <v>-737504</v>
          </cell>
          <cell r="S204">
            <v>-3978107.365624927</v>
          </cell>
          <cell r="T204">
            <v>4862616</v>
          </cell>
          <cell r="U204">
            <v>6304987.4155781232</v>
          </cell>
          <cell r="V204">
            <v>87353.499875233625</v>
          </cell>
          <cell r="W204">
            <v>0</v>
          </cell>
          <cell r="X204">
            <v>11254956.915453358</v>
          </cell>
          <cell r="Y204">
            <v>12380634</v>
          </cell>
          <cell r="Z204">
            <v>39437575.115380086</v>
          </cell>
          <cell r="AA204">
            <v>0</v>
          </cell>
          <cell r="AB204">
            <v>6612976.5930701261</v>
          </cell>
          <cell r="AC204">
            <v>58431185.708450213</v>
          </cell>
          <cell r="AD204" t="str">
            <v>N/A</v>
          </cell>
          <cell r="AE204">
            <v>-14606728</v>
          </cell>
          <cell r="AF204">
            <v>-14606728</v>
          </cell>
          <cell r="AG204">
            <v>-14594099</v>
          </cell>
          <cell r="AH204">
            <v>-3217191</v>
          </cell>
          <cell r="AI204">
            <v>-151483</v>
          </cell>
          <cell r="AJ204">
            <v>0</v>
          </cell>
          <cell r="AK204">
            <v>-47176229</v>
          </cell>
          <cell r="AL204">
            <v>123390589</v>
          </cell>
          <cell r="AM204">
            <v>-3978107.365624927</v>
          </cell>
          <cell r="AN204">
            <v>-4673923.01</v>
          </cell>
          <cell r="AO204">
            <v>5838415.9283861415</v>
          </cell>
          <cell r="AP204">
            <v>2647338</v>
          </cell>
          <cell r="AQ204">
            <v>-6521160</v>
          </cell>
          <cell r="AR204">
            <v>13736408.847176472</v>
          </cell>
          <cell r="AS204">
            <v>737504</v>
          </cell>
          <cell r="AT204">
            <v>131177065.39993767</v>
          </cell>
          <cell r="AU204">
            <v>4.3312898691326073E-3</v>
          </cell>
          <cell r="AV204">
            <v>7594415.6942677768</v>
          </cell>
          <cell r="AW204">
            <v>5465559.7050028974</v>
          </cell>
          <cell r="AX204">
            <v>1215655</v>
          </cell>
          <cell r="AY204">
            <v>0</v>
          </cell>
          <cell r="AZ204">
            <v>-58436.662766710382</v>
          </cell>
          <cell r="BA204">
            <v>-4433777.0968995458</v>
          </cell>
          <cell r="BB204">
            <v>0</v>
          </cell>
          <cell r="BC204">
            <v>-379580.8903656365</v>
          </cell>
          <cell r="BD204">
            <v>13213.080518964493</v>
          </cell>
          <cell r="BE204">
            <v>1289.91009850612</v>
          </cell>
          <cell r="BF204">
            <v>-481.69452745790318</v>
          </cell>
          <cell r="BG204">
            <v>0</v>
          </cell>
          <cell r="BH204">
            <v>-9871338.0404701196</v>
          </cell>
          <cell r="BI204">
            <v>-1953158</v>
          </cell>
          <cell r="BJ204">
            <v>-2406638.9951413237</v>
          </cell>
          <cell r="BK204">
            <v>6078270</v>
          </cell>
          <cell r="BL204">
            <v>0</v>
          </cell>
          <cell r="BM204">
            <v>13270.01965558411</v>
          </cell>
          <cell r="BN204">
            <v>0</v>
          </cell>
          <cell r="BO204">
            <v>6091540.0196555844</v>
          </cell>
          <cell r="BP204">
            <v>7812632</v>
          </cell>
          <cell r="BQ204">
            <v>53455651.852879152</v>
          </cell>
          <cell r="BR204">
            <v>0</v>
          </cell>
          <cell r="BS204">
            <v>8437992.5958233234</v>
          </cell>
          <cell r="BT204">
            <v>69706276.448702469</v>
          </cell>
          <cell r="BU204">
            <v>-15087843</v>
          </cell>
          <cell r="BV204">
            <v>-15087843</v>
          </cell>
          <cell r="BW204">
            <v>-15087843</v>
          </cell>
          <cell r="BX204">
            <v>-15074649</v>
          </cell>
          <cell r="BY204">
            <v>-3276560</v>
          </cell>
          <cell r="BZ204">
            <v>0</v>
          </cell>
          <cell r="CA204"/>
          <cell r="CB204">
            <v>-63614738</v>
          </cell>
          <cell r="CC204">
            <v>136676625</v>
          </cell>
          <cell r="CD204">
            <v>-2406638.9951413237</v>
          </cell>
          <cell r="CE204">
            <v>-4521330.01</v>
          </cell>
          <cell r="CF204">
            <v>-22408216.398292206</v>
          </cell>
          <cell r="CG204">
            <v>-1852617</v>
          </cell>
          <cell r="CH204">
            <v>6078270.0099999998</v>
          </cell>
          <cell r="CI204">
            <v>9871338.0404701196</v>
          </cell>
          <cell r="CJ204">
            <v>1953158</v>
          </cell>
          <cell r="CK204">
            <v>123390588.6470366</v>
          </cell>
          <cell r="CL204"/>
          <cell r="CM204"/>
          <cell r="CN204"/>
          <cell r="CO204"/>
          <cell r="CP204"/>
          <cell r="CQ204"/>
          <cell r="CR204"/>
          <cell r="CS204">
            <v>4.444733449763769E-3</v>
          </cell>
          <cell r="CT204">
            <v>4.1686702341166056E-3</v>
          </cell>
          <cell r="CU204">
            <v>4.3312898691326073E-3</v>
          </cell>
          <cell r="CV204">
            <v>4.1459905380864161E-3</v>
          </cell>
          <cell r="CW204"/>
          <cell r="CX204"/>
          <cell r="CY204"/>
          <cell r="CZ204"/>
          <cell r="DA204"/>
          <cell r="DB204"/>
          <cell r="DC204"/>
          <cell r="DD204">
            <v>193361013</v>
          </cell>
          <cell r="DE204">
            <v>136676625</v>
          </cell>
          <cell r="DF204">
            <v>123390589</v>
          </cell>
          <cell r="DG204">
            <v>131177066</v>
          </cell>
          <cell r="DH204"/>
          <cell r="DI204"/>
          <cell r="DJ204"/>
          <cell r="DK204"/>
          <cell r="DL204"/>
          <cell r="DM204"/>
          <cell r="DN204"/>
          <cell r="DO204">
            <v>71464369.821616605</v>
          </cell>
          <cell r="DP204">
            <v>73226521.929890186</v>
          </cell>
          <cell r="DQ204">
            <v>74733203.113450572</v>
          </cell>
          <cell r="DR204">
            <v>74544077.667972758</v>
          </cell>
          <cell r="DS204"/>
          <cell r="DT204"/>
          <cell r="DU204"/>
          <cell r="DV204"/>
          <cell r="DW204"/>
          <cell r="DX204"/>
          <cell r="DY204"/>
          <cell r="DZ204">
            <v>2.7056981469598296</v>
          </cell>
          <cell r="EA204">
            <v>1.8664907385722802</v>
          </cell>
          <cell r="EB204">
            <v>1.6510812310919403</v>
          </cell>
          <cell r="EC204">
            <v>1.7597248514399304</v>
          </cell>
          <cell r="ED204"/>
          <cell r="EE204"/>
          <cell r="EF204"/>
          <cell r="EG204"/>
          <cell r="EH204"/>
          <cell r="EI204"/>
          <cell r="EJ204"/>
          <cell r="EK204">
            <v>2.41E-2</v>
          </cell>
          <cell r="EL204">
            <v>3.5200000000000002E-2</v>
          </cell>
          <cell r="EM204">
            <v>4.396794443253986E-2</v>
          </cell>
          <cell r="EN204">
            <v>4.3984752298205455E-2</v>
          </cell>
        </row>
        <row r="205">
          <cell r="B205">
            <v>36006</v>
          </cell>
          <cell r="C205" t="str">
            <v>Lake Norman Charter School</v>
          </cell>
          <cell r="D205">
            <v>6.1568232337036758E-4</v>
          </cell>
          <cell r="E205">
            <v>947591.54080672003</v>
          </cell>
          <cell r="F205">
            <v>734392.2174597875</v>
          </cell>
          <cell r="G205">
            <v>220776.30999999994</v>
          </cell>
          <cell r="H205">
            <v>-44549.625902911357</v>
          </cell>
          <cell r="I205">
            <v>-16074.924894120379</v>
          </cell>
          <cell r="J205">
            <v>187258.95733287794</v>
          </cell>
          <cell r="K205">
            <v>0</v>
          </cell>
          <cell r="L205">
            <v>-58054.320559299995</v>
          </cell>
          <cell r="M205">
            <v>2772.1136228908326</v>
          </cell>
          <cell r="N205">
            <v>132.15990480538963</v>
          </cell>
          <cell r="O205">
            <v>-1154.3421724047789</v>
          </cell>
          <cell r="P205">
            <v>1878.2084995438472</v>
          </cell>
          <cell r="Q205">
            <v>-2041743.9621966898</v>
          </cell>
          <cell r="R205">
            <v>686555</v>
          </cell>
          <cell r="S205">
            <v>619779.33190119942</v>
          </cell>
          <cell r="T205">
            <v>3590450</v>
          </cell>
          <cell r="U205">
            <v>936294.78050756641</v>
          </cell>
          <cell r="V205">
            <v>12972.052218561035</v>
          </cell>
          <cell r="W205">
            <v>0</v>
          </cell>
          <cell r="X205">
            <v>4539716.8327261275</v>
          </cell>
          <cell r="Y205">
            <v>0</v>
          </cell>
          <cell r="Z205">
            <v>5856505.8583895182</v>
          </cell>
          <cell r="AA205">
            <v>0</v>
          </cell>
          <cell r="AB205">
            <v>982031.37605192722</v>
          </cell>
          <cell r="AC205">
            <v>6838537.2344414452</v>
          </cell>
          <cell r="AD205" t="str">
            <v>N/A</v>
          </cell>
          <cell r="AE205">
            <v>-958575</v>
          </cell>
          <cell r="AF205">
            <v>-958575</v>
          </cell>
          <cell r="AG205">
            <v>-956699</v>
          </cell>
          <cell r="AH205">
            <v>183064</v>
          </cell>
          <cell r="AI205">
            <v>391964</v>
          </cell>
          <cell r="AJ205">
            <v>0</v>
          </cell>
          <cell r="AK205">
            <v>-2298821</v>
          </cell>
          <cell r="AL205">
            <v>16582982</v>
          </cell>
          <cell r="AM205">
            <v>619779.33190119942</v>
          </cell>
          <cell r="AN205">
            <v>-567320.30999999994</v>
          </cell>
          <cell r="AO205">
            <v>867008.60761019366</v>
          </cell>
          <cell r="AP205">
            <v>-479780</v>
          </cell>
          <cell r="AQ205">
            <v>1103900</v>
          </cell>
          <cell r="AR205">
            <v>2039865.753697146</v>
          </cell>
          <cell r="AS205">
            <v>-686555</v>
          </cell>
          <cell r="AT205">
            <v>19479880.383208539</v>
          </cell>
          <cell r="AU205">
            <v>5.8210030737546568E-4</v>
          </cell>
          <cell r="AV205">
            <v>1020645.5452162185</v>
          </cell>
          <cell r="AW205">
            <v>734539.61299945973</v>
          </cell>
          <cell r="AX205">
            <v>426881</v>
          </cell>
          <cell r="AY205">
            <v>0</v>
          </cell>
          <cell r="AZ205">
            <v>-7853.54949363171</v>
          </cell>
          <cell r="BA205">
            <v>-595873.99802830152</v>
          </cell>
          <cell r="BB205">
            <v>0</v>
          </cell>
          <cell r="BC205">
            <v>-51013.476269584942</v>
          </cell>
          <cell r="BD205">
            <v>1775.7616007829768</v>
          </cell>
          <cell r="BE205">
            <v>173.35645674010217</v>
          </cell>
          <cell r="BF205">
            <v>-64.736958496494609</v>
          </cell>
          <cell r="BG205">
            <v>0</v>
          </cell>
          <cell r="BH205">
            <v>-1326650.7394286937</v>
          </cell>
          <cell r="BI205">
            <v>259670</v>
          </cell>
          <cell r="BJ205">
            <v>462228.77609449276</v>
          </cell>
          <cell r="BK205">
            <v>3173105</v>
          </cell>
          <cell r="BL205">
            <v>0</v>
          </cell>
          <cell r="BM205">
            <v>1783.4138914237346</v>
          </cell>
          <cell r="BN205">
            <v>0</v>
          </cell>
          <cell r="BO205">
            <v>3174888.413891424</v>
          </cell>
          <cell r="BP205">
            <v>0</v>
          </cell>
          <cell r="BQ205">
            <v>7184130.4356635679</v>
          </cell>
          <cell r="BR205">
            <v>0</v>
          </cell>
          <cell r="BS205">
            <v>1134017.4017594208</v>
          </cell>
          <cell r="BT205">
            <v>8318147.8374229884</v>
          </cell>
          <cell r="BU205">
            <v>-1242048</v>
          </cell>
          <cell r="BV205">
            <v>-1242048</v>
          </cell>
          <cell r="BW205">
            <v>-1242048</v>
          </cell>
          <cell r="BX205">
            <v>-1240274</v>
          </cell>
          <cell r="BY205">
            <v>-176843</v>
          </cell>
          <cell r="BZ205">
            <v>0</v>
          </cell>
          <cell r="CA205"/>
          <cell r="CB205">
            <v>-5143261</v>
          </cell>
          <cell r="CC205">
            <v>17100148</v>
          </cell>
          <cell r="CD205">
            <v>462228.77609449276</v>
          </cell>
          <cell r="CE205">
            <v>-479555.64</v>
          </cell>
          <cell r="CF205">
            <v>-3011534.6807287284</v>
          </cell>
          <cell r="CG205">
            <v>-689710</v>
          </cell>
          <cell r="CH205">
            <v>2134424.64</v>
          </cell>
          <cell r="CI205">
            <v>1326650.7394286937</v>
          </cell>
          <cell r="CJ205">
            <v>-259670</v>
          </cell>
          <cell r="CK205">
            <v>16582981.834794458</v>
          </cell>
          <cell r="CL205"/>
          <cell r="CM205"/>
          <cell r="CN205"/>
          <cell r="CO205"/>
          <cell r="CP205"/>
          <cell r="CQ205"/>
          <cell r="CR205"/>
          <cell r="CS205">
            <v>4.8326750042809637E-4</v>
          </cell>
          <cell r="CT205">
            <v>5.2155866761845378E-4</v>
          </cell>
          <cell r="CU205">
            <v>5.8210030737546568E-4</v>
          </cell>
          <cell r="CV205">
            <v>6.1568232337036758E-4</v>
          </cell>
          <cell r="CW205"/>
          <cell r="CX205"/>
          <cell r="CY205"/>
          <cell r="CZ205"/>
          <cell r="DA205"/>
          <cell r="DB205"/>
          <cell r="DC205"/>
          <cell r="DD205">
            <v>21023779</v>
          </cell>
          <cell r="DE205">
            <v>17100148</v>
          </cell>
          <cell r="DF205">
            <v>16582982</v>
          </cell>
          <cell r="DG205">
            <v>19479881</v>
          </cell>
          <cell r="DH205"/>
          <cell r="DI205"/>
          <cell r="DJ205"/>
          <cell r="DK205"/>
          <cell r="DL205"/>
          <cell r="DM205"/>
          <cell r="DN205"/>
          <cell r="DO205">
            <v>6285158.7119506169</v>
          </cell>
          <cell r="DP205">
            <v>6678352.4015735276</v>
          </cell>
          <cell r="DQ205">
            <v>7926589.9567284156</v>
          </cell>
          <cell r="DR205">
            <v>9048152.7318222523</v>
          </cell>
          <cell r="DS205"/>
          <cell r="DT205"/>
          <cell r="DU205"/>
          <cell r="DV205"/>
          <cell r="DW205"/>
          <cell r="DX205"/>
          <cell r="DY205"/>
          <cell r="DZ205">
            <v>3.3449877661840635</v>
          </cell>
          <cell r="EA205">
            <v>2.5605339418702928</v>
          </cell>
          <cell r="EB205">
            <v>2.0920701197522753</v>
          </cell>
          <cell r="EC205">
            <v>2.1529124869311143</v>
          </cell>
          <cell r="ED205"/>
          <cell r="EE205"/>
          <cell r="EF205"/>
          <cell r="EG205"/>
          <cell r="EH205"/>
          <cell r="EI205"/>
          <cell r="EJ205"/>
          <cell r="EK205">
            <v>2.41E-2</v>
          </cell>
          <cell r="EL205">
            <v>3.5200000000000002E-2</v>
          </cell>
          <cell r="EM205">
            <v>4.396794443253986E-2</v>
          </cell>
          <cell r="EN205">
            <v>4.3984752298205455E-2</v>
          </cell>
        </row>
        <row r="206">
          <cell r="B206">
            <v>36007</v>
          </cell>
          <cell r="C206" t="str">
            <v>Socrates Academy</v>
          </cell>
          <cell r="D206">
            <v>1.8800563928307525E-4</v>
          </cell>
          <cell r="E206">
            <v>289357.91502565664</v>
          </cell>
          <cell r="F206">
            <v>224255.06318294242</v>
          </cell>
          <cell r="G206">
            <v>32093.859999999986</v>
          </cell>
          <cell r="H206">
            <v>-13603.737804017341</v>
          </cell>
          <cell r="I206">
            <v>-4908.6621727298043</v>
          </cell>
          <cell r="J206">
            <v>57181.664388424535</v>
          </cell>
          <cell r="K206">
            <v>0</v>
          </cell>
          <cell r="L206">
            <v>-17727.550776750275</v>
          </cell>
          <cell r="M206">
            <v>846.49660068833555</v>
          </cell>
          <cell r="N206">
            <v>40.356538505947803</v>
          </cell>
          <cell r="O206">
            <v>-352.49158508619848</v>
          </cell>
          <cell r="P206">
            <v>573.53244727026004</v>
          </cell>
          <cell r="Q206">
            <v>-623469.87122161477</v>
          </cell>
          <cell r="R206">
            <v>127628</v>
          </cell>
          <cell r="S206">
            <v>71914.574623289518</v>
          </cell>
          <cell r="T206">
            <v>616368</v>
          </cell>
          <cell r="U206">
            <v>285908.32006206625</v>
          </cell>
          <cell r="V206">
            <v>3961.1645122657114</v>
          </cell>
          <cell r="W206">
            <v>0</v>
          </cell>
          <cell r="X206">
            <v>906237.4845743319</v>
          </cell>
          <cell r="Y206">
            <v>0</v>
          </cell>
          <cell r="Z206">
            <v>1788351.0474106132</v>
          </cell>
          <cell r="AA206">
            <v>0</v>
          </cell>
          <cell r="AB206">
            <v>299874.512622018</v>
          </cell>
          <cell r="AC206">
            <v>2088225.5600326313</v>
          </cell>
          <cell r="AD206" t="str">
            <v>N/A</v>
          </cell>
          <cell r="AE206">
            <v>-410057</v>
          </cell>
          <cell r="AF206">
            <v>-410057</v>
          </cell>
          <cell r="AG206">
            <v>-409484</v>
          </cell>
          <cell r="AH206">
            <v>-36755</v>
          </cell>
          <cell r="AI206">
            <v>84365</v>
          </cell>
          <cell r="AJ206">
            <v>0</v>
          </cell>
          <cell r="AK206">
            <v>-1181988</v>
          </cell>
          <cell r="AL206">
            <v>5210933</v>
          </cell>
          <cell r="AM206">
            <v>71914.574623289518</v>
          </cell>
          <cell r="AN206">
            <v>-182201.86</v>
          </cell>
          <cell r="AO206">
            <v>264750.99471002386</v>
          </cell>
          <cell r="AP206">
            <v>-72720</v>
          </cell>
          <cell r="AQ206">
            <v>160460</v>
          </cell>
          <cell r="AR206">
            <v>622896.33877434453</v>
          </cell>
          <cell r="AS206">
            <v>-127628</v>
          </cell>
          <cell r="AT206">
            <v>5948405.0481076576</v>
          </cell>
          <cell r="AU206">
            <v>1.8291559199471504E-4</v>
          </cell>
          <cell r="AV206">
            <v>320721.32887497934</v>
          </cell>
          <cell r="AW206">
            <v>230817.17438211406</v>
          </cell>
          <cell r="AX206">
            <v>73023</v>
          </cell>
          <cell r="AY206">
            <v>0</v>
          </cell>
          <cell r="AZ206">
            <v>-2467.8507066323286</v>
          </cell>
          <cell r="BA206">
            <v>-187243.75115868275</v>
          </cell>
          <cell r="BB206">
            <v>0</v>
          </cell>
          <cell r="BC206">
            <v>-16030.158536818471</v>
          </cell>
          <cell r="BD206">
            <v>558.0043170105896</v>
          </cell>
          <cell r="BE206">
            <v>54.474458283130076</v>
          </cell>
          <cell r="BF206">
            <v>-20.34254051627855</v>
          </cell>
          <cell r="BG206">
            <v>0</v>
          </cell>
          <cell r="BH206">
            <v>-416878.50409654976</v>
          </cell>
          <cell r="BI206">
            <v>54604</v>
          </cell>
          <cell r="BJ206">
            <v>57137.374993187434</v>
          </cell>
          <cell r="BK206">
            <v>583536</v>
          </cell>
          <cell r="BL206">
            <v>0</v>
          </cell>
          <cell r="BM206">
            <v>560.40892538295213</v>
          </cell>
          <cell r="BN206">
            <v>0</v>
          </cell>
          <cell r="BO206">
            <v>584096.408925383</v>
          </cell>
          <cell r="BP206">
            <v>0</v>
          </cell>
          <cell r="BQ206">
            <v>2257496.6117635788</v>
          </cell>
          <cell r="BR206">
            <v>0</v>
          </cell>
          <cell r="BS206">
            <v>356346.59825275978</v>
          </cell>
          <cell r="BT206">
            <v>2613843.2100163386</v>
          </cell>
          <cell r="BU206">
            <v>-478404</v>
          </cell>
          <cell r="BV206">
            <v>-478404</v>
          </cell>
          <cell r="BW206">
            <v>-478404</v>
          </cell>
          <cell r="BX206">
            <v>-477847</v>
          </cell>
          <cell r="BY206">
            <v>-116688</v>
          </cell>
          <cell r="BZ206">
            <v>0</v>
          </cell>
          <cell r="CA206"/>
          <cell r="CB206">
            <v>-2029747</v>
          </cell>
          <cell r="CC206">
            <v>5653271</v>
          </cell>
          <cell r="CD206">
            <v>57137.374993187434</v>
          </cell>
          <cell r="CE206">
            <v>-161043.76</v>
          </cell>
          <cell r="CF206">
            <v>-946325.98876605229</v>
          </cell>
          <cell r="CG206">
            <v>-119499</v>
          </cell>
          <cell r="CH206">
            <v>365119.76</v>
          </cell>
          <cell r="CI206">
            <v>416878.50409654976</v>
          </cell>
          <cell r="CJ206">
            <v>-54604</v>
          </cell>
          <cell r="CK206">
            <v>5210933.8903236846</v>
          </cell>
          <cell r="CL206"/>
          <cell r="CM206"/>
          <cell r="CN206"/>
          <cell r="CO206"/>
          <cell r="CP206"/>
          <cell r="CQ206"/>
          <cell r="CR206"/>
          <cell r="CS206">
            <v>1.6440453688332634E-4</v>
          </cell>
          <cell r="CT206">
            <v>1.7242612589433043E-4</v>
          </cell>
          <cell r="CU206">
            <v>1.8291559199471504E-4</v>
          </cell>
          <cell r="CV206">
            <v>1.8800563928307525E-4</v>
          </cell>
          <cell r="CW206"/>
          <cell r="CX206"/>
          <cell r="CY206"/>
          <cell r="CZ206"/>
          <cell r="DA206"/>
          <cell r="DB206"/>
          <cell r="DC206"/>
          <cell r="DD206">
            <v>7152156</v>
          </cell>
          <cell r="DE206">
            <v>5653271</v>
          </cell>
          <cell r="DF206">
            <v>5210933</v>
          </cell>
          <cell r="DG206">
            <v>5948404</v>
          </cell>
          <cell r="DH206"/>
          <cell r="DI206"/>
          <cell r="DJ206"/>
          <cell r="DK206"/>
          <cell r="DL206"/>
          <cell r="DM206"/>
          <cell r="DN206"/>
          <cell r="DO206">
            <v>2222535.118539257</v>
          </cell>
          <cell r="DP206">
            <v>2454038.7169557852</v>
          </cell>
          <cell r="DQ206">
            <v>2661897.2735046577</v>
          </cell>
          <cell r="DR206">
            <v>2905924.9743801616</v>
          </cell>
          <cell r="DS206"/>
          <cell r="DT206"/>
          <cell r="DU206"/>
          <cell r="DV206"/>
          <cell r="DW206"/>
          <cell r="DX206"/>
          <cell r="DY206"/>
          <cell r="DZ206">
            <v>3.2180170924366296</v>
          </cell>
          <cell r="EA206">
            <v>2.3036600689873534</v>
          </cell>
          <cell r="EB206">
            <v>1.9576010884669783</v>
          </cell>
          <cell r="EC206">
            <v>2.0469915955998843</v>
          </cell>
          <cell r="ED206"/>
          <cell r="EE206"/>
          <cell r="EF206"/>
          <cell r="EG206"/>
          <cell r="EH206"/>
          <cell r="EI206"/>
          <cell r="EJ206"/>
          <cell r="EK206">
            <v>2.41E-2</v>
          </cell>
          <cell r="EL206">
            <v>3.5200000000000002E-2</v>
          </cell>
          <cell r="EM206">
            <v>4.396794443253986E-2</v>
          </cell>
          <cell r="EN206">
            <v>4.3984752298205455E-2</v>
          </cell>
        </row>
        <row r="207">
          <cell r="B207">
            <v>36008</v>
          </cell>
          <cell r="C207" t="str">
            <v>Pine Lake Prep Charter</v>
          </cell>
          <cell r="D207">
            <v>5.2970241950837753E-4</v>
          </cell>
          <cell r="E207">
            <v>815260.58621151117</v>
          </cell>
          <cell r="F207">
            <v>631834.50245421613</v>
          </cell>
          <cell r="G207">
            <v>-65586.990000000049</v>
          </cell>
          <cell r="H207">
            <v>-38328.280240018656</v>
          </cell>
          <cell r="I207">
            <v>-13830.065094639409</v>
          </cell>
          <cell r="J207">
            <v>161108.28427044541</v>
          </cell>
          <cell r="K207">
            <v>0</v>
          </cell>
          <cell r="L207">
            <v>-49947.047196086845</v>
          </cell>
          <cell r="M207">
            <v>2384.9885524715405</v>
          </cell>
          <cell r="N207">
            <v>113.70380256199029</v>
          </cell>
          <cell r="O207">
            <v>-993.13853663383748</v>
          </cell>
          <cell r="P207">
            <v>1615.9170870837102</v>
          </cell>
          <cell r="Q207">
            <v>-1756614.8575969667</v>
          </cell>
          <cell r="R207">
            <v>122789</v>
          </cell>
          <cell r="S207">
            <v>-190193.39628605545</v>
          </cell>
          <cell r="T207">
            <v>1328346</v>
          </cell>
          <cell r="U207">
            <v>805541.41605520283</v>
          </cell>
          <cell r="V207">
            <v>11160.507919970454</v>
          </cell>
          <cell r="W207">
            <v>0</v>
          </cell>
          <cell r="X207">
            <v>2145047.9239751734</v>
          </cell>
          <cell r="Y207">
            <v>1607892</v>
          </cell>
          <cell r="Z207">
            <v>5038646.0765542621</v>
          </cell>
          <cell r="AA207">
            <v>0</v>
          </cell>
          <cell r="AB207">
            <v>844890.90588187473</v>
          </cell>
          <cell r="AC207">
            <v>7491428.9824361373</v>
          </cell>
          <cell r="AD207" t="str">
            <v>N/A</v>
          </cell>
          <cell r="AE207">
            <v>-1548131</v>
          </cell>
          <cell r="AF207">
            <v>-1548131</v>
          </cell>
          <cell r="AG207">
            <v>-1546517</v>
          </cell>
          <cell r="AH207">
            <v>-785297</v>
          </cell>
          <cell r="AI207">
            <v>81694</v>
          </cell>
          <cell r="AJ207">
            <v>0</v>
          </cell>
          <cell r="AK207">
            <v>-5346382</v>
          </cell>
          <cell r="AL207">
            <v>15278525</v>
          </cell>
          <cell r="AM207">
            <v>-190193.39628605545</v>
          </cell>
          <cell r="AN207">
            <v>-473447.00999999995</v>
          </cell>
          <cell r="AO207">
            <v>745931.04228110251</v>
          </cell>
          <cell r="AP207">
            <v>94414</v>
          </cell>
          <cell r="AQ207">
            <v>-327920</v>
          </cell>
          <cell r="AR207">
            <v>1754998.940509883</v>
          </cell>
          <cell r="AS207">
            <v>-122789</v>
          </cell>
          <cell r="AT207">
            <v>16759519.576504931</v>
          </cell>
          <cell r="AU207">
            <v>5.3631090936572098E-4</v>
          </cell>
          <cell r="AV207">
            <v>940359.13322737627</v>
          </cell>
          <cell r="AW207">
            <v>676758.97576667182</v>
          </cell>
          <cell r="AX207">
            <v>-319994</v>
          </cell>
          <cell r="AY207">
            <v>0</v>
          </cell>
          <cell r="AZ207">
            <v>-7235.7705661913287</v>
          </cell>
          <cell r="BA207">
            <v>-549001.12867285451</v>
          </cell>
          <cell r="BB207">
            <v>0</v>
          </cell>
          <cell r="BC207">
            <v>-47000.634600937607</v>
          </cell>
          <cell r="BD207">
            <v>1636.0759595310715</v>
          </cell>
          <cell r="BE207">
            <v>159.71982454002409</v>
          </cell>
          <cell r="BF207">
            <v>-59.644594996634247</v>
          </cell>
          <cell r="BG207">
            <v>0</v>
          </cell>
          <cell r="BH207">
            <v>-1222293.2292918025</v>
          </cell>
          <cell r="BI207">
            <v>442782</v>
          </cell>
          <cell r="BJ207">
            <v>-83888.502948663197</v>
          </cell>
          <cell r="BK207">
            <v>1771128</v>
          </cell>
          <cell r="BL207">
            <v>0</v>
          </cell>
          <cell r="BM207">
            <v>1643.1263027455932</v>
          </cell>
          <cell r="BN207">
            <v>0</v>
          </cell>
          <cell r="BO207">
            <v>1772771.1263027457</v>
          </cell>
          <cell r="BP207">
            <v>1599965</v>
          </cell>
          <cell r="BQ207">
            <v>6619009.6073381221</v>
          </cell>
          <cell r="BR207">
            <v>0</v>
          </cell>
          <cell r="BS207">
            <v>1044812.8892360396</v>
          </cell>
          <cell r="BT207">
            <v>9263787.4965741616</v>
          </cell>
          <cell r="BU207">
            <v>-1654105</v>
          </cell>
          <cell r="BV207">
            <v>-1654105</v>
          </cell>
          <cell r="BW207">
            <v>-1654105</v>
          </cell>
          <cell r="BX207">
            <v>-1652471</v>
          </cell>
          <cell r="BY207">
            <v>-876230</v>
          </cell>
          <cell r="BZ207">
            <v>0</v>
          </cell>
          <cell r="CA207"/>
          <cell r="CB207">
            <v>-7491016</v>
          </cell>
          <cell r="CC207">
            <v>18912044</v>
          </cell>
          <cell r="CD207">
            <v>-83888.502948663197</v>
          </cell>
          <cell r="CE207">
            <v>-416051.65</v>
          </cell>
          <cell r="CF207">
            <v>-2774640.1827035085</v>
          </cell>
          <cell r="CG207">
            <v>461515</v>
          </cell>
          <cell r="CH207">
            <v>-1599965.35</v>
          </cell>
          <cell r="CI207">
            <v>1222293.2292918025</v>
          </cell>
          <cell r="CJ207">
            <v>-442782</v>
          </cell>
          <cell r="CK207">
            <v>15278524.543639632</v>
          </cell>
          <cell r="CL207"/>
          <cell r="CM207"/>
          <cell r="CN207"/>
          <cell r="CO207"/>
          <cell r="CP207"/>
          <cell r="CQ207"/>
          <cell r="CR207"/>
          <cell r="CS207">
            <v>5.1236741829565377E-4</v>
          </cell>
          <cell r="CT207">
            <v>5.7682193363825073E-4</v>
          </cell>
          <cell r="CU207">
            <v>5.3631090936572098E-4</v>
          </cell>
          <cell r="CV207">
            <v>5.2970241950837753E-4</v>
          </cell>
          <cell r="CW207"/>
          <cell r="CX207"/>
          <cell r="CY207"/>
          <cell r="CZ207"/>
          <cell r="DA207"/>
          <cell r="DB207"/>
          <cell r="DC207"/>
          <cell r="DD207">
            <v>22289724</v>
          </cell>
          <cell r="DE207">
            <v>18912044</v>
          </cell>
          <cell r="DF207">
            <v>15278525</v>
          </cell>
          <cell r="DG207">
            <v>16759519</v>
          </cell>
          <cell r="DH207"/>
          <cell r="DI207"/>
          <cell r="DJ207"/>
          <cell r="DK207"/>
          <cell r="DL207"/>
          <cell r="DM207"/>
          <cell r="DN207"/>
          <cell r="DO207">
            <v>6014817.0935925273</v>
          </cell>
          <cell r="DP207">
            <v>6901918.5271067331</v>
          </cell>
          <cell r="DQ207">
            <v>6876930.54839327</v>
          </cell>
          <cell r="DR207">
            <v>7550973.9055606471</v>
          </cell>
          <cell r="DS207"/>
          <cell r="DT207"/>
          <cell r="DU207"/>
          <cell r="DV207"/>
          <cell r="DW207"/>
          <cell r="DX207"/>
          <cell r="DY207"/>
          <cell r="DZ207">
            <v>3.7058024630116897</v>
          </cell>
          <cell r="EA207">
            <v>2.7401140604202237</v>
          </cell>
          <cell r="EB207">
            <v>2.2217070381159636</v>
          </cell>
          <cell r="EC207">
            <v>2.2195175363615078</v>
          </cell>
          <cell r="ED207"/>
          <cell r="EE207"/>
          <cell r="EF207"/>
          <cell r="EG207"/>
          <cell r="EH207"/>
          <cell r="EI207"/>
          <cell r="EJ207"/>
          <cell r="EK207">
            <v>2.41E-2</v>
          </cell>
          <cell r="EL207">
            <v>3.5200000000000002E-2</v>
          </cell>
          <cell r="EM207">
            <v>4.396794443253986E-2</v>
          </cell>
          <cell r="EN207">
            <v>4.3984752298205455E-2</v>
          </cell>
        </row>
        <row r="208">
          <cell r="B208">
            <v>36009</v>
          </cell>
          <cell r="C208" t="str">
            <v>Charlotte Secondary Charter</v>
          </cell>
          <cell r="D208">
            <v>1.0056708038169985E-4</v>
          </cell>
          <cell r="E208">
            <v>154781.95659679838</v>
          </cell>
          <cell r="F208">
            <v>119957.44942078659</v>
          </cell>
          <cell r="G208">
            <v>-167643.69</v>
          </cell>
          <cell r="H208">
            <v>-7276.8465799490496</v>
          </cell>
          <cell r="I208">
            <v>-2625.718170869608</v>
          </cell>
          <cell r="J208">
            <v>30587.343341608779</v>
          </cell>
          <cell r="K208">
            <v>0</v>
          </cell>
          <cell r="L208">
            <v>-9482.736957968491</v>
          </cell>
          <cell r="M208">
            <v>452.80392656776604</v>
          </cell>
          <cell r="N208">
            <v>21.587327206414162</v>
          </cell>
          <cell r="O208">
            <v>-188.55311844056865</v>
          </cell>
          <cell r="P208">
            <v>306.79124278445852</v>
          </cell>
          <cell r="Q208">
            <v>-333503.53156325058</v>
          </cell>
          <cell r="R208">
            <v>-279646</v>
          </cell>
          <cell r="S208">
            <v>-494259.14453472593</v>
          </cell>
          <cell r="T208">
            <v>91557</v>
          </cell>
          <cell r="U208">
            <v>152936.7157023731</v>
          </cell>
          <cell r="V208">
            <v>2118.8872388575437</v>
          </cell>
          <cell r="W208">
            <v>0</v>
          </cell>
          <cell r="X208">
            <v>246612.60294123064</v>
          </cell>
          <cell r="Y208">
            <v>2078870</v>
          </cell>
          <cell r="Z208">
            <v>956616.21758507926</v>
          </cell>
          <cell r="AA208">
            <v>0</v>
          </cell>
          <cell r="AB208">
            <v>160407.44485262045</v>
          </cell>
          <cell r="AC208">
            <v>3195893.6624376997</v>
          </cell>
          <cell r="AD208" t="str">
            <v>N/A</v>
          </cell>
          <cell r="AE208">
            <v>-752070</v>
          </cell>
          <cell r="AF208">
            <v>-752070</v>
          </cell>
          <cell r="AG208">
            <v>-751764</v>
          </cell>
          <cell r="AH208">
            <v>-553696</v>
          </cell>
          <cell r="AI208">
            <v>-139680</v>
          </cell>
          <cell r="AJ208">
            <v>0</v>
          </cell>
          <cell r="AK208">
            <v>-2949280</v>
          </cell>
          <cell r="AL208">
            <v>3517151</v>
          </cell>
          <cell r="AM208">
            <v>-494259.14453472593</v>
          </cell>
          <cell r="AN208">
            <v>-84318.310000000012</v>
          </cell>
          <cell r="AO208">
            <v>141619.34007760815</v>
          </cell>
          <cell r="AP208">
            <v>327067</v>
          </cell>
          <cell r="AQ208">
            <v>-838210</v>
          </cell>
          <cell r="AR208">
            <v>333196.74032046611</v>
          </cell>
          <cell r="AS208">
            <v>279646</v>
          </cell>
          <cell r="AT208">
            <v>3181892.6258633486</v>
          </cell>
          <cell r="AU208">
            <v>1.2345997267523029E-4</v>
          </cell>
          <cell r="AV208">
            <v>216472.77887831753</v>
          </cell>
          <cell r="AW208">
            <v>155791.43216513231</v>
          </cell>
          <cell r="AX208">
            <v>-310166</v>
          </cell>
          <cell r="AY208">
            <v>0</v>
          </cell>
          <cell r="AZ208">
            <v>-1665.6905925011476</v>
          </cell>
          <cell r="BA208">
            <v>-126381.28958589003</v>
          </cell>
          <cell r="BB208">
            <v>0</v>
          </cell>
          <cell r="BC208">
            <v>-10819.651366803106</v>
          </cell>
          <cell r="BD208">
            <v>376.62835070275696</v>
          </cell>
          <cell r="BE208">
            <v>36.767861382355683</v>
          </cell>
          <cell r="BF208">
            <v>-13.730319372429875</v>
          </cell>
          <cell r="BG208">
            <v>0</v>
          </cell>
          <cell r="BH208">
            <v>-281374.63932619785</v>
          </cell>
          <cell r="BI208">
            <v>30519</v>
          </cell>
          <cell r="BJ208">
            <v>-327224.39393522963</v>
          </cell>
          <cell r="BK208">
            <v>122076</v>
          </cell>
          <cell r="BL208">
            <v>0</v>
          </cell>
          <cell r="BM208">
            <v>378.25135550354554</v>
          </cell>
          <cell r="BN208">
            <v>0</v>
          </cell>
          <cell r="BO208">
            <v>122454.25135550354</v>
          </cell>
          <cell r="BP208">
            <v>1550825</v>
          </cell>
          <cell r="BQ208">
            <v>1523710.8382253665</v>
          </cell>
          <cell r="BR208">
            <v>0</v>
          </cell>
          <cell r="BS208">
            <v>240518.26748847147</v>
          </cell>
          <cell r="BT208">
            <v>3315054.1057138378</v>
          </cell>
          <cell r="BU208">
            <v>-688691</v>
          </cell>
          <cell r="BV208">
            <v>-688691</v>
          </cell>
          <cell r="BW208">
            <v>-688691</v>
          </cell>
          <cell r="BX208">
            <v>-688315</v>
          </cell>
          <cell r="BY208">
            <v>-438212</v>
          </cell>
          <cell r="BZ208">
            <v>0</v>
          </cell>
          <cell r="CA208"/>
          <cell r="CB208">
            <v>-3192600</v>
          </cell>
          <cell r="CC208">
            <v>5403591</v>
          </cell>
          <cell r="CD208">
            <v>-327224.39393522963</v>
          </cell>
          <cell r="CE208">
            <v>-91601.26</v>
          </cell>
          <cell r="CF208">
            <v>-638728.38526686537</v>
          </cell>
          <cell r="CG208">
            <v>471083</v>
          </cell>
          <cell r="CH208">
            <v>-1550824.74</v>
          </cell>
          <cell r="CI208">
            <v>281374.63932619785</v>
          </cell>
          <cell r="CJ208">
            <v>-30519</v>
          </cell>
          <cell r="CK208">
            <v>3517150.8601241028</v>
          </cell>
          <cell r="CL208"/>
          <cell r="CM208"/>
          <cell r="CN208"/>
          <cell r="CO208"/>
          <cell r="CP208"/>
          <cell r="CQ208"/>
          <cell r="CR208"/>
          <cell r="CS208">
            <v>1.5927350958971524E-4</v>
          </cell>
          <cell r="CT208">
            <v>1.6481084666632596E-4</v>
          </cell>
          <cell r="CU208">
            <v>1.2345997267523029E-4</v>
          </cell>
          <cell r="CV208">
            <v>1.0056708038169985E-4</v>
          </cell>
          <cell r="CW208"/>
          <cell r="CX208"/>
          <cell r="CY208"/>
          <cell r="CZ208"/>
          <cell r="DA208"/>
          <cell r="DB208"/>
          <cell r="DC208"/>
          <cell r="DD208">
            <v>6928939</v>
          </cell>
          <cell r="DE208">
            <v>5403591</v>
          </cell>
          <cell r="DF208">
            <v>3517151</v>
          </cell>
          <cell r="DG208">
            <v>3181892</v>
          </cell>
          <cell r="DH208"/>
          <cell r="DI208"/>
          <cell r="DJ208"/>
          <cell r="DK208"/>
          <cell r="DL208"/>
          <cell r="DM208"/>
          <cell r="DN208"/>
          <cell r="DO208">
            <v>1966176.6873376211</v>
          </cell>
          <cell r="DP208">
            <v>1701731.373739982</v>
          </cell>
          <cell r="DQ208">
            <v>1514080.0503142206</v>
          </cell>
          <cell r="DR208">
            <v>1344786.9457892943</v>
          </cell>
          <cell r="DS208"/>
          <cell r="DT208"/>
          <cell r="DU208"/>
          <cell r="DV208"/>
          <cell r="DW208"/>
          <cell r="DX208"/>
          <cell r="DY208"/>
          <cell r="DZ208">
            <v>3.5240673153247495</v>
          </cell>
          <cell r="EA208">
            <v>3.175348990671925</v>
          </cell>
          <cell r="EB208">
            <v>2.3229623818569416</v>
          </cell>
          <cell r="EC208">
            <v>2.3660937592850111</v>
          </cell>
          <cell r="ED208"/>
          <cell r="EE208"/>
          <cell r="EF208"/>
          <cell r="EG208"/>
          <cell r="EH208"/>
          <cell r="EI208"/>
          <cell r="EJ208"/>
          <cell r="EK208">
            <v>2.41E-2</v>
          </cell>
          <cell r="EL208">
            <v>3.5200000000000002E-2</v>
          </cell>
          <cell r="EM208">
            <v>4.396794443253986E-2</v>
          </cell>
          <cell r="EN208">
            <v>4.3984752298205455E-2</v>
          </cell>
        </row>
        <row r="209">
          <cell r="B209">
            <v>36100</v>
          </cell>
          <cell r="C209" t="str">
            <v>Mitchell County Schools</v>
          </cell>
          <cell r="D209">
            <v>6.3977135424700762E-4</v>
          </cell>
          <cell r="E209">
            <v>984666.76778413076</v>
          </cell>
          <cell r="F209">
            <v>763125.86163055082</v>
          </cell>
          <cell r="G209">
            <v>-73865.420000000042</v>
          </cell>
          <cell r="H209">
            <v>-46292.66329928051</v>
          </cell>
          <cell r="I209">
            <v>-16703.86834014034</v>
          </cell>
          <cell r="J209">
            <v>194585.6039392408</v>
          </cell>
          <cell r="K209">
            <v>0</v>
          </cell>
          <cell r="L209">
            <v>-60325.739223425058</v>
          </cell>
          <cell r="M209">
            <v>2880.5746394258181</v>
          </cell>
          <cell r="N209">
            <v>137.33075981724568</v>
          </cell>
          <cell r="O209">
            <v>-1199.5066723063603</v>
          </cell>
          <cell r="P209">
            <v>1951.6948102935266</v>
          </cell>
          <cell r="Q209">
            <v>-2121628.7200996103</v>
          </cell>
          <cell r="R209">
            <v>-155698</v>
          </cell>
          <cell r="S209">
            <v>-528366.08407130372</v>
          </cell>
          <cell r="T209">
            <v>108528</v>
          </cell>
          <cell r="U209">
            <v>972928.01329849043</v>
          </cell>
          <cell r="V209">
            <v>13479.593453001069</v>
          </cell>
          <cell r="W209">
            <v>0</v>
          </cell>
          <cell r="X209">
            <v>1094935.6067514915</v>
          </cell>
          <cell r="Y209">
            <v>1136826</v>
          </cell>
          <cell r="Z209">
            <v>6085646.0254803672</v>
          </cell>
          <cell r="AA209">
            <v>0</v>
          </cell>
          <cell r="AB209">
            <v>1020454.0873132243</v>
          </cell>
          <cell r="AC209">
            <v>8242926.1127935918</v>
          </cell>
          <cell r="AD209" t="str">
            <v>N/A</v>
          </cell>
          <cell r="AE209">
            <v>-2168479</v>
          </cell>
          <cell r="AF209">
            <v>-2168479</v>
          </cell>
          <cell r="AG209">
            <v>-2166530</v>
          </cell>
          <cell r="AH209">
            <v>-748519</v>
          </cell>
          <cell r="AI209">
            <v>104016</v>
          </cell>
          <cell r="AJ209">
            <v>0</v>
          </cell>
          <cell r="AK209">
            <v>-7147991</v>
          </cell>
          <cell r="AL209">
            <v>18538938</v>
          </cell>
          <cell r="AM209">
            <v>-528366.08407130372</v>
          </cell>
          <cell r="AN209">
            <v>-732477.58</v>
          </cell>
          <cell r="AO209">
            <v>900930.96712297585</v>
          </cell>
          <cell r="AP209">
            <v>156975</v>
          </cell>
          <cell r="AQ209">
            <v>-369330</v>
          </cell>
          <cell r="AR209">
            <v>2119677.0252893167</v>
          </cell>
          <cell r="AS209">
            <v>155698</v>
          </cell>
          <cell r="AT209">
            <v>20242045.328340989</v>
          </cell>
          <cell r="AU209">
            <v>6.5075882153593193E-4</v>
          </cell>
          <cell r="AV209">
            <v>1141030.3066244344</v>
          </cell>
          <cell r="AW209">
            <v>821178.28640599502</v>
          </cell>
          <cell r="AX209">
            <v>-191878</v>
          </cell>
          <cell r="AY209">
            <v>0</v>
          </cell>
          <cell r="AZ209">
            <v>-8779.8727274221237</v>
          </cell>
          <cell r="BA209">
            <v>-666157.11386436794</v>
          </cell>
          <cell r="BB209">
            <v>0</v>
          </cell>
          <cell r="BC209">
            <v>-57030.496770092461</v>
          </cell>
          <cell r="BD209">
            <v>1985.2120193245507</v>
          </cell>
          <cell r="BE209">
            <v>193.80378615925895</v>
          </cell>
          <cell r="BF209">
            <v>-72.37265860748964</v>
          </cell>
          <cell r="BG209">
            <v>0</v>
          </cell>
          <cell r="BH209">
            <v>-1483128.6993695495</v>
          </cell>
          <cell r="BI209">
            <v>36176</v>
          </cell>
          <cell r="BJ209">
            <v>-406482.9465541261</v>
          </cell>
          <cell r="BK209">
            <v>144704</v>
          </cell>
          <cell r="BL209">
            <v>0</v>
          </cell>
          <cell r="BM209">
            <v>1993.7668947924622</v>
          </cell>
          <cell r="BN209">
            <v>0</v>
          </cell>
          <cell r="BO209">
            <v>146697.76689479247</v>
          </cell>
          <cell r="BP209">
            <v>959370</v>
          </cell>
          <cell r="BQ209">
            <v>8031495.9412266612</v>
          </cell>
          <cell r="BR209">
            <v>0</v>
          </cell>
          <cell r="BS209">
            <v>1267774.3313648421</v>
          </cell>
          <cell r="BT209">
            <v>10258640.272591503</v>
          </cell>
          <cell r="BU209">
            <v>-2311778</v>
          </cell>
          <cell r="BV209">
            <v>-2311778</v>
          </cell>
          <cell r="BW209">
            <v>-2311778</v>
          </cell>
          <cell r="BX209">
            <v>-2309796</v>
          </cell>
          <cell r="BY209">
            <v>-866811</v>
          </cell>
          <cell r="BZ209">
            <v>0</v>
          </cell>
          <cell r="CA209"/>
          <cell r="CB209">
            <v>-10111941</v>
          </cell>
          <cell r="CC209">
            <v>22205523</v>
          </cell>
          <cell r="CD209">
            <v>-406482.9465541261</v>
          </cell>
          <cell r="CE209">
            <v>-683008.9</v>
          </cell>
          <cell r="CF209">
            <v>-3366744.0731679937</v>
          </cell>
          <cell r="CG209">
            <v>302068</v>
          </cell>
          <cell r="CH209">
            <v>-959370.10000000009</v>
          </cell>
          <cell r="CI209">
            <v>1483128.6993695495</v>
          </cell>
          <cell r="CJ209">
            <v>-36176</v>
          </cell>
          <cell r="CK209">
            <v>18538937.679647431</v>
          </cell>
          <cell r="CL209"/>
          <cell r="CM209"/>
          <cell r="CN209"/>
          <cell r="CO209"/>
          <cell r="CP209"/>
          <cell r="CQ209"/>
          <cell r="CR209"/>
          <cell r="CS209">
            <v>6.7253678859313421E-4</v>
          </cell>
          <cell r="CT209">
            <v>6.7727383972215601E-4</v>
          </cell>
          <cell r="CU209">
            <v>6.5075882153593193E-4</v>
          </cell>
          <cell r="CV209">
            <v>6.3977135424700762E-4</v>
          </cell>
          <cell r="CW209"/>
          <cell r="CX209"/>
          <cell r="CY209"/>
          <cell r="CZ209"/>
          <cell r="DA209"/>
          <cell r="DB209"/>
          <cell r="DC209"/>
          <cell r="DD209">
            <v>29257636</v>
          </cell>
          <cell r="DE209">
            <v>22205523</v>
          </cell>
          <cell r="DF209">
            <v>18538938</v>
          </cell>
          <cell r="DG209">
            <v>20242045</v>
          </cell>
          <cell r="DH209"/>
          <cell r="DI209"/>
          <cell r="DJ209"/>
          <cell r="DK209"/>
          <cell r="DL209"/>
          <cell r="DM209"/>
          <cell r="DN209"/>
          <cell r="DO209">
            <v>11228316.916649066</v>
          </cell>
          <cell r="DP209">
            <v>11272355.97801129</v>
          </cell>
          <cell r="DQ209">
            <v>11289475.163082479</v>
          </cell>
          <cell r="DR209">
            <v>11682234.708775986</v>
          </cell>
          <cell r="DS209"/>
          <cell r="DT209"/>
          <cell r="DU209"/>
          <cell r="DV209"/>
          <cell r="DW209"/>
          <cell r="DX209"/>
          <cell r="DY209"/>
          <cell r="DZ209">
            <v>2.6057009449579671</v>
          </cell>
          <cell r="EA209">
            <v>1.9699096660286255</v>
          </cell>
          <cell r="EB209">
            <v>1.6421434771940389</v>
          </cell>
          <cell r="EC209">
            <v>1.7327202803752668</v>
          </cell>
          <cell r="ED209"/>
          <cell r="EE209"/>
          <cell r="EF209"/>
          <cell r="EG209"/>
          <cell r="EH209"/>
          <cell r="EI209"/>
          <cell r="EJ209"/>
          <cell r="EK209">
            <v>2.41E-2</v>
          </cell>
          <cell r="EL209">
            <v>3.5200000000000002E-2</v>
          </cell>
          <cell r="EM209">
            <v>4.396794443253986E-2</v>
          </cell>
          <cell r="EN209">
            <v>4.3984752298205455E-2</v>
          </cell>
        </row>
        <row r="210">
          <cell r="B210">
            <v>36102</v>
          </cell>
          <cell r="C210" t="str">
            <v>Kipp Charlotte Charter</v>
          </cell>
          <cell r="D210">
            <v>2.502253667463178E-4</v>
          </cell>
          <cell r="E210">
            <v>385119.77983398101</v>
          </cell>
          <cell r="F210">
            <v>298471.3950265107</v>
          </cell>
          <cell r="G210">
            <v>57656.479999999981</v>
          </cell>
          <cell r="H210">
            <v>-18105.841367905308</v>
          </cell>
          <cell r="I210">
            <v>-6533.1646278743547</v>
          </cell>
          <cell r="J210">
            <v>76105.711495253316</v>
          </cell>
          <cell r="K210">
            <v>0</v>
          </cell>
          <cell r="L210">
            <v>-23594.414037481685</v>
          </cell>
          <cell r="M210">
            <v>1126.6413239755316</v>
          </cell>
          <cell r="N210">
            <v>53.712376324297594</v>
          </cell>
          <cell r="O210">
            <v>-469.14728988730451</v>
          </cell>
          <cell r="P210">
            <v>763.34075672608481</v>
          </cell>
          <cell r="Q210">
            <v>-829804.77488130506</v>
          </cell>
          <cell r="R210">
            <v>552859</v>
          </cell>
          <cell r="S210">
            <v>493648.71860831731</v>
          </cell>
          <cell r="T210">
            <v>2333565</v>
          </cell>
          <cell r="U210">
            <v>380528.55497401295</v>
          </cell>
          <cell r="V210">
            <v>5272.0963403219339</v>
          </cell>
          <cell r="W210">
            <v>0</v>
          </cell>
          <cell r="X210">
            <v>2719365.6513143349</v>
          </cell>
          <cell r="Y210">
            <v>0</v>
          </cell>
          <cell r="Z210">
            <v>2380198.7983759725</v>
          </cell>
          <cell r="AA210">
            <v>0</v>
          </cell>
          <cell r="AB210">
            <v>399116.80407489091</v>
          </cell>
          <cell r="AC210">
            <v>2779315.6024508635</v>
          </cell>
          <cell r="AD210" t="str">
            <v>N/A</v>
          </cell>
          <cell r="AE210">
            <v>-147828</v>
          </cell>
          <cell r="AF210">
            <v>-147828</v>
          </cell>
          <cell r="AG210">
            <v>-147066</v>
          </cell>
          <cell r="AH210">
            <v>255545</v>
          </cell>
          <cell r="AI210">
            <v>127228</v>
          </cell>
          <cell r="AJ210">
            <v>0</v>
          </cell>
          <cell r="AK210">
            <v>-59949</v>
          </cell>
          <cell r="AL210">
            <v>6847092</v>
          </cell>
          <cell r="AM210">
            <v>493648.71860831731</v>
          </cell>
          <cell r="AN210">
            <v>-199453.47999999998</v>
          </cell>
          <cell r="AO210">
            <v>352369.29594447504</v>
          </cell>
          <cell r="AP210">
            <v>-141108</v>
          </cell>
          <cell r="AQ210">
            <v>288275</v>
          </cell>
          <cell r="AR210">
            <v>829041.43412457895</v>
          </cell>
          <cell r="AS210">
            <v>-552859</v>
          </cell>
          <cell r="AT210">
            <v>7917005.9686773717</v>
          </cell>
          <cell r="AU210">
            <v>2.4034847255425206E-4</v>
          </cell>
          <cell r="AV210">
            <v>421423.24046874273</v>
          </cell>
          <cell r="AW210">
            <v>303290.46691455605</v>
          </cell>
          <cell r="AX210">
            <v>386713</v>
          </cell>
          <cell r="AY210">
            <v>0</v>
          </cell>
          <cell r="AZ210">
            <v>-3242.7205431899401</v>
          </cell>
          <cell r="BA210">
            <v>-246035.6118116937</v>
          </cell>
          <cell r="BB210">
            <v>0</v>
          </cell>
          <cell r="BC210">
            <v>-21063.399118201705</v>
          </cell>
          <cell r="BD210">
            <v>733.20969420719939</v>
          </cell>
          <cell r="BE210">
            <v>71.57865930832692</v>
          </cell>
          <cell r="BF210">
            <v>-26.729807380782507</v>
          </cell>
          <cell r="BG210">
            <v>0</v>
          </cell>
          <cell r="BH210">
            <v>-547772.39385476883</v>
          </cell>
          <cell r="BI210">
            <v>166146</v>
          </cell>
          <cell r="BJ210">
            <v>460236.64060157933</v>
          </cell>
          <cell r="BK210">
            <v>2598149</v>
          </cell>
          <cell r="BL210">
            <v>0</v>
          </cell>
          <cell r="BM210">
            <v>736.36931522739758</v>
          </cell>
          <cell r="BN210">
            <v>0</v>
          </cell>
          <cell r="BO210">
            <v>2598885.3693152275</v>
          </cell>
          <cell r="BP210">
            <v>0</v>
          </cell>
          <cell r="BQ210">
            <v>2966318.2701748707</v>
          </cell>
          <cell r="BR210">
            <v>0</v>
          </cell>
          <cell r="BS210">
            <v>468234.33506110898</v>
          </cell>
          <cell r="BT210">
            <v>3434552.6052359799</v>
          </cell>
          <cell r="BU210">
            <v>-243459</v>
          </cell>
          <cell r="BV210">
            <v>-243459</v>
          </cell>
          <cell r="BW210">
            <v>-243459</v>
          </cell>
          <cell r="BX210">
            <v>-242726</v>
          </cell>
          <cell r="BY210">
            <v>137435</v>
          </cell>
          <cell r="BZ210">
            <v>0</v>
          </cell>
          <cell r="CA210"/>
          <cell r="CB210">
            <v>-835668</v>
          </cell>
          <cell r="CC210">
            <v>6113381</v>
          </cell>
          <cell r="CD210">
            <v>460236.64060157933</v>
          </cell>
          <cell r="CE210">
            <v>-184337.75</v>
          </cell>
          <cell r="CF210">
            <v>-1243458.8186713168</v>
          </cell>
          <cell r="CG210">
            <v>-613920</v>
          </cell>
          <cell r="CH210">
            <v>1933564.75</v>
          </cell>
          <cell r="CI210">
            <v>547772.39385476883</v>
          </cell>
          <cell r="CJ210">
            <v>-166146</v>
          </cell>
          <cell r="CK210">
            <v>6847092.2157850312</v>
          </cell>
          <cell r="CL210"/>
          <cell r="CM210"/>
          <cell r="CN210"/>
          <cell r="CO210"/>
          <cell r="CP210"/>
          <cell r="CQ210"/>
          <cell r="CR210"/>
          <cell r="CS210">
            <v>1.6273927781060074E-4</v>
          </cell>
          <cell r="CT210">
            <v>1.8645961799081408E-4</v>
          </cell>
          <cell r="CU210">
            <v>2.4034847255425206E-4</v>
          </cell>
          <cell r="CV210">
            <v>2.502253667463178E-4</v>
          </cell>
          <cell r="CW210"/>
          <cell r="CX210"/>
          <cell r="CY210"/>
          <cell r="CZ210"/>
          <cell r="DA210"/>
          <cell r="DB210"/>
          <cell r="DC210"/>
          <cell r="DD210">
            <v>7079712</v>
          </cell>
          <cell r="DE210">
            <v>6113381</v>
          </cell>
          <cell r="DF210">
            <v>6847092</v>
          </cell>
          <cell r="DG210">
            <v>7917005</v>
          </cell>
          <cell r="DH210"/>
          <cell r="DI210"/>
          <cell r="DJ210"/>
          <cell r="DK210"/>
          <cell r="DL210"/>
          <cell r="DM210"/>
          <cell r="DN210"/>
          <cell r="DO210">
            <v>1824704.0217867708</v>
          </cell>
          <cell r="DP210">
            <v>2447667.6164900563</v>
          </cell>
          <cell r="DQ210">
            <v>3046924.3522939556</v>
          </cell>
          <cell r="DR210">
            <v>3181069.8790837489</v>
          </cell>
          <cell r="DS210"/>
          <cell r="DT210"/>
          <cell r="DU210"/>
          <cell r="DV210"/>
          <cell r="DW210"/>
          <cell r="DX210"/>
          <cell r="DY210"/>
          <cell r="DZ210">
            <v>3.8799234919575976</v>
          </cell>
          <cell r="EA210">
            <v>2.4976352829991515</v>
          </cell>
          <cell r="EB210">
            <v>2.2472143080431222</v>
          </cell>
          <cell r="EC210">
            <v>2.4887868864673774</v>
          </cell>
          <cell r="ED210"/>
          <cell r="EE210"/>
          <cell r="EF210"/>
          <cell r="EG210"/>
          <cell r="EH210"/>
          <cell r="EI210"/>
          <cell r="EJ210"/>
          <cell r="EK210">
            <v>2.41E-2</v>
          </cell>
          <cell r="EL210">
            <v>3.5200000000000002E-2</v>
          </cell>
          <cell r="EM210">
            <v>4.396794443253986E-2</v>
          </cell>
          <cell r="EN210">
            <v>4.3984752298205455E-2</v>
          </cell>
        </row>
        <row r="211">
          <cell r="B211">
            <v>36105</v>
          </cell>
          <cell r="C211" t="str">
            <v>Mayland Technical College</v>
          </cell>
          <cell r="D211">
            <v>3.1004868512487198E-4</v>
          </cell>
          <cell r="E211">
            <v>477193.35136058152</v>
          </cell>
          <cell r="F211">
            <v>369829.26542845275</v>
          </cell>
          <cell r="G211">
            <v>-241711.32</v>
          </cell>
          <cell r="H211">
            <v>-22434.545234935347</v>
          </cell>
          <cell r="I211">
            <v>-8095.0989458648673</v>
          </cell>
          <cell r="J211">
            <v>94300.893975783853</v>
          </cell>
          <cell r="K211">
            <v>0</v>
          </cell>
          <cell r="L211">
            <v>-29235.31352450568</v>
          </cell>
          <cell r="M211">
            <v>1395.9961999380257</v>
          </cell>
          <cell r="N211">
            <v>66.553810554164514</v>
          </cell>
          <cell r="O211">
            <v>-581.30996969193734</v>
          </cell>
          <cell r="P211">
            <v>945.8385494748411</v>
          </cell>
          <cell r="Q211">
            <v>-1028192.6357335433</v>
          </cell>
          <cell r="R211">
            <v>13395</v>
          </cell>
          <cell r="S211">
            <v>-373123.32408375596</v>
          </cell>
          <cell r="T211">
            <v>122408</v>
          </cell>
          <cell r="U211">
            <v>471504.46677843243</v>
          </cell>
          <cell r="V211">
            <v>6532.5372859804966</v>
          </cell>
          <cell r="W211">
            <v>0</v>
          </cell>
          <cell r="X211">
            <v>600445.00406441302</v>
          </cell>
          <cell r="Y211">
            <v>1260191</v>
          </cell>
          <cell r="Z211">
            <v>2949251.3783402429</v>
          </cell>
          <cell r="AA211">
            <v>0</v>
          </cell>
          <cell r="AB211">
            <v>494536.7527030792</v>
          </cell>
          <cell r="AC211">
            <v>4703979.1310433215</v>
          </cell>
          <cell r="AD211" t="str">
            <v>N/A</v>
          </cell>
          <cell r="AE211">
            <v>-1167964</v>
          </cell>
          <cell r="AF211">
            <v>-1167964</v>
          </cell>
          <cell r="AG211">
            <v>-1167020</v>
          </cell>
          <cell r="AH211">
            <v>-445078</v>
          </cell>
          <cell r="AI211">
            <v>-155508</v>
          </cell>
          <cell r="AJ211">
            <v>0</v>
          </cell>
          <cell r="AK211">
            <v>-4103534</v>
          </cell>
          <cell r="AL211">
            <v>9824357</v>
          </cell>
          <cell r="AM211">
            <v>-373123.32408375596</v>
          </cell>
          <cell r="AN211">
            <v>-380646.68</v>
          </cell>
          <cell r="AO211">
            <v>436612.95537922945</v>
          </cell>
          <cell r="AP211">
            <v>497303</v>
          </cell>
          <cell r="AQ211">
            <v>-1208570</v>
          </cell>
          <cell r="AR211">
            <v>1027246.7971840685</v>
          </cell>
          <cell r="AS211">
            <v>-13395</v>
          </cell>
          <cell r="AT211">
            <v>9809784.7484795414</v>
          </cell>
          <cell r="AU211">
            <v>3.4485723474137712E-4</v>
          </cell>
          <cell r="AV211">
            <v>604667.26424066036</v>
          </cell>
          <cell r="AW211">
            <v>435167.78214584314</v>
          </cell>
          <cell r="AX211">
            <v>30603</v>
          </cell>
          <cell r="AY211">
            <v>0</v>
          </cell>
          <cell r="AZ211">
            <v>-4652.7262173930358</v>
          </cell>
          <cell r="BA211">
            <v>-353017.26628668996</v>
          </cell>
          <cell r="BB211">
            <v>0</v>
          </cell>
          <cell r="BC211">
            <v>-30222.224826152713</v>
          </cell>
          <cell r="BD211">
            <v>1052.0252737316273</v>
          </cell>
          <cell r="BE211">
            <v>102.702622792799</v>
          </cell>
          <cell r="BF211">
            <v>-38.352511087523574</v>
          </cell>
          <cell r="BG211">
            <v>0</v>
          </cell>
          <cell r="BH211">
            <v>-785955.7874651372</v>
          </cell>
          <cell r="BI211">
            <v>-17207</v>
          </cell>
          <cell r="BJ211">
            <v>-119500.58302343241</v>
          </cell>
          <cell r="BK211">
            <v>153010</v>
          </cell>
          <cell r="BL211">
            <v>0</v>
          </cell>
          <cell r="BM211">
            <v>1056.5587669395372</v>
          </cell>
          <cell r="BN211">
            <v>0</v>
          </cell>
          <cell r="BO211">
            <v>154066.55876693953</v>
          </cell>
          <cell r="BP211">
            <v>68828</v>
          </cell>
          <cell r="BQ211">
            <v>4256138.2027690103</v>
          </cell>
          <cell r="BR211">
            <v>0</v>
          </cell>
          <cell r="BS211">
            <v>671832.8445532067</v>
          </cell>
          <cell r="BT211">
            <v>4996799.0473222174</v>
          </cell>
          <cell r="BU211">
            <v>-1129179</v>
          </cell>
          <cell r="BV211">
            <v>-1129179</v>
          </cell>
          <cell r="BW211">
            <v>-1129179</v>
          </cell>
          <cell r="BX211">
            <v>-1128128</v>
          </cell>
          <cell r="BY211">
            <v>-327068</v>
          </cell>
          <cell r="BZ211">
            <v>0</v>
          </cell>
          <cell r="CA211"/>
          <cell r="CB211">
            <v>-4842733</v>
          </cell>
          <cell r="CC211">
            <v>11185651</v>
          </cell>
          <cell r="CD211">
            <v>-119500.58302343241</v>
          </cell>
          <cell r="CE211">
            <v>-371762.32</v>
          </cell>
          <cell r="CF211">
            <v>-1784141.8552180582</v>
          </cell>
          <cell r="CG211">
            <v>-42062</v>
          </cell>
          <cell r="CH211">
            <v>153010.32</v>
          </cell>
          <cell r="CI211">
            <v>785955.7874651372</v>
          </cell>
          <cell r="CJ211">
            <v>17207</v>
          </cell>
          <cell r="CK211">
            <v>9824357.3492236454</v>
          </cell>
          <cell r="CL211"/>
          <cell r="CM211"/>
          <cell r="CN211"/>
          <cell r="CO211"/>
          <cell r="CP211"/>
          <cell r="CQ211"/>
          <cell r="CR211"/>
          <cell r="CS211">
            <v>3.4452709511830436E-4</v>
          </cell>
          <cell r="CT211">
            <v>3.4116506250709465E-4</v>
          </cell>
          <cell r="CU211">
            <v>3.4485723474137712E-4</v>
          </cell>
          <cell r="CV211">
            <v>3.1004868512487198E-4</v>
          </cell>
          <cell r="CW211"/>
          <cell r="CX211"/>
          <cell r="CY211"/>
          <cell r="CZ211"/>
          <cell r="DA211"/>
          <cell r="DB211"/>
          <cell r="DC211"/>
          <cell r="DD211">
            <v>14988100</v>
          </cell>
          <cell r="DE211">
            <v>11185651</v>
          </cell>
          <cell r="DF211">
            <v>9824357</v>
          </cell>
          <cell r="DG211">
            <v>9809785</v>
          </cell>
          <cell r="DH211"/>
          <cell r="DI211"/>
          <cell r="DJ211"/>
          <cell r="DK211"/>
          <cell r="DL211"/>
          <cell r="DM211"/>
          <cell r="DN211"/>
          <cell r="DO211">
            <v>6274334.5801438354</v>
          </cell>
          <cell r="DP211">
            <v>6324078.2851828085</v>
          </cell>
          <cell r="DQ211">
            <v>6144870.8475247109</v>
          </cell>
          <cell r="DR211">
            <v>6070907.8042721068</v>
          </cell>
          <cell r="DS211"/>
          <cell r="DT211"/>
          <cell r="DU211"/>
          <cell r="DV211"/>
          <cell r="DW211"/>
          <cell r="DX211"/>
          <cell r="DY211"/>
          <cell r="DZ211">
            <v>2.3887951476850326</v>
          </cell>
          <cell r="EA211">
            <v>1.7687401223681498</v>
          </cell>
          <cell r="EB211">
            <v>1.598789827121829</v>
          </cell>
          <cell r="EC211">
            <v>1.61586789262338</v>
          </cell>
          <cell r="ED211"/>
          <cell r="EE211"/>
          <cell r="EF211"/>
          <cell r="EG211"/>
          <cell r="EH211"/>
          <cell r="EI211"/>
          <cell r="EJ211"/>
          <cell r="EK211">
            <v>2.41E-2</v>
          </cell>
          <cell r="EL211">
            <v>3.5200000000000002E-2</v>
          </cell>
          <cell r="EM211">
            <v>4.396794443253986E-2</v>
          </cell>
          <cell r="EN211">
            <v>4.3984752298205455E-2</v>
          </cell>
        </row>
        <row r="212">
          <cell r="B212">
            <v>36200</v>
          </cell>
          <cell r="C212" t="str">
            <v>Montgomery County Schools</v>
          </cell>
          <cell r="D212">
            <v>1.2727524613781887E-3</v>
          </cell>
          <cell r="E212">
            <v>1958882.7227339391</v>
          </cell>
          <cell r="F212">
            <v>1518152.2465550082</v>
          </cell>
          <cell r="G212">
            <v>-688119.58999999985</v>
          </cell>
          <cell r="H212">
            <v>-92093.996967490195</v>
          </cell>
          <cell r="I212">
            <v>-33230.449289923417</v>
          </cell>
          <cell r="J212">
            <v>387105.96327639261</v>
          </cell>
          <cell r="K212">
            <v>0</v>
          </cell>
          <cell r="L212">
            <v>-120011.20802202924</v>
          </cell>
          <cell r="M212">
            <v>5730.5761475173867</v>
          </cell>
          <cell r="N212">
            <v>273.20395234959648</v>
          </cell>
          <cell r="O212">
            <v>-2386.2823170855045</v>
          </cell>
          <cell r="P212">
            <v>3882.6752044623004</v>
          </cell>
          <cell r="Q212">
            <v>-4220739.4215322752</v>
          </cell>
          <cell r="R212">
            <v>-81715</v>
          </cell>
          <cell r="S212">
            <v>-1364268.5602591345</v>
          </cell>
          <cell r="T212">
            <v>1176762</v>
          </cell>
          <cell r="U212">
            <v>1935529.8036544386</v>
          </cell>
          <cell r="V212">
            <v>26816.120527741918</v>
          </cell>
          <cell r="W212">
            <v>0</v>
          </cell>
          <cell r="X212">
            <v>3139107.9241821808</v>
          </cell>
          <cell r="Y212">
            <v>5336461</v>
          </cell>
          <cell r="Z212">
            <v>12106701.724904178</v>
          </cell>
          <cell r="AA212">
            <v>0</v>
          </cell>
          <cell r="AB212">
            <v>2030077.5311829525</v>
          </cell>
          <cell r="AC212">
            <v>19473240.256087132</v>
          </cell>
          <cell r="AD212" t="str">
            <v>N/A</v>
          </cell>
          <cell r="AE212">
            <v>-4627083</v>
          </cell>
          <cell r="AF212">
            <v>-4627083</v>
          </cell>
          <cell r="AG212">
            <v>-4623206</v>
          </cell>
          <cell r="AH212">
            <v>-2122520</v>
          </cell>
          <cell r="AI212">
            <v>-334241</v>
          </cell>
          <cell r="AJ212">
            <v>0</v>
          </cell>
          <cell r="AK212">
            <v>-16334133</v>
          </cell>
          <cell r="AL212">
            <v>39051579</v>
          </cell>
          <cell r="AM212">
            <v>-1364268.5602591345</v>
          </cell>
          <cell r="AN212">
            <v>-1469121.4100000001</v>
          </cell>
          <cell r="AO212">
            <v>1792299.8557620442</v>
          </cell>
          <cell r="AP212">
            <v>1400775</v>
          </cell>
          <cell r="AQ212">
            <v>-3440585</v>
          </cell>
          <cell r="AR212">
            <v>4216856.7463278128</v>
          </cell>
          <cell r="AS212">
            <v>81715</v>
          </cell>
          <cell r="AT212">
            <v>40269250.631830722</v>
          </cell>
          <cell r="AU212">
            <v>1.3707991095119026E-3</v>
          </cell>
          <cell r="AV212">
            <v>2403537.6494093426</v>
          </cell>
          <cell r="AW212">
            <v>1729781.3360393974</v>
          </cell>
          <cell r="AX212">
            <v>-473968</v>
          </cell>
          <cell r="AY212">
            <v>0</v>
          </cell>
          <cell r="AZ212">
            <v>-18494.473402560772</v>
          </cell>
          <cell r="BA212">
            <v>-1403235.0361767225</v>
          </cell>
          <cell r="BB212">
            <v>0</v>
          </cell>
          <cell r="BC212">
            <v>-120132.60765785498</v>
          </cell>
          <cell r="BD212">
            <v>4181.7748422672148</v>
          </cell>
          <cell r="BE212">
            <v>408.24042440195876</v>
          </cell>
          <cell r="BF212">
            <v>-152.45029754341624</v>
          </cell>
          <cell r="BG212">
            <v>0</v>
          </cell>
          <cell r="BH212">
            <v>-3124155.1141617028</v>
          </cell>
          <cell r="BI212">
            <v>392254</v>
          </cell>
          <cell r="BJ212">
            <v>-609974.68098097481</v>
          </cell>
          <cell r="BK212">
            <v>1569016</v>
          </cell>
          <cell r="BL212">
            <v>0</v>
          </cell>
          <cell r="BM212">
            <v>4199.7953673608581</v>
          </cell>
          <cell r="BN212">
            <v>0</v>
          </cell>
          <cell r="BO212">
            <v>1573215.7953673608</v>
          </cell>
          <cell r="BP212">
            <v>2369845</v>
          </cell>
          <cell r="BQ212">
            <v>16918045.702856552</v>
          </cell>
          <cell r="BR212">
            <v>0</v>
          </cell>
          <cell r="BS212">
            <v>2670519.1954144202</v>
          </cell>
          <cell r="BT212">
            <v>21958409.898270972</v>
          </cell>
          <cell r="BU212">
            <v>-4623418</v>
          </cell>
          <cell r="BV212">
            <v>-4623418</v>
          </cell>
          <cell r="BW212">
            <v>-4623418</v>
          </cell>
          <cell r="BX212">
            <v>-4619242</v>
          </cell>
          <cell r="BY212">
            <v>-1895699</v>
          </cell>
          <cell r="BZ212">
            <v>0</v>
          </cell>
          <cell r="CA212"/>
          <cell r="CB212">
            <v>-20385195</v>
          </cell>
          <cell r="CC212">
            <v>47077718</v>
          </cell>
          <cell r="CD212">
            <v>-609974.68098097481</v>
          </cell>
          <cell r="CE212">
            <v>-1427742.7</v>
          </cell>
          <cell r="CF212">
            <v>-7091920.4238529634</v>
          </cell>
          <cell r="CG212">
            <v>741444</v>
          </cell>
          <cell r="CH212">
            <v>-2369845.2999999998</v>
          </cell>
          <cell r="CI212">
            <v>3124155.1141617028</v>
          </cell>
          <cell r="CJ212">
            <v>-392254</v>
          </cell>
          <cell r="CK212">
            <v>39051580.009327762</v>
          </cell>
          <cell r="CL212"/>
          <cell r="CM212"/>
          <cell r="CN212"/>
          <cell r="CO212"/>
          <cell r="CP212"/>
          <cell r="CQ212"/>
          <cell r="CR212"/>
          <cell r="CS212">
            <v>1.3812649658540327E-3</v>
          </cell>
          <cell r="CT212">
            <v>1.435881832633504E-3</v>
          </cell>
          <cell r="CU212">
            <v>1.3707991095119026E-3</v>
          </cell>
          <cell r="CV212">
            <v>1.2727524613781887E-3</v>
          </cell>
          <cell r="CW212"/>
          <cell r="CX212"/>
          <cell r="CY212"/>
          <cell r="CZ212"/>
          <cell r="DA212"/>
          <cell r="DB212"/>
          <cell r="DC212"/>
          <cell r="DD212">
            <v>60089721</v>
          </cell>
          <cell r="DE212">
            <v>47077718</v>
          </cell>
          <cell r="DF212">
            <v>39051579</v>
          </cell>
          <cell r="DG212">
            <v>40269251</v>
          </cell>
          <cell r="DH212"/>
          <cell r="DI212"/>
          <cell r="DJ212"/>
          <cell r="DK212"/>
          <cell r="DL212"/>
          <cell r="DM212"/>
          <cell r="DN212"/>
          <cell r="DO212">
            <v>22864179.837967232</v>
          </cell>
          <cell r="DP212">
            <v>23109897.508345257</v>
          </cell>
          <cell r="DQ212">
            <v>23599203.101046439</v>
          </cell>
          <cell r="DR212">
            <v>23430916.653186735</v>
          </cell>
          <cell r="DS212"/>
          <cell r="DT212"/>
          <cell r="DU212"/>
          <cell r="DV212"/>
          <cell r="DW212"/>
          <cell r="DX212"/>
          <cell r="DY212"/>
          <cell r="DZ212">
            <v>2.6281161811112814</v>
          </cell>
          <cell r="EA212">
            <v>2.037123616969728</v>
          </cell>
          <cell r="EB212">
            <v>1.6547838006558946</v>
          </cell>
          <cell r="EC212">
            <v>1.7186374564873526</v>
          </cell>
          <cell r="ED212"/>
          <cell r="EE212"/>
          <cell r="EF212"/>
          <cell r="EG212"/>
          <cell r="EH212"/>
          <cell r="EI212"/>
          <cell r="EJ212"/>
          <cell r="EK212">
            <v>2.41E-2</v>
          </cell>
          <cell r="EL212">
            <v>3.5200000000000002E-2</v>
          </cell>
          <cell r="EM212">
            <v>4.396794443253986E-2</v>
          </cell>
          <cell r="EN212">
            <v>4.3984752298205455E-2</v>
          </cell>
        </row>
        <row r="213">
          <cell r="B213">
            <v>36205</v>
          </cell>
          <cell r="C213" t="str">
            <v>Montgomery Community College</v>
          </cell>
          <cell r="D213">
            <v>2.5579745337536507E-4</v>
          </cell>
          <cell r="E213">
            <v>393695.73199941486</v>
          </cell>
          <cell r="F213">
            <v>305117.83735570265</v>
          </cell>
          <cell r="G213">
            <v>47357.780000000028</v>
          </cell>
          <cell r="H213">
            <v>-18509.027175585779</v>
          </cell>
          <cell r="I213">
            <v>-6678.6469174667182</v>
          </cell>
          <cell r="J213">
            <v>77800.454210314478</v>
          </cell>
          <cell r="K213">
            <v>0</v>
          </cell>
          <cell r="L213">
            <v>-24119.820876476322</v>
          </cell>
          <cell r="M213">
            <v>1151.7296798791942</v>
          </cell>
          <cell r="N213">
            <v>54.908458151742366</v>
          </cell>
          <cell r="O213">
            <v>-479.59438953601858</v>
          </cell>
          <cell r="P213">
            <v>780.3390366337826</v>
          </cell>
          <cell r="Q213">
            <v>-848283.09365033428</v>
          </cell>
          <cell r="R213">
            <v>43072</v>
          </cell>
          <cell r="S213">
            <v>-29039.402269302635</v>
          </cell>
          <cell r="T213">
            <v>828201</v>
          </cell>
          <cell r="U213">
            <v>389002.26849359786</v>
          </cell>
          <cell r="V213">
            <v>5389.4968177672899</v>
          </cell>
          <cell r="W213">
            <v>0</v>
          </cell>
          <cell r="X213">
            <v>1222592.7653113652</v>
          </cell>
          <cell r="Y213">
            <v>314346</v>
          </cell>
          <cell r="Z213">
            <v>2433201.7135934015</v>
          </cell>
          <cell r="AA213">
            <v>0</v>
          </cell>
          <cell r="AB213">
            <v>408004.44578896387</v>
          </cell>
          <cell r="AC213">
            <v>3155552.1593823652</v>
          </cell>
          <cell r="AD213" t="str">
            <v>N/A</v>
          </cell>
          <cell r="AE213">
            <v>-684800</v>
          </cell>
          <cell r="AF213">
            <v>-684800</v>
          </cell>
          <cell r="AG213">
            <v>-684021</v>
          </cell>
          <cell r="AH213">
            <v>2183</v>
          </cell>
          <cell r="AI213">
            <v>118479</v>
          </cell>
          <cell r="AJ213">
            <v>0</v>
          </cell>
          <cell r="AK213">
            <v>-1932959</v>
          </cell>
          <cell r="AL213">
            <v>7093009</v>
          </cell>
          <cell r="AM213">
            <v>-29039.402269302635</v>
          </cell>
          <cell r="AN213">
            <v>-274707.78000000003</v>
          </cell>
          <cell r="AO213">
            <v>360215.95141330117</v>
          </cell>
          <cell r="AP213">
            <v>-97390</v>
          </cell>
          <cell r="AQ213">
            <v>236785</v>
          </cell>
          <cell r="AR213">
            <v>847502.75461370044</v>
          </cell>
          <cell r="AS213">
            <v>-43072</v>
          </cell>
          <cell r="AT213">
            <v>8093303.523757698</v>
          </cell>
          <cell r="AU213">
            <v>2.4898070628680643E-4</v>
          </cell>
          <cell r="AV213">
            <v>436558.86364702403</v>
          </cell>
          <cell r="AW213">
            <v>314183.29336541286</v>
          </cell>
          <cell r="AX213">
            <v>147849</v>
          </cell>
          <cell r="AY213">
            <v>0</v>
          </cell>
          <cell r="AZ213">
            <v>-3359.1844481221956</v>
          </cell>
          <cell r="BA213">
            <v>-254872.10195086509</v>
          </cell>
          <cell r="BB213">
            <v>0</v>
          </cell>
          <cell r="BC213">
            <v>-21819.901468552005</v>
          </cell>
          <cell r="BD213">
            <v>759.54328138630081</v>
          </cell>
          <cell r="BE213">
            <v>74.1494421006864</v>
          </cell>
          <cell r="BF213">
            <v>-27.689821573862051</v>
          </cell>
          <cell r="BG213">
            <v>0</v>
          </cell>
          <cell r="BH213">
            <v>-567445.90908764745</v>
          </cell>
          <cell r="BI213">
            <v>-104782</v>
          </cell>
          <cell r="BJ213">
            <v>-52881.937040836783</v>
          </cell>
          <cell r="BK213">
            <v>739270</v>
          </cell>
          <cell r="BL213">
            <v>0</v>
          </cell>
          <cell r="BM213">
            <v>762.81638175114722</v>
          </cell>
          <cell r="BN213">
            <v>0</v>
          </cell>
          <cell r="BO213">
            <v>740032.81638175109</v>
          </cell>
          <cell r="BP213">
            <v>419128</v>
          </cell>
          <cell r="BQ213">
            <v>3072855.0513791535</v>
          </cell>
          <cell r="BR213">
            <v>0</v>
          </cell>
          <cell r="BS213">
            <v>485051.20175012999</v>
          </cell>
          <cell r="BT213">
            <v>3977034.2531292834</v>
          </cell>
          <cell r="BU213">
            <v>-781846</v>
          </cell>
          <cell r="BV213">
            <v>-781846</v>
          </cell>
          <cell r="BW213">
            <v>-781846</v>
          </cell>
          <cell r="BX213">
            <v>-781087</v>
          </cell>
          <cell r="BY213">
            <v>-110377</v>
          </cell>
          <cell r="BZ213">
            <v>0</v>
          </cell>
          <cell r="CA213"/>
          <cell r="CB213">
            <v>-3237002</v>
          </cell>
          <cell r="CC213">
            <v>7500935</v>
          </cell>
          <cell r="CD213">
            <v>-52881.937040836783</v>
          </cell>
          <cell r="CE213">
            <v>-248294.89999999997</v>
          </cell>
          <cell r="CF213">
            <v>-1288118.2543877386</v>
          </cell>
          <cell r="CG213">
            <v>-230129</v>
          </cell>
          <cell r="CH213">
            <v>739269.89999999991</v>
          </cell>
          <cell r="CI213">
            <v>567445.90908764745</v>
          </cell>
          <cell r="CJ213">
            <v>104782</v>
          </cell>
          <cell r="CK213">
            <v>7093008.717659072</v>
          </cell>
          <cell r="CL213"/>
          <cell r="CM213"/>
          <cell r="CN213"/>
          <cell r="CO213"/>
          <cell r="CP213"/>
          <cell r="CQ213"/>
          <cell r="CR213"/>
          <cell r="CS213">
            <v>2.4367880035541003E-4</v>
          </cell>
          <cell r="CT213">
            <v>2.2878033361703462E-4</v>
          </cell>
          <cell r="CU213">
            <v>2.4898070628680643E-4</v>
          </cell>
          <cell r="CV213">
            <v>2.5579745337536507E-4</v>
          </cell>
          <cell r="CW213"/>
          <cell r="CX213"/>
          <cell r="CY213"/>
          <cell r="CZ213"/>
          <cell r="DA213"/>
          <cell r="DB213"/>
          <cell r="DC213"/>
          <cell r="DD213">
            <v>10600856</v>
          </cell>
          <cell r="DE213">
            <v>7500935</v>
          </cell>
          <cell r="DF213">
            <v>7093009</v>
          </cell>
          <cell r="DG213">
            <v>8093303</v>
          </cell>
          <cell r="DH213"/>
          <cell r="DI213"/>
          <cell r="DJ213"/>
          <cell r="DK213"/>
          <cell r="DL213"/>
          <cell r="DM213"/>
          <cell r="DN213"/>
          <cell r="DO213">
            <v>3991214.7601614636</v>
          </cell>
          <cell r="DP213">
            <v>4078788.3717977791</v>
          </cell>
          <cell r="DQ213">
            <v>4104074.0562385749</v>
          </cell>
          <cell r="DR213">
            <v>4381295.5507618384</v>
          </cell>
          <cell r="DS213"/>
          <cell r="DT213"/>
          <cell r="DU213"/>
          <cell r="DV213"/>
          <cell r="DW213"/>
          <cell r="DX213"/>
          <cell r="DY213"/>
          <cell r="DZ213">
            <v>2.6560475035853859</v>
          </cell>
          <cell r="EA213">
            <v>1.8390105875225551</v>
          </cell>
          <cell r="EB213">
            <v>1.7282848464242417</v>
          </cell>
          <cell r="EC213">
            <v>1.8472396820143078</v>
          </cell>
          <cell r="ED213"/>
          <cell r="EE213"/>
          <cell r="EF213"/>
          <cell r="EG213"/>
          <cell r="EH213"/>
          <cell r="EI213"/>
          <cell r="EJ213"/>
          <cell r="EK213">
            <v>2.41E-2</v>
          </cell>
          <cell r="EL213">
            <v>3.5200000000000002E-2</v>
          </cell>
          <cell r="EM213">
            <v>4.396794443253986E-2</v>
          </cell>
          <cell r="EN213">
            <v>4.3984752298205455E-2</v>
          </cell>
        </row>
        <row r="214">
          <cell r="B214">
            <v>36300</v>
          </cell>
          <cell r="C214" t="str">
            <v>Moore County Schools</v>
          </cell>
          <cell r="D214">
            <v>4.3671070180300612E-3</v>
          </cell>
          <cell r="E214">
            <v>6721378.0727525698</v>
          </cell>
          <cell r="F214">
            <v>5209130.2366756499</v>
          </cell>
          <cell r="G214">
            <v>-508240.74000000115</v>
          </cell>
          <cell r="H214">
            <v>-315995.72790428065</v>
          </cell>
          <cell r="I214">
            <v>-114021.32992080307</v>
          </cell>
          <cell r="J214">
            <v>1328249.773813081</v>
          </cell>
          <cell r="K214">
            <v>0</v>
          </cell>
          <cell r="L214">
            <v>-411786.1129317719</v>
          </cell>
          <cell r="M214">
            <v>19662.92745101402</v>
          </cell>
          <cell r="N214">
            <v>937.42572406226077</v>
          </cell>
          <cell r="O214">
            <v>-8187.8845809975437</v>
          </cell>
          <cell r="P214">
            <v>13322.353441593739</v>
          </cell>
          <cell r="Q214">
            <v>-14482329.681838019</v>
          </cell>
          <cell r="R214">
            <v>370214</v>
          </cell>
          <cell r="S214">
            <v>-2177666.6873179004</v>
          </cell>
          <cell r="T214">
            <v>5387868</v>
          </cell>
          <cell r="U214">
            <v>6641248.8253943352</v>
          </cell>
          <cell r="V214">
            <v>92012.28966882643</v>
          </cell>
          <cell r="W214">
            <v>0</v>
          </cell>
          <cell r="X214">
            <v>12121129.115063163</v>
          </cell>
          <cell r="Y214">
            <v>8244188</v>
          </cell>
          <cell r="Z214">
            <v>41540883.7715187</v>
          </cell>
          <cell r="AA214">
            <v>0</v>
          </cell>
          <cell r="AB214">
            <v>6965663.8683489272</v>
          </cell>
          <cell r="AC214">
            <v>56750735.639867626</v>
          </cell>
          <cell r="AD214" t="str">
            <v>N/A</v>
          </cell>
          <cell r="AE214">
            <v>-13373146</v>
          </cell>
          <cell r="AF214">
            <v>-13373146</v>
          </cell>
          <cell r="AG214">
            <v>-13359843</v>
          </cell>
          <cell r="AH214">
            <v>-5229456</v>
          </cell>
          <cell r="AI214">
            <v>705984</v>
          </cell>
          <cell r="AJ214">
            <v>0</v>
          </cell>
          <cell r="AK214">
            <v>-44629607</v>
          </cell>
          <cell r="AL214">
            <v>126359923</v>
          </cell>
          <cell r="AM214">
            <v>-2177666.6873179004</v>
          </cell>
          <cell r="AN214">
            <v>-4693952.2599999988</v>
          </cell>
          <cell r="AO214">
            <v>6149793.8648942886</v>
          </cell>
          <cell r="AP214">
            <v>977409</v>
          </cell>
          <cell r="AQ214">
            <v>-2541220</v>
          </cell>
          <cell r="AR214">
            <v>14469007.328396425</v>
          </cell>
          <cell r="AS214">
            <v>-370214</v>
          </cell>
          <cell r="AT214">
            <v>138173080.24597281</v>
          </cell>
          <cell r="AU214">
            <v>4.4355202262438952E-3</v>
          </cell>
          <cell r="AV214">
            <v>7777171.5669481764</v>
          </cell>
          <cell r="AW214">
            <v>5597085.7069741301</v>
          </cell>
          <cell r="AX214">
            <v>-1425742</v>
          </cell>
          <cell r="AY214">
            <v>0</v>
          </cell>
          <cell r="AZ214">
            <v>-59842.912270345172</v>
          </cell>
          <cell r="BA214">
            <v>-4540473.7586619314</v>
          </cell>
          <cell r="BB214">
            <v>0</v>
          </cell>
          <cell r="BC214">
            <v>-388715.31751108955</v>
          </cell>
          <cell r="BD214">
            <v>13531.046792902116</v>
          </cell>
          <cell r="BE214">
            <v>1320.9511496181469</v>
          </cell>
          <cell r="BF214">
            <v>-493.28626897889842</v>
          </cell>
          <cell r="BG214">
            <v>0</v>
          </cell>
          <cell r="BH214">
            <v>-10108886.927802032</v>
          </cell>
          <cell r="BI214">
            <v>1795956</v>
          </cell>
          <cell r="BJ214">
            <v>-1339088.9306495506</v>
          </cell>
          <cell r="BK214">
            <v>7183824</v>
          </cell>
          <cell r="BL214">
            <v>0</v>
          </cell>
          <cell r="BM214">
            <v>13589.356141796317</v>
          </cell>
          <cell r="BN214">
            <v>0</v>
          </cell>
          <cell r="BO214">
            <v>7197413.3561417963</v>
          </cell>
          <cell r="BP214">
            <v>7128710</v>
          </cell>
          <cell r="BQ214">
            <v>54742035.782513969</v>
          </cell>
          <cell r="BR214">
            <v>0</v>
          </cell>
          <cell r="BS214">
            <v>8641048.7310944553</v>
          </cell>
          <cell r="BT214">
            <v>70511794.513608426</v>
          </cell>
          <cell r="BU214">
            <v>-14325459</v>
          </cell>
          <cell r="BV214">
            <v>-14325459</v>
          </cell>
          <cell r="BW214">
            <v>-14325459</v>
          </cell>
          <cell r="BX214">
            <v>-14311947</v>
          </cell>
          <cell r="BY214">
            <v>-6026059</v>
          </cell>
          <cell r="BZ214">
            <v>0</v>
          </cell>
          <cell r="CA214"/>
          <cell r="CB214">
            <v>-63314383</v>
          </cell>
          <cell r="CC214">
            <v>151611555</v>
          </cell>
          <cell r="CD214">
            <v>-1339088.9306495506</v>
          </cell>
          <cell r="CE214">
            <v>-4298685.34</v>
          </cell>
          <cell r="CF214">
            <v>-22947459.087650411</v>
          </cell>
          <cell r="CG214">
            <v>2149380</v>
          </cell>
          <cell r="CH214">
            <v>-7128709.6600000001</v>
          </cell>
          <cell r="CI214">
            <v>10108886.927802032</v>
          </cell>
          <cell r="CJ214">
            <v>-1795956</v>
          </cell>
          <cell r="CK214">
            <v>126359922.90950206</v>
          </cell>
          <cell r="CL214"/>
          <cell r="CM214"/>
          <cell r="CN214"/>
          <cell r="CO214"/>
          <cell r="CP214"/>
          <cell r="CQ214"/>
          <cell r="CR214"/>
          <cell r="CS214">
            <v>4.3680148372305747E-3</v>
          </cell>
          <cell r="CT214">
            <v>4.6241891933936395E-3</v>
          </cell>
          <cell r="CU214">
            <v>4.4355202262438952E-3</v>
          </cell>
          <cell r="CV214">
            <v>4.3671070180300612E-3</v>
          </cell>
          <cell r="CW214"/>
          <cell r="CX214"/>
          <cell r="CY214"/>
          <cell r="CZ214"/>
          <cell r="DA214"/>
          <cell r="DB214"/>
          <cell r="DC214"/>
          <cell r="DD214">
            <v>190023492</v>
          </cell>
          <cell r="DE214">
            <v>151611555</v>
          </cell>
          <cell r="DF214">
            <v>126359923</v>
          </cell>
          <cell r="DG214">
            <v>138173080</v>
          </cell>
          <cell r="DH214"/>
          <cell r="DI214"/>
          <cell r="DJ214"/>
          <cell r="DK214"/>
          <cell r="DL214"/>
          <cell r="DM214"/>
          <cell r="DN214"/>
          <cell r="DO214">
            <v>68358216.949508741</v>
          </cell>
          <cell r="DP214">
            <v>69320561.544606775</v>
          </cell>
          <cell r="DQ214">
            <v>71053102.499596655</v>
          </cell>
          <cell r="DR214">
            <v>74863522.803127274</v>
          </cell>
          <cell r="DS214"/>
          <cell r="DT214"/>
          <cell r="DU214"/>
          <cell r="DV214"/>
          <cell r="DW214"/>
          <cell r="DX214"/>
          <cell r="DY214"/>
          <cell r="DZ214">
            <v>2.7798193177033359</v>
          </cell>
          <cell r="EA214">
            <v>2.1871080040579325</v>
          </cell>
          <cell r="EB214">
            <v>1.7783871295516942</v>
          </cell>
          <cell r="EC214">
            <v>1.8456662848121823</v>
          </cell>
          <cell r="ED214"/>
          <cell r="EE214"/>
          <cell r="EF214"/>
          <cell r="EG214"/>
          <cell r="EH214"/>
          <cell r="EI214"/>
          <cell r="EJ214"/>
          <cell r="EK214">
            <v>2.41E-2</v>
          </cell>
          <cell r="EL214">
            <v>3.5200000000000002E-2</v>
          </cell>
          <cell r="EM214">
            <v>4.396794443253986E-2</v>
          </cell>
          <cell r="EN214">
            <v>4.3984752298205455E-2</v>
          </cell>
        </row>
        <row r="215">
          <cell r="B215">
            <v>36301</v>
          </cell>
          <cell r="C215" t="str">
            <v>Academy Of Moore County</v>
          </cell>
          <cell r="D215">
            <v>8.7683007378704073E-5</v>
          </cell>
          <cell r="E215">
            <v>134952.18704625903</v>
          </cell>
          <cell r="F215">
            <v>104589.19442397723</v>
          </cell>
          <cell r="G215">
            <v>92457.709999999992</v>
          </cell>
          <cell r="H215">
            <v>-6344.5790604802805</v>
          </cell>
          <cell r="I215">
            <v>-2289.326336977485</v>
          </cell>
          <cell r="J215">
            <v>26668.669725101001</v>
          </cell>
          <cell r="K215">
            <v>0</v>
          </cell>
          <cell r="L215">
            <v>-8267.8635145816988</v>
          </cell>
          <cell r="M215">
            <v>394.79330496276776</v>
          </cell>
          <cell r="N215">
            <v>18.821683631883101</v>
          </cell>
          <cell r="O215">
            <v>-164.3967828513249</v>
          </cell>
          <cell r="P215">
            <v>267.48692218857059</v>
          </cell>
          <cell r="Q215">
            <v>-290776.98694140109</v>
          </cell>
          <cell r="R215">
            <v>127945</v>
          </cell>
          <cell r="S215">
            <v>179450.71046982851</v>
          </cell>
          <cell r="T215">
            <v>871195</v>
          </cell>
          <cell r="U215">
            <v>133343.34774867492</v>
          </cell>
          <cell r="V215">
            <v>1847.4276542008085</v>
          </cell>
          <cell r="W215">
            <v>0</v>
          </cell>
          <cell r="X215">
            <v>1006385.7754028757</v>
          </cell>
          <cell r="Y215">
            <v>0</v>
          </cell>
          <cell r="Z215">
            <v>834060.07757946127</v>
          </cell>
          <cell r="AA215">
            <v>0</v>
          </cell>
          <cell r="AB215">
            <v>139856.97026529955</v>
          </cell>
          <cell r="AC215">
            <v>973917.04784476082</v>
          </cell>
          <cell r="AD215" t="str">
            <v>N/A</v>
          </cell>
          <cell r="AE215">
            <v>-45329</v>
          </cell>
          <cell r="AF215">
            <v>-45329</v>
          </cell>
          <cell r="AG215">
            <v>-45062</v>
          </cell>
          <cell r="AH215">
            <v>51349</v>
          </cell>
          <cell r="AI215">
            <v>116840</v>
          </cell>
          <cell r="AJ215">
            <v>0</v>
          </cell>
          <cell r="AK215">
            <v>32469</v>
          </cell>
          <cell r="AL215">
            <v>2123218</v>
          </cell>
          <cell r="AM215">
            <v>179450.71046982851</v>
          </cell>
          <cell r="AN215">
            <v>-88850.709999999992</v>
          </cell>
          <cell r="AO215">
            <v>123475.88886802112</v>
          </cell>
          <cell r="AP215">
            <v>-187917</v>
          </cell>
          <cell r="AQ215">
            <v>462305</v>
          </cell>
          <cell r="AR215">
            <v>290509.50001921249</v>
          </cell>
          <cell r="AS215">
            <v>-127945</v>
          </cell>
          <cell r="AT215">
            <v>2774246.3893570621</v>
          </cell>
          <cell r="AU215">
            <v>7.4529760881900459E-5</v>
          </cell>
          <cell r="AV215">
            <v>130679.31328384626</v>
          </cell>
          <cell r="AW215">
            <v>94047.470893743812</v>
          </cell>
          <cell r="AX215">
            <v>25057</v>
          </cell>
          <cell r="AY215">
            <v>0</v>
          </cell>
          <cell r="AZ215">
            <v>-1005.536603259337</v>
          </cell>
          <cell r="BA215">
            <v>-76293.288332084354</v>
          </cell>
          <cell r="BB215">
            <v>0</v>
          </cell>
          <cell r="BC215">
            <v>-6531.558461580219</v>
          </cell>
          <cell r="BD215">
            <v>227.36130837369524</v>
          </cell>
          <cell r="BE215">
            <v>22.195857147760538</v>
          </cell>
          <cell r="BF215">
            <v>-8.2886574286811889</v>
          </cell>
          <cell r="BG215">
            <v>0</v>
          </cell>
          <cell r="BH215">
            <v>-169858.97641802955</v>
          </cell>
          <cell r="BI215">
            <v>102890</v>
          </cell>
          <cell r="BJ215">
            <v>99225.692870729428</v>
          </cell>
          <cell r="BK215">
            <v>536835</v>
          </cell>
          <cell r="BL215">
            <v>0</v>
          </cell>
          <cell r="BM215">
            <v>228.34107661024871</v>
          </cell>
          <cell r="BN215">
            <v>0</v>
          </cell>
          <cell r="BO215">
            <v>537063.34107661026</v>
          </cell>
          <cell r="BP215">
            <v>0</v>
          </cell>
          <cell r="BQ215">
            <v>919826.90393775317</v>
          </cell>
          <cell r="BR215">
            <v>0</v>
          </cell>
          <cell r="BS215">
            <v>145194.98567199335</v>
          </cell>
          <cell r="BT215">
            <v>1065021.8896097466</v>
          </cell>
          <cell r="BU215">
            <v>-118985</v>
          </cell>
          <cell r="BV215">
            <v>-118985</v>
          </cell>
          <cell r="BW215">
            <v>-118985</v>
          </cell>
          <cell r="BX215">
            <v>-118758</v>
          </cell>
          <cell r="BY215">
            <v>-52244</v>
          </cell>
          <cell r="BZ215">
            <v>0</v>
          </cell>
          <cell r="CA215"/>
          <cell r="CB215">
            <v>-527957</v>
          </cell>
          <cell r="CC215">
            <v>2324127</v>
          </cell>
          <cell r="CD215">
            <v>99225.692870729428</v>
          </cell>
          <cell r="CE215">
            <v>-65288.95</v>
          </cell>
          <cell r="CF215">
            <v>-385584.67810168798</v>
          </cell>
          <cell r="CG215">
            <v>-41506</v>
          </cell>
          <cell r="CH215">
            <v>125274.95000000001</v>
          </cell>
          <cell r="CI215">
            <v>169858.97641802955</v>
          </cell>
          <cell r="CJ215">
            <v>-102890</v>
          </cell>
          <cell r="CK215">
            <v>2123216.991187071</v>
          </cell>
          <cell r="CL215"/>
          <cell r="CM215"/>
          <cell r="CN215"/>
          <cell r="CO215"/>
          <cell r="CP215"/>
          <cell r="CQ215"/>
          <cell r="CR215"/>
          <cell r="CS215">
            <v>5.6376106519571636E-5</v>
          </cell>
          <cell r="CT215">
            <v>7.0886445187024627E-5</v>
          </cell>
          <cell r="CU215">
            <v>7.4529760881900459E-5</v>
          </cell>
          <cell r="CV215">
            <v>8.7683007378704073E-5</v>
          </cell>
          <cell r="CW215"/>
          <cell r="CX215"/>
          <cell r="CY215"/>
          <cell r="CZ215"/>
          <cell r="DA215"/>
          <cell r="DB215"/>
          <cell r="DC215"/>
          <cell r="DD215">
            <v>2452552</v>
          </cell>
          <cell r="DE215">
            <v>2324127</v>
          </cell>
          <cell r="DF215">
            <v>2123218</v>
          </cell>
          <cell r="DG215">
            <v>2774246</v>
          </cell>
          <cell r="DH215"/>
          <cell r="DI215"/>
          <cell r="DJ215"/>
          <cell r="DK215"/>
          <cell r="DL215"/>
          <cell r="DM215"/>
          <cell r="DN215"/>
          <cell r="DO215">
            <v>728917.81640125369</v>
          </cell>
          <cell r="DP215">
            <v>920445.37704307947</v>
          </cell>
          <cell r="DQ215">
            <v>1079163.0671997594</v>
          </cell>
          <cell r="DR215">
            <v>1417073.8826728179</v>
          </cell>
          <cell r="DS215"/>
          <cell r="DT215"/>
          <cell r="DU215"/>
          <cell r="DV215"/>
          <cell r="DW215"/>
          <cell r="DX215"/>
          <cell r="DY215"/>
          <cell r="DZ215">
            <v>3.3646481740678467</v>
          </cell>
          <cell r="EA215">
            <v>2.5250026323845876</v>
          </cell>
          <cell r="EB215">
            <v>1.9674672572972514</v>
          </cell>
          <cell r="EC215">
            <v>1.9577285517162648</v>
          </cell>
          <cell r="ED215"/>
          <cell r="EE215"/>
          <cell r="EF215"/>
          <cell r="EG215"/>
          <cell r="EH215"/>
          <cell r="EI215"/>
          <cell r="EJ215"/>
          <cell r="EK215">
            <v>2.41E-2</v>
          </cell>
          <cell r="EL215">
            <v>3.5200000000000002E-2</v>
          </cell>
          <cell r="EM215">
            <v>4.396794443253986E-2</v>
          </cell>
          <cell r="EN215">
            <v>4.3984752298205455E-2</v>
          </cell>
        </row>
        <row r="216">
          <cell r="B216">
            <v>36302</v>
          </cell>
          <cell r="C216" t="str">
            <v>Stars Charter School</v>
          </cell>
          <cell r="D216">
            <v>1.2548806344092538E-4</v>
          </cell>
          <cell r="E216">
            <v>193137.63425575237</v>
          </cell>
          <cell r="F216">
            <v>149683.45472487729</v>
          </cell>
          <cell r="G216">
            <v>70754.030000000028</v>
          </cell>
          <cell r="H216">
            <v>-9080.0824863231701</v>
          </cell>
          <cell r="I216">
            <v>-3276.3831579228604</v>
          </cell>
          <cell r="J216">
            <v>38167.027094480822</v>
          </cell>
          <cell r="K216">
            <v>0</v>
          </cell>
          <cell r="L216">
            <v>-11832.602601752535</v>
          </cell>
          <cell r="M216">
            <v>565.01081315845511</v>
          </cell>
          <cell r="N216">
            <v>26.936765745975279</v>
          </cell>
          <cell r="O216">
            <v>-235.27744465732755</v>
          </cell>
          <cell r="P216">
            <v>382.81551767771168</v>
          </cell>
          <cell r="Q216">
            <v>-416147.23394314037</v>
          </cell>
          <cell r="R216">
            <v>23310</v>
          </cell>
          <cell r="S216">
            <v>35455.329537896323</v>
          </cell>
          <cell r="T216">
            <v>436786</v>
          </cell>
          <cell r="U216">
            <v>190835.13421752347</v>
          </cell>
          <cell r="V216">
            <v>2643.9571999577256</v>
          </cell>
          <cell r="W216">
            <v>0</v>
          </cell>
          <cell r="X216">
            <v>630265.09141748119</v>
          </cell>
          <cell r="Y216">
            <v>17468</v>
          </cell>
          <cell r="Z216">
            <v>1193670.0970666625</v>
          </cell>
          <cell r="AA216">
            <v>0</v>
          </cell>
          <cell r="AB216">
            <v>200157.14426293797</v>
          </cell>
          <cell r="AC216">
            <v>1411295.2413296006</v>
          </cell>
          <cell r="AD216" t="str">
            <v>N/A</v>
          </cell>
          <cell r="AE216">
            <v>-286248</v>
          </cell>
          <cell r="AF216">
            <v>-286248</v>
          </cell>
          <cell r="AG216">
            <v>-285865</v>
          </cell>
          <cell r="AH216">
            <v>-28311</v>
          </cell>
          <cell r="AI216">
            <v>105642</v>
          </cell>
          <cell r="AJ216">
            <v>0</v>
          </cell>
          <cell r="AK216">
            <v>-781030</v>
          </cell>
          <cell r="AL216">
            <v>3281507</v>
          </cell>
          <cell r="AM216">
            <v>35455.329537896323</v>
          </cell>
          <cell r="AN216">
            <v>-122356.03000000003</v>
          </cell>
          <cell r="AO216">
            <v>176713.26108572958</v>
          </cell>
          <cell r="AP216">
            <v>-147150</v>
          </cell>
          <cell r="AQ216">
            <v>353755</v>
          </cell>
          <cell r="AR216">
            <v>415764.41842546267</v>
          </cell>
          <cell r="AS216">
            <v>-23310</v>
          </cell>
          <cell r="AT216">
            <v>3970378.9790490884</v>
          </cell>
          <cell r="AU216">
            <v>1.1518835729460233E-4</v>
          </cell>
          <cell r="AV216">
            <v>201969.45825984143</v>
          </cell>
          <cell r="AW216">
            <v>145353.66210457156</v>
          </cell>
          <cell r="AX216">
            <v>-4371</v>
          </cell>
          <cell r="AY216">
            <v>0</v>
          </cell>
          <cell r="AZ216">
            <v>-1554.0920587760218</v>
          </cell>
          <cell r="BA216">
            <v>-117913.95077064358</v>
          </cell>
          <cell r="BB216">
            <v>0</v>
          </cell>
          <cell r="BC216">
            <v>-10094.75249699608</v>
          </cell>
          <cell r="BD216">
            <v>351.39486983484414</v>
          </cell>
          <cell r="BE216">
            <v>34.304475062620114</v>
          </cell>
          <cell r="BF216">
            <v>-12.810410527150252</v>
          </cell>
          <cell r="BG216">
            <v>0</v>
          </cell>
          <cell r="BH216">
            <v>-262523.00066196732</v>
          </cell>
          <cell r="BI216">
            <v>27677</v>
          </cell>
          <cell r="BJ216">
            <v>-21083.786689599685</v>
          </cell>
          <cell r="BK216">
            <v>110708</v>
          </cell>
          <cell r="BL216">
            <v>0</v>
          </cell>
          <cell r="BM216">
            <v>352.90913597983894</v>
          </cell>
          <cell r="BN216">
            <v>0</v>
          </cell>
          <cell r="BO216">
            <v>111060.90913597983</v>
          </cell>
          <cell r="BP216">
            <v>21835</v>
          </cell>
          <cell r="BQ216">
            <v>1421624.7148285233</v>
          </cell>
          <cell r="BR216">
            <v>0</v>
          </cell>
          <cell r="BS216">
            <v>224403.93862892219</v>
          </cell>
          <cell r="BT216">
            <v>1667863.6534574456</v>
          </cell>
          <cell r="BU216">
            <v>-358330</v>
          </cell>
          <cell r="BV216">
            <v>-358330</v>
          </cell>
          <cell r="BW216">
            <v>-358330</v>
          </cell>
          <cell r="BX216">
            <v>-357979</v>
          </cell>
          <cell r="BY216">
            <v>-123835</v>
          </cell>
          <cell r="BZ216">
            <v>0</v>
          </cell>
          <cell r="CA216"/>
          <cell r="CB216">
            <v>-1556804</v>
          </cell>
          <cell r="CC216">
            <v>3782975</v>
          </cell>
          <cell r="CD216">
            <v>-21083.786689599685</v>
          </cell>
          <cell r="CE216">
            <v>-99662.75</v>
          </cell>
          <cell r="CF216">
            <v>-595934.63259436819</v>
          </cell>
          <cell r="CG216">
            <v>2202</v>
          </cell>
          <cell r="CH216">
            <v>-21835.25</v>
          </cell>
          <cell r="CI216">
            <v>262523.00066196732</v>
          </cell>
          <cell r="CJ216">
            <v>-27677</v>
          </cell>
          <cell r="CK216">
            <v>3281506.5813779999</v>
          </cell>
          <cell r="CL216"/>
          <cell r="CM216"/>
          <cell r="CN216"/>
          <cell r="CO216"/>
          <cell r="CP216"/>
          <cell r="CQ216"/>
          <cell r="CR216"/>
          <cell r="CS216">
            <v>1.1096453713236779E-4</v>
          </cell>
          <cell r="CT216">
            <v>1.1538164517310523E-4</v>
          </cell>
          <cell r="CU216">
            <v>1.1518835729460233E-4</v>
          </cell>
          <cell r="CV216">
            <v>1.2548806344092538E-4</v>
          </cell>
          <cell r="CW216"/>
          <cell r="CX216"/>
          <cell r="CY216"/>
          <cell r="CZ216"/>
          <cell r="DA216"/>
          <cell r="DB216"/>
          <cell r="DC216"/>
          <cell r="DD216">
            <v>4827335</v>
          </cell>
          <cell r="DE216">
            <v>3782975</v>
          </cell>
          <cell r="DF216">
            <v>3281507</v>
          </cell>
          <cell r="DG216">
            <v>3970380</v>
          </cell>
          <cell r="DH216"/>
          <cell r="DI216"/>
          <cell r="DJ216"/>
          <cell r="DK216"/>
          <cell r="DL216"/>
          <cell r="DM216"/>
          <cell r="DN216"/>
          <cell r="DO216">
            <v>1451510.1987248238</v>
          </cell>
          <cell r="DP216">
            <v>1438544.1489201325</v>
          </cell>
          <cell r="DQ216">
            <v>1647328.6670342046</v>
          </cell>
          <cell r="DR216">
            <v>1951447.9344119122</v>
          </cell>
          <cell r="DS216"/>
          <cell r="DT216"/>
          <cell r="DU216"/>
          <cell r="DV216"/>
          <cell r="DW216"/>
          <cell r="DX216"/>
          <cell r="DY216"/>
          <cell r="DZ216">
            <v>3.3257327466530344</v>
          </cell>
          <cell r="EA216">
            <v>2.6297246440714064</v>
          </cell>
          <cell r="EB216">
            <v>1.9920171764556951</v>
          </cell>
          <cell r="EC216">
            <v>2.0345815688884943</v>
          </cell>
          <cell r="ED216"/>
          <cell r="EE216"/>
          <cell r="EF216"/>
          <cell r="EG216"/>
          <cell r="EH216"/>
          <cell r="EI216"/>
          <cell r="EJ216"/>
          <cell r="EK216">
            <v>2.41E-2</v>
          </cell>
          <cell r="EL216">
            <v>3.5200000000000002E-2</v>
          </cell>
          <cell r="EM216">
            <v>4.396794443253986E-2</v>
          </cell>
          <cell r="EN216">
            <v>4.3984752298205455E-2</v>
          </cell>
        </row>
        <row r="217">
          <cell r="B217">
            <v>36303</v>
          </cell>
          <cell r="C217" t="str">
            <v>North Carolina Leadership Academy</v>
          </cell>
          <cell r="D217">
            <v>1.8502352185968923E-4</v>
          </cell>
          <cell r="E217">
            <v>284768.16291352228</v>
          </cell>
          <cell r="F217">
            <v>220697.96280153599</v>
          </cell>
          <cell r="G217">
            <v>307488.7</v>
          </cell>
          <cell r="H217">
            <v>-13387.957342945889</v>
          </cell>
          <cell r="I217">
            <v>-4830.8017051042934</v>
          </cell>
          <cell r="J217">
            <v>56274.657352246322</v>
          </cell>
          <cell r="K217">
            <v>0</v>
          </cell>
          <cell r="L217">
            <v>-17446.359009062347</v>
          </cell>
          <cell r="M217">
            <v>833.06959779961437</v>
          </cell>
          <cell r="N217">
            <v>39.716409108313449</v>
          </cell>
          <cell r="O217">
            <v>-346.90041611120949</v>
          </cell>
          <cell r="P217">
            <v>564.43516109095219</v>
          </cell>
          <cell r="Q217">
            <v>-613580.48506800714</v>
          </cell>
          <cell r="R217">
            <v>1031644</v>
          </cell>
          <cell r="S217">
            <v>1252718.2006940725</v>
          </cell>
          <cell r="T217">
            <v>5664001</v>
          </cell>
          <cell r="U217">
            <v>281373.28491099639</v>
          </cell>
          <cell r="V217">
            <v>3898.3331112823612</v>
          </cell>
          <cell r="W217">
            <v>0</v>
          </cell>
          <cell r="X217">
            <v>5949272.6180222789</v>
          </cell>
          <cell r="Y217">
            <v>0</v>
          </cell>
          <cell r="Z217">
            <v>1759984.4896948419</v>
          </cell>
          <cell r="AA217">
            <v>0</v>
          </cell>
          <cell r="AB217">
            <v>295117.94780657091</v>
          </cell>
          <cell r="AC217">
            <v>2055102.4375014128</v>
          </cell>
          <cell r="AD217" t="str">
            <v>N/A</v>
          </cell>
          <cell r="AE217">
            <v>778390</v>
          </cell>
          <cell r="AF217">
            <v>778390</v>
          </cell>
          <cell r="AG217">
            <v>778953</v>
          </cell>
          <cell r="AH217">
            <v>1199508</v>
          </cell>
          <cell r="AI217">
            <v>358929</v>
          </cell>
          <cell r="AJ217">
            <v>0</v>
          </cell>
          <cell r="AK217">
            <v>3894170</v>
          </cell>
          <cell r="AL217">
            <v>4004250</v>
          </cell>
          <cell r="AM217">
            <v>1252718.2006940725</v>
          </cell>
          <cell r="AN217">
            <v>-146998.70000000001</v>
          </cell>
          <cell r="AO217">
            <v>260551.55389966187</v>
          </cell>
          <cell r="AP217">
            <v>-635267</v>
          </cell>
          <cell r="AQ217">
            <v>1537425</v>
          </cell>
          <cell r="AR217">
            <v>613016.0499069161</v>
          </cell>
          <cell r="AS217">
            <v>-1031644</v>
          </cell>
          <cell r="AT217">
            <v>5854051.1045006504</v>
          </cell>
          <cell r="AU217">
            <v>1.4055827671449479E-4</v>
          </cell>
          <cell r="AV217">
            <v>246452.67689127524</v>
          </cell>
          <cell r="AW217">
            <v>177367.4070835709</v>
          </cell>
          <cell r="AX217">
            <v>1031646</v>
          </cell>
          <cell r="AY217">
            <v>0</v>
          </cell>
          <cell r="AZ217">
            <v>-1896.3765676296782</v>
          </cell>
          <cell r="BA217">
            <v>-143884.17466993493</v>
          </cell>
          <cell r="BB217">
            <v>0</v>
          </cell>
          <cell r="BC217">
            <v>-12318.09401715985</v>
          </cell>
          <cell r="BD217">
            <v>428.78862508628168</v>
          </cell>
          <cell r="BE217">
            <v>41.859941504897122</v>
          </cell>
          <cell r="BF217">
            <v>-15.631868272036185</v>
          </cell>
          <cell r="BG217">
            <v>0</v>
          </cell>
          <cell r="BH217">
            <v>-320342.97074478207</v>
          </cell>
          <cell r="BI217">
            <v>0</v>
          </cell>
          <cell r="BJ217">
            <v>977479.48467365862</v>
          </cell>
          <cell r="BK217">
            <v>5158220</v>
          </cell>
          <cell r="BL217">
            <v>0</v>
          </cell>
          <cell r="BM217">
            <v>430.63640419197043</v>
          </cell>
          <cell r="BN217">
            <v>0</v>
          </cell>
          <cell r="BO217">
            <v>5158650.6364041921</v>
          </cell>
          <cell r="BP217">
            <v>0</v>
          </cell>
          <cell r="BQ217">
            <v>1734733.6548951361</v>
          </cell>
          <cell r="BR217">
            <v>0</v>
          </cell>
          <cell r="BS217">
            <v>273828.2899629873</v>
          </cell>
          <cell r="BT217">
            <v>2008561.9448581235</v>
          </cell>
          <cell r="BU217">
            <v>565949</v>
          </cell>
          <cell r="BV217">
            <v>565949</v>
          </cell>
          <cell r="BW217">
            <v>565949</v>
          </cell>
          <cell r="BX217">
            <v>566377</v>
          </cell>
          <cell r="BY217">
            <v>885863</v>
          </cell>
          <cell r="BZ217">
            <v>0</v>
          </cell>
          <cell r="CA217"/>
          <cell r="CB217">
            <v>3150087</v>
          </cell>
          <cell r="CC217">
            <v>0</v>
          </cell>
          <cell r="CD217">
            <v>977479.48467365862</v>
          </cell>
          <cell r="CE217">
            <v>-123317.73</v>
          </cell>
          <cell r="CF217">
            <v>-727187.59915742895</v>
          </cell>
          <cell r="CG217">
            <v>-1601287</v>
          </cell>
          <cell r="CH217">
            <v>5158219.7300000004</v>
          </cell>
          <cell r="CI217">
            <v>320342.97074478207</v>
          </cell>
          <cell r="CJ217">
            <v>0</v>
          </cell>
          <cell r="CK217">
            <v>4004249.8562610121</v>
          </cell>
          <cell r="CL217"/>
          <cell r="CM217"/>
          <cell r="CN217"/>
          <cell r="CO217"/>
          <cell r="CP217"/>
          <cell r="CQ217"/>
          <cell r="CR217"/>
          <cell r="CS217">
            <v>0</v>
          </cell>
          <cell r="CT217">
            <v>0</v>
          </cell>
          <cell r="CU217">
            <v>1.4055827671449479E-4</v>
          </cell>
          <cell r="CV217">
            <v>1.8502352185968923E-4</v>
          </cell>
          <cell r="CW217"/>
          <cell r="CX217"/>
          <cell r="CY217"/>
          <cell r="CZ217"/>
          <cell r="DA217"/>
          <cell r="DB217"/>
          <cell r="DC217"/>
          <cell r="DD217">
            <v>0</v>
          </cell>
          <cell r="DE217">
            <v>0</v>
          </cell>
          <cell r="DF217">
            <v>4004250</v>
          </cell>
          <cell r="DG217">
            <v>5854052</v>
          </cell>
          <cell r="DH217"/>
          <cell r="DI217"/>
          <cell r="DJ217"/>
          <cell r="DK217"/>
          <cell r="DL217"/>
          <cell r="DM217"/>
          <cell r="DN217"/>
          <cell r="DO217">
            <v>0</v>
          </cell>
          <cell r="DP217">
            <v>0</v>
          </cell>
          <cell r="DQ217">
            <v>2038322.5606616708</v>
          </cell>
          <cell r="DR217">
            <v>2344472.1888756636</v>
          </cell>
          <cell r="DS217"/>
          <cell r="DT217"/>
          <cell r="DU217"/>
          <cell r="DV217"/>
          <cell r="DW217"/>
          <cell r="DX217"/>
          <cell r="DY217"/>
          <cell r="DZ217">
            <v>0</v>
          </cell>
          <cell r="EA217">
            <v>0</v>
          </cell>
          <cell r="EB217">
            <v>1.9644829907098507</v>
          </cell>
          <cell r="EC217">
            <v>2.4969594554275445</v>
          </cell>
          <cell r="ED217"/>
          <cell r="EE217"/>
          <cell r="EF217"/>
          <cell r="EG217"/>
          <cell r="EH217"/>
          <cell r="EI217"/>
          <cell r="EJ217"/>
          <cell r="EK217">
            <v>2.41E-2</v>
          </cell>
          <cell r="EL217">
            <v>3.5200000000000002E-2</v>
          </cell>
          <cell r="EM217">
            <v>4.396794443253986E-2</v>
          </cell>
          <cell r="EN217">
            <v>4.3984752298205455E-2</v>
          </cell>
        </row>
        <row r="218">
          <cell r="B218">
            <v>36305</v>
          </cell>
          <cell r="C218" t="str">
            <v>Sandhills Community College</v>
          </cell>
          <cell r="D218">
            <v>7.9451466581119997E-4</v>
          </cell>
          <cell r="E218">
            <v>1222830.9109934836</v>
          </cell>
          <cell r="F218">
            <v>947705.27767517185</v>
          </cell>
          <cell r="G218">
            <v>-24558.810000000172</v>
          </cell>
          <cell r="H218">
            <v>-57489.601037276021</v>
          </cell>
          <cell r="I218">
            <v>-20744.080340453849</v>
          </cell>
          <cell r="J218">
            <v>241650.57572391228</v>
          </cell>
          <cell r="K218">
            <v>0</v>
          </cell>
          <cell r="L218">
            <v>-74916.896826874989</v>
          </cell>
          <cell r="M218">
            <v>3577.3073955168043</v>
          </cell>
          <cell r="N218">
            <v>170.54734010436894</v>
          </cell>
          <cell r="O218">
            <v>-1489.6347524147529</v>
          </cell>
          <cell r="P218">
            <v>2423.7567682143022</v>
          </cell>
          <cell r="Q218">
            <v>-2634793.0746436198</v>
          </cell>
          <cell r="R218">
            <v>-530899</v>
          </cell>
          <cell r="S218">
            <v>-926532.72170423623</v>
          </cell>
          <cell r="T218">
            <v>0</v>
          </cell>
          <cell r="U218">
            <v>1208252.8706744148</v>
          </cell>
          <cell r="V218">
            <v>16739.940943725171</v>
          </cell>
          <cell r="W218">
            <v>0</v>
          </cell>
          <cell r="X218">
            <v>1224992.81161814</v>
          </cell>
          <cell r="Y218">
            <v>1765559</v>
          </cell>
          <cell r="Z218">
            <v>7557598.485900647</v>
          </cell>
          <cell r="AA218">
            <v>0</v>
          </cell>
          <cell r="AB218">
            <v>1267274.2109743054</v>
          </cell>
          <cell r="AC218">
            <v>10590431.696874954</v>
          </cell>
          <cell r="AD218" t="str">
            <v>N/A</v>
          </cell>
          <cell r="AE218">
            <v>-2963346</v>
          </cell>
          <cell r="AF218">
            <v>-2963346</v>
          </cell>
          <cell r="AG218">
            <v>-2960925</v>
          </cell>
          <cell r="AH218">
            <v>-674168</v>
          </cell>
          <cell r="AI218">
            <v>196345</v>
          </cell>
          <cell r="AJ218">
            <v>0</v>
          </cell>
          <cell r="AK218">
            <v>-9365440</v>
          </cell>
          <cell r="AL218">
            <v>22820203</v>
          </cell>
          <cell r="AM218">
            <v>-926532.72170423623</v>
          </cell>
          <cell r="AN218">
            <v>-1008169.1899999998</v>
          </cell>
          <cell r="AO218">
            <v>1118841.6947882131</v>
          </cell>
          <cell r="AP218">
            <v>93240</v>
          </cell>
          <cell r="AQ218">
            <v>-122805</v>
          </cell>
          <cell r="AR218">
            <v>2632369.3178754058</v>
          </cell>
          <cell r="AS218">
            <v>530899</v>
          </cell>
          <cell r="AT218">
            <v>25138046.100959383</v>
          </cell>
          <cell r="AU218">
            <v>8.0104094385807767E-4</v>
          </cell>
          <cell r="AV218">
            <v>1404532.6218273034</v>
          </cell>
          <cell r="AW218">
            <v>1010816.0010276503</v>
          </cell>
          <cell r="AX218">
            <v>-50056</v>
          </cell>
          <cell r="AY218">
            <v>0</v>
          </cell>
          <cell r="AZ218">
            <v>-10807.440950133445</v>
          </cell>
          <cell r="BA218">
            <v>-819995.2203309813</v>
          </cell>
          <cell r="BB218">
            <v>0</v>
          </cell>
          <cell r="BC218">
            <v>-70200.758636796236</v>
          </cell>
          <cell r="BD218">
            <v>2443.664314783834</v>
          </cell>
          <cell r="BE218">
            <v>238.55960557226183</v>
          </cell>
          <cell r="BF218">
            <v>-89.085942198419986</v>
          </cell>
          <cell r="BG218">
            <v>0</v>
          </cell>
          <cell r="BH218">
            <v>-1825633.0515842088</v>
          </cell>
          <cell r="BI218">
            <v>-480842</v>
          </cell>
          <cell r="BJ218">
            <v>-839592.71066900832</v>
          </cell>
          <cell r="BK218">
            <v>0</v>
          </cell>
          <cell r="BL218">
            <v>0</v>
          </cell>
          <cell r="BM218">
            <v>2454.1947990317926</v>
          </cell>
          <cell r="BN218">
            <v>0</v>
          </cell>
          <cell r="BO218">
            <v>2454.1947990317926</v>
          </cell>
          <cell r="BP218">
            <v>2173653</v>
          </cell>
          <cell r="BQ218">
            <v>9886238.7668720875</v>
          </cell>
          <cell r="BR218">
            <v>0</v>
          </cell>
          <cell r="BS218">
            <v>1560546.1092308266</v>
          </cell>
          <cell r="BT218">
            <v>13620437.876102913</v>
          </cell>
          <cell r="BU218">
            <v>-3184891</v>
          </cell>
          <cell r="BV218">
            <v>-3184891</v>
          </cell>
          <cell r="BW218">
            <v>-3184891</v>
          </cell>
          <cell r="BX218">
            <v>-3182451</v>
          </cell>
          <cell r="BY218">
            <v>-880860</v>
          </cell>
          <cell r="BZ218">
            <v>0</v>
          </cell>
          <cell r="CA218"/>
          <cell r="CB218">
            <v>-13617984</v>
          </cell>
          <cell r="CC218">
            <v>26572084</v>
          </cell>
          <cell r="CD218">
            <v>-839592.71066900832</v>
          </cell>
          <cell r="CE218">
            <v>-931487.14999999991</v>
          </cell>
          <cell r="CF218">
            <v>-4144238.6347277015</v>
          </cell>
          <cell r="CG218">
            <v>107248</v>
          </cell>
          <cell r="CH218">
            <v>-250284.85000000009</v>
          </cell>
          <cell r="CI218">
            <v>1825633.0515842088</v>
          </cell>
          <cell r="CJ218">
            <v>480842</v>
          </cell>
          <cell r="CK218">
            <v>22820203.706187502</v>
          </cell>
          <cell r="CL218"/>
          <cell r="CM218"/>
          <cell r="CN218"/>
          <cell r="CO218"/>
          <cell r="CP218"/>
          <cell r="CQ218"/>
          <cell r="CR218"/>
          <cell r="CS218">
            <v>8.7947635124209923E-4</v>
          </cell>
          <cell r="CT218">
            <v>8.1045499488880573E-4</v>
          </cell>
          <cell r="CU218">
            <v>8.0104094385807767E-4</v>
          </cell>
          <cell r="CV218">
            <v>7.9451466581119997E-4</v>
          </cell>
          <cell r="CW218"/>
          <cell r="CX218"/>
          <cell r="CY218"/>
          <cell r="CZ218"/>
          <cell r="DA218"/>
          <cell r="DB218"/>
          <cell r="DC218"/>
          <cell r="DD218">
            <v>38260211</v>
          </cell>
          <cell r="DE218">
            <v>26572084</v>
          </cell>
          <cell r="DF218">
            <v>22820203</v>
          </cell>
          <cell r="DG218">
            <v>25138046</v>
          </cell>
          <cell r="DH218"/>
          <cell r="DI218"/>
          <cell r="DJ218"/>
          <cell r="DK218"/>
          <cell r="DL218"/>
          <cell r="DM218"/>
          <cell r="DN218"/>
          <cell r="DO218">
            <v>15238962.742976651</v>
          </cell>
          <cell r="DP218">
            <v>15288741.708445018</v>
          </cell>
          <cell r="DQ218">
            <v>15396579.817123147</v>
          </cell>
          <cell r="DR218">
            <v>16079221.296761835</v>
          </cell>
          <cell r="DS218"/>
          <cell r="DT218"/>
          <cell r="DU218"/>
          <cell r="DV218"/>
          <cell r="DW218"/>
          <cell r="DX218"/>
          <cell r="DY218"/>
          <cell r="DZ218">
            <v>2.5106834136485703</v>
          </cell>
          <cell r="EA218">
            <v>1.7380164114697823</v>
          </cell>
          <cell r="EB218">
            <v>1.4821605363693011</v>
          </cell>
          <cell r="EC218">
            <v>1.5633870282675011</v>
          </cell>
          <cell r="ED218"/>
          <cell r="EE218"/>
          <cell r="EF218"/>
          <cell r="EG218"/>
          <cell r="EH218"/>
          <cell r="EI218"/>
          <cell r="EJ218"/>
          <cell r="EK218">
            <v>2.41E-2</v>
          </cell>
          <cell r="EL218">
            <v>3.5200000000000002E-2</v>
          </cell>
          <cell r="EM218">
            <v>4.396794443253986E-2</v>
          </cell>
          <cell r="EN218">
            <v>4.3984752298205455E-2</v>
          </cell>
        </row>
        <row r="219">
          <cell r="B219">
            <v>36310</v>
          </cell>
          <cell r="C219" t="str">
            <v>Fernleaf Community Charter</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-1392</v>
          </cell>
          <cell r="S219">
            <v>-1392</v>
          </cell>
          <cell r="T219">
            <v>535767</v>
          </cell>
          <cell r="U219">
            <v>0</v>
          </cell>
          <cell r="V219">
            <v>0</v>
          </cell>
          <cell r="W219">
            <v>0</v>
          </cell>
          <cell r="X219">
            <v>535767</v>
          </cell>
          <cell r="Y219">
            <v>719924</v>
          </cell>
          <cell r="Z219">
            <v>0</v>
          </cell>
          <cell r="AA219">
            <v>0</v>
          </cell>
          <cell r="AB219">
            <v>0</v>
          </cell>
          <cell r="AC219">
            <v>719924</v>
          </cell>
          <cell r="AD219" t="str">
            <v>N/A</v>
          </cell>
          <cell r="AE219">
            <v>-1392</v>
          </cell>
          <cell r="AF219">
            <v>-1392</v>
          </cell>
          <cell r="AG219">
            <v>-1392</v>
          </cell>
          <cell r="AH219">
            <v>-179981</v>
          </cell>
          <cell r="AI219">
            <v>0</v>
          </cell>
          <cell r="AJ219">
            <v>0</v>
          </cell>
          <cell r="AK219">
            <v>-184157</v>
          </cell>
          <cell r="AL219">
            <v>0</v>
          </cell>
          <cell r="AM219">
            <v>-1392</v>
          </cell>
          <cell r="AN219">
            <v>0</v>
          </cell>
          <cell r="AO219">
            <v>0</v>
          </cell>
          <cell r="AP219">
            <v>0</v>
          </cell>
          <cell r="AQ219">
            <v>0</v>
          </cell>
          <cell r="AR219">
            <v>0</v>
          </cell>
          <cell r="AS219">
            <v>1392</v>
          </cell>
          <cell r="AT219">
            <v>0</v>
          </cell>
          <cell r="AU219">
            <v>0</v>
          </cell>
          <cell r="AV219">
            <v>0</v>
          </cell>
          <cell r="AW219">
            <v>0</v>
          </cell>
          <cell r="AX219">
            <v>-179980</v>
          </cell>
          <cell r="AY219">
            <v>0</v>
          </cell>
          <cell r="AZ219">
            <v>0</v>
          </cell>
          <cell r="BA219">
            <v>0</v>
          </cell>
          <cell r="BB219">
            <v>0</v>
          </cell>
          <cell r="BC219">
            <v>0</v>
          </cell>
          <cell r="BD219">
            <v>0</v>
          </cell>
          <cell r="BE219">
            <v>0</v>
          </cell>
          <cell r="BF219">
            <v>0</v>
          </cell>
          <cell r="BG219">
            <v>0</v>
          </cell>
          <cell r="BH219">
            <v>0</v>
          </cell>
          <cell r="BI219">
            <v>178589</v>
          </cell>
          <cell r="BJ219">
            <v>-1391</v>
          </cell>
          <cell r="BK219">
            <v>714356</v>
          </cell>
          <cell r="BL219">
            <v>0</v>
          </cell>
          <cell r="BM219">
            <v>0</v>
          </cell>
          <cell r="BN219">
            <v>0</v>
          </cell>
          <cell r="BO219">
            <v>714356</v>
          </cell>
          <cell r="BP219">
            <v>899905</v>
          </cell>
          <cell r="BQ219">
            <v>0</v>
          </cell>
          <cell r="BR219">
            <v>0</v>
          </cell>
          <cell r="BS219">
            <v>0</v>
          </cell>
          <cell r="BT219">
            <v>899905</v>
          </cell>
          <cell r="BU219">
            <v>-1392</v>
          </cell>
          <cell r="BV219">
            <v>-1392</v>
          </cell>
          <cell r="BW219">
            <v>-1392</v>
          </cell>
          <cell r="BX219">
            <v>-1392</v>
          </cell>
          <cell r="BY219">
            <v>-179981</v>
          </cell>
          <cell r="BZ219">
            <v>0</v>
          </cell>
          <cell r="CA219"/>
          <cell r="CB219">
            <v>-185549</v>
          </cell>
          <cell r="CC219">
            <v>803427</v>
          </cell>
          <cell r="CD219">
            <v>-1391</v>
          </cell>
          <cell r="CE219">
            <v>-2708.17</v>
          </cell>
          <cell r="CF219">
            <v>0</v>
          </cell>
          <cell r="CG219">
            <v>279166</v>
          </cell>
          <cell r="CH219">
            <v>-899904.83000000007</v>
          </cell>
          <cell r="CI219">
            <v>0</v>
          </cell>
          <cell r="CJ219">
            <v>-178589</v>
          </cell>
          <cell r="CK219">
            <v>0</v>
          </cell>
          <cell r="CL219"/>
          <cell r="CM219"/>
          <cell r="CN219"/>
          <cell r="CO219"/>
          <cell r="CP219"/>
          <cell r="CQ219"/>
          <cell r="CR219"/>
          <cell r="CS219">
            <v>0</v>
          </cell>
          <cell r="CT219">
            <v>2.450470575485172E-5</v>
          </cell>
          <cell r="CU219">
            <v>0</v>
          </cell>
          <cell r="CV219">
            <v>0</v>
          </cell>
          <cell r="CW219"/>
          <cell r="CX219"/>
          <cell r="CY219"/>
          <cell r="CZ219"/>
          <cell r="DA219"/>
          <cell r="DB219"/>
          <cell r="DC219"/>
          <cell r="DD219">
            <v>0</v>
          </cell>
          <cell r="DE219">
            <v>803427</v>
          </cell>
          <cell r="DF219">
            <v>0</v>
          </cell>
          <cell r="DG219">
            <v>0</v>
          </cell>
          <cell r="DH219"/>
          <cell r="DI219"/>
          <cell r="DJ219"/>
          <cell r="DK219"/>
          <cell r="DL219"/>
          <cell r="DM219"/>
          <cell r="DN219"/>
          <cell r="DO219">
            <v>0</v>
          </cell>
          <cell r="DP219">
            <v>495636.61170164373</v>
          </cell>
          <cell r="DQ219">
            <v>44763.425414229707</v>
          </cell>
          <cell r="DR219">
            <v>0</v>
          </cell>
          <cell r="DS219"/>
          <cell r="DT219"/>
          <cell r="DU219"/>
          <cell r="DV219"/>
          <cell r="DW219"/>
          <cell r="DX219"/>
          <cell r="DY219"/>
          <cell r="DZ219">
            <v>0</v>
          </cell>
          <cell r="EA219">
            <v>1.6210001057864456</v>
          </cell>
          <cell r="EB219">
            <v>0</v>
          </cell>
          <cell r="EC219">
            <v>0</v>
          </cell>
          <cell r="ED219"/>
          <cell r="EE219"/>
          <cell r="EF219"/>
          <cell r="EG219"/>
          <cell r="EH219"/>
          <cell r="EI219"/>
          <cell r="EJ219"/>
          <cell r="EK219">
            <v>2.41E-2</v>
          </cell>
          <cell r="EL219">
            <v>3.5200000000000002E-2</v>
          </cell>
          <cell r="EM219">
            <v>4.396794443253986E-2</v>
          </cell>
          <cell r="EN219">
            <v>4.3984752298205455E-2</v>
          </cell>
        </row>
        <row r="220">
          <cell r="B220">
            <v>36400</v>
          </cell>
          <cell r="C220" t="str">
            <v>Nash-Rocky Mount Schools</v>
          </cell>
          <cell r="D220">
            <v>4.5944079479292655E-3</v>
          </cell>
          <cell r="E220">
            <v>7071215.0425893981</v>
          </cell>
          <cell r="F220">
            <v>5480257.1272862991</v>
          </cell>
          <cell r="G220">
            <v>-1973265.1999999993</v>
          </cell>
          <cell r="H220">
            <v>-332442.79973015469</v>
          </cell>
          <cell r="I220">
            <v>-119955.95763025484</v>
          </cell>
          <cell r="J220">
            <v>1397383.0484224835</v>
          </cell>
          <cell r="K220">
            <v>0</v>
          </cell>
          <cell r="L220">
            <v>-433218.92096751172</v>
          </cell>
          <cell r="M220">
            <v>20686.351350566674</v>
          </cell>
          <cell r="N220">
            <v>986.2172324707044</v>
          </cell>
          <cell r="O220">
            <v>-8614.0508671646312</v>
          </cell>
          <cell r="P220">
            <v>14015.76061325634</v>
          </cell>
          <cell r="Q220">
            <v>-15236111.760041712</v>
          </cell>
          <cell r="R220">
            <v>1299090</v>
          </cell>
          <cell r="S220">
            <v>-2819975.1417423226</v>
          </cell>
          <cell r="T220">
            <v>8792895</v>
          </cell>
          <cell r="U220">
            <v>6986915.1961683379</v>
          </cell>
          <cell r="V220">
            <v>96801.382062837278</v>
          </cell>
          <cell r="W220">
            <v>0</v>
          </cell>
          <cell r="X220">
            <v>15876611.578231174</v>
          </cell>
          <cell r="Y220">
            <v>16393835</v>
          </cell>
          <cell r="Z220">
            <v>43703020.27770403</v>
          </cell>
          <cell r="AA220">
            <v>0</v>
          </cell>
          <cell r="AB220">
            <v>7328215.5228204504</v>
          </cell>
          <cell r="AC220">
            <v>67425070.800524473</v>
          </cell>
          <cell r="AD220" t="str">
            <v>N/A</v>
          </cell>
          <cell r="AE220">
            <v>-14598160</v>
          </cell>
          <cell r="AF220">
            <v>-14598160</v>
          </cell>
          <cell r="AG220">
            <v>-14584164</v>
          </cell>
          <cell r="AH220">
            <v>-7072136</v>
          </cell>
          <cell r="AI220">
            <v>-695840</v>
          </cell>
          <cell r="AJ220">
            <v>0</v>
          </cell>
          <cell r="AK220">
            <v>-51548460</v>
          </cell>
          <cell r="AL220">
            <v>138834918</v>
          </cell>
          <cell r="AM220">
            <v>-2819975.1417423226</v>
          </cell>
          <cell r="AN220">
            <v>-5162935.8000000007</v>
          </cell>
          <cell r="AO220">
            <v>6469880.791641837</v>
          </cell>
          <cell r="AP220">
            <v>3986209</v>
          </cell>
          <cell r="AQ220">
            <v>-9866335</v>
          </cell>
          <cell r="AR220">
            <v>15222095.999428455</v>
          </cell>
          <cell r="AS220">
            <v>-1299090</v>
          </cell>
          <cell r="AT220">
            <v>145364767.84932798</v>
          </cell>
          <cell r="AU220">
            <v>4.8734208837956823E-3</v>
          </cell>
          <cell r="AV220">
            <v>8544979.7088002618</v>
          </cell>
          <cell r="AW220">
            <v>6149662.9440152105</v>
          </cell>
          <cell r="AX220">
            <v>-1631876</v>
          </cell>
          <cell r="AY220">
            <v>0</v>
          </cell>
          <cell r="AZ220">
            <v>-65750.956715266861</v>
          </cell>
          <cell r="BA220">
            <v>-4988736.0465330463</v>
          </cell>
          <cell r="BB220">
            <v>0</v>
          </cell>
          <cell r="BC220">
            <v>-427091.58105091407</v>
          </cell>
          <cell r="BD220">
            <v>14866.911355736831</v>
          </cell>
          <cell r="BE220">
            <v>1451.3632202449598</v>
          </cell>
          <cell r="BF220">
            <v>-541.98639219534698</v>
          </cell>
          <cell r="BG220">
            <v>0</v>
          </cell>
          <cell r="BH220">
            <v>-11106895.731055716</v>
          </cell>
          <cell r="BI220">
            <v>2930965</v>
          </cell>
          <cell r="BJ220">
            <v>-578966.37435568497</v>
          </cell>
          <cell r="BK220">
            <v>11723860</v>
          </cell>
          <cell r="BL220">
            <v>0</v>
          </cell>
          <cell r="BM220">
            <v>14930.977346675209</v>
          </cell>
          <cell r="BN220">
            <v>0</v>
          </cell>
          <cell r="BO220">
            <v>11738790.977346675</v>
          </cell>
          <cell r="BP220">
            <v>8159375</v>
          </cell>
          <cell r="BQ220">
            <v>60146491.684451319</v>
          </cell>
          <cell r="BR220">
            <v>0</v>
          </cell>
          <cell r="BS220">
            <v>9494143.9100758862</v>
          </cell>
          <cell r="BT220">
            <v>77800010.5945272</v>
          </cell>
          <cell r="BU220">
            <v>-14847426</v>
          </cell>
          <cell r="BV220">
            <v>-14847426</v>
          </cell>
          <cell r="BW220">
            <v>-14847426</v>
          </cell>
          <cell r="BX220">
            <v>-14832580</v>
          </cell>
          <cell r="BY220">
            <v>-6686362</v>
          </cell>
          <cell r="BZ220">
            <v>0</v>
          </cell>
          <cell r="CA220"/>
          <cell r="CB220">
            <v>-66061220</v>
          </cell>
          <cell r="CC220">
            <v>167007178</v>
          </cell>
          <cell r="CD220">
            <v>-578966.37435568497</v>
          </cell>
          <cell r="CE220">
            <v>-4907051.93</v>
          </cell>
          <cell r="CF220">
            <v>-25212967.28309704</v>
          </cell>
          <cell r="CG220">
            <v>2510170</v>
          </cell>
          <cell r="CH220">
            <v>-8159375.0700000003</v>
          </cell>
          <cell r="CI220">
            <v>11106895.731055716</v>
          </cell>
          <cell r="CJ220">
            <v>-2930965</v>
          </cell>
          <cell r="CK220">
            <v>138834918.073603</v>
          </cell>
          <cell r="CL220"/>
          <cell r="CM220"/>
          <cell r="CN220"/>
          <cell r="CO220"/>
          <cell r="CP220"/>
          <cell r="CQ220"/>
          <cell r="CR220"/>
          <cell r="CS220">
            <v>4.6871375997386069E-3</v>
          </cell>
          <cell r="CT220">
            <v>5.0937594340819585E-3</v>
          </cell>
          <cell r="CU220">
            <v>4.8734208837956823E-3</v>
          </cell>
          <cell r="CV220">
            <v>4.5944079479292655E-3</v>
          </cell>
          <cell r="CW220"/>
          <cell r="CX220"/>
          <cell r="CY220"/>
          <cell r="CZ220"/>
          <cell r="DA220"/>
          <cell r="DB220"/>
          <cell r="DC220"/>
          <cell r="DD220">
            <v>203906417</v>
          </cell>
          <cell r="DE220">
            <v>167007178</v>
          </cell>
          <cell r="DF220">
            <v>138834918</v>
          </cell>
          <cell r="DG220">
            <v>145364768</v>
          </cell>
          <cell r="DH220"/>
          <cell r="DI220"/>
          <cell r="DJ220"/>
          <cell r="DK220"/>
          <cell r="DL220"/>
          <cell r="DM220"/>
          <cell r="DN220"/>
          <cell r="DO220">
            <v>77238322.251910955</v>
          </cell>
          <cell r="DP220">
            <v>81571094.365375474</v>
          </cell>
          <cell r="DQ220">
            <v>81108812.619705155</v>
          </cell>
          <cell r="DR220">
            <v>82343309.131648958</v>
          </cell>
          <cell r="DS220"/>
          <cell r="DT220"/>
          <cell r="DU220"/>
          <cell r="DV220"/>
          <cell r="DW220"/>
          <cell r="DX220"/>
          <cell r="DY220"/>
          <cell r="DZ220">
            <v>2.6399643474254146</v>
          </cell>
          <cell r="EA220">
            <v>2.0473818489174227</v>
          </cell>
          <cell r="EB220">
            <v>1.7117118783498311</v>
          </cell>
          <cell r="EC220">
            <v>1.7653500877356472</v>
          </cell>
          <cell r="ED220"/>
          <cell r="EE220"/>
          <cell r="EF220"/>
          <cell r="EG220"/>
          <cell r="EH220"/>
          <cell r="EI220"/>
          <cell r="EJ220"/>
          <cell r="EK220">
            <v>2.41E-2</v>
          </cell>
          <cell r="EL220">
            <v>3.5200000000000002E-2</v>
          </cell>
          <cell r="EM220">
            <v>4.396794443253986E-2</v>
          </cell>
          <cell r="EN220">
            <v>4.3984752298205455E-2</v>
          </cell>
        </row>
        <row r="221">
          <cell r="B221">
            <v>36405</v>
          </cell>
          <cell r="C221" t="str">
            <v>Nash Technical College</v>
          </cell>
          <cell r="D221">
            <v>7.5638331747060364E-4</v>
          </cell>
          <cell r="E221">
            <v>1164143.2700534214</v>
          </cell>
          <cell r="F221">
            <v>902221.81258348923</v>
          </cell>
          <cell r="G221">
            <v>-386205.11</v>
          </cell>
          <cell r="H221">
            <v>-54730.487710052432</v>
          </cell>
          <cell r="I221">
            <v>-19748.504314604721</v>
          </cell>
          <cell r="J221">
            <v>230052.97699333858</v>
          </cell>
          <cell r="K221">
            <v>0</v>
          </cell>
          <cell r="L221">
            <v>-71321.39077465453</v>
          </cell>
          <cell r="M221">
            <v>3405.6207542380425</v>
          </cell>
          <cell r="N221">
            <v>162.36221739496989</v>
          </cell>
          <cell r="O221">
            <v>-1418.1423255423174</v>
          </cell>
          <cell r="P221">
            <v>2307.4327812589504</v>
          </cell>
          <cell r="Q221">
            <v>-2508340.767520946</v>
          </cell>
          <cell r="R221">
            <v>95178</v>
          </cell>
          <cell r="S221">
            <v>-644292.92726265872</v>
          </cell>
          <cell r="T221">
            <v>641148</v>
          </cell>
          <cell r="U221">
            <v>1150264.8774028597</v>
          </cell>
          <cell r="V221">
            <v>15936.536618048596</v>
          </cell>
          <cell r="W221">
            <v>0</v>
          </cell>
          <cell r="X221">
            <v>1807349.4140209083</v>
          </cell>
          <cell r="Y221">
            <v>2126362</v>
          </cell>
          <cell r="Z221">
            <v>7194884.7023986047</v>
          </cell>
          <cell r="AA221">
            <v>0</v>
          </cell>
          <cell r="AB221">
            <v>1206453.5912159805</v>
          </cell>
          <cell r="AC221">
            <v>10527700.293614587</v>
          </cell>
          <cell r="AD221" t="str">
            <v>N/A</v>
          </cell>
          <cell r="AE221">
            <v>-2583352</v>
          </cell>
          <cell r="AF221">
            <v>-2583352</v>
          </cell>
          <cell r="AG221">
            <v>-2581048</v>
          </cell>
          <cell r="AH221">
            <v>-796696</v>
          </cell>
          <cell r="AI221">
            <v>-175903</v>
          </cell>
          <cell r="AJ221">
            <v>0</v>
          </cell>
          <cell r="AK221">
            <v>-8720351</v>
          </cell>
          <cell r="AL221">
            <v>23076336</v>
          </cell>
          <cell r="AM221">
            <v>-644292.92726265872</v>
          </cell>
          <cell r="AN221">
            <v>-811884.89</v>
          </cell>
          <cell r="AO221">
            <v>1065144.8352615314</v>
          </cell>
          <cell r="AP221">
            <v>766466</v>
          </cell>
          <cell r="AQ221">
            <v>-1931035</v>
          </cell>
          <cell r="AR221">
            <v>2506033.3347396869</v>
          </cell>
          <cell r="AS221">
            <v>-95178</v>
          </cell>
          <cell r="AT221">
            <v>23931589.352738559</v>
          </cell>
          <cell r="AU221">
            <v>8.1003177812041924E-4</v>
          </cell>
          <cell r="AV221">
            <v>1420297.0095477125</v>
          </cell>
          <cell r="AW221">
            <v>1022161.3376232947</v>
          </cell>
          <cell r="AX221">
            <v>160283</v>
          </cell>
          <cell r="AY221">
            <v>0</v>
          </cell>
          <cell r="AZ221">
            <v>-10928.743002329054</v>
          </cell>
          <cell r="BA221">
            <v>-829198.7962261159</v>
          </cell>
          <cell r="BB221">
            <v>0</v>
          </cell>
          <cell r="BC221">
            <v>-70988.687631978668</v>
          </cell>
          <cell r="BD221">
            <v>2471.0918526837104</v>
          </cell>
          <cell r="BE221">
            <v>241.2371839055983</v>
          </cell>
          <cell r="BF221">
            <v>-90.085837331810865</v>
          </cell>
          <cell r="BG221">
            <v>0</v>
          </cell>
          <cell r="BH221">
            <v>-1846123.844616075</v>
          </cell>
          <cell r="BI221">
            <v>-65109</v>
          </cell>
          <cell r="BJ221">
            <v>-216985.48110623378</v>
          </cell>
          <cell r="BK221">
            <v>801435</v>
          </cell>
          <cell r="BL221">
            <v>0</v>
          </cell>
          <cell r="BM221">
            <v>2481.7405304388813</v>
          </cell>
          <cell r="BN221">
            <v>0</v>
          </cell>
          <cell r="BO221">
            <v>803916.74053043884</v>
          </cell>
          <cell r="BP221">
            <v>260436</v>
          </cell>
          <cell r="BQ221">
            <v>9997201.302448336</v>
          </cell>
          <cell r="BR221">
            <v>0</v>
          </cell>
          <cell r="BS221">
            <v>1578061.5827336668</v>
          </cell>
          <cell r="BT221">
            <v>11835698.885182003</v>
          </cell>
          <cell r="BU221">
            <v>-2588602</v>
          </cell>
          <cell r="BV221">
            <v>-2588602</v>
          </cell>
          <cell r="BW221">
            <v>-2588602</v>
          </cell>
          <cell r="BX221">
            <v>-2586135</v>
          </cell>
          <cell r="BY221">
            <v>-679841</v>
          </cell>
          <cell r="BZ221">
            <v>0</v>
          </cell>
          <cell r="CA221"/>
          <cell r="CB221">
            <v>-11031782</v>
          </cell>
          <cell r="CC221">
            <v>25818414</v>
          </cell>
          <cell r="CD221">
            <v>-216985.48110623378</v>
          </cell>
          <cell r="CE221">
            <v>-789950.65000000014</v>
          </cell>
          <cell r="CF221">
            <v>-4190753.3141509183</v>
          </cell>
          <cell r="CG221">
            <v>-257056</v>
          </cell>
          <cell r="CH221">
            <v>801434.65000000014</v>
          </cell>
          <cell r="CI221">
            <v>1846123.844616075</v>
          </cell>
          <cell r="CJ221">
            <v>65109</v>
          </cell>
          <cell r="CK221">
            <v>23076336.049358923</v>
          </cell>
          <cell r="CL221"/>
          <cell r="CM221"/>
          <cell r="CN221"/>
          <cell r="CO221"/>
          <cell r="CP221"/>
          <cell r="CQ221"/>
          <cell r="CR221"/>
          <cell r="CS221">
            <v>7.9709936527595955E-4</v>
          </cell>
          <cell r="CT221">
            <v>7.8746787871479963E-4</v>
          </cell>
          <cell r="CU221">
            <v>8.1003177812041924E-4</v>
          </cell>
          <cell r="CV221">
            <v>7.5638331747060364E-4</v>
          </cell>
          <cell r="CW221"/>
          <cell r="CX221"/>
          <cell r="CY221"/>
          <cell r="CZ221"/>
          <cell r="DA221"/>
          <cell r="DB221"/>
          <cell r="DC221"/>
          <cell r="DD221">
            <v>34676532</v>
          </cell>
          <cell r="DE221">
            <v>25818414</v>
          </cell>
          <cell r="DF221">
            <v>23076336</v>
          </cell>
          <cell r="DG221">
            <v>23931590</v>
          </cell>
          <cell r="DH221"/>
          <cell r="DI221"/>
          <cell r="DJ221"/>
          <cell r="DK221"/>
          <cell r="DL221"/>
          <cell r="DM221"/>
          <cell r="DN221"/>
          <cell r="DO221">
            <v>13046858.76210946</v>
          </cell>
          <cell r="DP221">
            <v>13374821.715697886</v>
          </cell>
          <cell r="DQ221">
            <v>13057118.645505002</v>
          </cell>
          <cell r="DR221">
            <v>12948696.452236496</v>
          </cell>
          <cell r="DS221"/>
          <cell r="DT221"/>
          <cell r="DU221"/>
          <cell r="DV221"/>
          <cell r="DW221"/>
          <cell r="DX221"/>
          <cell r="DY221"/>
          <cell r="DZ221">
            <v>2.6578452815559861</v>
          </cell>
          <cell r="EA221">
            <v>1.930374441529729</v>
          </cell>
          <cell r="EB221">
            <v>1.7673375441023644</v>
          </cell>
          <cell r="EC221">
            <v>1.8481852662370923</v>
          </cell>
          <cell r="ED221"/>
          <cell r="EE221"/>
          <cell r="EF221"/>
          <cell r="EG221"/>
          <cell r="EH221"/>
          <cell r="EI221"/>
          <cell r="EJ221"/>
          <cell r="EK221">
            <v>2.41E-2</v>
          </cell>
          <cell r="EL221">
            <v>3.5200000000000002E-2</v>
          </cell>
          <cell r="EM221">
            <v>4.396794443253986E-2</v>
          </cell>
          <cell r="EN221">
            <v>4.3984752298205455E-2</v>
          </cell>
        </row>
        <row r="222">
          <cell r="B222">
            <v>36500</v>
          </cell>
          <cell r="C222" t="str">
            <v>New Hanover County Schools</v>
          </cell>
          <cell r="D222">
            <v>9.5574646592665805E-3</v>
          </cell>
          <cell r="E222">
            <v>14709814.329413764</v>
          </cell>
          <cell r="F222">
            <v>11400242.297016632</v>
          </cell>
          <cell r="G222">
            <v>-1960689.1199999992</v>
          </cell>
          <cell r="H222">
            <v>-691560.33718786959</v>
          </cell>
          <cell r="I222">
            <v>-249537.01079947958</v>
          </cell>
          <cell r="J222">
            <v>2906890.1264580749</v>
          </cell>
          <cell r="K222">
            <v>0</v>
          </cell>
          <cell r="L222">
            <v>-901198.71239094867</v>
          </cell>
          <cell r="M222">
            <v>43032.546130632887</v>
          </cell>
          <cell r="N222">
            <v>2051.5671338995271</v>
          </cell>
          <cell r="O222">
            <v>-17919.280932194251</v>
          </cell>
          <cell r="P222">
            <v>29156.125936599201</v>
          </cell>
          <cell r="Q222">
            <v>-31694747.471622758</v>
          </cell>
          <cell r="R222">
            <v>3862240</v>
          </cell>
          <cell r="S222">
            <v>-2562224.9408436529</v>
          </cell>
          <cell r="T222">
            <v>12697329</v>
          </cell>
          <cell r="U222">
            <v>14534450.536715729</v>
          </cell>
          <cell r="V222">
            <v>201369.96943223401</v>
          </cell>
          <cell r="W222">
            <v>0</v>
          </cell>
          <cell r="X222">
            <v>27433149.506147966</v>
          </cell>
          <cell r="Y222">
            <v>11284257</v>
          </cell>
          <cell r="Z222">
            <v>90912708.784517735</v>
          </cell>
          <cell r="AA222">
            <v>0</v>
          </cell>
          <cell r="AB222">
            <v>15244436.643117946</v>
          </cell>
          <cell r="AC222">
            <v>117441402.42763568</v>
          </cell>
          <cell r="AD222" t="str">
            <v>N/A</v>
          </cell>
          <cell r="AE222">
            <v>-27063655</v>
          </cell>
          <cell r="AF222">
            <v>-27063655</v>
          </cell>
          <cell r="AG222">
            <v>-27034540</v>
          </cell>
          <cell r="AH222">
            <v>-9543067</v>
          </cell>
          <cell r="AI222">
            <v>696664</v>
          </cell>
          <cell r="AJ222">
            <v>0</v>
          </cell>
          <cell r="AK222">
            <v>-90008253</v>
          </cell>
          <cell r="AL222">
            <v>279785407</v>
          </cell>
          <cell r="AM222">
            <v>-2562224.9408436529</v>
          </cell>
          <cell r="AN222">
            <v>-10055141.880000001</v>
          </cell>
          <cell r="AO222">
            <v>13458895.62193848</v>
          </cell>
          <cell r="AP222">
            <v>3766556</v>
          </cell>
          <cell r="AQ222">
            <v>-9803445</v>
          </cell>
          <cell r="AR222">
            <v>31665591.34568616</v>
          </cell>
          <cell r="AS222">
            <v>-3862240</v>
          </cell>
          <cell r="AT222">
            <v>302393398.14678097</v>
          </cell>
          <cell r="AU222">
            <v>9.8211030930025148E-3</v>
          </cell>
          <cell r="AV222">
            <v>17220168.060341977</v>
          </cell>
          <cell r="AW222">
            <v>12393034.626090147</v>
          </cell>
          <cell r="AX222">
            <v>-370202</v>
          </cell>
          <cell r="AY222">
            <v>0</v>
          </cell>
          <cell r="AZ222">
            <v>-132503.82837060431</v>
          </cell>
          <cell r="BA222">
            <v>-10053490.594192017</v>
          </cell>
          <cell r="BB222">
            <v>0</v>
          </cell>
          <cell r="BC222">
            <v>-860691.19570636307</v>
          </cell>
          <cell r="BD222">
            <v>29960.365127647496</v>
          </cell>
          <cell r="BE222">
            <v>2924.8423543332651</v>
          </cell>
          <cell r="BF222">
            <v>-1092.2315883805281</v>
          </cell>
          <cell r="BG222">
            <v>0</v>
          </cell>
          <cell r="BH222">
            <v>-22383038.653736964</v>
          </cell>
          <cell r="BI222">
            <v>4232443</v>
          </cell>
          <cell r="BJ222">
            <v>77512.39031977579</v>
          </cell>
          <cell r="BK222">
            <v>16929772</v>
          </cell>
          <cell r="BL222">
            <v>0</v>
          </cell>
          <cell r="BM222">
            <v>30089.473348908105</v>
          </cell>
          <cell r="BN222">
            <v>0</v>
          </cell>
          <cell r="BO222">
            <v>16959861.473348908</v>
          </cell>
          <cell r="BP222">
            <v>1851015</v>
          </cell>
          <cell r="BQ222">
            <v>121209497.31215133</v>
          </cell>
          <cell r="BR222">
            <v>0</v>
          </cell>
          <cell r="BS222">
            <v>19132959.853866477</v>
          </cell>
          <cell r="BT222">
            <v>142193472.1660178</v>
          </cell>
          <cell r="BU222">
            <v>-28676833</v>
          </cell>
          <cell r="BV222">
            <v>-28676833</v>
          </cell>
          <cell r="BW222">
            <v>-28676833</v>
          </cell>
          <cell r="BX222">
            <v>-28646915</v>
          </cell>
          <cell r="BY222">
            <v>-10556197</v>
          </cell>
          <cell r="BZ222">
            <v>0</v>
          </cell>
          <cell r="CA222"/>
          <cell r="CB222">
            <v>-125233611</v>
          </cell>
          <cell r="CC222">
            <v>323208169</v>
          </cell>
          <cell r="CD222">
            <v>77512.39031977579</v>
          </cell>
          <cell r="CE222">
            <v>-9409241.5099999979</v>
          </cell>
          <cell r="CF222">
            <v>-50810130.47552266</v>
          </cell>
          <cell r="CG222">
            <v>419517</v>
          </cell>
          <cell r="CH222">
            <v>-1851015.4900000021</v>
          </cell>
          <cell r="CI222">
            <v>22383038.653736964</v>
          </cell>
          <cell r="CJ222">
            <v>-4232443</v>
          </cell>
          <cell r="CK222">
            <v>279785406.56853408</v>
          </cell>
          <cell r="CL222"/>
          <cell r="CM222"/>
          <cell r="CN222"/>
          <cell r="CO222"/>
          <cell r="CP222"/>
          <cell r="CQ222"/>
          <cell r="CR222"/>
          <cell r="CS222">
            <v>9.2600936236601917E-3</v>
          </cell>
          <cell r="CT222">
            <v>9.8579275670681449E-3</v>
          </cell>
          <cell r="CU222">
            <v>9.8211030930025148E-3</v>
          </cell>
          <cell r="CV222">
            <v>9.5574646592665805E-3</v>
          </cell>
          <cell r="CW222"/>
          <cell r="CX222"/>
          <cell r="CY222"/>
          <cell r="CZ222"/>
          <cell r="DA222"/>
          <cell r="DB222"/>
          <cell r="DC222"/>
          <cell r="DD222">
            <v>402845548</v>
          </cell>
          <cell r="DE222">
            <v>323208169</v>
          </cell>
          <cell r="DF222">
            <v>279785407</v>
          </cell>
          <cell r="DG222">
            <v>302393398</v>
          </cell>
          <cell r="DH222"/>
          <cell r="DI222"/>
          <cell r="DJ222"/>
          <cell r="DK222"/>
          <cell r="DL222"/>
          <cell r="DM222"/>
          <cell r="DN222"/>
          <cell r="DO222">
            <v>141325639.44247013</v>
          </cell>
          <cell r="DP222">
            <v>150756934.11205006</v>
          </cell>
          <cell r="DQ222">
            <v>155525642.97564739</v>
          </cell>
          <cell r="DR222">
            <v>160368768.51876211</v>
          </cell>
          <cell r="DS222"/>
          <cell r="DT222"/>
          <cell r="DU222"/>
          <cell r="DV222"/>
          <cell r="DW222"/>
          <cell r="DX222"/>
          <cell r="DY222"/>
          <cell r="DZ222">
            <v>2.8504774476112495</v>
          </cell>
          <cell r="EA222">
            <v>2.1439025070632942</v>
          </cell>
          <cell r="EB222">
            <v>1.7989664060981219</v>
          </cell>
          <cell r="EC222">
            <v>1.8856127710715813</v>
          </cell>
          <cell r="ED222"/>
          <cell r="EE222"/>
          <cell r="EF222"/>
          <cell r="EG222"/>
          <cell r="EH222"/>
          <cell r="EI222"/>
          <cell r="EJ222"/>
          <cell r="EK222">
            <v>2.41E-2</v>
          </cell>
          <cell r="EL222">
            <v>3.5200000000000002E-2</v>
          </cell>
          <cell r="EM222">
            <v>4.396794443253986E-2</v>
          </cell>
          <cell r="EN222">
            <v>4.3984752298205455E-2</v>
          </cell>
        </row>
        <row r="223">
          <cell r="B223">
            <v>36501</v>
          </cell>
          <cell r="C223" t="str">
            <v>Cape Fear Center For Inquiry</v>
          </cell>
          <cell r="D223">
            <v>1.2844725033421238E-4</v>
          </cell>
          <cell r="E223">
            <v>197692.09417981625</v>
          </cell>
          <cell r="F223">
            <v>153213.20333377423</v>
          </cell>
          <cell r="G223">
            <v>-29339.550000000017</v>
          </cell>
          <cell r="H223">
            <v>-9294.2037369562349</v>
          </cell>
          <cell r="I223">
            <v>-3353.6449295404918</v>
          </cell>
          <cell r="J223">
            <v>39067.059840518748</v>
          </cell>
          <cell r="K223">
            <v>0</v>
          </cell>
          <cell r="L223">
            <v>-12111.632188889827</v>
          </cell>
          <cell r="M223">
            <v>578.33457118784747</v>
          </cell>
          <cell r="N223">
            <v>27.571972967740692</v>
          </cell>
          <cell r="O223">
            <v>-240.82562120436447</v>
          </cell>
          <cell r="P223">
            <v>391.84285168380262</v>
          </cell>
          <cell r="Q223">
            <v>-425960.57719344803</v>
          </cell>
          <cell r="R223">
            <v>148328</v>
          </cell>
          <cell r="S223">
            <v>58997.67307990964</v>
          </cell>
          <cell r="T223">
            <v>510956</v>
          </cell>
          <cell r="U223">
            <v>195335.29791812124</v>
          </cell>
          <cell r="V223">
            <v>2706.3054686136516</v>
          </cell>
          <cell r="W223">
            <v>0</v>
          </cell>
          <cell r="X223">
            <v>708997.60338673485</v>
          </cell>
          <cell r="Y223">
            <v>146705</v>
          </cell>
          <cell r="Z223">
            <v>1221818.534529889</v>
          </cell>
          <cell r="AA223">
            <v>0</v>
          </cell>
          <cell r="AB223">
            <v>204877.13420986605</v>
          </cell>
          <cell r="AC223">
            <v>1573400.6687397552</v>
          </cell>
          <cell r="AD223" t="str">
            <v>N/A</v>
          </cell>
          <cell r="AE223">
            <v>-270290</v>
          </cell>
          <cell r="AF223">
            <v>-270290</v>
          </cell>
          <cell r="AG223">
            <v>-269899</v>
          </cell>
          <cell r="AH223">
            <v>-60297</v>
          </cell>
          <cell r="AI223">
            <v>6372</v>
          </cell>
          <cell r="AJ223">
            <v>0</v>
          </cell>
          <cell r="AK223">
            <v>-864404</v>
          </cell>
          <cell r="AL223">
            <v>3758793</v>
          </cell>
          <cell r="AM223">
            <v>58997.67307990964</v>
          </cell>
          <cell r="AN223">
            <v>-115132.44999999998</v>
          </cell>
          <cell r="AO223">
            <v>180880.4109463302</v>
          </cell>
          <cell r="AP223">
            <v>49932</v>
          </cell>
          <cell r="AQ223">
            <v>-146705</v>
          </cell>
          <cell r="AR223">
            <v>425568.73434176418</v>
          </cell>
          <cell r="AS223">
            <v>-148328</v>
          </cell>
          <cell r="AT223">
            <v>4064006.3683680035</v>
          </cell>
          <cell r="AU223">
            <v>1.3194215736413956E-4</v>
          </cell>
          <cell r="AV223">
            <v>231345.30841789109</v>
          </cell>
          <cell r="AW223">
            <v>166494.91501823888</v>
          </cell>
          <cell r="AX223">
            <v>65973</v>
          </cell>
          <cell r="AY223">
            <v>0</v>
          </cell>
          <cell r="AZ223">
            <v>-1780.1300738490004</v>
          </cell>
          <cell r="BA223">
            <v>-135064.18021239279</v>
          </cell>
          <cell r="BB223">
            <v>0</v>
          </cell>
          <cell r="BC223">
            <v>-11563.003881583358</v>
          </cell>
          <cell r="BD223">
            <v>402.50419661877515</v>
          </cell>
          <cell r="BE223">
            <v>39.293957768929133</v>
          </cell>
          <cell r="BF223">
            <v>-14.673646203232138</v>
          </cell>
          <cell r="BG223">
            <v>0</v>
          </cell>
          <cell r="BH223">
            <v>-300706.18141084048</v>
          </cell>
          <cell r="BI223">
            <v>82356</v>
          </cell>
          <cell r="BJ223">
            <v>97482.85236564884</v>
          </cell>
          <cell r="BK223">
            <v>659284</v>
          </cell>
          <cell r="BL223">
            <v>0</v>
          </cell>
          <cell r="BM223">
            <v>404.23870821948412</v>
          </cell>
          <cell r="BN223">
            <v>0</v>
          </cell>
          <cell r="BO223">
            <v>659688.23870821949</v>
          </cell>
          <cell r="BP223">
            <v>0</v>
          </cell>
          <cell r="BQ223">
            <v>1628395.7532003506</v>
          </cell>
          <cell r="BR223">
            <v>0</v>
          </cell>
          <cell r="BS223">
            <v>257042.81647132579</v>
          </cell>
          <cell r="BT223">
            <v>1885438.5696716763</v>
          </cell>
          <cell r="BU223">
            <v>-288820</v>
          </cell>
          <cell r="BV223">
            <v>-288820</v>
          </cell>
          <cell r="BW223">
            <v>-288820</v>
          </cell>
          <cell r="BX223">
            <v>-288418</v>
          </cell>
          <cell r="BY223">
            <v>-70872</v>
          </cell>
          <cell r="BZ223">
            <v>0</v>
          </cell>
          <cell r="CA223"/>
          <cell r="CB223">
            <v>-1225750</v>
          </cell>
          <cell r="CC223">
            <v>4013507</v>
          </cell>
          <cell r="CD223">
            <v>97482.85236564884</v>
          </cell>
          <cell r="CE223">
            <v>-109235.75</v>
          </cell>
          <cell r="CF223">
            <v>-682611.53226977505</v>
          </cell>
          <cell r="CG223">
            <v>-108560</v>
          </cell>
          <cell r="CH223">
            <v>329859.75</v>
          </cell>
          <cell r="CI223">
            <v>300706.18141084048</v>
          </cell>
          <cell r="CJ223">
            <v>-82356</v>
          </cell>
          <cell r="CK223">
            <v>3758792.5015067142</v>
          </cell>
          <cell r="CL223"/>
          <cell r="CM223"/>
          <cell r="CN223"/>
          <cell r="CO223"/>
          <cell r="CP223"/>
          <cell r="CQ223"/>
          <cell r="CR223"/>
          <cell r="CS223">
            <v>1.1067121475554864E-4</v>
          </cell>
          <cell r="CT223">
            <v>1.22412936247703E-4</v>
          </cell>
          <cell r="CU223">
            <v>1.3194215736413956E-4</v>
          </cell>
          <cell r="CV223">
            <v>1.2844725033421238E-4</v>
          </cell>
          <cell r="CW223"/>
          <cell r="CX223"/>
          <cell r="CY223"/>
          <cell r="CZ223"/>
          <cell r="DA223"/>
          <cell r="DB223"/>
          <cell r="DC223"/>
          <cell r="DD223">
            <v>4814574</v>
          </cell>
          <cell r="DE223">
            <v>4013507</v>
          </cell>
          <cell r="DF223">
            <v>3758793</v>
          </cell>
          <cell r="DG223">
            <v>4064007</v>
          </cell>
          <cell r="DH223"/>
          <cell r="DI223"/>
          <cell r="DJ223"/>
          <cell r="DK223"/>
          <cell r="DL223"/>
          <cell r="DM223"/>
          <cell r="DN223"/>
          <cell r="DO223">
            <v>1520588.7687104549</v>
          </cell>
          <cell r="DP223">
            <v>1716039.8207625716</v>
          </cell>
          <cell r="DQ223">
            <v>1805561.0791392128</v>
          </cell>
          <cell r="DR223">
            <v>1836239.552200923</v>
          </cell>
          <cell r="DS223"/>
          <cell r="DT223"/>
          <cell r="DU223"/>
          <cell r="DV223"/>
          <cell r="DW223"/>
          <cell r="DX223"/>
          <cell r="DY223"/>
          <cell r="DZ223">
            <v>3.1662564521524321</v>
          </cell>
          <cell r="EA223">
            <v>2.3388192694832006</v>
          </cell>
          <cell r="EB223">
            <v>2.0817866775196414</v>
          </cell>
          <cell r="EC223">
            <v>2.2132226675592883</v>
          </cell>
          <cell r="ED223"/>
          <cell r="EE223"/>
          <cell r="EF223"/>
          <cell r="EG223"/>
          <cell r="EH223"/>
          <cell r="EI223"/>
          <cell r="EJ223"/>
          <cell r="EK223">
            <v>2.41E-2</v>
          </cell>
          <cell r="EL223">
            <v>3.5200000000000002E-2</v>
          </cell>
          <cell r="EM223">
            <v>4.396794443253986E-2</v>
          </cell>
          <cell r="EN223">
            <v>4.3984752298205455E-2</v>
          </cell>
        </row>
        <row r="224">
          <cell r="B224">
            <v>36502</v>
          </cell>
          <cell r="C224" t="str">
            <v>Wilmington Preparatory Academy</v>
          </cell>
          <cell r="D224">
            <v>4.5664488104541772E-5</v>
          </cell>
          <cell r="E224">
            <v>70281.83366749472</v>
          </cell>
          <cell r="F224">
            <v>54469.07180098939</v>
          </cell>
          <cell r="G224">
            <v>-11850.669999999998</v>
          </cell>
          <cell r="H224">
            <v>-3304.1972863033038</v>
          </cell>
          <cell r="I224">
            <v>-1192.2596909890299</v>
          </cell>
          <cell r="J224">
            <v>13888.793140569249</v>
          </cell>
          <cell r="K224">
            <v>0</v>
          </cell>
          <cell r="L224">
            <v>-4305.8257967927257</v>
          </cell>
          <cell r="M224">
            <v>205.6046515416804</v>
          </cell>
          <cell r="N224">
            <v>9.802156358568519</v>
          </cell>
          <cell r="O224">
            <v>-85.616303082717266</v>
          </cell>
          <cell r="P224">
            <v>139.30468105006048</v>
          </cell>
          <cell r="Q224">
            <v>-151433.92839973498</v>
          </cell>
          <cell r="R224">
            <v>7511</v>
          </cell>
          <cell r="S224">
            <v>-25667.087378899072</v>
          </cell>
          <cell r="T224">
            <v>55364</v>
          </cell>
          <cell r="U224">
            <v>69443.965246201362</v>
          </cell>
          <cell r="V224">
            <v>962.12300035392752</v>
          </cell>
          <cell r="W224">
            <v>0</v>
          </cell>
          <cell r="X224">
            <v>125770.08824655529</v>
          </cell>
          <cell r="Y224">
            <v>78260</v>
          </cell>
          <cell r="Z224">
            <v>434370.66804292594</v>
          </cell>
          <cell r="AA224">
            <v>0</v>
          </cell>
          <cell r="AB224">
            <v>72836.198779469996</v>
          </cell>
          <cell r="AC224">
            <v>585466.86682239594</v>
          </cell>
          <cell r="AD224" t="str">
            <v>N/A</v>
          </cell>
          <cell r="AE224">
            <v>-142735</v>
          </cell>
          <cell r="AF224">
            <v>-142735</v>
          </cell>
          <cell r="AG224">
            <v>-142596</v>
          </cell>
          <cell r="AH224">
            <v>-32472</v>
          </cell>
          <cell r="AI224">
            <v>843</v>
          </cell>
          <cell r="AJ224">
            <v>0</v>
          </cell>
          <cell r="AK224">
            <v>-459695</v>
          </cell>
          <cell r="AL224">
            <v>1341112</v>
          </cell>
          <cell r="AM224">
            <v>-25667.087378899072</v>
          </cell>
          <cell r="AN224">
            <v>-39630.33</v>
          </cell>
          <cell r="AO224">
            <v>64305.085180973263</v>
          </cell>
          <cell r="AP224">
            <v>20168</v>
          </cell>
          <cell r="AQ224">
            <v>-59270</v>
          </cell>
          <cell r="AR224">
            <v>151294.62371868492</v>
          </cell>
          <cell r="AS224">
            <v>-7511</v>
          </cell>
          <cell r="AT224">
            <v>1444801.291520759</v>
          </cell>
          <cell r="AU224">
            <v>4.7076093514902617E-5</v>
          </cell>
          <cell r="AV224">
            <v>82542.483698046912</v>
          </cell>
          <cell r="AW224">
            <v>59404.290074800927</v>
          </cell>
          <cell r="AX224">
            <v>13843</v>
          </cell>
          <cell r="AY224">
            <v>0</v>
          </cell>
          <cell r="AZ224">
            <v>-635.13869637531332</v>
          </cell>
          <cell r="BA224">
            <v>-48190.010722989573</v>
          </cell>
          <cell r="BB224">
            <v>0</v>
          </cell>
          <cell r="BC224">
            <v>-4125.603695718758</v>
          </cell>
          <cell r="BD224">
            <v>143.6108487135906</v>
          </cell>
          <cell r="BE224">
            <v>14.019825561860179</v>
          </cell>
          <cell r="BF224">
            <v>-5.2354604068016988</v>
          </cell>
          <cell r="BG224">
            <v>0</v>
          </cell>
          <cell r="BH224">
            <v>-107289.98675940602</v>
          </cell>
          <cell r="BI224">
            <v>-6330</v>
          </cell>
          <cell r="BJ224">
            <v>-10628.570887773152</v>
          </cell>
          <cell r="BK224">
            <v>69205</v>
          </cell>
          <cell r="BL224">
            <v>0</v>
          </cell>
          <cell r="BM224">
            <v>144.2297110389375</v>
          </cell>
          <cell r="BN224">
            <v>0</v>
          </cell>
          <cell r="BO224">
            <v>69349.229711038934</v>
          </cell>
          <cell r="BP224">
            <v>25320</v>
          </cell>
          <cell r="BQ224">
            <v>581000.88924091624</v>
          </cell>
          <cell r="BR224">
            <v>0</v>
          </cell>
          <cell r="BS224">
            <v>91711.185471542747</v>
          </cell>
          <cell r="BT224">
            <v>698032.074712459</v>
          </cell>
          <cell r="BU224">
            <v>-148461</v>
          </cell>
          <cell r="BV224">
            <v>-148461</v>
          </cell>
          <cell r="BW224">
            <v>-148461</v>
          </cell>
          <cell r="BX224">
            <v>-148317</v>
          </cell>
          <cell r="BY224">
            <v>-34984</v>
          </cell>
          <cell r="BZ224">
            <v>0</v>
          </cell>
          <cell r="CA224"/>
          <cell r="CB224">
            <v>-628684</v>
          </cell>
          <cell r="CC224">
            <v>1474358</v>
          </cell>
          <cell r="CD224">
            <v>-10628.570887773152</v>
          </cell>
          <cell r="CE224">
            <v>-37878.300000000003</v>
          </cell>
          <cell r="CF224">
            <v>-243551.30285460039</v>
          </cell>
          <cell r="CG224">
            <v>-24013</v>
          </cell>
          <cell r="CH224">
            <v>69205.3</v>
          </cell>
          <cell r="CI224">
            <v>107289.98675940602</v>
          </cell>
          <cell r="CJ224">
            <v>6330</v>
          </cell>
          <cell r="CK224">
            <v>1341112.1130170326</v>
          </cell>
          <cell r="CL224"/>
          <cell r="CM224"/>
          <cell r="CN224"/>
          <cell r="CO224"/>
          <cell r="CP224"/>
          <cell r="CQ224"/>
          <cell r="CR224"/>
          <cell r="CS224">
            <v>4.5678848884780135E-5</v>
          </cell>
          <cell r="CT224">
            <v>4.4968286658794819E-5</v>
          </cell>
          <cell r="CU224">
            <v>4.7076093514902617E-5</v>
          </cell>
          <cell r="CV224">
            <v>4.5664488104541772E-5</v>
          </cell>
          <cell r="CW224"/>
          <cell r="CX224"/>
          <cell r="CY224"/>
          <cell r="CZ224"/>
          <cell r="DA224"/>
          <cell r="DB224"/>
          <cell r="DC224"/>
          <cell r="DD224">
            <v>1987185</v>
          </cell>
          <cell r="DE224">
            <v>1474358</v>
          </cell>
          <cell r="DF224">
            <v>1341112</v>
          </cell>
          <cell r="DG224">
            <v>1444802</v>
          </cell>
          <cell r="DH224"/>
          <cell r="DI224"/>
          <cell r="DJ224"/>
          <cell r="DK224"/>
          <cell r="DL224"/>
          <cell r="DM224"/>
          <cell r="DN224"/>
          <cell r="DO224">
            <v>568128.75807196216</v>
          </cell>
          <cell r="DP224">
            <v>614148.31384314189</v>
          </cell>
          <cell r="DQ224">
            <v>626091.58836698474</v>
          </cell>
          <cell r="DR224">
            <v>632061.41633201425</v>
          </cell>
          <cell r="DS224"/>
          <cell r="DT224"/>
          <cell r="DU224"/>
          <cell r="DV224"/>
          <cell r="DW224"/>
          <cell r="DX224"/>
          <cell r="DY224"/>
          <cell r="DZ224">
            <v>3.4977722422357869</v>
          </cell>
          <cell r="EA224">
            <v>2.4006546411793326</v>
          </cell>
          <cell r="EB224">
            <v>2.1420380419069049</v>
          </cell>
          <cell r="EC224">
            <v>2.28585697950761</v>
          </cell>
          <cell r="ED224"/>
          <cell r="EE224"/>
          <cell r="EF224"/>
          <cell r="EG224"/>
          <cell r="EH224"/>
          <cell r="EI224"/>
          <cell r="EJ224"/>
          <cell r="EK224">
            <v>2.41E-2</v>
          </cell>
          <cell r="EL224">
            <v>3.5200000000000002E-2</v>
          </cell>
          <cell r="EM224">
            <v>4.396794443253986E-2</v>
          </cell>
          <cell r="EN224">
            <v>4.3984752298205455E-2</v>
          </cell>
        </row>
        <row r="225">
          <cell r="B225">
            <v>36505</v>
          </cell>
          <cell r="C225" t="str">
            <v>Cape Fear Community College</v>
          </cell>
          <cell r="D225">
            <v>1.7993698566778698E-3</v>
          </cell>
          <cell r="E225">
            <v>2769395.173856332</v>
          </cell>
          <cell r="F225">
            <v>2146306.9003542569</v>
          </cell>
          <cell r="G225">
            <v>-365367.89999999991</v>
          </cell>
          <cell r="H225">
            <v>-130199.05060316766</v>
          </cell>
          <cell r="I225">
            <v>-46979.967111125021</v>
          </cell>
          <cell r="J225">
            <v>547275.94154918531</v>
          </cell>
          <cell r="K225">
            <v>0</v>
          </cell>
          <cell r="L225">
            <v>-169667.36009648186</v>
          </cell>
          <cell r="M225">
            <v>8101.6743586371404</v>
          </cell>
          <cell r="N225">
            <v>386.24553595504483</v>
          </cell>
          <cell r="O225">
            <v>-3373.6367449154814</v>
          </cell>
          <cell r="P225">
            <v>5489.1810765896462</v>
          </cell>
          <cell r="Q225">
            <v>-5967123.6304452652</v>
          </cell>
          <cell r="R225">
            <v>59689</v>
          </cell>
          <cell r="S225">
            <v>-1146067.4282699982</v>
          </cell>
          <cell r="T225">
            <v>386610</v>
          </cell>
          <cell r="U225">
            <v>2736379.6897522281</v>
          </cell>
          <cell r="V225">
            <v>37911.628863329854</v>
          </cell>
          <cell r="W225">
            <v>0</v>
          </cell>
          <cell r="X225">
            <v>3160901.3186155581</v>
          </cell>
          <cell r="Y225">
            <v>2103559</v>
          </cell>
          <cell r="Z225">
            <v>17116002.3717365</v>
          </cell>
          <cell r="AA225">
            <v>0</v>
          </cell>
          <cell r="AB225">
            <v>2870047.7329064957</v>
          </cell>
          <cell r="AC225">
            <v>22089609.104642995</v>
          </cell>
          <cell r="AD225" t="str">
            <v>N/A</v>
          </cell>
          <cell r="AE225">
            <v>-5758915</v>
          </cell>
          <cell r="AF225">
            <v>-5758915</v>
          </cell>
          <cell r="AG225">
            <v>-5753434</v>
          </cell>
          <cell r="AH225">
            <v>-1792374</v>
          </cell>
          <cell r="AI225">
            <v>134929</v>
          </cell>
          <cell r="AJ225">
            <v>0</v>
          </cell>
          <cell r="AK225">
            <v>-18928709</v>
          </cell>
          <cell r="AL225">
            <v>52758449</v>
          </cell>
          <cell r="AM225">
            <v>-1146067.4282699982</v>
          </cell>
          <cell r="AN225">
            <v>-2041296.1</v>
          </cell>
          <cell r="AO225">
            <v>2533886.5431021382</v>
          </cell>
          <cell r="AP225">
            <v>751079</v>
          </cell>
          <cell r="AQ225">
            <v>-1826835</v>
          </cell>
          <cell r="AR225">
            <v>5961634.4493686762</v>
          </cell>
          <cell r="AS225">
            <v>-59689</v>
          </cell>
          <cell r="AT225">
            <v>56931161.464200817</v>
          </cell>
          <cell r="AU225">
            <v>1.8519413532633959E-3</v>
          </cell>
          <cell r="AV225">
            <v>3247164.9100002642</v>
          </cell>
          <cell r="AW225">
            <v>2336924.1824611435</v>
          </cell>
          <cell r="AX225">
            <v>-69185</v>
          </cell>
          <cell r="AY225">
            <v>0</v>
          </cell>
          <cell r="AZ225">
            <v>-24985.922345126008</v>
          </cell>
          <cell r="BA225">
            <v>-1895762.0951249716</v>
          </cell>
          <cell r="BB225">
            <v>0</v>
          </cell>
          <cell r="BC225">
            <v>-162298.4304944333</v>
          </cell>
          <cell r="BD225">
            <v>5649.5526636202012</v>
          </cell>
          <cell r="BE225">
            <v>551.53035829807845</v>
          </cell>
          <cell r="BF225">
            <v>-205.95943517828073</v>
          </cell>
          <cell r="BG225">
            <v>0</v>
          </cell>
          <cell r="BH225">
            <v>-4220714.7712442735</v>
          </cell>
          <cell r="BI225">
            <v>128870</v>
          </cell>
          <cell r="BJ225">
            <v>-653992.00316065736</v>
          </cell>
          <cell r="BK225">
            <v>515480</v>
          </cell>
          <cell r="BL225">
            <v>0</v>
          </cell>
          <cell r="BM225">
            <v>5673.8982846502022</v>
          </cell>
          <cell r="BN225">
            <v>0</v>
          </cell>
          <cell r="BO225">
            <v>521153.89828465017</v>
          </cell>
          <cell r="BP225">
            <v>345905</v>
          </cell>
          <cell r="BQ225">
            <v>22856178.003118332</v>
          </cell>
          <cell r="BR225">
            <v>0</v>
          </cell>
          <cell r="BS225">
            <v>3607855.3730842746</v>
          </cell>
          <cell r="BT225">
            <v>26809938.376202606</v>
          </cell>
          <cell r="BU225">
            <v>-6076124</v>
          </cell>
          <cell r="BV225">
            <v>-6076124</v>
          </cell>
          <cell r="BW225">
            <v>-6076124</v>
          </cell>
          <cell r="BX225">
            <v>-6070483</v>
          </cell>
          <cell r="BY225">
            <v>-1989929</v>
          </cell>
          <cell r="BZ225">
            <v>0</v>
          </cell>
          <cell r="CA225"/>
          <cell r="CB225">
            <v>-26288784</v>
          </cell>
          <cell r="CC225">
            <v>61085621</v>
          </cell>
          <cell r="CD225">
            <v>-653992.00316065736</v>
          </cell>
          <cell r="CE225">
            <v>-1965400.5499999998</v>
          </cell>
          <cell r="CF225">
            <v>-9581141.8433610629</v>
          </cell>
          <cell r="CG225">
            <v>127423</v>
          </cell>
          <cell r="CH225">
            <v>-345905.45000000019</v>
          </cell>
          <cell r="CI225">
            <v>4220714.7712442735</v>
          </cell>
          <cell r="CJ225">
            <v>-128870</v>
          </cell>
          <cell r="CK225">
            <v>52758448.924722552</v>
          </cell>
          <cell r="CL225"/>
          <cell r="CM225"/>
          <cell r="CN225"/>
          <cell r="CO225"/>
          <cell r="CP225"/>
          <cell r="CQ225"/>
          <cell r="CR225"/>
          <cell r="CS225">
            <v>1.8479689584723819E-3</v>
          </cell>
          <cell r="CT225">
            <v>1.8631262695340137E-3</v>
          </cell>
          <cell r="CU225">
            <v>1.8519413532633959E-3</v>
          </cell>
          <cell r="CV225">
            <v>1.7993698566778698E-3</v>
          </cell>
          <cell r="CW225"/>
          <cell r="CX225"/>
          <cell r="CY225"/>
          <cell r="CZ225"/>
          <cell r="DA225"/>
          <cell r="DB225"/>
          <cell r="DC225"/>
          <cell r="DD225">
            <v>80392931</v>
          </cell>
          <cell r="DE225">
            <v>61085621</v>
          </cell>
          <cell r="DF225">
            <v>52758449</v>
          </cell>
          <cell r="DG225">
            <v>56931162</v>
          </cell>
          <cell r="DH225"/>
          <cell r="DI225"/>
          <cell r="DJ225"/>
          <cell r="DK225"/>
          <cell r="DL225"/>
          <cell r="DM225"/>
          <cell r="DN225"/>
          <cell r="DO225">
            <v>31063661.96760349</v>
          </cell>
          <cell r="DP225">
            <v>32449839.317646835</v>
          </cell>
          <cell r="DQ225">
            <v>32486166.277970377</v>
          </cell>
          <cell r="DR225">
            <v>32556491.558839329</v>
          </cell>
          <cell r="DS225"/>
          <cell r="DT225"/>
          <cell r="DU225"/>
          <cell r="DV225"/>
          <cell r="DW225"/>
          <cell r="DX225"/>
          <cell r="DY225"/>
          <cell r="DZ225">
            <v>2.5880055958580268</v>
          </cell>
          <cell r="EA225">
            <v>1.8824629731457712</v>
          </cell>
          <cell r="EB225">
            <v>1.6240281647445955</v>
          </cell>
          <cell r="EC225">
            <v>1.7486884880426488</v>
          </cell>
          <cell r="ED225"/>
          <cell r="EE225"/>
          <cell r="EF225"/>
          <cell r="EG225"/>
          <cell r="EH225"/>
          <cell r="EI225"/>
          <cell r="EJ225"/>
          <cell r="EK225">
            <v>2.41E-2</v>
          </cell>
          <cell r="EL225">
            <v>3.5200000000000002E-2</v>
          </cell>
          <cell r="EM225">
            <v>4.396794443253986E-2</v>
          </cell>
          <cell r="EN225">
            <v>4.3984752298205455E-2</v>
          </cell>
        </row>
        <row r="226">
          <cell r="B226">
            <v>36600</v>
          </cell>
          <cell r="C226" t="str">
            <v>Northampton County Schools</v>
          </cell>
          <cell r="D226">
            <v>6.2509475994170958E-4</v>
          </cell>
          <cell r="E226">
            <v>962078.14361278771</v>
          </cell>
          <cell r="F226">
            <v>745619.46875959332</v>
          </cell>
          <cell r="G226">
            <v>-370856.30000000005</v>
          </cell>
          <cell r="H226">
            <v>-45230.692277844333</v>
          </cell>
          <cell r="I226">
            <v>-16320.675348878809</v>
          </cell>
          <cell r="J226">
            <v>190121.7373598612</v>
          </cell>
          <cell r="K226">
            <v>0</v>
          </cell>
          <cell r="L226">
            <v>-58941.844188312905</v>
          </cell>
          <cell r="M226">
            <v>2814.4931791223289</v>
          </cell>
          <cell r="N226">
            <v>134.18034079004761</v>
          </cell>
          <cell r="O226">
            <v>-1171.9895403199514</v>
          </cell>
          <cell r="P226">
            <v>1906.9222009100586</v>
          </cell>
          <cell r="Q226">
            <v>-2072957.7632262448</v>
          </cell>
          <cell r="R226">
            <v>-20344</v>
          </cell>
          <cell r="S226">
            <v>-683148.31912853639</v>
          </cell>
          <cell r="T226">
            <v>130410</v>
          </cell>
          <cell r="U226">
            <v>950608.68054835848</v>
          </cell>
          <cell r="V226">
            <v>13170.366534357776</v>
          </cell>
          <cell r="W226">
            <v>0</v>
          </cell>
          <cell r="X226">
            <v>1094189.0470827164</v>
          </cell>
          <cell r="Y226">
            <v>2109541</v>
          </cell>
          <cell r="Z226">
            <v>5946039.0280605657</v>
          </cell>
          <cell r="AA226">
            <v>0</v>
          </cell>
          <cell r="AB226">
            <v>997044.48863823107</v>
          </cell>
          <cell r="AC226">
            <v>9052624.5166987963</v>
          </cell>
          <cell r="AD226" t="str">
            <v>N/A</v>
          </cell>
          <cell r="AE226">
            <v>-2285636</v>
          </cell>
          <cell r="AF226">
            <v>-2285636</v>
          </cell>
          <cell r="AG226">
            <v>-2283732</v>
          </cell>
          <cell r="AH226">
            <v>-906375</v>
          </cell>
          <cell r="AI226">
            <v>-197056</v>
          </cell>
          <cell r="AJ226">
            <v>0</v>
          </cell>
          <cell r="AK226">
            <v>-7958435</v>
          </cell>
          <cell r="AL226">
            <v>19339852</v>
          </cell>
          <cell r="AM226">
            <v>-683148.31912853639</v>
          </cell>
          <cell r="AN226">
            <v>-764707.7</v>
          </cell>
          <cell r="AO226">
            <v>880263.27355750452</v>
          </cell>
          <cell r="AP226">
            <v>768316</v>
          </cell>
          <cell r="AQ226">
            <v>-1854284.9999999998</v>
          </cell>
          <cell r="AR226">
            <v>2071050.8410253348</v>
          </cell>
          <cell r="AS226">
            <v>20344</v>
          </cell>
          <cell r="AT226">
            <v>19777685.095454302</v>
          </cell>
          <cell r="AU226">
            <v>6.7887270849333286E-4</v>
          </cell>
          <cell r="AV226">
            <v>1190324.7548805408</v>
          </cell>
          <cell r="AW226">
            <v>856654.58384811215</v>
          </cell>
          <cell r="AX226">
            <v>-63815</v>
          </cell>
          <cell r="AY226">
            <v>0</v>
          </cell>
          <cell r="AZ226">
            <v>-9159.1781493240906</v>
          </cell>
          <cell r="BA226">
            <v>-694936.23321744648</v>
          </cell>
          <cell r="BB226">
            <v>0</v>
          </cell>
          <cell r="BC226">
            <v>-59494.31114533911</v>
          </cell>
          <cell r="BD226">
            <v>2070.9765521295549</v>
          </cell>
          <cell r="BE226">
            <v>202.17643906181644</v>
          </cell>
          <cell r="BF226">
            <v>-75.499280445815643</v>
          </cell>
          <cell r="BG226">
            <v>0</v>
          </cell>
          <cell r="BH226">
            <v>-1547202.3795371726</v>
          </cell>
          <cell r="BI226">
            <v>43470</v>
          </cell>
          <cell r="BJ226">
            <v>-281960.10960988398</v>
          </cell>
          <cell r="BK226">
            <v>173880</v>
          </cell>
          <cell r="BL226">
            <v>0</v>
          </cell>
          <cell r="BM226">
            <v>2079.9010127554079</v>
          </cell>
          <cell r="BN226">
            <v>0</v>
          </cell>
          <cell r="BO226">
            <v>175959.90101275541</v>
          </cell>
          <cell r="BP226">
            <v>319070</v>
          </cell>
          <cell r="BQ226">
            <v>8378470.2142108399</v>
          </cell>
          <cell r="BR226">
            <v>0</v>
          </cell>
          <cell r="BS226">
            <v>1322544.3368722014</v>
          </cell>
          <cell r="BT226">
            <v>10020084.551083041</v>
          </cell>
          <cell r="BU226">
            <v>-2269571</v>
          </cell>
          <cell r="BV226">
            <v>-2269571</v>
          </cell>
          <cell r="BW226">
            <v>-2269571</v>
          </cell>
          <cell r="BX226">
            <v>-2267503</v>
          </cell>
          <cell r="BY226">
            <v>-767909</v>
          </cell>
          <cell r="BZ226">
            <v>0</v>
          </cell>
          <cell r="CA226"/>
          <cell r="CB226">
            <v>-9844125</v>
          </cell>
          <cell r="CC226">
            <v>22572008</v>
          </cell>
          <cell r="CD226">
            <v>-281960.10960988398</v>
          </cell>
          <cell r="CE226">
            <v>-731792</v>
          </cell>
          <cell r="CF226">
            <v>-3512193.1384056257</v>
          </cell>
          <cell r="CG226">
            <v>109127</v>
          </cell>
          <cell r="CH226">
            <v>-319070</v>
          </cell>
          <cell r="CI226">
            <v>1547202.3795371726</v>
          </cell>
          <cell r="CJ226">
            <v>-43470</v>
          </cell>
          <cell r="CK226">
            <v>19339852.131521665</v>
          </cell>
          <cell r="CL226"/>
          <cell r="CM226"/>
          <cell r="CN226"/>
          <cell r="CO226"/>
          <cell r="CP226"/>
          <cell r="CQ226"/>
          <cell r="CR226"/>
          <cell r="CS226">
            <v>6.8401931828023085E-4</v>
          </cell>
          <cell r="CT226">
            <v>6.8845172599931359E-4</v>
          </cell>
          <cell r="CU226">
            <v>6.7887270849333286E-4</v>
          </cell>
          <cell r="CV226">
            <v>6.2509475994170958E-4</v>
          </cell>
          <cell r="CW226"/>
          <cell r="CX226"/>
          <cell r="CY226"/>
          <cell r="CZ226"/>
          <cell r="DA226"/>
          <cell r="DB226"/>
          <cell r="DC226"/>
          <cell r="DD226">
            <v>29757165</v>
          </cell>
          <cell r="DE226">
            <v>22572008</v>
          </cell>
          <cell r="DF226">
            <v>19339852</v>
          </cell>
          <cell r="DG226">
            <v>19777685</v>
          </cell>
          <cell r="DH226"/>
          <cell r="DI226"/>
          <cell r="DJ226"/>
          <cell r="DK226"/>
          <cell r="DL226"/>
          <cell r="DM226"/>
          <cell r="DN226"/>
          <cell r="DO226">
            <v>11983836.994183002</v>
          </cell>
          <cell r="DP226">
            <v>12437386.048347268</v>
          </cell>
          <cell r="DQ226">
            <v>12095812.52680961</v>
          </cell>
          <cell r="DR226">
            <v>12196270.683135794</v>
          </cell>
          <cell r="DS226"/>
          <cell r="DT226"/>
          <cell r="DU226"/>
          <cell r="DV226"/>
          <cell r="DW226"/>
          <cell r="DX226"/>
          <cell r="DY226"/>
          <cell r="DZ226">
            <v>2.4831082911461695</v>
          </cell>
          <cell r="EA226">
            <v>1.8148514416338684</v>
          </cell>
          <cell r="EB226">
            <v>1.5988882067355483</v>
          </cell>
          <cell r="EC226">
            <v>1.6216174200977098</v>
          </cell>
          <cell r="ED226"/>
          <cell r="EE226"/>
          <cell r="EF226"/>
          <cell r="EG226"/>
          <cell r="EH226"/>
          <cell r="EI226"/>
          <cell r="EJ226"/>
          <cell r="EK226">
            <v>2.41E-2</v>
          </cell>
          <cell r="EL226">
            <v>3.5200000000000002E-2</v>
          </cell>
          <cell r="EM226">
            <v>4.396794443253986E-2</v>
          </cell>
          <cell r="EN226">
            <v>4.3984752298205455E-2</v>
          </cell>
        </row>
        <row r="227">
          <cell r="B227">
            <v>36601</v>
          </cell>
          <cell r="C227" t="str">
            <v>Gaston College Preparatory Charter</v>
          </cell>
          <cell r="D227">
            <v>4.1233423121618312E-4</v>
          </cell>
          <cell r="E227">
            <v>634620.18423168955</v>
          </cell>
          <cell r="F227">
            <v>491836.51844957896</v>
          </cell>
          <cell r="G227">
            <v>-164684.98000000004</v>
          </cell>
          <cell r="H227">
            <v>-29835.736792130254</v>
          </cell>
          <cell r="I227">
            <v>-10765.684747599533</v>
          </cell>
          <cell r="J227">
            <v>125410.90637053766</v>
          </cell>
          <cell r="K227">
            <v>0</v>
          </cell>
          <cell r="L227">
            <v>-38880.089175788948</v>
          </cell>
          <cell r="M227">
            <v>1856.5375294216433</v>
          </cell>
          <cell r="N227">
            <v>88.510016735941008</v>
          </cell>
          <cell r="O227">
            <v>-773.08503777299052</v>
          </cell>
          <cell r="P227">
            <v>1257.8721660930939</v>
          </cell>
          <cell r="Q227">
            <v>-1367394.994197709</v>
          </cell>
          <cell r="R227">
            <v>441644</v>
          </cell>
          <cell r="S227">
            <v>84379.958813056233</v>
          </cell>
          <cell r="T227">
            <v>1388652</v>
          </cell>
          <cell r="U227">
            <v>627054.52772934595</v>
          </cell>
          <cell r="V227">
            <v>8687.6315525123991</v>
          </cell>
          <cell r="W227">
            <v>0</v>
          </cell>
          <cell r="X227">
            <v>2024394.1592818582</v>
          </cell>
          <cell r="Y227">
            <v>823430</v>
          </cell>
          <cell r="Z227">
            <v>3922214.0202317513</v>
          </cell>
          <cell r="AA227">
            <v>0</v>
          </cell>
          <cell r="AB227">
            <v>657685.20079949824</v>
          </cell>
          <cell r="AC227">
            <v>5403329.2210312504</v>
          </cell>
          <cell r="AD227" t="str">
            <v>N/A</v>
          </cell>
          <cell r="AE227">
            <v>-972677</v>
          </cell>
          <cell r="AF227">
            <v>-972677</v>
          </cell>
          <cell r="AG227">
            <v>-971421</v>
          </cell>
          <cell r="AH227">
            <v>-412118</v>
          </cell>
          <cell r="AI227">
            <v>-50041</v>
          </cell>
          <cell r="AJ227">
            <v>0</v>
          </cell>
          <cell r="AK227">
            <v>-3378934</v>
          </cell>
          <cell r="AL227">
            <v>12332737</v>
          </cell>
          <cell r="AM227">
            <v>84379.958813056233</v>
          </cell>
          <cell r="AN227">
            <v>-346704.01999999996</v>
          </cell>
          <cell r="AO227">
            <v>580652.25215457065</v>
          </cell>
          <cell r="AP227">
            <v>293920</v>
          </cell>
          <cell r="AQ227">
            <v>-823430</v>
          </cell>
          <cell r="AR227">
            <v>1366137.1220316158</v>
          </cell>
          <cell r="AS227">
            <v>-441644</v>
          </cell>
          <cell r="AT227">
            <v>13046048.312999243</v>
          </cell>
          <cell r="AU227">
            <v>4.3290706029922027E-4</v>
          </cell>
          <cell r="AV227">
            <v>759052.44678396964</v>
          </cell>
          <cell r="AW227">
            <v>546275.92617266078</v>
          </cell>
          <cell r="AX227">
            <v>63720</v>
          </cell>
          <cell r="AY227">
            <v>0</v>
          </cell>
          <cell r="AZ227">
            <v>-5840.672099163764</v>
          </cell>
          <cell r="BA227">
            <v>-443150.53183572285</v>
          </cell>
          <cell r="BB227">
            <v>0</v>
          </cell>
          <cell r="BC227">
            <v>-37938.640072329312</v>
          </cell>
          <cell r="BD227">
            <v>1320.6310401264645</v>
          </cell>
          <cell r="BE227">
            <v>128.92491744183138</v>
          </cell>
          <cell r="BF227">
            <v>-48.144771683402325</v>
          </cell>
          <cell r="BG227">
            <v>0</v>
          </cell>
          <cell r="BH227">
            <v>-986628.01646558428</v>
          </cell>
          <cell r="BI227">
            <v>377924</v>
          </cell>
          <cell r="BJ227">
            <v>274815.92366971495</v>
          </cell>
          <cell r="BK227">
            <v>1830296</v>
          </cell>
          <cell r="BL227">
            <v>0</v>
          </cell>
          <cell r="BM227">
            <v>1326.3220363411581</v>
          </cell>
          <cell r="BN227">
            <v>0</v>
          </cell>
          <cell r="BO227">
            <v>1831622.3220363411</v>
          </cell>
          <cell r="BP227">
            <v>0</v>
          </cell>
          <cell r="BQ227">
            <v>5342826.2247991292</v>
          </cell>
          <cell r="BR227">
            <v>0</v>
          </cell>
          <cell r="BS227">
            <v>843366.91374941205</v>
          </cell>
          <cell r="BT227">
            <v>6186193.1385485409</v>
          </cell>
          <cell r="BU227">
            <v>-992655</v>
          </cell>
          <cell r="BV227">
            <v>-992655</v>
          </cell>
          <cell r="BW227">
            <v>-992655</v>
          </cell>
          <cell r="BX227">
            <v>-991336</v>
          </cell>
          <cell r="BY227">
            <v>-385271</v>
          </cell>
          <cell r="BZ227">
            <v>0</v>
          </cell>
          <cell r="CA227"/>
          <cell r="CB227">
            <v>-4354572</v>
          </cell>
          <cell r="CC227">
            <v>13832668</v>
          </cell>
          <cell r="CD227">
            <v>274815.92366971495</v>
          </cell>
          <cell r="CE227">
            <v>-336978.68999999994</v>
          </cell>
          <cell r="CF227">
            <v>-2239673.4877216001</v>
          </cell>
          <cell r="CG227">
            <v>-125399</v>
          </cell>
          <cell r="CH227">
            <v>318599.68999999994</v>
          </cell>
          <cell r="CI227">
            <v>986628.01646558428</v>
          </cell>
          <cell r="CJ227">
            <v>-377924</v>
          </cell>
          <cell r="CK227">
            <v>12332736.452413699</v>
          </cell>
          <cell r="CL227"/>
          <cell r="CM227"/>
          <cell r="CN227"/>
          <cell r="CO227"/>
          <cell r="CP227"/>
          <cell r="CQ227"/>
          <cell r="CR227"/>
          <cell r="CS227">
            <v>3.6765854569084986E-4</v>
          </cell>
          <cell r="CT227">
            <v>4.2189973895862074E-4</v>
          </cell>
          <cell r="CU227">
            <v>4.3290706029922027E-4</v>
          </cell>
          <cell r="CV227">
            <v>4.1233423121618312E-4</v>
          </cell>
          <cell r="CW227"/>
          <cell r="CX227"/>
          <cell r="CY227"/>
          <cell r="CZ227"/>
          <cell r="DA227"/>
          <cell r="DB227"/>
          <cell r="DC227"/>
          <cell r="DD227">
            <v>15994396</v>
          </cell>
          <cell r="DE227">
            <v>13832668</v>
          </cell>
          <cell r="DF227">
            <v>12332737</v>
          </cell>
          <cell r="DG227">
            <v>13046049</v>
          </cell>
          <cell r="DH227"/>
          <cell r="DI227"/>
          <cell r="DJ227"/>
          <cell r="DK227"/>
          <cell r="DL227"/>
          <cell r="DM227"/>
          <cell r="DN227"/>
          <cell r="DO227">
            <v>4720999.2358727138</v>
          </cell>
          <cell r="DP227">
            <v>5316972.7461997224</v>
          </cell>
          <cell r="DQ227">
            <v>5569931.1549865147</v>
          </cell>
          <cell r="DR227">
            <v>5529558.6468546437</v>
          </cell>
          <cell r="DS227"/>
          <cell r="DT227"/>
          <cell r="DU227"/>
          <cell r="DV227"/>
          <cell r="DW227"/>
          <cell r="DX227"/>
          <cell r="DY227"/>
          <cell r="DZ227">
            <v>3.3879259878853403</v>
          </cell>
          <cell r="EA227">
            <v>2.6016059626949986</v>
          </cell>
          <cell r="EB227">
            <v>2.2141632736266486</v>
          </cell>
          <cell r="EC227">
            <v>2.3593291676942303</v>
          </cell>
          <cell r="ED227"/>
          <cell r="EE227"/>
          <cell r="EF227"/>
          <cell r="EG227"/>
          <cell r="EH227"/>
          <cell r="EI227"/>
          <cell r="EJ227"/>
          <cell r="EK227">
            <v>2.41E-2</v>
          </cell>
          <cell r="EL227">
            <v>3.5200000000000002E-2</v>
          </cell>
          <cell r="EM227">
            <v>4.396794443253986E-2</v>
          </cell>
          <cell r="EN227">
            <v>4.3984752298205455E-2</v>
          </cell>
        </row>
        <row r="228">
          <cell r="B228">
            <v>36700</v>
          </cell>
          <cell r="C228" t="str">
            <v>Onslow County Schools</v>
          </cell>
          <cell r="D228">
            <v>8.3768313827536842E-3</v>
          </cell>
          <cell r="E228">
            <v>12892711.477582259</v>
          </cell>
          <cell r="F228">
            <v>9991970.7630886678</v>
          </cell>
          <cell r="G228">
            <v>5096.2400000002235</v>
          </cell>
          <cell r="H228">
            <v>-606131.91281919053</v>
          </cell>
          <cell r="I228">
            <v>-218711.71254574464</v>
          </cell>
          <cell r="J228">
            <v>2547802.0903714686</v>
          </cell>
          <cell r="K228">
            <v>0</v>
          </cell>
          <cell r="L228">
            <v>-789873.66683425638</v>
          </cell>
          <cell r="M228">
            <v>37716.737205758429</v>
          </cell>
          <cell r="N228">
            <v>1798.1371172963748</v>
          </cell>
          <cell r="O228">
            <v>-15705.712782693499</v>
          </cell>
          <cell r="P228">
            <v>25554.470715036365</v>
          </cell>
          <cell r="Q228">
            <v>-27779496.420247976</v>
          </cell>
          <cell r="R228">
            <v>2420511</v>
          </cell>
          <cell r="S228">
            <v>-1486758.5091493763</v>
          </cell>
          <cell r="T228">
            <v>7554438</v>
          </cell>
          <cell r="U228">
            <v>12739010.368089028</v>
          </cell>
          <cell r="V228">
            <v>176494.7441211394</v>
          </cell>
          <cell r="W228">
            <v>0</v>
          </cell>
          <cell r="X228">
            <v>20469943.112210166</v>
          </cell>
          <cell r="Y228">
            <v>0</v>
          </cell>
          <cell r="Z228">
            <v>79682265.034473613</v>
          </cell>
          <cell r="AA228">
            <v>0</v>
          </cell>
          <cell r="AB228">
            <v>13361291.915493211</v>
          </cell>
          <cell r="AC228">
            <v>93043556.949966818</v>
          </cell>
          <cell r="AD228" t="str">
            <v>N/A</v>
          </cell>
          <cell r="AE228">
            <v>-22961527</v>
          </cell>
          <cell r="AF228">
            <v>-22961527</v>
          </cell>
          <cell r="AG228">
            <v>-22936009</v>
          </cell>
          <cell r="AH228">
            <v>-6048738</v>
          </cell>
          <cell r="AI228">
            <v>2334187</v>
          </cell>
          <cell r="AJ228">
            <v>0</v>
          </cell>
          <cell r="AK228">
            <v>-72573614</v>
          </cell>
          <cell r="AL228">
            <v>238274598</v>
          </cell>
          <cell r="AM228">
            <v>-1486758.5091493763</v>
          </cell>
          <cell r="AN228">
            <v>-8720710.2400000002</v>
          </cell>
          <cell r="AO228">
            <v>11796318.714477157</v>
          </cell>
          <cell r="AP228">
            <v>-183612</v>
          </cell>
          <cell r="AQ228">
            <v>25485</v>
          </cell>
          <cell r="AR228">
            <v>27753941.949532941</v>
          </cell>
          <cell r="AS228">
            <v>-2420511</v>
          </cell>
          <cell r="AT228">
            <v>265038751.91486073</v>
          </cell>
          <cell r="AU228">
            <v>8.3639794620362692E-3</v>
          </cell>
          <cell r="AV228">
            <v>14665270.349532656</v>
          </cell>
          <cell r="AW228">
            <v>10554322.269437945</v>
          </cell>
          <cell r="AX228">
            <v>267421</v>
          </cell>
          <cell r="AY228">
            <v>0</v>
          </cell>
          <cell r="AZ228">
            <v>-112844.68645100998</v>
          </cell>
          <cell r="BA228">
            <v>-8561888.4208138008</v>
          </cell>
          <cell r="BB228">
            <v>0</v>
          </cell>
          <cell r="BC228">
            <v>-732993.37313469104</v>
          </cell>
          <cell r="BD228">
            <v>25515.247750661925</v>
          </cell>
          <cell r="BE228">
            <v>2490.8934515479455</v>
          </cell>
          <cell r="BF228">
            <v>-930.18090600341191</v>
          </cell>
          <cell r="BG228">
            <v>0</v>
          </cell>
          <cell r="BH228">
            <v>-19062143.409451324</v>
          </cell>
          <cell r="BI228">
            <v>2153091</v>
          </cell>
          <cell r="BJ228">
            <v>-802689.31058401614</v>
          </cell>
          <cell r="BK228">
            <v>9949464</v>
          </cell>
          <cell r="BL228">
            <v>0</v>
          </cell>
          <cell r="BM228">
            <v>25625.200624669855</v>
          </cell>
          <cell r="BN228">
            <v>0</v>
          </cell>
          <cell r="BO228">
            <v>9975089.200624669</v>
          </cell>
          <cell r="BP228">
            <v>0</v>
          </cell>
          <cell r="BQ228">
            <v>103226056.84130298</v>
          </cell>
          <cell r="BR228">
            <v>0</v>
          </cell>
          <cell r="BS228">
            <v>16294267.736556251</v>
          </cell>
          <cell r="BT228">
            <v>119520324.57785922</v>
          </cell>
          <cell r="BU228">
            <v>-25290850</v>
          </cell>
          <cell r="BV228">
            <v>-25290850</v>
          </cell>
          <cell r="BW228">
            <v>-25290850</v>
          </cell>
          <cell r="BX228">
            <v>-25265372</v>
          </cell>
          <cell r="BY228">
            <v>-8407313</v>
          </cell>
          <cell r="BZ228">
            <v>0</v>
          </cell>
          <cell r="CA228"/>
          <cell r="CB228">
            <v>-109545235</v>
          </cell>
          <cell r="CC228">
            <v>272637438</v>
          </cell>
          <cell r="CD228">
            <v>-802689.31058401614</v>
          </cell>
          <cell r="CE228">
            <v>-7982495.5599999996</v>
          </cell>
          <cell r="CF228">
            <v>-43271604.394769773</v>
          </cell>
          <cell r="CG228">
            <v>-552202</v>
          </cell>
          <cell r="CH228">
            <v>1337099.5599999996</v>
          </cell>
          <cell r="CI228">
            <v>19062143.409451324</v>
          </cell>
          <cell r="CJ228">
            <v>-2153091</v>
          </cell>
          <cell r="CK228">
            <v>238274598.70409754</v>
          </cell>
          <cell r="CL228"/>
          <cell r="CM228"/>
          <cell r="CN228"/>
          <cell r="CO228"/>
          <cell r="CP228"/>
          <cell r="CQ228"/>
          <cell r="CR228"/>
          <cell r="CS228">
            <v>8.0039556616394655E-3</v>
          </cell>
          <cell r="CT228">
            <v>8.3155080127136904E-3</v>
          </cell>
          <cell r="CU228">
            <v>8.3639794620362692E-3</v>
          </cell>
          <cell r="CV228">
            <v>8.3768313827536842E-3</v>
          </cell>
          <cell r="CW228"/>
          <cell r="CX228"/>
          <cell r="CY228"/>
          <cell r="CZ228"/>
          <cell r="DA228"/>
          <cell r="DB228"/>
          <cell r="DC228"/>
          <cell r="DD228">
            <v>348199277</v>
          </cell>
          <cell r="DE228">
            <v>272637438</v>
          </cell>
          <cell r="DF228">
            <v>238274598</v>
          </cell>
          <cell r="DG228">
            <v>265038752</v>
          </cell>
          <cell r="DH228"/>
          <cell r="DI228"/>
          <cell r="DJ228"/>
          <cell r="DK228"/>
          <cell r="DL228"/>
          <cell r="DM228"/>
          <cell r="DN228"/>
          <cell r="DO228">
            <v>120048603.05695614</v>
          </cell>
          <cell r="DP228">
            <v>125139069.89083733</v>
          </cell>
          <cell r="DQ228">
            <v>131942915.18607758</v>
          </cell>
          <cell r="DR228">
            <v>139086009.77371371</v>
          </cell>
          <cell r="DS228"/>
          <cell r="DT228"/>
          <cell r="DU228"/>
          <cell r="DV228"/>
          <cell r="DW228"/>
          <cell r="DX228"/>
          <cell r="DY228"/>
          <cell r="DZ228">
            <v>2.900485871000094</v>
          </cell>
          <cell r="EA228">
            <v>2.1786755985786859</v>
          </cell>
          <cell r="EB228">
            <v>1.805891568061567</v>
          </cell>
          <cell r="EC228">
            <v>1.9055744889885431</v>
          </cell>
          <cell r="ED228"/>
          <cell r="EE228"/>
          <cell r="EF228"/>
          <cell r="EG228"/>
          <cell r="EH228"/>
          <cell r="EI228"/>
          <cell r="EJ228"/>
          <cell r="EK228">
            <v>2.41E-2</v>
          </cell>
          <cell r="EL228">
            <v>3.5200000000000002E-2</v>
          </cell>
          <cell r="EM228">
            <v>4.396794443253986E-2</v>
          </cell>
          <cell r="EN228">
            <v>4.3984752298205455E-2</v>
          </cell>
        </row>
        <row r="229">
          <cell r="B229">
            <v>36701</v>
          </cell>
          <cell r="C229" t="str">
            <v>Zeca School Of The Arts And Technology</v>
          </cell>
          <cell r="D229">
            <v>4.0112872540850022E-5</v>
          </cell>
          <cell r="E229">
            <v>61737.388348409855</v>
          </cell>
          <cell r="F229">
            <v>47847.047569425951</v>
          </cell>
          <cell r="G229">
            <v>78309.19</v>
          </cell>
          <cell r="H229">
            <v>-2902.4927267743642</v>
          </cell>
          <cell r="I229">
            <v>-1047.3118829395032</v>
          </cell>
          <cell r="J229">
            <v>12200.276672727565</v>
          </cell>
          <cell r="K229">
            <v>0</v>
          </cell>
          <cell r="L229">
            <v>-3782.3492288895718</v>
          </cell>
          <cell r="M229">
            <v>180.60846674151213</v>
          </cell>
          <cell r="N229">
            <v>8.6104687681287029</v>
          </cell>
          <cell r="O229">
            <v>-75.207584613967171</v>
          </cell>
          <cell r="P229">
            <v>122.36885044046011</v>
          </cell>
          <cell r="Q229">
            <v>-133023.49638415448</v>
          </cell>
          <cell r="R229">
            <v>-89731</v>
          </cell>
          <cell r="S229">
            <v>-30156.367430858401</v>
          </cell>
          <cell r="T229">
            <v>391565</v>
          </cell>
          <cell r="U229">
            <v>61001.382962509095</v>
          </cell>
          <cell r="V229">
            <v>845.15383580920513</v>
          </cell>
          <cell r="W229">
            <v>0</v>
          </cell>
          <cell r="X229">
            <v>453411.53679831832</v>
          </cell>
          <cell r="Y229">
            <v>285494</v>
          </cell>
          <cell r="Z229">
            <v>381562.47810772667</v>
          </cell>
          <cell r="AA229">
            <v>0</v>
          </cell>
          <cell r="AB229">
            <v>63981.209015464861</v>
          </cell>
          <cell r="AC229">
            <v>731037.68712319154</v>
          </cell>
          <cell r="AD229" t="str">
            <v>N/A</v>
          </cell>
          <cell r="AE229">
            <v>-132986</v>
          </cell>
          <cell r="AF229">
            <v>-132986</v>
          </cell>
          <cell r="AG229">
            <v>-132863</v>
          </cell>
          <cell r="AH229">
            <v>31742</v>
          </cell>
          <cell r="AI229">
            <v>89466</v>
          </cell>
          <cell r="AJ229">
            <v>0</v>
          </cell>
          <cell r="AK229">
            <v>-277627</v>
          </cell>
          <cell r="AL229">
            <v>823891</v>
          </cell>
          <cell r="AM229">
            <v>-30156.367430858401</v>
          </cell>
          <cell r="AN229">
            <v>-35364.189999999995</v>
          </cell>
          <cell r="AO229">
            <v>56487.257224642613</v>
          </cell>
          <cell r="AP229">
            <v>-159904</v>
          </cell>
          <cell r="AQ229">
            <v>391565</v>
          </cell>
          <cell r="AR229">
            <v>132901.12753371403</v>
          </cell>
          <cell r="AS229">
            <v>89731</v>
          </cell>
          <cell r="AT229">
            <v>1269150.8273274982</v>
          </cell>
          <cell r="AU229">
            <v>2.8920440767452482E-5</v>
          </cell>
          <cell r="AV229">
            <v>50708.647051015098</v>
          </cell>
          <cell r="AW229">
            <v>36494.070008102695</v>
          </cell>
          <cell r="AX229">
            <v>-16305</v>
          </cell>
          <cell r="AY229">
            <v>0</v>
          </cell>
          <cell r="AZ229">
            <v>-390.18724104251396</v>
          </cell>
          <cell r="BA229">
            <v>-29604.757885357067</v>
          </cell>
          <cell r="BB229">
            <v>0</v>
          </cell>
          <cell r="BC229">
            <v>-2534.4982644799688</v>
          </cell>
          <cell r="BD229">
            <v>88.225014730038978</v>
          </cell>
          <cell r="BE229">
            <v>8.6128543058365583</v>
          </cell>
          <cell r="BF229">
            <v>-3.2163208813687909</v>
          </cell>
          <cell r="BG229">
            <v>0</v>
          </cell>
          <cell r="BH229">
            <v>-65911.877459286276</v>
          </cell>
          <cell r="BI229">
            <v>-73430</v>
          </cell>
          <cell r="BJ229">
            <v>-100879.98224289351</v>
          </cell>
          <cell r="BK229">
            <v>0</v>
          </cell>
          <cell r="BL229">
            <v>0</v>
          </cell>
          <cell r="BM229">
            <v>88.605202844367909</v>
          </cell>
          <cell r="BN229">
            <v>0</v>
          </cell>
          <cell r="BO229">
            <v>88.605202844367909</v>
          </cell>
          <cell r="BP229">
            <v>375225</v>
          </cell>
          <cell r="BQ229">
            <v>356928.55011025857</v>
          </cell>
          <cell r="BR229">
            <v>0</v>
          </cell>
          <cell r="BS229">
            <v>56341.291494439065</v>
          </cell>
          <cell r="BT229">
            <v>788494.84160469775</v>
          </cell>
          <cell r="BU229">
            <v>-185550</v>
          </cell>
          <cell r="BV229">
            <v>-185550</v>
          </cell>
          <cell r="BW229">
            <v>-185550</v>
          </cell>
          <cell r="BX229">
            <v>-185461</v>
          </cell>
          <cell r="BY229">
            <v>-46296</v>
          </cell>
          <cell r="BZ229">
            <v>0</v>
          </cell>
          <cell r="CA229"/>
          <cell r="CB229">
            <v>-788407</v>
          </cell>
          <cell r="CC229">
            <v>1019833</v>
          </cell>
          <cell r="CD229">
            <v>-100879.98224289351</v>
          </cell>
          <cell r="CE229">
            <v>-28165.78</v>
          </cell>
          <cell r="CF229">
            <v>-149621.82505250981</v>
          </cell>
          <cell r="CG229">
            <v>24889</v>
          </cell>
          <cell r="CH229">
            <v>-81505.22</v>
          </cell>
          <cell r="CI229">
            <v>65911.877459286276</v>
          </cell>
          <cell r="CJ229">
            <v>73430</v>
          </cell>
          <cell r="CK229">
            <v>823891.07016388292</v>
          </cell>
          <cell r="CL229"/>
          <cell r="CM229"/>
          <cell r="CN229"/>
          <cell r="CO229"/>
          <cell r="CP229"/>
          <cell r="CQ229"/>
          <cell r="CR229"/>
          <cell r="CS229">
            <v>4.1016009576822938E-5</v>
          </cell>
          <cell r="CT229">
            <v>3.1105159717349231E-5</v>
          </cell>
          <cell r="CU229">
            <v>2.8920440767452482E-5</v>
          </cell>
          <cell r="CV229">
            <v>4.0112872540850022E-5</v>
          </cell>
          <cell r="CW229"/>
          <cell r="CX229"/>
          <cell r="CY229"/>
          <cell r="CZ229"/>
          <cell r="DA229"/>
          <cell r="DB229"/>
          <cell r="DC229"/>
          <cell r="DD229">
            <v>1784336</v>
          </cell>
          <cell r="DE229">
            <v>1019833</v>
          </cell>
          <cell r="DF229">
            <v>823891</v>
          </cell>
          <cell r="DG229">
            <v>1269151</v>
          </cell>
          <cell r="DH229"/>
          <cell r="DI229"/>
          <cell r="DJ229"/>
          <cell r="DK229"/>
          <cell r="DL229"/>
          <cell r="DM229"/>
          <cell r="DN229"/>
          <cell r="DO229">
            <v>479439.6098413681</v>
          </cell>
          <cell r="DP229">
            <v>346673.03384286567</v>
          </cell>
          <cell r="DQ229">
            <v>465553.04588102031</v>
          </cell>
          <cell r="DR229">
            <v>564021.04193516565</v>
          </cell>
          <cell r="DS229"/>
          <cell r="DT229"/>
          <cell r="DU229"/>
          <cell r="DV229"/>
          <cell r="DW229"/>
          <cell r="DX229"/>
          <cell r="DY229"/>
          <cell r="DZ229">
            <v>3.7217116887575941</v>
          </cell>
          <cell r="EA229">
            <v>2.9417719304416776</v>
          </cell>
          <cell r="EB229">
            <v>1.7697038120346844</v>
          </cell>
          <cell r="EC229">
            <v>2.250183779749638</v>
          </cell>
          <cell r="ED229"/>
          <cell r="EE229"/>
          <cell r="EF229"/>
          <cell r="EG229"/>
          <cell r="EH229"/>
          <cell r="EI229"/>
          <cell r="EJ229"/>
          <cell r="EK229">
            <v>2.41E-2</v>
          </cell>
          <cell r="EL229">
            <v>3.5200000000000002E-2</v>
          </cell>
          <cell r="EM229">
            <v>4.396794443253986E-2</v>
          </cell>
          <cell r="EN229">
            <v>4.3984752298205455E-2</v>
          </cell>
        </row>
        <row r="230">
          <cell r="B230">
            <v>36705</v>
          </cell>
          <cell r="C230" t="str">
            <v>Coastal Carolina Community College</v>
          </cell>
          <cell r="D230">
            <v>9.4859988950711754E-4</v>
          </cell>
          <cell r="E230">
            <v>1459982.1966407241</v>
          </cell>
          <cell r="F230">
            <v>1131499.7197315516</v>
          </cell>
          <cell r="G230">
            <v>-201830.31000000006</v>
          </cell>
          <cell r="H230">
            <v>-68638.920763140879</v>
          </cell>
          <cell r="I230">
            <v>-24767.110244327851</v>
          </cell>
          <cell r="J230">
            <v>288515.39096133719</v>
          </cell>
          <cell r="K230">
            <v>0</v>
          </cell>
          <cell r="L230">
            <v>-89446.00157837382</v>
          </cell>
          <cell r="M230">
            <v>4271.0771067460882</v>
          </cell>
          <cell r="N230">
            <v>203.62265788203982</v>
          </cell>
          <cell r="O230">
            <v>-1778.5289842370053</v>
          </cell>
          <cell r="P230">
            <v>2893.8111547289764</v>
          </cell>
          <cell r="Q230">
            <v>-3145775.0587010295</v>
          </cell>
          <cell r="R230">
            <v>356224</v>
          </cell>
          <cell r="S230">
            <v>-288646.1120181391</v>
          </cell>
          <cell r="T230">
            <v>2411476</v>
          </cell>
          <cell r="U230">
            <v>1442576.945320687</v>
          </cell>
          <cell r="V230">
            <v>19986.422923182145</v>
          </cell>
          <cell r="W230">
            <v>0</v>
          </cell>
          <cell r="X230">
            <v>3874039.3682438694</v>
          </cell>
          <cell r="Y230">
            <v>1749085</v>
          </cell>
          <cell r="Z230">
            <v>9023291.0695799664</v>
          </cell>
          <cell r="AA230">
            <v>0</v>
          </cell>
          <cell r="AB230">
            <v>1513044.6651706095</v>
          </cell>
          <cell r="AC230">
            <v>12285420.734750576</v>
          </cell>
          <cell r="AD230" t="str">
            <v>N/A</v>
          </cell>
          <cell r="AE230">
            <v>-2720468</v>
          </cell>
          <cell r="AF230">
            <v>-2720468</v>
          </cell>
          <cell r="AG230">
            <v>-2717578</v>
          </cell>
          <cell r="AH230">
            <v>-314786</v>
          </cell>
          <cell r="AI230">
            <v>61918</v>
          </cell>
          <cell r="AJ230">
            <v>0</v>
          </cell>
          <cell r="AK230">
            <v>-8411382</v>
          </cell>
          <cell r="AL230">
            <v>27816087</v>
          </cell>
          <cell r="AM230">
            <v>-288646.1120181391</v>
          </cell>
          <cell r="AN230">
            <v>-1024834.69</v>
          </cell>
          <cell r="AO230">
            <v>1335825.6980296688</v>
          </cell>
          <cell r="AP230">
            <v>397287</v>
          </cell>
          <cell r="AQ230">
            <v>-1009150</v>
          </cell>
          <cell r="AR230">
            <v>3142881.2475463008</v>
          </cell>
          <cell r="AS230">
            <v>-356224</v>
          </cell>
          <cell r="AT230">
            <v>30013226.143557828</v>
          </cell>
          <cell r="AU230">
            <v>9.7640783002801419E-4</v>
          </cell>
          <cell r="AV230">
            <v>1712018.1683558591</v>
          </cell>
          <cell r="AW230">
            <v>1232107.6290650463</v>
          </cell>
          <cell r="AX230">
            <v>602869</v>
          </cell>
          <cell r="AY230">
            <v>0</v>
          </cell>
          <cell r="AZ230">
            <v>-13173.446435149141</v>
          </cell>
          <cell r="BA230">
            <v>-999511.64775738341</v>
          </cell>
          <cell r="BB230">
            <v>0</v>
          </cell>
          <cell r="BC230">
            <v>-85569.371868485658</v>
          </cell>
          <cell r="BD230">
            <v>2978.6404667695906</v>
          </cell>
          <cell r="BE230">
            <v>290.78596867630296</v>
          </cell>
          <cell r="BF230">
            <v>-108.58897060743945</v>
          </cell>
          <cell r="BG230">
            <v>0</v>
          </cell>
          <cell r="BH230">
            <v>-2225307.4827103717</v>
          </cell>
          <cell r="BI230">
            <v>-246645</v>
          </cell>
          <cell r="BJ230">
            <v>-20051.313885646407</v>
          </cell>
          <cell r="BK230">
            <v>3014345</v>
          </cell>
          <cell r="BL230">
            <v>0</v>
          </cell>
          <cell r="BM230">
            <v>2991.4763241031387</v>
          </cell>
          <cell r="BN230">
            <v>0</v>
          </cell>
          <cell r="BO230">
            <v>3017336.4763241033</v>
          </cell>
          <cell r="BP230">
            <v>986580</v>
          </cell>
          <cell r="BQ230">
            <v>12050571.216757493</v>
          </cell>
          <cell r="BR230">
            <v>0</v>
          </cell>
          <cell r="BS230">
            <v>1902186.713245827</v>
          </cell>
          <cell r="BT230">
            <v>14939337.930003321</v>
          </cell>
          <cell r="BU230">
            <v>-2878790</v>
          </cell>
          <cell r="BV230">
            <v>-2878790</v>
          </cell>
          <cell r="BW230">
            <v>-2878790</v>
          </cell>
          <cell r="BX230">
            <v>-2875816</v>
          </cell>
          <cell r="BY230">
            <v>-409816</v>
          </cell>
          <cell r="BZ230">
            <v>0</v>
          </cell>
          <cell r="CA230"/>
          <cell r="CB230">
            <v>-11922002</v>
          </cell>
          <cell r="CC230">
            <v>29319165</v>
          </cell>
          <cell r="CD230">
            <v>-20051.313885646407</v>
          </cell>
          <cell r="CE230">
            <v>-981749.41999999993</v>
          </cell>
          <cell r="CF230">
            <v>-5051510.8915202431</v>
          </cell>
          <cell r="CG230">
            <v>-936064</v>
          </cell>
          <cell r="CH230">
            <v>3014345.42</v>
          </cell>
          <cell r="CI230">
            <v>2225307.4827103717</v>
          </cell>
          <cell r="CJ230">
            <v>246645</v>
          </cell>
          <cell r="CK230">
            <v>27816087.277304482</v>
          </cell>
          <cell r="CL230"/>
          <cell r="CM230"/>
          <cell r="CN230"/>
          <cell r="CO230"/>
          <cell r="CP230"/>
          <cell r="CQ230"/>
          <cell r="CR230"/>
          <cell r="CS230">
            <v>9.2992830888104065E-4</v>
          </cell>
          <cell r="CT230">
            <v>8.9424165813959484E-4</v>
          </cell>
          <cell r="CU230">
            <v>9.7640783002801419E-4</v>
          </cell>
          <cell r="CV230">
            <v>9.4859988950711754E-4</v>
          </cell>
          <cell r="CW230"/>
          <cell r="CX230"/>
          <cell r="CY230"/>
          <cell r="CZ230"/>
          <cell r="DA230"/>
          <cell r="DB230"/>
          <cell r="DC230"/>
          <cell r="DD230">
            <v>40455042</v>
          </cell>
          <cell r="DE230">
            <v>29319165</v>
          </cell>
          <cell r="DF230">
            <v>27816087</v>
          </cell>
          <cell r="DG230">
            <v>30013226</v>
          </cell>
          <cell r="DH230"/>
          <cell r="DI230"/>
          <cell r="DJ230"/>
          <cell r="DK230"/>
          <cell r="DL230"/>
          <cell r="DM230"/>
          <cell r="DN230"/>
          <cell r="DO230">
            <v>14761673.169844767</v>
          </cell>
          <cell r="DP230">
            <v>15884719.190354742</v>
          </cell>
          <cell r="DQ230">
            <v>16227366.427378366</v>
          </cell>
          <cell r="DR230">
            <v>16345018.213766595</v>
          </cell>
          <cell r="DS230"/>
          <cell r="DT230"/>
          <cell r="DU230"/>
          <cell r="DV230"/>
          <cell r="DW230"/>
          <cell r="DX230"/>
          <cell r="DY230"/>
          <cell r="DZ230">
            <v>2.7405458401993208</v>
          </cell>
          <cell r="EA230">
            <v>1.8457465095009487</v>
          </cell>
          <cell r="EB230">
            <v>1.7141467239606707</v>
          </cell>
          <cell r="EC230">
            <v>1.8362308079119394</v>
          </cell>
          <cell r="ED230"/>
          <cell r="EE230"/>
          <cell r="EF230"/>
          <cell r="EG230"/>
          <cell r="EH230"/>
          <cell r="EI230"/>
          <cell r="EJ230"/>
          <cell r="EK230">
            <v>2.41E-2</v>
          </cell>
          <cell r="EL230">
            <v>3.5200000000000002E-2</v>
          </cell>
          <cell r="EM230">
            <v>4.396794443253986E-2</v>
          </cell>
          <cell r="EN230">
            <v>4.3984752298205455E-2</v>
          </cell>
        </row>
        <row r="231">
          <cell r="B231">
            <v>36800</v>
          </cell>
          <cell r="C231" t="str">
            <v>Orange County Schools</v>
          </cell>
          <cell r="D231">
            <v>3.025357216746339E-3</v>
          </cell>
          <cell r="E231">
            <v>4656302.1182968896</v>
          </cell>
          <cell r="F231">
            <v>3608677.2523397231</v>
          </cell>
          <cell r="G231">
            <v>-1187945.0399999996</v>
          </cell>
          <cell r="H231">
            <v>-218909.2119632703</v>
          </cell>
          <cell r="I231">
            <v>-78989.420665610611</v>
          </cell>
          <cell r="J231">
            <v>920158.3616468719</v>
          </cell>
          <cell r="K231">
            <v>0</v>
          </cell>
          <cell r="L231">
            <v>-285268.96258109593</v>
          </cell>
          <cell r="M231">
            <v>13621.690336574089</v>
          </cell>
          <cell r="N231">
            <v>649.41107871790211</v>
          </cell>
          <cell r="O231">
            <v>-5672.2392203204945</v>
          </cell>
          <cell r="P231">
            <v>9229.1940550501986</v>
          </cell>
          <cell r="Q231">
            <v>-10032779.237457827</v>
          </cell>
          <cell r="R231">
            <v>1110618</v>
          </cell>
          <cell r="S231">
            <v>-1490308.0841342965</v>
          </cell>
          <cell r="T231">
            <v>3736890</v>
          </cell>
          <cell r="U231">
            <v>4600791.7779807867</v>
          </cell>
          <cell r="V231">
            <v>63742.437139657581</v>
          </cell>
          <cell r="W231">
            <v>0</v>
          </cell>
          <cell r="X231">
            <v>8401424.2151204441</v>
          </cell>
          <cell r="Y231">
            <v>6479768</v>
          </cell>
          <cell r="Z231">
            <v>28777864.153389949</v>
          </cell>
          <cell r="AA231">
            <v>0</v>
          </cell>
          <cell r="AB231">
            <v>4825533.554944722</v>
          </cell>
          <cell r="AC231">
            <v>40083165.708334669</v>
          </cell>
          <cell r="AD231" t="str">
            <v>N/A</v>
          </cell>
          <cell r="AE231">
            <v>-9246085</v>
          </cell>
          <cell r="AF231">
            <v>-9246085</v>
          </cell>
          <cell r="AG231">
            <v>-9236869</v>
          </cell>
          <cell r="AH231">
            <v>-3605926</v>
          </cell>
          <cell r="AI231">
            <v>-346775</v>
          </cell>
          <cell r="AJ231">
            <v>0</v>
          </cell>
          <cell r="AK231">
            <v>-31681740</v>
          </cell>
          <cell r="AL231">
            <v>90850434</v>
          </cell>
          <cell r="AM231">
            <v>-1490308.0841342965</v>
          </cell>
          <cell r="AN231">
            <v>-3211624.9600000004</v>
          </cell>
          <cell r="AO231">
            <v>4260331.4216588372</v>
          </cell>
          <cell r="AP231">
            <v>2338744</v>
          </cell>
          <cell r="AQ231">
            <v>-5939720</v>
          </cell>
          <cell r="AR231">
            <v>10023550.043402776</v>
          </cell>
          <cell r="AS231">
            <v>-1110618</v>
          </cell>
          <cell r="AT231">
            <v>95720788.420927331</v>
          </cell>
          <cell r="AU231">
            <v>3.1890565486218723E-3</v>
          </cell>
          <cell r="AV231">
            <v>5591641.712867287</v>
          </cell>
          <cell r="AW231">
            <v>4024200.5258848858</v>
          </cell>
          <cell r="AX231">
            <v>-135013</v>
          </cell>
          <cell r="AY231">
            <v>0</v>
          </cell>
          <cell r="AZ231">
            <v>-43025.940933642953</v>
          </cell>
          <cell r="BA231">
            <v>-3264516.1864515864</v>
          </cell>
          <cell r="BB231">
            <v>0</v>
          </cell>
          <cell r="BC231">
            <v>-279479.08376648824</v>
          </cell>
          <cell r="BD231">
            <v>9728.5709868479189</v>
          </cell>
          <cell r="BE231">
            <v>949.73930885817708</v>
          </cell>
          <cell r="BF231">
            <v>-354.6636530084229</v>
          </cell>
          <cell r="BG231">
            <v>0</v>
          </cell>
          <cell r="BH231">
            <v>-7268101.6909001591</v>
          </cell>
          <cell r="BI231">
            <v>1245630</v>
          </cell>
          <cell r="BJ231">
            <v>-118340.01665700506</v>
          </cell>
          <cell r="BK231">
            <v>4982520</v>
          </cell>
          <cell r="BL231">
            <v>0</v>
          </cell>
          <cell r="BM231">
            <v>9770.4943242361023</v>
          </cell>
          <cell r="BN231">
            <v>0</v>
          </cell>
          <cell r="BO231">
            <v>4992290.4943242362</v>
          </cell>
          <cell r="BP231">
            <v>675060</v>
          </cell>
          <cell r="BQ231">
            <v>39358505.607571922</v>
          </cell>
          <cell r="BR231">
            <v>0</v>
          </cell>
          <cell r="BS231">
            <v>6212753.3270642404</v>
          </cell>
          <cell r="BT231">
            <v>46246318.934636161</v>
          </cell>
          <cell r="BU231">
            <v>-9455297</v>
          </cell>
          <cell r="BV231">
            <v>-9455297</v>
          </cell>
          <cell r="BW231">
            <v>-9455297</v>
          </cell>
          <cell r="BX231">
            <v>-9445583</v>
          </cell>
          <cell r="BY231">
            <v>-3442554</v>
          </cell>
          <cell r="BZ231">
            <v>0</v>
          </cell>
          <cell r="CA231"/>
          <cell r="CB231">
            <v>-41254028</v>
          </cell>
          <cell r="CC231">
            <v>105035373</v>
          </cell>
          <cell r="CD231">
            <v>-118340.01665700506</v>
          </cell>
          <cell r="CE231">
            <v>-3080947.15</v>
          </cell>
          <cell r="CF231">
            <v>-16498796.295575736</v>
          </cell>
          <cell r="CG231">
            <v>165733</v>
          </cell>
          <cell r="CH231">
            <v>-675059.85000000009</v>
          </cell>
          <cell r="CI231">
            <v>7268101.6909001591</v>
          </cell>
          <cell r="CJ231">
            <v>-1245630</v>
          </cell>
          <cell r="CK231">
            <v>90850434.378667414</v>
          </cell>
          <cell r="CL231"/>
          <cell r="CM231"/>
          <cell r="CN231"/>
          <cell r="CO231"/>
          <cell r="CP231"/>
          <cell r="CQ231"/>
          <cell r="CR231"/>
          <cell r="CS231">
            <v>3.0289783852879425E-3</v>
          </cell>
          <cell r="CT231">
            <v>3.203604343902388E-3</v>
          </cell>
          <cell r="CU231">
            <v>3.1890565486218723E-3</v>
          </cell>
          <cell r="CV231">
            <v>3.025357216746339E-3</v>
          </cell>
          <cell r="CW231"/>
          <cell r="CX231"/>
          <cell r="CY231"/>
          <cell r="CZ231"/>
          <cell r="DA231"/>
          <cell r="DB231"/>
          <cell r="DC231"/>
          <cell r="DD231">
            <v>131770855</v>
          </cell>
          <cell r="DE231">
            <v>105035373</v>
          </cell>
          <cell r="DF231">
            <v>90850434</v>
          </cell>
          <cell r="DG231">
            <v>95720788</v>
          </cell>
          <cell r="DH231"/>
          <cell r="DI231"/>
          <cell r="DJ231"/>
          <cell r="DK231"/>
          <cell r="DL231"/>
          <cell r="DM231"/>
          <cell r="DN231"/>
          <cell r="DO231">
            <v>47161138.459053196</v>
          </cell>
          <cell r="DP231">
            <v>50305607.895401858</v>
          </cell>
          <cell r="DQ231">
            <v>50925070.418108381</v>
          </cell>
          <cell r="DR231">
            <v>51221986.315653913</v>
          </cell>
          <cell r="DS231"/>
          <cell r="DT231"/>
          <cell r="DU231"/>
          <cell r="DV231"/>
          <cell r="DW231"/>
          <cell r="DX231"/>
          <cell r="DY231"/>
          <cell r="DZ231">
            <v>2.7940558541521989</v>
          </cell>
          <cell r="EA231">
            <v>2.0879456067481628</v>
          </cell>
          <cell r="EB231">
            <v>1.7840021281088816</v>
          </cell>
          <cell r="EC231">
            <v>1.8687441640807054</v>
          </cell>
          <cell r="ED231"/>
          <cell r="EE231"/>
          <cell r="EF231"/>
          <cell r="EG231"/>
          <cell r="EH231"/>
          <cell r="EI231"/>
          <cell r="EJ231"/>
          <cell r="EK231">
            <v>2.41E-2</v>
          </cell>
          <cell r="EL231">
            <v>3.5200000000000002E-2</v>
          </cell>
          <cell r="EM231">
            <v>4.396794443253986E-2</v>
          </cell>
          <cell r="EN231">
            <v>4.3984752298205455E-2</v>
          </cell>
        </row>
        <row r="232">
          <cell r="B232">
            <v>36802</v>
          </cell>
          <cell r="C232" t="str">
            <v>Orange Charter School</v>
          </cell>
          <cell r="D232">
            <v>1.8493497775890015E-4</v>
          </cell>
          <cell r="E232">
            <v>284631.88542477327</v>
          </cell>
          <cell r="F232">
            <v>220592.346486022</v>
          </cell>
          <cell r="G232">
            <v>99110.51999999999</v>
          </cell>
          <cell r="H232">
            <v>-13381.55045677045</v>
          </cell>
          <cell r="I232">
            <v>-4828.4898963744108</v>
          </cell>
          <cell r="J232">
            <v>56247.726782109152</v>
          </cell>
          <cell r="K232">
            <v>0</v>
          </cell>
          <cell r="L232">
            <v>-17438.009950764383</v>
          </cell>
          <cell r="M232">
            <v>832.67092741603028</v>
          </cell>
          <cell r="N232">
            <v>39.697402585814473</v>
          </cell>
          <cell r="O232">
            <v>-346.7344048651841</v>
          </cell>
          <cell r="P232">
            <v>564.16504730601162</v>
          </cell>
          <cell r="Q232">
            <v>-613286.8524975857</v>
          </cell>
          <cell r="R232">
            <v>644106</v>
          </cell>
          <cell r="S232">
            <v>656843.37486385205</v>
          </cell>
          <cell r="T232">
            <v>2844684</v>
          </cell>
          <cell r="U232">
            <v>281238.63206119597</v>
          </cell>
          <cell r="V232">
            <v>3896.4675409135489</v>
          </cell>
          <cell r="W232">
            <v>0</v>
          </cell>
          <cell r="X232">
            <v>3129819.0996021098</v>
          </cell>
          <cell r="Y232">
            <v>0</v>
          </cell>
          <cell r="Z232">
            <v>1759142.2387070947</v>
          </cell>
          <cell r="AA232">
            <v>0</v>
          </cell>
          <cell r="AB232">
            <v>294976.71736704296</v>
          </cell>
          <cell r="AC232">
            <v>2054118.9560741377</v>
          </cell>
          <cell r="AD232" t="str">
            <v>N/A</v>
          </cell>
          <cell r="AE232">
            <v>182746</v>
          </cell>
          <cell r="AF232">
            <v>182746</v>
          </cell>
          <cell r="AG232">
            <v>183310</v>
          </cell>
          <cell r="AH232">
            <v>376368</v>
          </cell>
          <cell r="AI232">
            <v>150530</v>
          </cell>
          <cell r="AJ232">
            <v>0</v>
          </cell>
          <cell r="AK232">
            <v>1075700</v>
          </cell>
          <cell r="AL232">
            <v>4855202</v>
          </cell>
          <cell r="AM232">
            <v>656843.37486385205</v>
          </cell>
          <cell r="AN232">
            <v>-178144.52</v>
          </cell>
          <cell r="AO232">
            <v>260426.86541239623</v>
          </cell>
          <cell r="AP232">
            <v>-207249</v>
          </cell>
          <cell r="AQ232">
            <v>495555</v>
          </cell>
          <cell r="AR232">
            <v>612722.68745027971</v>
          </cell>
          <cell r="AS232">
            <v>-644106</v>
          </cell>
          <cell r="AT232">
            <v>5851250.4077265281</v>
          </cell>
          <cell r="AU232">
            <v>1.7042861823913757E-4</v>
          </cell>
          <cell r="AV232">
            <v>298826.86502505501</v>
          </cell>
          <cell r="AW232">
            <v>215060.13602679834</v>
          </cell>
          <cell r="AX232">
            <v>416813</v>
          </cell>
          <cell r="AY232">
            <v>0</v>
          </cell>
          <cell r="AZ232">
            <v>-2299.3796284134114</v>
          </cell>
          <cell r="BA232">
            <v>-174461.30991834329</v>
          </cell>
          <cell r="BB232">
            <v>0</v>
          </cell>
          <cell r="BC232">
            <v>-14935.83865536855</v>
          </cell>
          <cell r="BD232">
            <v>519.91141751511373</v>
          </cell>
          <cell r="BE232">
            <v>50.755687655034038</v>
          </cell>
          <cell r="BF232">
            <v>-18.953830200342875</v>
          </cell>
          <cell r="BG232">
            <v>0</v>
          </cell>
          <cell r="BH232">
            <v>-388419.74405782972</v>
          </cell>
          <cell r="BI232">
            <v>227295</v>
          </cell>
          <cell r="BJ232">
            <v>578430.4420668683</v>
          </cell>
          <cell r="BK232">
            <v>2993235</v>
          </cell>
          <cell r="BL232">
            <v>0</v>
          </cell>
          <cell r="BM232">
            <v>522.15187213048534</v>
          </cell>
          <cell r="BN232">
            <v>0</v>
          </cell>
          <cell r="BO232">
            <v>2993757.1518721306</v>
          </cell>
          <cell r="BP232">
            <v>0</v>
          </cell>
          <cell r="BQ232">
            <v>2103385.6328306766</v>
          </cell>
          <cell r="BR232">
            <v>0</v>
          </cell>
          <cell r="BS232">
            <v>332020.12847647036</v>
          </cell>
          <cell r="BT232">
            <v>2435405.7613071469</v>
          </cell>
          <cell r="BU232">
            <v>79445</v>
          </cell>
          <cell r="BV232">
            <v>79445</v>
          </cell>
          <cell r="BW232">
            <v>79445</v>
          </cell>
          <cell r="BX232">
            <v>79965</v>
          </cell>
          <cell r="BY232">
            <v>240050</v>
          </cell>
          <cell r="BZ232">
            <v>0</v>
          </cell>
          <cell r="CA232"/>
          <cell r="CB232">
            <v>558350</v>
          </cell>
          <cell r="CC232">
            <v>3711483</v>
          </cell>
          <cell r="CD232">
            <v>578430.4420668683</v>
          </cell>
          <cell r="CE232">
            <v>-146211.51</v>
          </cell>
          <cell r="CF232">
            <v>-881723.79899600788</v>
          </cell>
          <cell r="CG232">
            <v>-651955</v>
          </cell>
          <cell r="CH232">
            <v>2084054.5099999998</v>
          </cell>
          <cell r="CI232">
            <v>388419.74405782972</v>
          </cell>
          <cell r="CJ232">
            <v>-227295</v>
          </cell>
          <cell r="CK232">
            <v>4855202.3871286903</v>
          </cell>
          <cell r="CL232"/>
          <cell r="CM232"/>
          <cell r="CN232"/>
          <cell r="CO232"/>
          <cell r="CP232"/>
          <cell r="CQ232"/>
          <cell r="CR232"/>
          <cell r="CS232">
            <v>8.1244009819497317E-5</v>
          </cell>
          <cell r="CT232">
            <v>1.1320113572314129E-4</v>
          </cell>
          <cell r="CU232">
            <v>1.7042861823913757E-4</v>
          </cell>
          <cell r="CV232">
            <v>1.8493497775890015E-4</v>
          </cell>
          <cell r="CW232"/>
          <cell r="CX232"/>
          <cell r="CY232"/>
          <cell r="CZ232"/>
          <cell r="DA232"/>
          <cell r="DB232"/>
          <cell r="DC232"/>
          <cell r="DD232">
            <v>3534391</v>
          </cell>
          <cell r="DE232">
            <v>3711483</v>
          </cell>
          <cell r="DF232">
            <v>4855202</v>
          </cell>
          <cell r="DG232">
            <v>5851250</v>
          </cell>
          <cell r="DH232"/>
          <cell r="DI232"/>
          <cell r="DJ232"/>
          <cell r="DK232"/>
          <cell r="DL232"/>
          <cell r="DM232"/>
          <cell r="DN232"/>
          <cell r="DO232">
            <v>978106.30296921555</v>
          </cell>
          <cell r="DP232">
            <v>1396431.0439192008</v>
          </cell>
          <cell r="DQ232">
            <v>2416734.5560237733</v>
          </cell>
          <cell r="DR232">
            <v>2841214.7368691312</v>
          </cell>
          <cell r="DS232"/>
          <cell r="DT232"/>
          <cell r="DU232"/>
          <cell r="DV232"/>
          <cell r="DW232"/>
          <cell r="DX232"/>
          <cell r="DY232"/>
          <cell r="DZ232">
            <v>3.6135039609403679</v>
          </cell>
          <cell r="EA232">
            <v>2.6578347825778863</v>
          </cell>
          <cell r="EB232">
            <v>2.0089926665294224</v>
          </cell>
          <cell r="EC232">
            <v>2.0594184325707703</v>
          </cell>
          <cell r="ED232"/>
          <cell r="EE232"/>
          <cell r="EF232"/>
          <cell r="EG232"/>
          <cell r="EH232"/>
          <cell r="EI232"/>
          <cell r="EJ232"/>
          <cell r="EK232">
            <v>2.41E-2</v>
          </cell>
          <cell r="EL232">
            <v>3.5200000000000002E-2</v>
          </cell>
          <cell r="EM232">
            <v>4.396794443253986E-2</v>
          </cell>
          <cell r="EN232">
            <v>4.3984752298205455E-2</v>
          </cell>
        </row>
        <row r="233">
          <cell r="B233">
            <v>36810</v>
          </cell>
          <cell r="C233" t="str">
            <v>Chapel Hill - Carboro City Schools</v>
          </cell>
          <cell r="D233">
            <v>5.9137914806345728E-3</v>
          </cell>
          <cell r="E233">
            <v>9101867.2591857612</v>
          </cell>
          <cell r="F233">
            <v>7054031.3960669609</v>
          </cell>
          <cell r="G233">
            <v>-823016.24000000022</v>
          </cell>
          <cell r="H233">
            <v>-427910.93414518924</v>
          </cell>
          <cell r="I233">
            <v>-154403.9032504487</v>
          </cell>
          <cell r="J233">
            <v>1798671.7898371702</v>
          </cell>
          <cell r="K233">
            <v>0</v>
          </cell>
          <cell r="L233">
            <v>-557627.0964841228</v>
          </cell>
          <cell r="M233">
            <v>26626.884196805357</v>
          </cell>
          <cell r="N233">
            <v>1269.4308240670948</v>
          </cell>
          <cell r="O233">
            <v>-11087.76173325028</v>
          </cell>
          <cell r="P233">
            <v>18040.689170113077</v>
          </cell>
          <cell r="Q233">
            <v>-19611490.521894358</v>
          </cell>
          <cell r="R233">
            <v>491262</v>
          </cell>
          <cell r="S233">
            <v>-3093767.0082264934</v>
          </cell>
          <cell r="T233">
            <v>2816892</v>
          </cell>
          <cell r="U233">
            <v>8993358.8900479358</v>
          </cell>
          <cell r="V233">
            <v>124599.99091175022</v>
          </cell>
          <cell r="W233">
            <v>0</v>
          </cell>
          <cell r="X233">
            <v>11934850.880959686</v>
          </cell>
          <cell r="Y233">
            <v>5905913</v>
          </cell>
          <cell r="Z233">
            <v>56253287.023145542</v>
          </cell>
          <cell r="AA233">
            <v>0</v>
          </cell>
          <cell r="AB233">
            <v>9432670.9813921005</v>
          </cell>
          <cell r="AC233">
            <v>71591871.004537642</v>
          </cell>
          <cell r="AD233" t="str">
            <v>N/A</v>
          </cell>
          <cell r="AE233">
            <v>-18254314</v>
          </cell>
          <cell r="AF233">
            <v>-18254314</v>
          </cell>
          <cell r="AG233">
            <v>-18236299</v>
          </cell>
          <cell r="AH233">
            <v>-5733340</v>
          </cell>
          <cell r="AI233">
            <v>821247</v>
          </cell>
          <cell r="AJ233">
            <v>0</v>
          </cell>
          <cell r="AK233">
            <v>-59657020</v>
          </cell>
          <cell r="AL233">
            <v>171504963</v>
          </cell>
          <cell r="AM233">
            <v>-3093767.0082264934</v>
          </cell>
          <cell r="AN233">
            <v>-6137157.7599999998</v>
          </cell>
          <cell r="AO233">
            <v>8327846.8825515425</v>
          </cell>
          <cell r="AP233">
            <v>1520435</v>
          </cell>
          <cell r="AQ233">
            <v>-4115105</v>
          </cell>
          <cell r="AR233">
            <v>19593449.832724247</v>
          </cell>
          <cell r="AS233">
            <v>-491262</v>
          </cell>
          <cell r="AT233">
            <v>187109402.94704932</v>
          </cell>
          <cell r="AU233">
            <v>6.020213644041165E-3</v>
          </cell>
          <cell r="AV233">
            <v>10555748.140289489</v>
          </cell>
          <cell r="AW233">
            <v>7596775.5801505456</v>
          </cell>
          <cell r="AX233">
            <v>-447701</v>
          </cell>
          <cell r="AY233">
            <v>0</v>
          </cell>
          <cell r="AZ233">
            <v>-81223.193351137816</v>
          </cell>
          <cell r="BA233">
            <v>-6162664.2824386451</v>
          </cell>
          <cell r="BB233">
            <v>0</v>
          </cell>
          <cell r="BC233">
            <v>-527592.9628912434</v>
          </cell>
          <cell r="BD233">
            <v>18365.329964862063</v>
          </cell>
          <cell r="BE233">
            <v>1792.8918657591873</v>
          </cell>
          <cell r="BF233">
            <v>-669.52433433940803</v>
          </cell>
          <cell r="BG233">
            <v>0</v>
          </cell>
          <cell r="BH233">
            <v>-13720523.389509801</v>
          </cell>
          <cell r="BI233">
            <v>938964</v>
          </cell>
          <cell r="BJ233">
            <v>-1828728.410254512</v>
          </cell>
          <cell r="BK233">
            <v>3755856</v>
          </cell>
          <cell r="BL233">
            <v>0</v>
          </cell>
          <cell r="BM233">
            <v>18444.471693426629</v>
          </cell>
          <cell r="BN233">
            <v>0</v>
          </cell>
          <cell r="BO233">
            <v>3774300.4716934268</v>
          </cell>
          <cell r="BP233">
            <v>2238510</v>
          </cell>
          <cell r="BQ233">
            <v>74299909.347850844</v>
          </cell>
          <cell r="BR233">
            <v>0</v>
          </cell>
          <cell r="BS233">
            <v>11728265.641077243</v>
          </cell>
          <cell r="BT233">
            <v>88266684.98892808</v>
          </cell>
          <cell r="BU233">
            <v>-19454784</v>
          </cell>
          <cell r="BV233">
            <v>-19454784</v>
          </cell>
          <cell r="BW233">
            <v>-19454784</v>
          </cell>
          <cell r="BX233">
            <v>-19436445</v>
          </cell>
          <cell r="BY233">
            <v>-6691589</v>
          </cell>
          <cell r="BZ233">
            <v>0</v>
          </cell>
          <cell r="CA233"/>
          <cell r="CB233">
            <v>-84492386</v>
          </cell>
          <cell r="CC233">
            <v>198969592</v>
          </cell>
          <cell r="CD233">
            <v>-1828728.410254512</v>
          </cell>
          <cell r="CE233">
            <v>-5584445.3500000006</v>
          </cell>
          <cell r="CF233">
            <v>-31145975.950725619</v>
          </cell>
          <cell r="CG233">
            <v>551471</v>
          </cell>
          <cell r="CH233">
            <v>-2238509.6499999994</v>
          </cell>
          <cell r="CI233">
            <v>13720523.389509801</v>
          </cell>
          <cell r="CJ233">
            <v>-938964</v>
          </cell>
          <cell r="CK233">
            <v>171504963.02852967</v>
          </cell>
          <cell r="CL233"/>
          <cell r="CM233"/>
          <cell r="CN233"/>
          <cell r="CO233"/>
          <cell r="CP233"/>
          <cell r="CQ233"/>
          <cell r="CR233"/>
          <cell r="CS233">
            <v>5.9267746782739779E-3</v>
          </cell>
          <cell r="CT233">
            <v>6.0686208174258174E-3</v>
          </cell>
          <cell r="CU233">
            <v>6.020213644041165E-3</v>
          </cell>
          <cell r="CV233">
            <v>5.9137914806345728E-3</v>
          </cell>
          <cell r="CW233"/>
          <cell r="CX233"/>
          <cell r="CY233"/>
          <cell r="CZ233"/>
          <cell r="DA233"/>
          <cell r="DB233"/>
          <cell r="DC233"/>
          <cell r="DD233">
            <v>257834844</v>
          </cell>
          <cell r="DE233">
            <v>198969592</v>
          </cell>
          <cell r="DF233">
            <v>171504963</v>
          </cell>
          <cell r="DG233">
            <v>187109403</v>
          </cell>
          <cell r="DH233"/>
          <cell r="DI233"/>
          <cell r="DJ233"/>
          <cell r="DK233"/>
          <cell r="DL233"/>
          <cell r="DM233"/>
          <cell r="DN233"/>
          <cell r="DO233">
            <v>86451538.920144767</v>
          </cell>
          <cell r="DP233">
            <v>90058782.96810396</v>
          </cell>
          <cell r="DQ233">
            <v>92305469.340760335</v>
          </cell>
          <cell r="DR233">
            <v>97881108.3843766</v>
          </cell>
          <cell r="DS233"/>
          <cell r="DT233"/>
          <cell r="DU233"/>
          <cell r="DV233"/>
          <cell r="DW233"/>
          <cell r="DX233"/>
          <cell r="DY233"/>
          <cell r="DZ233">
            <v>2.9824205239210593</v>
          </cell>
          <cell r="EA233">
            <v>2.2093302334595046</v>
          </cell>
          <cell r="EB233">
            <v>1.8580151774849021</v>
          </cell>
          <cell r="EC233">
            <v>1.9115987353272113</v>
          </cell>
          <cell r="ED233"/>
          <cell r="EE233"/>
          <cell r="EF233"/>
          <cell r="EG233"/>
          <cell r="EH233"/>
          <cell r="EI233"/>
          <cell r="EJ233"/>
          <cell r="EK233">
            <v>2.41E-2</v>
          </cell>
          <cell r="EL233">
            <v>3.5200000000000002E-2</v>
          </cell>
          <cell r="EM233">
            <v>4.396794443253986E-2</v>
          </cell>
          <cell r="EN233">
            <v>4.3984752298205455E-2</v>
          </cell>
        </row>
        <row r="234">
          <cell r="B234">
            <v>36900</v>
          </cell>
          <cell r="C234" t="str">
            <v>Pamlico County Schools</v>
          </cell>
          <cell r="D234">
            <v>5.5256212450751382E-4</v>
          </cell>
          <cell r="E234">
            <v>850443.76796007645</v>
          </cell>
          <cell r="F234">
            <v>659101.79405500705</v>
          </cell>
          <cell r="G234">
            <v>-91644.37</v>
          </cell>
          <cell r="H234">
            <v>-39982.365906125742</v>
          </cell>
          <cell r="I234">
            <v>-14426.911921345869</v>
          </cell>
          <cell r="J234">
            <v>168061.03305108624</v>
          </cell>
          <cell r="K234">
            <v>0</v>
          </cell>
          <cell r="L234">
            <v>-52102.549460056449</v>
          </cell>
          <cell r="M234">
            <v>2487.9145213323536</v>
          </cell>
          <cell r="N234">
            <v>118.61077539828489</v>
          </cell>
          <cell r="O234">
            <v>-1035.9981746770131</v>
          </cell>
          <cell r="P234">
            <v>1685.6532003302402</v>
          </cell>
          <cell r="Q234">
            <v>-1832422.8886024423</v>
          </cell>
          <cell r="R234">
            <v>-7489</v>
          </cell>
          <cell r="S234">
            <v>-357205.31050141668</v>
          </cell>
          <cell r="T234">
            <v>567708</v>
          </cell>
          <cell r="U234">
            <v>840305.15972980997</v>
          </cell>
          <cell r="V234">
            <v>11642.148005601615</v>
          </cell>
          <cell r="W234">
            <v>0</v>
          </cell>
          <cell r="X234">
            <v>1419655.3077354117</v>
          </cell>
          <cell r="Y234">
            <v>1245145</v>
          </cell>
          <cell r="Z234">
            <v>5256092.625150335</v>
          </cell>
          <cell r="AA234">
            <v>0</v>
          </cell>
          <cell r="AB234">
            <v>881352.80628783884</v>
          </cell>
          <cell r="AC234">
            <v>7382590.4314381741</v>
          </cell>
          <cell r="AD234" t="str">
            <v>N/A</v>
          </cell>
          <cell r="AE234">
            <v>-1773753</v>
          </cell>
          <cell r="AF234">
            <v>-1773753</v>
          </cell>
          <cell r="AG234">
            <v>-1772070</v>
          </cell>
          <cell r="AH234">
            <v>-705344</v>
          </cell>
          <cell r="AI234">
            <v>61985</v>
          </cell>
          <cell r="AJ234">
            <v>0</v>
          </cell>
          <cell r="AK234">
            <v>-5962935</v>
          </cell>
          <cell r="AL234">
            <v>16118650</v>
          </cell>
          <cell r="AM234">
            <v>-357205.31050141668</v>
          </cell>
          <cell r="AN234">
            <v>-625903.63</v>
          </cell>
          <cell r="AO234">
            <v>778122.25558926549</v>
          </cell>
          <cell r="AP234">
            <v>189144</v>
          </cell>
          <cell r="AQ234">
            <v>-458245</v>
          </cell>
          <cell r="AR234">
            <v>1830737.2354021119</v>
          </cell>
          <cell r="AS234">
            <v>7489</v>
          </cell>
          <cell r="AT234">
            <v>17482788.550489958</v>
          </cell>
          <cell r="AU234">
            <v>5.6580120432143878E-4</v>
          </cell>
          <cell r="AV234">
            <v>992066.9536705137</v>
          </cell>
          <cell r="AW234">
            <v>713972.13227861398</v>
          </cell>
          <cell r="AX234">
            <v>-196719</v>
          </cell>
          <cell r="AY234">
            <v>0</v>
          </cell>
          <cell r="AZ234">
            <v>-7633.6461351989547</v>
          </cell>
          <cell r="BA234">
            <v>-579189.22466876137</v>
          </cell>
          <cell r="BB234">
            <v>0</v>
          </cell>
          <cell r="BC234">
            <v>-49585.073129564254</v>
          </cell>
          <cell r="BD234">
            <v>1726.0393777162287</v>
          </cell>
          <cell r="BE234">
            <v>168.50238826137632</v>
          </cell>
          <cell r="BF234">
            <v>-62.924290912283844</v>
          </cell>
          <cell r="BG234">
            <v>0</v>
          </cell>
          <cell r="BH234">
            <v>-1289503.8476564791</v>
          </cell>
          <cell r="BI234">
            <v>189236</v>
          </cell>
          <cell r="BJ234">
            <v>-225524.08816581068</v>
          </cell>
          <cell r="BK234">
            <v>756944</v>
          </cell>
          <cell r="BL234">
            <v>0</v>
          </cell>
          <cell r="BM234">
            <v>1733.4774003482382</v>
          </cell>
          <cell r="BN234">
            <v>0</v>
          </cell>
          <cell r="BO234">
            <v>758677.47740034829</v>
          </cell>
          <cell r="BP234">
            <v>983625</v>
          </cell>
          <cell r="BQ234">
            <v>6982971.1494704355</v>
          </cell>
          <cell r="BR234">
            <v>0</v>
          </cell>
          <cell r="BS234">
            <v>1102264.3408828964</v>
          </cell>
          <cell r="BT234">
            <v>9068860.490353331</v>
          </cell>
          <cell r="BU234">
            <v>-1882090</v>
          </cell>
          <cell r="BV234">
            <v>-1882090</v>
          </cell>
          <cell r="BW234">
            <v>-1882090</v>
          </cell>
          <cell r="BX234">
            <v>-1880366</v>
          </cell>
          <cell r="BY234">
            <v>-783548</v>
          </cell>
          <cell r="BZ234">
            <v>0</v>
          </cell>
          <cell r="CA234"/>
          <cell r="CB234">
            <v>-8310184</v>
          </cell>
          <cell r="CC234">
            <v>19425969</v>
          </cell>
          <cell r="CD234">
            <v>-225524.08816581068</v>
          </cell>
          <cell r="CE234">
            <v>-575351.65</v>
          </cell>
          <cell r="CF234">
            <v>-2927210.1863245149</v>
          </cell>
          <cell r="CG234">
            <v>304124</v>
          </cell>
          <cell r="CH234">
            <v>-983625.35000000009</v>
          </cell>
          <cell r="CI234">
            <v>1289503.8476564791</v>
          </cell>
          <cell r="CJ234">
            <v>-189236</v>
          </cell>
          <cell r="CK234">
            <v>16118649.573166154</v>
          </cell>
          <cell r="CL234"/>
          <cell r="CM234"/>
          <cell r="CN234"/>
          <cell r="CO234"/>
          <cell r="CP234"/>
          <cell r="CQ234"/>
          <cell r="CR234"/>
          <cell r="CS234">
            <v>5.6583106420348881E-4</v>
          </cell>
          <cell r="CT234">
            <v>5.9249676453825418E-4</v>
          </cell>
          <cell r="CU234">
            <v>5.6580120432143878E-4</v>
          </cell>
          <cell r="CV234">
            <v>5.5256212450751382E-4</v>
          </cell>
          <cell r="CW234"/>
          <cell r="CX234"/>
          <cell r="CY234"/>
          <cell r="CZ234"/>
          <cell r="DA234"/>
          <cell r="DB234"/>
          <cell r="DC234"/>
          <cell r="DD234">
            <v>24615575</v>
          </cell>
          <cell r="DE234">
            <v>19425969</v>
          </cell>
          <cell r="DF234">
            <v>16118650</v>
          </cell>
          <cell r="DG234">
            <v>17482789</v>
          </cell>
          <cell r="DH234"/>
          <cell r="DI234"/>
          <cell r="DJ234"/>
          <cell r="DK234"/>
          <cell r="DL234"/>
          <cell r="DM234"/>
          <cell r="DN234"/>
          <cell r="DO234">
            <v>9056109.3044011164</v>
          </cell>
          <cell r="DP234">
            <v>9271625.0902258474</v>
          </cell>
          <cell r="DQ234">
            <v>9510005.1591033787</v>
          </cell>
          <cell r="DR234">
            <v>9982494.0863512605</v>
          </cell>
          <cell r="DS234"/>
          <cell r="DT234"/>
          <cell r="DU234"/>
          <cell r="DV234"/>
          <cell r="DW234"/>
          <cell r="DX234"/>
          <cell r="DY234"/>
          <cell r="DZ234">
            <v>2.7181181424165501</v>
          </cell>
          <cell r="EA234">
            <v>2.0952064833250073</v>
          </cell>
          <cell r="EB234">
            <v>1.6949149585445331</v>
          </cell>
          <cell r="EC234">
            <v>1.7513447890646536</v>
          </cell>
          <cell r="ED234"/>
          <cell r="EE234"/>
          <cell r="EF234"/>
          <cell r="EG234"/>
          <cell r="EH234"/>
          <cell r="EI234"/>
          <cell r="EJ234"/>
          <cell r="EK234">
            <v>2.41E-2</v>
          </cell>
          <cell r="EL234">
            <v>3.5200000000000002E-2</v>
          </cell>
          <cell r="EM234">
            <v>4.396794443253986E-2</v>
          </cell>
          <cell r="EN234">
            <v>4.3984752298205455E-2</v>
          </cell>
        </row>
        <row r="235">
          <cell r="B235">
            <v>36901</v>
          </cell>
          <cell r="C235" t="str">
            <v>Arapahoe Charter School</v>
          </cell>
          <cell r="D235">
            <v>2.2106319552673968E-4</v>
          </cell>
          <cell r="E235">
            <v>340236.52476835507</v>
          </cell>
          <cell r="F235">
            <v>263686.45679627219</v>
          </cell>
          <cell r="G235">
            <v>96629.25</v>
          </cell>
          <cell r="H235">
            <v>-15995.720987581617</v>
          </cell>
          <cell r="I235">
            <v>-5771.7659417175009</v>
          </cell>
          <cell r="J235">
            <v>67236.076021155037</v>
          </cell>
          <cell r="K235">
            <v>0</v>
          </cell>
          <cell r="L235">
            <v>-20844.635504099704</v>
          </cell>
          <cell r="M235">
            <v>995.33846040080914</v>
          </cell>
          <cell r="N235">
            <v>47.452541298987832</v>
          </cell>
          <cell r="O235">
            <v>-414.4711642298887</v>
          </cell>
          <cell r="P235">
            <v>674.37825809541391</v>
          </cell>
          <cell r="Q235">
            <v>-733096.31866613124</v>
          </cell>
          <cell r="R235">
            <v>160559</v>
          </cell>
          <cell r="S235">
            <v>153941.56458181748</v>
          </cell>
          <cell r="T235">
            <v>1007117</v>
          </cell>
          <cell r="U235">
            <v>336180.37789514323</v>
          </cell>
          <cell r="V235">
            <v>4657.6671233255247</v>
          </cell>
          <cell r="W235">
            <v>0</v>
          </cell>
          <cell r="X235">
            <v>1347955.045018469</v>
          </cell>
          <cell r="Y235">
            <v>0</v>
          </cell>
          <cell r="Z235">
            <v>2102801.803029594</v>
          </cell>
          <cell r="AA235">
            <v>0</v>
          </cell>
          <cell r="AB235">
            <v>352602.28506993852</v>
          </cell>
          <cell r="AC235">
            <v>2455404.0880995328</v>
          </cell>
          <cell r="AD235" t="str">
            <v>N/A</v>
          </cell>
          <cell r="AE235">
            <v>-412771</v>
          </cell>
          <cell r="AF235">
            <v>-412771</v>
          </cell>
          <cell r="AG235">
            <v>-412098</v>
          </cell>
          <cell r="AH235">
            <v>-27905</v>
          </cell>
          <cell r="AI235">
            <v>158096</v>
          </cell>
          <cell r="AJ235">
            <v>0</v>
          </cell>
          <cell r="AK235">
            <v>-1107449</v>
          </cell>
          <cell r="AL235">
            <v>5912415</v>
          </cell>
          <cell r="AM235">
            <v>153941.56458181748</v>
          </cell>
          <cell r="AN235">
            <v>-245139.25</v>
          </cell>
          <cell r="AO235">
            <v>311302.90098031942</v>
          </cell>
          <cell r="AP235">
            <v>-193215</v>
          </cell>
          <cell r="AQ235">
            <v>483160</v>
          </cell>
          <cell r="AR235">
            <v>732421.94040803576</v>
          </cell>
          <cell r="AS235">
            <v>-160559</v>
          </cell>
          <cell r="AT235">
            <v>6994328.155970173</v>
          </cell>
          <cell r="AU235">
            <v>2.0753918809455604E-4</v>
          </cell>
          <cell r="AV235">
            <v>363895.95590759418</v>
          </cell>
          <cell r="AW235">
            <v>261889.15032966452</v>
          </cell>
          <cell r="AX235">
            <v>42280</v>
          </cell>
          <cell r="AY235">
            <v>0</v>
          </cell>
          <cell r="AZ235">
            <v>-2800.0660108179741</v>
          </cell>
          <cell r="BA235">
            <v>-212449.99219298313</v>
          </cell>
          <cell r="BB235">
            <v>0</v>
          </cell>
          <cell r="BC235">
            <v>-18188.094582196387</v>
          </cell>
          <cell r="BD235">
            <v>633.12133013232165</v>
          </cell>
          <cell r="BE235">
            <v>61.807660684815922</v>
          </cell>
          <cell r="BF235">
            <v>-23.080997614741577</v>
          </cell>
          <cell r="BG235">
            <v>0</v>
          </cell>
          <cell r="BH235">
            <v>-472997.54674150888</v>
          </cell>
          <cell r="BI235">
            <v>118279</v>
          </cell>
          <cell r="BJ235">
            <v>80580.254702954728</v>
          </cell>
          <cell r="BK235">
            <v>684516</v>
          </cell>
          <cell r="BL235">
            <v>0</v>
          </cell>
          <cell r="BM235">
            <v>635.84964029901266</v>
          </cell>
          <cell r="BN235">
            <v>0</v>
          </cell>
          <cell r="BO235">
            <v>685151.84964029898</v>
          </cell>
          <cell r="BP235">
            <v>0</v>
          </cell>
          <cell r="BQ235">
            <v>2561394.6237298418</v>
          </cell>
          <cell r="BR235">
            <v>0</v>
          </cell>
          <cell r="BS235">
            <v>404317.00149307935</v>
          </cell>
          <cell r="BT235">
            <v>2965711.6252229214</v>
          </cell>
          <cell r="BU235">
            <v>-527055</v>
          </cell>
          <cell r="BV235">
            <v>-527055</v>
          </cell>
          <cell r="BW235">
            <v>-527055</v>
          </cell>
          <cell r="BX235">
            <v>-526423</v>
          </cell>
          <cell r="BY235">
            <v>-172970</v>
          </cell>
          <cell r="BZ235">
            <v>0</v>
          </cell>
          <cell r="CA235"/>
          <cell r="CB235">
            <v>-2280558</v>
          </cell>
          <cell r="CC235">
            <v>6611339</v>
          </cell>
          <cell r="CD235">
            <v>80580.254702954728</v>
          </cell>
          <cell r="CE235">
            <v>-204785.33</v>
          </cell>
          <cell r="CF235">
            <v>-1073717.801962771</v>
          </cell>
          <cell r="CG235">
            <v>-67121</v>
          </cell>
          <cell r="CH235">
            <v>211400.33</v>
          </cell>
          <cell r="CI235">
            <v>472997.54674150888</v>
          </cell>
          <cell r="CJ235">
            <v>-118279</v>
          </cell>
          <cell r="CK235">
            <v>5912413.999481692</v>
          </cell>
          <cell r="CL235"/>
          <cell r="CM235"/>
          <cell r="CN235"/>
          <cell r="CO235"/>
          <cell r="CP235"/>
          <cell r="CQ235"/>
          <cell r="CR235"/>
          <cell r="CS235">
            <v>1.8517054549559798E-4</v>
          </cell>
          <cell r="CT235">
            <v>2.0164742850528681E-4</v>
          </cell>
          <cell r="CU235">
            <v>2.0753918809455604E-4</v>
          </cell>
          <cell r="CV235">
            <v>2.2106319552673968E-4</v>
          </cell>
          <cell r="CW235"/>
          <cell r="CX235"/>
          <cell r="CY235"/>
          <cell r="CZ235"/>
          <cell r="DA235"/>
          <cell r="DB235"/>
          <cell r="DC235"/>
          <cell r="DD235">
            <v>8055548</v>
          </cell>
          <cell r="DE235">
            <v>6611339</v>
          </cell>
          <cell r="DF235">
            <v>5912415</v>
          </cell>
          <cell r="DG235">
            <v>6994329</v>
          </cell>
          <cell r="DH235"/>
          <cell r="DI235"/>
          <cell r="DJ235"/>
          <cell r="DK235"/>
          <cell r="DL235"/>
          <cell r="DM235"/>
          <cell r="DN235"/>
          <cell r="DO235">
            <v>2979048.3176238076</v>
          </cell>
          <cell r="DP235">
            <v>3177108.1457614149</v>
          </cell>
          <cell r="DQ235">
            <v>3384903.0324475258</v>
          </cell>
          <cell r="DR235">
            <v>3909709.0928480215</v>
          </cell>
          <cell r="DS235"/>
          <cell r="DT235"/>
          <cell r="DU235"/>
          <cell r="DV235"/>
          <cell r="DW235"/>
          <cell r="DX235"/>
          <cell r="DY235"/>
          <cell r="DZ235">
            <v>2.7040675884120553</v>
          </cell>
          <cell r="EA235">
            <v>2.0809297942281875</v>
          </cell>
          <cell r="EB235">
            <v>1.7467014396937992</v>
          </cell>
          <cell r="EC235">
            <v>1.7889640466587737</v>
          </cell>
          <cell r="ED235"/>
          <cell r="EE235"/>
          <cell r="EF235"/>
          <cell r="EG235"/>
          <cell r="EH235"/>
          <cell r="EI235"/>
          <cell r="EJ235"/>
          <cell r="EK235">
            <v>2.41E-2</v>
          </cell>
          <cell r="EL235">
            <v>3.5200000000000002E-2</v>
          </cell>
          <cell r="EM235">
            <v>4.396794443253986E-2</v>
          </cell>
          <cell r="EN235">
            <v>4.3984752298205455E-2</v>
          </cell>
        </row>
        <row r="236">
          <cell r="B236">
            <v>36905</v>
          </cell>
          <cell r="C236" t="str">
            <v>Pamlico Community College</v>
          </cell>
          <cell r="D236">
            <v>2.0563478144181336E-4</v>
          </cell>
          <cell r="E236">
            <v>316490.78103007859</v>
          </cell>
          <cell r="F236">
            <v>245283.28554767862</v>
          </cell>
          <cell r="G236">
            <v>107442.09000000003</v>
          </cell>
          <cell r="H236">
            <v>-14879.349687531789</v>
          </cell>
          <cell r="I236">
            <v>-5368.9435961076406</v>
          </cell>
          <cell r="J236">
            <v>62543.544458729091</v>
          </cell>
          <cell r="K236">
            <v>0</v>
          </cell>
          <cell r="L236">
            <v>-19389.849386309659</v>
          </cell>
          <cell r="M236">
            <v>925.87192670158367</v>
          </cell>
          <cell r="N236">
            <v>44.140739645173888</v>
          </cell>
          <cell r="O236">
            <v>-385.54444609047442</v>
          </cell>
          <cell r="P236">
            <v>627.31213751855455</v>
          </cell>
          <cell r="Q236">
            <v>-681932.15476464608</v>
          </cell>
          <cell r="R236">
            <v>166400</v>
          </cell>
          <cell r="S236">
            <v>177801.18395966617</v>
          </cell>
          <cell r="T236">
            <v>1098553</v>
          </cell>
          <cell r="U236">
            <v>312717.72023729765</v>
          </cell>
          <cell r="V236">
            <v>4332.5998190318905</v>
          </cell>
          <cell r="W236">
            <v>0</v>
          </cell>
          <cell r="X236">
            <v>1415603.3200563295</v>
          </cell>
          <cell r="Y236">
            <v>0</v>
          </cell>
          <cell r="Z236">
            <v>1956043.3302844283</v>
          </cell>
          <cell r="AA236">
            <v>0</v>
          </cell>
          <cell r="AB236">
            <v>327993.51178052765</v>
          </cell>
          <cell r="AC236">
            <v>2284036.8420649562</v>
          </cell>
          <cell r="AD236" t="str">
            <v>N/A</v>
          </cell>
          <cell r="AE236">
            <v>-349363</v>
          </cell>
          <cell r="AF236">
            <v>-349363</v>
          </cell>
          <cell r="AG236">
            <v>-348737</v>
          </cell>
          <cell r="AH236">
            <v>14415</v>
          </cell>
          <cell r="AI236">
            <v>164616</v>
          </cell>
          <cell r="AJ236">
            <v>0</v>
          </cell>
          <cell r="AK236">
            <v>-868432</v>
          </cell>
          <cell r="AL236">
            <v>5436489</v>
          </cell>
          <cell r="AM236">
            <v>177801.18395966617</v>
          </cell>
          <cell r="AN236">
            <v>-238325.09000000003</v>
          </cell>
          <cell r="AO236">
            <v>289576.4889888569</v>
          </cell>
          <cell r="AP236">
            <v>-211470</v>
          </cell>
          <cell r="AQ236">
            <v>537205</v>
          </cell>
          <cell r="AR236">
            <v>681304.84262712742</v>
          </cell>
          <cell r="AS236">
            <v>-166400</v>
          </cell>
          <cell r="AT236">
            <v>6506181.4255756512</v>
          </cell>
          <cell r="AU236">
            <v>1.9083309872987397E-4</v>
          </cell>
          <cell r="AV236">
            <v>334603.76095080888</v>
          </cell>
          <cell r="AW236">
            <v>240808.10250820592</v>
          </cell>
          <cell r="AX236">
            <v>62147</v>
          </cell>
          <cell r="AY236">
            <v>0</v>
          </cell>
          <cell r="AZ236">
            <v>-2574.6716964563821</v>
          </cell>
          <cell r="BA236">
            <v>-195348.60238950688</v>
          </cell>
          <cell r="BB236">
            <v>0</v>
          </cell>
          <cell r="BC236">
            <v>-16724.024416686123</v>
          </cell>
          <cell r="BD236">
            <v>582.15755014943954</v>
          </cell>
          <cell r="BE236">
            <v>56.832386798941229</v>
          </cell>
          <cell r="BF236">
            <v>-21.223067975919783</v>
          </cell>
          <cell r="BG236">
            <v>0</v>
          </cell>
          <cell r="BH236">
            <v>-434923.10230676015</v>
          </cell>
          <cell r="BI236">
            <v>104252</v>
          </cell>
          <cell r="BJ236">
            <v>92858.229518577689</v>
          </cell>
          <cell r="BK236">
            <v>727748</v>
          </cell>
          <cell r="BL236">
            <v>0</v>
          </cell>
          <cell r="BM236">
            <v>584.66624206534254</v>
          </cell>
          <cell r="BN236">
            <v>0</v>
          </cell>
          <cell r="BO236">
            <v>728332.66624206537</v>
          </cell>
          <cell r="BP236">
            <v>0</v>
          </cell>
          <cell r="BQ236">
            <v>2355212.4184551868</v>
          </cell>
          <cell r="BR236">
            <v>0</v>
          </cell>
          <cell r="BS236">
            <v>371771.07115279947</v>
          </cell>
          <cell r="BT236">
            <v>2726983.4896079861</v>
          </cell>
          <cell r="BU236">
            <v>-465864</v>
          </cell>
          <cell r="BV236">
            <v>-465864</v>
          </cell>
          <cell r="BW236">
            <v>-465864</v>
          </cell>
          <cell r="BX236">
            <v>-465283</v>
          </cell>
          <cell r="BY236">
            <v>-135775</v>
          </cell>
          <cell r="BZ236">
            <v>0</v>
          </cell>
          <cell r="CA236"/>
          <cell r="CB236">
            <v>-1998650</v>
          </cell>
          <cell r="CC236">
            <v>6003119</v>
          </cell>
          <cell r="CD236">
            <v>92858.229518577689</v>
          </cell>
          <cell r="CE236">
            <v>-225474.52000000002</v>
          </cell>
          <cell r="CF236">
            <v>-987287.73679422273</v>
          </cell>
          <cell r="CG236">
            <v>-88137</v>
          </cell>
          <cell r="CH236">
            <v>310739.52</v>
          </cell>
          <cell r="CI236">
            <v>434923.10230676015</v>
          </cell>
          <cell r="CJ236">
            <v>-104252</v>
          </cell>
          <cell r="CK236">
            <v>5436488.5950311152</v>
          </cell>
          <cell r="CL236"/>
          <cell r="CM236"/>
          <cell r="CN236"/>
          <cell r="CO236"/>
          <cell r="CP236"/>
          <cell r="CQ236"/>
          <cell r="CR236"/>
          <cell r="CS236">
            <v>1.694935486756108E-4</v>
          </cell>
          <cell r="CT236">
            <v>1.8309659417557424E-4</v>
          </cell>
          <cell r="CU236">
            <v>1.9083309872987397E-4</v>
          </cell>
          <cell r="CV236">
            <v>2.0563478144181336E-4</v>
          </cell>
          <cell r="CW236"/>
          <cell r="CX236"/>
          <cell r="CY236"/>
          <cell r="CZ236"/>
          <cell r="DA236"/>
          <cell r="DB236"/>
          <cell r="DC236"/>
          <cell r="DD236">
            <v>7373545</v>
          </cell>
          <cell r="DE236">
            <v>6003119</v>
          </cell>
          <cell r="DF236">
            <v>5436489</v>
          </cell>
          <cell r="DG236">
            <v>6506182</v>
          </cell>
          <cell r="DH236"/>
          <cell r="DI236"/>
          <cell r="DJ236"/>
          <cell r="DK236"/>
          <cell r="DL236"/>
          <cell r="DM236"/>
          <cell r="DN236"/>
          <cell r="DO236">
            <v>3274361.7630293239</v>
          </cell>
          <cell r="DP236">
            <v>3577401.5077290018</v>
          </cell>
          <cell r="DQ236">
            <v>3726875.2917391616</v>
          </cell>
          <cell r="DR236">
            <v>3801030.5221494446</v>
          </cell>
          <cell r="DS236"/>
          <cell r="DT236"/>
          <cell r="DU236"/>
          <cell r="DV236"/>
          <cell r="DW236"/>
          <cell r="DX236"/>
          <cell r="DY236"/>
          <cell r="DZ236">
            <v>2.2519029764073033</v>
          </cell>
          <cell r="EA236">
            <v>1.6780668837507386</v>
          </cell>
          <cell r="EB236">
            <v>1.458725762047981</v>
          </cell>
          <cell r="EC236">
            <v>1.7116889648970299</v>
          </cell>
          <cell r="ED236"/>
          <cell r="EE236"/>
          <cell r="EF236"/>
          <cell r="EG236"/>
          <cell r="EH236"/>
          <cell r="EI236"/>
          <cell r="EJ236"/>
          <cell r="EK236">
            <v>2.41E-2</v>
          </cell>
          <cell r="EL236">
            <v>3.5200000000000002E-2</v>
          </cell>
          <cell r="EM236">
            <v>4.396794443253986E-2</v>
          </cell>
          <cell r="EN236">
            <v>4.3984752298205455E-2</v>
          </cell>
        </row>
        <row r="237">
          <cell r="B237">
            <v>37000</v>
          </cell>
          <cell r="C237" t="str">
            <v>Elizabeth City And Pasquotank County Schools</v>
          </cell>
          <cell r="D237">
            <v>1.7626679319002107E-3</v>
          </cell>
          <cell r="E237">
            <v>2712907.5468277531</v>
          </cell>
          <cell r="F237">
            <v>2102528.4664129377</v>
          </cell>
          <cell r="G237">
            <v>-918161.64999999991</v>
          </cell>
          <cell r="H237">
            <v>-127543.36770194212</v>
          </cell>
          <cell r="I237">
            <v>-46021.712079470293</v>
          </cell>
          <cell r="J237">
            <v>536113.10008842789</v>
          </cell>
          <cell r="K237">
            <v>0</v>
          </cell>
          <cell r="L237">
            <v>-166206.6381863227</v>
          </cell>
          <cell r="M237">
            <v>7936.4237061488448</v>
          </cell>
          <cell r="N237">
            <v>378.36724758997161</v>
          </cell>
          <cell r="O237">
            <v>-3304.8243428517731</v>
          </cell>
          <cell r="P237">
            <v>5377.2177077378974</v>
          </cell>
          <cell r="Q237">
            <v>-5845411.6200929657</v>
          </cell>
          <cell r="R237">
            <v>-480065</v>
          </cell>
          <cell r="S237">
            <v>-2221473.6904129572</v>
          </cell>
          <cell r="T237">
            <v>282405</v>
          </cell>
          <cell r="U237">
            <v>2680565.4828154603</v>
          </cell>
          <cell r="V237">
            <v>37138.341623034845</v>
          </cell>
          <cell r="W237">
            <v>0</v>
          </cell>
          <cell r="X237">
            <v>3000108.8244384951</v>
          </cell>
          <cell r="Y237">
            <v>6887605</v>
          </cell>
          <cell r="Z237">
            <v>16766885.579982795</v>
          </cell>
          <cell r="AA237">
            <v>0</v>
          </cell>
          <cell r="AB237">
            <v>2811507.0856846375</v>
          </cell>
          <cell r="AC237">
            <v>26465997.665667433</v>
          </cell>
          <cell r="AD237" t="str">
            <v>N/A</v>
          </cell>
          <cell r="AE237">
            <v>-6740233</v>
          </cell>
          <cell r="AF237">
            <v>-6740233</v>
          </cell>
          <cell r="AG237">
            <v>-6734863</v>
          </cell>
          <cell r="AH237">
            <v>-2822491</v>
          </cell>
          <cell r="AI237">
            <v>-428070</v>
          </cell>
          <cell r="AJ237">
            <v>0</v>
          </cell>
          <cell r="AK237">
            <v>-23465890</v>
          </cell>
          <cell r="AL237">
            <v>53907178</v>
          </cell>
          <cell r="AM237">
            <v>-2221473.6904129572</v>
          </cell>
          <cell r="AN237">
            <v>-1978792.35</v>
          </cell>
          <cell r="AO237">
            <v>2482202.6088876585</v>
          </cell>
          <cell r="AP237">
            <v>1851522</v>
          </cell>
          <cell r="AQ237">
            <v>-4590805</v>
          </cell>
          <cell r="AR237">
            <v>5840034.4023852274</v>
          </cell>
          <cell r="AS237">
            <v>480065</v>
          </cell>
          <cell r="AT237">
            <v>55769930.97085993</v>
          </cell>
          <cell r="AU237">
            <v>1.8922643613318128E-3</v>
          </cell>
          <cell r="AV237">
            <v>3317866.639639107</v>
          </cell>
          <cell r="AW237">
            <v>2387806.9020994348</v>
          </cell>
          <cell r="AX237">
            <v>-574200</v>
          </cell>
          <cell r="AY237">
            <v>0</v>
          </cell>
          <cell r="AZ237">
            <v>-25529.95012794104</v>
          </cell>
          <cell r="BA237">
            <v>-1937039.2285087148</v>
          </cell>
          <cell r="BB237">
            <v>0</v>
          </cell>
          <cell r="BC237">
            <v>-165832.21460200576</v>
          </cell>
          <cell r="BD237">
            <v>5772.562475586803</v>
          </cell>
          <cell r="BE237">
            <v>563.5390339769499</v>
          </cell>
          <cell r="BF237">
            <v>-210.44386658418131</v>
          </cell>
          <cell r="BG237">
            <v>0</v>
          </cell>
          <cell r="BH237">
            <v>-4312613.9642049279</v>
          </cell>
          <cell r="BI237">
            <v>94135</v>
          </cell>
          <cell r="BJ237">
            <v>-1209281.1580620673</v>
          </cell>
          <cell r="BK237">
            <v>376540</v>
          </cell>
          <cell r="BL237">
            <v>0</v>
          </cell>
          <cell r="BM237">
            <v>5797.438182880871</v>
          </cell>
          <cell r="BN237">
            <v>0</v>
          </cell>
          <cell r="BO237">
            <v>382337.43818288087</v>
          </cell>
          <cell r="BP237">
            <v>2871000</v>
          </cell>
          <cell r="BQ237">
            <v>23353834.07003906</v>
          </cell>
          <cell r="BR237">
            <v>0</v>
          </cell>
          <cell r="BS237">
            <v>3686410.5503647006</v>
          </cell>
          <cell r="BT237">
            <v>29911244.620403759</v>
          </cell>
          <cell r="BU237">
            <v>-6749476</v>
          </cell>
          <cell r="BV237">
            <v>-6749476</v>
          </cell>
          <cell r="BW237">
            <v>-6749476</v>
          </cell>
          <cell r="BX237">
            <v>-6743711</v>
          </cell>
          <cell r="BY237">
            <v>-2536769</v>
          </cell>
          <cell r="BZ237">
            <v>0</v>
          </cell>
          <cell r="CA237"/>
          <cell r="CB237">
            <v>-29528908</v>
          </cell>
          <cell r="CC237">
            <v>64560874</v>
          </cell>
          <cell r="CD237">
            <v>-1209281.1580620673</v>
          </cell>
          <cell r="CE237">
            <v>-1877729.1999999997</v>
          </cell>
          <cell r="CF237">
            <v>-9789755.6092201732</v>
          </cell>
          <cell r="CG237">
            <v>875591</v>
          </cell>
          <cell r="CH237">
            <v>-2870999.8000000003</v>
          </cell>
          <cell r="CI237">
            <v>4312613.9642049279</v>
          </cell>
          <cell r="CJ237">
            <v>-94135</v>
          </cell>
          <cell r="CK237">
            <v>53907178.196922682</v>
          </cell>
          <cell r="CL237"/>
          <cell r="CM237"/>
          <cell r="CN237"/>
          <cell r="CO237"/>
          <cell r="CP237"/>
          <cell r="CQ237"/>
          <cell r="CR237"/>
          <cell r="CS237">
            <v>1.9540507202358863E-3</v>
          </cell>
          <cell r="CT237">
            <v>1.9691223169179292E-3</v>
          </cell>
          <cell r="CU237">
            <v>1.8922643613318128E-3</v>
          </cell>
          <cell r="CV237">
            <v>1.7626679319002107E-3</v>
          </cell>
          <cell r="CW237"/>
          <cell r="CX237"/>
          <cell r="CY237"/>
          <cell r="CZ237"/>
          <cell r="DA237"/>
          <cell r="DB237"/>
          <cell r="DC237"/>
          <cell r="DD237">
            <v>85007848</v>
          </cell>
          <cell r="DE237">
            <v>64560874</v>
          </cell>
          <cell r="DF237">
            <v>53907178</v>
          </cell>
          <cell r="DG237">
            <v>55769931</v>
          </cell>
          <cell r="DH237"/>
          <cell r="DI237"/>
          <cell r="DJ237"/>
          <cell r="DK237"/>
          <cell r="DL237"/>
          <cell r="DM237"/>
          <cell r="DN237"/>
          <cell r="DO237">
            <v>30964110.284484569</v>
          </cell>
          <cell r="DP237">
            <v>30658387.124872584</v>
          </cell>
          <cell r="DQ237">
            <v>31037043.831192724</v>
          </cell>
          <cell r="DR237">
            <v>31559623.535003491</v>
          </cell>
          <cell r="DS237"/>
          <cell r="DT237"/>
          <cell r="DU237"/>
          <cell r="DV237"/>
          <cell r="DW237"/>
          <cell r="DX237"/>
          <cell r="DY237"/>
          <cell r="DZ237">
            <v>2.7453670465253301</v>
          </cell>
          <cell r="EA237">
            <v>2.1058144297363559</v>
          </cell>
          <cell r="EB237">
            <v>1.7368657367368998</v>
          </cell>
          <cell r="EC237">
            <v>1.7671291591341167</v>
          </cell>
          <cell r="ED237"/>
          <cell r="EE237"/>
          <cell r="EF237"/>
          <cell r="EG237"/>
          <cell r="EH237"/>
          <cell r="EI237"/>
          <cell r="EJ237"/>
          <cell r="EK237">
            <v>2.41E-2</v>
          </cell>
          <cell r="EL237">
            <v>3.5200000000000002E-2</v>
          </cell>
          <cell r="EM237">
            <v>4.396794443253986E-2</v>
          </cell>
          <cell r="EN237">
            <v>4.3984752298205455E-2</v>
          </cell>
        </row>
        <row r="238">
          <cell r="B238">
            <v>37001</v>
          </cell>
          <cell r="C238" t="str">
            <v>Northeast Academy for Aerospace and Advanced Technologies</v>
          </cell>
          <cell r="D238">
            <v>1.1358182147135707E-4</v>
          </cell>
          <cell r="E238">
            <v>174812.83631222919</v>
          </cell>
          <cell r="F238">
            <v>135481.5666573777</v>
          </cell>
          <cell r="G238">
            <v>80668.040000000023</v>
          </cell>
          <cell r="H238">
            <v>-8218.5689987339956</v>
          </cell>
          <cell r="I238">
            <v>-2965.5216337778811</v>
          </cell>
          <cell r="J238">
            <v>34545.759482363406</v>
          </cell>
          <cell r="K238">
            <v>0</v>
          </cell>
          <cell r="L238">
            <v>-10709.931442096535</v>
          </cell>
          <cell r="M238">
            <v>511.40288207380661</v>
          </cell>
          <cell r="N238">
            <v>24.381019469755621</v>
          </cell>
          <cell r="O238">
            <v>-212.95444349482588</v>
          </cell>
          <cell r="P238">
            <v>346.49418114420098</v>
          </cell>
          <cell r="Q238">
            <v>-376663.40156552085</v>
          </cell>
          <cell r="R238">
            <v>510327</v>
          </cell>
          <cell r="S238">
            <v>537947.10245103412</v>
          </cell>
          <cell r="T238">
            <v>2114144</v>
          </cell>
          <cell r="U238">
            <v>172728.79627599881</v>
          </cell>
          <cell r="V238">
            <v>2393.0999206540387</v>
          </cell>
          <cell r="W238">
            <v>0</v>
          </cell>
          <cell r="X238">
            <v>2289265.8961966531</v>
          </cell>
          <cell r="Y238">
            <v>0</v>
          </cell>
          <cell r="Z238">
            <v>1080415.301209491</v>
          </cell>
          <cell r="AA238">
            <v>0</v>
          </cell>
          <cell r="AB238">
            <v>181166.33887327471</v>
          </cell>
          <cell r="AC238">
            <v>1261581.6400827656</v>
          </cell>
          <cell r="AD238" t="str">
            <v>N/A</v>
          </cell>
          <cell r="AE238">
            <v>246772</v>
          </cell>
          <cell r="AF238">
            <v>246772</v>
          </cell>
          <cell r="AG238">
            <v>247118</v>
          </cell>
          <cell r="AH238">
            <v>174773</v>
          </cell>
          <cell r="AI238">
            <v>112250</v>
          </cell>
          <cell r="AJ238">
            <v>0</v>
          </cell>
          <cell r="AK238">
            <v>1027685</v>
          </cell>
          <cell r="AL238">
            <v>2913823</v>
          </cell>
          <cell r="AM238">
            <v>537947.10245103412</v>
          </cell>
          <cell r="AN238">
            <v>-125944.04000000002</v>
          </cell>
          <cell r="AO238">
            <v>159946.79909702681</v>
          </cell>
          <cell r="AP238">
            <v>-161441</v>
          </cell>
          <cell r="AQ238">
            <v>403350</v>
          </cell>
          <cell r="AR238">
            <v>376316.90738437662</v>
          </cell>
          <cell r="AS238">
            <v>-510327</v>
          </cell>
          <cell r="AT238">
            <v>3593671.7689324371</v>
          </cell>
          <cell r="AU238">
            <v>1.0228180304664675E-4</v>
          </cell>
          <cell r="AV238">
            <v>179339.30855821879</v>
          </cell>
          <cell r="AW238">
            <v>129067.16432690453</v>
          </cell>
          <cell r="AX238">
            <v>179816</v>
          </cell>
          <cell r="AY238">
            <v>0</v>
          </cell>
          <cell r="AZ238">
            <v>-1379.9601071273842</v>
          </cell>
          <cell r="BA238">
            <v>-104702.00090039927</v>
          </cell>
          <cell r="BB238">
            <v>0</v>
          </cell>
          <cell r="BC238">
            <v>-8963.6618747994016</v>
          </cell>
          <cell r="BD238">
            <v>312.02199347393412</v>
          </cell>
          <cell r="BE238">
            <v>30.460748328927963</v>
          </cell>
          <cell r="BF238">
            <v>-11.375037523397955</v>
          </cell>
          <cell r="BG238">
            <v>0</v>
          </cell>
          <cell r="BH238">
            <v>-233107.98486558755</v>
          </cell>
          <cell r="BI238">
            <v>330514</v>
          </cell>
          <cell r="BJ238">
            <v>470913.97284148919</v>
          </cell>
          <cell r="BK238">
            <v>2221121</v>
          </cell>
          <cell r="BL238">
            <v>0</v>
          </cell>
          <cell r="BM238">
            <v>313.3665900567853</v>
          </cell>
          <cell r="BN238">
            <v>0</v>
          </cell>
          <cell r="BO238">
            <v>2221434.3665900566</v>
          </cell>
          <cell r="BP238">
            <v>0</v>
          </cell>
          <cell r="BQ238">
            <v>1262335.3827023457</v>
          </cell>
          <cell r="BR238">
            <v>0</v>
          </cell>
          <cell r="BS238">
            <v>199260.06406214079</v>
          </cell>
          <cell r="BT238">
            <v>1461595.4467644866</v>
          </cell>
          <cell r="BU238">
            <v>171449</v>
          </cell>
          <cell r="BV238">
            <v>171449</v>
          </cell>
          <cell r="BW238">
            <v>171449</v>
          </cell>
          <cell r="BX238">
            <v>171761</v>
          </cell>
          <cell r="BY238">
            <v>73731</v>
          </cell>
          <cell r="BZ238">
            <v>0</v>
          </cell>
          <cell r="CA238"/>
          <cell r="CB238">
            <v>759839</v>
          </cell>
          <cell r="CC238">
            <v>2539686</v>
          </cell>
          <cell r="CD238">
            <v>470913.97284148919</v>
          </cell>
          <cell r="CE238">
            <v>-86508.49000000002</v>
          </cell>
          <cell r="CF238">
            <v>-529161.71522266511</v>
          </cell>
          <cell r="CG238">
            <v>-282766</v>
          </cell>
          <cell r="CH238">
            <v>899065.49</v>
          </cell>
          <cell r="CI238">
            <v>233107.98486558755</v>
          </cell>
          <cell r="CJ238">
            <v>-330514</v>
          </cell>
          <cell r="CK238">
            <v>2913823.2424844117</v>
          </cell>
          <cell r="CL238"/>
          <cell r="CM238"/>
          <cell r="CN238"/>
          <cell r="CO238"/>
          <cell r="CP238"/>
          <cell r="CQ238"/>
          <cell r="CR238"/>
          <cell r="CS238">
            <v>3.1564032534837588E-5</v>
          </cell>
          <cell r="CT238">
            <v>7.7461026224964619E-5</v>
          </cell>
          <cell r="CU238">
            <v>1.0228180304664675E-4</v>
          </cell>
          <cell r="CV238">
            <v>1.1358182147135707E-4</v>
          </cell>
          <cell r="CW238"/>
          <cell r="CX238"/>
          <cell r="CY238"/>
          <cell r="CZ238"/>
          <cell r="DA238"/>
          <cell r="DB238"/>
          <cell r="DC238"/>
          <cell r="DD238">
            <v>1373143</v>
          </cell>
          <cell r="DE238">
            <v>2539686</v>
          </cell>
          <cell r="DF238">
            <v>2913823</v>
          </cell>
          <cell r="DG238">
            <v>3593672</v>
          </cell>
          <cell r="DH238"/>
          <cell r="DI238"/>
          <cell r="DJ238"/>
          <cell r="DK238"/>
          <cell r="DL238"/>
          <cell r="DM238"/>
          <cell r="DN238"/>
          <cell r="DO238">
            <v>525350.40451719856</v>
          </cell>
          <cell r="DP238">
            <v>1033474.7010664229</v>
          </cell>
          <cell r="DQ238">
            <v>1429901.497990391</v>
          </cell>
          <cell r="DR238">
            <v>2008672.8599276328</v>
          </cell>
          <cell r="DS238"/>
          <cell r="DT238"/>
          <cell r="DU238"/>
          <cell r="DV238"/>
          <cell r="DW238"/>
          <cell r="DX238"/>
          <cell r="DY238"/>
          <cell r="DZ238">
            <v>2.613765951626001</v>
          </cell>
          <cell r="EA238">
            <v>2.4574244511059113</v>
          </cell>
          <cell r="EB238">
            <v>2.0377788288879608</v>
          </cell>
          <cell r="EC238">
            <v>1.7890777894661605</v>
          </cell>
          <cell r="ED238"/>
          <cell r="EE238"/>
          <cell r="EF238"/>
          <cell r="EG238"/>
          <cell r="EH238"/>
          <cell r="EI238"/>
          <cell r="EJ238"/>
          <cell r="EK238">
            <v>2.41E-2</v>
          </cell>
          <cell r="EL238">
            <v>3.5200000000000002E-2</v>
          </cell>
          <cell r="EM238">
            <v>4.396794443253986E-2</v>
          </cell>
          <cell r="EN238">
            <v>4.3984752298205455E-2</v>
          </cell>
        </row>
        <row r="239">
          <cell r="B239">
            <v>37005</v>
          </cell>
          <cell r="C239" t="str">
            <v>College Of The Albemarle</v>
          </cell>
          <cell r="D239">
            <v>4.2645937760199776E-4</v>
          </cell>
          <cell r="E239">
            <v>656360.07949875377</v>
          </cell>
          <cell r="F239">
            <v>508685.13856171159</v>
          </cell>
          <cell r="G239">
            <v>-112763.20999999996</v>
          </cell>
          <cell r="H239">
            <v>-30857.806069460086</v>
          </cell>
          <cell r="I239">
            <v>-11134.479917854627</v>
          </cell>
          <cell r="J239">
            <v>129707.0508008379</v>
          </cell>
          <cell r="K239">
            <v>0</v>
          </cell>
          <cell r="L239">
            <v>-40211.986722790352</v>
          </cell>
          <cell r="M239">
            <v>1920.1360919190909</v>
          </cell>
          <cell r="N239">
            <v>91.54206415853443</v>
          </cell>
          <cell r="O239">
            <v>-799.56826060660796</v>
          </cell>
          <cell r="P239">
            <v>1300.9625212845631</v>
          </cell>
          <cell r="Q239">
            <v>-1414237.2231421845</v>
          </cell>
          <cell r="R239">
            <v>-86807</v>
          </cell>
          <cell r="S239">
            <v>-398746.36457423097</v>
          </cell>
          <cell r="T239">
            <v>58764</v>
          </cell>
          <cell r="U239">
            <v>648535.24973959569</v>
          </cell>
          <cell r="V239">
            <v>8985.2397987725108</v>
          </cell>
          <cell r="W239">
            <v>0</v>
          </cell>
          <cell r="X239">
            <v>716284.48953836819</v>
          </cell>
          <cell r="Y239">
            <v>868334</v>
          </cell>
          <cell r="Z239">
            <v>4056575.523589985</v>
          </cell>
          <cell r="AA239">
            <v>0</v>
          </cell>
          <cell r="AB239">
            <v>680215.22385791899</v>
          </cell>
          <cell r="AC239">
            <v>5605124.7474479042</v>
          </cell>
          <cell r="AD239" t="str">
            <v>N/A</v>
          </cell>
          <cell r="AE239">
            <v>-1492019</v>
          </cell>
          <cell r="AF239">
            <v>-1492019</v>
          </cell>
          <cell r="AG239">
            <v>-1490719</v>
          </cell>
          <cell r="AH239">
            <v>-419888</v>
          </cell>
          <cell r="AI239">
            <v>5805</v>
          </cell>
          <cell r="AJ239">
            <v>0</v>
          </cell>
          <cell r="AK239">
            <v>-4888840</v>
          </cell>
          <cell r="AL239">
            <v>12660696</v>
          </cell>
          <cell r="AM239">
            <v>-398746.36457423097</v>
          </cell>
          <cell r="AN239">
            <v>-562023.79</v>
          </cell>
          <cell r="AO239">
            <v>600543.39249658154</v>
          </cell>
          <cell r="AP239">
            <v>256589</v>
          </cell>
          <cell r="AQ239">
            <v>-563840</v>
          </cell>
          <cell r="AR239">
            <v>1412936.2606209</v>
          </cell>
          <cell r="AS239">
            <v>86807</v>
          </cell>
          <cell r="AT239">
            <v>13492961.498543251</v>
          </cell>
          <cell r="AU239">
            <v>4.444191886065678E-4</v>
          </cell>
          <cell r="AV239">
            <v>779237.6319212676</v>
          </cell>
          <cell r="AW239">
            <v>560802.828434241</v>
          </cell>
          <cell r="AX239">
            <v>14686</v>
          </cell>
          <cell r="AY239">
            <v>0</v>
          </cell>
          <cell r="AZ239">
            <v>-5995.9908102059071</v>
          </cell>
          <cell r="BA239">
            <v>-454935.06077927013</v>
          </cell>
          <cell r="BB239">
            <v>0</v>
          </cell>
          <cell r="BC239">
            <v>-38947.52750423456</v>
          </cell>
          <cell r="BD239">
            <v>1355.7500653742704</v>
          </cell>
          <cell r="BE239">
            <v>132.35336739729917</v>
          </cell>
          <cell r="BF239">
            <v>-49.425066785460004</v>
          </cell>
          <cell r="BG239">
            <v>0</v>
          </cell>
          <cell r="BH239">
            <v>-1012865.0298081825</v>
          </cell>
          <cell r="BI239">
            <v>-101498</v>
          </cell>
          <cell r="BJ239">
            <v>-258076.47018039832</v>
          </cell>
          <cell r="BK239">
            <v>73455</v>
          </cell>
          <cell r="BL239">
            <v>0</v>
          </cell>
          <cell r="BM239">
            <v>1361.5924000276923</v>
          </cell>
          <cell r="BN239">
            <v>0</v>
          </cell>
          <cell r="BO239">
            <v>74816.592400027686</v>
          </cell>
          <cell r="BP239">
            <v>405992</v>
          </cell>
          <cell r="BQ239">
            <v>5484905.9150246372</v>
          </cell>
          <cell r="BR239">
            <v>0</v>
          </cell>
          <cell r="BS239">
            <v>865794.24056303396</v>
          </cell>
          <cell r="BT239">
            <v>6756692.1555876713</v>
          </cell>
          <cell r="BU239">
            <v>-1559247</v>
          </cell>
          <cell r="BV239">
            <v>-1559247</v>
          </cell>
          <cell r="BW239">
            <v>-1559247</v>
          </cell>
          <cell r="BX239">
            <v>-1557894</v>
          </cell>
          <cell r="BY239">
            <v>-446240</v>
          </cell>
          <cell r="BZ239">
            <v>0</v>
          </cell>
          <cell r="CA239"/>
          <cell r="CB239">
            <v>-6681875</v>
          </cell>
          <cell r="CC239">
            <v>14559242</v>
          </cell>
          <cell r="CD239">
            <v>-258076.47018039832</v>
          </cell>
          <cell r="CE239">
            <v>-524968.43000000005</v>
          </cell>
          <cell r="CF239">
            <v>-2299232.249686338</v>
          </cell>
          <cell r="CG239">
            <v>-4087</v>
          </cell>
          <cell r="CH239">
            <v>73455.430000000051</v>
          </cell>
          <cell r="CI239">
            <v>1012865.0298081825</v>
          </cell>
          <cell r="CJ239">
            <v>101498</v>
          </cell>
          <cell r="CK239">
            <v>12660696.309941446</v>
          </cell>
          <cell r="CL239"/>
          <cell r="CM239"/>
          <cell r="CN239"/>
          <cell r="CO239"/>
          <cell r="CP239"/>
          <cell r="CQ239"/>
          <cell r="CR239"/>
          <cell r="CS239">
            <v>4.596533387831449E-4</v>
          </cell>
          <cell r="CT239">
            <v>4.4406041410816332E-4</v>
          </cell>
          <cell r="CU239">
            <v>4.444191886065678E-4</v>
          </cell>
          <cell r="CV239">
            <v>4.2645937760199776E-4</v>
          </cell>
          <cell r="CW239"/>
          <cell r="CX239"/>
          <cell r="CY239"/>
          <cell r="CZ239"/>
          <cell r="DA239"/>
          <cell r="DB239"/>
          <cell r="DC239"/>
          <cell r="DD239">
            <v>19996483</v>
          </cell>
          <cell r="DE239">
            <v>14559242</v>
          </cell>
          <cell r="DF239">
            <v>12660696</v>
          </cell>
          <cell r="DG239">
            <v>13492961</v>
          </cell>
          <cell r="DH239"/>
          <cell r="DI239"/>
          <cell r="DJ239"/>
          <cell r="DK239"/>
          <cell r="DL239"/>
          <cell r="DM239"/>
          <cell r="DN239"/>
          <cell r="DO239">
            <v>8273665.2729444532</v>
          </cell>
          <cell r="DP239">
            <v>8461652.0870597586</v>
          </cell>
          <cell r="DQ239">
            <v>8677219.3625696581</v>
          </cell>
          <cell r="DR239">
            <v>8963678.8974426053</v>
          </cell>
          <cell r="DS239"/>
          <cell r="DT239"/>
          <cell r="DU239"/>
          <cell r="DV239"/>
          <cell r="DW239"/>
          <cell r="DX239"/>
          <cell r="DY239"/>
          <cell r="DZ239">
            <v>2.4168832482733014</v>
          </cell>
          <cell r="EA239">
            <v>1.7206145856865431</v>
          </cell>
          <cell r="EB239">
            <v>1.4590729438757304</v>
          </cell>
          <cell r="EC239">
            <v>1.5052927658809407</v>
          </cell>
          <cell r="ED239"/>
          <cell r="EE239"/>
          <cell r="EF239"/>
          <cell r="EG239"/>
          <cell r="EH239"/>
          <cell r="EI239"/>
          <cell r="EJ239"/>
          <cell r="EK239">
            <v>2.41E-2</v>
          </cell>
          <cell r="EL239">
            <v>3.5200000000000002E-2</v>
          </cell>
          <cell r="EM239">
            <v>4.396794443253986E-2</v>
          </cell>
          <cell r="EN239">
            <v>4.3984752298205455E-2</v>
          </cell>
        </row>
        <row r="240">
          <cell r="B240">
            <v>37100</v>
          </cell>
          <cell r="C240" t="str">
            <v>Pender County Schools</v>
          </cell>
          <cell r="D240">
            <v>2.9434129691894334E-3</v>
          </cell>
          <cell r="E240">
            <v>4530182.4087401405</v>
          </cell>
          <cell r="F240">
            <v>3510933.3097461518</v>
          </cell>
          <cell r="G240">
            <v>189252.66000000015</v>
          </cell>
          <cell r="H240">
            <v>-212979.8788721858</v>
          </cell>
          <cell r="I240">
            <v>-76849.928308949166</v>
          </cell>
          <cell r="J240">
            <v>895235.12806606526</v>
          </cell>
          <cell r="K240">
            <v>0</v>
          </cell>
          <cell r="L240">
            <v>-277542.22196327656</v>
          </cell>
          <cell r="M240">
            <v>13252.735834637888</v>
          </cell>
          <cell r="N240">
            <v>631.82125431432701</v>
          </cell>
          <cell r="O240">
            <v>-5518.6020325202999</v>
          </cell>
          <cell r="P240">
            <v>8979.2138681778852</v>
          </cell>
          <cell r="Q240">
            <v>-9761033.2958654501</v>
          </cell>
          <cell r="R240">
            <v>1059922</v>
          </cell>
          <cell r="S240">
            <v>-125534.64953289367</v>
          </cell>
          <cell r="T240">
            <v>4781242</v>
          </cell>
          <cell r="U240">
            <v>4476175.6108961971</v>
          </cell>
          <cell r="V240">
            <v>62015.921665736096</v>
          </cell>
          <cell r="W240">
            <v>0</v>
          </cell>
          <cell r="X240">
            <v>9319433.5325619318</v>
          </cell>
          <cell r="Y240">
            <v>873608</v>
          </cell>
          <cell r="Z240">
            <v>27998392.423145637</v>
          </cell>
          <cell r="AA240">
            <v>0</v>
          </cell>
          <cell r="AB240">
            <v>4694830.0750277918</v>
          </cell>
          <cell r="AC240">
            <v>33566830.498173431</v>
          </cell>
          <cell r="AD240" t="str">
            <v>N/A</v>
          </cell>
          <cell r="AE240">
            <v>-7671240</v>
          </cell>
          <cell r="AF240">
            <v>-7671240</v>
          </cell>
          <cell r="AG240">
            <v>-7662274</v>
          </cell>
          <cell r="AH240">
            <v>-2250282</v>
          </cell>
          <cell r="AI240">
            <v>1007639</v>
          </cell>
          <cell r="AJ240">
            <v>0</v>
          </cell>
          <cell r="AK240">
            <v>-24247397</v>
          </cell>
          <cell r="AL240">
            <v>82956834</v>
          </cell>
          <cell r="AM240">
            <v>-125534.64953289367</v>
          </cell>
          <cell r="AN240">
            <v>-3037350.66</v>
          </cell>
          <cell r="AO240">
            <v>4144936.898738225</v>
          </cell>
          <cell r="AP240">
            <v>-449174</v>
          </cell>
          <cell r="AQ240">
            <v>946270</v>
          </cell>
          <cell r="AR240">
            <v>9752054.0819972716</v>
          </cell>
          <cell r="AS240">
            <v>-1059922</v>
          </cell>
          <cell r="AT240">
            <v>93128113.6712026</v>
          </cell>
          <cell r="AU240">
            <v>2.9119732615968618E-3</v>
          </cell>
          <cell r="AV240">
            <v>5105808.2251114901</v>
          </cell>
          <cell r="AW240">
            <v>3674555.2021474265</v>
          </cell>
          <cell r="AX240">
            <v>-218403</v>
          </cell>
          <cell r="AY240">
            <v>0</v>
          </cell>
          <cell r="AZ240">
            <v>-39287.603604256416</v>
          </cell>
          <cell r="BA240">
            <v>-2980876.5388952428</v>
          </cell>
          <cell r="BB240">
            <v>0</v>
          </cell>
          <cell r="BC240">
            <v>-255196.35876488191</v>
          </cell>
          <cell r="BD240">
            <v>8883.2976635332634</v>
          </cell>
          <cell r="BE240">
            <v>867.22058098268462</v>
          </cell>
          <cell r="BF240">
            <v>-323.84846699162466</v>
          </cell>
          <cell r="BG240">
            <v>0</v>
          </cell>
          <cell r="BH240">
            <v>-6636607.8693757551</v>
          </cell>
          <cell r="BI240">
            <v>1278324</v>
          </cell>
          <cell r="BJ240">
            <v>-62257.273603696376</v>
          </cell>
          <cell r="BK240">
            <v>5113296</v>
          </cell>
          <cell r="BL240">
            <v>0</v>
          </cell>
          <cell r="BM240">
            <v>8921.5784640302172</v>
          </cell>
          <cell r="BN240">
            <v>0</v>
          </cell>
          <cell r="BO240">
            <v>5122217.5784640303</v>
          </cell>
          <cell r="BP240">
            <v>1092010</v>
          </cell>
          <cell r="BQ240">
            <v>35938815.821622185</v>
          </cell>
          <cell r="BR240">
            <v>0</v>
          </cell>
          <cell r="BS240">
            <v>5672954.1459921943</v>
          </cell>
          <cell r="BT240">
            <v>42703779.967614383</v>
          </cell>
          <cell r="BU240">
            <v>-8587967</v>
          </cell>
          <cell r="BV240">
            <v>-8587967</v>
          </cell>
          <cell r="BW240">
            <v>-8587967</v>
          </cell>
          <cell r="BX240">
            <v>-8579096</v>
          </cell>
          <cell r="BY240">
            <v>-3238566</v>
          </cell>
          <cell r="BZ240">
            <v>0</v>
          </cell>
          <cell r="CA240"/>
          <cell r="CB240">
            <v>-37581563</v>
          </cell>
          <cell r="CC240">
            <v>96270012</v>
          </cell>
          <cell r="CD240">
            <v>-62257.273603696376</v>
          </cell>
          <cell r="CE240">
            <v>-2728575.1499999994</v>
          </cell>
          <cell r="CF240">
            <v>-15065287.469427843</v>
          </cell>
          <cell r="CG240">
            <v>276668</v>
          </cell>
          <cell r="CH240">
            <v>-1092009.8500000006</v>
          </cell>
          <cell r="CI240">
            <v>6636607.8693757551</v>
          </cell>
          <cell r="CJ240">
            <v>-1278324</v>
          </cell>
          <cell r="CK240">
            <v>82956834.126344219</v>
          </cell>
          <cell r="CL240"/>
          <cell r="CM240"/>
          <cell r="CN240"/>
          <cell r="CO240"/>
          <cell r="CP240"/>
          <cell r="CQ240"/>
          <cell r="CR240"/>
          <cell r="CS240">
            <v>2.754611115011029E-3</v>
          </cell>
          <cell r="CT240">
            <v>2.936258735774664E-3</v>
          </cell>
          <cell r="CU240">
            <v>2.9119732615968618E-3</v>
          </cell>
          <cell r="CV240">
            <v>2.9434129691894334E-3</v>
          </cell>
          <cell r="CW240"/>
          <cell r="CX240"/>
          <cell r="CY240"/>
          <cell r="CZ240"/>
          <cell r="DA240"/>
          <cell r="DB240"/>
          <cell r="DC240"/>
          <cell r="DD240">
            <v>119834946</v>
          </cell>
          <cell r="DE240">
            <v>96270012</v>
          </cell>
          <cell r="DF240">
            <v>82956834</v>
          </cell>
          <cell r="DG240">
            <v>93128113</v>
          </cell>
          <cell r="DH240"/>
          <cell r="DI240"/>
          <cell r="DJ240"/>
          <cell r="DK240"/>
          <cell r="DL240"/>
          <cell r="DM240"/>
          <cell r="DN240"/>
          <cell r="DO240">
            <v>41739002.7318248</v>
          </cell>
          <cell r="DP240">
            <v>44047773.275460571</v>
          </cell>
          <cell r="DQ240">
            <v>45100702.767605282</v>
          </cell>
          <cell r="DR240">
            <v>48442497.45224373</v>
          </cell>
          <cell r="DS240"/>
          <cell r="DT240"/>
          <cell r="DU240"/>
          <cell r="DV240"/>
          <cell r="DW240"/>
          <cell r="DX240"/>
          <cell r="DY240"/>
          <cell r="DZ240">
            <v>2.871054365384472</v>
          </cell>
          <cell r="EA240">
            <v>2.1855818090498782</v>
          </cell>
          <cell r="EB240">
            <v>1.8393689878284079</v>
          </cell>
          <cell r="EC240">
            <v>1.9224465685694441</v>
          </cell>
          <cell r="ED240"/>
          <cell r="EE240"/>
          <cell r="EF240"/>
          <cell r="EG240"/>
          <cell r="EH240"/>
          <cell r="EI240"/>
          <cell r="EJ240"/>
          <cell r="EK240">
            <v>2.41E-2</v>
          </cell>
          <cell r="EL240">
            <v>3.5200000000000002E-2</v>
          </cell>
          <cell r="EM240">
            <v>4.396794443253986E-2</v>
          </cell>
          <cell r="EN240">
            <v>4.3984752298205455E-2</v>
          </cell>
        </row>
        <row r="241">
          <cell r="B241">
            <v>37200</v>
          </cell>
          <cell r="C241" t="str">
            <v>Perquimans County Schools</v>
          </cell>
          <cell r="D241">
            <v>6.1898577668228008E-4</v>
          </cell>
          <cell r="E241">
            <v>952675.85831104952</v>
          </cell>
          <cell r="F241">
            <v>738332.61059910932</v>
          </cell>
          <cell r="G241">
            <v>-104751.9800000001</v>
          </cell>
          <cell r="H241">
            <v>-44788.657630227826</v>
          </cell>
          <cell r="I241">
            <v>-16161.175159662405</v>
          </cell>
          <cell r="J241">
            <v>188263.6982508894</v>
          </cell>
          <cell r="K241">
            <v>0</v>
          </cell>
          <cell r="L241">
            <v>-58365.811940882319</v>
          </cell>
          <cell r="M241">
            <v>2786.9874426854403</v>
          </cell>
          <cell r="N241">
            <v>132.86901087951151</v>
          </cell>
          <cell r="O241">
            <v>-1160.5358137158303</v>
          </cell>
          <cell r="P241">
            <v>1888.2860571620604</v>
          </cell>
          <cell r="Q241">
            <v>-2052698.9719443687</v>
          </cell>
          <cell r="R241">
            <v>60286</v>
          </cell>
          <cell r="S241">
            <v>-333560.82281708205</v>
          </cell>
          <cell r="T241">
            <v>768651</v>
          </cell>
          <cell r="U241">
            <v>941318.48506458919</v>
          </cell>
          <cell r="V241">
            <v>13041.653971343418</v>
          </cell>
          <cell r="W241">
            <v>0</v>
          </cell>
          <cell r="X241">
            <v>1723011.1390359327</v>
          </cell>
          <cell r="Y241">
            <v>1307464</v>
          </cell>
          <cell r="Z241">
            <v>5887929.0338482903</v>
          </cell>
          <cell r="AA241">
            <v>0</v>
          </cell>
          <cell r="AB241">
            <v>987300.4810407823</v>
          </cell>
          <cell r="AC241">
            <v>8182693.5148890726</v>
          </cell>
          <cell r="AD241" t="str">
            <v>N/A</v>
          </cell>
          <cell r="AE241">
            <v>-1920383</v>
          </cell>
          <cell r="AF241">
            <v>-1920383</v>
          </cell>
          <cell r="AG241">
            <v>-1918498</v>
          </cell>
          <cell r="AH241">
            <v>-767773</v>
          </cell>
          <cell r="AI241">
            <v>67355</v>
          </cell>
          <cell r="AJ241">
            <v>0</v>
          </cell>
          <cell r="AK241">
            <v>-6459682</v>
          </cell>
          <cell r="AL241">
            <v>18039126</v>
          </cell>
          <cell r="AM241">
            <v>-333560.82281708205</v>
          </cell>
          <cell r="AN241">
            <v>-662890.0199999999</v>
          </cell>
          <cell r="AO241">
            <v>871660.55610302638</v>
          </cell>
          <cell r="AP241">
            <v>203280</v>
          </cell>
          <cell r="AQ241">
            <v>-523740</v>
          </cell>
          <cell r="AR241">
            <v>2050810.6858872066</v>
          </cell>
          <cell r="AS241">
            <v>-60286</v>
          </cell>
          <cell r="AT241">
            <v>19584400.399173148</v>
          </cell>
          <cell r="AU241">
            <v>6.3321428391032776E-4</v>
          </cell>
          <cell r="AV241">
            <v>1110267.9896430399</v>
          </cell>
          <cell r="AW241">
            <v>799039.21911041078</v>
          </cell>
          <cell r="AX241">
            <v>-195931</v>
          </cell>
          <cell r="AY241">
            <v>0</v>
          </cell>
          <cell r="AZ241">
            <v>-8543.1662820900292</v>
          </cell>
          <cell r="BA241">
            <v>-648197.4363894281</v>
          </cell>
          <cell r="BB241">
            <v>0</v>
          </cell>
          <cell r="BC241">
            <v>-55492.947584008107</v>
          </cell>
          <cell r="BD241">
            <v>1931.6904598539688</v>
          </cell>
          <cell r="BE241">
            <v>188.57881231990254</v>
          </cell>
          <cell r="BF241">
            <v>-70.421482856990806</v>
          </cell>
          <cell r="BG241">
            <v>0</v>
          </cell>
          <cell r="BH241">
            <v>-1443143.3677711431</v>
          </cell>
          <cell r="BI241">
            <v>256217</v>
          </cell>
          <cell r="BJ241">
            <v>-183733.86148390174</v>
          </cell>
          <cell r="BK241">
            <v>1024868</v>
          </cell>
          <cell r="BL241">
            <v>0</v>
          </cell>
          <cell r="BM241">
            <v>1940.014694830254</v>
          </cell>
          <cell r="BN241">
            <v>0</v>
          </cell>
          <cell r="BO241">
            <v>1026808.0146948303</v>
          </cell>
          <cell r="BP241">
            <v>979655</v>
          </cell>
          <cell r="BQ241">
            <v>7814965.825817449</v>
          </cell>
          <cell r="BR241">
            <v>0</v>
          </cell>
          <cell r="BS241">
            <v>1233594.9799349091</v>
          </cell>
          <cell r="BT241">
            <v>10028215.805752357</v>
          </cell>
          <cell r="BU241">
            <v>-2037666</v>
          </cell>
          <cell r="BV241">
            <v>-2037666</v>
          </cell>
          <cell r="BW241">
            <v>-2037666</v>
          </cell>
          <cell r="BX241">
            <v>-2035737</v>
          </cell>
          <cell r="BY241">
            <v>-852672</v>
          </cell>
          <cell r="BZ241">
            <v>0</v>
          </cell>
          <cell r="CA241"/>
          <cell r="CB241">
            <v>-9001407</v>
          </cell>
          <cell r="CC241">
            <v>21608379</v>
          </cell>
          <cell r="CD241">
            <v>-183733.86148390174</v>
          </cell>
          <cell r="CE241">
            <v>-611265.63</v>
          </cell>
          <cell r="CF241">
            <v>-3275976.2401203178</v>
          </cell>
          <cell r="CG241">
            <v>294452</v>
          </cell>
          <cell r="CH241">
            <v>-979655.37000000011</v>
          </cell>
          <cell r="CI241">
            <v>1443143.3677711431</v>
          </cell>
          <cell r="CJ241">
            <v>-256217</v>
          </cell>
          <cell r="CK241">
            <v>18039126.266166925</v>
          </cell>
          <cell r="CL241"/>
          <cell r="CM241"/>
          <cell r="CN241"/>
          <cell r="CO241"/>
          <cell r="CP241"/>
          <cell r="CQ241"/>
          <cell r="CR241"/>
          <cell r="CS241">
            <v>6.2291965627409203E-4</v>
          </cell>
          <cell r="CT241">
            <v>6.5906078794748725E-4</v>
          </cell>
          <cell r="CU241">
            <v>6.3321428391032776E-4</v>
          </cell>
          <cell r="CV241">
            <v>6.1898577668228008E-4</v>
          </cell>
          <cell r="CW241"/>
          <cell r="CX241"/>
          <cell r="CY241"/>
          <cell r="CZ241"/>
          <cell r="DA241"/>
          <cell r="DB241"/>
          <cell r="DC241"/>
          <cell r="DD241">
            <v>27099122</v>
          </cell>
          <cell r="DE241">
            <v>21608379</v>
          </cell>
          <cell r="DF241">
            <v>18039126</v>
          </cell>
          <cell r="DG241">
            <v>19584400</v>
          </cell>
          <cell r="DH241"/>
          <cell r="DI241"/>
          <cell r="DJ241"/>
          <cell r="DK241"/>
          <cell r="DL241"/>
          <cell r="DM241"/>
          <cell r="DN241"/>
          <cell r="DO241">
            <v>10138785.054985629</v>
          </cell>
          <cell r="DP241">
            <v>10182890.563182885</v>
          </cell>
          <cell r="DQ241">
            <v>10103628.441636652</v>
          </cell>
          <cell r="DR241">
            <v>10572387.484877296</v>
          </cell>
          <cell r="DS241"/>
          <cell r="DT241"/>
          <cell r="DU241"/>
          <cell r="DV241"/>
          <cell r="DW241"/>
          <cell r="DX241"/>
          <cell r="DY241"/>
          <cell r="DZ241">
            <v>2.6728174877989272</v>
          </cell>
          <cell r="EA241">
            <v>2.1220280102122429</v>
          </cell>
          <cell r="EB241">
            <v>1.7854106674847106</v>
          </cell>
          <cell r="EC241">
            <v>1.8524103498867643</v>
          </cell>
          <cell r="ED241"/>
          <cell r="EE241"/>
          <cell r="EF241"/>
          <cell r="EG241"/>
          <cell r="EH241"/>
          <cell r="EI241"/>
          <cell r="EJ241"/>
          <cell r="EK241">
            <v>2.41E-2</v>
          </cell>
          <cell r="EL241">
            <v>3.5200000000000002E-2</v>
          </cell>
          <cell r="EM241">
            <v>4.396794443253986E-2</v>
          </cell>
          <cell r="EN241">
            <v>4.3984752298205455E-2</v>
          </cell>
        </row>
        <row r="242">
          <cell r="B242">
            <v>37300</v>
          </cell>
          <cell r="C242" t="str">
            <v>Person County Schools</v>
          </cell>
          <cell r="D242">
            <v>1.666843119154029E-3</v>
          </cell>
          <cell r="E242">
            <v>2565424.3748883717</v>
          </cell>
          <cell r="F242">
            <v>1988227.6426778962</v>
          </cell>
          <cell r="G242">
            <v>-443168.80000000005</v>
          </cell>
          <cell r="H242">
            <v>-120609.66277325455</v>
          </cell>
          <cell r="I242">
            <v>-43519.810352853077</v>
          </cell>
          <cell r="J242">
            <v>506968.11112197698</v>
          </cell>
          <cell r="K242">
            <v>0</v>
          </cell>
          <cell r="L242">
            <v>-157171.06223174839</v>
          </cell>
          <cell r="M242">
            <v>7504.971870126491</v>
          </cell>
          <cell r="N242">
            <v>357.79787658512726</v>
          </cell>
          <cell r="O242">
            <v>-3125.1624972587697</v>
          </cell>
          <cell r="P242">
            <v>5084.8932882518302</v>
          </cell>
          <cell r="Q242">
            <v>-5527634.536966525</v>
          </cell>
          <cell r="R242">
            <v>591012</v>
          </cell>
          <cell r="S242">
            <v>-630649.24309843127</v>
          </cell>
          <cell r="T242">
            <v>2177124</v>
          </cell>
          <cell r="U242">
            <v>2534840.5389414537</v>
          </cell>
          <cell r="V242">
            <v>35119.371079958946</v>
          </cell>
          <cell r="W242">
            <v>0</v>
          </cell>
          <cell r="X242">
            <v>4747083.9100214131</v>
          </cell>
          <cell r="Y242">
            <v>2754619</v>
          </cell>
          <cell r="Z242">
            <v>15855378.856588529</v>
          </cell>
          <cell r="AA242">
            <v>0</v>
          </cell>
          <cell r="AB242">
            <v>2658663.6968962234</v>
          </cell>
          <cell r="AC242">
            <v>21268661.553484753</v>
          </cell>
          <cell r="AD242" t="str">
            <v>N/A</v>
          </cell>
          <cell r="AE242">
            <v>-4903751</v>
          </cell>
          <cell r="AF242">
            <v>-4903751</v>
          </cell>
          <cell r="AG242">
            <v>-4898674</v>
          </cell>
          <cell r="AH242">
            <v>-1835682</v>
          </cell>
          <cell r="AI242">
            <v>20281</v>
          </cell>
          <cell r="AJ242">
            <v>0</v>
          </cell>
          <cell r="AK242">
            <v>-16521577</v>
          </cell>
          <cell r="AL242">
            <v>49167898</v>
          </cell>
          <cell r="AM242">
            <v>-630649.24309843127</v>
          </cell>
          <cell r="AN242">
            <v>-1705935.2</v>
          </cell>
          <cell r="AO242">
            <v>2347261.3667568578</v>
          </cell>
          <cell r="AP242">
            <v>843805</v>
          </cell>
          <cell r="AQ242">
            <v>-2215835</v>
          </cell>
          <cell r="AR242">
            <v>5522549.6436782731</v>
          </cell>
          <cell r="AS242">
            <v>-591012</v>
          </cell>
          <cell r="AT242">
            <v>52738082.567336693</v>
          </cell>
          <cell r="AU242">
            <v>1.7259048544529824E-3</v>
          </cell>
          <cell r="AV242">
            <v>3026174.4906247882</v>
          </cell>
          <cell r="AW242">
            <v>2177881.4884666651</v>
          </cell>
          <cell r="AX242">
            <v>-134691</v>
          </cell>
          <cell r="AY242">
            <v>0</v>
          </cell>
          <cell r="AZ242">
            <v>-23285.469916446607</v>
          </cell>
          <cell r="BA242">
            <v>-1766743.3134956255</v>
          </cell>
          <cell r="BB242">
            <v>0</v>
          </cell>
          <cell r="BC242">
            <v>-151252.98032080985</v>
          </cell>
          <cell r="BD242">
            <v>5265.0643339476674</v>
          </cell>
          <cell r="BE242">
            <v>513.99517651435156</v>
          </cell>
          <cell r="BF242">
            <v>-191.94257332620413</v>
          </cell>
          <cell r="BG242">
            <v>0</v>
          </cell>
          <cell r="BH242">
            <v>-3933468.0334857455</v>
          </cell>
          <cell r="BI242">
            <v>725708</v>
          </cell>
          <cell r="BJ242">
            <v>-74089.70119003905</v>
          </cell>
          <cell r="BK242">
            <v>2902832</v>
          </cell>
          <cell r="BL242">
            <v>0</v>
          </cell>
          <cell r="BM242">
            <v>5287.7530791643057</v>
          </cell>
          <cell r="BN242">
            <v>0</v>
          </cell>
          <cell r="BO242">
            <v>2908119.7530791643</v>
          </cell>
          <cell r="BP242">
            <v>673480</v>
          </cell>
          <cell r="BQ242">
            <v>21300668.350167185</v>
          </cell>
          <cell r="BR242">
            <v>0</v>
          </cell>
          <cell r="BS242">
            <v>3362317.652013036</v>
          </cell>
          <cell r="BT242">
            <v>25336466.002180222</v>
          </cell>
          <cell r="BU242">
            <v>-5127220</v>
          </cell>
          <cell r="BV242">
            <v>-5127220</v>
          </cell>
          <cell r="BW242">
            <v>-5127220</v>
          </cell>
          <cell r="BX242">
            <v>-5121962</v>
          </cell>
          <cell r="BY242">
            <v>-1924725</v>
          </cell>
          <cell r="BZ242">
            <v>0</v>
          </cell>
          <cell r="CA242"/>
          <cell r="CB242">
            <v>-22428347</v>
          </cell>
          <cell r="CC242">
            <v>57083907</v>
          </cell>
          <cell r="CD242">
            <v>-74089.70119003905</v>
          </cell>
          <cell r="CE242">
            <v>-1619915.96</v>
          </cell>
          <cell r="CF242">
            <v>-8929083.6286582835</v>
          </cell>
          <cell r="CG242">
            <v>172800</v>
          </cell>
          <cell r="CH242">
            <v>-673480.04</v>
          </cell>
          <cell r="CI242">
            <v>3933468.0334857455</v>
          </cell>
          <cell r="CJ242">
            <v>-725708</v>
          </cell>
          <cell r="CK242">
            <v>49167897.703637421</v>
          </cell>
          <cell r="CL242"/>
          <cell r="CM242"/>
          <cell r="CN242"/>
          <cell r="CO242"/>
          <cell r="CP242"/>
          <cell r="CQ242"/>
          <cell r="CR242"/>
          <cell r="CS242">
            <v>1.6377178690144558E-3</v>
          </cell>
          <cell r="CT242">
            <v>1.7410730110236122E-3</v>
          </cell>
          <cell r="CU242">
            <v>1.7259048544529824E-3</v>
          </cell>
          <cell r="CV242">
            <v>1.666843119154029E-3</v>
          </cell>
          <cell r="CW242"/>
          <cell r="CX242"/>
          <cell r="CY242"/>
          <cell r="CZ242"/>
          <cell r="DA242"/>
          <cell r="DB242"/>
          <cell r="DC242"/>
          <cell r="DD242">
            <v>71246294</v>
          </cell>
          <cell r="DE242">
            <v>57083907</v>
          </cell>
          <cell r="DF242">
            <v>49167898</v>
          </cell>
          <cell r="DG242">
            <v>52738082</v>
          </cell>
          <cell r="DH242"/>
          <cell r="DI242"/>
          <cell r="DJ242"/>
          <cell r="DK242"/>
          <cell r="DL242"/>
          <cell r="DM242"/>
          <cell r="DN242"/>
          <cell r="DO242">
            <v>25362369.060684435</v>
          </cell>
          <cell r="DP242">
            <v>26044671.965837184</v>
          </cell>
          <cell r="DQ242">
            <v>26775640.839674138</v>
          </cell>
          <cell r="DR242">
            <v>27207843.555242613</v>
          </cell>
          <cell r="DS242"/>
          <cell r="DT242"/>
          <cell r="DU242"/>
          <cell r="DV242"/>
          <cell r="DW242"/>
          <cell r="DX242"/>
          <cell r="DY242"/>
          <cell r="DZ242">
            <v>2.8091340296140825</v>
          </cell>
          <cell r="EA242">
            <v>2.1917690910016838</v>
          </cell>
          <cell r="EB242">
            <v>1.8362921094738727</v>
          </cell>
          <cell r="EC242">
            <v>1.9383411218504316</v>
          </cell>
          <cell r="ED242"/>
          <cell r="EE242"/>
          <cell r="EF242"/>
          <cell r="EG242"/>
          <cell r="EH242"/>
          <cell r="EI242"/>
          <cell r="EJ242"/>
          <cell r="EK242">
            <v>2.41E-2</v>
          </cell>
          <cell r="EL242">
            <v>3.5200000000000002E-2</v>
          </cell>
          <cell r="EM242">
            <v>4.396794443253986E-2</v>
          </cell>
          <cell r="EN242">
            <v>4.3984752298205455E-2</v>
          </cell>
        </row>
        <row r="243">
          <cell r="B243">
            <v>37301</v>
          </cell>
          <cell r="C243" t="str">
            <v>Roxboro Community School</v>
          </cell>
          <cell r="D243">
            <v>1.9204309179180471E-4</v>
          </cell>
          <cell r="E243">
            <v>295571.92458619981</v>
          </cell>
          <cell r="F243">
            <v>229070.9781251532</v>
          </cell>
          <cell r="G243">
            <v>9596.6300000000047</v>
          </cell>
          <cell r="H243">
            <v>-13895.88034577498</v>
          </cell>
          <cell r="I243">
            <v>-5014.0765128494277</v>
          </cell>
          <cell r="J243">
            <v>58409.650182992955</v>
          </cell>
          <cell r="K243">
            <v>0</v>
          </cell>
          <cell r="L243">
            <v>-18108.252890953627</v>
          </cell>
          <cell r="M243">
            <v>864.67525658989689</v>
          </cell>
          <cell r="N243">
            <v>41.223201911661633</v>
          </cell>
          <cell r="O243">
            <v>-360.06140075736289</v>
          </cell>
          <cell r="P243">
            <v>585.8491523802727</v>
          </cell>
          <cell r="Q243">
            <v>-636858.99085270637</v>
          </cell>
          <cell r="R243">
            <v>74899</v>
          </cell>
          <cell r="S243">
            <v>-5197.3314978140406</v>
          </cell>
          <cell r="T243">
            <v>449897</v>
          </cell>
          <cell r="U243">
            <v>292048.24899453385</v>
          </cell>
          <cell r="V243">
            <v>4046.2311818535159</v>
          </cell>
          <cell r="W243">
            <v>0</v>
          </cell>
          <cell r="X243">
            <v>745991.48017638747</v>
          </cell>
          <cell r="Y243">
            <v>236280</v>
          </cell>
          <cell r="Z243">
            <v>1826756.1848862257</v>
          </cell>
          <cell r="AA243">
            <v>0</v>
          </cell>
          <cell r="AB243">
            <v>306314.36787267262</v>
          </cell>
          <cell r="AC243">
            <v>2369350.5527588986</v>
          </cell>
          <cell r="AD243" t="str">
            <v>N/A</v>
          </cell>
          <cell r="AE243">
            <v>-497516</v>
          </cell>
          <cell r="AF243">
            <v>-497516</v>
          </cell>
          <cell r="AG243">
            <v>-496931</v>
          </cell>
          <cell r="AH243">
            <v>-194390</v>
          </cell>
          <cell r="AI243">
            <v>62994</v>
          </cell>
          <cell r="AJ243">
            <v>0</v>
          </cell>
          <cell r="AK243">
            <v>-1623359</v>
          </cell>
          <cell r="AL243">
            <v>5429066</v>
          </cell>
          <cell r="AM243">
            <v>-5197.3314978140406</v>
          </cell>
          <cell r="AN243">
            <v>-206512.63</v>
          </cell>
          <cell r="AO243">
            <v>270436.56654636201</v>
          </cell>
          <cell r="AP243">
            <v>-21010</v>
          </cell>
          <cell r="AQ243">
            <v>47990</v>
          </cell>
          <cell r="AR243">
            <v>636273.14170032612</v>
          </cell>
          <cell r="AS243">
            <v>-74899</v>
          </cell>
          <cell r="AT243">
            <v>6076146.746748874</v>
          </cell>
          <cell r="AU243">
            <v>1.9057254667926405E-4</v>
          </cell>
          <cell r="AV243">
            <v>334146.91307359166</v>
          </cell>
          <cell r="AW243">
            <v>240479.31758918718</v>
          </cell>
          <cell r="AX243">
            <v>-59072</v>
          </cell>
          <cell r="AY243">
            <v>0</v>
          </cell>
          <cell r="AZ243">
            <v>-2571.1563943697738</v>
          </cell>
          <cell r="BA243">
            <v>-195081.88514142396</v>
          </cell>
          <cell r="BB243">
            <v>0</v>
          </cell>
          <cell r="BC243">
            <v>-16701.190438276615</v>
          </cell>
          <cell r="BD243">
            <v>581.36270719777633</v>
          </cell>
          <cell r="BE243">
            <v>56.754791271644983</v>
          </cell>
          <cell r="BF243">
            <v>-21.194091273669684</v>
          </cell>
          <cell r="BG243">
            <v>0</v>
          </cell>
          <cell r="BH243">
            <v>-434329.28442653985</v>
          </cell>
          <cell r="BI243">
            <v>133969</v>
          </cell>
          <cell r="BJ243">
            <v>1456.6376693643979</v>
          </cell>
          <cell r="BK243">
            <v>535876</v>
          </cell>
          <cell r="BL243">
            <v>0</v>
          </cell>
          <cell r="BM243">
            <v>583.86797389642197</v>
          </cell>
          <cell r="BN243">
            <v>0</v>
          </cell>
          <cell r="BO243">
            <v>536459.86797389644</v>
          </cell>
          <cell r="BP243">
            <v>295350</v>
          </cell>
          <cell r="BQ243">
            <v>2351996.7528849333</v>
          </cell>
          <cell r="BR243">
            <v>0</v>
          </cell>
          <cell r="BS243">
            <v>371263.47726268804</v>
          </cell>
          <cell r="BT243">
            <v>3018610.2301476211</v>
          </cell>
          <cell r="BU243">
            <v>-556502</v>
          </cell>
          <cell r="BV243">
            <v>-556502</v>
          </cell>
          <cell r="BW243">
            <v>-556502</v>
          </cell>
          <cell r="BX243">
            <v>-555921</v>
          </cell>
          <cell r="BY243">
            <v>-256723</v>
          </cell>
          <cell r="BZ243">
            <v>0</v>
          </cell>
          <cell r="CA243"/>
          <cell r="CB243">
            <v>-2482150</v>
          </cell>
          <cell r="CC243">
            <v>6502496</v>
          </cell>
          <cell r="CD243">
            <v>1456.6376693643979</v>
          </cell>
          <cell r="CE243">
            <v>-182305.7</v>
          </cell>
          <cell r="CF243">
            <v>-985939.75341987167</v>
          </cell>
          <cell r="CG243">
            <v>88349</v>
          </cell>
          <cell r="CH243">
            <v>-295350.3</v>
          </cell>
          <cell r="CI243">
            <v>434329.28442653985</v>
          </cell>
          <cell r="CJ243">
            <v>-133969</v>
          </cell>
          <cell r="CK243">
            <v>5429066.1686760327</v>
          </cell>
          <cell r="CL243"/>
          <cell r="CM243"/>
          <cell r="CN243"/>
          <cell r="CO243"/>
          <cell r="CP243"/>
          <cell r="CQ243"/>
          <cell r="CR243"/>
          <cell r="CS243">
            <v>1.7931735082704975E-4</v>
          </cell>
          <cell r="CT243">
            <v>1.9832771688001495E-4</v>
          </cell>
          <cell r="CU243">
            <v>1.9057254667926405E-4</v>
          </cell>
          <cell r="CV243">
            <v>1.9204309179180471E-4</v>
          </cell>
          <cell r="CW243"/>
          <cell r="CX243"/>
          <cell r="CY243"/>
          <cell r="CZ243"/>
          <cell r="DA243"/>
          <cell r="DB243"/>
          <cell r="DC243"/>
          <cell r="DD243">
            <v>7800914</v>
          </cell>
          <cell r="DE243">
            <v>6502496</v>
          </cell>
          <cell r="DF243">
            <v>5429066</v>
          </cell>
          <cell r="DG243">
            <v>6076147</v>
          </cell>
          <cell r="DH243"/>
          <cell r="DI243"/>
          <cell r="DJ243"/>
          <cell r="DK243"/>
          <cell r="DL243"/>
          <cell r="DM243"/>
          <cell r="DN243"/>
          <cell r="DO243">
            <v>2567657.7179447347</v>
          </cell>
          <cell r="DP243">
            <v>2845826.425519323</v>
          </cell>
          <cell r="DQ243">
            <v>3013336.5352023458</v>
          </cell>
          <cell r="DR243">
            <v>3293655.7784971567</v>
          </cell>
          <cell r="DS243"/>
          <cell r="DT243"/>
          <cell r="DU243"/>
          <cell r="DV243"/>
          <cell r="DW243"/>
          <cell r="DX243"/>
          <cell r="DY243"/>
          <cell r="DZ243">
            <v>3.0381440429077875</v>
          </cell>
          <cell r="EA243">
            <v>2.2849236136435787</v>
          </cell>
          <cell r="EB243">
            <v>1.8016792802850472</v>
          </cell>
          <cell r="EC243">
            <v>1.8448032850513754</v>
          </cell>
          <cell r="ED243"/>
          <cell r="EE243"/>
          <cell r="EF243"/>
          <cell r="EG243"/>
          <cell r="EH243"/>
          <cell r="EI243"/>
          <cell r="EJ243"/>
          <cell r="EK243">
            <v>2.41E-2</v>
          </cell>
          <cell r="EL243">
            <v>3.5200000000000002E-2</v>
          </cell>
          <cell r="EM243">
            <v>4.396794443253986E-2</v>
          </cell>
          <cell r="EN243">
            <v>4.3984752298205455E-2</v>
          </cell>
        </row>
        <row r="244">
          <cell r="B244">
            <v>37305</v>
          </cell>
          <cell r="C244" t="str">
            <v>Piedmont Community College</v>
          </cell>
          <cell r="D244">
            <v>3.9559639125590849E-4</v>
          </cell>
          <cell r="E244">
            <v>608859.1140243971</v>
          </cell>
          <cell r="F244">
            <v>471871.450528474</v>
          </cell>
          <cell r="G244">
            <v>-73574.029999999912</v>
          </cell>
          <cell r="H244">
            <v>-28624.617875200627</v>
          </cell>
          <cell r="I244">
            <v>-10328.674442060248</v>
          </cell>
          <cell r="J244">
            <v>120320.11467489864</v>
          </cell>
          <cell r="K244">
            <v>0</v>
          </cell>
          <cell r="L244">
            <v>-37301.833816426435</v>
          </cell>
          <cell r="M244">
            <v>1781.1752972925067</v>
          </cell>
          <cell r="N244">
            <v>84.917138961428293</v>
          </cell>
          <cell r="O244">
            <v>-741.70327836931153</v>
          </cell>
          <cell r="P244">
            <v>1206.8114939183608</v>
          </cell>
          <cell r="Q244">
            <v>-1311888.4734127237</v>
          </cell>
          <cell r="R244">
            <v>-489075</v>
          </cell>
          <cell r="S244">
            <v>-747410.74966683844</v>
          </cell>
          <cell r="T244">
            <v>0</v>
          </cell>
          <cell r="U244">
            <v>601600.56941852928</v>
          </cell>
          <cell r="V244">
            <v>8334.975441156108</v>
          </cell>
          <cell r="W244">
            <v>0</v>
          </cell>
          <cell r="X244">
            <v>609935.54485968535</v>
          </cell>
          <cell r="Y244">
            <v>1877544</v>
          </cell>
          <cell r="Z244">
            <v>3763000.0001710081</v>
          </cell>
          <cell r="AA244">
            <v>0</v>
          </cell>
          <cell r="AB244">
            <v>630987.85480725742</v>
          </cell>
          <cell r="AC244">
            <v>6271531.8549782652</v>
          </cell>
          <cell r="AD244" t="str">
            <v>N/A</v>
          </cell>
          <cell r="AE244">
            <v>-1761554</v>
          </cell>
          <cell r="AF244">
            <v>-1761554</v>
          </cell>
          <cell r="AG244">
            <v>-1760349</v>
          </cell>
          <cell r="AH244">
            <v>-414561</v>
          </cell>
          <cell r="AI244">
            <v>36421</v>
          </cell>
          <cell r="AJ244">
            <v>0</v>
          </cell>
          <cell r="AK244">
            <v>-5661597</v>
          </cell>
          <cell r="AL244">
            <v>11623499</v>
          </cell>
          <cell r="AM244">
            <v>-747410.74966683844</v>
          </cell>
          <cell r="AN244">
            <v>-525972.97000000009</v>
          </cell>
          <cell r="AO244">
            <v>557081.8965222711</v>
          </cell>
          <cell r="AP244">
            <v>177368</v>
          </cell>
          <cell r="AQ244">
            <v>-367850</v>
          </cell>
          <cell r="AR244">
            <v>1310681.6619188054</v>
          </cell>
          <cell r="AS244">
            <v>489075</v>
          </cell>
          <cell r="AT244">
            <v>12516471.838774238</v>
          </cell>
          <cell r="AU244">
            <v>4.0801119850559755E-4</v>
          </cell>
          <cell r="AV244">
            <v>715400.43335599895</v>
          </cell>
          <cell r="AW244">
            <v>514860.38411664154</v>
          </cell>
          <cell r="AX244">
            <v>-42470</v>
          </cell>
          <cell r="AY244">
            <v>0</v>
          </cell>
          <cell r="AZ244">
            <v>-5504.7834553931016</v>
          </cell>
          <cell r="BA244">
            <v>-417665.58274127531</v>
          </cell>
          <cell r="BB244">
            <v>0</v>
          </cell>
          <cell r="BC244">
            <v>-35756.843500968542</v>
          </cell>
          <cell r="BD244">
            <v>1244.6834502843594</v>
          </cell>
          <cell r="BE244">
            <v>121.51063104934902</v>
          </cell>
          <cell r="BF244">
            <v>-45.376035176570944</v>
          </cell>
          <cell r="BG244">
            <v>0</v>
          </cell>
          <cell r="BH244">
            <v>-929888.45965940587</v>
          </cell>
          <cell r="BI244">
            <v>-446606</v>
          </cell>
          <cell r="BJ244">
            <v>-646310.03383824509</v>
          </cell>
          <cell r="BK244">
            <v>0</v>
          </cell>
          <cell r="BL244">
            <v>0</v>
          </cell>
          <cell r="BM244">
            <v>1250.0471654999139</v>
          </cell>
          <cell r="BN244">
            <v>0</v>
          </cell>
          <cell r="BO244">
            <v>1250.0471654999139</v>
          </cell>
          <cell r="BP244">
            <v>1998769</v>
          </cell>
          <cell r="BQ244">
            <v>5035567.9805283975</v>
          </cell>
          <cell r="BR244">
            <v>0</v>
          </cell>
          <cell r="BS244">
            <v>794866.09671143838</v>
          </cell>
          <cell r="BT244">
            <v>7829203.0772398356</v>
          </cell>
          <cell r="BU244">
            <v>-1840889</v>
          </cell>
          <cell r="BV244">
            <v>-1840889</v>
          </cell>
          <cell r="BW244">
            <v>-1840889</v>
          </cell>
          <cell r="BX244">
            <v>-1839646</v>
          </cell>
          <cell r="BY244">
            <v>-465639</v>
          </cell>
          <cell r="BZ244">
            <v>0</v>
          </cell>
          <cell r="CA244"/>
          <cell r="CB244">
            <v>-7827952</v>
          </cell>
          <cell r="CC244">
            <v>13636624</v>
          </cell>
          <cell r="CD244">
            <v>-646310.03383824509</v>
          </cell>
          <cell r="CE244">
            <v>-510195.66000000003</v>
          </cell>
          <cell r="CF244">
            <v>-2110873.0898380033</v>
          </cell>
          <cell r="CG244">
            <v>90104</v>
          </cell>
          <cell r="CH244">
            <v>-212345.33999999997</v>
          </cell>
          <cell r="CI244">
            <v>929888.45965940587</v>
          </cell>
          <cell r="CJ244">
            <v>446606</v>
          </cell>
          <cell r="CK244">
            <v>11623498.335983155</v>
          </cell>
          <cell r="CL244"/>
          <cell r="CM244"/>
          <cell r="CN244"/>
          <cell r="CO244"/>
          <cell r="CP244"/>
          <cell r="CQ244"/>
          <cell r="CR244"/>
          <cell r="CS244">
            <v>4.8043594409186781E-4</v>
          </cell>
          <cell r="CT244">
            <v>4.1592034189303256E-4</v>
          </cell>
          <cell r="CU244">
            <v>4.0801119850559755E-4</v>
          </cell>
          <cell r="CV244">
            <v>3.9559639125590849E-4</v>
          </cell>
          <cell r="CW244"/>
          <cell r="CX244"/>
          <cell r="CY244"/>
          <cell r="CZ244"/>
          <cell r="DA244"/>
          <cell r="DB244"/>
          <cell r="DC244"/>
          <cell r="DD244">
            <v>20900597</v>
          </cell>
          <cell r="DE244">
            <v>13636624</v>
          </cell>
          <cell r="DF244">
            <v>11623499</v>
          </cell>
          <cell r="DG244">
            <v>12516472</v>
          </cell>
          <cell r="DH244"/>
          <cell r="DI244"/>
          <cell r="DJ244"/>
          <cell r="DK244"/>
          <cell r="DL244"/>
          <cell r="DM244"/>
          <cell r="DN244"/>
          <cell r="DO244">
            <v>9038855.2464110572</v>
          </cell>
          <cell r="DP244">
            <v>8994305.3023758288</v>
          </cell>
          <cell r="DQ244">
            <v>8433039.7918423507</v>
          </cell>
          <cell r="DR244">
            <v>8388706.840709025</v>
          </cell>
          <cell r="DS244"/>
          <cell r="DT244"/>
          <cell r="DU244"/>
          <cell r="DV244"/>
          <cell r="DW244"/>
          <cell r="DX244"/>
          <cell r="DY244"/>
          <cell r="DZ244">
            <v>2.3123057544591981</v>
          </cell>
          <cell r="EA244">
            <v>1.5161397730626189</v>
          </cell>
          <cell r="EB244">
            <v>1.3783284897154073</v>
          </cell>
          <cell r="EC244">
            <v>1.4920621542356927</v>
          </cell>
          <cell r="ED244"/>
          <cell r="EE244"/>
          <cell r="EF244"/>
          <cell r="EG244"/>
          <cell r="EH244"/>
          <cell r="EI244"/>
          <cell r="EJ244"/>
          <cell r="EK244">
            <v>2.41E-2</v>
          </cell>
          <cell r="EL244">
            <v>3.5200000000000002E-2</v>
          </cell>
          <cell r="EM244">
            <v>4.396794443253986E-2</v>
          </cell>
          <cell r="EN244">
            <v>4.3984752298205455E-2</v>
          </cell>
        </row>
        <row r="245">
          <cell r="B245">
            <v>37400</v>
          </cell>
          <cell r="C245" t="str">
            <v>Pitt County Schools</v>
          </cell>
          <cell r="D245">
            <v>8.0890405916457849E-3</v>
          </cell>
          <cell r="E245">
            <v>12449775.065695265</v>
          </cell>
          <cell r="F245">
            <v>9648690.9429222271</v>
          </cell>
          <cell r="G245">
            <v>-35803.560000000522</v>
          </cell>
          <cell r="H245">
            <v>-585307.90732886677</v>
          </cell>
          <cell r="I245">
            <v>-211197.74767023197</v>
          </cell>
          <cell r="J245">
            <v>2460270.9051689161</v>
          </cell>
          <cell r="K245">
            <v>0</v>
          </cell>
          <cell r="L245">
            <v>-762737.10921874398</v>
          </cell>
          <cell r="M245">
            <v>36420.957316861372</v>
          </cell>
          <cell r="N245">
            <v>1736.3610972403176</v>
          </cell>
          <cell r="O245">
            <v>-15166.134116236091</v>
          </cell>
          <cell r="P245">
            <v>24676.532386402323</v>
          </cell>
          <cell r="Q245">
            <v>-26825116.0721104</v>
          </cell>
          <cell r="R245">
            <v>-290846</v>
          </cell>
          <cell r="S245">
            <v>-4104603.7658575699</v>
          </cell>
          <cell r="T245">
            <v>3735345</v>
          </cell>
          <cell r="U245">
            <v>12301354.444954176</v>
          </cell>
          <cell r="V245">
            <v>170431.16712929695</v>
          </cell>
          <cell r="W245">
            <v>0</v>
          </cell>
          <cell r="X245">
            <v>16207130.612083472</v>
          </cell>
          <cell r="Y245">
            <v>6322879</v>
          </cell>
          <cell r="Z245">
            <v>76944735.646123648</v>
          </cell>
          <cell r="AA245">
            <v>0</v>
          </cell>
          <cell r="AB245">
            <v>12902257.157016391</v>
          </cell>
          <cell r="AC245">
            <v>96169871.803140044</v>
          </cell>
          <cell r="AD245" t="str">
            <v>N/A</v>
          </cell>
          <cell r="AE245">
            <v>-24841598</v>
          </cell>
          <cell r="AF245">
            <v>-24841598</v>
          </cell>
          <cell r="AG245">
            <v>-24816957</v>
          </cell>
          <cell r="AH245">
            <v>-7675853</v>
          </cell>
          <cell r="AI245">
            <v>2213266</v>
          </cell>
          <cell r="AJ245">
            <v>0</v>
          </cell>
          <cell r="AK245">
            <v>-79962740</v>
          </cell>
          <cell r="AL245">
            <v>230082539</v>
          </cell>
          <cell r="AM245">
            <v>-4104603.7658575699</v>
          </cell>
          <cell r="AN245">
            <v>-8167725.4399999995</v>
          </cell>
          <cell r="AO245">
            <v>11391049.497528408</v>
          </cell>
          <cell r="AP245">
            <v>-180314</v>
          </cell>
          <cell r="AQ245">
            <v>-179035</v>
          </cell>
          <cell r="AR245">
            <v>26800439.539724</v>
          </cell>
          <cell r="AS245">
            <v>290846</v>
          </cell>
          <cell r="AT245">
            <v>255933195.83139482</v>
          </cell>
          <cell r="AU245">
            <v>8.0764195899384363E-3</v>
          </cell>
          <cell r="AV245">
            <v>14161067.381898269</v>
          </cell>
          <cell r="AW245">
            <v>10191456.772738125</v>
          </cell>
          <cell r="AX245">
            <v>-1535959</v>
          </cell>
          <cell r="AY245">
            <v>0</v>
          </cell>
          <cell r="AZ245">
            <v>-108965.00169687354</v>
          </cell>
          <cell r="BA245">
            <v>-8267524.2906314759</v>
          </cell>
          <cell r="BB245">
            <v>0</v>
          </cell>
          <cell r="BC245">
            <v>-707792.51251757808</v>
          </cell>
          <cell r="BD245">
            <v>24638.014441681684</v>
          </cell>
          <cell r="BE245">
            <v>2405.2546709187454</v>
          </cell>
          <cell r="BF245">
            <v>-898.20059046434585</v>
          </cell>
          <cell r="BG245">
            <v>0</v>
          </cell>
          <cell r="BH245">
            <v>-18406772.656137943</v>
          </cell>
          <cell r="BI245">
            <v>1245115</v>
          </cell>
          <cell r="BJ245">
            <v>-3403229.2378253434</v>
          </cell>
          <cell r="BK245">
            <v>4980460</v>
          </cell>
          <cell r="BL245">
            <v>0</v>
          </cell>
          <cell r="BM245">
            <v>24744.187053611015</v>
          </cell>
          <cell r="BN245">
            <v>0</v>
          </cell>
          <cell r="BO245">
            <v>5005204.1870536106</v>
          </cell>
          <cell r="BP245">
            <v>7679805</v>
          </cell>
          <cell r="BQ245">
            <v>99677067.770110071</v>
          </cell>
          <cell r="BR245">
            <v>0</v>
          </cell>
          <cell r="BS245">
            <v>15734058.619888809</v>
          </cell>
          <cell r="BT245">
            <v>123090931.38999888</v>
          </cell>
          <cell r="BU245">
            <v>-27049470</v>
          </cell>
          <cell r="BV245">
            <v>-27049470</v>
          </cell>
          <cell r="BW245">
            <v>-27049470</v>
          </cell>
          <cell r="BX245">
            <v>-27024867</v>
          </cell>
          <cell r="BY245">
            <v>-9912450</v>
          </cell>
          <cell r="BZ245">
            <v>0</v>
          </cell>
          <cell r="CA245"/>
          <cell r="CB245">
            <v>-118085727</v>
          </cell>
          <cell r="CC245">
            <v>271053859</v>
          </cell>
          <cell r="CD245">
            <v>-3403229.2378253434</v>
          </cell>
          <cell r="CE245">
            <v>-7439579.2899999991</v>
          </cell>
          <cell r="CF245">
            <v>-41783894.258499466</v>
          </cell>
          <cell r="CG245">
            <v>2173530</v>
          </cell>
          <cell r="CH245">
            <v>-7679804.7100000009</v>
          </cell>
          <cell r="CI245">
            <v>18406772.656137943</v>
          </cell>
          <cell r="CJ245">
            <v>-1245115</v>
          </cell>
          <cell r="CK245">
            <v>230082539.15981314</v>
          </cell>
          <cell r="CL245"/>
          <cell r="CM245"/>
          <cell r="CN245"/>
          <cell r="CO245"/>
          <cell r="CP245"/>
          <cell r="CQ245"/>
          <cell r="CR245"/>
          <cell r="CS245">
            <v>8.0746685606175768E-3</v>
          </cell>
          <cell r="CT245">
            <v>8.2672084560206222E-3</v>
          </cell>
          <cell r="CU245">
            <v>8.0764195899384363E-3</v>
          </cell>
          <cell r="CV245">
            <v>8.0890405916457849E-3</v>
          </cell>
          <cell r="CW245"/>
          <cell r="CX245"/>
          <cell r="CY245"/>
          <cell r="CZ245"/>
          <cell r="DA245"/>
          <cell r="DB245"/>
          <cell r="DC245"/>
          <cell r="DD245">
            <v>351275528</v>
          </cell>
          <cell r="DE245">
            <v>271053859</v>
          </cell>
          <cell r="DF245">
            <v>230082539</v>
          </cell>
          <cell r="DG245">
            <v>255933196</v>
          </cell>
          <cell r="DH245"/>
          <cell r="DI245"/>
          <cell r="DJ245"/>
          <cell r="DK245"/>
          <cell r="DL245"/>
          <cell r="DM245"/>
          <cell r="DN245"/>
          <cell r="DO245">
            <v>116972008.94740286</v>
          </cell>
          <cell r="DP245">
            <v>119690393.45399933</v>
          </cell>
          <cell r="DQ245">
            <v>122969035.42287336</v>
          </cell>
          <cell r="DR245">
            <v>130266493.10811755</v>
          </cell>
          <cell r="DS245"/>
          <cell r="DT245"/>
          <cell r="DU245"/>
          <cell r="DV245"/>
          <cell r="DW245"/>
          <cell r="DX245"/>
          <cell r="DY245"/>
          <cell r="DZ245">
            <v>3.0030733947465418</v>
          </cell>
          <cell r="EA245">
            <v>2.2646250144058078</v>
          </cell>
          <cell r="EB245">
            <v>1.8710607772824943</v>
          </cell>
          <cell r="EC245">
            <v>1.9646893832290595</v>
          </cell>
          <cell r="ED245"/>
          <cell r="EE245"/>
          <cell r="EF245"/>
          <cell r="EG245"/>
          <cell r="EH245"/>
          <cell r="EI245"/>
          <cell r="EJ245"/>
          <cell r="EK245">
            <v>2.41E-2</v>
          </cell>
          <cell r="EL245">
            <v>3.5200000000000002E-2</v>
          </cell>
          <cell r="EM245">
            <v>4.396794443253986E-2</v>
          </cell>
          <cell r="EN245">
            <v>4.3984752298205455E-2</v>
          </cell>
        </row>
        <row r="246">
          <cell r="B246">
            <v>37405</v>
          </cell>
          <cell r="C246" t="str">
            <v>Pitt Community College</v>
          </cell>
          <cell r="D246">
            <v>1.6570583619778456E-3</v>
          </cell>
          <cell r="E246">
            <v>2550364.7365374723</v>
          </cell>
          <cell r="F246">
            <v>1976556.283525361</v>
          </cell>
          <cell r="G246">
            <v>-881579.26999999979</v>
          </cell>
          <cell r="H246">
            <v>-119901.65597298855</v>
          </cell>
          <cell r="I246">
            <v>-43264.33893399973</v>
          </cell>
          <cell r="J246">
            <v>503992.09027970687</v>
          </cell>
          <cell r="K246">
            <v>0</v>
          </cell>
          <cell r="L246">
            <v>-156248.43150460414</v>
          </cell>
          <cell r="M246">
            <v>7460.915937975813</v>
          </cell>
          <cell r="N246">
            <v>355.69751974871645</v>
          </cell>
          <cell r="O246">
            <v>-3106.8170658139006</v>
          </cell>
          <cell r="P246">
            <v>5055.0437808083216</v>
          </cell>
          <cell r="Q246">
            <v>-5495186.0353160799</v>
          </cell>
          <cell r="R246">
            <v>-86373</v>
          </cell>
          <cell r="S246">
            <v>-1741874.7812124123</v>
          </cell>
          <cell r="T246">
            <v>1343376</v>
          </cell>
          <cell r="U246">
            <v>2519960.4348279508</v>
          </cell>
          <cell r="V246">
            <v>34913.212195389126</v>
          </cell>
          <cell r="W246">
            <v>0</v>
          </cell>
          <cell r="X246">
            <v>3898249.6470233398</v>
          </cell>
          <cell r="Y246">
            <v>5674561</v>
          </cell>
          <cell r="Z246">
            <v>15762304.091323968</v>
          </cell>
          <cell r="AA246">
            <v>0</v>
          </cell>
          <cell r="AB246">
            <v>2643056.7220175876</v>
          </cell>
          <cell r="AC246">
            <v>24079921.813341554</v>
          </cell>
          <cell r="AD246" t="str">
            <v>N/A</v>
          </cell>
          <cell r="AE246">
            <v>-5989897</v>
          </cell>
          <cell r="AF246">
            <v>-5989897</v>
          </cell>
          <cell r="AG246">
            <v>-5984850</v>
          </cell>
          <cell r="AH246">
            <v>-1796174</v>
          </cell>
          <cell r="AI246">
            <v>-420854</v>
          </cell>
          <cell r="AJ246">
            <v>0</v>
          </cell>
          <cell r="AK246">
            <v>-20181672</v>
          </cell>
          <cell r="AL246">
            <v>50717589</v>
          </cell>
          <cell r="AM246">
            <v>-1741874.7812124123</v>
          </cell>
          <cell r="AN246">
            <v>-1810062.7300000002</v>
          </cell>
          <cell r="AO246">
            <v>2333482.3960553985</v>
          </cell>
          <cell r="AP246">
            <v>1760769</v>
          </cell>
          <cell r="AQ246">
            <v>-4407910</v>
          </cell>
          <cell r="AR246">
            <v>5490130.9915352715</v>
          </cell>
          <cell r="AS246">
            <v>86373</v>
          </cell>
          <cell r="AT246">
            <v>52428496.876378261</v>
          </cell>
          <cell r="AU246">
            <v>1.7803025334259398E-3</v>
          </cell>
          <cell r="AV246">
            <v>3121554.527381991</v>
          </cell>
          <cell r="AW246">
            <v>2246524.7266759379</v>
          </cell>
          <cell r="AX246">
            <v>335844</v>
          </cell>
          <cell r="AY246">
            <v>0</v>
          </cell>
          <cell r="AZ246">
            <v>-24019.389584139291</v>
          </cell>
          <cell r="BA246">
            <v>-1822428.1534491088</v>
          </cell>
          <cell r="BB246">
            <v>0</v>
          </cell>
          <cell r="BC246">
            <v>-156020.22519295095</v>
          </cell>
          <cell r="BD246">
            <v>5431.0104917970393</v>
          </cell>
          <cell r="BE246">
            <v>530.19545808464602</v>
          </cell>
          <cell r="BF246">
            <v>-197.99228716651399</v>
          </cell>
          <cell r="BG246">
            <v>0</v>
          </cell>
          <cell r="BH246">
            <v>-4057444.4686779189</v>
          </cell>
          <cell r="BI246">
            <v>-422217</v>
          </cell>
          <cell r="BJ246">
            <v>-772442.7691834732</v>
          </cell>
          <cell r="BK246">
            <v>1679220</v>
          </cell>
          <cell r="BL246">
            <v>0</v>
          </cell>
          <cell r="BM246">
            <v>5454.4143489014568</v>
          </cell>
          <cell r="BN246">
            <v>0</v>
          </cell>
          <cell r="BO246">
            <v>1684674.4143489015</v>
          </cell>
          <cell r="BP246">
            <v>1688868</v>
          </cell>
          <cell r="BQ246">
            <v>21972030.340854134</v>
          </cell>
          <cell r="BR246">
            <v>0</v>
          </cell>
          <cell r="BS246">
            <v>3468292.3676918345</v>
          </cell>
          <cell r="BT246">
            <v>27129190.708545968</v>
          </cell>
          <cell r="BU246">
            <v>-5984834</v>
          </cell>
          <cell r="BV246">
            <v>-5984834</v>
          </cell>
          <cell r="BW246">
            <v>-5984834</v>
          </cell>
          <cell r="BX246">
            <v>-5979411</v>
          </cell>
          <cell r="BY246">
            <v>-1510604</v>
          </cell>
          <cell r="BZ246">
            <v>0</v>
          </cell>
          <cell r="CA246"/>
          <cell r="CB246">
            <v>-25444517</v>
          </cell>
          <cell r="CC246">
            <v>56845073</v>
          </cell>
          <cell r="CD246">
            <v>-772442.7691834732</v>
          </cell>
          <cell r="CE246">
            <v>-1773505.8700000003</v>
          </cell>
          <cell r="CF246">
            <v>-9210513.6411536075</v>
          </cell>
          <cell r="CG246">
            <v>-529903</v>
          </cell>
          <cell r="CH246">
            <v>1679219.8700000003</v>
          </cell>
          <cell r="CI246">
            <v>4057444.4686779189</v>
          </cell>
          <cell r="CJ246">
            <v>422217</v>
          </cell>
          <cell r="CK246">
            <v>50717589.058340833</v>
          </cell>
          <cell r="CL246"/>
          <cell r="CM246"/>
          <cell r="CN246"/>
          <cell r="CO246"/>
          <cell r="CP246"/>
          <cell r="CQ246"/>
          <cell r="CR246"/>
          <cell r="CS246">
            <v>1.7930074196734541E-3</v>
          </cell>
          <cell r="CT246">
            <v>1.7337885297777037E-3</v>
          </cell>
          <cell r="CU246">
            <v>1.7803025334259398E-3</v>
          </cell>
          <cell r="CV246">
            <v>1.6570583619778456E-3</v>
          </cell>
          <cell r="CW246"/>
          <cell r="CX246"/>
          <cell r="CY246"/>
          <cell r="CZ246"/>
          <cell r="DA246"/>
          <cell r="DB246"/>
          <cell r="DC246"/>
          <cell r="DD246">
            <v>78001917</v>
          </cell>
          <cell r="DE246">
            <v>56845073</v>
          </cell>
          <cell r="DF246">
            <v>50717589</v>
          </cell>
          <cell r="DG246">
            <v>52428497</v>
          </cell>
          <cell r="DH246"/>
          <cell r="DI246"/>
          <cell r="DJ246"/>
          <cell r="DK246"/>
          <cell r="DL246"/>
          <cell r="DM246"/>
          <cell r="DN246"/>
          <cell r="DO246">
            <v>27665803.396327414</v>
          </cell>
          <cell r="DP246">
            <v>29111928.241287407</v>
          </cell>
          <cell r="DQ246">
            <v>29314333.196750417</v>
          </cell>
          <cell r="DR246">
            <v>28868566.392800473</v>
          </cell>
          <cell r="DS246"/>
          <cell r="DT246"/>
          <cell r="DU246"/>
          <cell r="DV246"/>
          <cell r="DW246"/>
          <cell r="DX246"/>
          <cell r="DY246"/>
          <cell r="DZ246">
            <v>2.819434371110821</v>
          </cell>
          <cell r="EA246">
            <v>1.9526385380196363</v>
          </cell>
          <cell r="EB246">
            <v>1.7301293759471288</v>
          </cell>
          <cell r="EC246">
            <v>1.816110169331967</v>
          </cell>
          <cell r="ED246"/>
          <cell r="EE246"/>
          <cell r="EF246"/>
          <cell r="EG246"/>
          <cell r="EH246"/>
          <cell r="EI246"/>
          <cell r="EJ246"/>
          <cell r="EK246">
            <v>2.41E-2</v>
          </cell>
          <cell r="EL246">
            <v>3.5200000000000002E-2</v>
          </cell>
          <cell r="EM246">
            <v>4.396794443253986E-2</v>
          </cell>
          <cell r="EN246">
            <v>4.3984752298205455E-2</v>
          </cell>
        </row>
        <row r="247">
          <cell r="B247">
            <v>37500</v>
          </cell>
          <cell r="C247" t="str">
            <v>Polk County Schools</v>
          </cell>
          <cell r="D247">
            <v>8.6492742814130044E-4</v>
          </cell>
          <cell r="E247">
            <v>1331202.6075911459</v>
          </cell>
          <cell r="F247">
            <v>1031694.3459043804</v>
          </cell>
          <cell r="G247">
            <v>-148214.77000000014</v>
          </cell>
          <cell r="H247">
            <v>-62584.537340505871</v>
          </cell>
          <cell r="I247">
            <v>-22582.495742487448</v>
          </cell>
          <cell r="J247">
            <v>263066.52345598739</v>
          </cell>
          <cell r="K247">
            <v>0</v>
          </cell>
          <cell r="L247">
            <v>-81556.303093080933</v>
          </cell>
          <cell r="M247">
            <v>3894.3413110142073</v>
          </cell>
          <cell r="N247">
            <v>185.66186201509899</v>
          </cell>
          <cell r="O247">
            <v>-1621.6515700946961</v>
          </cell>
          <cell r="P247">
            <v>2638.5588563444171</v>
          </cell>
          <cell r="Q247">
            <v>-2868297.9632720216</v>
          </cell>
          <cell r="R247">
            <v>-183819</v>
          </cell>
          <cell r="S247">
            <v>-735994.68203730322</v>
          </cell>
          <cell r="T247">
            <v>169998</v>
          </cell>
          <cell r="U247">
            <v>1315332.6086306626</v>
          </cell>
          <cell r="V247">
            <v>18223.495035060889</v>
          </cell>
          <cell r="W247">
            <v>0</v>
          </cell>
          <cell r="X247">
            <v>1503554.1036657235</v>
          </cell>
          <cell r="Y247">
            <v>1703015</v>
          </cell>
          <cell r="Z247">
            <v>8227380.1889617508</v>
          </cell>
          <cell r="AA247">
            <v>0</v>
          </cell>
          <cell r="AB247">
            <v>1379584.6335053903</v>
          </cell>
          <cell r="AC247">
            <v>11309979.822467143</v>
          </cell>
          <cell r="AD247" t="str">
            <v>N/A</v>
          </cell>
          <cell r="AE247">
            <v>-2953315</v>
          </cell>
          <cell r="AF247">
            <v>-2953315</v>
          </cell>
          <cell r="AG247">
            <v>-2950680</v>
          </cell>
          <cell r="AH247">
            <v>-1041384</v>
          </cell>
          <cell r="AI247">
            <v>92269</v>
          </cell>
          <cell r="AJ247">
            <v>0</v>
          </cell>
          <cell r="AK247">
            <v>-9806425</v>
          </cell>
          <cell r="AL247">
            <v>25266365</v>
          </cell>
          <cell r="AM247">
            <v>-735994.68203730322</v>
          </cell>
          <cell r="AN247">
            <v>-1004915.2299999999</v>
          </cell>
          <cell r="AO247">
            <v>1217997.4910625264</v>
          </cell>
          <cell r="AP247">
            <v>314015</v>
          </cell>
          <cell r="AQ247">
            <v>-741075</v>
          </cell>
          <cell r="AR247">
            <v>2865659.4044156773</v>
          </cell>
          <cell r="AS247">
            <v>183819</v>
          </cell>
          <cell r="AT247">
            <v>27365870.983440902</v>
          </cell>
          <cell r="AU247">
            <v>8.8690679765784843E-4</v>
          </cell>
          <cell r="AV247">
            <v>1555088.4625587093</v>
          </cell>
          <cell r="AW247">
            <v>1119168.2389852731</v>
          </cell>
          <cell r="AX247">
            <v>-240488</v>
          </cell>
          <cell r="AY247">
            <v>0</v>
          </cell>
          <cell r="AZ247">
            <v>-11965.921239673085</v>
          </cell>
          <cell r="BA247">
            <v>-907892.83685771585</v>
          </cell>
          <cell r="BB247">
            <v>0</v>
          </cell>
          <cell r="BC247">
            <v>-77725.777331481222</v>
          </cell>
          <cell r="BD247">
            <v>2705.6076329098069</v>
          </cell>
          <cell r="BE247">
            <v>264.13148722407914</v>
          </cell>
          <cell r="BF247">
            <v>-98.635317354678691</v>
          </cell>
          <cell r="BG247">
            <v>0</v>
          </cell>
          <cell r="BH247">
            <v>-2021327.8433439825</v>
          </cell>
          <cell r="BI247">
            <v>56666</v>
          </cell>
          <cell r="BJ247">
            <v>-525606.57342609135</v>
          </cell>
          <cell r="BK247">
            <v>226664</v>
          </cell>
          <cell r="BL247">
            <v>0</v>
          </cell>
          <cell r="BM247">
            <v>2717.2669096718168</v>
          </cell>
          <cell r="BN247">
            <v>0</v>
          </cell>
          <cell r="BO247">
            <v>229381.26690967183</v>
          </cell>
          <cell r="BP247">
            <v>1202425</v>
          </cell>
          <cell r="BQ247">
            <v>10945972.778091701</v>
          </cell>
          <cell r="BR247">
            <v>0</v>
          </cell>
          <cell r="BS247">
            <v>1727825.4787692155</v>
          </cell>
          <cell r="BT247">
            <v>13876223.256860916</v>
          </cell>
          <cell r="BU247">
            <v>-3122300</v>
          </cell>
          <cell r="BV247">
            <v>-3122300</v>
          </cell>
          <cell r="BW247">
            <v>-3122300</v>
          </cell>
          <cell r="BX247">
            <v>-3119598</v>
          </cell>
          <cell r="BY247">
            <v>-1160344</v>
          </cell>
          <cell r="BZ247">
            <v>0</v>
          </cell>
          <cell r="CA247"/>
          <cell r="CB247">
            <v>-13646842</v>
          </cell>
          <cell r="CC247">
            <v>30162646</v>
          </cell>
          <cell r="CD247">
            <v>-525606.57342609135</v>
          </cell>
          <cell r="CE247">
            <v>-921085.04</v>
          </cell>
          <cell r="CF247">
            <v>-4588471.3439909834</v>
          </cell>
          <cell r="CG247">
            <v>376645</v>
          </cell>
          <cell r="CH247">
            <v>-1202424.96</v>
          </cell>
          <cell r="CI247">
            <v>2021327.8433439825</v>
          </cell>
          <cell r="CJ247">
            <v>-56666</v>
          </cell>
          <cell r="CK247">
            <v>25266364.925926909</v>
          </cell>
          <cell r="CL247"/>
          <cell r="CM247"/>
          <cell r="CN247"/>
          <cell r="CO247"/>
          <cell r="CP247"/>
          <cell r="CQ247"/>
          <cell r="CR247"/>
          <cell r="CS247">
            <v>9.118318190722808E-4</v>
          </cell>
          <cell r="CT247">
            <v>9.1996802020153235E-4</v>
          </cell>
          <cell r="CU247">
            <v>8.8690679765784843E-4</v>
          </cell>
          <cell r="CV247">
            <v>8.6492742814130044E-4</v>
          </cell>
          <cell r="CW247"/>
          <cell r="CX247"/>
          <cell r="CY247"/>
          <cell r="CZ247"/>
          <cell r="DA247"/>
          <cell r="DB247"/>
          <cell r="DC247"/>
          <cell r="DD247">
            <v>39667783</v>
          </cell>
          <cell r="DE247">
            <v>30162646</v>
          </cell>
          <cell r="DF247">
            <v>25266365</v>
          </cell>
          <cell r="DG247">
            <v>27365871</v>
          </cell>
          <cell r="DH247"/>
          <cell r="DI247"/>
          <cell r="DJ247"/>
          <cell r="DK247"/>
          <cell r="DL247"/>
          <cell r="DM247"/>
          <cell r="DN247"/>
          <cell r="DO247">
            <v>15035115.077906821</v>
          </cell>
          <cell r="DP247">
            <v>14814341.409230214</v>
          </cell>
          <cell r="DQ247">
            <v>15224643.020269329</v>
          </cell>
          <cell r="DR247">
            <v>16027324.111795481</v>
          </cell>
          <cell r="DS247"/>
          <cell r="DT247"/>
          <cell r="DU247"/>
          <cell r="DV247"/>
          <cell r="DW247"/>
          <cell r="DX247"/>
          <cell r="DY247"/>
          <cell r="DZ247">
            <v>2.6383424931871238</v>
          </cell>
          <cell r="EA247">
            <v>2.0360436665248502</v>
          </cell>
          <cell r="EB247">
            <v>1.6595702747421812</v>
          </cell>
          <cell r="EC247">
            <v>1.7074510260798803</v>
          </cell>
          <cell r="ED247"/>
          <cell r="EE247"/>
          <cell r="EF247"/>
          <cell r="EG247"/>
          <cell r="EH247"/>
          <cell r="EI247"/>
          <cell r="EJ247"/>
          <cell r="EK247">
            <v>2.41E-2</v>
          </cell>
          <cell r="EL247">
            <v>3.5200000000000002E-2</v>
          </cell>
          <cell r="EM247">
            <v>4.396794443253986E-2</v>
          </cell>
          <cell r="EN247">
            <v>4.3984752298205455E-2</v>
          </cell>
        </row>
        <row r="248">
          <cell r="B248">
            <v>37600</v>
          </cell>
          <cell r="C248" t="str">
            <v>Randolph County Schools</v>
          </cell>
          <cell r="D248">
            <v>5.2460375305713111E-3</v>
          </cell>
          <cell r="E248">
            <v>8074132.7110240133</v>
          </cell>
          <cell r="F248">
            <v>6257527.6058980627</v>
          </cell>
          <cell r="G248">
            <v>-2068214.3699999992</v>
          </cell>
          <cell r="H248">
            <v>-379593.50234422064</v>
          </cell>
          <cell r="I248">
            <v>-136969.4339022651</v>
          </cell>
          <cell r="J248">
            <v>1595575.3167091985</v>
          </cell>
          <cell r="K248">
            <v>0</v>
          </cell>
          <cell r="L248">
            <v>-494662.8040232014</v>
          </cell>
          <cell r="M248">
            <v>23620.31773964885</v>
          </cell>
          <cell r="N248">
            <v>1126.0934321623154</v>
          </cell>
          <cell r="O248">
            <v>-9835.7905200306213</v>
          </cell>
          <cell r="P248">
            <v>16003.630289248738</v>
          </cell>
          <cell r="Q248">
            <v>-17397065.088480536</v>
          </cell>
          <cell r="R248">
            <v>-485806</v>
          </cell>
          <cell r="S248">
            <v>-5004161.3141779192</v>
          </cell>
          <cell r="T248">
            <v>4060719</v>
          </cell>
          <cell r="U248">
            <v>7977876.5310856169</v>
          </cell>
          <cell r="V248">
            <v>110530.82117831893</v>
          </cell>
          <cell r="W248">
            <v>0</v>
          </cell>
          <cell r="X248">
            <v>12149126.352263937</v>
          </cell>
          <cell r="Y248">
            <v>17698616</v>
          </cell>
          <cell r="Z248">
            <v>49901464.383346081</v>
          </cell>
          <cell r="AA248">
            <v>0</v>
          </cell>
          <cell r="AB248">
            <v>8367583.8324627634</v>
          </cell>
          <cell r="AC248">
            <v>75967664.215808839</v>
          </cell>
          <cell r="AD248" t="str">
            <v>N/A</v>
          </cell>
          <cell r="AE248">
            <v>-18452861</v>
          </cell>
          <cell r="AF248">
            <v>-18452861</v>
          </cell>
          <cell r="AG248">
            <v>-18436881</v>
          </cell>
          <cell r="AH248">
            <v>-7866321</v>
          </cell>
          <cell r="AI248">
            <v>-609614</v>
          </cell>
          <cell r="AJ248">
            <v>0</v>
          </cell>
          <cell r="AK248">
            <v>-63818538</v>
          </cell>
          <cell r="AL248">
            <v>157545105</v>
          </cell>
          <cell r="AM248">
            <v>-5004161.3141779192</v>
          </cell>
          <cell r="AN248">
            <v>-5531870.6300000008</v>
          </cell>
          <cell r="AO248">
            <v>7387510.6076666694</v>
          </cell>
          <cell r="AP248">
            <v>4059650</v>
          </cell>
          <cell r="AQ248">
            <v>-10341100</v>
          </cell>
          <cell r="AR248">
            <v>17381061.45819129</v>
          </cell>
          <cell r="AS248">
            <v>485806</v>
          </cell>
          <cell r="AT248">
            <v>165982001.12168002</v>
          </cell>
          <cell r="AU248">
            <v>5.530190944458134E-3</v>
          </cell>
          <cell r="AV248">
            <v>9696550.027786782</v>
          </cell>
          <cell r="AW248">
            <v>6978426.6812544987</v>
          </cell>
          <cell r="AX248">
            <v>-1839383</v>
          </cell>
          <cell r="AY248">
            <v>0</v>
          </cell>
          <cell r="AZ248">
            <v>-74611.931554129245</v>
          </cell>
          <cell r="BA248">
            <v>-5661046.6378067862</v>
          </cell>
          <cell r="BB248">
            <v>0</v>
          </cell>
          <cell r="BC248">
            <v>-484648.88428485149</v>
          </cell>
          <cell r="BD248">
            <v>16870.461327264373</v>
          </cell>
          <cell r="BE248">
            <v>1646.9572255509659</v>
          </cell>
          <cell r="BF248">
            <v>-615.0275770566717</v>
          </cell>
          <cell r="BG248">
            <v>0</v>
          </cell>
          <cell r="BH248">
            <v>-12603724.500208832</v>
          </cell>
          <cell r="BI248">
            <v>1353573</v>
          </cell>
          <cell r="BJ248">
            <v>-2616962.8538375609</v>
          </cell>
          <cell r="BK248">
            <v>5414292</v>
          </cell>
          <cell r="BL248">
            <v>0</v>
          </cell>
          <cell r="BM248">
            <v>16943.16121742022</v>
          </cell>
          <cell r="BN248">
            <v>0</v>
          </cell>
          <cell r="BO248">
            <v>5431235.1612174204</v>
          </cell>
          <cell r="BP248">
            <v>9196895</v>
          </cell>
          <cell r="BQ248">
            <v>68252176.773867235</v>
          </cell>
          <cell r="BR248">
            <v>0</v>
          </cell>
          <cell r="BS248">
            <v>10773629.023395725</v>
          </cell>
          <cell r="BT248">
            <v>88222700.797262967</v>
          </cell>
          <cell r="BU248">
            <v>-18808319</v>
          </cell>
          <cell r="BV248">
            <v>-18808319</v>
          </cell>
          <cell r="BW248">
            <v>-18808319</v>
          </cell>
          <cell r="BX248">
            <v>-18791472</v>
          </cell>
          <cell r="BY248">
            <v>-7575038</v>
          </cell>
          <cell r="BZ248">
            <v>0</v>
          </cell>
          <cell r="CA248"/>
          <cell r="CB248">
            <v>-82791467</v>
          </cell>
          <cell r="CC248">
            <v>189232270</v>
          </cell>
          <cell r="CD248">
            <v>-2616962.8538375609</v>
          </cell>
          <cell r="CE248">
            <v>-5263202.5199999996</v>
          </cell>
          <cell r="CF248">
            <v>-28610810.901952084</v>
          </cell>
          <cell r="CG248">
            <v>2750556</v>
          </cell>
          <cell r="CH248">
            <v>-9196895.4800000004</v>
          </cell>
          <cell r="CI248">
            <v>12603724.500208832</v>
          </cell>
          <cell r="CJ248">
            <v>-1353573</v>
          </cell>
          <cell r="CK248">
            <v>157545105.74441919</v>
          </cell>
          <cell r="CL248"/>
          <cell r="CM248"/>
          <cell r="CN248"/>
          <cell r="CO248"/>
          <cell r="CP248"/>
          <cell r="CQ248"/>
          <cell r="CR248"/>
          <cell r="CS248">
            <v>5.5740698920838461E-3</v>
          </cell>
          <cell r="CT248">
            <v>5.7716301341026611E-3</v>
          </cell>
          <cell r="CU248">
            <v>5.530190944458134E-3</v>
          </cell>
          <cell r="CV248">
            <v>5.2460375305713111E-3</v>
          </cell>
          <cell r="CW248"/>
          <cell r="CX248"/>
          <cell r="CY248"/>
          <cell r="CZ248"/>
          <cell r="DA248"/>
          <cell r="DB248"/>
          <cell r="DC248"/>
          <cell r="DD248">
            <v>242490987</v>
          </cell>
          <cell r="DE248">
            <v>189232270</v>
          </cell>
          <cell r="DF248">
            <v>157545105</v>
          </cell>
          <cell r="DG248">
            <v>165982002</v>
          </cell>
          <cell r="DH248"/>
          <cell r="DI248"/>
          <cell r="DJ248"/>
          <cell r="DK248"/>
          <cell r="DL248"/>
          <cell r="DM248"/>
          <cell r="DN248"/>
          <cell r="DO248">
            <v>83452976.121289343</v>
          </cell>
          <cell r="DP248">
            <v>86299513.79462254</v>
          </cell>
          <cell r="DQ248">
            <v>86995636.700800106</v>
          </cell>
          <cell r="DR248">
            <v>88227425.443171233</v>
          </cell>
          <cell r="DS248"/>
          <cell r="DT248"/>
          <cell r="DU248"/>
          <cell r="DV248"/>
          <cell r="DW248"/>
          <cell r="DX248"/>
          <cell r="DY248"/>
          <cell r="DZ248">
            <v>2.9057200626082782</v>
          </cell>
          <cell r="EA248">
            <v>2.1927385413820417</v>
          </cell>
          <cell r="EB248">
            <v>1.8109541003974403</v>
          </cell>
          <cell r="EC248">
            <v>1.8812971268997507</v>
          </cell>
          <cell r="ED248"/>
          <cell r="EE248"/>
          <cell r="EF248"/>
          <cell r="EG248"/>
          <cell r="EH248"/>
          <cell r="EI248"/>
          <cell r="EJ248"/>
          <cell r="EK248">
            <v>2.41E-2</v>
          </cell>
          <cell r="EL248">
            <v>3.5200000000000002E-2</v>
          </cell>
          <cell r="EM248">
            <v>4.396794443253986E-2</v>
          </cell>
          <cell r="EN248">
            <v>4.3984752298205455E-2</v>
          </cell>
        </row>
        <row r="249">
          <cell r="B249">
            <v>37601</v>
          </cell>
          <cell r="C249" t="str">
            <v>Uwharrie Charter Academy</v>
          </cell>
          <cell r="D249">
            <v>4.1466537458291361E-4</v>
          </cell>
          <cell r="E249">
            <v>638208.0275899804</v>
          </cell>
          <cell r="F249">
            <v>494617.13027052296</v>
          </cell>
          <cell r="G249">
            <v>891544.64000000013</v>
          </cell>
          <cell r="H249">
            <v>-30004.413983226779</v>
          </cell>
          <cell r="I249">
            <v>-10826.54885416099</v>
          </cell>
          <cell r="J249">
            <v>126119.92051578348</v>
          </cell>
          <cell r="K249">
            <v>0</v>
          </cell>
          <cell r="L249">
            <v>-39099.898871706508</v>
          </cell>
          <cell r="M249">
            <v>1867.0335174312549</v>
          </cell>
          <cell r="N249">
            <v>89.010410646469907</v>
          </cell>
          <cell r="O249">
            <v>-777.45569614013016</v>
          </cell>
          <cell r="P249">
            <v>1264.9835823525059</v>
          </cell>
          <cell r="Q249">
            <v>-1375125.6008975762</v>
          </cell>
          <cell r="R249">
            <v>788563</v>
          </cell>
          <cell r="S249">
            <v>1486439.8275839062</v>
          </cell>
          <cell r="T249">
            <v>7197046</v>
          </cell>
          <cell r="U249">
            <v>630599.59843226371</v>
          </cell>
          <cell r="V249">
            <v>8736.7473259142425</v>
          </cell>
          <cell r="W249">
            <v>0</v>
          </cell>
          <cell r="X249">
            <v>7836382.3457581773</v>
          </cell>
          <cell r="Y249">
            <v>0</v>
          </cell>
          <cell r="Z249">
            <v>3944388.3693494378</v>
          </cell>
          <cell r="AA249">
            <v>0</v>
          </cell>
          <cell r="AB249">
            <v>661403.4428884912</v>
          </cell>
          <cell r="AC249">
            <v>4605791.8122379286</v>
          </cell>
          <cell r="AD249" t="str">
            <v>N/A</v>
          </cell>
          <cell r="AE249">
            <v>423408</v>
          </cell>
          <cell r="AF249">
            <v>423408</v>
          </cell>
          <cell r="AG249">
            <v>424671</v>
          </cell>
          <cell r="AH249">
            <v>952266</v>
          </cell>
          <cell r="AI249">
            <v>1006838</v>
          </cell>
          <cell r="AJ249">
            <v>0</v>
          </cell>
          <cell r="AK249">
            <v>3230591</v>
          </cell>
          <cell r="AL249">
            <v>8190845</v>
          </cell>
          <cell r="AM249">
            <v>1486439.8275839062</v>
          </cell>
          <cell r="AN249">
            <v>-367893.64000000007</v>
          </cell>
          <cell r="AO249">
            <v>583934.98626566981</v>
          </cell>
          <cell r="AP249">
            <v>-1816544</v>
          </cell>
          <cell r="AQ249">
            <v>4457725</v>
          </cell>
          <cell r="AR249">
            <v>1373860.6173152237</v>
          </cell>
          <cell r="AS249">
            <v>-788563</v>
          </cell>
          <cell r="AT249">
            <v>13119804.791164799</v>
          </cell>
          <cell r="AU249">
            <v>2.8751725648773236E-4</v>
          </cell>
          <cell r="AV249">
            <v>504128.24609231838</v>
          </cell>
          <cell r="AW249">
            <v>362811.72099595197</v>
          </cell>
          <cell r="AX249">
            <v>373634</v>
          </cell>
          <cell r="AY249">
            <v>0</v>
          </cell>
          <cell r="AZ249">
            <v>-3879.1097951493371</v>
          </cell>
          <cell r="BA249">
            <v>-294320.50619922869</v>
          </cell>
          <cell r="BB249">
            <v>0</v>
          </cell>
          <cell r="BC249">
            <v>-25197.125916431523</v>
          </cell>
          <cell r="BD249">
            <v>877.10330533129775</v>
          </cell>
          <cell r="BE249">
            <v>85.626089189124542</v>
          </cell>
          <cell r="BF249">
            <v>-31.975576141152235</v>
          </cell>
          <cell r="BG249">
            <v>0</v>
          </cell>
          <cell r="BH249">
            <v>-655273.62910654978</v>
          </cell>
          <cell r="BI249">
            <v>414931</v>
          </cell>
          <cell r="BJ249">
            <v>677765.34988929029</v>
          </cell>
          <cell r="BK249">
            <v>3527884</v>
          </cell>
          <cell r="BL249">
            <v>0</v>
          </cell>
          <cell r="BM249">
            <v>880.88300718508538</v>
          </cell>
          <cell r="BN249">
            <v>0</v>
          </cell>
          <cell r="BO249">
            <v>3528764.8830071851</v>
          </cell>
          <cell r="BP249">
            <v>0</v>
          </cell>
          <cell r="BQ249">
            <v>3548463.1204286246</v>
          </cell>
          <cell r="BR249">
            <v>0</v>
          </cell>
          <cell r="BS249">
            <v>560126.09516267967</v>
          </cell>
          <cell r="BT249">
            <v>4108589.215591304</v>
          </cell>
          <cell r="BU249">
            <v>-164033</v>
          </cell>
          <cell r="BV249">
            <v>-164033</v>
          </cell>
          <cell r="BW249">
            <v>-164033</v>
          </cell>
          <cell r="BX249">
            <v>-163157</v>
          </cell>
          <cell r="BY249">
            <v>75432</v>
          </cell>
          <cell r="BZ249">
            <v>0</v>
          </cell>
          <cell r="CA249"/>
          <cell r="CB249">
            <v>-579824</v>
          </cell>
          <cell r="CC249">
            <v>7704859</v>
          </cell>
          <cell r="CD249">
            <v>677765.34988929029</v>
          </cell>
          <cell r="CE249">
            <v>-214500.26000000004</v>
          </cell>
          <cell r="CF249">
            <v>-1487489.6615752543</v>
          </cell>
          <cell r="CG249">
            <v>-598293</v>
          </cell>
          <cell r="CH249">
            <v>1868160.2600000002</v>
          </cell>
          <cell r="CI249">
            <v>655273.62910654978</v>
          </cell>
          <cell r="CJ249">
            <v>-414931</v>
          </cell>
          <cell r="CK249">
            <v>8190844.3174205869</v>
          </cell>
          <cell r="CL249"/>
          <cell r="CM249"/>
          <cell r="CN249"/>
          <cell r="CO249"/>
          <cell r="CP249"/>
          <cell r="CQ249"/>
          <cell r="CR249"/>
          <cell r="CS249">
            <v>1.7666679564248822E-4</v>
          </cell>
          <cell r="CT249">
            <v>2.3500006579548171E-4</v>
          </cell>
          <cell r="CU249">
            <v>2.8751725648773236E-4</v>
          </cell>
          <cell r="CV249">
            <v>4.1466537458291361E-4</v>
          </cell>
          <cell r="CW249"/>
          <cell r="CX249"/>
          <cell r="CY249"/>
          <cell r="CZ249"/>
          <cell r="DA249"/>
          <cell r="DB249"/>
          <cell r="DC249"/>
          <cell r="DD249">
            <v>7685606</v>
          </cell>
          <cell r="DE249">
            <v>7704859</v>
          </cell>
          <cell r="DF249">
            <v>8190845</v>
          </cell>
          <cell r="DG249">
            <v>13119805</v>
          </cell>
          <cell r="DH249"/>
          <cell r="DI249"/>
          <cell r="DJ249"/>
          <cell r="DK249"/>
          <cell r="DL249"/>
          <cell r="DM249"/>
          <cell r="DN249"/>
          <cell r="DO249">
            <v>2243354.590067415</v>
          </cell>
          <cell r="DP249">
            <v>3016898.3283719029</v>
          </cell>
          <cell r="DQ249">
            <v>3545481.4098977838</v>
          </cell>
          <cell r="DR249">
            <v>5867510.4435905591</v>
          </cell>
          <cell r="DS249"/>
          <cell r="DT249"/>
          <cell r="DU249"/>
          <cell r="DV249"/>
          <cell r="DW249"/>
          <cell r="DX249"/>
          <cell r="DY249"/>
          <cell r="DZ249">
            <v>3.4259434661058377</v>
          </cell>
          <cell r="EA249">
            <v>2.5539007819855826</v>
          </cell>
          <cell r="EB249">
            <v>2.3102208284420653</v>
          </cell>
          <cell r="EC249">
            <v>2.2360088023927704</v>
          </cell>
          <cell r="ED249"/>
          <cell r="EE249"/>
          <cell r="EF249"/>
          <cell r="EG249"/>
          <cell r="EH249"/>
          <cell r="EI249"/>
          <cell r="EJ249"/>
          <cell r="EK249">
            <v>2.41E-2</v>
          </cell>
          <cell r="EL249">
            <v>3.5200000000000002E-2</v>
          </cell>
          <cell r="EM249">
            <v>4.396794443253986E-2</v>
          </cell>
          <cell r="EN249">
            <v>4.3984752298205455E-2</v>
          </cell>
        </row>
        <row r="250">
          <cell r="B250">
            <v>37605</v>
          </cell>
          <cell r="C250" t="str">
            <v>Randolph Community College</v>
          </cell>
          <cell r="D250">
            <v>6.5273745712298369E-4</v>
          </cell>
          <cell r="E250">
            <v>1004622.7888296035</v>
          </cell>
          <cell r="F250">
            <v>778591.96270484081</v>
          </cell>
          <cell r="G250">
            <v>-119555.80000000005</v>
          </cell>
          <cell r="H250">
            <v>-47230.866347536481</v>
          </cell>
          <cell r="I250">
            <v>-17042.401901993751</v>
          </cell>
          <cell r="J250">
            <v>198529.22683218768</v>
          </cell>
          <cell r="K250">
            <v>0</v>
          </cell>
          <cell r="L250">
            <v>-61548.347481278135</v>
          </cell>
          <cell r="M250">
            <v>2938.9546010617723</v>
          </cell>
          <cell r="N250">
            <v>140.11401159619118</v>
          </cell>
          <cell r="O250">
            <v>-1223.8168056224249</v>
          </cell>
          <cell r="P250">
            <v>1991.2493722863167</v>
          </cell>
          <cell r="Q250">
            <v>-2164627.2946166182</v>
          </cell>
          <cell r="R250">
            <v>-18919</v>
          </cell>
          <cell r="S250">
            <v>-443333.23080147291</v>
          </cell>
          <cell r="T250">
            <v>336616</v>
          </cell>
          <cell r="U250">
            <v>992646.12763356382</v>
          </cell>
          <cell r="V250">
            <v>13752.781357207336</v>
          </cell>
          <cell r="W250">
            <v>0</v>
          </cell>
          <cell r="X250">
            <v>1343014.908990771</v>
          </cell>
          <cell r="Y250">
            <v>906994</v>
          </cell>
          <cell r="Z250">
            <v>6208982.4517041147</v>
          </cell>
          <cell r="AA250">
            <v>0</v>
          </cell>
          <cell r="AB250">
            <v>1041135.4019555255</v>
          </cell>
          <cell r="AC250">
            <v>8157111.8536596401</v>
          </cell>
          <cell r="AD250" t="str">
            <v>N/A</v>
          </cell>
          <cell r="AE250">
            <v>-2116684</v>
          </cell>
          <cell r="AF250">
            <v>-2116684</v>
          </cell>
          <cell r="AG250">
            <v>-2114696</v>
          </cell>
          <cell r="AH250">
            <v>-527964</v>
          </cell>
          <cell r="AI250">
            <v>61932</v>
          </cell>
          <cell r="AJ250">
            <v>0</v>
          </cell>
          <cell r="AK250">
            <v>-6814096</v>
          </cell>
          <cell r="AL250">
            <v>19056519</v>
          </cell>
          <cell r="AM250">
            <v>-443333.23080147291</v>
          </cell>
          <cell r="AN250">
            <v>-695168.2</v>
          </cell>
          <cell r="AO250">
            <v>919189.93343386671</v>
          </cell>
          <cell r="AP250">
            <v>231299</v>
          </cell>
          <cell r="AQ250">
            <v>-597775</v>
          </cell>
          <cell r="AR250">
            <v>2162636.0452443319</v>
          </cell>
          <cell r="AS250">
            <v>18919</v>
          </cell>
          <cell r="AT250">
            <v>20652286.547876727</v>
          </cell>
          <cell r="AU250">
            <v>6.6892709087167448E-4</v>
          </cell>
          <cell r="AV250">
            <v>1172886.2649994111</v>
          </cell>
          <cell r="AW250">
            <v>844104.4270687903</v>
          </cell>
          <cell r="AX250">
            <v>84151</v>
          </cell>
          <cell r="AY250">
            <v>0</v>
          </cell>
          <cell r="AZ250">
            <v>-9024.9944025595505</v>
          </cell>
          <cell r="BA250">
            <v>-684755.28182472428</v>
          </cell>
          <cell r="BB250">
            <v>0</v>
          </cell>
          <cell r="BC250">
            <v>-58622.707880231093</v>
          </cell>
          <cell r="BD250">
            <v>2040.6363416111299</v>
          </cell>
          <cell r="BE250">
            <v>199.21451478667512</v>
          </cell>
          <cell r="BF250">
            <v>-74.39320125802368</v>
          </cell>
          <cell r="BG250">
            <v>0</v>
          </cell>
          <cell r="BH250">
            <v>-1524535.5628310656</v>
          </cell>
          <cell r="BI250">
            <v>-103073</v>
          </cell>
          <cell r="BJ250">
            <v>-276704.39721523924</v>
          </cell>
          <cell r="BK250">
            <v>420770</v>
          </cell>
          <cell r="BL250">
            <v>0</v>
          </cell>
          <cell r="BM250">
            <v>2049.4300571477288</v>
          </cell>
          <cell r="BN250">
            <v>0</v>
          </cell>
          <cell r="BO250">
            <v>422819.43005714775</v>
          </cell>
          <cell r="BP250">
            <v>412292</v>
          </cell>
          <cell r="BQ250">
            <v>8255723.9910051189</v>
          </cell>
          <cell r="BR250">
            <v>0</v>
          </cell>
          <cell r="BS250">
            <v>1303168.8043199899</v>
          </cell>
          <cell r="BT250">
            <v>9971184.7953251079</v>
          </cell>
          <cell r="BU250">
            <v>-2235194</v>
          </cell>
          <cell r="BV250">
            <v>-2235194</v>
          </cell>
          <cell r="BW250">
            <v>-2235194</v>
          </cell>
          <cell r="BX250">
            <v>-2233156</v>
          </cell>
          <cell r="BY250">
            <v>-609626</v>
          </cell>
          <cell r="BZ250">
            <v>0</v>
          </cell>
          <cell r="CA250"/>
          <cell r="CB250">
            <v>-9548364</v>
          </cell>
          <cell r="CC250">
            <v>21546291</v>
          </cell>
          <cell r="CD250">
            <v>-276704.39721523924</v>
          </cell>
          <cell r="CE250">
            <v>-666733.75000000012</v>
          </cell>
          <cell r="CF250">
            <v>-3460738.8237292869</v>
          </cell>
          <cell r="CG250">
            <v>-133974</v>
          </cell>
          <cell r="CH250">
            <v>420769.75000000012</v>
          </cell>
          <cell r="CI250">
            <v>1524535.5628310656</v>
          </cell>
          <cell r="CJ250">
            <v>103073</v>
          </cell>
          <cell r="CK250">
            <v>19056518.341886539</v>
          </cell>
          <cell r="CL250"/>
          <cell r="CM250"/>
          <cell r="CN250"/>
          <cell r="CO250"/>
          <cell r="CP250"/>
          <cell r="CQ250"/>
          <cell r="CR250"/>
          <cell r="CS250">
            <v>6.714855743055173E-4</v>
          </cell>
          <cell r="CT250">
            <v>6.5716710094057269E-4</v>
          </cell>
          <cell r="CU250">
            <v>6.6892709087167448E-4</v>
          </cell>
          <cell r="CV250">
            <v>6.5273745712298369E-4</v>
          </cell>
          <cell r="CW250"/>
          <cell r="CX250"/>
          <cell r="CY250"/>
          <cell r="CZ250"/>
          <cell r="DA250"/>
          <cell r="DB250"/>
          <cell r="DC250"/>
          <cell r="DD250">
            <v>29211905</v>
          </cell>
          <cell r="DE250">
            <v>21546291</v>
          </cell>
          <cell r="DF250">
            <v>19056519</v>
          </cell>
          <cell r="DG250">
            <v>20652286</v>
          </cell>
          <cell r="DH250"/>
          <cell r="DI250"/>
          <cell r="DJ250"/>
          <cell r="DK250"/>
          <cell r="DL250"/>
          <cell r="DM250"/>
          <cell r="DN250"/>
          <cell r="DO250">
            <v>10384906.653599625</v>
          </cell>
          <cell r="DP250">
            <v>10831037.545612894</v>
          </cell>
          <cell r="DQ250">
            <v>11020462.707021598</v>
          </cell>
          <cell r="DR250">
            <v>11087189.964882376</v>
          </cell>
          <cell r="DS250"/>
          <cell r="DT250"/>
          <cell r="DU250"/>
          <cell r="DV250"/>
          <cell r="DW250"/>
          <cell r="DX250"/>
          <cell r="DY250"/>
          <cell r="DZ250">
            <v>2.812919362147039</v>
          </cell>
          <cell r="EA250">
            <v>1.9893099723144543</v>
          </cell>
          <cell r="EB250">
            <v>1.7291940916290469</v>
          </cell>
          <cell r="EC250">
            <v>1.8627159871359795</v>
          </cell>
          <cell r="ED250"/>
          <cell r="EE250"/>
          <cell r="EF250"/>
          <cell r="EG250"/>
          <cell r="EH250"/>
          <cell r="EI250"/>
          <cell r="EJ250"/>
          <cell r="EK250">
            <v>2.41E-2</v>
          </cell>
          <cell r="EL250">
            <v>3.5200000000000002E-2</v>
          </cell>
          <cell r="EM250">
            <v>4.396794443253986E-2</v>
          </cell>
          <cell r="EN250">
            <v>4.3984752298205455E-2</v>
          </cell>
        </row>
        <row r="251">
          <cell r="B251">
            <v>37610</v>
          </cell>
          <cell r="C251" t="str">
            <v>Asheboro City Schools</v>
          </cell>
          <cell r="D251">
            <v>1.6567422919347753E-3</v>
          </cell>
          <cell r="E251">
            <v>2549878.2757642013</v>
          </cell>
          <cell r="F251">
            <v>1976179.2719221492</v>
          </cell>
          <cell r="G251">
            <v>-233015.43000000017</v>
          </cell>
          <cell r="H251">
            <v>-119878.78573351046</v>
          </cell>
          <cell r="I251">
            <v>-43256.086622684663</v>
          </cell>
          <cell r="J251">
            <v>503895.95799774444</v>
          </cell>
          <cell r="K251">
            <v>0</v>
          </cell>
          <cell r="L251">
            <v>-156218.62842125565</v>
          </cell>
          <cell r="M251">
            <v>7459.4928305729782</v>
          </cell>
          <cell r="N251">
            <v>355.62967341755115</v>
          </cell>
          <cell r="O251">
            <v>-3106.2244664062182</v>
          </cell>
          <cell r="P251">
            <v>5054.0795734260209</v>
          </cell>
          <cell r="Q251">
            <v>-5494137.8744747275</v>
          </cell>
          <cell r="R251">
            <v>-234294</v>
          </cell>
          <cell r="S251">
            <v>-1241084.3219570722</v>
          </cell>
          <cell r="T251">
            <v>2151006</v>
          </cell>
          <cell r="U251">
            <v>2519479.7734212992</v>
          </cell>
          <cell r="V251">
            <v>34906.552791752219</v>
          </cell>
          <cell r="W251">
            <v>0</v>
          </cell>
          <cell r="X251">
            <v>4705392.3262130506</v>
          </cell>
          <cell r="Y251">
            <v>4970269</v>
          </cell>
          <cell r="Z251">
            <v>15759297.563462701</v>
          </cell>
          <cell r="AA251">
            <v>0</v>
          </cell>
          <cell r="AB251">
            <v>2642552.5810222351</v>
          </cell>
          <cell r="AC251">
            <v>23372119.144484937</v>
          </cell>
          <cell r="AD251" t="str">
            <v>N/A</v>
          </cell>
          <cell r="AE251">
            <v>-5488295</v>
          </cell>
          <cell r="AF251">
            <v>-5488295</v>
          </cell>
          <cell r="AG251">
            <v>-5483249</v>
          </cell>
          <cell r="AH251">
            <v>-2434510</v>
          </cell>
          <cell r="AI251">
            <v>227623</v>
          </cell>
          <cell r="AJ251">
            <v>0</v>
          </cell>
          <cell r="AK251">
            <v>-18666726</v>
          </cell>
          <cell r="AL251">
            <v>48037419</v>
          </cell>
          <cell r="AM251">
            <v>-1241084.3219570722</v>
          </cell>
          <cell r="AN251">
            <v>-1690345.5699999998</v>
          </cell>
          <cell r="AO251">
            <v>2333037.3037772095</v>
          </cell>
          <cell r="AP251">
            <v>421178</v>
          </cell>
          <cell r="AQ251">
            <v>-1165085</v>
          </cell>
          <cell r="AR251">
            <v>5489083.7949013012</v>
          </cell>
          <cell r="AS251">
            <v>234294</v>
          </cell>
          <cell r="AT251">
            <v>52418497.20672144</v>
          </cell>
          <cell r="AU251">
            <v>1.6862224885279388E-3</v>
          </cell>
          <cell r="AV251">
            <v>2956596.0528678205</v>
          </cell>
          <cell r="AW251">
            <v>2127807.1811004551</v>
          </cell>
          <cell r="AX251">
            <v>-951300</v>
          </cell>
          <cell r="AY251">
            <v>0</v>
          </cell>
          <cell r="AZ251">
            <v>-22750.085514706865</v>
          </cell>
          <cell r="BA251">
            <v>-1726121.9811661688</v>
          </cell>
          <cell r="BB251">
            <v>0</v>
          </cell>
          <cell r="BC251">
            <v>-147775.34011552396</v>
          </cell>
          <cell r="BD251">
            <v>5144.0088719507039</v>
          </cell>
          <cell r="BE251">
            <v>502.17729175348251</v>
          </cell>
          <cell r="BF251">
            <v>-187.5293894756152</v>
          </cell>
          <cell r="BG251">
            <v>0</v>
          </cell>
          <cell r="BH251">
            <v>-3843028.91254781</v>
          </cell>
          <cell r="BI251">
            <v>717002</v>
          </cell>
          <cell r="BJ251">
            <v>-884112.428601705</v>
          </cell>
          <cell r="BK251">
            <v>2868008</v>
          </cell>
          <cell r="BL251">
            <v>0</v>
          </cell>
          <cell r="BM251">
            <v>5166.1759527848926</v>
          </cell>
          <cell r="BN251">
            <v>0</v>
          </cell>
          <cell r="BO251">
            <v>2873174.1759527847</v>
          </cell>
          <cell r="BP251">
            <v>4756480</v>
          </cell>
          <cell r="BQ251">
            <v>20810918.921779819</v>
          </cell>
          <cell r="BR251">
            <v>0</v>
          </cell>
          <cell r="BS251">
            <v>3285010.540280215</v>
          </cell>
          <cell r="BT251">
            <v>28852409.462060034</v>
          </cell>
          <cell r="BU251">
            <v>-5821051</v>
          </cell>
          <cell r="BV251">
            <v>-5821051</v>
          </cell>
          <cell r="BW251">
            <v>-5821051</v>
          </cell>
          <cell r="BX251">
            <v>-5815914</v>
          </cell>
          <cell r="BY251">
            <v>-2700168</v>
          </cell>
          <cell r="BZ251">
            <v>0</v>
          </cell>
          <cell r="CA251"/>
          <cell r="CB251">
            <v>-25979235</v>
          </cell>
          <cell r="CC251">
            <v>59406863</v>
          </cell>
          <cell r="CD251">
            <v>-884112.428601705</v>
          </cell>
          <cell r="CE251">
            <v>-1563124.8099999998</v>
          </cell>
          <cell r="CF251">
            <v>-8723784.2675645705</v>
          </cell>
          <cell r="CG251">
            <v>1432030</v>
          </cell>
          <cell r="CH251">
            <v>-4756480.1900000004</v>
          </cell>
          <cell r="CI251">
            <v>3843028.91254781</v>
          </cell>
          <cell r="CJ251">
            <v>-717002</v>
          </cell>
          <cell r="CK251">
            <v>48037418.216381535</v>
          </cell>
          <cell r="CL251"/>
          <cell r="CM251"/>
          <cell r="CN251"/>
          <cell r="CO251"/>
          <cell r="CP251"/>
          <cell r="CQ251"/>
          <cell r="CR251"/>
          <cell r="CS251">
            <v>1.707319596015172E-3</v>
          </cell>
          <cell r="CT251">
            <v>1.8119237313792939E-3</v>
          </cell>
          <cell r="CU251">
            <v>1.6862224885279388E-3</v>
          </cell>
          <cell r="CV251">
            <v>1.6567422919347753E-3</v>
          </cell>
          <cell r="CW251"/>
          <cell r="CX251"/>
          <cell r="CY251"/>
          <cell r="CZ251"/>
          <cell r="DA251"/>
          <cell r="DB251"/>
          <cell r="DC251"/>
          <cell r="DD251">
            <v>74274206</v>
          </cell>
          <cell r="DE251">
            <v>59406863</v>
          </cell>
          <cell r="DF251">
            <v>48037419</v>
          </cell>
          <cell r="DG251">
            <v>52418497</v>
          </cell>
          <cell r="DH251"/>
          <cell r="DI251"/>
          <cell r="DJ251"/>
          <cell r="DK251"/>
          <cell r="DL251"/>
          <cell r="DM251"/>
          <cell r="DN251"/>
          <cell r="DO251">
            <v>23940299.557365824</v>
          </cell>
          <cell r="DP251">
            <v>25368166.144426282</v>
          </cell>
          <cell r="DQ251">
            <v>25836938.170634404</v>
          </cell>
          <cell r="DR251">
            <v>26959205.615112107</v>
          </cell>
          <cell r="DS251"/>
          <cell r="DT251"/>
          <cell r="DU251"/>
          <cell r="DV251"/>
          <cell r="DW251"/>
          <cell r="DX251"/>
          <cell r="DY251"/>
          <cell r="DZ251">
            <v>3.1024760497262744</v>
          </cell>
          <cell r="EA251">
            <v>2.3417878399953818</v>
          </cell>
          <cell r="EB251">
            <v>1.8592535494239828</v>
          </cell>
          <cell r="EC251">
            <v>1.9443635598304339</v>
          </cell>
          <cell r="ED251"/>
          <cell r="EE251"/>
          <cell r="EF251"/>
          <cell r="EG251"/>
          <cell r="EH251"/>
          <cell r="EI251"/>
          <cell r="EJ251"/>
          <cell r="EK251">
            <v>2.41E-2</v>
          </cell>
          <cell r="EL251">
            <v>3.5200000000000002E-2</v>
          </cell>
          <cell r="EM251">
            <v>4.396794443253986E-2</v>
          </cell>
          <cell r="EN251">
            <v>4.3984752298205455E-2</v>
          </cell>
        </row>
        <row r="252">
          <cell r="B252">
            <v>37700</v>
          </cell>
          <cell r="C252" t="str">
            <v>Richmond County Schools</v>
          </cell>
          <cell r="D252">
            <v>2.2794879136059068E-3</v>
          </cell>
          <cell r="E252">
            <v>3508340.8802119219</v>
          </cell>
          <cell r="F252">
            <v>2718996.6643541236</v>
          </cell>
          <cell r="G252">
            <v>-448756.02</v>
          </cell>
          <cell r="H252">
            <v>-164939.49874254037</v>
          </cell>
          <cell r="I252">
            <v>-59515.428033862081</v>
          </cell>
          <cell r="J252">
            <v>693303.20808635978</v>
          </cell>
          <cell r="K252">
            <v>0</v>
          </cell>
          <cell r="L252">
            <v>-214938.96612640092</v>
          </cell>
          <cell r="M252">
            <v>10263.408999515324</v>
          </cell>
          <cell r="N252">
            <v>489.30575758298954</v>
          </cell>
          <cell r="O252">
            <v>-4273.8096097318012</v>
          </cell>
          <cell r="P252">
            <v>6953.8354625890561</v>
          </cell>
          <cell r="Q252">
            <v>-7559305.3557678126</v>
          </cell>
          <cell r="R252">
            <v>-330086</v>
          </cell>
          <cell r="S252">
            <v>-1843467.7754082559</v>
          </cell>
          <cell r="T252">
            <v>809439</v>
          </cell>
          <cell r="U252">
            <v>3466516.0176369199</v>
          </cell>
          <cell r="V252">
            <v>48027.424411024986</v>
          </cell>
          <cell r="W252">
            <v>0</v>
          </cell>
          <cell r="X252">
            <v>4323982.4420479443</v>
          </cell>
          <cell r="Y252">
            <v>4643401</v>
          </cell>
          <cell r="Z252">
            <v>21682991.070916966</v>
          </cell>
          <cell r="AA252">
            <v>0</v>
          </cell>
          <cell r="AB252">
            <v>3635850.1251716856</v>
          </cell>
          <cell r="AC252">
            <v>29962242.196088649</v>
          </cell>
          <cell r="AD252" t="str">
            <v>N/A</v>
          </cell>
          <cell r="AE252">
            <v>-7687147</v>
          </cell>
          <cell r="AF252">
            <v>-7687147</v>
          </cell>
          <cell r="AG252">
            <v>-7680203</v>
          </cell>
          <cell r="AH252">
            <v>-2768788</v>
          </cell>
          <cell r="AI252">
            <v>185027</v>
          </cell>
          <cell r="AJ252">
            <v>0</v>
          </cell>
          <cell r="AK252">
            <v>-25638258</v>
          </cell>
          <cell r="AL252">
            <v>66705494</v>
          </cell>
          <cell r="AM252">
            <v>-1843467.7754082559</v>
          </cell>
          <cell r="AN252">
            <v>-2474954.98</v>
          </cell>
          <cell r="AO252">
            <v>3209992.502660898</v>
          </cell>
          <cell r="AP252">
            <v>886160</v>
          </cell>
          <cell r="AQ252">
            <v>-2243805</v>
          </cell>
          <cell r="AR252">
            <v>7552351.5203052238</v>
          </cell>
          <cell r="AS252">
            <v>330086</v>
          </cell>
          <cell r="AT252">
            <v>72121856.267557874</v>
          </cell>
          <cell r="AU252">
            <v>2.3415143244913004E-3</v>
          </cell>
          <cell r="AV252">
            <v>4105574.4758617803</v>
          </cell>
          <cell r="AW252">
            <v>2954705.5790079501</v>
          </cell>
          <cell r="AX252">
            <v>-599896</v>
          </cell>
          <cell r="AY252">
            <v>0</v>
          </cell>
          <cell r="AZ252">
            <v>-31591.116521398206</v>
          </cell>
          <cell r="BA252">
            <v>-2396919.3699037302</v>
          </cell>
          <cell r="BB252">
            <v>0</v>
          </cell>
          <cell r="BC252">
            <v>-205203.09629433582</v>
          </cell>
          <cell r="BD252">
            <v>7143.04935495073</v>
          </cell>
          <cell r="BE252">
            <v>697.33106400540316</v>
          </cell>
          <cell r="BF252">
            <v>-260.40617694738194</v>
          </cell>
          <cell r="BG252">
            <v>0</v>
          </cell>
          <cell r="BH252">
            <v>-5336488.6955223568</v>
          </cell>
          <cell r="BI252">
            <v>269813</v>
          </cell>
          <cell r="BJ252">
            <v>-1232425.2491300828</v>
          </cell>
          <cell r="BK252">
            <v>1079252</v>
          </cell>
          <cell r="BL252">
            <v>0</v>
          </cell>
          <cell r="BM252">
            <v>7173.8309022604935</v>
          </cell>
          <cell r="BN252">
            <v>0</v>
          </cell>
          <cell r="BO252">
            <v>1086425.8309022605</v>
          </cell>
          <cell r="BP252">
            <v>2999495</v>
          </cell>
          <cell r="BQ252">
            <v>28898360.146836046</v>
          </cell>
          <cell r="BR252">
            <v>0</v>
          </cell>
          <cell r="BS252">
            <v>4561615.8534844397</v>
          </cell>
          <cell r="BT252">
            <v>36459471.000320487</v>
          </cell>
          <cell r="BU252">
            <v>-8087942</v>
          </cell>
          <cell r="BV252">
            <v>-8087942</v>
          </cell>
          <cell r="BW252">
            <v>-8087942</v>
          </cell>
          <cell r="BX252">
            <v>-8080809</v>
          </cell>
          <cell r="BY252">
            <v>-3028409</v>
          </cell>
          <cell r="BZ252">
            <v>0</v>
          </cell>
          <cell r="CA252"/>
          <cell r="CB252">
            <v>-35373044</v>
          </cell>
          <cell r="CC252">
            <v>79378771</v>
          </cell>
          <cell r="CD252">
            <v>-1232425.2491300828</v>
          </cell>
          <cell r="CE252">
            <v>-2300395.89</v>
          </cell>
          <cell r="CF252">
            <v>-12113980.192558581</v>
          </cell>
          <cell r="CG252">
            <v>906344</v>
          </cell>
          <cell r="CH252">
            <v>-2999495.11</v>
          </cell>
          <cell r="CI252">
            <v>5336488.6955223568</v>
          </cell>
          <cell r="CJ252">
            <v>-269813</v>
          </cell>
          <cell r="CK252">
            <v>66705494.253833696</v>
          </cell>
          <cell r="CL252"/>
          <cell r="CM252"/>
          <cell r="CN252"/>
          <cell r="CO252"/>
          <cell r="CP252"/>
          <cell r="CQ252"/>
          <cell r="CR252"/>
          <cell r="CS252">
            <v>2.3816434519789462E-3</v>
          </cell>
          <cell r="CT252">
            <v>2.421071762156305E-3</v>
          </cell>
          <cell r="CU252">
            <v>2.3415143244913004E-3</v>
          </cell>
          <cell r="CV252">
            <v>2.2794879136059068E-3</v>
          </cell>
          <cell r="CW252"/>
          <cell r="CX252"/>
          <cell r="CY252"/>
          <cell r="CZ252"/>
          <cell r="DA252"/>
          <cell r="DB252"/>
          <cell r="DC252"/>
          <cell r="DD252">
            <v>103609585</v>
          </cell>
          <cell r="DE252">
            <v>79378771</v>
          </cell>
          <cell r="DF252">
            <v>66705494</v>
          </cell>
          <cell r="DG252">
            <v>72121857</v>
          </cell>
          <cell r="DH252"/>
          <cell r="DI252"/>
          <cell r="DJ252"/>
          <cell r="DK252"/>
          <cell r="DL252"/>
          <cell r="DM252"/>
          <cell r="DN252"/>
          <cell r="DO252">
            <v>36928933.889285728</v>
          </cell>
          <cell r="DP252">
            <v>37958971.613284469</v>
          </cell>
          <cell r="DQ252">
            <v>38023314.579666547</v>
          </cell>
          <cell r="DR252">
            <v>39472887.306685865</v>
          </cell>
          <cell r="DS252"/>
          <cell r="DT252"/>
          <cell r="DU252"/>
          <cell r="DV252"/>
          <cell r="DW252"/>
          <cell r="DX252"/>
          <cell r="DY252"/>
          <cell r="DZ252">
            <v>2.8056478779112677</v>
          </cell>
          <cell r="EA252">
            <v>2.091172853908926</v>
          </cell>
          <cell r="EB252">
            <v>1.7543313816116288</v>
          </cell>
          <cell r="EC252">
            <v>1.827123930399287</v>
          </cell>
          <cell r="ED252"/>
          <cell r="EE252"/>
          <cell r="EF252"/>
          <cell r="EG252"/>
          <cell r="EH252"/>
          <cell r="EI252"/>
          <cell r="EJ252"/>
          <cell r="EK252">
            <v>2.41E-2</v>
          </cell>
          <cell r="EL252">
            <v>3.5200000000000002E-2</v>
          </cell>
          <cell r="EM252">
            <v>4.396794443253986E-2</v>
          </cell>
          <cell r="EN252">
            <v>4.3984752298205455E-2</v>
          </cell>
        </row>
        <row r="253">
          <cell r="B253">
            <v>37705</v>
          </cell>
          <cell r="C253" t="str">
            <v>Richmond Technical College</v>
          </cell>
          <cell r="D253">
            <v>6.9279869455236148E-4</v>
          </cell>
          <cell r="E253">
            <v>1066280.7060076022</v>
          </cell>
          <cell r="F253">
            <v>826377.41938140942</v>
          </cell>
          <cell r="G253">
            <v>-111989.2699999999</v>
          </cell>
          <cell r="H253">
            <v>-50129.622853840927</v>
          </cell>
          <cell r="I253">
            <v>-18088.365637508341</v>
          </cell>
          <cell r="J253">
            <v>210713.79875464222</v>
          </cell>
          <cell r="K253">
            <v>0</v>
          </cell>
          <cell r="L253">
            <v>-65325.827898444943</v>
          </cell>
          <cell r="M253">
            <v>3119.3305803816088</v>
          </cell>
          <cell r="N253">
            <v>148.7133965778317</v>
          </cell>
          <cell r="O253">
            <v>-1298.927579617528</v>
          </cell>
          <cell r="P253">
            <v>2113.4607039844632</v>
          </cell>
          <cell r="Q253">
            <v>-2297479.5571142635</v>
          </cell>
          <cell r="R253">
            <v>137829</v>
          </cell>
          <cell r="S253">
            <v>-297729.14225907763</v>
          </cell>
          <cell r="T253">
            <v>1133496</v>
          </cell>
          <cell r="U253">
            <v>1053568.9868452242</v>
          </cell>
          <cell r="V253">
            <v>14596.847272611969</v>
          </cell>
          <cell r="W253">
            <v>0</v>
          </cell>
          <cell r="X253">
            <v>2201661.8341178363</v>
          </cell>
          <cell r="Y253">
            <v>996570</v>
          </cell>
          <cell r="Z253">
            <v>6590053.7652593497</v>
          </cell>
          <cell r="AA253">
            <v>0</v>
          </cell>
          <cell r="AB253">
            <v>1105034.2514527016</v>
          </cell>
          <cell r="AC253">
            <v>8691658.0167120509</v>
          </cell>
          <cell r="AD253" t="str">
            <v>N/A</v>
          </cell>
          <cell r="AE253">
            <v>-2073779</v>
          </cell>
          <cell r="AF253">
            <v>-2073779</v>
          </cell>
          <cell r="AG253">
            <v>-2071669</v>
          </cell>
          <cell r="AH253">
            <v>-351407</v>
          </cell>
          <cell r="AI253">
            <v>80638</v>
          </cell>
          <cell r="AJ253">
            <v>0</v>
          </cell>
          <cell r="AK253">
            <v>-6489996</v>
          </cell>
          <cell r="AL253">
            <v>20183736</v>
          </cell>
          <cell r="AM253">
            <v>-297729.14225907763</v>
          </cell>
          <cell r="AN253">
            <v>-763658.7300000001</v>
          </cell>
          <cell r="AO253">
            <v>975604.47769534297</v>
          </cell>
          <cell r="AP253">
            <v>224250</v>
          </cell>
          <cell r="AQ253">
            <v>-559935</v>
          </cell>
          <cell r="AR253">
            <v>2295366.0964102787</v>
          </cell>
          <cell r="AS253">
            <v>-137829</v>
          </cell>
          <cell r="AT253">
            <v>21919804.701846544</v>
          </cell>
          <cell r="AU253">
            <v>7.0849497387829316E-4</v>
          </cell>
          <cell r="AV253">
            <v>1242263.970203564</v>
          </cell>
          <cell r="AW253">
            <v>894034.27095073601</v>
          </cell>
          <cell r="AX253">
            <v>283376</v>
          </cell>
          <cell r="AY253">
            <v>0</v>
          </cell>
          <cell r="AZ253">
            <v>-9558.8342298425669</v>
          </cell>
          <cell r="BA253">
            <v>-725259.42233441479</v>
          </cell>
          <cell r="BB253">
            <v>0</v>
          </cell>
          <cell r="BC253">
            <v>-62090.315155507604</v>
          </cell>
          <cell r="BD253">
            <v>2161.3425607578338</v>
          </cell>
          <cell r="BE253">
            <v>210.99830516064225</v>
          </cell>
          <cell r="BF253">
            <v>-78.793653151860951</v>
          </cell>
          <cell r="BG253">
            <v>0</v>
          </cell>
          <cell r="BH253">
            <v>-1614713.7685170143</v>
          </cell>
          <cell r="BI253">
            <v>-145545</v>
          </cell>
          <cell r="BJ253">
            <v>-135199.551869713</v>
          </cell>
          <cell r="BK253">
            <v>1416870</v>
          </cell>
          <cell r="BL253">
            <v>0</v>
          </cell>
          <cell r="BM253">
            <v>2170.6564356844378</v>
          </cell>
          <cell r="BN253">
            <v>0</v>
          </cell>
          <cell r="BO253">
            <v>1419040.6564356845</v>
          </cell>
          <cell r="BP253">
            <v>582180</v>
          </cell>
          <cell r="BQ253">
            <v>8744060.5010205153</v>
          </cell>
          <cell r="BR253">
            <v>0</v>
          </cell>
          <cell r="BS253">
            <v>1380252.8864133258</v>
          </cell>
          <cell r="BT253">
            <v>10706493.387433842</v>
          </cell>
          <cell r="BU253">
            <v>-2209542</v>
          </cell>
          <cell r="BV253">
            <v>-2209542</v>
          </cell>
          <cell r="BW253">
            <v>-2209542</v>
          </cell>
          <cell r="BX253">
            <v>-2207383</v>
          </cell>
          <cell r="BY253">
            <v>-451444</v>
          </cell>
          <cell r="BZ253">
            <v>0</v>
          </cell>
          <cell r="CA253"/>
          <cell r="CB253">
            <v>-9287453</v>
          </cell>
          <cell r="CC253">
            <v>21974619</v>
          </cell>
          <cell r="CD253">
            <v>-135199.551869713</v>
          </cell>
          <cell r="CE253">
            <v>-731452.12</v>
          </cell>
          <cell r="CF253">
            <v>-3665445.8998253462</v>
          </cell>
          <cell r="CG253">
            <v>-435914</v>
          </cell>
          <cell r="CH253">
            <v>1416870.12</v>
          </cell>
          <cell r="CI253">
            <v>1614713.7685170143</v>
          </cell>
          <cell r="CJ253">
            <v>145545</v>
          </cell>
          <cell r="CK253">
            <v>20183736.316821955</v>
          </cell>
          <cell r="CL253"/>
          <cell r="CM253"/>
          <cell r="CN253"/>
          <cell r="CO253"/>
          <cell r="CP253"/>
          <cell r="CQ253"/>
          <cell r="CR253"/>
          <cell r="CS253">
            <v>6.9131020644434534E-4</v>
          </cell>
          <cell r="CT253">
            <v>6.7023120102396535E-4</v>
          </cell>
          <cell r="CU253">
            <v>7.0849497387829316E-4</v>
          </cell>
          <cell r="CV253">
            <v>6.9279869455236148E-4</v>
          </cell>
          <cell r="CW253"/>
          <cell r="CX253"/>
          <cell r="CY253"/>
          <cell r="CZ253"/>
          <cell r="DA253"/>
          <cell r="DB253"/>
          <cell r="DC253"/>
          <cell r="DD253">
            <v>30074344</v>
          </cell>
          <cell r="DE253">
            <v>21974619</v>
          </cell>
          <cell r="DF253">
            <v>20183736</v>
          </cell>
          <cell r="DG253">
            <v>21919804</v>
          </cell>
          <cell r="DH253"/>
          <cell r="DI253"/>
          <cell r="DJ253"/>
          <cell r="DK253"/>
          <cell r="DL253"/>
          <cell r="DM253"/>
          <cell r="DN253"/>
          <cell r="DO253">
            <v>10952508.664287999</v>
          </cell>
          <cell r="DP253">
            <v>11721415.201006364</v>
          </cell>
          <cell r="DQ253">
            <v>12090194.639812198</v>
          </cell>
          <cell r="DR253">
            <v>12179540.732517427</v>
          </cell>
          <cell r="DS253"/>
          <cell r="DT253"/>
          <cell r="DU253"/>
          <cell r="DV253"/>
          <cell r="DW253"/>
          <cell r="DX253"/>
          <cell r="DY253"/>
          <cell r="DZ253">
            <v>2.7458863463912242</v>
          </cell>
          <cell r="EA253">
            <v>1.8747411147173874</v>
          </cell>
          <cell r="EB253">
            <v>1.6694301954028363</v>
          </cell>
          <cell r="EC253">
            <v>1.7997233624316906</v>
          </cell>
          <cell r="ED253"/>
          <cell r="EE253"/>
          <cell r="EF253"/>
          <cell r="EG253"/>
          <cell r="EH253"/>
          <cell r="EI253"/>
          <cell r="EJ253"/>
          <cell r="EK253">
            <v>2.41E-2</v>
          </cell>
          <cell r="EL253">
            <v>3.5200000000000002E-2</v>
          </cell>
          <cell r="EM253">
            <v>4.396794443253986E-2</v>
          </cell>
          <cell r="EN253">
            <v>4.3984752298205455E-2</v>
          </cell>
        </row>
        <row r="254">
          <cell r="B254">
            <v>37800</v>
          </cell>
          <cell r="C254" t="str">
            <v>Robeson County Schools</v>
          </cell>
          <cell r="D254">
            <v>7.1344130744537132E-3</v>
          </cell>
          <cell r="E254">
            <v>10980515.797440518</v>
          </cell>
          <cell r="F254">
            <v>8510001.4067974687</v>
          </cell>
          <cell r="G254">
            <v>-1546124.3100000005</v>
          </cell>
          <cell r="H254">
            <v>-516232.83865591296</v>
          </cell>
          <cell r="I254">
            <v>-186273.26135930707</v>
          </cell>
          <cell r="J254">
            <v>2169922.2192880553</v>
          </cell>
          <cell r="K254">
            <v>0</v>
          </cell>
          <cell r="L254">
            <v>-672722.74662600993</v>
          </cell>
          <cell r="M254">
            <v>32122.740777675994</v>
          </cell>
          <cell r="N254">
            <v>1531.4445729099364</v>
          </cell>
          <cell r="O254">
            <v>-13376.303938880192</v>
          </cell>
          <cell r="P254">
            <v>21764.333272298467</v>
          </cell>
          <cell r="Q254">
            <v>-23659352.015893973</v>
          </cell>
          <cell r="R254">
            <v>1253293</v>
          </cell>
          <cell r="S254">
            <v>-3624930.5343251564</v>
          </cell>
          <cell r="T254">
            <v>5498232</v>
          </cell>
          <cell r="U254">
            <v>10849611.025096146</v>
          </cell>
          <cell r="V254">
            <v>150317.74575559047</v>
          </cell>
          <cell r="W254">
            <v>0</v>
          </cell>
          <cell r="X254">
            <v>16498160.770851737</v>
          </cell>
          <cell r="Y254">
            <v>10048409</v>
          </cell>
          <cell r="Z254">
            <v>67864108.454473644</v>
          </cell>
          <cell r="AA254">
            <v>0</v>
          </cell>
          <cell r="AB254">
            <v>11379598.248777408</v>
          </cell>
          <cell r="AC254">
            <v>89292115.703251049</v>
          </cell>
          <cell r="AD254" t="str">
            <v>N/A</v>
          </cell>
          <cell r="AE254">
            <v>-21914644</v>
          </cell>
          <cell r="AF254">
            <v>-21914644</v>
          </cell>
          <cell r="AG254">
            <v>-21892911</v>
          </cell>
          <cell r="AH254">
            <v>-7509284</v>
          </cell>
          <cell r="AI254">
            <v>437528</v>
          </cell>
          <cell r="AJ254">
            <v>0</v>
          </cell>
          <cell r="AK254">
            <v>-72793955</v>
          </cell>
          <cell r="AL254">
            <v>209476067</v>
          </cell>
          <cell r="AM254">
            <v>-3624930.5343251564</v>
          </cell>
          <cell r="AN254">
            <v>-7946438.6899999995</v>
          </cell>
          <cell r="AO254">
            <v>10046735.647593198</v>
          </cell>
          <cell r="AP254">
            <v>3124136</v>
          </cell>
          <cell r="AQ254">
            <v>-7730605</v>
          </cell>
          <cell r="AR254">
            <v>23637587.682621676</v>
          </cell>
          <cell r="AS254">
            <v>-1253293</v>
          </cell>
          <cell r="AT254">
            <v>225729259.10588974</v>
          </cell>
          <cell r="AU254">
            <v>7.3530856091640565E-3</v>
          </cell>
          <cell r="AV254">
            <v>12892784.929841964</v>
          </cell>
          <cell r="AW254">
            <v>9278697.4843897987</v>
          </cell>
          <cell r="AX254">
            <v>-579448</v>
          </cell>
          <cell r="AY254">
            <v>0</v>
          </cell>
          <cell r="AZ254">
            <v>-99205.963355096726</v>
          </cell>
          <cell r="BA254">
            <v>-7527074.7399739763</v>
          </cell>
          <cell r="BB254">
            <v>0</v>
          </cell>
          <cell r="BC254">
            <v>-644401.75254772091</v>
          </cell>
          <cell r="BD254">
            <v>22431.403843257573</v>
          </cell>
          <cell r="BE254">
            <v>2189.8371314363658</v>
          </cell>
          <cell r="BF254">
            <v>-817.75665099346134</v>
          </cell>
          <cell r="BG254">
            <v>0</v>
          </cell>
          <cell r="BH254">
            <v>-16758239.66570737</v>
          </cell>
          <cell r="BI254">
            <v>1832744</v>
          </cell>
          <cell r="BJ254">
            <v>-1580340.2230287027</v>
          </cell>
          <cell r="BK254">
            <v>7330976</v>
          </cell>
          <cell r="BL254">
            <v>0</v>
          </cell>
          <cell r="BM254">
            <v>22528.067506675641</v>
          </cell>
          <cell r="BN254">
            <v>0</v>
          </cell>
          <cell r="BO254">
            <v>7353504.0675066756</v>
          </cell>
          <cell r="BP254">
            <v>2897255</v>
          </cell>
          <cell r="BQ254">
            <v>90749868.10952124</v>
          </cell>
          <cell r="BR254">
            <v>0</v>
          </cell>
          <cell r="BS254">
            <v>14324897.155637994</v>
          </cell>
          <cell r="BT254">
            <v>107972020.26515923</v>
          </cell>
          <cell r="BU254">
            <v>-23108796</v>
          </cell>
          <cell r="BV254">
            <v>-23108796</v>
          </cell>
          <cell r="BW254">
            <v>-23108796</v>
          </cell>
          <cell r="BX254">
            <v>-23086397</v>
          </cell>
          <cell r="BY254">
            <v>-8205732</v>
          </cell>
          <cell r="BZ254">
            <v>0</v>
          </cell>
          <cell r="CA254"/>
          <cell r="CB254">
            <v>-100618517</v>
          </cell>
          <cell r="CC254">
            <v>243610920</v>
          </cell>
          <cell r="CD254">
            <v>-1580340.2230287027</v>
          </cell>
          <cell r="CE254">
            <v>-7419500.4399999995</v>
          </cell>
          <cell r="CF254">
            <v>-38041677.768916793</v>
          </cell>
          <cell r="CG254">
            <v>878424</v>
          </cell>
          <cell r="CH254">
            <v>-2897254.5600000005</v>
          </cell>
          <cell r="CI254">
            <v>16758239.66570737</v>
          </cell>
          <cell r="CJ254">
            <v>-1832744</v>
          </cell>
          <cell r="CK254">
            <v>209476066.6737619</v>
          </cell>
          <cell r="CL254"/>
          <cell r="CM254"/>
          <cell r="CN254"/>
          <cell r="CO254"/>
          <cell r="CP254"/>
          <cell r="CQ254"/>
          <cell r="CR254"/>
          <cell r="CS254">
            <v>7.1731948989898703E-3</v>
          </cell>
          <cell r="CT254">
            <v>7.4301921565422683E-3</v>
          </cell>
          <cell r="CU254">
            <v>7.3530856091640565E-3</v>
          </cell>
          <cell r="CV254">
            <v>7.1344130744537132E-3</v>
          </cell>
          <cell r="CW254"/>
          <cell r="CX254"/>
          <cell r="CY254"/>
          <cell r="CZ254"/>
          <cell r="DA254"/>
          <cell r="DB254"/>
          <cell r="DC254"/>
          <cell r="DD254">
            <v>312058360</v>
          </cell>
          <cell r="DE254">
            <v>243610920</v>
          </cell>
          <cell r="DF254">
            <v>209476067</v>
          </cell>
          <cell r="DG254">
            <v>225729259</v>
          </cell>
          <cell r="DH254"/>
          <cell r="DI254"/>
          <cell r="DJ254"/>
          <cell r="DK254"/>
          <cell r="DL254"/>
          <cell r="DM254"/>
          <cell r="DN254"/>
          <cell r="DO254">
            <v>113011828.34260319</v>
          </cell>
          <cell r="DP254">
            <v>118424851.45292202</v>
          </cell>
          <cell r="DQ254">
            <v>122637151.49225657</v>
          </cell>
          <cell r="DR254">
            <v>126737205.90257299</v>
          </cell>
          <cell r="DS254"/>
          <cell r="DT254"/>
          <cell r="DU254"/>
          <cell r="DV254"/>
          <cell r="DW254"/>
          <cell r="DX254"/>
          <cell r="DY254"/>
          <cell r="DZ254">
            <v>2.7612893674631422</v>
          </cell>
          <cell r="EA254">
            <v>2.0570928906492552</v>
          </cell>
          <cell r="EB254">
            <v>1.708096318701813</v>
          </cell>
          <cell r="EC254">
            <v>1.7810812333477308</v>
          </cell>
          <cell r="ED254"/>
          <cell r="EE254"/>
          <cell r="EF254"/>
          <cell r="EG254"/>
          <cell r="EH254"/>
          <cell r="EI254"/>
          <cell r="EJ254"/>
          <cell r="EK254">
            <v>2.41E-2</v>
          </cell>
          <cell r="EL254">
            <v>3.5200000000000002E-2</v>
          </cell>
          <cell r="EM254">
            <v>4.396794443253986E-2</v>
          </cell>
          <cell r="EN254">
            <v>4.3984752298205455E-2</v>
          </cell>
        </row>
        <row r="255">
          <cell r="B255">
            <v>37801</v>
          </cell>
          <cell r="C255" t="str">
            <v>Southeastern Academy Charter School</v>
          </cell>
          <cell r="D255">
            <v>5.8670834911473534E-5</v>
          </cell>
          <cell r="E255">
            <v>90299.793812231612</v>
          </cell>
          <cell r="F255">
            <v>69983.176250676057</v>
          </cell>
          <cell r="G255">
            <v>-14111.93</v>
          </cell>
          <cell r="H255">
            <v>-4245.3123104287852</v>
          </cell>
          <cell r="I255">
            <v>-1531.8439865455216</v>
          </cell>
          <cell r="J255">
            <v>17844.656171430903</v>
          </cell>
          <cell r="K255">
            <v>0</v>
          </cell>
          <cell r="L255">
            <v>-5532.2287617205075</v>
          </cell>
          <cell r="M255">
            <v>264.1658117357324</v>
          </cell>
          <cell r="N255">
            <v>12.594046738757262</v>
          </cell>
          <cell r="O255">
            <v>-110.00188970468682</v>
          </cell>
          <cell r="P255">
            <v>178.98201170179502</v>
          </cell>
          <cell r="Q255">
            <v>-194565.96103292529</v>
          </cell>
          <cell r="R255">
            <v>106856</v>
          </cell>
          <cell r="S255">
            <v>65342.09012319005</v>
          </cell>
          <cell r="T255">
            <v>322014</v>
          </cell>
          <cell r="U255">
            <v>89223.280270446165</v>
          </cell>
          <cell r="V255">
            <v>1236.1588197171211</v>
          </cell>
          <cell r="W255">
            <v>0</v>
          </cell>
          <cell r="X255">
            <v>412473.43909016327</v>
          </cell>
          <cell r="Y255">
            <v>70585</v>
          </cell>
          <cell r="Z255">
            <v>558089.90340128797</v>
          </cell>
          <cell r="AA255">
            <v>0</v>
          </cell>
          <cell r="AB255">
            <v>93581.703672804942</v>
          </cell>
          <cell r="AC255">
            <v>722256.60707409296</v>
          </cell>
          <cell r="AD255" t="str">
            <v>N/A</v>
          </cell>
          <cell r="AE255">
            <v>-85071</v>
          </cell>
          <cell r="AF255">
            <v>-85071</v>
          </cell>
          <cell r="AG255">
            <v>-84892</v>
          </cell>
          <cell r="AH255">
            <v>-56945</v>
          </cell>
          <cell r="AI255">
            <v>2196</v>
          </cell>
          <cell r="AJ255">
            <v>0</v>
          </cell>
          <cell r="AK255">
            <v>-309783</v>
          </cell>
          <cell r="AL255">
            <v>1720495</v>
          </cell>
          <cell r="AM255">
            <v>65342.09012319005</v>
          </cell>
          <cell r="AN255">
            <v>-53695.07</v>
          </cell>
          <cell r="AO255">
            <v>82620.723306561733</v>
          </cell>
          <cell r="AP255">
            <v>24608</v>
          </cell>
          <cell r="AQ255">
            <v>-70585</v>
          </cell>
          <cell r="AR255">
            <v>194386.97902122349</v>
          </cell>
          <cell r="AS255">
            <v>-106856</v>
          </cell>
          <cell r="AT255">
            <v>1856316.7224509753</v>
          </cell>
          <cell r="AU255">
            <v>6.0393298505323923E-5</v>
          </cell>
          <cell r="AV255">
            <v>105892.66196798813</v>
          </cell>
          <cell r="AW255">
            <v>76208.979019225342</v>
          </cell>
          <cell r="AX255">
            <v>1447</v>
          </cell>
          <cell r="AY255">
            <v>0</v>
          </cell>
          <cell r="AZ255">
            <v>-814.81104353601006</v>
          </cell>
          <cell r="BA255">
            <v>-61822.328176974916</v>
          </cell>
          <cell r="BB255">
            <v>0</v>
          </cell>
          <cell r="BC255">
            <v>-5292.6824829111129</v>
          </cell>
          <cell r="BD255">
            <v>184.23646074662472</v>
          </cell>
          <cell r="BE255">
            <v>17.985849014467529</v>
          </cell>
          <cell r="BF255">
            <v>-6.7165029965939329</v>
          </cell>
          <cell r="BG255">
            <v>0</v>
          </cell>
          <cell r="BH255">
            <v>-137640.90673627899</v>
          </cell>
          <cell r="BI255">
            <v>105410</v>
          </cell>
          <cell r="BJ255">
            <v>83583.418354276946</v>
          </cell>
          <cell r="BK255">
            <v>428870</v>
          </cell>
          <cell r="BL255">
            <v>0</v>
          </cell>
          <cell r="BM255">
            <v>185.0303910487757</v>
          </cell>
          <cell r="BN255">
            <v>0</v>
          </cell>
          <cell r="BO255">
            <v>429055.03039104876</v>
          </cell>
          <cell r="BP255">
            <v>0</v>
          </cell>
          <cell r="BQ255">
            <v>745358.36591193581</v>
          </cell>
          <cell r="BR255">
            <v>0</v>
          </cell>
          <cell r="BS255">
            <v>117655.06835665197</v>
          </cell>
          <cell r="BT255">
            <v>863013.43426858773</v>
          </cell>
          <cell r="BU255">
            <v>-93238</v>
          </cell>
          <cell r="BV255">
            <v>-93238</v>
          </cell>
          <cell r="BW255">
            <v>-93238</v>
          </cell>
          <cell r="BX255">
            <v>-93054</v>
          </cell>
          <cell r="BY255">
            <v>-61191</v>
          </cell>
          <cell r="BZ255">
            <v>0</v>
          </cell>
          <cell r="CA255"/>
          <cell r="CB255">
            <v>-433959</v>
          </cell>
          <cell r="CC255">
            <v>1962153</v>
          </cell>
          <cell r="CD255">
            <v>83583.418354276946</v>
          </cell>
          <cell r="CE255">
            <v>-46019.28</v>
          </cell>
          <cell r="CF255">
            <v>-312448.74917248875</v>
          </cell>
          <cell r="CG255">
            <v>-6234</v>
          </cell>
          <cell r="CH255">
            <v>7230.2799999999988</v>
          </cell>
          <cell r="CI255">
            <v>137640.90673627899</v>
          </cell>
          <cell r="CJ255">
            <v>-105410</v>
          </cell>
          <cell r="CK255">
            <v>1720495.5759180672</v>
          </cell>
          <cell r="CL255"/>
          <cell r="CM255"/>
          <cell r="CN255"/>
          <cell r="CO255"/>
          <cell r="CP255"/>
          <cell r="CQ255"/>
          <cell r="CR255"/>
          <cell r="CS255">
            <v>4.4965534032614388E-5</v>
          </cell>
          <cell r="CT255">
            <v>5.9846132449314987E-5</v>
          </cell>
          <cell r="CU255">
            <v>6.0393298505323923E-5</v>
          </cell>
          <cell r="CV255">
            <v>5.8670834911473534E-5</v>
          </cell>
          <cell r="CW255"/>
          <cell r="CX255"/>
          <cell r="CY255"/>
          <cell r="CZ255"/>
          <cell r="DA255"/>
          <cell r="DB255"/>
          <cell r="DC255"/>
          <cell r="DD255">
            <v>1956154</v>
          </cell>
          <cell r="DE255">
            <v>1962153</v>
          </cell>
          <cell r="DF255">
            <v>1720495</v>
          </cell>
          <cell r="DG255">
            <v>1856316</v>
          </cell>
          <cell r="DH255"/>
          <cell r="DI255"/>
          <cell r="DJ255"/>
          <cell r="DK255"/>
          <cell r="DL255"/>
          <cell r="DM255"/>
          <cell r="DN255"/>
          <cell r="DO255">
            <v>693159.72477163619</v>
          </cell>
          <cell r="DP255">
            <v>722732.30346463248</v>
          </cell>
          <cell r="DQ255">
            <v>760654.09774739132</v>
          </cell>
          <cell r="DR255">
            <v>856378.99039060867</v>
          </cell>
          <cell r="DS255"/>
          <cell r="DT255"/>
          <cell r="DU255"/>
          <cell r="DV255"/>
          <cell r="DW255"/>
          <cell r="DX255"/>
          <cell r="DY255"/>
          <cell r="DZ255">
            <v>2.8220826024542345</v>
          </cell>
          <cell r="EA255">
            <v>2.7149097813863245</v>
          </cell>
          <cell r="EB255">
            <v>2.261862527389376</v>
          </cell>
          <cell r="EC255">
            <v>2.1676337472423319</v>
          </cell>
          <cell r="ED255"/>
          <cell r="EE255"/>
          <cell r="EF255"/>
          <cell r="EG255"/>
          <cell r="EH255"/>
          <cell r="EI255"/>
          <cell r="EJ255"/>
          <cell r="EK255">
            <v>2.41E-2</v>
          </cell>
          <cell r="EL255">
            <v>3.5200000000000002E-2</v>
          </cell>
          <cell r="EM255">
            <v>4.396794443253986E-2</v>
          </cell>
          <cell r="EN255">
            <v>4.3984752298205455E-2</v>
          </cell>
        </row>
        <row r="256">
          <cell r="B256">
            <v>37805</v>
          </cell>
          <cell r="C256" t="str">
            <v>Robeson Community College</v>
          </cell>
          <cell r="D256">
            <v>4.8517438620649604E-4</v>
          </cell>
          <cell r="E256">
            <v>746727.86067435041</v>
          </cell>
          <cell r="F256">
            <v>578721.00564846082</v>
          </cell>
          <cell r="G256">
            <v>-401216.76</v>
          </cell>
          <cell r="H256">
            <v>-35106.314706020552</v>
          </cell>
          <cell r="I256">
            <v>-12667.477240740522</v>
          </cell>
          <cell r="J256">
            <v>147565.14234207457</v>
          </cell>
          <cell r="K256">
            <v>0</v>
          </cell>
          <cell r="L256">
            <v>-45748.380739282366</v>
          </cell>
          <cell r="M256">
            <v>2184.5007959919249</v>
          </cell>
          <cell r="N256">
            <v>104.14559304554162</v>
          </cell>
          <cell r="O256">
            <v>-909.65297152417327</v>
          </cell>
          <cell r="P256">
            <v>1480.0792898285574</v>
          </cell>
          <cell r="Q256">
            <v>-1608949.6742846966</v>
          </cell>
          <cell r="R256">
            <v>-308711</v>
          </cell>
          <cell r="S256">
            <v>-936526.52559851238</v>
          </cell>
          <cell r="T256">
            <v>333772</v>
          </cell>
          <cell r="U256">
            <v>737825.70685862901</v>
          </cell>
          <cell r="V256">
            <v>10222.329331344057</v>
          </cell>
          <cell r="W256">
            <v>0</v>
          </cell>
          <cell r="X256">
            <v>1081820.0361899729</v>
          </cell>
          <cell r="Y256">
            <v>3182547</v>
          </cell>
          <cell r="Z256">
            <v>4615085.6168881832</v>
          </cell>
          <cell r="AA256">
            <v>0</v>
          </cell>
          <cell r="AB256">
            <v>773867.38586759637</v>
          </cell>
          <cell r="AC256">
            <v>8571500.0027557798</v>
          </cell>
          <cell r="AD256" t="str">
            <v>N/A</v>
          </cell>
          <cell r="AE256">
            <v>-2180315</v>
          </cell>
          <cell r="AF256">
            <v>-2180315</v>
          </cell>
          <cell r="AG256">
            <v>-2178837</v>
          </cell>
          <cell r="AH256">
            <v>-683892</v>
          </cell>
          <cell r="AI256">
            <v>-266319</v>
          </cell>
          <cell r="AJ256">
            <v>0</v>
          </cell>
          <cell r="AK256">
            <v>-7489678</v>
          </cell>
          <cell r="AL256">
            <v>15477223</v>
          </cell>
          <cell r="AM256">
            <v>-936526.52559851238</v>
          </cell>
          <cell r="AN256">
            <v>-613569.24</v>
          </cell>
          <cell r="AO256">
            <v>683226.32153916743</v>
          </cell>
          <cell r="AP256">
            <v>830226</v>
          </cell>
          <cell r="AQ256">
            <v>-2006084.9999999998</v>
          </cell>
          <cell r="AR256">
            <v>1607469.5949948682</v>
          </cell>
          <cell r="AS256">
            <v>308711</v>
          </cell>
          <cell r="AT256">
            <v>15350675.150935523</v>
          </cell>
          <cell r="AU256">
            <v>5.432856835107981E-4</v>
          </cell>
          <cell r="AV256">
            <v>952588.59277217346</v>
          </cell>
          <cell r="AW256">
            <v>685560.29031052242</v>
          </cell>
          <cell r="AX256">
            <v>83441</v>
          </cell>
          <cell r="AY256">
            <v>0</v>
          </cell>
          <cell r="AZ256">
            <v>-7329.8724473640759</v>
          </cell>
          <cell r="BA256">
            <v>-556140.94032131461</v>
          </cell>
          <cell r="BB256">
            <v>0</v>
          </cell>
          <cell r="BC256">
            <v>-47611.882303141792</v>
          </cell>
          <cell r="BD256">
            <v>1657.3532822605594</v>
          </cell>
          <cell r="BE256">
            <v>161.79699597771781</v>
          </cell>
          <cell r="BF256">
            <v>-60.420278600699142</v>
          </cell>
          <cell r="BG256">
            <v>0</v>
          </cell>
          <cell r="BH256">
            <v>-1238189.2684446324</v>
          </cell>
          <cell r="BI256">
            <v>-392154</v>
          </cell>
          <cell r="BJ256">
            <v>-518077.35043411958</v>
          </cell>
          <cell r="BK256">
            <v>417215</v>
          </cell>
          <cell r="BL256">
            <v>0</v>
          </cell>
          <cell r="BM256">
            <v>1664.4953158559922</v>
          </cell>
          <cell r="BN256">
            <v>0</v>
          </cell>
          <cell r="BO256">
            <v>418879.49531585601</v>
          </cell>
          <cell r="BP256">
            <v>1568616</v>
          </cell>
          <cell r="BQ256">
            <v>6705090.4538565688</v>
          </cell>
          <cell r="BR256">
            <v>0</v>
          </cell>
          <cell r="BS256">
            <v>1058400.7797656306</v>
          </cell>
          <cell r="BT256">
            <v>9332107.2336221989</v>
          </cell>
          <cell r="BU256">
            <v>-2108714</v>
          </cell>
          <cell r="BV256">
            <v>-2108714</v>
          </cell>
          <cell r="BW256">
            <v>-2108714</v>
          </cell>
          <cell r="BX256">
            <v>-2107059</v>
          </cell>
          <cell r="BY256">
            <v>-480028</v>
          </cell>
          <cell r="BZ256">
            <v>0</v>
          </cell>
          <cell r="CA256"/>
          <cell r="CB256">
            <v>-8913229</v>
          </cell>
          <cell r="CC256">
            <v>17457246</v>
          </cell>
          <cell r="CD256">
            <v>-518077.35043411958</v>
          </cell>
          <cell r="CE256">
            <v>-575338.46</v>
          </cell>
          <cell r="CF256">
            <v>-2810724.6409352086</v>
          </cell>
          <cell r="CG256">
            <v>-123441</v>
          </cell>
          <cell r="CH256">
            <v>417215.45999999996</v>
          </cell>
          <cell r="CI256">
            <v>1238189.2684446324</v>
          </cell>
          <cell r="CJ256">
            <v>392154</v>
          </cell>
          <cell r="CK256">
            <v>15477223.277075304</v>
          </cell>
          <cell r="CL256"/>
          <cell r="CM256"/>
          <cell r="CN256"/>
          <cell r="CO256"/>
          <cell r="CP256"/>
          <cell r="CQ256"/>
          <cell r="CR256"/>
          <cell r="CS256">
            <v>5.8781813010430888E-4</v>
          </cell>
          <cell r="CT256">
            <v>5.3245023527176936E-4</v>
          </cell>
          <cell r="CU256">
            <v>5.432856835107981E-4</v>
          </cell>
          <cell r="CV256">
            <v>4.8517438620649604E-4</v>
          </cell>
          <cell r="CW256"/>
          <cell r="CX256"/>
          <cell r="CY256"/>
          <cell r="CZ256"/>
          <cell r="DA256"/>
          <cell r="DB256"/>
          <cell r="DC256"/>
          <cell r="DD256">
            <v>25572087</v>
          </cell>
          <cell r="DE256">
            <v>17457246</v>
          </cell>
          <cell r="DF256">
            <v>15477223</v>
          </cell>
          <cell r="DG256">
            <v>15350675</v>
          </cell>
          <cell r="DH256"/>
          <cell r="DI256"/>
          <cell r="DJ256"/>
          <cell r="DK256"/>
          <cell r="DL256"/>
          <cell r="DM256"/>
          <cell r="DN256"/>
          <cell r="DO256">
            <v>9676642.907547418</v>
          </cell>
          <cell r="DP256">
            <v>9673956.7082152423</v>
          </cell>
          <cell r="DQ256">
            <v>9509787.1411867719</v>
          </cell>
          <cell r="DR256">
            <v>9785773.7458193637</v>
          </cell>
          <cell r="DS256"/>
          <cell r="DT256"/>
          <cell r="DU256"/>
          <cell r="DV256"/>
          <cell r="DW256"/>
          <cell r="DX256"/>
          <cell r="DY256"/>
          <cell r="DZ256">
            <v>2.6426610183222463</v>
          </cell>
          <cell r="EA256">
            <v>1.8045611042661678</v>
          </cell>
          <cell r="EB256">
            <v>1.6275046717889547</v>
          </cell>
          <cell r="EC256">
            <v>1.5686725851962446</v>
          </cell>
          <cell r="ED256"/>
          <cell r="EE256"/>
          <cell r="EF256"/>
          <cell r="EG256"/>
          <cell r="EH256"/>
          <cell r="EI256"/>
          <cell r="EJ256"/>
          <cell r="EK256">
            <v>2.41E-2</v>
          </cell>
          <cell r="EL256">
            <v>3.5200000000000002E-2</v>
          </cell>
          <cell r="EM256">
            <v>4.396794443253986E-2</v>
          </cell>
          <cell r="EN256">
            <v>4.3984752298205455E-2</v>
          </cell>
        </row>
        <row r="257">
          <cell r="B257">
            <v>37900</v>
          </cell>
          <cell r="C257" t="str">
            <v>Rockingham County Schools</v>
          </cell>
          <cell r="D257">
            <v>3.4829242572524829E-3</v>
          </cell>
          <cell r="E257">
            <v>5360539.7429245515</v>
          </cell>
          <cell r="F257">
            <v>4154467.9316535355</v>
          </cell>
          <cell r="G257">
            <v>-1890162.2600000002</v>
          </cell>
          <cell r="H257">
            <v>-252017.91056689841</v>
          </cell>
          <cell r="I257">
            <v>-90936.094349364459</v>
          </cell>
          <cell r="J257">
            <v>1059326.7666223834</v>
          </cell>
          <cell r="K257">
            <v>0</v>
          </cell>
          <cell r="L257">
            <v>-328414.17341238743</v>
          </cell>
          <cell r="M257">
            <v>15681.888880896908</v>
          </cell>
          <cell r="N257">
            <v>747.63058936478899</v>
          </cell>
          <cell r="O257">
            <v>-6530.1312069984233</v>
          </cell>
          <cell r="P257">
            <v>10625.054017189768</v>
          </cell>
          <cell r="Q257">
            <v>-11550176.613980578</v>
          </cell>
          <cell r="R257">
            <v>-1171930</v>
          </cell>
          <cell r="S257">
            <v>-4688778.1688283039</v>
          </cell>
          <cell r="T257">
            <v>1229721</v>
          </cell>
          <cell r="U257">
            <v>5296633.7982826745</v>
          </cell>
          <cell r="V257">
            <v>73383.096482361405</v>
          </cell>
          <cell r="W257">
            <v>0</v>
          </cell>
          <cell r="X257">
            <v>6599737.8947650362</v>
          </cell>
          <cell r="Y257">
            <v>15778168</v>
          </cell>
          <cell r="Z257">
            <v>33130342.617706958</v>
          </cell>
          <cell r="AA257">
            <v>0</v>
          </cell>
          <cell r="AB257">
            <v>5555366.4141446603</v>
          </cell>
          <cell r="AC257">
            <v>54463877.031851612</v>
          </cell>
          <cell r="AD257" t="str">
            <v>N/A</v>
          </cell>
          <cell r="AE257">
            <v>-13617573</v>
          </cell>
          <cell r="AF257">
            <v>-13617573</v>
          </cell>
          <cell r="AG257">
            <v>-13606963</v>
          </cell>
          <cell r="AH257">
            <v>-6100257</v>
          </cell>
          <cell r="AI257">
            <v>-921773</v>
          </cell>
          <cell r="AJ257">
            <v>0</v>
          </cell>
          <cell r="AK257">
            <v>-47864139</v>
          </cell>
          <cell r="AL257">
            <v>106821568</v>
          </cell>
          <cell r="AM257">
            <v>-4688778.1688283039</v>
          </cell>
          <cell r="AN257">
            <v>-3911238.7399999998</v>
          </cell>
          <cell r="AO257">
            <v>4904680.8655503793</v>
          </cell>
          <cell r="AP257">
            <v>3811087</v>
          </cell>
          <cell r="AQ257">
            <v>-9450820</v>
          </cell>
          <cell r="AR257">
            <v>11539551.559963388</v>
          </cell>
          <cell r="AS257">
            <v>1171930</v>
          </cell>
          <cell r="AT257">
            <v>110197980.51668547</v>
          </cell>
          <cell r="AU257">
            <v>3.7496796174246697E-3</v>
          </cell>
          <cell r="AV257">
            <v>6574629.4049695386</v>
          </cell>
          <cell r="AW257">
            <v>4731638.4825038603</v>
          </cell>
          <cell r="AX257">
            <v>-1581832</v>
          </cell>
          <cell r="AY257">
            <v>0</v>
          </cell>
          <cell r="AZ257">
            <v>-50589.72497967082</v>
          </cell>
          <cell r="BA257">
            <v>-3838404.7502639103</v>
          </cell>
          <cell r="BB257">
            <v>0</v>
          </cell>
          <cell r="BC257">
            <v>-328610.36106386699</v>
          </cell>
          <cell r="BD257">
            <v>11438.813887391489</v>
          </cell>
          <cell r="BE257">
            <v>1116.6995862244758</v>
          </cell>
          <cell r="BF257">
            <v>-417.01206938514616</v>
          </cell>
          <cell r="BG257">
            <v>0</v>
          </cell>
          <cell r="BH257">
            <v>-8545804.1750671733</v>
          </cell>
          <cell r="BI257">
            <v>409907</v>
          </cell>
          <cell r="BJ257">
            <v>-2616927.6224969923</v>
          </cell>
          <cell r="BK257">
            <v>1639628</v>
          </cell>
          <cell r="BL257">
            <v>0</v>
          </cell>
          <cell r="BM257">
            <v>11488.107175642153</v>
          </cell>
          <cell r="BN257">
            <v>0</v>
          </cell>
          <cell r="BO257">
            <v>1651116.1071756422</v>
          </cell>
          <cell r="BP257">
            <v>7909185</v>
          </cell>
          <cell r="BQ257">
            <v>46277569.556671359</v>
          </cell>
          <cell r="BR257">
            <v>0</v>
          </cell>
          <cell r="BS257">
            <v>7304929.8949080128</v>
          </cell>
          <cell r="BT257">
            <v>61491684.45157937</v>
          </cell>
          <cell r="BU257">
            <v>-13595290</v>
          </cell>
          <cell r="BV257">
            <v>-13595290</v>
          </cell>
          <cell r="BW257">
            <v>-13595290</v>
          </cell>
          <cell r="BX257">
            <v>-13583867</v>
          </cell>
          <cell r="BY257">
            <v>-5470831</v>
          </cell>
          <cell r="BZ257">
            <v>0</v>
          </cell>
          <cell r="CA257"/>
          <cell r="CB257">
            <v>-59840568</v>
          </cell>
          <cell r="CC257">
            <v>129941774</v>
          </cell>
          <cell r="CD257">
            <v>-2616927.6224969923</v>
          </cell>
          <cell r="CE257">
            <v>-3763904.3600000003</v>
          </cell>
          <cell r="CF257">
            <v>-19399217.053174108</v>
          </cell>
          <cell r="CG257">
            <v>2433130</v>
          </cell>
          <cell r="CH257">
            <v>-7909184.6400000006</v>
          </cell>
          <cell r="CI257">
            <v>8545804.1750671733</v>
          </cell>
          <cell r="CJ257">
            <v>-409907</v>
          </cell>
          <cell r="CK257">
            <v>106821567.49939607</v>
          </cell>
          <cell r="CL257"/>
          <cell r="CM257"/>
          <cell r="CN257"/>
          <cell r="CO257"/>
          <cell r="CP257"/>
          <cell r="CQ257"/>
          <cell r="CR257"/>
          <cell r="CS257">
            <v>3.9041682104257506E-3</v>
          </cell>
          <cell r="CT257">
            <v>3.9632556306857759E-3</v>
          </cell>
          <cell r="CU257">
            <v>3.7496796174246697E-3</v>
          </cell>
          <cell r="CV257">
            <v>3.4829242572524829E-3</v>
          </cell>
          <cell r="CW257"/>
          <cell r="CX257"/>
          <cell r="CY257"/>
          <cell r="CZ257"/>
          <cell r="DA257"/>
          <cell r="DB257"/>
          <cell r="DC257"/>
          <cell r="DD257">
            <v>169844587</v>
          </cell>
          <cell r="DE257">
            <v>129941774</v>
          </cell>
          <cell r="DF257">
            <v>106821568</v>
          </cell>
          <cell r="DG257">
            <v>110197980</v>
          </cell>
          <cell r="DH257"/>
          <cell r="DI257"/>
          <cell r="DJ257"/>
          <cell r="DK257"/>
          <cell r="DL257"/>
          <cell r="DM257"/>
          <cell r="DN257"/>
          <cell r="DO257">
            <v>63694943.618241444</v>
          </cell>
          <cell r="DP257">
            <v>62943281.883179337</v>
          </cell>
          <cell r="DQ257">
            <v>62213691.195587426</v>
          </cell>
          <cell r="DR257">
            <v>62380078.531191714</v>
          </cell>
          <cell r="DS257"/>
          <cell r="DT257"/>
          <cell r="DU257"/>
          <cell r="DV257"/>
          <cell r="DW257"/>
          <cell r="DX257"/>
          <cell r="DY257"/>
          <cell r="DZ257">
            <v>2.6665317111821514</v>
          </cell>
          <cell r="EA257">
            <v>2.064426418710859</v>
          </cell>
          <cell r="EB257">
            <v>1.7170106120881707</v>
          </cell>
          <cell r="EC257">
            <v>1.766557250242929</v>
          </cell>
          <cell r="ED257"/>
          <cell r="EE257"/>
          <cell r="EF257"/>
          <cell r="EG257"/>
          <cell r="EH257"/>
          <cell r="EI257"/>
          <cell r="EJ257"/>
          <cell r="EK257">
            <v>2.41E-2</v>
          </cell>
          <cell r="EL257">
            <v>3.5200000000000002E-2</v>
          </cell>
          <cell r="EM257">
            <v>4.396794443253986E-2</v>
          </cell>
          <cell r="EN257">
            <v>4.3984752298205455E-2</v>
          </cell>
        </row>
        <row r="258">
          <cell r="B258">
            <v>37901</v>
          </cell>
          <cell r="C258" t="str">
            <v>Bethany Community Middle School</v>
          </cell>
          <cell r="D258">
            <v>8.6016858065352602E-5</v>
          </cell>
          <cell r="E258">
            <v>132387.83050210823</v>
          </cell>
          <cell r="F258">
            <v>102601.79436000751</v>
          </cell>
          <cell r="G258">
            <v>85192.11</v>
          </cell>
          <cell r="H258">
            <v>-6224.0196002023386</v>
          </cell>
          <cell r="I258">
            <v>-2245.8246412849749</v>
          </cell>
          <cell r="J258">
            <v>26161.912634088334</v>
          </cell>
          <cell r="K258">
            <v>0</v>
          </cell>
          <cell r="L258">
            <v>-8110.7578731407357</v>
          </cell>
          <cell r="M258">
            <v>387.29145695773195</v>
          </cell>
          <cell r="N258">
            <v>18.464034684876328</v>
          </cell>
          <cell r="O258">
            <v>-161.27292116987152</v>
          </cell>
          <cell r="P258">
            <v>262.40414543331951</v>
          </cell>
          <cell r="Q258">
            <v>-285251.65322379308</v>
          </cell>
          <cell r="R258">
            <v>119300</v>
          </cell>
          <cell r="S258">
            <v>164318.27887368901</v>
          </cell>
          <cell r="T258">
            <v>992194</v>
          </cell>
          <cell r="U258">
            <v>130809.56231027309</v>
          </cell>
          <cell r="V258">
            <v>1812.3229011872756</v>
          </cell>
          <cell r="W258">
            <v>0</v>
          </cell>
          <cell r="X258">
            <v>1124815.8852114603</v>
          </cell>
          <cell r="Y258">
            <v>66768</v>
          </cell>
          <cell r="Z258">
            <v>818211.29835647112</v>
          </cell>
          <cell r="AA258">
            <v>0</v>
          </cell>
          <cell r="AB258">
            <v>137199.41320902162</v>
          </cell>
          <cell r="AC258">
            <v>1022178.7115654927</v>
          </cell>
          <cell r="AD258" t="str">
            <v>N/A</v>
          </cell>
          <cell r="AE258">
            <v>-56192</v>
          </cell>
          <cell r="AF258">
            <v>-56192</v>
          </cell>
          <cell r="AG258">
            <v>-55930</v>
          </cell>
          <cell r="AH258">
            <v>161841</v>
          </cell>
          <cell r="AI258">
            <v>109110</v>
          </cell>
          <cell r="AJ258">
            <v>0</v>
          </cell>
          <cell r="AK258">
            <v>102637</v>
          </cell>
          <cell r="AL258">
            <v>2106393</v>
          </cell>
          <cell r="AM258">
            <v>164318.27887368901</v>
          </cell>
          <cell r="AN258">
            <v>-89418.11</v>
          </cell>
          <cell r="AO258">
            <v>121129.60452395923</v>
          </cell>
          <cell r="AP258">
            <v>-172552</v>
          </cell>
          <cell r="AQ258">
            <v>425970</v>
          </cell>
          <cell r="AR258">
            <v>284989.24907835975</v>
          </cell>
          <cell r="AS258">
            <v>-119300</v>
          </cell>
          <cell r="AT258">
            <v>2721530.0224760082</v>
          </cell>
          <cell r="AU258">
            <v>7.3939165030667298E-5</v>
          </cell>
          <cell r="AV258">
            <v>129643.77178533355</v>
          </cell>
          <cell r="AW258">
            <v>93302.210940249104</v>
          </cell>
          <cell r="AX258">
            <v>141552</v>
          </cell>
          <cell r="AY258">
            <v>0</v>
          </cell>
          <cell r="AZ258">
            <v>-997.56843404584538</v>
          </cell>
          <cell r="BA258">
            <v>-75688.717768155358</v>
          </cell>
          <cell r="BB258">
            <v>0</v>
          </cell>
          <cell r="BC258">
            <v>-6479.8004620394886</v>
          </cell>
          <cell r="BD258">
            <v>225.55963017336899</v>
          </cell>
          <cell r="BE258">
            <v>22.019970616113088</v>
          </cell>
          <cell r="BF258">
            <v>-8.222975657644394</v>
          </cell>
          <cell r="BG258">
            <v>0</v>
          </cell>
          <cell r="BH258">
            <v>-168512.96368995754</v>
          </cell>
          <cell r="BI258">
            <v>-22256</v>
          </cell>
          <cell r="BJ258">
            <v>90802.28899651629</v>
          </cell>
          <cell r="BK258">
            <v>707780</v>
          </cell>
          <cell r="BL258">
            <v>0</v>
          </cell>
          <cell r="BM258">
            <v>226.53163443686216</v>
          </cell>
          <cell r="BN258">
            <v>0</v>
          </cell>
          <cell r="BO258">
            <v>708006.53163443692</v>
          </cell>
          <cell r="BP258">
            <v>89024</v>
          </cell>
          <cell r="BQ258">
            <v>912537.9237117318</v>
          </cell>
          <cell r="BR258">
            <v>0</v>
          </cell>
          <cell r="BS258">
            <v>144044.41769561652</v>
          </cell>
          <cell r="BT258">
            <v>1145606.3414073484</v>
          </cell>
          <cell r="BU258">
            <v>-125674</v>
          </cell>
          <cell r="BV258">
            <v>-125674</v>
          </cell>
          <cell r="BW258">
            <v>-125674</v>
          </cell>
          <cell r="BX258">
            <v>-125448</v>
          </cell>
          <cell r="BY258">
            <v>64870</v>
          </cell>
          <cell r="BZ258">
            <v>0</v>
          </cell>
          <cell r="CA258"/>
          <cell r="CB258">
            <v>-437600</v>
          </cell>
          <cell r="CC258">
            <v>1789948</v>
          </cell>
          <cell r="CD258">
            <v>90802.28899651629</v>
          </cell>
          <cell r="CE258">
            <v>-69988.459999999992</v>
          </cell>
          <cell r="CF258">
            <v>-382529.19115940755</v>
          </cell>
          <cell r="CG258">
            <v>-220389</v>
          </cell>
          <cell r="CH258">
            <v>707780.46</v>
          </cell>
          <cell r="CI258">
            <v>168512.96368995754</v>
          </cell>
          <cell r="CJ258">
            <v>22256</v>
          </cell>
          <cell r="CK258">
            <v>2106393.0615270659</v>
          </cell>
          <cell r="CL258"/>
          <cell r="CM258"/>
          <cell r="CN258"/>
          <cell r="CO258"/>
          <cell r="CP258"/>
          <cell r="CQ258"/>
          <cell r="CR258"/>
          <cell r="CS258">
            <v>5.7632588406695614E-5</v>
          </cell>
          <cell r="CT258">
            <v>5.4593845024950394E-5</v>
          </cell>
          <cell r="CU258">
            <v>7.3939165030667298E-5</v>
          </cell>
          <cell r="CV258">
            <v>8.6016858065352602E-5</v>
          </cell>
          <cell r="CW258"/>
          <cell r="CX258"/>
          <cell r="CY258"/>
          <cell r="CZ258"/>
          <cell r="DA258"/>
          <cell r="DB258"/>
          <cell r="DC258"/>
          <cell r="DD258">
            <v>2507213</v>
          </cell>
          <cell r="DE258">
            <v>1789948</v>
          </cell>
          <cell r="DF258">
            <v>2106393</v>
          </cell>
          <cell r="DG258">
            <v>2721530</v>
          </cell>
          <cell r="DH258"/>
          <cell r="DI258"/>
          <cell r="DJ258"/>
          <cell r="DK258"/>
          <cell r="DL258"/>
          <cell r="DM258"/>
          <cell r="DN258"/>
          <cell r="DO258">
            <v>765469.69079542742</v>
          </cell>
          <cell r="DP258">
            <v>870379.59377585922</v>
          </cell>
          <cell r="DQ258">
            <v>1156841.4128606399</v>
          </cell>
          <cell r="DR258">
            <v>1426123.3063749874</v>
          </cell>
          <cell r="DS258"/>
          <cell r="DT258"/>
          <cell r="DU258"/>
          <cell r="DV258"/>
          <cell r="DW258"/>
          <cell r="DX258"/>
          <cell r="DY258"/>
          <cell r="DZ258">
            <v>3.2753916061583883</v>
          </cell>
          <cell r="EA258">
            <v>2.0565142069047044</v>
          </cell>
          <cell r="EB258">
            <v>1.8208139651495592</v>
          </cell>
          <cell r="EC258">
            <v>1.908341296881096</v>
          </cell>
          <cell r="ED258"/>
          <cell r="EE258"/>
          <cell r="EF258"/>
          <cell r="EG258"/>
          <cell r="EH258"/>
          <cell r="EI258"/>
          <cell r="EJ258"/>
          <cell r="EK258">
            <v>2.41E-2</v>
          </cell>
          <cell r="EL258">
            <v>3.5200000000000002E-2</v>
          </cell>
          <cell r="EM258">
            <v>4.396794443253986E-2</v>
          </cell>
          <cell r="EN258">
            <v>4.3984752298205455E-2</v>
          </cell>
        </row>
        <row r="259">
          <cell r="B259">
            <v>37905</v>
          </cell>
          <cell r="C259" t="str">
            <v>Rockingham Community College</v>
          </cell>
          <cell r="D259">
            <v>3.9472750008029303E-4</v>
          </cell>
          <cell r="E259">
            <v>607521.81084605085</v>
          </cell>
          <cell r="F259">
            <v>470835.02818375186</v>
          </cell>
          <cell r="G259">
            <v>-147582.37999999989</v>
          </cell>
          <cell r="H259">
            <v>-28561.746528477353</v>
          </cell>
          <cell r="I259">
            <v>-10305.988456351381</v>
          </cell>
          <cell r="J259">
            <v>120055.84258293602</v>
          </cell>
          <cell r="K259">
            <v>0</v>
          </cell>
          <cell r="L259">
            <v>-37219.903761062509</v>
          </cell>
          <cell r="M259">
            <v>1777.2631091829833</v>
          </cell>
          <cell r="N259">
            <v>84.730626257235386</v>
          </cell>
          <cell r="O259">
            <v>-740.07419517304129</v>
          </cell>
          <cell r="P259">
            <v>1204.1608432024429</v>
          </cell>
          <cell r="Q259">
            <v>-1309007.0307526402</v>
          </cell>
          <cell r="R259">
            <v>-180768</v>
          </cell>
          <cell r="S259">
            <v>-512706.28750232293</v>
          </cell>
          <cell r="T259">
            <v>0</v>
          </cell>
          <cell r="U259">
            <v>600279.20896740514</v>
          </cell>
          <cell r="V259">
            <v>8316.6684323717254</v>
          </cell>
          <cell r="W259">
            <v>0</v>
          </cell>
          <cell r="X259">
            <v>608595.87739977683</v>
          </cell>
          <cell r="Y259">
            <v>1459793</v>
          </cell>
          <cell r="Z259">
            <v>3754734.9159430927</v>
          </cell>
          <cell r="AA259">
            <v>0</v>
          </cell>
          <cell r="AB259">
            <v>629601.94788019476</v>
          </cell>
          <cell r="AC259">
            <v>5844129.8638232872</v>
          </cell>
          <cell r="AD259" t="str">
            <v>N/A</v>
          </cell>
          <cell r="AE259">
            <v>-1524627</v>
          </cell>
          <cell r="AF259">
            <v>-1524627</v>
          </cell>
          <cell r="AG259">
            <v>-1523424</v>
          </cell>
          <cell r="AH259">
            <v>-625023</v>
          </cell>
          <cell r="AI259">
            <v>-37833</v>
          </cell>
          <cell r="AJ259">
            <v>0</v>
          </cell>
          <cell r="AK259">
            <v>-5235534</v>
          </cell>
          <cell r="AL259">
            <v>11886891</v>
          </cell>
          <cell r="AM259">
            <v>-512706.28750232293</v>
          </cell>
          <cell r="AN259">
            <v>-513591.62000000011</v>
          </cell>
          <cell r="AO259">
            <v>555858.3172513718</v>
          </cell>
          <cell r="AP259">
            <v>321873</v>
          </cell>
          <cell r="AQ259">
            <v>-737915</v>
          </cell>
          <cell r="AR259">
            <v>1307802.8699094376</v>
          </cell>
          <cell r="AS259">
            <v>180768</v>
          </cell>
          <cell r="AT259">
            <v>12488980.279658485</v>
          </cell>
          <cell r="AU259">
            <v>4.1725688376091576E-4</v>
          </cell>
          <cell r="AV259">
            <v>731611.67280862655</v>
          </cell>
          <cell r="AW259">
            <v>526527.31159169564</v>
          </cell>
          <cell r="AX259">
            <v>-179579</v>
          </cell>
          <cell r="AY259">
            <v>0</v>
          </cell>
          <cell r="AZ259">
            <v>-5629.5238924537998</v>
          </cell>
          <cell r="BA259">
            <v>-427130.03992810892</v>
          </cell>
          <cell r="BB259">
            <v>0</v>
          </cell>
          <cell r="BC259">
            <v>-36567.106851446384</v>
          </cell>
          <cell r="BD259">
            <v>1272.8884394267709</v>
          </cell>
          <cell r="BE259">
            <v>124.26410706660585</v>
          </cell>
          <cell r="BF259">
            <v>-46.404272982085651</v>
          </cell>
          <cell r="BG259">
            <v>0</v>
          </cell>
          <cell r="BH259">
            <v>-950960.07742885198</v>
          </cell>
          <cell r="BI259">
            <v>-1194</v>
          </cell>
          <cell r="BJ259">
            <v>-341570.01542702771</v>
          </cell>
          <cell r="BK259">
            <v>0</v>
          </cell>
          <cell r="BL259">
            <v>0</v>
          </cell>
          <cell r="BM259">
            <v>1278.3736984206919</v>
          </cell>
          <cell r="BN259">
            <v>0</v>
          </cell>
          <cell r="BO259">
            <v>1278.3736984206919</v>
          </cell>
          <cell r="BP259">
            <v>902646</v>
          </cell>
          <cell r="BQ259">
            <v>5149675.8207059391</v>
          </cell>
          <cell r="BR259">
            <v>0</v>
          </cell>
          <cell r="BS259">
            <v>812878.05760181206</v>
          </cell>
          <cell r="BT259">
            <v>6865199.8783077514</v>
          </cell>
          <cell r="BU259">
            <v>-1563215</v>
          </cell>
          <cell r="BV259">
            <v>-1563215</v>
          </cell>
          <cell r="BW259">
            <v>-1563215</v>
          </cell>
          <cell r="BX259">
            <v>-1561944</v>
          </cell>
          <cell r="BY259">
            <v>-612334</v>
          </cell>
          <cell r="BZ259">
            <v>0</v>
          </cell>
          <cell r="CA259"/>
          <cell r="CB259">
            <v>-6863923</v>
          </cell>
          <cell r="CC259">
            <v>14524188</v>
          </cell>
          <cell r="CD259">
            <v>-341570.01542702771</v>
          </cell>
          <cell r="CE259">
            <v>-484479.32999999996</v>
          </cell>
          <cell r="CF259">
            <v>-2158706.2578344825</v>
          </cell>
          <cell r="CG259">
            <v>293175</v>
          </cell>
          <cell r="CH259">
            <v>-897869.66999999993</v>
          </cell>
          <cell r="CI259">
            <v>950960.07742885198</v>
          </cell>
          <cell r="CJ259">
            <v>1194</v>
          </cell>
          <cell r="CK259">
            <v>11886891.804167341</v>
          </cell>
          <cell r="CL259"/>
          <cell r="CM259"/>
          <cell r="CN259"/>
          <cell r="CO259"/>
          <cell r="CP259"/>
          <cell r="CQ259"/>
          <cell r="CR259"/>
          <cell r="CS259">
            <v>4.4464693495217513E-4</v>
          </cell>
          <cell r="CT259">
            <v>4.4299126867980817E-4</v>
          </cell>
          <cell r="CU259">
            <v>4.1725688376091576E-4</v>
          </cell>
          <cell r="CV259">
            <v>3.9472750008029303E-4</v>
          </cell>
          <cell r="CW259"/>
          <cell r="CX259"/>
          <cell r="CY259"/>
          <cell r="CZ259"/>
          <cell r="DA259"/>
          <cell r="DB259"/>
          <cell r="DC259"/>
          <cell r="DD259">
            <v>19343653</v>
          </cell>
          <cell r="DE259">
            <v>14524188</v>
          </cell>
          <cell r="DF259">
            <v>11886891</v>
          </cell>
          <cell r="DG259">
            <v>12488981</v>
          </cell>
          <cell r="DH259"/>
          <cell r="DI259"/>
          <cell r="DJ259"/>
          <cell r="DK259"/>
          <cell r="DL259"/>
          <cell r="DM259"/>
          <cell r="DN259"/>
          <cell r="DO259">
            <v>8033007.629048679</v>
          </cell>
          <cell r="DP259">
            <v>8366768.7886085166</v>
          </cell>
          <cell r="DQ259">
            <v>8007973.780520048</v>
          </cell>
          <cell r="DR259">
            <v>8191237.5383564485</v>
          </cell>
          <cell r="DS259"/>
          <cell r="DT259"/>
          <cell r="DU259"/>
          <cell r="DV259"/>
          <cell r="DW259"/>
          <cell r="DX259"/>
          <cell r="DY259"/>
          <cell r="DZ259">
            <v>2.4080212410168969</v>
          </cell>
          <cell r="EA259">
            <v>1.7359375365762353</v>
          </cell>
          <cell r="EB259">
            <v>1.4843818581069392</v>
          </cell>
          <cell r="EC259">
            <v>1.5246757210395687</v>
          </cell>
          <cell r="ED259"/>
          <cell r="EE259"/>
          <cell r="EF259"/>
          <cell r="EG259"/>
          <cell r="EH259"/>
          <cell r="EI259"/>
          <cell r="EJ259"/>
          <cell r="EK259">
            <v>2.41E-2</v>
          </cell>
          <cell r="EL259">
            <v>3.5200000000000002E-2</v>
          </cell>
          <cell r="EM259">
            <v>4.396794443253986E-2</v>
          </cell>
          <cell r="EN259">
            <v>4.3984752298205455E-2</v>
          </cell>
        </row>
        <row r="260">
          <cell r="B260">
            <v>38000</v>
          </cell>
          <cell r="C260" t="str">
            <v>Rowan-Salisbury School System</v>
          </cell>
          <cell r="D260">
            <v>6.269740333443222E-3</v>
          </cell>
          <cell r="E260">
            <v>9649705.1766931489</v>
          </cell>
          <cell r="F260">
            <v>7478610.85432625</v>
          </cell>
          <cell r="G260">
            <v>-1394785.5199999996</v>
          </cell>
          <cell r="H260">
            <v>-453666.73000171036</v>
          </cell>
          <cell r="I260">
            <v>-163697.41527418976</v>
          </cell>
          <cell r="J260">
            <v>1906933.1585831512</v>
          </cell>
          <cell r="K260">
            <v>0</v>
          </cell>
          <cell r="L260">
            <v>-591190.45865854342</v>
          </cell>
          <cell r="M260">
            <v>28229.546197107167</v>
          </cell>
          <cell r="N260">
            <v>1345.8373810155883</v>
          </cell>
          <cell r="O260">
            <v>-11755.129881432364</v>
          </cell>
          <cell r="P260">
            <v>19126.551367826229</v>
          </cell>
          <cell r="Q260">
            <v>-20791898.653631013</v>
          </cell>
          <cell r="R260">
            <v>1413934</v>
          </cell>
          <cell r="S260">
            <v>-2909108.7828983888</v>
          </cell>
          <cell r="T260">
            <v>6099294</v>
          </cell>
          <cell r="U260">
            <v>9534665.7302183527</v>
          </cell>
          <cell r="V260">
            <v>132099.61682352595</v>
          </cell>
          <cell r="W260">
            <v>0</v>
          </cell>
          <cell r="X260">
            <v>15766059.347041879</v>
          </cell>
          <cell r="Y260">
            <v>9450596</v>
          </cell>
          <cell r="Z260">
            <v>59639150.905592702</v>
          </cell>
          <cell r="AA260">
            <v>0</v>
          </cell>
          <cell r="AB260">
            <v>10000419.848720726</v>
          </cell>
          <cell r="AC260">
            <v>79090166.754313439</v>
          </cell>
          <cell r="AD260" t="str">
            <v>N/A</v>
          </cell>
          <cell r="AE260">
            <v>-18982161</v>
          </cell>
          <cell r="AF260">
            <v>-18982161</v>
          </cell>
          <cell r="AG260">
            <v>-18963062</v>
          </cell>
          <cell r="AH260">
            <v>-6745172</v>
          </cell>
          <cell r="AI260">
            <v>348448</v>
          </cell>
          <cell r="AJ260">
            <v>0</v>
          </cell>
          <cell r="AK260">
            <v>-63324108</v>
          </cell>
          <cell r="AL260">
            <v>184012859</v>
          </cell>
          <cell r="AM260">
            <v>-2909108.7828983888</v>
          </cell>
          <cell r="AN260">
            <v>-6654063.4800000004</v>
          </cell>
          <cell r="AO260">
            <v>8829096.8089172635</v>
          </cell>
          <cell r="AP260">
            <v>2707765</v>
          </cell>
          <cell r="AQ260">
            <v>-6973940</v>
          </cell>
          <cell r="AR260">
            <v>20772772.102263186</v>
          </cell>
          <cell r="AS260">
            <v>-1413934</v>
          </cell>
          <cell r="AT260">
            <v>198371446.64828205</v>
          </cell>
          <cell r="AU260">
            <v>6.4592691909122783E-3</v>
          </cell>
          <cell r="AV260">
            <v>11325581.246952714</v>
          </cell>
          <cell r="AW260">
            <v>8150810.1466981163</v>
          </cell>
          <cell r="AX260">
            <v>-619161</v>
          </cell>
          <cell r="AY260">
            <v>0</v>
          </cell>
          <cell r="AZ260">
            <v>-87146.819269413973</v>
          </cell>
          <cell r="BA260">
            <v>-6612108.7866859883</v>
          </cell>
          <cell r="BB260">
            <v>0</v>
          </cell>
          <cell r="BC260">
            <v>-566070.43737038365</v>
          </cell>
          <cell r="BD260">
            <v>19704.717645758097</v>
          </cell>
          <cell r="BE260">
            <v>1923.6478762839674</v>
          </cell>
          <cell r="BF260">
            <v>-718.35289593835853</v>
          </cell>
          <cell r="BG260">
            <v>0</v>
          </cell>
          <cell r="BH260">
            <v>-14721164.273094021</v>
          </cell>
          <cell r="BI260">
            <v>2033098</v>
          </cell>
          <cell r="BJ260">
            <v>-1075251.9101428743</v>
          </cell>
          <cell r="BK260">
            <v>8132392</v>
          </cell>
          <cell r="BL260">
            <v>0</v>
          </cell>
          <cell r="BM260">
            <v>19789.631198541829</v>
          </cell>
          <cell r="BN260">
            <v>0</v>
          </cell>
          <cell r="BO260">
            <v>8152181.6311985422</v>
          </cell>
          <cell r="BP260">
            <v>3095820</v>
          </cell>
          <cell r="BQ260">
            <v>79718618.593075722</v>
          </cell>
          <cell r="BR260">
            <v>0</v>
          </cell>
          <cell r="BS260">
            <v>12583610.715082999</v>
          </cell>
          <cell r="BT260">
            <v>95398049.308158726</v>
          </cell>
          <cell r="BU260">
            <v>-19986781</v>
          </cell>
          <cell r="BV260">
            <v>-19986781</v>
          </cell>
          <cell r="BW260">
            <v>-19986781</v>
          </cell>
          <cell r="BX260">
            <v>-19967105</v>
          </cell>
          <cell r="BY260">
            <v>-7318420</v>
          </cell>
          <cell r="BZ260">
            <v>0</v>
          </cell>
          <cell r="CA260"/>
          <cell r="CB260">
            <v>-87245868</v>
          </cell>
          <cell r="CC260">
            <v>214289224</v>
          </cell>
          <cell r="CD260">
            <v>-1075251.9101428743</v>
          </cell>
          <cell r="CE260">
            <v>-6248600.8300000001</v>
          </cell>
          <cell r="CF260">
            <v>-33417459.042927135</v>
          </cell>
          <cell r="CG260">
            <v>872700</v>
          </cell>
          <cell r="CH260">
            <v>-3095820.17</v>
          </cell>
          <cell r="CI260">
            <v>14721164.273094021</v>
          </cell>
          <cell r="CJ260">
            <v>-2033098</v>
          </cell>
          <cell r="CK260">
            <v>184012858.32002401</v>
          </cell>
          <cell r="CL260"/>
          <cell r="CM260"/>
          <cell r="CN260"/>
          <cell r="CO260"/>
          <cell r="CP260"/>
          <cell r="CQ260"/>
          <cell r="CR260"/>
          <cell r="CS260">
            <v>6.2471042055790658E-3</v>
          </cell>
          <cell r="CT260">
            <v>6.5358733325046915E-3</v>
          </cell>
          <cell r="CU260">
            <v>6.4592691909122783E-3</v>
          </cell>
          <cell r="CV260">
            <v>6.269740333443222E-3</v>
          </cell>
          <cell r="CW260"/>
          <cell r="CX260"/>
          <cell r="CY260"/>
          <cell r="CZ260"/>
          <cell r="DA260"/>
          <cell r="DB260"/>
          <cell r="DC260"/>
          <cell r="DD260">
            <v>271770267</v>
          </cell>
          <cell r="DE260">
            <v>214289224</v>
          </cell>
          <cell r="DF260">
            <v>184012859</v>
          </cell>
          <cell r="DG260">
            <v>198371446</v>
          </cell>
          <cell r="DH260"/>
          <cell r="DI260"/>
          <cell r="DJ260"/>
          <cell r="DK260"/>
          <cell r="DL260"/>
          <cell r="DM260"/>
          <cell r="DN260"/>
          <cell r="DO260">
            <v>96701429.448605418</v>
          </cell>
          <cell r="DP260">
            <v>100687984.24390092</v>
          </cell>
          <cell r="DQ260">
            <v>103283315.7434721</v>
          </cell>
          <cell r="DR260">
            <v>106125202.27643655</v>
          </cell>
          <cell r="DS260"/>
          <cell r="DT260"/>
          <cell r="DU260"/>
          <cell r="DV260"/>
          <cell r="DW260"/>
          <cell r="DX260"/>
          <cell r="DY260"/>
          <cell r="DZ260">
            <v>2.8104058910984313</v>
          </cell>
          <cell r="EA260">
            <v>2.1282502138578701</v>
          </cell>
          <cell r="EB260">
            <v>1.7816319864966217</v>
          </cell>
          <cell r="EC260">
            <v>1.8692208989461243</v>
          </cell>
          <cell r="ED260"/>
          <cell r="EE260"/>
          <cell r="EF260"/>
          <cell r="EG260"/>
          <cell r="EH260"/>
          <cell r="EI260"/>
          <cell r="EJ260"/>
          <cell r="EK260">
            <v>2.41E-2</v>
          </cell>
          <cell r="EL260">
            <v>3.5200000000000002E-2</v>
          </cell>
          <cell r="EM260">
            <v>4.396794443253986E-2</v>
          </cell>
          <cell r="EN260">
            <v>4.3984752298205455E-2</v>
          </cell>
        </row>
        <row r="261">
          <cell r="B261">
            <v>38005</v>
          </cell>
          <cell r="C261" t="str">
            <v>Rowan-Cabarrus Community College</v>
          </cell>
          <cell r="D261">
            <v>1.1770703125495623E-3</v>
          </cell>
          <cell r="E261">
            <v>1811619.1236429606</v>
          </cell>
          <cell r="F261">
            <v>1404021.5938104074</v>
          </cell>
          <cell r="G261">
            <v>106691.41000000015</v>
          </cell>
          <cell r="H261">
            <v>-85170.614934094046</v>
          </cell>
          <cell r="I261">
            <v>-30732.272392934654</v>
          </cell>
          <cell r="J261">
            <v>358004.36535015242</v>
          </cell>
          <cell r="K261">
            <v>0</v>
          </cell>
          <cell r="L261">
            <v>-110989.08422693332</v>
          </cell>
          <cell r="M261">
            <v>5299.7666567018687</v>
          </cell>
          <cell r="N261">
            <v>252.66520501063886</v>
          </cell>
          <cell r="O261">
            <v>-2206.8879519288616</v>
          </cell>
          <cell r="P261">
            <v>3590.7859973777577</v>
          </cell>
          <cell r="Q261">
            <v>-3903435.4447160787</v>
          </cell>
          <cell r="R261">
            <v>-1192985</v>
          </cell>
          <cell r="S261">
            <v>-1636039.5935593587</v>
          </cell>
          <cell r="T261">
            <v>533455</v>
          </cell>
          <cell r="U261">
            <v>1790021.8149800589</v>
          </cell>
          <cell r="V261">
            <v>24800.155826669248</v>
          </cell>
          <cell r="W261">
            <v>0</v>
          </cell>
          <cell r="X261">
            <v>2348276.9708067281</v>
          </cell>
          <cell r="Y261">
            <v>3623967</v>
          </cell>
          <cell r="Z261">
            <v>11196552.052114142</v>
          </cell>
          <cell r="AA261">
            <v>0</v>
          </cell>
          <cell r="AB261">
            <v>1877461.6955302253</v>
          </cell>
          <cell r="AC261">
            <v>16697980.747644367</v>
          </cell>
          <cell r="AD261" t="str">
            <v>N/A</v>
          </cell>
          <cell r="AE261">
            <v>-4653567</v>
          </cell>
          <cell r="AF261">
            <v>-4653567</v>
          </cell>
          <cell r="AG261">
            <v>-4649981</v>
          </cell>
          <cell r="AH261">
            <v>-826552</v>
          </cell>
          <cell r="AI261">
            <v>433963</v>
          </cell>
          <cell r="AJ261">
            <v>0</v>
          </cell>
          <cell r="AK261">
            <v>-14349704</v>
          </cell>
          <cell r="AL261">
            <v>33133900</v>
          </cell>
          <cell r="AM261">
            <v>-1636039.5935593587</v>
          </cell>
          <cell r="AN261">
            <v>-1339842.4100000001</v>
          </cell>
          <cell r="AO261">
            <v>1657559.5140628798</v>
          </cell>
          <cell r="AP261">
            <v>-199947</v>
          </cell>
          <cell r="AQ261">
            <v>533455</v>
          </cell>
          <cell r="AR261">
            <v>3899844.658718701</v>
          </cell>
          <cell r="AS261">
            <v>1192985</v>
          </cell>
          <cell r="AT261">
            <v>37241915.169222221</v>
          </cell>
          <cell r="AU261">
            <v>1.1630751201297466E-3</v>
          </cell>
          <cell r="AV261">
            <v>2039317.6658237877</v>
          </cell>
          <cell r="AW261">
            <v>1467658.9890174179</v>
          </cell>
          <cell r="AX261">
            <v>-45008</v>
          </cell>
          <cell r="AY261">
            <v>0</v>
          </cell>
          <cell r="AZ261">
            <v>-15691.914099710028</v>
          </cell>
          <cell r="BA261">
            <v>-1190595.8699175385</v>
          </cell>
          <cell r="BB261">
            <v>0</v>
          </cell>
          <cell r="BC261">
            <v>-101928.31766057271</v>
          </cell>
          <cell r="BD261">
            <v>3548.0897552941265</v>
          </cell>
          <cell r="BE261">
            <v>346.3777276760801</v>
          </cell>
          <cell r="BF261">
            <v>-129.34874767482106</v>
          </cell>
          <cell r="BG261">
            <v>0</v>
          </cell>
          <cell r="BH261">
            <v>-2650736.3912728266</v>
          </cell>
          <cell r="BI261">
            <v>-1147973</v>
          </cell>
          <cell r="BJ261">
            <v>-1641191.7193741472</v>
          </cell>
          <cell r="BK261">
            <v>0</v>
          </cell>
          <cell r="BL261">
            <v>0</v>
          </cell>
          <cell r="BM261">
            <v>3563.3795408233523</v>
          </cell>
          <cell r="BN261">
            <v>0</v>
          </cell>
          <cell r="BO261">
            <v>3563.3795408233523</v>
          </cell>
          <cell r="BP261">
            <v>4816952</v>
          </cell>
          <cell r="BQ261">
            <v>14354370.309750754</v>
          </cell>
          <cell r="BR261">
            <v>0</v>
          </cell>
          <cell r="BS261">
            <v>2265842.1737094452</v>
          </cell>
          <cell r="BT261">
            <v>21437164.483460199</v>
          </cell>
          <cell r="BU261">
            <v>-5046461</v>
          </cell>
          <cell r="BV261">
            <v>-5046461</v>
          </cell>
          <cell r="BW261">
            <v>-5046461</v>
          </cell>
          <cell r="BX261">
            <v>-5042918</v>
          </cell>
          <cell r="BY261">
            <v>-1251300</v>
          </cell>
          <cell r="BZ261">
            <v>0</v>
          </cell>
          <cell r="CA261"/>
          <cell r="CB261">
            <v>-21433601</v>
          </cell>
          <cell r="CC261">
            <v>38369410</v>
          </cell>
          <cell r="CD261">
            <v>-1641191.7193741472</v>
          </cell>
          <cell r="CE261">
            <v>-1232760.23</v>
          </cell>
          <cell r="CF261">
            <v>-6017246.5401297137</v>
          </cell>
          <cell r="CG261">
            <v>82038</v>
          </cell>
          <cell r="CH261">
            <v>-225059.77000000002</v>
          </cell>
          <cell r="CI261">
            <v>2650736.3912728266</v>
          </cell>
          <cell r="CJ261">
            <v>1147973</v>
          </cell>
          <cell r="CK261">
            <v>33133899.131768968</v>
          </cell>
          <cell r="CL261"/>
          <cell r="CM261"/>
          <cell r="CN261"/>
          <cell r="CO261"/>
          <cell r="CP261"/>
          <cell r="CQ261"/>
          <cell r="CR261"/>
          <cell r="CS261">
            <v>1.3299451332424062E-3</v>
          </cell>
          <cell r="CT261">
            <v>1.1702763023736437E-3</v>
          </cell>
          <cell r="CU261">
            <v>1.1630751201297466E-3</v>
          </cell>
          <cell r="CV261">
            <v>1.1770703125495623E-3</v>
          </cell>
          <cell r="CW261"/>
          <cell r="CX261"/>
          <cell r="CY261"/>
          <cell r="CZ261"/>
          <cell r="DA261"/>
          <cell r="DB261"/>
          <cell r="DC261"/>
          <cell r="DD261">
            <v>57857134</v>
          </cell>
          <cell r="DE261">
            <v>38369410</v>
          </cell>
          <cell r="DF261">
            <v>33133900</v>
          </cell>
          <cell r="DG261">
            <v>37241916</v>
          </cell>
          <cell r="DH261"/>
          <cell r="DI261"/>
          <cell r="DJ261"/>
          <cell r="DK261"/>
          <cell r="DL261"/>
          <cell r="DM261"/>
          <cell r="DN261"/>
          <cell r="DO261">
            <v>20849938.03238868</v>
          </cell>
          <cell r="DP261">
            <v>20155247.126111947</v>
          </cell>
          <cell r="DQ261">
            <v>20376331.843729772</v>
          </cell>
          <cell r="DR261">
            <v>21369054.744845662</v>
          </cell>
          <cell r="DS261"/>
          <cell r="DT261"/>
          <cell r="DU261"/>
          <cell r="DV261"/>
          <cell r="DW261"/>
          <cell r="DX261"/>
          <cell r="DY261"/>
          <cell r="DZ261">
            <v>2.7749307412867923</v>
          </cell>
          <cell r="EA261">
            <v>1.9036933538905043</v>
          </cell>
          <cell r="EB261">
            <v>1.6260973885835099</v>
          </cell>
          <cell r="EC261">
            <v>1.7427966021278019</v>
          </cell>
          <cell r="ED261"/>
          <cell r="EE261"/>
          <cell r="EF261"/>
          <cell r="EG261"/>
          <cell r="EH261"/>
          <cell r="EI261"/>
          <cell r="EJ261"/>
          <cell r="EK261">
            <v>2.41E-2</v>
          </cell>
          <cell r="EL261">
            <v>3.5200000000000002E-2</v>
          </cell>
          <cell r="EM261">
            <v>4.396794443253986E-2</v>
          </cell>
          <cell r="EN261">
            <v>4.3984752298205455E-2</v>
          </cell>
        </row>
        <row r="262">
          <cell r="B262">
            <v>38100</v>
          </cell>
          <cell r="C262" t="str">
            <v>Rutherford County Schools</v>
          </cell>
          <cell r="D262">
            <v>2.8184751084067085E-3</v>
          </cell>
          <cell r="E262">
            <v>4337891.5868173884</v>
          </cell>
          <cell r="F262">
            <v>3361906.1424196134</v>
          </cell>
          <cell r="G262">
            <v>-396128.70999999996</v>
          </cell>
          <cell r="H262">
            <v>-203939.60802518248</v>
          </cell>
          <cell r="I262">
            <v>-73587.910459353981</v>
          </cell>
          <cell r="J262">
            <v>857235.44437610579</v>
          </cell>
          <cell r="K262">
            <v>0</v>
          </cell>
          <cell r="L262">
            <v>-265761.49943064293</v>
          </cell>
          <cell r="M262">
            <v>12690.202312488535</v>
          </cell>
          <cell r="N262">
            <v>605.00259287015047</v>
          </cell>
          <cell r="O262">
            <v>-5284.3561622766292</v>
          </cell>
          <cell r="P262">
            <v>8598.076805881914</v>
          </cell>
          <cell r="Q262">
            <v>-9346710.6602788381</v>
          </cell>
          <cell r="R262">
            <v>226519</v>
          </cell>
          <cell r="S262">
            <v>-1485967.289031947</v>
          </cell>
          <cell r="T262">
            <v>783057</v>
          </cell>
          <cell r="U262">
            <v>4286177.193695778</v>
          </cell>
          <cell r="V262">
            <v>59383.556901263437</v>
          </cell>
          <cell r="W262">
            <v>0</v>
          </cell>
          <cell r="X262">
            <v>5128617.7505970411</v>
          </cell>
          <cell r="Y262">
            <v>2118650</v>
          </cell>
          <cell r="Z262">
            <v>26809955.974940963</v>
          </cell>
          <cell r="AA262">
            <v>0</v>
          </cell>
          <cell r="AB262">
            <v>4495550.5201531313</v>
          </cell>
          <cell r="AC262">
            <v>33424156.495094094</v>
          </cell>
          <cell r="AD262" t="str">
            <v>N/A</v>
          </cell>
          <cell r="AE262">
            <v>-8711386</v>
          </cell>
          <cell r="AF262">
            <v>-8711386</v>
          </cell>
          <cell r="AG262">
            <v>-8702800</v>
          </cell>
          <cell r="AH262">
            <v>-2557484</v>
          </cell>
          <cell r="AI262">
            <v>387518</v>
          </cell>
          <cell r="AJ262">
            <v>0</v>
          </cell>
          <cell r="AK262">
            <v>-28295538</v>
          </cell>
          <cell r="AL262">
            <v>81870896</v>
          </cell>
          <cell r="AM262">
            <v>-1485967.289031947</v>
          </cell>
          <cell r="AN262">
            <v>-3100921.29</v>
          </cell>
          <cell r="AO262">
            <v>3968998.4372893898</v>
          </cell>
          <cell r="AP262">
            <v>791193</v>
          </cell>
          <cell r="AQ262">
            <v>-1980650</v>
          </cell>
          <cell r="AR262">
            <v>9338112.583472956</v>
          </cell>
          <cell r="AS262">
            <v>-226519</v>
          </cell>
          <cell r="AT262">
            <v>89175142.44173038</v>
          </cell>
          <cell r="AU262">
            <v>2.8738543481670758E-3</v>
          </cell>
          <cell r="AV262">
            <v>5038971.120427574</v>
          </cell>
          <cell r="AW262">
            <v>3626453.7812000322</v>
          </cell>
          <cell r="AX262">
            <v>-34500</v>
          </cell>
          <cell r="AY262">
            <v>0</v>
          </cell>
          <cell r="AZ262">
            <v>-38773.312906465755</v>
          </cell>
          <cell r="BA262">
            <v>-2941855.6535631032</v>
          </cell>
          <cell r="BB262">
            <v>0</v>
          </cell>
          <cell r="BC262">
            <v>-251855.73471601249</v>
          </cell>
          <cell r="BD262">
            <v>8767.0116869163121</v>
          </cell>
          <cell r="BE262">
            <v>855.8683111363332</v>
          </cell>
          <cell r="BF262">
            <v>-319.60915894562527</v>
          </cell>
          <cell r="BG262">
            <v>0</v>
          </cell>
          <cell r="BH262">
            <v>-6549731.9752264246</v>
          </cell>
          <cell r="BI262">
            <v>261019</v>
          </cell>
          <cell r="BJ262">
            <v>-880969.5039452929</v>
          </cell>
          <cell r="BK262">
            <v>1044076</v>
          </cell>
          <cell r="BL262">
            <v>0</v>
          </cell>
          <cell r="BM262">
            <v>8804.7913761773161</v>
          </cell>
          <cell r="BN262">
            <v>0</v>
          </cell>
          <cell r="BO262">
            <v>1052880.7913761772</v>
          </cell>
          <cell r="BP262">
            <v>172500</v>
          </cell>
          <cell r="BQ262">
            <v>35468362.11686454</v>
          </cell>
          <cell r="BR262">
            <v>0</v>
          </cell>
          <cell r="BS262">
            <v>5598692.8707139883</v>
          </cell>
          <cell r="BT262">
            <v>41239554.987578526</v>
          </cell>
          <cell r="BU262">
            <v>-9295075</v>
          </cell>
          <cell r="BV262">
            <v>-9295075</v>
          </cell>
          <cell r="BW262">
            <v>-9295075</v>
          </cell>
          <cell r="BX262">
            <v>-9286320</v>
          </cell>
          <cell r="BY262">
            <v>-3015129</v>
          </cell>
          <cell r="BZ262">
            <v>0</v>
          </cell>
          <cell r="CA262"/>
          <cell r="CB262">
            <v>-40186674</v>
          </cell>
          <cell r="CC262">
            <v>94338193</v>
          </cell>
          <cell r="CD262">
            <v>-880969.5039452929</v>
          </cell>
          <cell r="CE262">
            <v>-2874149.46</v>
          </cell>
          <cell r="CF262">
            <v>-14868076.733870801</v>
          </cell>
          <cell r="CG262">
            <v>39685</v>
          </cell>
          <cell r="CH262">
            <v>-172499.54000000004</v>
          </cell>
          <cell r="CI262">
            <v>6549731.9752264246</v>
          </cell>
          <cell r="CJ262">
            <v>-261019</v>
          </cell>
          <cell r="CK262">
            <v>81870895.737410337</v>
          </cell>
          <cell r="CL262"/>
          <cell r="CM262"/>
          <cell r="CN262"/>
          <cell r="CO262"/>
          <cell r="CP262"/>
          <cell r="CQ262"/>
          <cell r="CR262"/>
          <cell r="CS262">
            <v>2.8409398017833084E-3</v>
          </cell>
          <cell r="CT262">
            <v>2.8773377861439921E-3</v>
          </cell>
          <cell r="CU262">
            <v>2.8738543481670758E-3</v>
          </cell>
          <cell r="CV262">
            <v>2.8184751084067085E-3</v>
          </cell>
          <cell r="CW262"/>
          <cell r="CX262"/>
          <cell r="CY262"/>
          <cell r="CZ262"/>
          <cell r="DA262"/>
          <cell r="DB262"/>
          <cell r="DC262"/>
          <cell r="DD262">
            <v>123590538</v>
          </cell>
          <cell r="DE262">
            <v>94338193</v>
          </cell>
          <cell r="DF262">
            <v>81870896</v>
          </cell>
          <cell r="DG262">
            <v>89175142</v>
          </cell>
          <cell r="DH262"/>
          <cell r="DI262"/>
          <cell r="DJ262"/>
          <cell r="DK262"/>
          <cell r="DL262"/>
          <cell r="DM262"/>
          <cell r="DN262"/>
          <cell r="DO262">
            <v>45727085.050865203</v>
          </cell>
          <cell r="DP262">
            <v>46787594.88387011</v>
          </cell>
          <cell r="DQ262">
            <v>47506905.025186226</v>
          </cell>
          <cell r="DR262">
            <v>49456381.072060131</v>
          </cell>
          <cell r="DS262"/>
          <cell r="DT262"/>
          <cell r="DU262"/>
          <cell r="DV262"/>
          <cell r="DW262"/>
          <cell r="DX262"/>
          <cell r="DY262"/>
          <cell r="DZ262">
            <v>2.7027862778159211</v>
          </cell>
          <cell r="EA262">
            <v>2.0163078105244265</v>
          </cell>
          <cell r="EB262">
            <v>1.7233472893381581</v>
          </cell>
          <cell r="EC262">
            <v>1.8031069008075598</v>
          </cell>
          <cell r="ED262"/>
          <cell r="EE262"/>
          <cell r="EF262"/>
          <cell r="EG262"/>
          <cell r="EH262"/>
          <cell r="EI262"/>
          <cell r="EJ262"/>
          <cell r="EK262">
            <v>2.41E-2</v>
          </cell>
          <cell r="EL262">
            <v>3.5200000000000002E-2</v>
          </cell>
          <cell r="EM262">
            <v>4.396794443253986E-2</v>
          </cell>
          <cell r="EN262">
            <v>4.3984752298205455E-2</v>
          </cell>
        </row>
        <row r="263">
          <cell r="B263">
            <v>38105</v>
          </cell>
          <cell r="C263" t="str">
            <v>Isothermal Community College</v>
          </cell>
          <cell r="D263">
            <v>5.2582510462774435E-4</v>
          </cell>
          <cell r="E263">
            <v>809293.04314186575</v>
          </cell>
          <cell r="F263">
            <v>627209.60132437618</v>
          </cell>
          <cell r="G263">
            <v>-132069.68999999994</v>
          </cell>
          <cell r="H263">
            <v>-38047.72495869366</v>
          </cell>
          <cell r="I263">
            <v>-13728.831807388542</v>
          </cell>
          <cell r="J263">
            <v>159929.00412183887</v>
          </cell>
          <cell r="K263">
            <v>0</v>
          </cell>
          <cell r="L263">
            <v>-49581.444883911616</v>
          </cell>
          <cell r="M263">
            <v>2367.5309172709685</v>
          </cell>
          <cell r="N263">
            <v>112.87151365897309</v>
          </cell>
          <cell r="O263">
            <v>-985.86896284145325</v>
          </cell>
          <cell r="P263">
            <v>1604.088899903757</v>
          </cell>
          <cell r="Q263">
            <v>-1743756.7911127256</v>
          </cell>
          <cell r="R263">
            <v>-383115</v>
          </cell>
          <cell r="S263">
            <v>-760769.21180664632</v>
          </cell>
          <cell r="T263">
            <v>0</v>
          </cell>
          <cell r="U263">
            <v>799645.01535094331</v>
          </cell>
          <cell r="V263">
            <v>11078.81525284296</v>
          </cell>
          <cell r="W263">
            <v>0</v>
          </cell>
          <cell r="X263">
            <v>810723.83060378628</v>
          </cell>
          <cell r="Y263">
            <v>1856273</v>
          </cell>
          <cell r="Z263">
            <v>5001764.203465973</v>
          </cell>
          <cell r="AA263">
            <v>0</v>
          </cell>
          <cell r="AB263">
            <v>838706.47484807309</v>
          </cell>
          <cell r="AC263">
            <v>7696743.678314046</v>
          </cell>
          <cell r="AD263" t="str">
            <v>N/A</v>
          </cell>
          <cell r="AE263">
            <v>-2108768</v>
          </cell>
          <cell r="AF263">
            <v>-2108768</v>
          </cell>
          <cell r="AG263">
            <v>-2107166</v>
          </cell>
          <cell r="AH263">
            <v>-575450</v>
          </cell>
          <cell r="AI263">
            <v>14132</v>
          </cell>
          <cell r="AJ263">
            <v>0</v>
          </cell>
          <cell r="AK263">
            <v>-6886020</v>
          </cell>
          <cell r="AL263">
            <v>15532779</v>
          </cell>
          <cell r="AM263">
            <v>-760769.21180664632</v>
          </cell>
          <cell r="AN263">
            <v>-617883.31000000006</v>
          </cell>
          <cell r="AO263">
            <v>740470.97749067342</v>
          </cell>
          <cell r="AP263">
            <v>277318</v>
          </cell>
          <cell r="AQ263">
            <v>-660340</v>
          </cell>
          <cell r="AR263">
            <v>1742152.7022128219</v>
          </cell>
          <cell r="AS263">
            <v>383115</v>
          </cell>
          <cell r="AT263">
            <v>16636843.157896848</v>
          </cell>
          <cell r="AU263">
            <v>5.4523582477835188E-4</v>
          </cell>
          <cell r="AV263">
            <v>956007.93987103563</v>
          </cell>
          <cell r="AW263">
            <v>688021.13081140071</v>
          </cell>
          <cell r="AX263">
            <v>-46583</v>
          </cell>
          <cell r="AY263">
            <v>0</v>
          </cell>
          <cell r="AZ263">
            <v>-7356.1832580100299</v>
          </cell>
          <cell r="BA263">
            <v>-558137.22594269924</v>
          </cell>
          <cell r="BB263">
            <v>0</v>
          </cell>
          <cell r="BC263">
            <v>-47782.786671365269</v>
          </cell>
          <cell r="BD263">
            <v>1663.3024046629127</v>
          </cell>
          <cell r="BE263">
            <v>162.37777144889054</v>
          </cell>
          <cell r="BF263">
            <v>-60.637159115449492</v>
          </cell>
          <cell r="BG263">
            <v>0</v>
          </cell>
          <cell r="BH263">
            <v>-1242633.7882667494</v>
          </cell>
          <cell r="BI263">
            <v>-336527</v>
          </cell>
          <cell r="BJ263">
            <v>-593225.87043939123</v>
          </cell>
          <cell r="BK263">
            <v>0</v>
          </cell>
          <cell r="BL263">
            <v>0</v>
          </cell>
          <cell r="BM263">
            <v>1670.4700748154489</v>
          </cell>
          <cell r="BN263">
            <v>0</v>
          </cell>
          <cell r="BO263">
            <v>1670.4700748154489</v>
          </cell>
          <cell r="BP263">
            <v>1579048</v>
          </cell>
          <cell r="BQ263">
            <v>6729158.5896341363</v>
          </cell>
          <cell r="BR263">
            <v>0</v>
          </cell>
          <cell r="BS263">
            <v>1062199.9430803971</v>
          </cell>
          <cell r="BT263">
            <v>9370406.5327145327</v>
          </cell>
          <cell r="BU263">
            <v>-2189579</v>
          </cell>
          <cell r="BV263">
            <v>-2189579</v>
          </cell>
          <cell r="BW263">
            <v>-2189579</v>
          </cell>
          <cell r="BX263">
            <v>-2187918</v>
          </cell>
          <cell r="BY263">
            <v>-612081</v>
          </cell>
          <cell r="BZ263">
            <v>0</v>
          </cell>
          <cell r="CA263"/>
          <cell r="CB263">
            <v>-9368736</v>
          </cell>
          <cell r="CC263">
            <v>18100313</v>
          </cell>
          <cell r="CD263">
            <v>-593225.87043939123</v>
          </cell>
          <cell r="CE263">
            <v>-577503.31999999995</v>
          </cell>
          <cell r="CF263">
            <v>-2820813.8265706501</v>
          </cell>
          <cell r="CG263">
            <v>77788</v>
          </cell>
          <cell r="CH263">
            <v>-232939.68000000005</v>
          </cell>
          <cell r="CI263">
            <v>1242633.7882667494</v>
          </cell>
          <cell r="CJ263">
            <v>336527</v>
          </cell>
          <cell r="CK263">
            <v>15532779.091256708</v>
          </cell>
          <cell r="CL263"/>
          <cell r="CM263"/>
          <cell r="CN263"/>
          <cell r="CO263"/>
          <cell r="CP263"/>
          <cell r="CQ263"/>
          <cell r="CR263"/>
          <cell r="CS263">
            <v>5.9904529846460555E-4</v>
          </cell>
          <cell r="CT263">
            <v>5.5206393200737556E-4</v>
          </cell>
          <cell r="CU263">
            <v>5.4523582477835188E-4</v>
          </cell>
          <cell r="CV263">
            <v>5.2582510462774435E-4</v>
          </cell>
          <cell r="CW263"/>
          <cell r="CX263"/>
          <cell r="CY263"/>
          <cell r="CZ263"/>
          <cell r="DA263"/>
          <cell r="DB263"/>
          <cell r="DC263"/>
          <cell r="DD263">
            <v>26060507</v>
          </cell>
          <cell r="DE263">
            <v>18100313</v>
          </cell>
          <cell r="DF263">
            <v>15532779</v>
          </cell>
          <cell r="DG263">
            <v>16636843</v>
          </cell>
          <cell r="DH263"/>
          <cell r="DI263"/>
          <cell r="DJ263"/>
          <cell r="DK263"/>
          <cell r="DL263"/>
          <cell r="DM263"/>
          <cell r="DN263"/>
          <cell r="DO263">
            <v>9389086.8846137021</v>
          </cell>
          <cell r="DP263">
            <v>9459554.8105258606</v>
          </cell>
          <cell r="DQ263">
            <v>9545570.1788624898</v>
          </cell>
          <cell r="DR263">
            <v>9854578.552500397</v>
          </cell>
          <cell r="DS263"/>
          <cell r="DT263"/>
          <cell r="DU263"/>
          <cell r="DV263"/>
          <cell r="DW263"/>
          <cell r="DX263"/>
          <cell r="DY263"/>
          <cell r="DZ263">
            <v>2.7756167687303508</v>
          </cell>
          <cell r="EA263">
            <v>1.9134423725585239</v>
          </cell>
          <cell r="EB263">
            <v>1.6272238021355141</v>
          </cell>
          <cell r="EC263">
            <v>1.6882348556426843</v>
          </cell>
          <cell r="ED263"/>
          <cell r="EE263"/>
          <cell r="EF263"/>
          <cell r="EG263"/>
          <cell r="EH263"/>
          <cell r="EI263"/>
          <cell r="EJ263"/>
          <cell r="EK263">
            <v>2.41E-2</v>
          </cell>
          <cell r="EL263">
            <v>3.5200000000000002E-2</v>
          </cell>
          <cell r="EM263">
            <v>4.396794443253986E-2</v>
          </cell>
          <cell r="EN263">
            <v>4.3984752298205455E-2</v>
          </cell>
        </row>
        <row r="264">
          <cell r="B264">
            <v>38200</v>
          </cell>
          <cell r="C264" t="str">
            <v>Sampson County Schools</v>
          </cell>
          <cell r="D264">
            <v>2.6071794629792971E-3</v>
          </cell>
          <cell r="E264">
            <v>4012688.2171311248</v>
          </cell>
          <cell r="F264">
            <v>3109870.5199973537</v>
          </cell>
          <cell r="G264">
            <v>-630080.54</v>
          </cell>
          <cell r="H264">
            <v>-188650.6487658424</v>
          </cell>
          <cell r="I264">
            <v>-68071.166674820954</v>
          </cell>
          <cell r="J264">
            <v>792970.15568774962</v>
          </cell>
          <cell r="K264">
            <v>0</v>
          </cell>
          <cell r="L264">
            <v>-245837.87215273574</v>
          </cell>
          <cell r="M264">
            <v>11738.842309264135</v>
          </cell>
          <cell r="N264">
            <v>559.64671480528398</v>
          </cell>
          <cell r="O264">
            <v>-4888.1981679604214</v>
          </cell>
          <cell r="P264">
            <v>7953.4955630976629</v>
          </cell>
          <cell r="Q264">
            <v>-8646005.7806450743</v>
          </cell>
          <cell r="R264">
            <v>-802617</v>
          </cell>
          <cell r="S264">
            <v>-2650370.3290030379</v>
          </cell>
          <cell r="T264">
            <v>244695</v>
          </cell>
          <cell r="U264">
            <v>3964850.7523669535</v>
          </cell>
          <cell r="V264">
            <v>54931.6861198603</v>
          </cell>
          <cell r="W264">
            <v>0</v>
          </cell>
          <cell r="X264">
            <v>4264477.4384868136</v>
          </cell>
          <cell r="Y264">
            <v>6687148</v>
          </cell>
          <cell r="Z264">
            <v>24800065.259671181</v>
          </cell>
          <cell r="AA264">
            <v>0</v>
          </cell>
          <cell r="AB264">
            <v>4158527.7641692171</v>
          </cell>
          <cell r="AC264">
            <v>35645741.023840398</v>
          </cell>
          <cell r="AD264" t="str">
            <v>N/A</v>
          </cell>
          <cell r="AE264">
            <v>-9334115</v>
          </cell>
          <cell r="AF264">
            <v>-9334115</v>
          </cell>
          <cell r="AG264">
            <v>-9326173</v>
          </cell>
          <cell r="AH264">
            <v>-3481674</v>
          </cell>
          <cell r="AI264">
            <v>94815</v>
          </cell>
          <cell r="AJ264">
            <v>0</v>
          </cell>
          <cell r="AK264">
            <v>-31381262</v>
          </cell>
          <cell r="AL264">
            <v>76765736</v>
          </cell>
          <cell r="AM264">
            <v>-2650370.3290030379</v>
          </cell>
          <cell r="AN264">
            <v>-2836911.46</v>
          </cell>
          <cell r="AO264">
            <v>3671450.2758718743</v>
          </cell>
          <cell r="AP264">
            <v>1249699</v>
          </cell>
          <cell r="AQ264">
            <v>-3150420</v>
          </cell>
          <cell r="AR264">
            <v>8638052.285081977</v>
          </cell>
          <cell r="AS264">
            <v>802617</v>
          </cell>
          <cell r="AT264">
            <v>82489852.771950826</v>
          </cell>
          <cell r="AU264">
            <v>2.6946516338493252E-3</v>
          </cell>
          <cell r="AV264">
            <v>4724759.8930126205</v>
          </cell>
          <cell r="AW264">
            <v>3400321.8057387848</v>
          </cell>
          <cell r="AX264">
            <v>-884182</v>
          </cell>
          <cell r="AY264">
            <v>0</v>
          </cell>
          <cell r="AZ264">
            <v>-36355.555402380094</v>
          </cell>
          <cell r="BA264">
            <v>-2758412.6344046108</v>
          </cell>
          <cell r="BB264">
            <v>0</v>
          </cell>
          <cell r="BC264">
            <v>-236150.96133165972</v>
          </cell>
          <cell r="BD264">
            <v>8220.3339153887246</v>
          </cell>
          <cell r="BE264">
            <v>802.49959237993528</v>
          </cell>
          <cell r="BF264">
            <v>-299.67953765483196</v>
          </cell>
          <cell r="BG264">
            <v>0</v>
          </cell>
          <cell r="BH264">
            <v>-6141315.4008920519</v>
          </cell>
          <cell r="BI264">
            <v>81565</v>
          </cell>
          <cell r="BJ264">
            <v>-1841046.6993091842</v>
          </cell>
          <cell r="BK264">
            <v>326260</v>
          </cell>
          <cell r="BL264">
            <v>0</v>
          </cell>
          <cell r="BM264">
            <v>8255.7578057673072</v>
          </cell>
          <cell r="BN264">
            <v>0</v>
          </cell>
          <cell r="BO264">
            <v>334515.75780576729</v>
          </cell>
          <cell r="BP264">
            <v>4420910</v>
          </cell>
          <cell r="BQ264">
            <v>33256688.874690376</v>
          </cell>
          <cell r="BR264">
            <v>0</v>
          </cell>
          <cell r="BS264">
            <v>5249579.5067387801</v>
          </cell>
          <cell r="BT264">
            <v>42927178.381429158</v>
          </cell>
          <cell r="BU264">
            <v>-9730480</v>
          </cell>
          <cell r="BV264">
            <v>-9730480</v>
          </cell>
          <cell r="BW264">
            <v>-9730480</v>
          </cell>
          <cell r="BX264">
            <v>-9722272</v>
          </cell>
          <cell r="BY264">
            <v>-3678950</v>
          </cell>
          <cell r="BZ264">
            <v>0</v>
          </cell>
          <cell r="CA264"/>
          <cell r="CB264">
            <v>-42592662</v>
          </cell>
          <cell r="CC264">
            <v>92211906</v>
          </cell>
          <cell r="CD264">
            <v>-1841046.6993091842</v>
          </cell>
          <cell r="CE264">
            <v>-2645407.9300000002</v>
          </cell>
          <cell r="CF264">
            <v>-13940959.564869672</v>
          </cell>
          <cell r="CG264">
            <v>1342403</v>
          </cell>
          <cell r="CH264">
            <v>-4420910.07</v>
          </cell>
          <cell r="CI264">
            <v>6141315.4008920519</v>
          </cell>
          <cell r="CJ264">
            <v>-81565</v>
          </cell>
          <cell r="CK264">
            <v>76765735.136713177</v>
          </cell>
          <cell r="CL264"/>
          <cell r="CM264"/>
          <cell r="CN264"/>
          <cell r="CO264"/>
          <cell r="CP264"/>
          <cell r="CQ264"/>
          <cell r="CR264"/>
          <cell r="CS264">
            <v>2.7972368238497903E-3</v>
          </cell>
          <cell r="CT264">
            <v>2.8124855142145793E-3</v>
          </cell>
          <cell r="CU264">
            <v>2.6946516338493252E-3</v>
          </cell>
          <cell r="CV264">
            <v>2.6071794629792971E-3</v>
          </cell>
          <cell r="CW264"/>
          <cell r="CX264"/>
          <cell r="CY264"/>
          <cell r="CZ264"/>
          <cell r="DA264"/>
          <cell r="DB264"/>
          <cell r="DC264"/>
          <cell r="DD264">
            <v>121689310</v>
          </cell>
          <cell r="DE264">
            <v>92211906</v>
          </cell>
          <cell r="DF264">
            <v>76765736</v>
          </cell>
          <cell r="DG264">
            <v>82489853</v>
          </cell>
          <cell r="DH264"/>
          <cell r="DI264"/>
          <cell r="DJ264"/>
          <cell r="DK264"/>
          <cell r="DL264"/>
          <cell r="DM264"/>
          <cell r="DN264"/>
          <cell r="DO264">
            <v>42774440.012825973</v>
          </cell>
          <cell r="DP264">
            <v>43027604.430980049</v>
          </cell>
          <cell r="DQ264">
            <v>43726029.224445589</v>
          </cell>
          <cell r="DR264">
            <v>45245706.392455533</v>
          </cell>
          <cell r="DS264"/>
          <cell r="DT264"/>
          <cell r="DU264"/>
          <cell r="DV264"/>
          <cell r="DW264"/>
          <cell r="DX264"/>
          <cell r="DY264"/>
          <cell r="DZ264">
            <v>2.8449071446291594</v>
          </cell>
          <cell r="EA264">
            <v>2.1430871464832713</v>
          </cell>
          <cell r="EB264">
            <v>1.755607297565523</v>
          </cell>
          <cell r="EC264">
            <v>1.8231531691536309</v>
          </cell>
          <cell r="ED264"/>
          <cell r="EE264"/>
          <cell r="EF264"/>
          <cell r="EG264"/>
          <cell r="EH264"/>
          <cell r="EI264"/>
          <cell r="EJ264"/>
          <cell r="EK264">
            <v>2.41E-2</v>
          </cell>
          <cell r="EL264">
            <v>3.5200000000000002E-2</v>
          </cell>
          <cell r="EM264">
            <v>4.396794443253986E-2</v>
          </cell>
          <cell r="EN264">
            <v>4.3984752298205455E-2</v>
          </cell>
        </row>
        <row r="265">
          <cell r="B265">
            <v>38205</v>
          </cell>
          <cell r="C265" t="str">
            <v>Sampson Community College</v>
          </cell>
          <cell r="D265">
            <v>3.7281657650138237E-4</v>
          </cell>
          <cell r="E265">
            <v>573798.89068654459</v>
          </cell>
          <cell r="F265">
            <v>444699.45283440343</v>
          </cell>
          <cell r="G265">
            <v>-19910.559999999998</v>
          </cell>
          <cell r="H265">
            <v>-26976.312918358006</v>
          </cell>
          <cell r="I265">
            <v>-9733.913479496925</v>
          </cell>
          <cell r="J265">
            <v>113391.6644055824</v>
          </cell>
          <cell r="K265">
            <v>0</v>
          </cell>
          <cell r="L265">
            <v>-35153.864615684593</v>
          </cell>
          <cell r="M265">
            <v>1678.6090347721449</v>
          </cell>
          <cell r="N265">
            <v>80.027315045480734</v>
          </cell>
          <cell r="O265">
            <v>-698.99342646586535</v>
          </cell>
          <cell r="P265">
            <v>1137.3190948906115</v>
          </cell>
          <cell r="Q265">
            <v>-1236345.3768034128</v>
          </cell>
          <cell r="R265">
            <v>-35227</v>
          </cell>
          <cell r="S265">
            <v>-229260.05787217966</v>
          </cell>
          <cell r="T265">
            <v>145552</v>
          </cell>
          <cell r="U265">
            <v>566958.31829974626</v>
          </cell>
          <cell r="V265">
            <v>7855.0185944056138</v>
          </cell>
          <cell r="W265">
            <v>0</v>
          </cell>
          <cell r="X265">
            <v>720365.33689415187</v>
          </cell>
          <cell r="Y265">
            <v>314385</v>
          </cell>
          <cell r="Z265">
            <v>3546313.3851767746</v>
          </cell>
          <cell r="AA265">
            <v>0</v>
          </cell>
          <cell r="AB265">
            <v>594653.38168622518</v>
          </cell>
          <cell r="AC265">
            <v>4455351.7668629996</v>
          </cell>
          <cell r="AD265" t="str">
            <v>N/A</v>
          </cell>
          <cell r="AE265">
            <v>-1185007</v>
          </cell>
          <cell r="AF265">
            <v>-1185007</v>
          </cell>
          <cell r="AG265">
            <v>-1183871</v>
          </cell>
          <cell r="AH265">
            <v>-264852</v>
          </cell>
          <cell r="AI265">
            <v>83750</v>
          </cell>
          <cell r="AJ265">
            <v>0</v>
          </cell>
          <cell r="AK265">
            <v>-3734987</v>
          </cell>
          <cell r="AL265">
            <v>10713389</v>
          </cell>
          <cell r="AM265">
            <v>-229260.05787217966</v>
          </cell>
          <cell r="AN265">
            <v>-430696.44</v>
          </cell>
          <cell r="AO265">
            <v>525003.18527419958</v>
          </cell>
          <cell r="AP265">
            <v>46399</v>
          </cell>
          <cell r="AQ265">
            <v>-99540</v>
          </cell>
          <cell r="AR265">
            <v>1235208.0577085223</v>
          </cell>
          <cell r="AS265">
            <v>35227</v>
          </cell>
          <cell r="AT265">
            <v>11795729.745110543</v>
          </cell>
          <cell r="AU265">
            <v>3.760642690005477E-4</v>
          </cell>
          <cell r="AV265">
            <v>659385.18844111543</v>
          </cell>
          <cell r="AW265">
            <v>474547.25433843624</v>
          </cell>
          <cell r="AX265">
            <v>36386</v>
          </cell>
          <cell r="AY265">
            <v>0</v>
          </cell>
          <cell r="AZ265">
            <v>-5073.7635970310639</v>
          </cell>
          <cell r="BA265">
            <v>-384962.72316930199</v>
          </cell>
          <cell r="BB265">
            <v>0</v>
          </cell>
          <cell r="BC265">
            <v>-32957.113094468754</v>
          </cell>
          <cell r="BD265">
            <v>1147.2257957200297</v>
          </cell>
          <cell r="BE265">
            <v>111.99645207959111</v>
          </cell>
          <cell r="BF265">
            <v>-41.823130250642336</v>
          </cell>
          <cell r="BG265">
            <v>0</v>
          </cell>
          <cell r="BH265">
            <v>-857078.98487757368</v>
          </cell>
          <cell r="BI265">
            <v>-71615</v>
          </cell>
          <cell r="BJ265">
            <v>-180151.74284127483</v>
          </cell>
          <cell r="BK265">
            <v>181940</v>
          </cell>
          <cell r="BL265">
            <v>0</v>
          </cell>
          <cell r="BM265">
            <v>1152.1695366003109</v>
          </cell>
          <cell r="BN265">
            <v>0</v>
          </cell>
          <cell r="BO265">
            <v>183092.1695366003</v>
          </cell>
          <cell r="BP265">
            <v>286460</v>
          </cell>
          <cell r="BQ265">
            <v>4641287.2944074254</v>
          </cell>
          <cell r="BR265">
            <v>0</v>
          </cell>
          <cell r="BS265">
            <v>732628.75800455466</v>
          </cell>
          <cell r="BT265">
            <v>5660376.05241198</v>
          </cell>
          <cell r="BU265">
            <v>-1281195</v>
          </cell>
          <cell r="BV265">
            <v>-1281195</v>
          </cell>
          <cell r="BW265">
            <v>-1281195</v>
          </cell>
          <cell r="BX265">
            <v>-1280050</v>
          </cell>
          <cell r="BY265">
            <v>-353648</v>
          </cell>
          <cell r="BZ265">
            <v>0</v>
          </cell>
          <cell r="CA265"/>
          <cell r="CB265">
            <v>-5477283</v>
          </cell>
          <cell r="CC265">
            <v>12184541</v>
          </cell>
          <cell r="CD265">
            <v>-180151.74284127483</v>
          </cell>
          <cell r="CE265">
            <v>-405540.91999999987</v>
          </cell>
          <cell r="CF265">
            <v>-1945593.5238796284</v>
          </cell>
          <cell r="CG265">
            <v>-50500</v>
          </cell>
          <cell r="CH265">
            <v>181939.91999999987</v>
          </cell>
          <cell r="CI265">
            <v>857078.98487757368</v>
          </cell>
          <cell r="CJ265">
            <v>71615</v>
          </cell>
          <cell r="CK265">
            <v>10713388.718156669</v>
          </cell>
          <cell r="CL265"/>
          <cell r="CM265"/>
          <cell r="CN265"/>
          <cell r="CO265"/>
          <cell r="CP265"/>
          <cell r="CQ265"/>
          <cell r="CR265"/>
          <cell r="CS265">
            <v>3.8287703535390649E-4</v>
          </cell>
          <cell r="CT265">
            <v>3.7163145861576698E-4</v>
          </cell>
          <cell r="CU265">
            <v>3.760642690005477E-4</v>
          </cell>
          <cell r="CV265">
            <v>3.7281657650138237E-4</v>
          </cell>
          <cell r="CW265"/>
          <cell r="CX265"/>
          <cell r="CY265"/>
          <cell r="CZ265"/>
          <cell r="DA265"/>
          <cell r="DB265"/>
          <cell r="DC265"/>
          <cell r="DD265">
            <v>16656452</v>
          </cell>
          <cell r="DE265">
            <v>12184541</v>
          </cell>
          <cell r="DF265">
            <v>10713389</v>
          </cell>
          <cell r="DG265">
            <v>11795730</v>
          </cell>
          <cell r="DH265"/>
          <cell r="DI265"/>
          <cell r="DJ265"/>
          <cell r="DK265"/>
          <cell r="DL265"/>
          <cell r="DM265"/>
          <cell r="DN265"/>
          <cell r="DO265">
            <v>6838324.7363582896</v>
          </cell>
          <cell r="DP265">
            <v>7107113.3026191806</v>
          </cell>
          <cell r="DQ265">
            <v>6703198.3682110393</v>
          </cell>
          <cell r="DR265">
            <v>6869147.9953751676</v>
          </cell>
          <cell r="DS265"/>
          <cell r="DT265"/>
          <cell r="DU265"/>
          <cell r="DV265"/>
          <cell r="DW265"/>
          <cell r="DX265"/>
          <cell r="DY265"/>
          <cell r="DZ265">
            <v>2.4357503690107438</v>
          </cell>
          <cell r="EA265">
            <v>1.7144149081610445</v>
          </cell>
          <cell r="EB265">
            <v>1.5982503293959964</v>
          </cell>
          <cell r="EC265">
            <v>1.717204230851014</v>
          </cell>
          <cell r="ED265"/>
          <cell r="EE265"/>
          <cell r="EF265"/>
          <cell r="EG265"/>
          <cell r="EH265"/>
          <cell r="EI265"/>
          <cell r="EJ265"/>
          <cell r="EK265">
            <v>2.41E-2</v>
          </cell>
          <cell r="EL265">
            <v>3.5200000000000002E-2</v>
          </cell>
          <cell r="EM265">
            <v>4.396794443253986E-2</v>
          </cell>
          <cell r="EN265">
            <v>4.3984752298205455E-2</v>
          </cell>
        </row>
        <row r="266">
          <cell r="B266">
            <v>38210</v>
          </cell>
          <cell r="C266" t="str">
            <v>Clinton City Schools</v>
          </cell>
          <cell r="D266">
            <v>1.0072187847122631E-3</v>
          </cell>
          <cell r="E266">
            <v>1550202.0504831364</v>
          </cell>
          <cell r="F266">
            <v>1201420.9417654888</v>
          </cell>
          <cell r="G266">
            <v>-251268.8200000003</v>
          </cell>
          <cell r="H266">
            <v>-72880.474813183435</v>
          </cell>
          <cell r="I266">
            <v>-26297.598130744213</v>
          </cell>
          <cell r="J266">
            <v>306344.24974037602</v>
          </cell>
          <cell r="K266">
            <v>0</v>
          </cell>
          <cell r="L266">
            <v>-94973.332807314087</v>
          </cell>
          <cell r="M266">
            <v>4535.009059619847</v>
          </cell>
          <cell r="N266">
            <v>216.20555545119555</v>
          </cell>
          <cell r="O266">
            <v>-1888.4334922382375</v>
          </cell>
          <cell r="P266">
            <v>3072.6347184874312</v>
          </cell>
          <cell r="Q266">
            <v>-3340168.7757409601</v>
          </cell>
          <cell r="R266">
            <v>118234</v>
          </cell>
          <cell r="S266">
            <v>-603452.34366188059</v>
          </cell>
          <cell r="T266">
            <v>877005</v>
          </cell>
          <cell r="U266">
            <v>1531721.2386296922</v>
          </cell>
          <cell r="V266">
            <v>21221.487404866279</v>
          </cell>
          <cell r="W266">
            <v>0</v>
          </cell>
          <cell r="X266">
            <v>2429947.7260345584</v>
          </cell>
          <cell r="Y266">
            <v>1952739</v>
          </cell>
          <cell r="Z266">
            <v>9580886.9110554103</v>
          </cell>
          <cell r="AA266">
            <v>0</v>
          </cell>
          <cell r="AB266">
            <v>1606543.523487391</v>
          </cell>
          <cell r="AC266">
            <v>13140169.434542801</v>
          </cell>
          <cell r="AD266" t="str">
            <v>N/A</v>
          </cell>
          <cell r="AE266">
            <v>-3185547</v>
          </cell>
          <cell r="AF266">
            <v>-3185547</v>
          </cell>
          <cell r="AG266">
            <v>-3182479</v>
          </cell>
          <cell r="AH266">
            <v>-1185427</v>
          </cell>
          <cell r="AI266">
            <v>28780</v>
          </cell>
          <cell r="AJ266">
            <v>0</v>
          </cell>
          <cell r="AK266">
            <v>-10710220</v>
          </cell>
          <cell r="AL266">
            <v>29677361</v>
          </cell>
          <cell r="AM266">
            <v>-603452.34366188059</v>
          </cell>
          <cell r="AN266">
            <v>-1080148.1799999997</v>
          </cell>
          <cell r="AO266">
            <v>1418373.2794402335</v>
          </cell>
          <cell r="AP266">
            <v>493238</v>
          </cell>
          <cell r="AQ266">
            <v>-1256335</v>
          </cell>
          <cell r="AR266">
            <v>3337096.1410224731</v>
          </cell>
          <cell r="AS266">
            <v>-118234</v>
          </cell>
          <cell r="AT266">
            <v>31867898.896800824</v>
          </cell>
          <cell r="AU266">
            <v>1.0417427771355601E-3</v>
          </cell>
          <cell r="AV266">
            <v>1826575.439443575</v>
          </cell>
          <cell r="AW266">
            <v>1314552.3660900036</v>
          </cell>
          <cell r="AX266">
            <v>-174103</v>
          </cell>
          <cell r="AY266">
            <v>0</v>
          </cell>
          <cell r="AZ266">
            <v>-14054.928946447584</v>
          </cell>
          <cell r="BA266">
            <v>-1066392.55410748</v>
          </cell>
          <cell r="BB266">
            <v>0</v>
          </cell>
          <cell r="BC266">
            <v>-91295.125199338232</v>
          </cell>
          <cell r="BD266">
            <v>3177.9519751002881</v>
          </cell>
          <cell r="BE266">
            <v>310.24349994429542</v>
          </cell>
          <cell r="BF266">
            <v>-115.85504778637437</v>
          </cell>
          <cell r="BG266">
            <v>0</v>
          </cell>
          <cell r="BH266">
            <v>-2374210.7813215032</v>
          </cell>
          <cell r="BI266">
            <v>292335</v>
          </cell>
          <cell r="BJ266">
            <v>-283221.24361393228</v>
          </cell>
          <cell r="BK266">
            <v>1169340</v>
          </cell>
          <cell r="BL266">
            <v>0</v>
          </cell>
          <cell r="BM266">
            <v>3191.6467256485121</v>
          </cell>
          <cell r="BN266">
            <v>0</v>
          </cell>
          <cell r="BO266">
            <v>1172531.6467256485</v>
          </cell>
          <cell r="BP266">
            <v>870505</v>
          </cell>
          <cell r="BQ266">
            <v>12856918.123090656</v>
          </cell>
          <cell r="BR266">
            <v>0</v>
          </cell>
          <cell r="BS266">
            <v>2029468.8431884218</v>
          </cell>
          <cell r="BT266">
            <v>15756891.966279078</v>
          </cell>
          <cell r="BU266">
            <v>-3333246</v>
          </cell>
          <cell r="BV266">
            <v>-3333246</v>
          </cell>
          <cell r="BW266">
            <v>-3333246</v>
          </cell>
          <cell r="BX266">
            <v>-3330073</v>
          </cell>
          <cell r="BY266">
            <v>-1254548</v>
          </cell>
          <cell r="BZ266">
            <v>0</v>
          </cell>
          <cell r="CA266"/>
          <cell r="CB266">
            <v>-14584359</v>
          </cell>
          <cell r="CC266">
            <v>34900169</v>
          </cell>
          <cell r="CD266">
            <v>-283221.24361393228</v>
          </cell>
          <cell r="CE266">
            <v>-1020274.7300000001</v>
          </cell>
          <cell r="CF266">
            <v>-5389525.5886178669</v>
          </cell>
          <cell r="CG266">
            <v>258843</v>
          </cell>
          <cell r="CH266">
            <v>-870505.2699999999</v>
          </cell>
          <cell r="CI266">
            <v>2374210.7813215032</v>
          </cell>
          <cell r="CJ266">
            <v>-292335</v>
          </cell>
          <cell r="CK266">
            <v>29677360.94908971</v>
          </cell>
          <cell r="CL266"/>
          <cell r="CM266"/>
          <cell r="CN266"/>
          <cell r="CO266"/>
          <cell r="CP266"/>
          <cell r="CQ266"/>
          <cell r="CR266"/>
          <cell r="CS266">
            <v>1.0224584275585027E-3</v>
          </cell>
          <cell r="CT266">
            <v>1.0644636337992419E-3</v>
          </cell>
          <cell r="CU266">
            <v>1.0417427771355601E-3</v>
          </cell>
          <cell r="CV266">
            <v>1.0072187847122631E-3</v>
          </cell>
          <cell r="CW266"/>
          <cell r="CX266"/>
          <cell r="CY266"/>
          <cell r="CZ266"/>
          <cell r="DA266"/>
          <cell r="DB266"/>
          <cell r="DC266"/>
          <cell r="DD266">
            <v>44480417</v>
          </cell>
          <cell r="DE266">
            <v>34900169</v>
          </cell>
          <cell r="DF266">
            <v>29677361</v>
          </cell>
          <cell r="DG266">
            <v>31867898</v>
          </cell>
          <cell r="DH266"/>
          <cell r="DI266"/>
          <cell r="DJ266"/>
          <cell r="DK266"/>
          <cell r="DL266"/>
          <cell r="DM266"/>
          <cell r="DN266"/>
          <cell r="DO266">
            <v>15468423.298627207</v>
          </cell>
          <cell r="DP266">
            <v>16155622.916209143</v>
          </cell>
          <cell r="DQ266">
            <v>16864152.463980604</v>
          </cell>
          <cell r="DR266">
            <v>17227209.273787204</v>
          </cell>
          <cell r="DS266"/>
          <cell r="DT266"/>
          <cell r="DU266"/>
          <cell r="DV266"/>
          <cell r="DW266"/>
          <cell r="DX266"/>
          <cell r="DY266"/>
          <cell r="DZ266">
            <v>2.8755624371843735</v>
          </cell>
          <cell r="EA266">
            <v>2.1602490464780666</v>
          </cell>
          <cell r="EB266">
            <v>1.7597896522452914</v>
          </cell>
          <cell r="EC266">
            <v>1.849858412557277</v>
          </cell>
          <cell r="ED266"/>
          <cell r="EE266"/>
          <cell r="EF266"/>
          <cell r="EG266"/>
          <cell r="EH266"/>
          <cell r="EI266"/>
          <cell r="EJ266"/>
          <cell r="EK266">
            <v>2.41E-2</v>
          </cell>
          <cell r="EL266">
            <v>3.5200000000000002E-2</v>
          </cell>
          <cell r="EM266">
            <v>4.396794443253986E-2</v>
          </cell>
          <cell r="EN266">
            <v>4.3984752298205455E-2</v>
          </cell>
        </row>
        <row r="267">
          <cell r="B267">
            <v>38300</v>
          </cell>
          <cell r="C267" t="str">
            <v>Scotland County Schools</v>
          </cell>
          <cell r="D267">
            <v>2.0196431425250423E-3</v>
          </cell>
          <cell r="E267">
            <v>3108415.9552097037</v>
          </cell>
          <cell r="F267">
            <v>2409051.1447478817</v>
          </cell>
          <cell r="G267">
            <v>-819593.05</v>
          </cell>
          <cell r="H267">
            <v>-146137.61519793753</v>
          </cell>
          <cell r="I267">
            <v>-52731.109204649722</v>
          </cell>
          <cell r="J267">
            <v>614271.76759503945</v>
          </cell>
          <cell r="K267">
            <v>0</v>
          </cell>
          <cell r="L267">
            <v>-190437.51292013127</v>
          </cell>
          <cell r="M267">
            <v>9093.4562456226304</v>
          </cell>
          <cell r="N267">
            <v>433.52851840185548</v>
          </cell>
          <cell r="O267">
            <v>-3786.6269082770596</v>
          </cell>
          <cell r="P267">
            <v>6161.1496259477472</v>
          </cell>
          <cell r="Q267">
            <v>-6697600.4272285718</v>
          </cell>
          <cell r="R267">
            <v>-330887</v>
          </cell>
          <cell r="S267">
            <v>-2093746.3395169703</v>
          </cell>
          <cell r="T267">
            <v>805104</v>
          </cell>
          <cell r="U267">
            <v>3071358.8177787662</v>
          </cell>
          <cell r="V267">
            <v>42552.653069971988</v>
          </cell>
          <cell r="W267">
            <v>0</v>
          </cell>
          <cell r="X267">
            <v>3919015.4708487382</v>
          </cell>
          <cell r="Y267">
            <v>6494980</v>
          </cell>
          <cell r="Z267">
            <v>19211290.379923556</v>
          </cell>
          <cell r="AA267">
            <v>0</v>
          </cell>
          <cell r="AB267">
            <v>3221390.0888536754</v>
          </cell>
          <cell r="AC267">
            <v>28927660.468777232</v>
          </cell>
          <cell r="AD267" t="str">
            <v>N/A</v>
          </cell>
          <cell r="AE267">
            <v>-7271284</v>
          </cell>
          <cell r="AF267">
            <v>-7271284</v>
          </cell>
          <cell r="AG267">
            <v>-7265132</v>
          </cell>
          <cell r="AH267">
            <v>-2942893</v>
          </cell>
          <cell r="AI267">
            <v>-258051</v>
          </cell>
          <cell r="AJ267">
            <v>0</v>
          </cell>
          <cell r="AK267">
            <v>-25008644</v>
          </cell>
          <cell r="AL267">
            <v>60652731</v>
          </cell>
          <cell r="AM267">
            <v>-2093746.3395169703</v>
          </cell>
          <cell r="AN267">
            <v>-1989985.95</v>
          </cell>
          <cell r="AO267">
            <v>2844077.0871648993</v>
          </cell>
          <cell r="AP267">
            <v>1563056</v>
          </cell>
          <cell r="AQ267">
            <v>-4097960</v>
          </cell>
          <cell r="AR267">
            <v>6691439.2776026241</v>
          </cell>
          <cell r="AS267">
            <v>330887</v>
          </cell>
          <cell r="AT267">
            <v>63900498.075250551</v>
          </cell>
          <cell r="AU267">
            <v>2.1290485708344736E-3</v>
          </cell>
          <cell r="AV267">
            <v>3733040.3572000409</v>
          </cell>
          <cell r="AW267">
            <v>2686599.7036299123</v>
          </cell>
          <cell r="AX267">
            <v>-599259</v>
          </cell>
          <cell r="AY267">
            <v>0</v>
          </cell>
          <cell r="AZ267">
            <v>-28724.582539361727</v>
          </cell>
          <cell r="BA267">
            <v>-2179426.2394733275</v>
          </cell>
          <cell r="BB267">
            <v>0</v>
          </cell>
          <cell r="BC267">
            <v>-186583.25269531689</v>
          </cell>
          <cell r="BD267">
            <v>6494.8989897219244</v>
          </cell>
          <cell r="BE267">
            <v>634.05621297735627</v>
          </cell>
          <cell r="BF267">
            <v>-236.77728257619819</v>
          </cell>
          <cell r="BG267">
            <v>0</v>
          </cell>
          <cell r="BH267">
            <v>-4852263.1322977459</v>
          </cell>
          <cell r="BI267">
            <v>268368</v>
          </cell>
          <cell r="BJ267">
            <v>-1151355.9682556754</v>
          </cell>
          <cell r="BK267">
            <v>1073472</v>
          </cell>
          <cell r="BL267">
            <v>0</v>
          </cell>
          <cell r="BM267">
            <v>6522.8874622341145</v>
          </cell>
          <cell r="BN267">
            <v>0</v>
          </cell>
          <cell r="BO267">
            <v>1079994.8874622341</v>
          </cell>
          <cell r="BP267">
            <v>2996275</v>
          </cell>
          <cell r="BQ267">
            <v>26276163.133636978</v>
          </cell>
          <cell r="BR267">
            <v>0</v>
          </cell>
          <cell r="BS267">
            <v>4147701.1743957009</v>
          </cell>
          <cell r="BT267">
            <v>33420139.308032677</v>
          </cell>
          <cell r="BU267">
            <v>-7384806</v>
          </cell>
          <cell r="BV267">
            <v>-7384806</v>
          </cell>
          <cell r="BW267">
            <v>-7384806</v>
          </cell>
          <cell r="BX267">
            <v>-7378320</v>
          </cell>
          <cell r="BY267">
            <v>-2807406</v>
          </cell>
          <cell r="BZ267">
            <v>0</v>
          </cell>
          <cell r="CA267"/>
          <cell r="CB267">
            <v>-32340144</v>
          </cell>
          <cell r="CC267">
            <v>72417487</v>
          </cell>
          <cell r="CD267">
            <v>-1151355.9682556754</v>
          </cell>
          <cell r="CE267">
            <v>-2094242.15</v>
          </cell>
          <cell r="CF267">
            <v>-11014774.475781683</v>
          </cell>
          <cell r="CG267">
            <v>907996</v>
          </cell>
          <cell r="CH267">
            <v>-2996274.85</v>
          </cell>
          <cell r="CI267">
            <v>4852263.1322977459</v>
          </cell>
          <cell r="CJ267">
            <v>-268368</v>
          </cell>
          <cell r="CK267">
            <v>60652730.688260391</v>
          </cell>
          <cell r="CL267"/>
          <cell r="CM267"/>
          <cell r="CN267"/>
          <cell r="CO267"/>
          <cell r="CP267"/>
          <cell r="CQ267"/>
          <cell r="CR267"/>
          <cell r="CS267">
            <v>2.1694012522345762E-3</v>
          </cell>
          <cell r="CT267">
            <v>2.2087509110912248E-3</v>
          </cell>
          <cell r="CU267">
            <v>2.1290485708344736E-3</v>
          </cell>
          <cell r="CV267">
            <v>2.0196431425250423E-3</v>
          </cell>
          <cell r="CW267"/>
          <cell r="CX267"/>
          <cell r="CY267"/>
          <cell r="CZ267"/>
          <cell r="DA267"/>
          <cell r="DB267"/>
          <cell r="DC267"/>
          <cell r="DD267">
            <v>94376328</v>
          </cell>
          <cell r="DE267">
            <v>72417487</v>
          </cell>
          <cell r="DF267">
            <v>60652731</v>
          </cell>
          <cell r="DG267">
            <v>63900498</v>
          </cell>
          <cell r="DH267"/>
          <cell r="DI267"/>
          <cell r="DJ267"/>
          <cell r="DK267"/>
          <cell r="DL267"/>
          <cell r="DM267"/>
          <cell r="DN267"/>
          <cell r="DO267">
            <v>33930884.977247059</v>
          </cell>
          <cell r="DP267">
            <v>34394196.19893463</v>
          </cell>
          <cell r="DQ267">
            <v>34615793.056145318</v>
          </cell>
          <cell r="DR267">
            <v>31738149.49403169</v>
          </cell>
          <cell r="DS267"/>
          <cell r="DT267"/>
          <cell r="DU267"/>
          <cell r="DV267"/>
          <cell r="DW267"/>
          <cell r="DX267"/>
          <cell r="DY267"/>
          <cell r="DZ267">
            <v>2.7814284261458453</v>
          </cell>
          <cell r="EA267">
            <v>2.1055147380430177</v>
          </cell>
          <cell r="EB267">
            <v>1.7521693321202809</v>
          </cell>
          <cell r="EC267">
            <v>2.0133655874302434</v>
          </cell>
          <cell r="ED267"/>
          <cell r="EE267"/>
          <cell r="EF267"/>
          <cell r="EG267"/>
          <cell r="EH267"/>
          <cell r="EI267"/>
          <cell r="EJ267"/>
          <cell r="EK267">
            <v>2.41E-2</v>
          </cell>
          <cell r="EL267">
            <v>3.5200000000000002E-2</v>
          </cell>
          <cell r="EM267">
            <v>4.396794443253986E-2</v>
          </cell>
          <cell r="EN267">
            <v>4.3984752298205455E-2</v>
          </cell>
        </row>
        <row r="268">
          <cell r="B268">
            <v>38400</v>
          </cell>
          <cell r="C268" t="str">
            <v>Stanly County Schools</v>
          </cell>
          <cell r="D268">
            <v>2.5124092914784813E-3</v>
          </cell>
          <cell r="E268">
            <v>3866828.2347568162</v>
          </cell>
          <cell r="F268">
            <v>2996827.6832036441</v>
          </cell>
          <cell r="G268">
            <v>-1102103.3800000008</v>
          </cell>
          <cell r="H268">
            <v>-181793.25571287289</v>
          </cell>
          <cell r="I268">
            <v>-65596.80070514523</v>
          </cell>
          <cell r="J268">
            <v>764145.93444918527</v>
          </cell>
          <cell r="K268">
            <v>0</v>
          </cell>
          <cell r="L268">
            <v>-236901.74112066362</v>
          </cell>
          <cell r="M268">
            <v>11312.139002235659</v>
          </cell>
          <cell r="N268">
            <v>539.3037288716049</v>
          </cell>
          <cell r="O268">
            <v>-4710.513668183713</v>
          </cell>
          <cell r="P268">
            <v>7664.3884459050441</v>
          </cell>
          <cell r="Q268">
            <v>-8331726.1300634276</v>
          </cell>
          <cell r="R268">
            <v>-229386</v>
          </cell>
          <cell r="S268">
            <v>-2504900.1376836356</v>
          </cell>
          <cell r="T268">
            <v>927621</v>
          </cell>
          <cell r="U268">
            <v>3820729.6471218332</v>
          </cell>
          <cell r="V268">
            <v>52934.936226602382</v>
          </cell>
          <cell r="W268">
            <v>0</v>
          </cell>
          <cell r="X268">
            <v>4801285.5833484363</v>
          </cell>
          <cell r="Y268">
            <v>7664897</v>
          </cell>
          <cell r="Z268">
            <v>23898590.516078077</v>
          </cell>
          <cell r="AA268">
            <v>0</v>
          </cell>
          <cell r="AB268">
            <v>4007366.5591208823</v>
          </cell>
          <cell r="AC268">
            <v>35570854.075198963</v>
          </cell>
          <cell r="AD268" t="str">
            <v>N/A</v>
          </cell>
          <cell r="AE268">
            <v>-8945691</v>
          </cell>
          <cell r="AF268">
            <v>-8945691</v>
          </cell>
          <cell r="AG268">
            <v>-8938038</v>
          </cell>
          <cell r="AH268">
            <v>-3536592</v>
          </cell>
          <cell r="AI268">
            <v>-403556</v>
          </cell>
          <cell r="AJ268">
            <v>0</v>
          </cell>
          <cell r="AK268">
            <v>-30769568</v>
          </cell>
          <cell r="AL268">
            <v>75981458</v>
          </cell>
          <cell r="AM268">
            <v>-2504900.1376836356</v>
          </cell>
          <cell r="AN268">
            <v>-2776451.6199999992</v>
          </cell>
          <cell r="AO268">
            <v>3537994.1876962297</v>
          </cell>
          <cell r="AP268">
            <v>2210349</v>
          </cell>
          <cell r="AQ268">
            <v>-5510525</v>
          </cell>
          <cell r="AR268">
            <v>8324061.7416175222</v>
          </cell>
          <cell r="AS268">
            <v>229386</v>
          </cell>
          <cell r="AT268">
            <v>79491372.171630114</v>
          </cell>
          <cell r="AU268">
            <v>2.667121713448108E-3</v>
          </cell>
          <cell r="AV268">
            <v>4676489.3625531066</v>
          </cell>
          <cell r="AW268">
            <v>3365582.4028881132</v>
          </cell>
          <cell r="AX268">
            <v>-538594</v>
          </cell>
          <cell r="AY268">
            <v>0</v>
          </cell>
          <cell r="AZ268">
            <v>-35984.128708926655</v>
          </cell>
          <cell r="BA268">
            <v>-2730231.2994576548</v>
          </cell>
          <cell r="BB268">
            <v>0</v>
          </cell>
          <cell r="BC268">
            <v>-233738.32398497441</v>
          </cell>
          <cell r="BD268">
            <v>8136.3508373836466</v>
          </cell>
          <cell r="BE268">
            <v>794.30085172540794</v>
          </cell>
          <cell r="BF268">
            <v>-296.61786032560866</v>
          </cell>
          <cell r="BG268">
            <v>0</v>
          </cell>
          <cell r="BH268">
            <v>-6078572.624786404</v>
          </cell>
          <cell r="BI268">
            <v>309207</v>
          </cell>
          <cell r="BJ268">
            <v>-1257207.5776679562</v>
          </cell>
          <cell r="BK268">
            <v>1236828</v>
          </cell>
          <cell r="BL268">
            <v>0</v>
          </cell>
          <cell r="BM268">
            <v>8171.412819428635</v>
          </cell>
          <cell r="BN268">
            <v>0</v>
          </cell>
          <cell r="BO268">
            <v>1244999.4128194286</v>
          </cell>
          <cell r="BP268">
            <v>2692965</v>
          </cell>
          <cell r="BQ268">
            <v>32916921.764898751</v>
          </cell>
          <cell r="BR268">
            <v>0</v>
          </cell>
          <cell r="BS268">
            <v>5195947.1543615898</v>
          </cell>
          <cell r="BT268">
            <v>40805833.919260338</v>
          </cell>
          <cell r="BU268">
            <v>-9066038</v>
          </cell>
          <cell r="BV268">
            <v>-9066038</v>
          </cell>
          <cell r="BW268">
            <v>-9066038</v>
          </cell>
          <cell r="BX268">
            <v>-9057913</v>
          </cell>
          <cell r="BY268">
            <v>-3304808</v>
          </cell>
          <cell r="BZ268">
            <v>0</v>
          </cell>
          <cell r="CA268"/>
          <cell r="CB268">
            <v>-39560835</v>
          </cell>
          <cell r="CC268">
            <v>89804118</v>
          </cell>
          <cell r="CD268">
            <v>-1257207.5776679562</v>
          </cell>
          <cell r="CE268">
            <v>-2662722.1300000004</v>
          </cell>
          <cell r="CF268">
            <v>-13798531.689475182</v>
          </cell>
          <cell r="CG268">
            <v>819401</v>
          </cell>
          <cell r="CH268">
            <v>-2692964.8699999996</v>
          </cell>
          <cell r="CI268">
            <v>6078572.624786404</v>
          </cell>
          <cell r="CJ268">
            <v>-309207</v>
          </cell>
          <cell r="CK268">
            <v>75981458.357643276</v>
          </cell>
          <cell r="CL268"/>
          <cell r="CM268"/>
          <cell r="CN268"/>
          <cell r="CO268"/>
          <cell r="CP268"/>
          <cell r="CQ268"/>
          <cell r="CR268"/>
          <cell r="CS268">
            <v>2.6936973243421778E-3</v>
          </cell>
          <cell r="CT268">
            <v>2.7390473719546221E-3</v>
          </cell>
          <cell r="CU268">
            <v>2.667121713448108E-3</v>
          </cell>
          <cell r="CV268">
            <v>2.5124092914784813E-3</v>
          </cell>
          <cell r="CW268"/>
          <cell r="CX268"/>
          <cell r="CY268"/>
          <cell r="CZ268"/>
          <cell r="DA268"/>
          <cell r="DB268"/>
          <cell r="DC268"/>
          <cell r="DD268">
            <v>117184989</v>
          </cell>
          <cell r="DE268">
            <v>89804118</v>
          </cell>
          <cell r="DF268">
            <v>75981458</v>
          </cell>
          <cell r="DG268">
            <v>79491373</v>
          </cell>
          <cell r="DH268"/>
          <cell r="DI268"/>
          <cell r="DJ268"/>
          <cell r="DK268"/>
          <cell r="DL268"/>
          <cell r="DM268"/>
          <cell r="DN268"/>
          <cell r="DO268">
            <v>41764547.032715701</v>
          </cell>
          <cell r="DP268">
            <v>42796385.026180372</v>
          </cell>
          <cell r="DQ268">
            <v>44012216.16998706</v>
          </cell>
          <cell r="DR268">
            <v>44281436.549090423</v>
          </cell>
          <cell r="DS268"/>
          <cell r="DT268"/>
          <cell r="DU268"/>
          <cell r="DV268"/>
          <cell r="DW268"/>
          <cell r="DX268"/>
          <cell r="DY268"/>
          <cell r="DZ268">
            <v>2.8058484366705736</v>
          </cell>
          <cell r="EA268">
            <v>2.0984042915088037</v>
          </cell>
          <cell r="EB268">
            <v>1.7263720078657048</v>
          </cell>
          <cell r="EC268">
            <v>1.7951398869337905</v>
          </cell>
          <cell r="ED268"/>
          <cell r="EE268"/>
          <cell r="EF268"/>
          <cell r="EG268"/>
          <cell r="EH268"/>
          <cell r="EI268"/>
          <cell r="EJ268"/>
          <cell r="EK268">
            <v>2.41E-2</v>
          </cell>
          <cell r="EL268">
            <v>3.5200000000000002E-2</v>
          </cell>
          <cell r="EM268">
            <v>4.396794443253986E-2</v>
          </cell>
          <cell r="EN268">
            <v>4.3984752298205455E-2</v>
          </cell>
        </row>
        <row r="269">
          <cell r="B269">
            <v>38402</v>
          </cell>
          <cell r="C269" t="str">
            <v>Gray Stone Day School</v>
          </cell>
          <cell r="D269">
            <v>2.039817118538461E-4</v>
          </cell>
          <cell r="E269">
            <v>313946.5553824302</v>
          </cell>
          <cell r="F269">
            <v>243311.48711488143</v>
          </cell>
          <cell r="G269">
            <v>124280.07999999996</v>
          </cell>
          <cell r="H269">
            <v>-14759.736651815121</v>
          </cell>
          <cell r="I269">
            <v>-5325.7834005609138</v>
          </cell>
          <cell r="J269">
            <v>62040.765548743679</v>
          </cell>
          <cell r="K269">
            <v>0</v>
          </cell>
          <cell r="L269">
            <v>-19233.977066894455</v>
          </cell>
          <cell r="M269">
            <v>918.42897024425838</v>
          </cell>
          <cell r="N269">
            <v>43.785898339699187</v>
          </cell>
          <cell r="O269">
            <v>-382.44510757306421</v>
          </cell>
          <cell r="P269">
            <v>622.26926194359703</v>
          </cell>
          <cell r="Q269">
            <v>-676450.19641988329</v>
          </cell>
          <cell r="R269">
            <v>645913</v>
          </cell>
          <cell r="S269">
            <v>674924.23352985596</v>
          </cell>
          <cell r="T269">
            <v>3092360</v>
          </cell>
          <cell r="U269">
            <v>310203.8257039013</v>
          </cell>
          <cell r="V269">
            <v>4297.7706478797299</v>
          </cell>
          <cell r="W269">
            <v>0</v>
          </cell>
          <cell r="X269">
            <v>3406861.5963517809</v>
          </cell>
          <cell r="Y269">
            <v>0</v>
          </cell>
          <cell r="Z269">
            <v>1940318.9682899846</v>
          </cell>
          <cell r="AA269">
            <v>0</v>
          </cell>
          <cell r="AB269">
            <v>325356.81727012742</v>
          </cell>
          <cell r="AC269">
            <v>2265675.785560112</v>
          </cell>
          <cell r="AD269" t="str">
            <v>N/A</v>
          </cell>
          <cell r="AE269">
            <v>151995</v>
          </cell>
          <cell r="AF269">
            <v>151995</v>
          </cell>
          <cell r="AG269">
            <v>152617</v>
          </cell>
          <cell r="AH269">
            <v>503586</v>
          </cell>
          <cell r="AI269">
            <v>180992</v>
          </cell>
          <cell r="AJ269">
            <v>0</v>
          </cell>
          <cell r="AK269">
            <v>1141185</v>
          </cell>
          <cell r="AL269">
            <v>5284694</v>
          </cell>
          <cell r="AM269">
            <v>674924.23352985596</v>
          </cell>
          <cell r="AN269">
            <v>-180310.07999999996</v>
          </cell>
          <cell r="AO269">
            <v>287248.6236152004</v>
          </cell>
          <cell r="AP269">
            <v>-263977</v>
          </cell>
          <cell r="AQ269">
            <v>621385</v>
          </cell>
          <cell r="AR269">
            <v>675827.92715793964</v>
          </cell>
          <cell r="AS269">
            <v>-645913</v>
          </cell>
          <cell r="AT269">
            <v>6453879.7043029964</v>
          </cell>
          <cell r="AU269">
            <v>1.8550476911441586E-4</v>
          </cell>
          <cell r="AV269">
            <v>325261.15140988462</v>
          </cell>
          <cell r="AW269">
            <v>234084.40021139948</v>
          </cell>
          <cell r="AX269">
            <v>533231</v>
          </cell>
          <cell r="AY269">
            <v>0</v>
          </cell>
          <cell r="AZ269">
            <v>-2502.7832266803439</v>
          </cell>
          <cell r="BA269">
            <v>-189894.19353497302</v>
          </cell>
          <cell r="BB269">
            <v>0</v>
          </cell>
          <cell r="BC269">
            <v>-16257.066036917786</v>
          </cell>
          <cell r="BD269">
            <v>565.90288921289732</v>
          </cell>
          <cell r="BE269">
            <v>55.245546299502415</v>
          </cell>
          <cell r="BF269">
            <v>-20.630489946324172</v>
          </cell>
          <cell r="BG269">
            <v>0</v>
          </cell>
          <cell r="BH269">
            <v>-422779.43508188141</v>
          </cell>
          <cell r="BI269">
            <v>112677</v>
          </cell>
          <cell r="BJ269">
            <v>574420.59168639779</v>
          </cell>
          <cell r="BK269">
            <v>3116888</v>
          </cell>
          <cell r="BL269">
            <v>0</v>
          </cell>
          <cell r="BM269">
            <v>568.3415349076754</v>
          </cell>
          <cell r="BN269">
            <v>0</v>
          </cell>
          <cell r="BO269">
            <v>3117456.3415349075</v>
          </cell>
          <cell r="BP269">
            <v>0</v>
          </cell>
          <cell r="BQ269">
            <v>2289451.5616464149</v>
          </cell>
          <cell r="BR269">
            <v>0</v>
          </cell>
          <cell r="BS269">
            <v>361390.69782249967</v>
          </cell>
          <cell r="BT269">
            <v>2650842.2594689145</v>
          </cell>
          <cell r="BU269">
            <v>31302</v>
          </cell>
          <cell r="BV269">
            <v>31302</v>
          </cell>
          <cell r="BW269">
            <v>31302</v>
          </cell>
          <cell r="BX269">
            <v>31868</v>
          </cell>
          <cell r="BY269">
            <v>340839</v>
          </cell>
          <cell r="BZ269">
            <v>0</v>
          </cell>
          <cell r="CA269"/>
          <cell r="CB269">
            <v>466613</v>
          </cell>
          <cell r="CC269">
            <v>3680058</v>
          </cell>
          <cell r="CD269">
            <v>574420.59168639779</v>
          </cell>
          <cell r="CE269">
            <v>-151719.70000000001</v>
          </cell>
          <cell r="CF269">
            <v>-959721.26891232934</v>
          </cell>
          <cell r="CG269">
            <v>-834626</v>
          </cell>
          <cell r="CH269">
            <v>2666179.7000000002</v>
          </cell>
          <cell r="CI269">
            <v>422779.43508188141</v>
          </cell>
          <cell r="CJ269">
            <v>-112677</v>
          </cell>
          <cell r="CK269">
            <v>5284693.7578559499</v>
          </cell>
          <cell r="CL269"/>
          <cell r="CM269"/>
          <cell r="CN269"/>
          <cell r="CO269"/>
          <cell r="CP269"/>
          <cell r="CQ269"/>
          <cell r="CR269"/>
          <cell r="CS269">
            <v>9.6334000593835368E-5</v>
          </cell>
          <cell r="CT269">
            <v>1.1224267427309108E-4</v>
          </cell>
          <cell r="CU269">
            <v>1.8550476911441586E-4</v>
          </cell>
          <cell r="CV269">
            <v>2.039817118538461E-4</v>
          </cell>
          <cell r="CW269"/>
          <cell r="CX269"/>
          <cell r="CY269"/>
          <cell r="CZ269"/>
          <cell r="DA269"/>
          <cell r="DB269"/>
          <cell r="DC269"/>
          <cell r="DD269">
            <v>4190856</v>
          </cell>
          <cell r="DE269">
            <v>3680058</v>
          </cell>
          <cell r="DF269">
            <v>5284694</v>
          </cell>
          <cell r="DG269">
            <v>6453879</v>
          </cell>
          <cell r="DH269"/>
          <cell r="DI269"/>
          <cell r="DJ269"/>
          <cell r="DK269"/>
          <cell r="DL269"/>
          <cell r="DM269"/>
          <cell r="DN269"/>
          <cell r="DO269">
            <v>1385648.5566396555</v>
          </cell>
          <cell r="DP269">
            <v>1560866.7283194412</v>
          </cell>
          <cell r="DQ269">
            <v>2507779.5983336745</v>
          </cell>
          <cell r="DR269">
            <v>2875753.1048502186</v>
          </cell>
          <cell r="DS269"/>
          <cell r="DT269"/>
          <cell r="DU269"/>
          <cell r="DV269"/>
          <cell r="DW269"/>
          <cell r="DX269"/>
          <cell r="DY269"/>
          <cell r="DZ269">
            <v>3.0244725330377205</v>
          </cell>
          <cell r="EA269">
            <v>2.3577016110544275</v>
          </cell>
          <cell r="EB269">
            <v>2.1073199588638016</v>
          </cell>
          <cell r="EC269">
            <v>2.2442396007901189</v>
          </cell>
          <cell r="ED269"/>
          <cell r="EE269"/>
          <cell r="EF269"/>
          <cell r="EG269"/>
          <cell r="EH269"/>
          <cell r="EI269"/>
          <cell r="EJ269"/>
          <cell r="EK269">
            <v>2.41E-2</v>
          </cell>
          <cell r="EL269">
            <v>3.5200000000000002E-2</v>
          </cell>
          <cell r="EM269">
            <v>4.396794443253986E-2</v>
          </cell>
          <cell r="EN269">
            <v>4.3984752298205455E-2</v>
          </cell>
        </row>
        <row r="270">
          <cell r="B270">
            <v>38405</v>
          </cell>
          <cell r="C270" t="str">
            <v>Stanly Community College</v>
          </cell>
          <cell r="D270">
            <v>6.3874163334369874E-4</v>
          </cell>
          <cell r="E270">
            <v>983081.93291015562</v>
          </cell>
          <cell r="F270">
            <v>761897.5999299289</v>
          </cell>
          <cell r="G270">
            <v>-478570.67999999982</v>
          </cell>
          <cell r="H270">
            <v>-46218.154613087121</v>
          </cell>
          <cell r="I270">
            <v>-16676.9832314499</v>
          </cell>
          <cell r="J270">
            <v>194272.4157001471</v>
          </cell>
          <cell r="K270">
            <v>0</v>
          </cell>
          <cell r="L270">
            <v>-60228.644106124862</v>
          </cell>
          <cell r="M270">
            <v>2875.9383144324156</v>
          </cell>
          <cell r="N270">
            <v>137.109724047025</v>
          </cell>
          <cell r="O270">
            <v>-1197.5760496144674</v>
          </cell>
          <cell r="P270">
            <v>1948.5535303195209</v>
          </cell>
          <cell r="Q270">
            <v>-2118213.9291314865</v>
          </cell>
          <cell r="R270">
            <v>131136</v>
          </cell>
          <cell r="S270">
            <v>-645756.41702273185</v>
          </cell>
          <cell r="T270">
            <v>1414644</v>
          </cell>
          <cell r="U270">
            <v>971362.07211331907</v>
          </cell>
          <cell r="V270">
            <v>13457.897859638659</v>
          </cell>
          <cell r="W270">
            <v>0</v>
          </cell>
          <cell r="X270">
            <v>2399463.9699729579</v>
          </cell>
          <cell r="Y270">
            <v>3060430</v>
          </cell>
          <cell r="Z270">
            <v>6075851.0934613319</v>
          </cell>
          <cell r="AA270">
            <v>0</v>
          </cell>
          <cell r="AB270">
            <v>1018811.6522501381</v>
          </cell>
          <cell r="AC270">
            <v>10155092.745711468</v>
          </cell>
          <cell r="AD270" t="str">
            <v>N/A</v>
          </cell>
          <cell r="AE270">
            <v>-2283229</v>
          </cell>
          <cell r="AF270">
            <v>-2283229</v>
          </cell>
          <cell r="AG270">
            <v>-2281283</v>
          </cell>
          <cell r="AH270">
            <v>-606912</v>
          </cell>
          <cell r="AI270">
            <v>-300976</v>
          </cell>
          <cell r="AJ270">
            <v>0</v>
          </cell>
          <cell r="AK270">
            <v>-7755629</v>
          </cell>
          <cell r="AL270">
            <v>20104790</v>
          </cell>
          <cell r="AM270">
            <v>-645756.41702273185</v>
          </cell>
          <cell r="AN270">
            <v>-698285.32000000018</v>
          </cell>
          <cell r="AO270">
            <v>899480.90618616389</v>
          </cell>
          <cell r="AP270">
            <v>956962</v>
          </cell>
          <cell r="AQ270">
            <v>-2392855</v>
          </cell>
          <cell r="AR270">
            <v>2116265.3756011669</v>
          </cell>
          <cell r="AS270">
            <v>-131136</v>
          </cell>
          <cell r="AT270">
            <v>20209465.544764601</v>
          </cell>
          <cell r="AU270">
            <v>7.057237732621158E-4</v>
          </cell>
          <cell r="AV270">
            <v>1237404.9905260676</v>
          </cell>
          <cell r="AW270">
            <v>890537.35366284009</v>
          </cell>
          <cell r="AX270">
            <v>353660</v>
          </cell>
          <cell r="AY270">
            <v>0</v>
          </cell>
          <cell r="AZ270">
            <v>-9521.4458950140579</v>
          </cell>
          <cell r="BA270">
            <v>-722422.64941129903</v>
          </cell>
          <cell r="BB270">
            <v>0</v>
          </cell>
          <cell r="BC270">
            <v>-61847.455677372272</v>
          </cell>
          <cell r="BD270">
            <v>2152.8887056749163</v>
          </cell>
          <cell r="BE270">
            <v>210.17300836273722</v>
          </cell>
          <cell r="BF270">
            <v>-78.485460393668134</v>
          </cell>
          <cell r="BG270">
            <v>0</v>
          </cell>
          <cell r="BH270">
            <v>-1608397.9921809169</v>
          </cell>
          <cell r="BI270">
            <v>-222525</v>
          </cell>
          <cell r="BJ270">
            <v>-140827.62272205018</v>
          </cell>
          <cell r="BK270">
            <v>1768305</v>
          </cell>
          <cell r="BL270">
            <v>0</v>
          </cell>
          <cell r="BM270">
            <v>2162.16615039822</v>
          </cell>
          <cell r="BN270">
            <v>0</v>
          </cell>
          <cell r="BO270">
            <v>1770467.1661503983</v>
          </cell>
          <cell r="BP270">
            <v>890100</v>
          </cell>
          <cell r="BQ270">
            <v>8709859.0645365324</v>
          </cell>
          <cell r="BR270">
            <v>0</v>
          </cell>
          <cell r="BS270">
            <v>1374854.1781792059</v>
          </cell>
          <cell r="BT270">
            <v>10974813.242715739</v>
          </cell>
          <cell r="BU270">
            <v>-2207053</v>
          </cell>
          <cell r="BV270">
            <v>-2207053</v>
          </cell>
          <cell r="BW270">
            <v>-2207053</v>
          </cell>
          <cell r="BX270">
            <v>-2204903</v>
          </cell>
          <cell r="BY270">
            <v>-378283</v>
          </cell>
          <cell r="BZ270">
            <v>0</v>
          </cell>
          <cell r="CA270"/>
          <cell r="CB270">
            <v>-9204345</v>
          </cell>
          <cell r="CC270">
            <v>21532223</v>
          </cell>
          <cell r="CD270">
            <v>-140827.62272205018</v>
          </cell>
          <cell r="CE270">
            <v>-676662.66</v>
          </cell>
          <cell r="CF270">
            <v>-3651108.909005838</v>
          </cell>
          <cell r="CG270">
            <v>-558062</v>
          </cell>
          <cell r="CH270">
            <v>1768304.6600000001</v>
          </cell>
          <cell r="CI270">
            <v>1608397.9921809169</v>
          </cell>
          <cell r="CJ270">
            <v>222525</v>
          </cell>
          <cell r="CK270">
            <v>20104789.460453026</v>
          </cell>
          <cell r="CL270"/>
          <cell r="CM270"/>
          <cell r="CN270"/>
          <cell r="CO270"/>
          <cell r="CP270"/>
          <cell r="CQ270"/>
          <cell r="CR270"/>
          <cell r="CS270">
            <v>6.8747164768666325E-4</v>
          </cell>
          <cell r="CT270">
            <v>6.5673802307018294E-4</v>
          </cell>
          <cell r="CU270">
            <v>7.057237732621158E-4</v>
          </cell>
          <cell r="CV270">
            <v>6.3874163334369874E-4</v>
          </cell>
          <cell r="CW270"/>
          <cell r="CX270"/>
          <cell r="CY270"/>
          <cell r="CZ270"/>
          <cell r="DA270"/>
          <cell r="DB270"/>
          <cell r="DC270"/>
          <cell r="DD270">
            <v>29907353</v>
          </cell>
          <cell r="DE270">
            <v>21532223</v>
          </cell>
          <cell r="DF270">
            <v>20104790</v>
          </cell>
          <cell r="DG270">
            <v>20209466</v>
          </cell>
          <cell r="DH270"/>
          <cell r="DI270"/>
          <cell r="DJ270"/>
          <cell r="DK270"/>
          <cell r="DL270"/>
          <cell r="DM270"/>
          <cell r="DN270"/>
          <cell r="DO270">
            <v>10150218.992003527</v>
          </cell>
          <cell r="DP270">
            <v>10779303.534546891</v>
          </cell>
          <cell r="DQ270">
            <v>11184577.966488173</v>
          </cell>
          <cell r="DR270">
            <v>11136904.698069734</v>
          </cell>
          <cell r="DS270"/>
          <cell r="DT270"/>
          <cell r="DU270"/>
          <cell r="DV270"/>
          <cell r="DW270"/>
          <cell r="DX270"/>
          <cell r="DY270"/>
          <cell r="DZ270">
            <v>2.9464736695396816</v>
          </cell>
          <cell r="EA270">
            <v>1.9975523400923609</v>
          </cell>
          <cell r="EB270">
            <v>1.7975456973199204</v>
          </cell>
          <cell r="EC270">
            <v>1.8146393946877122</v>
          </cell>
          <cell r="ED270"/>
          <cell r="EE270"/>
          <cell r="EF270"/>
          <cell r="EG270"/>
          <cell r="EH270"/>
          <cell r="EI270"/>
          <cell r="EJ270"/>
          <cell r="EK270">
            <v>2.41E-2</v>
          </cell>
          <cell r="EL270">
            <v>3.5200000000000002E-2</v>
          </cell>
          <cell r="EM270">
            <v>4.396794443253986E-2</v>
          </cell>
          <cell r="EN270">
            <v>4.3984752298205455E-2</v>
          </cell>
        </row>
        <row r="271">
          <cell r="B271">
            <v>38500</v>
          </cell>
          <cell r="C271" t="str">
            <v>Stokes County Schools</v>
          </cell>
          <cell r="D271">
            <v>1.945408557618922E-3</v>
          </cell>
          <cell r="E271">
            <v>2994162.1232866747</v>
          </cell>
          <cell r="F271">
            <v>2320503.3671814022</v>
          </cell>
          <cell r="G271">
            <v>-785769.31999999983</v>
          </cell>
          <cell r="H271">
            <v>-140766.13893316235</v>
          </cell>
          <cell r="I271">
            <v>-50792.909370716465</v>
          </cell>
          <cell r="J271">
            <v>591693.41762477928</v>
          </cell>
          <cell r="K271">
            <v>0</v>
          </cell>
          <cell r="L271">
            <v>-183437.73685845282</v>
          </cell>
          <cell r="M271">
            <v>8759.2145493832686</v>
          </cell>
          <cell r="N271">
            <v>417.59361934424732</v>
          </cell>
          <cell r="O271">
            <v>-3647.4445592711591</v>
          </cell>
          <cell r="P271">
            <v>5934.6886361835323</v>
          </cell>
          <cell r="Q271">
            <v>-6451421.497340614</v>
          </cell>
          <cell r="R271">
            <v>-783505</v>
          </cell>
          <cell r="S271">
            <v>-2477869.6421644501</v>
          </cell>
          <cell r="T271">
            <v>0</v>
          </cell>
          <cell r="U271">
            <v>2958467.0686698109</v>
          </cell>
          <cell r="V271">
            <v>40988.575500627652</v>
          </cell>
          <cell r="W271">
            <v>0</v>
          </cell>
          <cell r="X271">
            <v>2999455.6441704384</v>
          </cell>
          <cell r="Y271">
            <v>6905272</v>
          </cell>
          <cell r="Z271">
            <v>18505154.658797324</v>
          </cell>
          <cell r="AA271">
            <v>0</v>
          </cell>
          <cell r="AB271">
            <v>3102983.7471433468</v>
          </cell>
          <cell r="AC271">
            <v>28513410.405940671</v>
          </cell>
          <cell r="AD271" t="str">
            <v>N/A</v>
          </cell>
          <cell r="AE271">
            <v>-7465102</v>
          </cell>
          <cell r="AF271">
            <v>-7465102</v>
          </cell>
          <cell r="AG271">
            <v>-7459176</v>
          </cell>
          <cell r="AH271">
            <v>-2879705</v>
          </cell>
          <cell r="AI271">
            <v>-244869</v>
          </cell>
          <cell r="AJ271">
            <v>0</v>
          </cell>
          <cell r="AK271">
            <v>-25513954</v>
          </cell>
          <cell r="AL271">
            <v>58569543</v>
          </cell>
          <cell r="AM271">
            <v>-2477869.6421644501</v>
          </cell>
          <cell r="AN271">
            <v>-2158515.6800000002</v>
          </cell>
          <cell r="AO271">
            <v>2739539.3707925249</v>
          </cell>
          <cell r="AP271">
            <v>1578914</v>
          </cell>
          <cell r="AQ271">
            <v>-3928850.0000000005</v>
          </cell>
          <cell r="AR271">
            <v>6445486.8087044312</v>
          </cell>
          <cell r="AS271">
            <v>783505</v>
          </cell>
          <cell r="AT271">
            <v>61551752.857332498</v>
          </cell>
          <cell r="AU271">
            <v>2.0559239714247005E-3</v>
          </cell>
          <cell r="AV271">
            <v>3604824.8319930341</v>
          </cell>
          <cell r="AW271">
            <v>2594325.3751840601</v>
          </cell>
          <cell r="AX271">
            <v>-625906</v>
          </cell>
          <cell r="AY271">
            <v>0</v>
          </cell>
          <cell r="AZ271">
            <v>-27738.004017773317</v>
          </cell>
          <cell r="BA271">
            <v>-2104571.3616242181</v>
          </cell>
          <cell r="BB271">
            <v>0</v>
          </cell>
          <cell r="BC271">
            <v>-180174.83825291184</v>
          </cell>
          <cell r="BD271">
            <v>6271.8242823918772</v>
          </cell>
          <cell r="BE271">
            <v>612.27882977793297</v>
          </cell>
          <cell r="BF271">
            <v>-228.64489697687256</v>
          </cell>
          <cell r="BG271">
            <v>0</v>
          </cell>
          <cell r="BH271">
            <v>-4685606.6254238738</v>
          </cell>
          <cell r="BI271">
            <v>-157598</v>
          </cell>
          <cell r="BJ271">
            <v>-1575789.1639264892</v>
          </cell>
          <cell r="BK271">
            <v>0</v>
          </cell>
          <cell r="BL271">
            <v>0</v>
          </cell>
          <cell r="BM271">
            <v>6298.8514589202259</v>
          </cell>
          <cell r="BN271">
            <v>0</v>
          </cell>
          <cell r="BO271">
            <v>6298.8514589202259</v>
          </cell>
          <cell r="BP271">
            <v>3759927</v>
          </cell>
          <cell r="BQ271">
            <v>25373678.366734758</v>
          </cell>
          <cell r="BR271">
            <v>0</v>
          </cell>
          <cell r="BS271">
            <v>4005243.6508783987</v>
          </cell>
          <cell r="BT271">
            <v>33138849.017613158</v>
          </cell>
          <cell r="BU271">
            <v>-7595149</v>
          </cell>
          <cell r="BV271">
            <v>-7595149</v>
          </cell>
          <cell r="BW271">
            <v>-7595149</v>
          </cell>
          <cell r="BX271">
            <v>-7588886</v>
          </cell>
          <cell r="BY271">
            <v>-2758216</v>
          </cell>
          <cell r="BZ271">
            <v>0</v>
          </cell>
          <cell r="CA271"/>
          <cell r="CB271">
            <v>-33132549</v>
          </cell>
          <cell r="CC271">
            <v>70162741</v>
          </cell>
          <cell r="CD271">
            <v>-1575789.1639264892</v>
          </cell>
          <cell r="CE271">
            <v>-2052221.36</v>
          </cell>
          <cell r="CF271">
            <v>-10636459.494073758</v>
          </cell>
          <cell r="CG271">
            <v>957602</v>
          </cell>
          <cell r="CH271">
            <v>-3129534.6399999997</v>
          </cell>
          <cell r="CI271">
            <v>4685606.6254238738</v>
          </cell>
          <cell r="CJ271">
            <v>157598</v>
          </cell>
          <cell r="CK271">
            <v>58569542.967423633</v>
          </cell>
          <cell r="CL271"/>
          <cell r="CM271"/>
          <cell r="CN271"/>
          <cell r="CO271"/>
          <cell r="CP271"/>
          <cell r="CQ271"/>
          <cell r="CR271"/>
          <cell r="CS271">
            <v>2.1597062547939207E-3</v>
          </cell>
          <cell r="CT271">
            <v>2.1399806148356551E-3</v>
          </cell>
          <cell r="CU271">
            <v>2.0559239714247005E-3</v>
          </cell>
          <cell r="CV271">
            <v>1.945408557618922E-3</v>
          </cell>
          <cell r="CW271"/>
          <cell r="CX271"/>
          <cell r="CY271"/>
          <cell r="CZ271"/>
          <cell r="DA271"/>
          <cell r="DB271"/>
          <cell r="DC271"/>
          <cell r="DD271">
            <v>93954563</v>
          </cell>
          <cell r="DE271">
            <v>70162741</v>
          </cell>
          <cell r="DF271">
            <v>58569543</v>
          </cell>
          <cell r="DG271">
            <v>61551753</v>
          </cell>
          <cell r="DH271"/>
          <cell r="DI271"/>
          <cell r="DJ271"/>
          <cell r="DK271"/>
          <cell r="DL271"/>
          <cell r="DM271"/>
          <cell r="DN271"/>
          <cell r="DO271">
            <v>33601512.463987008</v>
          </cell>
          <cell r="DP271">
            <v>33512975.708462659</v>
          </cell>
          <cell r="DQ271">
            <v>33921230.122868598</v>
          </cell>
          <cell r="DR271">
            <v>34426018.604328074</v>
          </cell>
          <cell r="DS271"/>
          <cell r="DT271"/>
          <cell r="DU271"/>
          <cell r="DV271"/>
          <cell r="DW271"/>
          <cell r="DX271"/>
          <cell r="DY271"/>
          <cell r="DZ271">
            <v>2.7961408909999927</v>
          </cell>
          <cell r="EA271">
            <v>2.0935992557140364</v>
          </cell>
          <cell r="EB271">
            <v>1.7266338156915573</v>
          </cell>
          <cell r="EC271">
            <v>1.7879428262512369</v>
          </cell>
          <cell r="ED271"/>
          <cell r="EE271"/>
          <cell r="EF271"/>
          <cell r="EG271"/>
          <cell r="EH271"/>
          <cell r="EI271"/>
          <cell r="EJ271"/>
          <cell r="EK271">
            <v>2.41E-2</v>
          </cell>
          <cell r="EL271">
            <v>3.5200000000000002E-2</v>
          </cell>
          <cell r="EM271">
            <v>4.396794443253986E-2</v>
          </cell>
          <cell r="EN271">
            <v>4.3984752298205455E-2</v>
          </cell>
        </row>
        <row r="272">
          <cell r="B272">
            <v>38600</v>
          </cell>
          <cell r="C272" t="str">
            <v>Surry County Schools</v>
          </cell>
          <cell r="D272">
            <v>2.5548002477798993E-3</v>
          </cell>
          <cell r="E272">
            <v>3932071.8028651811</v>
          </cell>
          <cell r="F272">
            <v>3047392.0525492164</v>
          </cell>
          <cell r="G272">
            <v>-652878.9599999995</v>
          </cell>
          <cell r="H272">
            <v>-184860.58633649189</v>
          </cell>
          <cell r="I272">
            <v>-66703.591354915625</v>
          </cell>
          <cell r="J272">
            <v>777039.08725872589</v>
          </cell>
          <cell r="K272">
            <v>0</v>
          </cell>
          <cell r="L272">
            <v>-240898.89691436244</v>
          </cell>
          <cell r="M272">
            <v>11503.004555768597</v>
          </cell>
          <cell r="N272">
            <v>548.40320198744212</v>
          </cell>
          <cell r="O272">
            <v>-4789.9924297622856</v>
          </cell>
          <cell r="P272">
            <v>7793.7068482805817</v>
          </cell>
          <cell r="Q272">
            <v>-8472304.2753094435</v>
          </cell>
          <cell r="R272">
            <v>-33967</v>
          </cell>
          <cell r="S272">
            <v>-1880055.2450658148</v>
          </cell>
          <cell r="T272">
            <v>2358666</v>
          </cell>
          <cell r="U272">
            <v>3885195.4107456268</v>
          </cell>
          <cell r="V272">
            <v>53828.087902171828</v>
          </cell>
          <cell r="W272">
            <v>0</v>
          </cell>
          <cell r="X272">
            <v>6297689.4986477979</v>
          </cell>
          <cell r="Y272">
            <v>6545176</v>
          </cell>
          <cell r="Z272">
            <v>24301822.628643773</v>
          </cell>
          <cell r="AA272">
            <v>0</v>
          </cell>
          <cell r="AB272">
            <v>4074981.3785962118</v>
          </cell>
          <cell r="AC272">
            <v>34921980.007239982</v>
          </cell>
          <cell r="AD272" t="str">
            <v>N/A</v>
          </cell>
          <cell r="AE272">
            <v>-8429523</v>
          </cell>
          <cell r="AF272">
            <v>-8429523</v>
          </cell>
          <cell r="AG272">
            <v>-8421741</v>
          </cell>
          <cell r="AH272">
            <v>-3400955</v>
          </cell>
          <cell r="AI272">
            <v>57451</v>
          </cell>
          <cell r="AJ272">
            <v>0</v>
          </cell>
          <cell r="AK272">
            <v>-28624291</v>
          </cell>
          <cell r="AL272">
            <v>75362161</v>
          </cell>
          <cell r="AM272">
            <v>-1880055.2450658148</v>
          </cell>
          <cell r="AN272">
            <v>-2775391.0400000005</v>
          </cell>
          <cell r="AO272">
            <v>3597689.4600843699</v>
          </cell>
          <cell r="AP272">
            <v>1294139</v>
          </cell>
          <cell r="AQ272">
            <v>-3264420</v>
          </cell>
          <cell r="AR272">
            <v>8464510.568461163</v>
          </cell>
          <cell r="AS272">
            <v>33967</v>
          </cell>
          <cell r="AT272">
            <v>80832600.743479714</v>
          </cell>
          <cell r="AU272">
            <v>2.6453829802710084E-3</v>
          </cell>
          <cell r="AV272">
            <v>4638373.0089028431</v>
          </cell>
          <cell r="AW272">
            <v>3338150.772200611</v>
          </cell>
          <cell r="AX272">
            <v>-820189</v>
          </cell>
          <cell r="AY272">
            <v>0</v>
          </cell>
          <cell r="AZ272">
            <v>-35690.835242539455</v>
          </cell>
          <cell r="BA272">
            <v>-2707978.1831370108</v>
          </cell>
          <cell r="BB272">
            <v>0</v>
          </cell>
          <cell r="BC272">
            <v>-231833.20843184774</v>
          </cell>
          <cell r="BD272">
            <v>8070.0344188275212</v>
          </cell>
          <cell r="BE272">
            <v>787.82679612046957</v>
          </cell>
          <cell r="BF272">
            <v>-294.200236679613</v>
          </cell>
          <cell r="BG272">
            <v>0</v>
          </cell>
          <cell r="BH272">
            <v>-6029028.4034928735</v>
          </cell>
          <cell r="BI272">
            <v>786222</v>
          </cell>
          <cell r="BJ272">
            <v>-1053410.1882225489</v>
          </cell>
          <cell r="BK272">
            <v>3144888</v>
          </cell>
          <cell r="BL272">
            <v>0</v>
          </cell>
          <cell r="BM272">
            <v>8104.8106234861643</v>
          </cell>
          <cell r="BN272">
            <v>0</v>
          </cell>
          <cell r="BO272">
            <v>3152992.8106234861</v>
          </cell>
          <cell r="BP272">
            <v>4100945</v>
          </cell>
          <cell r="BQ272">
            <v>32648627.980010509</v>
          </cell>
          <cell r="BR272">
            <v>0</v>
          </cell>
          <cell r="BS272">
            <v>5153596.8903217278</v>
          </cell>
          <cell r="BT272">
            <v>41903169.870332241</v>
          </cell>
          <cell r="BU272">
            <v>-8798594</v>
          </cell>
          <cell r="BV272">
            <v>-8798594</v>
          </cell>
          <cell r="BW272">
            <v>-8798594</v>
          </cell>
          <cell r="BX272">
            <v>-8790536</v>
          </cell>
          <cell r="BY272">
            <v>-3563858</v>
          </cell>
          <cell r="BZ272">
            <v>0</v>
          </cell>
          <cell r="CA272"/>
          <cell r="CB272">
            <v>-38750176</v>
          </cell>
          <cell r="CC272">
            <v>90312846</v>
          </cell>
          <cell r="CD272">
            <v>-1053410.1882225489</v>
          </cell>
          <cell r="CE272">
            <v>-2596894.66</v>
          </cell>
          <cell r="CF272">
            <v>-13686064.906605547</v>
          </cell>
          <cell r="CG272">
            <v>1243823</v>
          </cell>
          <cell r="CH272">
            <v>-4100945.34</v>
          </cell>
          <cell r="CI272">
            <v>6029028.4034928735</v>
          </cell>
          <cell r="CJ272">
            <v>-786222</v>
          </cell>
          <cell r="CK272">
            <v>75362160.308664784</v>
          </cell>
          <cell r="CL272"/>
          <cell r="CM272"/>
          <cell r="CN272"/>
          <cell r="CO272"/>
          <cell r="CP272"/>
          <cell r="CQ272"/>
          <cell r="CR272"/>
          <cell r="CS272">
            <v>2.6427570235023103E-3</v>
          </cell>
          <cell r="CT272">
            <v>2.7545637099230078E-3</v>
          </cell>
          <cell r="CU272">
            <v>2.6453829802710084E-3</v>
          </cell>
          <cell r="CV272">
            <v>2.5548002477798993E-3</v>
          </cell>
          <cell r="CW272"/>
          <cell r="CX272"/>
          <cell r="CY272"/>
          <cell r="CZ272"/>
          <cell r="DA272"/>
          <cell r="DB272"/>
          <cell r="DC272"/>
          <cell r="DD272">
            <v>114968913</v>
          </cell>
          <cell r="DE272">
            <v>90312846</v>
          </cell>
          <cell r="DF272">
            <v>75362161</v>
          </cell>
          <cell r="DG272">
            <v>80832601</v>
          </cell>
          <cell r="DH272"/>
          <cell r="DI272"/>
          <cell r="DJ272"/>
          <cell r="DK272"/>
          <cell r="DL272"/>
          <cell r="DM272"/>
          <cell r="DN272"/>
          <cell r="DO272">
            <v>41423892.587193064</v>
          </cell>
          <cell r="DP272">
            <v>42550806.355770677</v>
          </cell>
          <cell r="DQ272">
            <v>42924151.889106452</v>
          </cell>
          <cell r="DR272">
            <v>44264521.431377999</v>
          </cell>
          <cell r="DS272"/>
          <cell r="DT272"/>
          <cell r="DU272"/>
          <cell r="DV272"/>
          <cell r="DW272"/>
          <cell r="DX272"/>
          <cell r="DY272"/>
          <cell r="DZ272">
            <v>2.7754251428207084</v>
          </cell>
          <cell r="EA272">
            <v>2.1224708468480507</v>
          </cell>
          <cell r="EB272">
            <v>1.7557053007056818</v>
          </cell>
          <cell r="EC272">
            <v>1.8261261702628466</v>
          </cell>
          <cell r="ED272"/>
          <cell r="EE272"/>
          <cell r="EF272"/>
          <cell r="EG272"/>
          <cell r="EH272"/>
          <cell r="EI272"/>
          <cell r="EJ272"/>
          <cell r="EK272">
            <v>2.41E-2</v>
          </cell>
          <cell r="EL272">
            <v>3.5200000000000002E-2</v>
          </cell>
          <cell r="EM272">
            <v>4.396794443253986E-2</v>
          </cell>
          <cell r="EN272">
            <v>4.3984752298205455E-2</v>
          </cell>
        </row>
        <row r="273">
          <cell r="B273">
            <v>38601</v>
          </cell>
          <cell r="C273" t="str">
            <v>Bridges Charter Schools</v>
          </cell>
          <cell r="D273">
            <v>3.6267247294985938E-5</v>
          </cell>
          <cell r="E273">
            <v>55818.618531948116</v>
          </cell>
          <cell r="F273">
            <v>43259.946162373613</v>
          </cell>
          <cell r="G273">
            <v>8276.2999999999993</v>
          </cell>
          <cell r="H273">
            <v>-2624.2304483834719</v>
          </cell>
          <cell r="I273">
            <v>-946.90598422895789</v>
          </cell>
          <cell r="J273">
            <v>11030.634884262081</v>
          </cell>
          <cell r="K273">
            <v>0</v>
          </cell>
          <cell r="L273">
            <v>-3419.7350164947975</v>
          </cell>
          <cell r="M273">
            <v>163.29351432541063</v>
          </cell>
          <cell r="N273">
            <v>7.7849822353525013</v>
          </cell>
          <cell r="O273">
            <v>-67.997425686121844</v>
          </cell>
          <cell r="P273">
            <v>110.63733607229894</v>
          </cell>
          <cell r="Q273">
            <v>-120270.52000563522</v>
          </cell>
          <cell r="R273">
            <v>-18063</v>
          </cell>
          <cell r="S273">
            <v>-26725.173469211702</v>
          </cell>
          <cell r="T273">
            <v>120078</v>
          </cell>
          <cell r="U273">
            <v>55153.174058637938</v>
          </cell>
          <cell r="V273">
            <v>764.12885001899838</v>
          </cell>
          <cell r="W273">
            <v>0</v>
          </cell>
          <cell r="X273">
            <v>175995.30290865691</v>
          </cell>
          <cell r="Y273">
            <v>113205</v>
          </cell>
          <cell r="Z273">
            <v>344982.04380471772</v>
          </cell>
          <cell r="AA273">
            <v>0</v>
          </cell>
          <cell r="AB273">
            <v>57847.323879210679</v>
          </cell>
          <cell r="AC273">
            <v>516034.3676839284</v>
          </cell>
          <cell r="AD273" t="str">
            <v>N/A</v>
          </cell>
          <cell r="AE273">
            <v>-119698</v>
          </cell>
          <cell r="AF273">
            <v>-119698</v>
          </cell>
          <cell r="AG273">
            <v>-119587</v>
          </cell>
          <cell r="AH273">
            <v>582</v>
          </cell>
          <cell r="AI273">
            <v>18362</v>
          </cell>
          <cell r="AJ273">
            <v>0</v>
          </cell>
          <cell r="AK273">
            <v>-340039</v>
          </cell>
          <cell r="AL273">
            <v>995136</v>
          </cell>
          <cell r="AM273">
            <v>-26725.173469211702</v>
          </cell>
          <cell r="AN273">
            <v>-32535.3</v>
          </cell>
          <cell r="AO273">
            <v>51071.818022888037</v>
          </cell>
          <cell r="AP273">
            <v>-19083</v>
          </cell>
          <cell r="AQ273">
            <v>41390</v>
          </cell>
          <cell r="AR273">
            <v>120159.88266956293</v>
          </cell>
          <cell r="AS273">
            <v>18063</v>
          </cell>
          <cell r="AT273">
            <v>1147477.2272232391</v>
          </cell>
          <cell r="AU273">
            <v>3.4931534814312487E-5</v>
          </cell>
          <cell r="AV273">
            <v>61248.405032702743</v>
          </cell>
          <cell r="AW273">
            <v>44079.337768553982</v>
          </cell>
          <cell r="AX273">
            <v>19670</v>
          </cell>
          <cell r="AY273">
            <v>0</v>
          </cell>
          <cell r="AZ273">
            <v>-471.28739510486122</v>
          </cell>
          <cell r="BA273">
            <v>-35758.086782186234</v>
          </cell>
          <cell r="BB273">
            <v>0</v>
          </cell>
          <cell r="BC273">
            <v>-3061.2920139908124</v>
          </cell>
          <cell r="BD273">
            <v>106.56252435142463</v>
          </cell>
          <cell r="BE273">
            <v>10.40303024612003</v>
          </cell>
          <cell r="BF273">
            <v>-3.884831000500371</v>
          </cell>
          <cell r="BG273">
            <v>0</v>
          </cell>
          <cell r="BH273">
            <v>-79611.616595308529</v>
          </cell>
          <cell r="BI273">
            <v>-37735</v>
          </cell>
          <cell r="BJ273">
            <v>-31526.459261736672</v>
          </cell>
          <cell r="BK273">
            <v>98360</v>
          </cell>
          <cell r="BL273">
            <v>0</v>
          </cell>
          <cell r="BM273">
            <v>107.02173430809358</v>
          </cell>
          <cell r="BN273">
            <v>0</v>
          </cell>
          <cell r="BO273">
            <v>98467.021734308088</v>
          </cell>
          <cell r="BP273">
            <v>150940</v>
          </cell>
          <cell r="BQ273">
            <v>431115.90776411432</v>
          </cell>
          <cell r="BR273">
            <v>0</v>
          </cell>
          <cell r="BS273">
            <v>68051.790812823398</v>
          </cell>
          <cell r="BT273">
            <v>650107.69857693766</v>
          </cell>
          <cell r="BU273">
            <v>-133797</v>
          </cell>
          <cell r="BV273">
            <v>-133797</v>
          </cell>
          <cell r="BW273">
            <v>-133797</v>
          </cell>
          <cell r="BX273">
            <v>-133691</v>
          </cell>
          <cell r="BY273">
            <v>-16557</v>
          </cell>
          <cell r="BZ273">
            <v>0</v>
          </cell>
          <cell r="CA273"/>
          <cell r="CB273">
            <v>-551639</v>
          </cell>
          <cell r="CC273">
            <v>1053326</v>
          </cell>
          <cell r="CD273">
            <v>-31526.459261736672</v>
          </cell>
          <cell r="CE273">
            <v>-29696.160000000003</v>
          </cell>
          <cell r="CF273">
            <v>-180720.62016028215</v>
          </cell>
          <cell r="CG273">
            <v>-31954</v>
          </cell>
          <cell r="CH273">
            <v>98360.16</v>
          </cell>
          <cell r="CI273">
            <v>79611.616595308529</v>
          </cell>
          <cell r="CJ273">
            <v>37735</v>
          </cell>
          <cell r="CK273">
            <v>995135.53717328969</v>
          </cell>
          <cell r="CL273"/>
          <cell r="CM273"/>
          <cell r="CN273"/>
          <cell r="CO273"/>
          <cell r="CP273"/>
          <cell r="CQ273"/>
          <cell r="CR273"/>
          <cell r="CS273">
            <v>3.7248194923832202E-5</v>
          </cell>
          <cell r="CT273">
            <v>3.2126705276909652E-5</v>
          </cell>
          <cell r="CU273">
            <v>3.4931534814312487E-5</v>
          </cell>
          <cell r="CV273">
            <v>3.6267247294985938E-5</v>
          </cell>
          <cell r="CW273"/>
          <cell r="CX273"/>
          <cell r="CY273"/>
          <cell r="CZ273"/>
          <cell r="DA273"/>
          <cell r="DB273"/>
          <cell r="DC273"/>
          <cell r="DD273">
            <v>1620423</v>
          </cell>
          <cell r="DE273">
            <v>1053326</v>
          </cell>
          <cell r="DF273">
            <v>995136</v>
          </cell>
          <cell r="DG273">
            <v>1147478</v>
          </cell>
          <cell r="DH273"/>
          <cell r="DI273"/>
          <cell r="DJ273"/>
          <cell r="DK273"/>
          <cell r="DL273"/>
          <cell r="DM273"/>
          <cell r="DN273"/>
          <cell r="DO273">
            <v>498200.31896082335</v>
          </cell>
          <cell r="DP273">
            <v>463579.55768727168</v>
          </cell>
          <cell r="DQ273">
            <v>490848.74407774687</v>
          </cell>
          <cell r="DR273">
            <v>518903.26925834286</v>
          </cell>
          <cell r="DS273"/>
          <cell r="DT273"/>
          <cell r="DU273"/>
          <cell r="DV273"/>
          <cell r="DW273"/>
          <cell r="DX273"/>
          <cell r="DY273"/>
          <cell r="DZ273">
            <v>3.2525531163448012</v>
          </cell>
          <cell r="EA273">
            <v>2.2721579986289391</v>
          </cell>
          <cell r="EB273">
            <v>2.0273781119064607</v>
          </cell>
          <cell r="EC273">
            <v>2.2113524195753582</v>
          </cell>
          <cell r="ED273"/>
          <cell r="EE273"/>
          <cell r="EF273"/>
          <cell r="EG273"/>
          <cell r="EH273"/>
          <cell r="EI273"/>
          <cell r="EJ273"/>
          <cell r="EK273">
            <v>2.41E-2</v>
          </cell>
          <cell r="EL273">
            <v>3.5200000000000002E-2</v>
          </cell>
          <cell r="EM273">
            <v>4.396794443253986E-2</v>
          </cell>
          <cell r="EN273">
            <v>4.3984752298205455E-2</v>
          </cell>
        </row>
        <row r="274">
          <cell r="B274">
            <v>38602</v>
          </cell>
          <cell r="C274" t="str">
            <v>Millennium Charter Academy</v>
          </cell>
          <cell r="D274">
            <v>2.1955431685751197E-4</v>
          </cell>
          <cell r="E274">
            <v>337914.22216392611</v>
          </cell>
          <cell r="F274">
            <v>261886.65077665824</v>
          </cell>
          <cell r="G274">
            <v>-24313.190000000002</v>
          </cell>
          <cell r="H274">
            <v>-15886.54133811726</v>
          </cell>
          <cell r="I274">
            <v>-5732.3704444594368</v>
          </cell>
          <cell r="J274">
            <v>66777.152586753582</v>
          </cell>
          <cell r="K274">
            <v>0</v>
          </cell>
          <cell r="L274">
            <v>-20702.359329157873</v>
          </cell>
          <cell r="M274">
            <v>988.54472448297713</v>
          </cell>
          <cell r="N274">
            <v>47.128651439366088</v>
          </cell>
          <cell r="O274">
            <v>-411.64216912183235</v>
          </cell>
          <cell r="P274">
            <v>669.77525321164512</v>
          </cell>
          <cell r="Q274">
            <v>-728092.53051818104</v>
          </cell>
          <cell r="R274">
            <v>403689</v>
          </cell>
          <cell r="S274">
            <v>276833.84035743435</v>
          </cell>
          <cell r="T274">
            <v>1376778</v>
          </cell>
          <cell r="U274">
            <v>333885.76073822472</v>
          </cell>
          <cell r="V274">
            <v>4625.8759671631278</v>
          </cell>
          <cell r="W274">
            <v>0</v>
          </cell>
          <cell r="X274">
            <v>1715289.6367053878</v>
          </cell>
          <cell r="Y274">
            <v>121580</v>
          </cell>
          <cell r="Z274">
            <v>2088449.0168109529</v>
          </cell>
          <cell r="AA274">
            <v>0</v>
          </cell>
          <cell r="AB274">
            <v>350195.57930693135</v>
          </cell>
          <cell r="AC274">
            <v>2560224.5961178839</v>
          </cell>
          <cell r="AD274" t="str">
            <v>N/A</v>
          </cell>
          <cell r="AE274">
            <v>-286016</v>
          </cell>
          <cell r="AF274">
            <v>-286016</v>
          </cell>
          <cell r="AG274">
            <v>-285348</v>
          </cell>
          <cell r="AH274">
            <v>-24283</v>
          </cell>
          <cell r="AI274">
            <v>36729</v>
          </cell>
          <cell r="AJ274">
            <v>0</v>
          </cell>
          <cell r="AK274">
            <v>-844934</v>
          </cell>
          <cell r="AL274">
            <v>6343561</v>
          </cell>
          <cell r="AM274">
            <v>276833.84035743435</v>
          </cell>
          <cell r="AN274">
            <v>-229700.81</v>
          </cell>
          <cell r="AO274">
            <v>309178.086373172</v>
          </cell>
          <cell r="AP274">
            <v>44563</v>
          </cell>
          <cell r="AQ274">
            <v>-121580</v>
          </cell>
          <cell r="AR274">
            <v>727422.75526496943</v>
          </cell>
          <cell r="AS274">
            <v>-403689</v>
          </cell>
          <cell r="AT274">
            <v>6946588.8719955757</v>
          </cell>
          <cell r="AU274">
            <v>2.2267341047240289E-4</v>
          </cell>
          <cell r="AV274">
            <v>390432.06395382748</v>
          </cell>
          <cell r="AW274">
            <v>280986.69366990699</v>
          </cell>
          <cell r="AX274">
            <v>165710</v>
          </cell>
          <cell r="AY274">
            <v>0</v>
          </cell>
          <cell r="AZ274">
            <v>-3004.2530950473997</v>
          </cell>
          <cell r="BA274">
            <v>-227942.32140338529</v>
          </cell>
          <cell r="BB274">
            <v>0</v>
          </cell>
          <cell r="BC274">
            <v>-19514.411171190946</v>
          </cell>
          <cell r="BD274">
            <v>679.28995539462744</v>
          </cell>
          <cell r="BE274">
            <v>66.314813719607244</v>
          </cell>
          <cell r="BF274">
            <v>-24.76411565047805</v>
          </cell>
          <cell r="BG274">
            <v>0</v>
          </cell>
          <cell r="BH274">
            <v>-507489.5871233021</v>
          </cell>
          <cell r="BI274">
            <v>237978</v>
          </cell>
          <cell r="BJ274">
            <v>317877.02548427245</v>
          </cell>
          <cell r="BK274">
            <v>1780467</v>
          </cell>
          <cell r="BL274">
            <v>0</v>
          </cell>
          <cell r="BM274">
            <v>682.21722004869764</v>
          </cell>
          <cell r="BN274">
            <v>0</v>
          </cell>
          <cell r="BO274">
            <v>1781149.2172200487</v>
          </cell>
          <cell r="BP274">
            <v>0</v>
          </cell>
          <cell r="BQ274">
            <v>2748177.2559105521</v>
          </cell>
          <cell r="BR274">
            <v>0</v>
          </cell>
          <cell r="BS274">
            <v>433800.70270594448</v>
          </cell>
          <cell r="BT274">
            <v>3181977.9586164965</v>
          </cell>
          <cell r="BU274">
            <v>-334068</v>
          </cell>
          <cell r="BV274">
            <v>-334068</v>
          </cell>
          <cell r="BW274">
            <v>-334068</v>
          </cell>
          <cell r="BX274">
            <v>-333390</v>
          </cell>
          <cell r="BY274">
            <v>-65236</v>
          </cell>
          <cell r="BZ274">
            <v>0</v>
          </cell>
          <cell r="CA274"/>
          <cell r="CB274">
            <v>-1400830</v>
          </cell>
          <cell r="CC274">
            <v>6551021</v>
          </cell>
          <cell r="CD274">
            <v>317877.02548427245</v>
          </cell>
          <cell r="CE274">
            <v>-210894.14999999997</v>
          </cell>
          <cell r="CF274">
            <v>-1152015.7086624636</v>
          </cell>
          <cell r="CG274">
            <v>-260494</v>
          </cell>
          <cell r="CH274">
            <v>828555.14999999991</v>
          </cell>
          <cell r="CI274">
            <v>507489.5871233021</v>
          </cell>
          <cell r="CJ274">
            <v>-237978</v>
          </cell>
          <cell r="CK274">
            <v>6343560.9039451098</v>
          </cell>
          <cell r="CL274"/>
          <cell r="CM274"/>
          <cell r="CN274"/>
          <cell r="CO274"/>
          <cell r="CP274"/>
          <cell r="CQ274"/>
          <cell r="CR274"/>
          <cell r="CS274">
            <v>1.6666563666537258E-4</v>
          </cell>
          <cell r="CT274">
            <v>1.9980773079494824E-4</v>
          </cell>
          <cell r="CU274">
            <v>2.2267341047240289E-4</v>
          </cell>
          <cell r="CV274">
            <v>2.1955431685751197E-4</v>
          </cell>
          <cell r="CW274"/>
          <cell r="CX274"/>
          <cell r="CY274"/>
          <cell r="CZ274"/>
          <cell r="DA274"/>
          <cell r="DB274"/>
          <cell r="DC274"/>
          <cell r="DD274">
            <v>7250522</v>
          </cell>
          <cell r="DE274">
            <v>6551021</v>
          </cell>
          <cell r="DF274">
            <v>6343561</v>
          </cell>
          <cell r="DG274">
            <v>6946589</v>
          </cell>
          <cell r="DH274"/>
          <cell r="DI274"/>
          <cell r="DJ274"/>
          <cell r="DK274"/>
          <cell r="DL274"/>
          <cell r="DM274"/>
          <cell r="DN274"/>
          <cell r="DO274">
            <v>2489373.3041466703</v>
          </cell>
          <cell r="DP274">
            <v>3029822.9594189031</v>
          </cell>
          <cell r="DQ274">
            <v>3485875.9065429312</v>
          </cell>
          <cell r="DR274">
            <v>3663482.4716627621</v>
          </cell>
          <cell r="DS274"/>
          <cell r="DT274"/>
          <cell r="DU274"/>
          <cell r="DV274"/>
          <cell r="DW274"/>
          <cell r="DX274"/>
          <cell r="DY274"/>
          <cell r="DZ274">
            <v>2.9125892801704159</v>
          </cell>
          <cell r="EA274">
            <v>2.1621794698052046</v>
          </cell>
          <cell r="EB274">
            <v>1.8197896798601583</v>
          </cell>
          <cell r="EC274">
            <v>1.8961709394632695</v>
          </cell>
          <cell r="ED274"/>
          <cell r="EE274"/>
          <cell r="EF274"/>
          <cell r="EG274"/>
          <cell r="EH274"/>
          <cell r="EI274"/>
          <cell r="EJ274"/>
          <cell r="EK274">
            <v>2.41E-2</v>
          </cell>
          <cell r="EL274">
            <v>3.5200000000000002E-2</v>
          </cell>
          <cell r="EM274">
            <v>4.396794443253986E-2</v>
          </cell>
          <cell r="EN274">
            <v>4.3984752298205455E-2</v>
          </cell>
        </row>
        <row r="275">
          <cell r="B275">
            <v>38605</v>
          </cell>
          <cell r="C275" t="str">
            <v>Surry Community College</v>
          </cell>
          <cell r="D275">
            <v>6.5322391133912437E-4</v>
          </cell>
          <cell r="E275">
            <v>1005371.4864658801</v>
          </cell>
          <cell r="F275">
            <v>779172.21030481823</v>
          </cell>
          <cell r="G275">
            <v>-279946.73999999987</v>
          </cell>
          <cell r="H275">
            <v>-47266.065268352213</v>
          </cell>
          <cell r="I275">
            <v>-17055.102794470382</v>
          </cell>
          <cell r="J275">
            <v>198677.18123309696</v>
          </cell>
          <cell r="K275">
            <v>0</v>
          </cell>
          <cell r="L275">
            <v>-61594.216540579131</v>
          </cell>
          <cell r="M275">
            <v>2941.1448643002786</v>
          </cell>
          <cell r="N275">
            <v>140.21843191241109</v>
          </cell>
          <cell r="O275">
            <v>-1224.7288581458129</v>
          </cell>
          <cell r="P275">
            <v>1992.7333558419803</v>
          </cell>
          <cell r="Q275">
            <v>-2166240.4885008493</v>
          </cell>
          <cell r="R275">
            <v>-369667</v>
          </cell>
          <cell r="S275">
            <v>-954699.36730654677</v>
          </cell>
          <cell r="T275">
            <v>0</v>
          </cell>
          <cell r="U275">
            <v>993385.89963324566</v>
          </cell>
          <cell r="V275">
            <v>13763.030651777257</v>
          </cell>
          <cell r="W275">
            <v>0</v>
          </cell>
          <cell r="X275">
            <v>1007148.9302850229</v>
          </cell>
          <cell r="Y275">
            <v>2595917</v>
          </cell>
          <cell r="Z275">
            <v>6213609.7113452079</v>
          </cell>
          <cell r="AA275">
            <v>0</v>
          </cell>
          <cell r="AB275">
            <v>1041911.3107077011</v>
          </cell>
          <cell r="AC275">
            <v>9851438.0220529083</v>
          </cell>
          <cell r="AD275" t="str">
            <v>N/A</v>
          </cell>
          <cell r="AE275">
            <v>-2629299</v>
          </cell>
          <cell r="AF275">
            <v>-2629299</v>
          </cell>
          <cell r="AG275">
            <v>-2627309</v>
          </cell>
          <cell r="AH275">
            <v>-860058</v>
          </cell>
          <cell r="AI275">
            <v>-98325</v>
          </cell>
          <cell r="AJ275">
            <v>0</v>
          </cell>
          <cell r="AK275">
            <v>-8844290</v>
          </cell>
          <cell r="AL275">
            <v>19755709</v>
          </cell>
          <cell r="AM275">
            <v>-954699.36730654677</v>
          </cell>
          <cell r="AN275">
            <v>-762378.26000000013</v>
          </cell>
          <cell r="AO275">
            <v>919874.9620218135</v>
          </cell>
          <cell r="AP275">
            <v>574992</v>
          </cell>
          <cell r="AQ275">
            <v>-1399735</v>
          </cell>
          <cell r="AR275">
            <v>2164247.7551450073</v>
          </cell>
          <cell r="AS275">
            <v>369667</v>
          </cell>
          <cell r="AT275">
            <v>20667678.089860272</v>
          </cell>
          <cell r="AU275">
            <v>6.9347025133136703E-4</v>
          </cell>
          <cell r="AV275">
            <v>1215919.8574427052</v>
          </cell>
          <cell r="AW275">
            <v>875074.90304591064</v>
          </cell>
          <cell r="AX275">
            <v>-87179</v>
          </cell>
          <cell r="AY275">
            <v>0</v>
          </cell>
          <cell r="AZ275">
            <v>-9356.1244895189666</v>
          </cell>
          <cell r="BA275">
            <v>-709879.1839461741</v>
          </cell>
          <cell r="BB275">
            <v>0</v>
          </cell>
          <cell r="BC275">
            <v>-60773.594794096884</v>
          </cell>
          <cell r="BD275">
            <v>2115.5079768842329</v>
          </cell>
          <cell r="BE275">
            <v>206.52376248949707</v>
          </cell>
          <cell r="BF275">
            <v>-77.122712890160798</v>
          </cell>
          <cell r="BG275">
            <v>0</v>
          </cell>
          <cell r="BH275">
            <v>-1580471.286552933</v>
          </cell>
          <cell r="BI275">
            <v>-282486</v>
          </cell>
          <cell r="BJ275">
            <v>-636905.52026762371</v>
          </cell>
          <cell r="BK275">
            <v>0</v>
          </cell>
          <cell r="BL275">
            <v>0</v>
          </cell>
          <cell r="BM275">
            <v>2124.6243368082351</v>
          </cell>
          <cell r="BN275">
            <v>0</v>
          </cell>
          <cell r="BO275">
            <v>2124.6243368082351</v>
          </cell>
          <cell r="BP275">
            <v>1565849</v>
          </cell>
          <cell r="BQ275">
            <v>8558629.2872432135</v>
          </cell>
          <cell r="BR275">
            <v>0</v>
          </cell>
          <cell r="BS275">
            <v>1350982.5070492562</v>
          </cell>
          <cell r="BT275">
            <v>11475460.79429247</v>
          </cell>
          <cell r="BU275">
            <v>-2667258</v>
          </cell>
          <cell r="BV275">
            <v>-2667258</v>
          </cell>
          <cell r="BW275">
            <v>-2667258</v>
          </cell>
          <cell r="BX275">
            <v>-2665146</v>
          </cell>
          <cell r="BY275">
            <v>-806416</v>
          </cell>
          <cell r="BZ275">
            <v>0</v>
          </cell>
          <cell r="CA275"/>
          <cell r="CB275">
            <v>-11473336</v>
          </cell>
          <cell r="CC275">
            <v>23144077</v>
          </cell>
          <cell r="CD275">
            <v>-636905.52026762371</v>
          </cell>
          <cell r="CE275">
            <v>-732403.1</v>
          </cell>
          <cell r="CF275">
            <v>-3587714.4977884642</v>
          </cell>
          <cell r="CG275">
            <v>141603</v>
          </cell>
          <cell r="CH275">
            <v>-435904.9</v>
          </cell>
          <cell r="CI275">
            <v>1580471.286552933</v>
          </cell>
          <cell r="CJ275">
            <v>282486</v>
          </cell>
          <cell r="CK275">
            <v>19755709.268496845</v>
          </cell>
          <cell r="CL275"/>
          <cell r="CM275"/>
          <cell r="CN275"/>
          <cell r="CO275"/>
          <cell r="CP275"/>
          <cell r="CQ275"/>
          <cell r="CR275"/>
          <cell r="CS275">
            <v>7.4540113900093731E-4</v>
          </cell>
          <cell r="CT275">
            <v>7.0589994805680435E-4</v>
          </cell>
          <cell r="CU275">
            <v>6.9347025133136703E-4</v>
          </cell>
          <cell r="CV275">
            <v>6.5322391133912437E-4</v>
          </cell>
          <cell r="CW275"/>
          <cell r="CX275"/>
          <cell r="CY275"/>
          <cell r="CZ275"/>
          <cell r="DA275"/>
          <cell r="DB275"/>
          <cell r="DC275"/>
          <cell r="DD275">
            <v>32427483</v>
          </cell>
          <cell r="DE275">
            <v>23144077</v>
          </cell>
          <cell r="DF275">
            <v>19755709</v>
          </cell>
          <cell r="DG275">
            <v>20667678</v>
          </cell>
          <cell r="DH275"/>
          <cell r="DI275"/>
          <cell r="DJ275"/>
          <cell r="DK275"/>
          <cell r="DL275"/>
          <cell r="DM275"/>
          <cell r="DN275"/>
          <cell r="DO275">
            <v>11759865.39990841</v>
          </cell>
          <cell r="DP275">
            <v>11956873.909595812</v>
          </cell>
          <cell r="DQ275">
            <v>12105913.41754787</v>
          </cell>
          <cell r="DR275">
            <v>12159118.604269424</v>
          </cell>
          <cell r="DS275"/>
          <cell r="DT275"/>
          <cell r="DU275"/>
          <cell r="DV275"/>
          <cell r="DW275"/>
          <cell r="DX275"/>
          <cell r="DY275"/>
          <cell r="DZ275">
            <v>2.757470591479096</v>
          </cell>
          <cell r="EA275">
            <v>1.9356294274731847</v>
          </cell>
          <cell r="EB275">
            <v>1.6319056909298171</v>
          </cell>
          <cell r="EC275">
            <v>1.6997677769787498</v>
          </cell>
          <cell r="ED275"/>
          <cell r="EE275"/>
          <cell r="EF275"/>
          <cell r="EG275"/>
          <cell r="EH275"/>
          <cell r="EI275"/>
          <cell r="EJ275"/>
          <cell r="EK275">
            <v>2.41E-2</v>
          </cell>
          <cell r="EL275">
            <v>3.5200000000000002E-2</v>
          </cell>
          <cell r="EM275">
            <v>4.396794443253986E-2</v>
          </cell>
          <cell r="EN275">
            <v>4.3984752298205455E-2</v>
          </cell>
        </row>
        <row r="276">
          <cell r="B276">
            <v>38610</v>
          </cell>
          <cell r="C276" t="str">
            <v>Mount Airy City Schools</v>
          </cell>
          <cell r="D276">
            <v>5.5339238938283564E-4</v>
          </cell>
          <cell r="E276">
            <v>851721.62172105024</v>
          </cell>
          <cell r="F276">
            <v>660092.14255084936</v>
          </cell>
          <cell r="G276">
            <v>73101.490000000107</v>
          </cell>
          <cell r="H276">
            <v>-40042.442325720564</v>
          </cell>
          <cell r="I276">
            <v>-14448.589408267961</v>
          </cell>
          <cell r="J276">
            <v>168313.55700534204</v>
          </cell>
          <cell r="K276">
            <v>0</v>
          </cell>
          <cell r="L276">
            <v>-52180.837339034682</v>
          </cell>
          <cell r="M276">
            <v>2491.6527942762445</v>
          </cell>
          <cell r="N276">
            <v>118.78899673536196</v>
          </cell>
          <cell r="O276">
            <v>-1037.5548374614891</v>
          </cell>
          <cell r="P276">
            <v>1688.1860171523404</v>
          </cell>
          <cell r="Q276">
            <v>-1835176.2375810721</v>
          </cell>
          <cell r="R276">
            <v>-67030</v>
          </cell>
          <cell r="S276">
            <v>-252388.22240615124</v>
          </cell>
          <cell r="T276">
            <v>365525</v>
          </cell>
          <cell r="U276">
            <v>841567.77949278627</v>
          </cell>
          <cell r="V276">
            <v>11659.641181723602</v>
          </cell>
          <cell r="W276">
            <v>0</v>
          </cell>
          <cell r="X276">
            <v>1218752.4206745098</v>
          </cell>
          <cell r="Y276">
            <v>236714</v>
          </cell>
          <cell r="Z276">
            <v>5263990.2875027629</v>
          </cell>
          <cell r="AA276">
            <v>0</v>
          </cell>
          <cell r="AB276">
            <v>882677.10313225118</v>
          </cell>
          <cell r="AC276">
            <v>6383381.3906350136</v>
          </cell>
          <cell r="AD276" t="str">
            <v>N/A</v>
          </cell>
          <cell r="AE276">
            <v>-1671056</v>
          </cell>
          <cell r="AF276">
            <v>-1671056</v>
          </cell>
          <cell r="AG276">
            <v>-1669371</v>
          </cell>
          <cell r="AH276">
            <v>-380115</v>
          </cell>
          <cell r="AI276">
            <v>226970</v>
          </cell>
          <cell r="AJ276">
            <v>0</v>
          </cell>
          <cell r="AK276">
            <v>-5164628</v>
          </cell>
          <cell r="AL276">
            <v>15475507</v>
          </cell>
          <cell r="AM276">
            <v>-252388.22240615124</v>
          </cell>
          <cell r="AN276">
            <v>-614142.49000000011</v>
          </cell>
          <cell r="AO276">
            <v>779291.44100547151</v>
          </cell>
          <cell r="AP276">
            <v>-145253</v>
          </cell>
          <cell r="AQ276">
            <v>365525</v>
          </cell>
          <cell r="AR276">
            <v>1833488.0515639198</v>
          </cell>
          <cell r="AS276">
            <v>67030</v>
          </cell>
          <cell r="AT276">
            <v>17509057.78016324</v>
          </cell>
          <cell r="AU276">
            <v>5.4322545243098183E-4</v>
          </cell>
          <cell r="AV276">
            <v>952482.98454190942</v>
          </cell>
          <cell r="AW276">
            <v>685484.28603170963</v>
          </cell>
          <cell r="AX276">
            <v>-35624</v>
          </cell>
          <cell r="AY276">
            <v>0</v>
          </cell>
          <cell r="AZ276">
            <v>-7329.0598249338891</v>
          </cell>
          <cell r="BA276">
            <v>-556079.2840502545</v>
          </cell>
          <cell r="BB276">
            <v>0</v>
          </cell>
          <cell r="BC276">
            <v>-47606.603837004659</v>
          </cell>
          <cell r="BD276">
            <v>1657.1695406659298</v>
          </cell>
          <cell r="BE276">
            <v>161.77905843937555</v>
          </cell>
          <cell r="BF276">
            <v>-60.413580138484186</v>
          </cell>
          <cell r="BG276">
            <v>0</v>
          </cell>
          <cell r="BH276">
            <v>-1238051.997246589</v>
          </cell>
          <cell r="BI276">
            <v>-31406</v>
          </cell>
          <cell r="BJ276">
            <v>-276371.13936619624</v>
          </cell>
          <cell r="BK276">
            <v>0</v>
          </cell>
          <cell r="BL276">
            <v>0</v>
          </cell>
          <cell r="BM276">
            <v>1664.3107824635877</v>
          </cell>
          <cell r="BN276">
            <v>0</v>
          </cell>
          <cell r="BO276">
            <v>1664.3107824635877</v>
          </cell>
          <cell r="BP276">
            <v>303744</v>
          </cell>
          <cell r="BQ276">
            <v>6704347.0975514809</v>
          </cell>
          <cell r="BR276">
            <v>0</v>
          </cell>
          <cell r="BS276">
            <v>1058283.4407232474</v>
          </cell>
          <cell r="BT276">
            <v>8066374.5382747278</v>
          </cell>
          <cell r="BU276">
            <v>-1866833</v>
          </cell>
          <cell r="BV276">
            <v>-1866833</v>
          </cell>
          <cell r="BW276">
            <v>-1866833</v>
          </cell>
          <cell r="BX276">
            <v>-1865178</v>
          </cell>
          <cell r="BY276">
            <v>-599032</v>
          </cell>
          <cell r="BZ276">
            <v>0</v>
          </cell>
          <cell r="CA276"/>
          <cell r="CB276">
            <v>-8064709</v>
          </cell>
          <cell r="CC276">
            <v>17980947</v>
          </cell>
          <cell r="CD276">
            <v>-276371.13936619624</v>
          </cell>
          <cell r="CE276">
            <v>-569207.97</v>
          </cell>
          <cell r="CF276">
            <v>-2810413.03143522</v>
          </cell>
          <cell r="CG276">
            <v>59215</v>
          </cell>
          <cell r="CH276">
            <v>-178120.03000000003</v>
          </cell>
          <cell r="CI276">
            <v>1238051.997246589</v>
          </cell>
          <cell r="CJ276">
            <v>31406</v>
          </cell>
          <cell r="CK276">
            <v>15475507.826445177</v>
          </cell>
          <cell r="CL276"/>
          <cell r="CM276"/>
          <cell r="CN276"/>
          <cell r="CO276"/>
          <cell r="CP276"/>
          <cell r="CQ276"/>
          <cell r="CR276"/>
          <cell r="CS276">
            <v>5.5285532827617642E-4</v>
          </cell>
          <cell r="CT276">
            <v>5.4842323675364309E-4</v>
          </cell>
          <cell r="CU276">
            <v>5.4322545243098183E-4</v>
          </cell>
          <cell r="CV276">
            <v>5.5339238938283564E-4</v>
          </cell>
          <cell r="CW276"/>
          <cell r="CX276"/>
          <cell r="CY276"/>
          <cell r="CZ276"/>
          <cell r="DA276"/>
          <cell r="DB276"/>
          <cell r="DC276"/>
          <cell r="DD276">
            <v>24051086</v>
          </cell>
          <cell r="DE276">
            <v>17980947</v>
          </cell>
          <cell r="DF276">
            <v>15475507</v>
          </cell>
          <cell r="DG276">
            <v>17509058</v>
          </cell>
          <cell r="DH276"/>
          <cell r="DI276"/>
          <cell r="DJ276"/>
          <cell r="DK276"/>
          <cell r="DL276"/>
          <cell r="DM276"/>
          <cell r="DN276"/>
          <cell r="DO276">
            <v>9050712.1531828847</v>
          </cell>
          <cell r="DP276">
            <v>9050015.3941753749</v>
          </cell>
          <cell r="DQ276">
            <v>9408456.0829933491</v>
          </cell>
          <cell r="DR276">
            <v>9794916.4707704913</v>
          </cell>
          <cell r="DS276"/>
          <cell r="DT276"/>
          <cell r="DU276"/>
          <cell r="DV276"/>
          <cell r="DW276"/>
          <cell r="DX276"/>
          <cell r="DY276"/>
          <cell r="DZ276">
            <v>2.6573694525841152</v>
          </cell>
          <cell r="EA276">
            <v>1.9868415927306164</v>
          </cell>
          <cell r="EB276">
            <v>1.6448508515625007</v>
          </cell>
          <cell r="EC276">
            <v>1.7875658309337983</v>
          </cell>
          <cell r="ED276"/>
          <cell r="EE276"/>
          <cell r="EF276"/>
          <cell r="EG276"/>
          <cell r="EH276"/>
          <cell r="EI276"/>
          <cell r="EJ276"/>
          <cell r="EK276">
            <v>2.41E-2</v>
          </cell>
          <cell r="EL276">
            <v>3.5200000000000002E-2</v>
          </cell>
          <cell r="EM276">
            <v>4.396794443253986E-2</v>
          </cell>
          <cell r="EN276">
            <v>4.3984752298205455E-2</v>
          </cell>
        </row>
        <row r="277">
          <cell r="B277">
            <v>38620</v>
          </cell>
          <cell r="C277" t="str">
            <v>Elkin City Schools</v>
          </cell>
          <cell r="D277">
            <v>3.9520167898700375E-4</v>
          </cell>
          <cell r="E277">
            <v>608251.61565572664</v>
          </cell>
          <cell r="F277">
            <v>471400.6336681933</v>
          </cell>
          <cell r="G277">
            <v>-221583.56000000006</v>
          </cell>
          <cell r="H277">
            <v>-28596.057230771639</v>
          </cell>
          <cell r="I277">
            <v>-10318.368851276517</v>
          </cell>
          <cell r="J277">
            <v>120200.06346485742</v>
          </cell>
          <cell r="K277">
            <v>0</v>
          </cell>
          <cell r="L277">
            <v>-37264.615348853345</v>
          </cell>
          <cell r="M277">
            <v>1779.3981027617897</v>
          </cell>
          <cell r="N277">
            <v>84.832411604634274</v>
          </cell>
          <cell r="O277">
            <v>-740.96323273105429</v>
          </cell>
          <cell r="P277">
            <v>1205.6073795395805</v>
          </cell>
          <cell r="Q277">
            <v>-1310579.5168920469</v>
          </cell>
          <cell r="R277">
            <v>-234939</v>
          </cell>
          <cell r="S277">
            <v>-641099.93087299622</v>
          </cell>
          <cell r="T277">
            <v>0</v>
          </cell>
          <cell r="U277">
            <v>601000.31337227032</v>
          </cell>
          <cell r="V277">
            <v>8326.6590936353441</v>
          </cell>
          <cell r="W277">
            <v>0</v>
          </cell>
          <cell r="X277">
            <v>609326.97246590571</v>
          </cell>
          <cell r="Y277">
            <v>1959166</v>
          </cell>
          <cell r="Z277">
            <v>3759245.4101373614</v>
          </cell>
          <cell r="AA277">
            <v>0</v>
          </cell>
          <cell r="AB277">
            <v>630358.27715354925</v>
          </cell>
          <cell r="AC277">
            <v>6348769.6872909106</v>
          </cell>
          <cell r="AD277" t="str">
            <v>N/A</v>
          </cell>
          <cell r="AE277">
            <v>-1654236</v>
          </cell>
          <cell r="AF277">
            <v>-1654236</v>
          </cell>
          <cell r="AG277">
            <v>-1653032</v>
          </cell>
          <cell r="AH277">
            <v>-666237</v>
          </cell>
          <cell r="AI277">
            <v>-111702</v>
          </cell>
          <cell r="AJ277">
            <v>0</v>
          </cell>
          <cell r="AK277">
            <v>-5739443</v>
          </cell>
          <cell r="AL277">
            <v>12161456</v>
          </cell>
          <cell r="AM277">
            <v>-641099.93087299622</v>
          </cell>
          <cell r="AN277">
            <v>-462084.43999999994</v>
          </cell>
          <cell r="AO277">
            <v>556526.05965367891</v>
          </cell>
          <cell r="AP277">
            <v>452793</v>
          </cell>
          <cell r="AQ277">
            <v>-1107920</v>
          </cell>
          <cell r="AR277">
            <v>1309373.9095125073</v>
          </cell>
          <cell r="AS277">
            <v>234939</v>
          </cell>
          <cell r="AT277">
            <v>12503983.598293191</v>
          </cell>
          <cell r="AU277">
            <v>4.2689470811960981E-4</v>
          </cell>
          <cell r="AV277">
            <v>748510.48281205876</v>
          </cell>
          <cell r="AW277">
            <v>538689.07080208126</v>
          </cell>
          <cell r="AX277">
            <v>-146429</v>
          </cell>
          <cell r="AY277">
            <v>0</v>
          </cell>
          <cell r="AZ277">
            <v>-5759.5549706939128</v>
          </cell>
          <cell r="BA277">
            <v>-436995.91503613436</v>
          </cell>
          <cell r="BB277">
            <v>0</v>
          </cell>
          <cell r="BC277">
            <v>-37411.736063943157</v>
          </cell>
          <cell r="BD277">
            <v>1302.2896924314709</v>
          </cell>
          <cell r="BE277">
            <v>127.13436681451724</v>
          </cell>
          <cell r="BF277">
            <v>-47.476121643905444</v>
          </cell>
          <cell r="BG277">
            <v>0</v>
          </cell>
          <cell r="BH277">
            <v>-972925.40994962328</v>
          </cell>
          <cell r="BI277">
            <v>-88510</v>
          </cell>
          <cell r="BJ277">
            <v>-399450.11446865276</v>
          </cell>
          <cell r="BK277">
            <v>0</v>
          </cell>
          <cell r="BL277">
            <v>0</v>
          </cell>
          <cell r="BM277">
            <v>1307.9016502644113</v>
          </cell>
          <cell r="BN277">
            <v>0</v>
          </cell>
          <cell r="BO277">
            <v>1307.9016502644113</v>
          </cell>
          <cell r="BP277">
            <v>1086185</v>
          </cell>
          <cell r="BQ277">
            <v>5268623.3395984396</v>
          </cell>
          <cell r="BR277">
            <v>0</v>
          </cell>
          <cell r="BS277">
            <v>831653.96340254578</v>
          </cell>
          <cell r="BT277">
            <v>7186462.3030009856</v>
          </cell>
          <cell r="BU277">
            <v>-1649318</v>
          </cell>
          <cell r="BV277">
            <v>-1649318</v>
          </cell>
          <cell r="BW277">
            <v>-1649318</v>
          </cell>
          <cell r="BX277">
            <v>-1648017</v>
          </cell>
          <cell r="BY277">
            <v>-589184</v>
          </cell>
          <cell r="BZ277">
            <v>0</v>
          </cell>
          <cell r="CA277"/>
          <cell r="CB277">
            <v>-7185155</v>
          </cell>
          <cell r="CC277">
            <v>14646449</v>
          </cell>
          <cell r="CD277">
            <v>-399450.11446865276</v>
          </cell>
          <cell r="CE277">
            <v>-432125.26</v>
          </cell>
          <cell r="CF277">
            <v>-2208568.183580311</v>
          </cell>
          <cell r="CG277">
            <v>225859</v>
          </cell>
          <cell r="CH277">
            <v>-732144.74</v>
          </cell>
          <cell r="CI277">
            <v>972925.40994962328</v>
          </cell>
          <cell r="CJ277">
            <v>88510</v>
          </cell>
          <cell r="CK277">
            <v>12161455.111900659</v>
          </cell>
          <cell r="CL277"/>
          <cell r="CM277"/>
          <cell r="CN277"/>
          <cell r="CO277"/>
          <cell r="CP277"/>
          <cell r="CQ277"/>
          <cell r="CR277"/>
          <cell r="CS277">
            <v>4.586899091346144E-4</v>
          </cell>
          <cell r="CT277">
            <v>4.4672023342585461E-4</v>
          </cell>
          <cell r="CU277">
            <v>4.2689470811960981E-4</v>
          </cell>
          <cell r="CV277">
            <v>3.9520167898700375E-4</v>
          </cell>
          <cell r="CW277"/>
          <cell r="CX277"/>
          <cell r="CY277"/>
          <cell r="CZ277"/>
          <cell r="DA277"/>
          <cell r="DB277"/>
          <cell r="DC277"/>
          <cell r="DD277">
            <v>19954570</v>
          </cell>
          <cell r="DE277">
            <v>14646449</v>
          </cell>
          <cell r="DF277">
            <v>12161456</v>
          </cell>
          <cell r="DG277">
            <v>12503983</v>
          </cell>
          <cell r="DH277"/>
          <cell r="DI277"/>
          <cell r="DJ277"/>
          <cell r="DK277"/>
          <cell r="DL277"/>
          <cell r="DM277"/>
          <cell r="DN277"/>
          <cell r="DO277">
            <v>7291565.5853516599</v>
          </cell>
          <cell r="DP277">
            <v>7132204.4202953335</v>
          </cell>
          <cell r="DQ277">
            <v>7142611.7435813183</v>
          </cell>
          <cell r="DR277">
            <v>7369753.0555861033</v>
          </cell>
          <cell r="DS277"/>
          <cell r="DT277"/>
          <cell r="DU277"/>
          <cell r="DV277"/>
          <cell r="DW277"/>
          <cell r="DX277"/>
          <cell r="DY277"/>
          <cell r="DZ277">
            <v>2.7366646800911445</v>
          </cell>
          <cell r="EA277">
            <v>2.0535655089080458</v>
          </cell>
          <cell r="EB277">
            <v>1.702662336494609</v>
          </cell>
          <cell r="EC277">
            <v>1.6966624126601186</v>
          </cell>
          <cell r="ED277"/>
          <cell r="EE277"/>
          <cell r="EF277"/>
          <cell r="EG277"/>
          <cell r="EH277"/>
          <cell r="EI277"/>
          <cell r="EJ277"/>
          <cell r="EK277">
            <v>2.41E-2</v>
          </cell>
          <cell r="EL277">
            <v>3.5200000000000002E-2</v>
          </cell>
          <cell r="EM277">
            <v>4.396794443253986E-2</v>
          </cell>
          <cell r="EN277">
            <v>4.3984752298205455E-2</v>
          </cell>
        </row>
        <row r="278">
          <cell r="B278">
            <v>38700</v>
          </cell>
          <cell r="C278" t="str">
            <v>Swain County Schools</v>
          </cell>
          <cell r="D278">
            <v>7.791875441677125E-4</v>
          </cell>
          <cell r="E278">
            <v>1199241.0656089713</v>
          </cell>
          <cell r="F278">
            <v>929422.92909413995</v>
          </cell>
          <cell r="G278">
            <v>-140005.95000000007</v>
          </cell>
          <cell r="H278">
            <v>-56380.559069580893</v>
          </cell>
          <cell r="I278">
            <v>-20343.902651555192</v>
          </cell>
          <cell r="J278">
            <v>236988.85212242583</v>
          </cell>
          <cell r="K278">
            <v>0</v>
          </cell>
          <cell r="L278">
            <v>-73471.661842262416</v>
          </cell>
          <cell r="M278">
            <v>3508.2969316869739</v>
          </cell>
          <cell r="N278">
            <v>167.25728148086449</v>
          </cell>
          <cell r="O278">
            <v>-1460.8979473725001</v>
          </cell>
          <cell r="P278">
            <v>2376.999651676098</v>
          </cell>
          <cell r="Q278">
            <v>-2583964.8197375266</v>
          </cell>
          <cell r="R278">
            <v>23170</v>
          </cell>
          <cell r="S278">
            <v>-480752.3905579166</v>
          </cell>
          <cell r="T278">
            <v>670092</v>
          </cell>
          <cell r="U278">
            <v>1184944.2528202538</v>
          </cell>
          <cell r="V278">
            <v>16417.007809586848</v>
          </cell>
          <cell r="W278">
            <v>0</v>
          </cell>
          <cell r="X278">
            <v>1871453.2606298407</v>
          </cell>
          <cell r="Y278">
            <v>1500816</v>
          </cell>
          <cell r="Z278">
            <v>7411803.5291671967</v>
          </cell>
          <cell r="AA278">
            <v>0</v>
          </cell>
          <cell r="AB278">
            <v>1242827.0021019226</v>
          </cell>
          <cell r="AC278">
            <v>10155446.53126912</v>
          </cell>
          <cell r="AD278" t="str">
            <v>N/A</v>
          </cell>
          <cell r="AE278">
            <v>-2478273</v>
          </cell>
          <cell r="AF278">
            <v>-2478273</v>
          </cell>
          <cell r="AG278">
            <v>-2475899</v>
          </cell>
          <cell r="AH278">
            <v>-928186</v>
          </cell>
          <cell r="AI278">
            <v>76637</v>
          </cell>
          <cell r="AJ278">
            <v>0</v>
          </cell>
          <cell r="AK278">
            <v>-8283994</v>
          </cell>
          <cell r="AL278">
            <v>22720343</v>
          </cell>
          <cell r="AM278">
            <v>-480752.3905579166</v>
          </cell>
          <cell r="AN278">
            <v>-804259.04999999993</v>
          </cell>
          <cell r="AO278">
            <v>1097257.9235958767</v>
          </cell>
          <cell r="AP278">
            <v>262136</v>
          </cell>
          <cell r="AQ278">
            <v>-700040</v>
          </cell>
          <cell r="AR278">
            <v>2581587.8200858505</v>
          </cell>
          <cell r="AS278">
            <v>-23170</v>
          </cell>
          <cell r="AT278">
            <v>24653103.303123809</v>
          </cell>
          <cell r="AU278">
            <v>7.9753563748424859E-4</v>
          </cell>
          <cell r="AV278">
            <v>1398386.4726331937</v>
          </cell>
          <cell r="AW278">
            <v>1006392.7317823789</v>
          </cell>
          <cell r="AX278">
            <v>-200195</v>
          </cell>
          <cell r="AY278">
            <v>0</v>
          </cell>
          <cell r="AZ278">
            <v>-10760.148246885561</v>
          </cell>
          <cell r="BA278">
            <v>-816406.97119793226</v>
          </cell>
          <cell r="BB278">
            <v>0</v>
          </cell>
          <cell r="BC278">
            <v>-69893.564393375898</v>
          </cell>
          <cell r="BD278">
            <v>2432.9709886014612</v>
          </cell>
          <cell r="BE278">
            <v>237.51568327045905</v>
          </cell>
          <cell r="BF278">
            <v>-88.6961075421505</v>
          </cell>
          <cell r="BG278">
            <v>0</v>
          </cell>
          <cell r="BH278">
            <v>-1817644.1925613862</v>
          </cell>
          <cell r="BI278">
            <v>223364</v>
          </cell>
          <cell r="BJ278">
            <v>-284174.88141967752</v>
          </cell>
          <cell r="BK278">
            <v>893456</v>
          </cell>
          <cell r="BL278">
            <v>0</v>
          </cell>
          <cell r="BM278">
            <v>2443.4553920918288</v>
          </cell>
          <cell r="BN278">
            <v>0</v>
          </cell>
          <cell r="BO278">
            <v>895899.45539209188</v>
          </cell>
          <cell r="BP278">
            <v>1000970</v>
          </cell>
          <cell r="BQ278">
            <v>9842977.1882618777</v>
          </cell>
          <cell r="BR278">
            <v>0</v>
          </cell>
          <cell r="BS278">
            <v>1553717.2545196121</v>
          </cell>
          <cell r="BT278">
            <v>12397664.442781489</v>
          </cell>
          <cell r="BU278">
            <v>-2619208</v>
          </cell>
          <cell r="BV278">
            <v>-2619208</v>
          </cell>
          <cell r="BW278">
            <v>-2619208</v>
          </cell>
          <cell r="BX278">
            <v>-2616779</v>
          </cell>
          <cell r="BY278">
            <v>-1027361</v>
          </cell>
          <cell r="BZ278">
            <v>0</v>
          </cell>
          <cell r="CA278"/>
          <cell r="CB278">
            <v>-11501764</v>
          </cell>
          <cell r="CC278">
            <v>26980726</v>
          </cell>
          <cell r="CD278">
            <v>-284174.88141967752</v>
          </cell>
          <cell r="CE278">
            <v>-732588.24</v>
          </cell>
          <cell r="CF278">
            <v>-4126103.6989140417</v>
          </cell>
          <cell r="CG278">
            <v>289173</v>
          </cell>
          <cell r="CH278">
            <v>-1000969.76</v>
          </cell>
          <cell r="CI278">
            <v>1817644.1925613862</v>
          </cell>
          <cell r="CJ278">
            <v>-223364</v>
          </cell>
          <cell r="CK278">
            <v>22720342.612227663</v>
          </cell>
          <cell r="CL278"/>
          <cell r="CM278"/>
          <cell r="CN278"/>
          <cell r="CO278"/>
          <cell r="CP278"/>
          <cell r="CQ278"/>
          <cell r="CR278"/>
          <cell r="CS278">
            <v>7.9049572641102942E-4</v>
          </cell>
          <cell r="CT278">
            <v>8.229186977035905E-4</v>
          </cell>
          <cell r="CU278">
            <v>7.9753563748424859E-4</v>
          </cell>
          <cell r="CV278">
            <v>7.791875441677125E-4</v>
          </cell>
          <cell r="CW278"/>
          <cell r="CX278"/>
          <cell r="CY278"/>
          <cell r="CZ278"/>
          <cell r="DA278"/>
          <cell r="DB278"/>
          <cell r="DC278"/>
          <cell r="DD278">
            <v>34389251</v>
          </cell>
          <cell r="DE278">
            <v>26980726</v>
          </cell>
          <cell r="DF278">
            <v>22720343</v>
          </cell>
          <cell r="DG278">
            <v>24653104</v>
          </cell>
          <cell r="DH278"/>
          <cell r="DI278"/>
          <cell r="DJ278"/>
          <cell r="DK278"/>
          <cell r="DL278"/>
          <cell r="DM278"/>
          <cell r="DN278"/>
          <cell r="DO278">
            <v>12418709.559964595</v>
          </cell>
          <cell r="DP278">
            <v>12255126.993338486</v>
          </cell>
          <cell r="DQ278">
            <v>12108973.602315146</v>
          </cell>
          <cell r="DR278">
            <v>12827072.452862246</v>
          </cell>
          <cell r="DS278"/>
          <cell r="DT278"/>
          <cell r="DU278"/>
          <cell r="DV278"/>
          <cell r="DW278"/>
          <cell r="DX278"/>
          <cell r="DY278"/>
          <cell r="DZ278">
            <v>2.7691485040332999</v>
          </cell>
          <cell r="EA278">
            <v>2.2015868146177433</v>
          </cell>
          <cell r="EB278">
            <v>1.8763227789724504</v>
          </cell>
          <cell r="EC278">
            <v>1.9219587392678117</v>
          </cell>
          <cell r="ED278"/>
          <cell r="EE278"/>
          <cell r="EF278"/>
          <cell r="EG278"/>
          <cell r="EH278"/>
          <cell r="EI278"/>
          <cell r="EJ278"/>
          <cell r="EK278">
            <v>2.41E-2</v>
          </cell>
          <cell r="EL278">
            <v>3.5200000000000002E-2</v>
          </cell>
          <cell r="EM278">
            <v>4.396794443253986E-2</v>
          </cell>
          <cell r="EN278">
            <v>4.3984752298205455E-2</v>
          </cell>
        </row>
        <row r="279">
          <cell r="B279">
            <v>38701</v>
          </cell>
          <cell r="C279" t="str">
            <v>Mountain Discovery Charter</v>
          </cell>
          <cell r="D279">
            <v>4.8626228564794571E-5</v>
          </cell>
          <cell r="E279">
            <v>74840.223765227434</v>
          </cell>
          <cell r="F279">
            <v>58001.866330867408</v>
          </cell>
          <cell r="G279">
            <v>8900.8400000000038</v>
          </cell>
          <cell r="H279">
            <v>-3518.503308284719</v>
          </cell>
          <cell r="I279">
            <v>-1269.5881339981063</v>
          </cell>
          <cell r="J279">
            <v>14789.602550593363</v>
          </cell>
          <cell r="K279">
            <v>0</v>
          </cell>
          <cell r="L279">
            <v>-4585.0961665375007</v>
          </cell>
          <cell r="M279">
            <v>218.93990702276849</v>
          </cell>
          <cell r="N279">
            <v>10.437911718804543</v>
          </cell>
          <cell r="O279">
            <v>-91.169267309904782</v>
          </cell>
          <cell r="P279">
            <v>148.33980500073366</v>
          </cell>
          <cell r="Q279">
            <v>-161255.73986447169</v>
          </cell>
          <cell r="R279">
            <v>-22136</v>
          </cell>
          <cell r="S279">
            <v>-35945.846470171411</v>
          </cell>
          <cell r="T279">
            <v>44480</v>
          </cell>
          <cell r="U279">
            <v>73948.012266704536</v>
          </cell>
          <cell r="V279">
            <v>1024.5250711132542</v>
          </cell>
          <cell r="W279">
            <v>0</v>
          </cell>
          <cell r="X279">
            <v>119452.53733781779</v>
          </cell>
          <cell r="Y279">
            <v>71804</v>
          </cell>
          <cell r="Z279">
            <v>462543.39559753129</v>
          </cell>
          <cell r="AA279">
            <v>0</v>
          </cell>
          <cell r="AB279">
            <v>77560.261740655711</v>
          </cell>
          <cell r="AC279">
            <v>611907.65733818698</v>
          </cell>
          <cell r="AD279" t="str">
            <v>N/A</v>
          </cell>
          <cell r="AE279">
            <v>-160608</v>
          </cell>
          <cell r="AF279">
            <v>-160608</v>
          </cell>
          <cell r="AG279">
            <v>-160460</v>
          </cell>
          <cell r="AH279">
            <v>-33194</v>
          </cell>
          <cell r="AI279">
            <v>22416</v>
          </cell>
          <cell r="AJ279">
            <v>0</v>
          </cell>
          <cell r="AK279">
            <v>-492454</v>
          </cell>
          <cell r="AL279">
            <v>1350506</v>
          </cell>
          <cell r="AM279">
            <v>-35945.846470171411</v>
          </cell>
          <cell r="AN279">
            <v>-54814.840000000004</v>
          </cell>
          <cell r="AO279">
            <v>68475.830994316755</v>
          </cell>
          <cell r="AP279">
            <v>-17435</v>
          </cell>
          <cell r="AQ279">
            <v>44480</v>
          </cell>
          <cell r="AR279">
            <v>161107.40005947094</v>
          </cell>
          <cell r="AS279">
            <v>22136</v>
          </cell>
          <cell r="AT279">
            <v>1538509.5445836163</v>
          </cell>
          <cell r="AU279">
            <v>4.7405830296131685E-5</v>
          </cell>
          <cell r="AV279">
            <v>83120.638996354115</v>
          </cell>
          <cell r="AW279">
            <v>59820.377688236011</v>
          </cell>
          <cell r="AX279">
            <v>-5392</v>
          </cell>
          <cell r="AY279">
            <v>0</v>
          </cell>
          <cell r="AZ279">
            <v>-639.58742127451342</v>
          </cell>
          <cell r="BA279">
            <v>-48527.549754731081</v>
          </cell>
          <cell r="BB279">
            <v>0</v>
          </cell>
          <cell r="BC279">
            <v>-4154.5008106168407</v>
          </cell>
          <cell r="BD279">
            <v>144.61674736551257</v>
          </cell>
          <cell r="BE279">
            <v>14.118025132151569</v>
          </cell>
          <cell r="BF279">
            <v>-5.2721313311264737</v>
          </cell>
          <cell r="BG279">
            <v>0</v>
          </cell>
          <cell r="BH279">
            <v>-108041.48188677797</v>
          </cell>
          <cell r="BI279">
            <v>-16740</v>
          </cell>
          <cell r="BJ279">
            <v>-40400.640547643721</v>
          </cell>
          <cell r="BK279">
            <v>0</v>
          </cell>
          <cell r="BL279">
            <v>0</v>
          </cell>
          <cell r="BM279">
            <v>145.23994441058551</v>
          </cell>
          <cell r="BN279">
            <v>0</v>
          </cell>
          <cell r="BO279">
            <v>145.23994441058551</v>
          </cell>
          <cell r="BP279">
            <v>93940</v>
          </cell>
          <cell r="BQ279">
            <v>585070.41474325804</v>
          </cell>
          <cell r="BR279">
            <v>0</v>
          </cell>
          <cell r="BS279">
            <v>92353.561438667457</v>
          </cell>
          <cell r="BT279">
            <v>771363.97618192551</v>
          </cell>
          <cell r="BU279">
            <v>-179200</v>
          </cell>
          <cell r="BV279">
            <v>-179200</v>
          </cell>
          <cell r="BW279">
            <v>-179200</v>
          </cell>
          <cell r="BX279">
            <v>-179056</v>
          </cell>
          <cell r="BY279">
            <v>-54563</v>
          </cell>
          <cell r="BZ279">
            <v>0</v>
          </cell>
          <cell r="CA279"/>
          <cell r="CB279">
            <v>-771219</v>
          </cell>
          <cell r="CC279">
            <v>1581166</v>
          </cell>
          <cell r="CD279">
            <v>-40400.640547643721</v>
          </cell>
          <cell r="CE279">
            <v>-52146.65</v>
          </cell>
          <cell r="CF279">
            <v>-245257.21803726096</v>
          </cell>
          <cell r="CG279">
            <v>9343</v>
          </cell>
          <cell r="CH279">
            <v>-26980.35</v>
          </cell>
          <cell r="CI279">
            <v>108041.48188677797</v>
          </cell>
          <cell r="CJ279">
            <v>16740</v>
          </cell>
          <cell r="CK279">
            <v>1350505.6233018734</v>
          </cell>
          <cell r="CL279"/>
          <cell r="CM279"/>
          <cell r="CN279"/>
          <cell r="CO279"/>
          <cell r="CP279"/>
          <cell r="CQ279"/>
          <cell r="CR279"/>
          <cell r="CS279">
            <v>5.057752486594943E-5</v>
          </cell>
          <cell r="CT279">
            <v>4.8225941066789721E-5</v>
          </cell>
          <cell r="CU279">
            <v>4.7405830296131685E-5</v>
          </cell>
          <cell r="CV279">
            <v>4.8626228564794571E-5</v>
          </cell>
          <cell r="CW279"/>
          <cell r="CX279"/>
          <cell r="CY279"/>
          <cell r="CZ279"/>
          <cell r="DA279"/>
          <cell r="DB279"/>
          <cell r="DC279"/>
          <cell r="DD279">
            <v>2200294</v>
          </cell>
          <cell r="DE279">
            <v>1581166</v>
          </cell>
          <cell r="DF279">
            <v>1350506</v>
          </cell>
          <cell r="DG279">
            <v>1538510</v>
          </cell>
          <cell r="DH279"/>
          <cell r="DI279"/>
          <cell r="DJ279"/>
          <cell r="DK279"/>
          <cell r="DL279"/>
          <cell r="DM279"/>
          <cell r="DN279"/>
          <cell r="DO279">
            <v>828930.33649869589</v>
          </cell>
          <cell r="DP279">
            <v>821214.76377047575</v>
          </cell>
          <cell r="DQ279">
            <v>861933.58536463429</v>
          </cell>
          <cell r="DR279">
            <v>874238.12535532133</v>
          </cell>
          <cell r="DS279"/>
          <cell r="DT279"/>
          <cell r="DU279"/>
          <cell r="DV279"/>
          <cell r="DW279"/>
          <cell r="DX279"/>
          <cell r="DY279"/>
          <cell r="DZ279">
            <v>2.6543774586580855</v>
          </cell>
          <cell r="EA279">
            <v>1.9253988965570104</v>
          </cell>
          <cell r="EB279">
            <v>1.5668330169878215</v>
          </cell>
          <cell r="EC279">
            <v>1.7598294507857284</v>
          </cell>
          <cell r="ED279"/>
          <cell r="EE279"/>
          <cell r="EF279"/>
          <cell r="EG279"/>
          <cell r="EH279"/>
          <cell r="EI279"/>
          <cell r="EJ279"/>
          <cell r="EK279">
            <v>2.41E-2</v>
          </cell>
          <cell r="EL279">
            <v>3.5200000000000002E-2</v>
          </cell>
          <cell r="EM279">
            <v>4.396794443253986E-2</v>
          </cell>
          <cell r="EN279">
            <v>4.3984752298205455E-2</v>
          </cell>
        </row>
        <row r="280">
          <cell r="B280">
            <v>38800</v>
          </cell>
          <cell r="C280" t="str">
            <v>Transylvania County Schools</v>
          </cell>
          <cell r="D280">
            <v>1.3119644858528188E-3</v>
          </cell>
          <cell r="E280">
            <v>2019233.6233195867</v>
          </cell>
          <cell r="F280">
            <v>1564924.7532714109</v>
          </cell>
          <cell r="G280">
            <v>-376306.18999999994</v>
          </cell>
          <cell r="H280">
            <v>-94931.30600647282</v>
          </cell>
          <cell r="I280">
            <v>-34254.240820798521</v>
          </cell>
          <cell r="J280">
            <v>399032.24821151071</v>
          </cell>
          <cell r="K280">
            <v>0</v>
          </cell>
          <cell r="L280">
            <v>-123708.61389551229</v>
          </cell>
          <cell r="M280">
            <v>5907.1285400437864</v>
          </cell>
          <cell r="N280">
            <v>281.62104867522265</v>
          </cell>
          <cell r="O280">
            <v>-2459.800902560964</v>
          </cell>
          <cell r="P280">
            <v>4002.2959160809251</v>
          </cell>
          <cell r="Q280">
            <v>-4350775.4988689041</v>
          </cell>
          <cell r="R280">
            <v>-115485</v>
          </cell>
          <cell r="S280">
            <v>-1104538.9801869397</v>
          </cell>
          <cell r="T280">
            <v>493116</v>
          </cell>
          <cell r="U280">
            <v>1995161.2279379086</v>
          </cell>
          <cell r="V280">
            <v>27642.294042511494</v>
          </cell>
          <cell r="W280">
            <v>0</v>
          </cell>
          <cell r="X280">
            <v>2515919.5219804202</v>
          </cell>
          <cell r="Y280">
            <v>3000963</v>
          </cell>
          <cell r="Z280">
            <v>12479695.137802342</v>
          </cell>
          <cell r="AA280">
            <v>0</v>
          </cell>
          <cell r="AB280">
            <v>2092621.8610929057</v>
          </cell>
          <cell r="AC280">
            <v>17573279.998895247</v>
          </cell>
          <cell r="AD280" t="str">
            <v>N/A</v>
          </cell>
          <cell r="AE280">
            <v>-4467880</v>
          </cell>
          <cell r="AF280">
            <v>-4467880</v>
          </cell>
          <cell r="AG280">
            <v>-4463884</v>
          </cell>
          <cell r="AH280">
            <v>-1646188</v>
          </cell>
          <cell r="AI280">
            <v>-11529</v>
          </cell>
          <cell r="AJ280">
            <v>0</v>
          </cell>
          <cell r="AK280">
            <v>-15057361</v>
          </cell>
          <cell r="AL280">
            <v>38855529</v>
          </cell>
          <cell r="AM280">
            <v>-1104538.9801869397</v>
          </cell>
          <cell r="AN280">
            <v>-1411572.81</v>
          </cell>
          <cell r="AO280">
            <v>1847518.5317753796</v>
          </cell>
          <cell r="AP280">
            <v>742241</v>
          </cell>
          <cell r="AQ280">
            <v>-1881535</v>
          </cell>
          <cell r="AR280">
            <v>4346773.2029528236</v>
          </cell>
          <cell r="AS280">
            <v>115485</v>
          </cell>
          <cell r="AT280">
            <v>41509899.944541261</v>
          </cell>
          <cell r="AU280">
            <v>1.3639173141949332E-3</v>
          </cell>
          <cell r="AV280">
            <v>2391471.2174828188</v>
          </cell>
          <cell r="AW280">
            <v>1721097.3494398033</v>
          </cell>
          <cell r="AX280">
            <v>-279858</v>
          </cell>
          <cell r="AY280">
            <v>0</v>
          </cell>
          <cell r="AZ280">
            <v>-18401.625968120232</v>
          </cell>
          <cell r="BA280">
            <v>-1396190.4034267005</v>
          </cell>
          <cell r="BB280">
            <v>0</v>
          </cell>
          <cell r="BC280">
            <v>-119529.50833348387</v>
          </cell>
          <cell r="BD280">
            <v>4160.7811617735197</v>
          </cell>
          <cell r="BE280">
            <v>406.19094317502146</v>
          </cell>
          <cell r="BF280">
            <v>-151.6849543677277</v>
          </cell>
          <cell r="BG280">
            <v>0</v>
          </cell>
          <cell r="BH280">
            <v>-3108470.9808084359</v>
          </cell>
          <cell r="BI280">
            <v>164372</v>
          </cell>
          <cell r="BJ280">
            <v>-641094.66446353728</v>
          </cell>
          <cell r="BK280">
            <v>657488</v>
          </cell>
          <cell r="BL280">
            <v>0</v>
          </cell>
          <cell r="BM280">
            <v>4178.7112187859257</v>
          </cell>
          <cell r="BN280">
            <v>0</v>
          </cell>
          <cell r="BO280">
            <v>661666.71121878596</v>
          </cell>
          <cell r="BP280">
            <v>1399285</v>
          </cell>
          <cell r="BQ280">
            <v>16833112.376826271</v>
          </cell>
          <cell r="BR280">
            <v>0</v>
          </cell>
          <cell r="BS280">
            <v>2657112.4413792328</v>
          </cell>
          <cell r="BT280">
            <v>20889509.818205506</v>
          </cell>
          <cell r="BU280">
            <v>-4634387</v>
          </cell>
          <cell r="BV280">
            <v>-4634387</v>
          </cell>
          <cell r="BW280">
            <v>-4634387</v>
          </cell>
          <cell r="BX280">
            <v>-4630232</v>
          </cell>
          <cell r="BY280">
            <v>-1694449</v>
          </cell>
          <cell r="BZ280">
            <v>0</v>
          </cell>
          <cell r="CA280"/>
          <cell r="CB280">
            <v>-20227842</v>
          </cell>
          <cell r="CC280">
            <v>45915902</v>
          </cell>
          <cell r="CD280">
            <v>-641094.66446353728</v>
          </cell>
          <cell r="CE280">
            <v>-1323924.2999999998</v>
          </cell>
          <cell r="CF280">
            <v>-7056316.9977764981</v>
          </cell>
          <cell r="CG280">
            <v>416149</v>
          </cell>
          <cell r="CH280">
            <v>-1399284.7000000002</v>
          </cell>
          <cell r="CI280">
            <v>3108470.9808084359</v>
          </cell>
          <cell r="CJ280">
            <v>-164372</v>
          </cell>
          <cell r="CK280">
            <v>38855529.318568401</v>
          </cell>
          <cell r="CL280"/>
          <cell r="CM280"/>
          <cell r="CN280"/>
          <cell r="CO280"/>
          <cell r="CP280"/>
          <cell r="CQ280"/>
          <cell r="CR280"/>
          <cell r="CS280">
            <v>1.375706345486662E-3</v>
          </cell>
          <cell r="CT280">
            <v>1.4004461442467943E-3</v>
          </cell>
          <cell r="CU280">
            <v>1.3639173141949332E-3</v>
          </cell>
          <cell r="CV280">
            <v>1.3119644858528188E-3</v>
          </cell>
          <cell r="CW280"/>
          <cell r="CX280"/>
          <cell r="CY280"/>
          <cell r="CZ280"/>
          <cell r="DA280"/>
          <cell r="DB280"/>
          <cell r="DC280"/>
          <cell r="DD280">
            <v>59847902</v>
          </cell>
          <cell r="DE280">
            <v>45915902</v>
          </cell>
          <cell r="DF280">
            <v>38855529</v>
          </cell>
          <cell r="DG280">
            <v>41509900</v>
          </cell>
          <cell r="DH280"/>
          <cell r="DI280"/>
          <cell r="DJ280"/>
          <cell r="DK280"/>
          <cell r="DL280"/>
          <cell r="DM280"/>
          <cell r="DN280"/>
          <cell r="DO280">
            <v>21140616.851018339</v>
          </cell>
          <cell r="DP280">
            <v>21366514.703551136</v>
          </cell>
          <cell r="DQ280">
            <v>21883185.567056816</v>
          </cell>
          <cell r="DR280">
            <v>22513077.977003001</v>
          </cell>
          <cell r="DS280"/>
          <cell r="DT280"/>
          <cell r="DU280"/>
          <cell r="DV280"/>
          <cell r="DW280"/>
          <cell r="DX280"/>
          <cell r="DY280"/>
          <cell r="DZ280">
            <v>2.8309439796274032</v>
          </cell>
          <cell r="EA280">
            <v>2.1489654553893494</v>
          </cell>
          <cell r="EB280">
            <v>1.7755883338344274</v>
          </cell>
          <cell r="EC280">
            <v>1.8438127404170217</v>
          </cell>
          <cell r="ED280"/>
          <cell r="EE280"/>
          <cell r="EF280"/>
          <cell r="EG280"/>
          <cell r="EH280"/>
          <cell r="EI280"/>
          <cell r="EJ280"/>
          <cell r="EK280">
            <v>2.41E-2</v>
          </cell>
          <cell r="EL280">
            <v>3.5200000000000002E-2</v>
          </cell>
          <cell r="EM280">
            <v>4.396794443253986E-2</v>
          </cell>
          <cell r="EN280">
            <v>4.3984752298205455E-2</v>
          </cell>
        </row>
        <row r="281">
          <cell r="B281">
            <v>38801</v>
          </cell>
          <cell r="C281" t="str">
            <v>Brevard Academy Charter School</v>
          </cell>
          <cell r="D281">
            <v>1.0635807656251512E-4</v>
          </cell>
          <cell r="E281">
            <v>163694.83063181193</v>
          </cell>
          <cell r="F281">
            <v>126865.0093183147</v>
          </cell>
          <cell r="G281">
            <v>-111675.84999999999</v>
          </cell>
          <cell r="H281">
            <v>-7695.8722749669578</v>
          </cell>
          <cell r="I281">
            <v>-2776.9159966560478</v>
          </cell>
          <cell r="J281">
            <v>32348.667104814838</v>
          </cell>
          <cell r="K281">
            <v>0</v>
          </cell>
          <cell r="L281">
            <v>-10028.785359680511</v>
          </cell>
          <cell r="M281">
            <v>478.87792413694723</v>
          </cell>
          <cell r="N281">
            <v>22.830399282603246</v>
          </cell>
          <cell r="O281">
            <v>-199.41065138898304</v>
          </cell>
          <cell r="P281">
            <v>324.45733101660392</v>
          </cell>
          <cell r="Q281">
            <v>-352707.80467370502</v>
          </cell>
          <cell r="R281">
            <v>195757</v>
          </cell>
          <cell r="S281">
            <v>34407.03375298006</v>
          </cell>
          <cell r="T281">
            <v>628767</v>
          </cell>
          <cell r="U281">
            <v>161743.33446049344</v>
          </cell>
          <cell r="V281">
            <v>2240.9000074616433</v>
          </cell>
          <cell r="W281">
            <v>0</v>
          </cell>
          <cell r="X281">
            <v>792751.23446795507</v>
          </cell>
          <cell r="Y281">
            <v>558390</v>
          </cell>
          <cell r="Z281">
            <v>1011701.448671784</v>
          </cell>
          <cell r="AA281">
            <v>0</v>
          </cell>
          <cell r="AB281">
            <v>169644.25372675873</v>
          </cell>
          <cell r="AC281">
            <v>1739735.7023985428</v>
          </cell>
          <cell r="AD281" t="str">
            <v>N/A</v>
          </cell>
          <cell r="AE281">
            <v>-238254</v>
          </cell>
          <cell r="AF281">
            <v>-238254</v>
          </cell>
          <cell r="AG281">
            <v>-237930</v>
          </cell>
          <cell r="AH281">
            <v>-150441</v>
          </cell>
          <cell r="AI281">
            <v>-82106</v>
          </cell>
          <cell r="AJ281">
            <v>0</v>
          </cell>
          <cell r="AK281">
            <v>-946985</v>
          </cell>
          <cell r="AL281">
            <v>3470686</v>
          </cell>
          <cell r="AM281">
            <v>34407.03375298006</v>
          </cell>
          <cell r="AN281">
            <v>-109017.15000000001</v>
          </cell>
          <cell r="AO281">
            <v>149774.26566962368</v>
          </cell>
          <cell r="AP281">
            <v>221030</v>
          </cell>
          <cell r="AQ281">
            <v>-558390</v>
          </cell>
          <cell r="AR281">
            <v>352383.34734268842</v>
          </cell>
          <cell r="AS281">
            <v>-195757</v>
          </cell>
          <cell r="AT281">
            <v>3365116.4967652927</v>
          </cell>
          <cell r="AU281">
            <v>1.2182894990401977E-4</v>
          </cell>
          <cell r="AV281">
            <v>213612.96914365533</v>
          </cell>
          <cell r="AW281">
            <v>153733.28029684009</v>
          </cell>
          <cell r="AX281">
            <v>41494</v>
          </cell>
          <cell r="AY281">
            <v>0</v>
          </cell>
          <cell r="AZ281">
            <v>-1643.6852475517592</v>
          </cell>
          <cell r="BA281">
            <v>-124711.67346089883</v>
          </cell>
          <cell r="BB281">
            <v>0</v>
          </cell>
          <cell r="BC281">
            <v>-10676.713559727474</v>
          </cell>
          <cell r="BD281">
            <v>371.65273469565165</v>
          </cell>
          <cell r="BE281">
            <v>36.282123228815934</v>
          </cell>
          <cell r="BF281">
            <v>-13.548928893660401</v>
          </cell>
          <cell r="BG281">
            <v>0</v>
          </cell>
          <cell r="BH281">
            <v>-277657.41475504544</v>
          </cell>
          <cell r="BI281">
            <v>154261</v>
          </cell>
          <cell r="BJ281">
            <v>148806.14834630274</v>
          </cell>
          <cell r="BK281">
            <v>824524</v>
          </cell>
          <cell r="BL281">
            <v>0</v>
          </cell>
          <cell r="BM281">
            <v>373.25429807108992</v>
          </cell>
          <cell r="BN281">
            <v>0</v>
          </cell>
          <cell r="BO281">
            <v>824897.25429807114</v>
          </cell>
          <cell r="BP281">
            <v>0</v>
          </cell>
          <cell r="BQ281">
            <v>1503581.1798426991</v>
          </cell>
          <cell r="BR281">
            <v>0</v>
          </cell>
          <cell r="BS281">
            <v>237340.79415306303</v>
          </cell>
          <cell r="BT281">
            <v>1740921.9739957622</v>
          </cell>
          <cell r="BU281">
            <v>-207884</v>
          </cell>
          <cell r="BV281">
            <v>-207884</v>
          </cell>
          <cell r="BW281">
            <v>-207884</v>
          </cell>
          <cell r="BX281">
            <v>-207513</v>
          </cell>
          <cell r="BY281">
            <v>-84859</v>
          </cell>
          <cell r="BZ281">
            <v>0</v>
          </cell>
          <cell r="CA281"/>
          <cell r="CB281">
            <v>-916024</v>
          </cell>
          <cell r="CC281">
            <v>3788251</v>
          </cell>
          <cell r="CD281">
            <v>148806.14834630274</v>
          </cell>
          <cell r="CE281">
            <v>-95341.26999999999</v>
          </cell>
          <cell r="CF281">
            <v>-630290.18041054928</v>
          </cell>
          <cell r="CG281">
            <v>-71617</v>
          </cell>
          <cell r="CH281">
            <v>207480.27</v>
          </cell>
          <cell r="CI281">
            <v>277657.41475504544</v>
          </cell>
          <cell r="CJ281">
            <v>-154261</v>
          </cell>
          <cell r="CK281">
            <v>3470685.382690799</v>
          </cell>
          <cell r="CL281"/>
          <cell r="CM281"/>
          <cell r="CN281"/>
          <cell r="CO281"/>
          <cell r="CP281"/>
          <cell r="CQ281"/>
          <cell r="CR281"/>
          <cell r="CS281">
            <v>9.3767503745672195E-5</v>
          </cell>
          <cell r="CT281">
            <v>1.155425725505048E-4</v>
          </cell>
          <cell r="CU281">
            <v>1.2182894990401977E-4</v>
          </cell>
          <cell r="CV281">
            <v>1.0635807656251512E-4</v>
          </cell>
          <cell r="CW281"/>
          <cell r="CX281"/>
          <cell r="CY281"/>
          <cell r="CZ281"/>
          <cell r="DA281"/>
          <cell r="DB281"/>
          <cell r="DC281"/>
          <cell r="DD281">
            <v>4079205</v>
          </cell>
          <cell r="DE281">
            <v>3788251</v>
          </cell>
          <cell r="DF281">
            <v>3470686</v>
          </cell>
          <cell r="DG281">
            <v>3365116</v>
          </cell>
          <cell r="DH281"/>
          <cell r="DI281"/>
          <cell r="DJ281"/>
          <cell r="DK281"/>
          <cell r="DL281"/>
          <cell r="DM281"/>
          <cell r="DN281"/>
          <cell r="DO281">
            <v>1208684.6562211695</v>
          </cell>
          <cell r="DP281">
            <v>1516509.1644182284</v>
          </cell>
          <cell r="DQ281">
            <v>1575898.7908967813</v>
          </cell>
          <cell r="DR281">
            <v>1738707.0517323387</v>
          </cell>
          <cell r="DS281"/>
          <cell r="DT281"/>
          <cell r="DU281"/>
          <cell r="DV281"/>
          <cell r="DW281"/>
          <cell r="DX281"/>
          <cell r="DY281"/>
          <cell r="DZ281">
            <v>3.3749125373637341</v>
          </cell>
          <cell r="EA281">
            <v>2.4980073242440772</v>
          </cell>
          <cell r="EB281">
            <v>2.202353361807563</v>
          </cell>
          <cell r="EC281">
            <v>1.9354128670768369</v>
          </cell>
          <cell r="ED281"/>
          <cell r="EE281"/>
          <cell r="EF281"/>
          <cell r="EG281"/>
          <cell r="EH281"/>
          <cell r="EI281"/>
          <cell r="EJ281"/>
          <cell r="EK281">
            <v>2.41E-2</v>
          </cell>
          <cell r="EL281">
            <v>3.5200000000000002E-2</v>
          </cell>
          <cell r="EM281">
            <v>4.396794443253986E-2</v>
          </cell>
          <cell r="EN281">
            <v>4.3984752298205455E-2</v>
          </cell>
        </row>
        <row r="282">
          <cell r="B282">
            <v>38900</v>
          </cell>
          <cell r="C282" t="str">
            <v>Tyrrell County Schools</v>
          </cell>
          <cell r="D282">
            <v>2.7980633705501499E-4</v>
          </cell>
          <cell r="E282">
            <v>430647.60509284295</v>
          </cell>
          <cell r="F282">
            <v>333755.88112429989</v>
          </cell>
          <cell r="G282">
            <v>-90287.72000000003</v>
          </cell>
          <cell r="H282">
            <v>-20246.265270094951</v>
          </cell>
          <cell r="I282">
            <v>-7305.4977905425067</v>
          </cell>
          <cell r="J282">
            <v>85102.724153629169</v>
          </cell>
          <cell r="K282">
            <v>0</v>
          </cell>
          <cell r="L282">
            <v>-26383.682248651665</v>
          </cell>
          <cell r="M282">
            <v>1259.8298331439846</v>
          </cell>
          <cell r="N282">
            <v>60.0621090868813</v>
          </cell>
          <cell r="O282">
            <v>-524.60862153811058</v>
          </cell>
          <cell r="P282">
            <v>853.58084930241046</v>
          </cell>
          <cell r="Q282">
            <v>-927902.06504399492</v>
          </cell>
          <cell r="R282">
            <v>-97972</v>
          </cell>
          <cell r="S282">
            <v>-318942.15581251692</v>
          </cell>
          <cell r="T282">
            <v>0</v>
          </cell>
          <cell r="U282">
            <v>425513.6179700825</v>
          </cell>
          <cell r="V282">
            <v>5895.3493994962364</v>
          </cell>
          <cell r="W282">
            <v>0</v>
          </cell>
          <cell r="X282">
            <v>431408.96736957872</v>
          </cell>
          <cell r="Y282">
            <v>747933</v>
          </cell>
          <cell r="Z282">
            <v>2661579.502894782</v>
          </cell>
          <cell r="AA282">
            <v>0</v>
          </cell>
          <cell r="AB282">
            <v>446299.31991874147</v>
          </cell>
          <cell r="AC282">
            <v>3855811.8228135235</v>
          </cell>
          <cell r="AD282" t="str">
            <v>N/A</v>
          </cell>
          <cell r="AE282">
            <v>-1036251</v>
          </cell>
          <cell r="AF282">
            <v>-1036251</v>
          </cell>
          <cell r="AG282">
            <v>-1035399</v>
          </cell>
          <cell r="AH282">
            <v>-304010</v>
          </cell>
          <cell r="AI282">
            <v>-12491</v>
          </cell>
          <cell r="AJ282">
            <v>0</v>
          </cell>
          <cell r="AK282">
            <v>-3424402</v>
          </cell>
          <cell r="AL282">
            <v>8351698</v>
          </cell>
          <cell r="AM282">
            <v>-318942.15581251692</v>
          </cell>
          <cell r="AN282">
            <v>-338261.27999999997</v>
          </cell>
          <cell r="AO282">
            <v>394025.4470236639</v>
          </cell>
          <cell r="AP282">
            <v>190832</v>
          </cell>
          <cell r="AQ282">
            <v>-451439.99999999994</v>
          </cell>
          <cell r="AR282">
            <v>927048.48419469257</v>
          </cell>
          <cell r="AS282">
            <v>97972</v>
          </cell>
          <cell r="AT282">
            <v>8852932.4954058398</v>
          </cell>
          <cell r="AU282">
            <v>2.9316355942657471E-4</v>
          </cell>
          <cell r="AV282">
            <v>514028.38506914512</v>
          </cell>
          <cell r="AW282">
            <v>369936.66685669997</v>
          </cell>
          <cell r="AX282">
            <v>-2575</v>
          </cell>
          <cell r="AY282">
            <v>0</v>
          </cell>
          <cell r="AZ282">
            <v>-3955.2882802392514</v>
          </cell>
          <cell r="BA282">
            <v>-300100.41228004923</v>
          </cell>
          <cell r="BB282">
            <v>0</v>
          </cell>
          <cell r="BC282">
            <v>-25691.950497920247</v>
          </cell>
          <cell r="BD282">
            <v>894.32797918586255</v>
          </cell>
          <cell r="BE282">
            <v>87.307625959947075</v>
          </cell>
          <cell r="BF282">
            <v>-32.60351684892909</v>
          </cell>
          <cell r="BG282">
            <v>0</v>
          </cell>
          <cell r="BH282">
            <v>-668141.98164638446</v>
          </cell>
          <cell r="BI282">
            <v>-95395</v>
          </cell>
          <cell r="BJ282">
            <v>-210945.54869045108</v>
          </cell>
          <cell r="BK282">
            <v>0</v>
          </cell>
          <cell r="BL282">
            <v>0</v>
          </cell>
          <cell r="BM282">
            <v>898.18190733808422</v>
          </cell>
          <cell r="BN282">
            <v>0</v>
          </cell>
          <cell r="BO282">
            <v>898.18190733808422</v>
          </cell>
          <cell r="BP282">
            <v>394465</v>
          </cell>
          <cell r="BQ282">
            <v>3618148.3212057985</v>
          </cell>
          <cell r="BR282">
            <v>0</v>
          </cell>
          <cell r="BS282">
            <v>571125.92750621855</v>
          </cell>
          <cell r="BT282">
            <v>4583739.2487120172</v>
          </cell>
          <cell r="BU282">
            <v>-1069275</v>
          </cell>
          <cell r="BV282">
            <v>-1069275</v>
          </cell>
          <cell r="BW282">
            <v>-1069275</v>
          </cell>
          <cell r="BX282">
            <v>-1068382</v>
          </cell>
          <cell r="BY282">
            <v>-306633</v>
          </cell>
          <cell r="BZ282">
            <v>0</v>
          </cell>
          <cell r="CA282"/>
          <cell r="CB282">
            <v>-4582840</v>
          </cell>
          <cell r="CC282">
            <v>9625201</v>
          </cell>
          <cell r="CD282">
            <v>-210945.54869045108</v>
          </cell>
          <cell r="CE282">
            <v>-301149.07999999996</v>
          </cell>
          <cell r="CF282">
            <v>-1516701.1856077549</v>
          </cell>
          <cell r="CG282">
            <v>4641</v>
          </cell>
          <cell r="CH282">
            <v>-12884.920000000042</v>
          </cell>
          <cell r="CI282">
            <v>668141.98164638446</v>
          </cell>
          <cell r="CJ282">
            <v>95395</v>
          </cell>
          <cell r="CK282">
            <v>8351698.2473481782</v>
          </cell>
          <cell r="CL282"/>
          <cell r="CM282"/>
          <cell r="CN282"/>
          <cell r="CO282"/>
          <cell r="CP282"/>
          <cell r="CQ282"/>
          <cell r="CR282"/>
          <cell r="CS282">
            <v>3.0670444720009053E-4</v>
          </cell>
          <cell r="CT282">
            <v>2.9357096258739071E-4</v>
          </cell>
          <cell r="CU282">
            <v>2.9316355942657471E-4</v>
          </cell>
          <cell r="CV282">
            <v>2.7980633705501499E-4</v>
          </cell>
          <cell r="CW282"/>
          <cell r="CX282"/>
          <cell r="CY282"/>
          <cell r="CZ282"/>
          <cell r="DA282"/>
          <cell r="DB282"/>
          <cell r="DC282"/>
          <cell r="DD282">
            <v>13342686</v>
          </cell>
          <cell r="DE282">
            <v>9625201</v>
          </cell>
          <cell r="DF282">
            <v>8351698</v>
          </cell>
          <cell r="DG282">
            <v>8852932</v>
          </cell>
          <cell r="DH282"/>
          <cell r="DI282"/>
          <cell r="DJ282"/>
          <cell r="DK282"/>
          <cell r="DL282"/>
          <cell r="DM282"/>
          <cell r="DN282"/>
          <cell r="DO282">
            <v>4434979.3362007374</v>
          </cell>
          <cell r="DP282">
            <v>4786524.5407787785</v>
          </cell>
          <cell r="DQ282">
            <v>4977702.4267840991</v>
          </cell>
          <cell r="DR282">
            <v>5394905.9653825751</v>
          </cell>
          <cell r="DS282"/>
          <cell r="DT282"/>
          <cell r="DU282"/>
          <cell r="DV282"/>
          <cell r="DW282"/>
          <cell r="DX282"/>
          <cell r="DY282"/>
          <cell r="DZ282">
            <v>3.0085114244140141</v>
          </cell>
          <cell r="EA282">
            <v>2.0108955710971781</v>
          </cell>
          <cell r="EB282">
            <v>1.6778218712032791</v>
          </cell>
          <cell r="EC282">
            <v>1.6409798533665827</v>
          </cell>
          <cell r="ED282"/>
          <cell r="EE282"/>
          <cell r="EF282"/>
          <cell r="EG282"/>
          <cell r="EH282"/>
          <cell r="EI282"/>
          <cell r="EJ282"/>
          <cell r="EK282">
            <v>2.41E-2</v>
          </cell>
          <cell r="EL282">
            <v>3.5200000000000002E-2</v>
          </cell>
          <cell r="EM282">
            <v>4.396794443253986E-2</v>
          </cell>
          <cell r="EN282">
            <v>4.3984752298205455E-2</v>
          </cell>
        </row>
        <row r="283">
          <cell r="B283">
            <v>39000</v>
          </cell>
          <cell r="C283" t="str">
            <v>Union County Schools</v>
          </cell>
          <cell r="D283">
            <v>1.3725792256193548E-2</v>
          </cell>
          <cell r="E283">
            <v>21125252.649190124</v>
          </cell>
          <cell r="F283">
            <v>16372266.392573696</v>
          </cell>
          <cell r="G283">
            <v>-1082413.5200000014</v>
          </cell>
          <cell r="H283">
            <v>-993172.75650719181</v>
          </cell>
          <cell r="I283">
            <v>-358368.38456361258</v>
          </cell>
          <cell r="J283">
            <v>4174681.404514398</v>
          </cell>
          <cell r="K283">
            <v>0</v>
          </cell>
          <cell r="L283">
            <v>-1294241.3860598572</v>
          </cell>
          <cell r="M283">
            <v>61800.467958984649</v>
          </cell>
          <cell r="N283">
            <v>2946.3236625454824</v>
          </cell>
          <cell r="O283">
            <v>-25734.474175345025</v>
          </cell>
          <cell r="P283">
            <v>41872.080292043371</v>
          </cell>
          <cell r="Q283">
            <v>-45517878.947762012</v>
          </cell>
          <cell r="R283">
            <v>-927299</v>
          </cell>
          <cell r="S283">
            <v>-8420289.150876224</v>
          </cell>
          <cell r="T283">
            <v>13032231</v>
          </cell>
          <cell r="U283">
            <v>20873406.885314066</v>
          </cell>
          <cell r="V283">
            <v>289194.09755630628</v>
          </cell>
          <cell r="W283">
            <v>0</v>
          </cell>
          <cell r="X283">
            <v>34194831.98287037</v>
          </cell>
          <cell r="Y283">
            <v>26497564</v>
          </cell>
          <cell r="Z283">
            <v>130562758.92312533</v>
          </cell>
          <cell r="AA283">
            <v>0</v>
          </cell>
          <cell r="AB283">
            <v>21893041.500631429</v>
          </cell>
          <cell r="AC283">
            <v>178953364.42375675</v>
          </cell>
          <cell r="AD283" t="str">
            <v>N/A</v>
          </cell>
          <cell r="AE283">
            <v>-43607604</v>
          </cell>
          <cell r="AF283">
            <v>-43607604</v>
          </cell>
          <cell r="AG283">
            <v>-43565792</v>
          </cell>
          <cell r="AH283">
            <v>-16711432</v>
          </cell>
          <cell r="AI283">
            <v>2733901</v>
          </cell>
          <cell r="AJ283">
            <v>0</v>
          </cell>
          <cell r="AK283">
            <v>-144758531</v>
          </cell>
          <cell r="AL283">
            <v>394819992</v>
          </cell>
          <cell r="AM283">
            <v>-8420289.150876224</v>
          </cell>
          <cell r="AN283">
            <v>-14346750.479999999</v>
          </cell>
          <cell r="AO283">
            <v>19328766.769271687</v>
          </cell>
          <cell r="AP283">
            <v>1904233</v>
          </cell>
          <cell r="AQ283">
            <v>-5412060</v>
          </cell>
          <cell r="AR283">
            <v>45476006.867469966</v>
          </cell>
          <cell r="AS283">
            <v>927299</v>
          </cell>
          <cell r="AT283">
            <v>434277198.0058654</v>
          </cell>
          <cell r="AU283">
            <v>1.3859078257095953E-2</v>
          </cell>
          <cell r="AV283">
            <v>24300290.353195112</v>
          </cell>
          <cell r="AW283">
            <v>17488466.936902281</v>
          </cell>
          <cell r="AX283">
            <v>-5271376</v>
          </cell>
          <cell r="AY283">
            <v>0</v>
          </cell>
          <cell r="AZ283">
            <v>-186983.1636388613</v>
          </cell>
          <cell r="BA283">
            <v>-14187012.556782817</v>
          </cell>
          <cell r="BB283">
            <v>0</v>
          </cell>
          <cell r="BC283">
            <v>-1214566.8896385874</v>
          </cell>
          <cell r="BD283">
            <v>42278.656580957744</v>
          </cell>
          <cell r="BE283">
            <v>4127.3998139022597</v>
          </cell>
          <cell r="BF283">
            <v>-1541.3057896748094</v>
          </cell>
          <cell r="BG283">
            <v>0</v>
          </cell>
          <cell r="BH283">
            <v>-31585890.240248676</v>
          </cell>
          <cell r="BI283">
            <v>4344077</v>
          </cell>
          <cell r="BJ283">
            <v>-6268129.8096063659</v>
          </cell>
          <cell r="BK283">
            <v>17376308</v>
          </cell>
          <cell r="BL283">
            <v>0</v>
          </cell>
          <cell r="BM283">
            <v>42460.848023725521</v>
          </cell>
          <cell r="BN283">
            <v>0</v>
          </cell>
          <cell r="BO283">
            <v>17418768.848023724</v>
          </cell>
          <cell r="BP283">
            <v>26356880</v>
          </cell>
          <cell r="BQ283">
            <v>171045135.44402692</v>
          </cell>
          <cell r="BR283">
            <v>0</v>
          </cell>
          <cell r="BS283">
            <v>26999532.068199087</v>
          </cell>
          <cell r="BT283">
            <v>224401547.51222602</v>
          </cell>
          <cell r="BU283">
            <v>-46844906</v>
          </cell>
          <cell r="BV283">
            <v>-46844906</v>
          </cell>
          <cell r="BW283">
            <v>-46844906</v>
          </cell>
          <cell r="BX283">
            <v>-46802688</v>
          </cell>
          <cell r="BY283">
            <v>-19645372</v>
          </cell>
          <cell r="BZ283">
            <v>0</v>
          </cell>
          <cell r="CA283"/>
          <cell r="CB283">
            <v>-206982778</v>
          </cell>
          <cell r="CC283">
            <v>477021010</v>
          </cell>
          <cell r="CD283">
            <v>-6268129.8096063659</v>
          </cell>
          <cell r="CE283">
            <v>-12979699.209999999</v>
          </cell>
          <cell r="CF283">
            <v>-71700863.726321161</v>
          </cell>
          <cell r="CG283">
            <v>7862741</v>
          </cell>
          <cell r="CH283">
            <v>-26356879.789999999</v>
          </cell>
          <cell r="CI283">
            <v>31585890.240248676</v>
          </cell>
          <cell r="CJ283">
            <v>-4344077</v>
          </cell>
          <cell r="CK283">
            <v>394819991.70432115</v>
          </cell>
          <cell r="CL283"/>
          <cell r="CM283"/>
          <cell r="CN283"/>
          <cell r="CO283"/>
          <cell r="CP283"/>
          <cell r="CQ283"/>
          <cell r="CR283"/>
          <cell r="CS283">
            <v>1.3912259251114766E-2</v>
          </cell>
          <cell r="CT283">
            <v>1.4549256539137788E-2</v>
          </cell>
          <cell r="CU283">
            <v>1.3859078257095953E-2</v>
          </cell>
          <cell r="CV283">
            <v>1.3725792256193548E-2</v>
          </cell>
          <cell r="CW283"/>
          <cell r="CX283"/>
          <cell r="CY283"/>
          <cell r="CZ283"/>
          <cell r="DA283"/>
          <cell r="DB283"/>
          <cell r="DC283"/>
          <cell r="DD283">
            <v>605230565</v>
          </cell>
          <cell r="DE283">
            <v>477021010</v>
          </cell>
          <cell r="DF283">
            <v>394819992</v>
          </cell>
          <cell r="DG283">
            <v>434277197</v>
          </cell>
          <cell r="DH283"/>
          <cell r="DI283"/>
          <cell r="DJ283"/>
          <cell r="DK283"/>
          <cell r="DL283"/>
          <cell r="DM283"/>
          <cell r="DN283"/>
          <cell r="DO283">
            <v>204588853.47457105</v>
          </cell>
          <cell r="DP283">
            <v>209716810.83896998</v>
          </cell>
          <cell r="DQ283">
            <v>214541848.36475226</v>
          </cell>
          <cell r="DR283">
            <v>228815339.87102312</v>
          </cell>
          <cell r="DS283"/>
          <cell r="DT283"/>
          <cell r="DU283"/>
          <cell r="DV283"/>
          <cell r="DW283"/>
          <cell r="DX283"/>
          <cell r="DY283"/>
          <cell r="DZ283">
            <v>2.9582773192246559</v>
          </cell>
          <cell r="EA283">
            <v>2.2745959567651362</v>
          </cell>
          <cell r="EB283">
            <v>1.8402936070950071</v>
          </cell>
          <cell r="EC283">
            <v>1.8979374251953127</v>
          </cell>
          <cell r="ED283"/>
          <cell r="EE283"/>
          <cell r="EF283"/>
          <cell r="EG283"/>
          <cell r="EH283"/>
          <cell r="EI283"/>
          <cell r="EJ283"/>
          <cell r="EK283">
            <v>2.41E-2</v>
          </cell>
          <cell r="EL283">
            <v>3.5200000000000002E-2</v>
          </cell>
          <cell r="EM283">
            <v>4.396794443253986E-2</v>
          </cell>
          <cell r="EN283">
            <v>4.3984752298205455E-2</v>
          </cell>
        </row>
        <row r="284">
          <cell r="B284">
            <v>39100</v>
          </cell>
          <cell r="C284" t="str">
            <v>Vance County Schools</v>
          </cell>
          <cell r="D284">
            <v>1.7486937229424522E-3</v>
          </cell>
          <cell r="E284">
            <v>2691399.9581002593</v>
          </cell>
          <cell r="F284">
            <v>2085859.8860197971</v>
          </cell>
          <cell r="G284">
            <v>-1360832.85</v>
          </cell>
          <cell r="H284">
            <v>-126532.21997571</v>
          </cell>
          <cell r="I284">
            <v>-45656.857752938682</v>
          </cell>
          <cell r="J284">
            <v>531862.86307552038</v>
          </cell>
          <cell r="K284">
            <v>0</v>
          </cell>
          <cell r="L284">
            <v>-164888.97293006629</v>
          </cell>
          <cell r="M284">
            <v>7873.5047403925018</v>
          </cell>
          <cell r="N284">
            <v>375.36759979193499</v>
          </cell>
          <cell r="O284">
            <v>-3278.6241124510807</v>
          </cell>
          <cell r="P284">
            <v>5334.5878042266431</v>
          </cell>
          <cell r="Q284">
            <v>-5799069.9343193835</v>
          </cell>
          <cell r="R284">
            <v>-1379395</v>
          </cell>
          <cell r="S284">
            <v>-3556948.2917505619</v>
          </cell>
          <cell r="T284">
            <v>0</v>
          </cell>
          <cell r="U284">
            <v>2659314.297890665</v>
          </cell>
          <cell r="V284">
            <v>36843.913536613916</v>
          </cell>
          <cell r="W284">
            <v>0</v>
          </cell>
          <cell r="X284">
            <v>2696158.2114272788</v>
          </cell>
          <cell r="Y284">
            <v>12056646</v>
          </cell>
          <cell r="Z284">
            <v>16633959.82668284</v>
          </cell>
          <cell r="AA284">
            <v>0</v>
          </cell>
          <cell r="AB284">
            <v>2789217.8122539795</v>
          </cell>
          <cell r="AC284">
            <v>31479823.638936818</v>
          </cell>
          <cell r="AD284" t="str">
            <v>N/A</v>
          </cell>
          <cell r="AE284">
            <v>-8039884</v>
          </cell>
          <cell r="AF284">
            <v>-8039884</v>
          </cell>
          <cell r="AG284">
            <v>-8034557</v>
          </cell>
          <cell r="AH284">
            <v>-3794714</v>
          </cell>
          <cell r="AI284">
            <v>-874627</v>
          </cell>
          <cell r="AJ284">
            <v>0</v>
          </cell>
          <cell r="AK284">
            <v>-28783666</v>
          </cell>
          <cell r="AL284">
            <v>55355518</v>
          </cell>
          <cell r="AM284">
            <v>-3556948.2917505619</v>
          </cell>
          <cell r="AN284">
            <v>-2079777.15</v>
          </cell>
          <cell r="AO284">
            <v>2462524.0197987333</v>
          </cell>
          <cell r="AP284">
            <v>2777512</v>
          </cell>
          <cell r="AQ284">
            <v>-6804165</v>
          </cell>
          <cell r="AR284">
            <v>5793735.3465151563</v>
          </cell>
          <cell r="AS284">
            <v>1379395</v>
          </cell>
          <cell r="AT284">
            <v>55327793.924563326</v>
          </cell>
          <cell r="AU284">
            <v>1.9431043764048651E-3</v>
          </cell>
          <cell r="AV284">
            <v>3407008.7243375205</v>
          </cell>
          <cell r="AW284">
            <v>2451960.8022494293</v>
          </cell>
          <cell r="AX284">
            <v>-1114297</v>
          </cell>
          <cell r="AY284">
            <v>0</v>
          </cell>
          <cell r="AZ284">
            <v>-26215.870697942835</v>
          </cell>
          <cell r="BA284">
            <v>-1989082.2229163065</v>
          </cell>
          <cell r="BB284">
            <v>0</v>
          </cell>
          <cell r="BC284">
            <v>-170287.67677856432</v>
          </cell>
          <cell r="BD284">
            <v>5927.6555848088219</v>
          </cell>
          <cell r="BE284">
            <v>578.67980054588566</v>
          </cell>
          <cell r="BF284">
            <v>-216.09792294533429</v>
          </cell>
          <cell r="BG284">
            <v>0</v>
          </cell>
          <cell r="BH284">
            <v>-4428482.2136022374</v>
          </cell>
          <cell r="BI284">
            <v>-265099</v>
          </cell>
          <cell r="BJ284">
            <v>-2128204.2199456915</v>
          </cell>
          <cell r="BK284">
            <v>0</v>
          </cell>
          <cell r="BL284">
            <v>0</v>
          </cell>
          <cell r="BM284">
            <v>5953.1996349410401</v>
          </cell>
          <cell r="BN284">
            <v>0</v>
          </cell>
          <cell r="BO284">
            <v>5953.1996349410401</v>
          </cell>
          <cell r="BP284">
            <v>6631876</v>
          </cell>
          <cell r="BQ284">
            <v>23981288.299160987</v>
          </cell>
          <cell r="BR284">
            <v>0</v>
          </cell>
          <cell r="BS284">
            <v>3785454.4111358738</v>
          </cell>
          <cell r="BT284">
            <v>34398618.710296862</v>
          </cell>
          <cell r="BU284">
            <v>-7817248</v>
          </cell>
          <cell r="BV284">
            <v>-7817248</v>
          </cell>
          <cell r="BW284">
            <v>-7817248</v>
          </cell>
          <cell r="BX284">
            <v>-7811328</v>
          </cell>
          <cell r="BY284">
            <v>-3129594</v>
          </cell>
          <cell r="BZ284">
            <v>0</v>
          </cell>
          <cell r="CA284"/>
          <cell r="CB284">
            <v>-34392666</v>
          </cell>
          <cell r="CC284">
            <v>68727085</v>
          </cell>
          <cell r="CD284">
            <v>-2128204.2199456915</v>
          </cell>
          <cell r="CE284">
            <v>-2056719.23</v>
          </cell>
          <cell r="CF284">
            <v>-10052779.810756132</v>
          </cell>
          <cell r="CG284">
            <v>1744034</v>
          </cell>
          <cell r="CH284">
            <v>-5571479.7699999996</v>
          </cell>
          <cell r="CI284">
            <v>4428482.2136022374</v>
          </cell>
          <cell r="CJ284">
            <v>265099</v>
          </cell>
          <cell r="CK284">
            <v>55355517.182900421</v>
          </cell>
          <cell r="CL284"/>
          <cell r="CM284"/>
          <cell r="CN284"/>
          <cell r="CO284"/>
          <cell r="CP284"/>
          <cell r="CQ284"/>
          <cell r="CR284"/>
          <cell r="CS284">
            <v>2.1343134136276353E-3</v>
          </cell>
          <cell r="CT284">
            <v>2.0961927617284774E-3</v>
          </cell>
          <cell r="CU284">
            <v>1.9431043764048651E-3</v>
          </cell>
          <cell r="CV284">
            <v>1.7486937229424522E-3</v>
          </cell>
          <cell r="CW284"/>
          <cell r="CX284"/>
          <cell r="CY284"/>
          <cell r="CZ284"/>
          <cell r="DA284"/>
          <cell r="DB284"/>
          <cell r="DC284"/>
          <cell r="DD284">
            <v>92849888</v>
          </cell>
          <cell r="DE284">
            <v>68727085</v>
          </cell>
          <cell r="DF284">
            <v>55355518</v>
          </cell>
          <cell r="DG284">
            <v>55327794</v>
          </cell>
          <cell r="DH284"/>
          <cell r="DI284"/>
          <cell r="DJ284"/>
          <cell r="DK284"/>
          <cell r="DL284"/>
          <cell r="DM284"/>
          <cell r="DN284"/>
          <cell r="DO284">
            <v>36175519.372334279</v>
          </cell>
          <cell r="DP284">
            <v>35470689.092657372</v>
          </cell>
          <cell r="DQ284">
            <v>33995575.554753557</v>
          </cell>
          <cell r="DR284">
            <v>33170223.187239669</v>
          </cell>
          <cell r="DS284"/>
          <cell r="DT284"/>
          <cell r="DU284"/>
          <cell r="DV284"/>
          <cell r="DW284"/>
          <cell r="DX284"/>
          <cell r="DY284"/>
          <cell r="DZ284">
            <v>2.5666497568244511</v>
          </cell>
          <cell r="EA284">
            <v>1.9375740014655336</v>
          </cell>
          <cell r="EB284">
            <v>1.6283153644757078</v>
          </cell>
          <cell r="EC284">
            <v>1.667995831311867</v>
          </cell>
          <cell r="ED284"/>
          <cell r="EE284"/>
          <cell r="EF284"/>
          <cell r="EG284"/>
          <cell r="EH284"/>
          <cell r="EI284"/>
          <cell r="EJ284"/>
          <cell r="EK284">
            <v>2.41E-2</v>
          </cell>
          <cell r="EL284">
            <v>3.5200000000000002E-2</v>
          </cell>
          <cell r="EM284">
            <v>4.396794443253986E-2</v>
          </cell>
          <cell r="EN284">
            <v>4.3984752298205455E-2</v>
          </cell>
        </row>
        <row r="285">
          <cell r="B285">
            <v>39101</v>
          </cell>
          <cell r="C285" t="str">
            <v>Vance Charter School</v>
          </cell>
          <cell r="D285">
            <v>2.2072619444590767E-4</v>
          </cell>
          <cell r="E285">
            <v>339717.84920903249</v>
          </cell>
          <cell r="F285">
            <v>263284.47843560769</v>
          </cell>
          <cell r="G285">
            <v>148241.49</v>
          </cell>
          <cell r="H285">
            <v>-15971.336217205626</v>
          </cell>
          <cell r="I285">
            <v>-5762.9671393839262</v>
          </cell>
          <cell r="J285">
            <v>67133.577591979425</v>
          </cell>
          <cell r="K285">
            <v>0</v>
          </cell>
          <cell r="L285">
            <v>-20812.858777640588</v>
          </cell>
          <cell r="M285">
            <v>993.82111086576106</v>
          </cell>
          <cell r="N285">
            <v>47.380201994980759</v>
          </cell>
          <cell r="O285">
            <v>-413.83932124043787</v>
          </cell>
          <cell r="P285">
            <v>673.35019821721369</v>
          </cell>
          <cell r="Q285">
            <v>-731978.7456972081</v>
          </cell>
          <cell r="R285">
            <v>348801</v>
          </cell>
          <cell r="S285">
            <v>393953.19959501887</v>
          </cell>
          <cell r="T285">
            <v>1959261</v>
          </cell>
          <cell r="U285">
            <v>335667.88575263519</v>
          </cell>
          <cell r="V285">
            <v>4650.5667154490511</v>
          </cell>
          <cell r="W285">
            <v>0</v>
          </cell>
          <cell r="X285">
            <v>2299579.4524680842</v>
          </cell>
          <cell r="Y285">
            <v>0</v>
          </cell>
          <cell r="Z285">
            <v>2099596.1745272647</v>
          </cell>
          <cell r="AA285">
            <v>0</v>
          </cell>
          <cell r="AB285">
            <v>352064.75845502975</v>
          </cell>
          <cell r="AC285">
            <v>2451660.9329822944</v>
          </cell>
          <cell r="AD285" t="str">
            <v>N/A</v>
          </cell>
          <cell r="AE285">
            <v>-171897</v>
          </cell>
          <cell r="AF285">
            <v>-171897</v>
          </cell>
          <cell r="AG285">
            <v>-171225</v>
          </cell>
          <cell r="AH285">
            <v>153323</v>
          </cell>
          <cell r="AI285">
            <v>209614</v>
          </cell>
          <cell r="AJ285">
            <v>0</v>
          </cell>
          <cell r="AK285">
            <v>-152082</v>
          </cell>
          <cell r="AL285">
            <v>5696742</v>
          </cell>
          <cell r="AM285">
            <v>393953.19959501887</v>
          </cell>
          <cell r="AN285">
            <v>-245016.49</v>
          </cell>
          <cell r="AO285">
            <v>310828.33345293644</v>
          </cell>
          <cell r="AP285">
            <v>-296560</v>
          </cell>
          <cell r="AQ285">
            <v>741215</v>
          </cell>
          <cell r="AR285">
            <v>731305.3954989909</v>
          </cell>
          <cell r="AS285">
            <v>-348801</v>
          </cell>
          <cell r="AT285">
            <v>6983666.4385469463</v>
          </cell>
          <cell r="AU285">
            <v>1.9996858395585402E-4</v>
          </cell>
          <cell r="AV285">
            <v>350621.77740114357</v>
          </cell>
          <cell r="AW285">
            <v>252335.97098281462</v>
          </cell>
          <cell r="AX285">
            <v>171641</v>
          </cell>
          <cell r="AY285">
            <v>0</v>
          </cell>
          <cell r="AZ285">
            <v>-2697.9253427120575</v>
          </cell>
          <cell r="BA285">
            <v>-204700.25198762672</v>
          </cell>
          <cell r="BB285">
            <v>0</v>
          </cell>
          <cell r="BC285">
            <v>-17524.630176349598</v>
          </cell>
          <cell r="BD285">
            <v>610.02636187015173</v>
          </cell>
          <cell r="BE285">
            <v>59.553043925060798</v>
          </cell>
          <cell r="BF285">
            <v>-22.239050136427636</v>
          </cell>
          <cell r="BG285">
            <v>0</v>
          </cell>
          <cell r="BH285">
            <v>-455743.56585320691</v>
          </cell>
          <cell r="BI285">
            <v>177158</v>
          </cell>
          <cell r="BJ285">
            <v>271737.7153797216</v>
          </cell>
          <cell r="BK285">
            <v>1566847</v>
          </cell>
          <cell r="BL285">
            <v>0</v>
          </cell>
          <cell r="BM285">
            <v>612.65514887483539</v>
          </cell>
          <cell r="BN285">
            <v>0</v>
          </cell>
          <cell r="BO285">
            <v>1567459.6551488747</v>
          </cell>
          <cell r="BP285">
            <v>0</v>
          </cell>
          <cell r="BQ285">
            <v>2467960.1985627571</v>
          </cell>
          <cell r="BR285">
            <v>0</v>
          </cell>
          <cell r="BS285">
            <v>389568.34610440879</v>
          </cell>
          <cell r="BT285">
            <v>2857528.5446671657</v>
          </cell>
          <cell r="BU285">
            <v>-313731</v>
          </cell>
          <cell r="BV285">
            <v>-313731</v>
          </cell>
          <cell r="BW285">
            <v>-313731</v>
          </cell>
          <cell r="BX285">
            <v>-313122</v>
          </cell>
          <cell r="BY285">
            <v>-35755</v>
          </cell>
          <cell r="BZ285">
            <v>0</v>
          </cell>
          <cell r="CA285"/>
          <cell r="CB285">
            <v>-1290070</v>
          </cell>
          <cell r="CC285">
            <v>5792209</v>
          </cell>
          <cell r="CD285">
            <v>271737.7153797216</v>
          </cell>
          <cell r="CE285">
            <v>-203958.18999999997</v>
          </cell>
          <cell r="CF285">
            <v>-1034550.7776047788</v>
          </cell>
          <cell r="CG285">
            <v>-265496</v>
          </cell>
          <cell r="CH285">
            <v>858215.19</v>
          </cell>
          <cell r="CI285">
            <v>455743.56585320691</v>
          </cell>
          <cell r="CJ285">
            <v>-177158</v>
          </cell>
          <cell r="CK285">
            <v>5696742.5036281478</v>
          </cell>
          <cell r="CL285"/>
          <cell r="CM285"/>
          <cell r="CN285"/>
          <cell r="CO285"/>
          <cell r="CP285"/>
          <cell r="CQ285"/>
          <cell r="CR285"/>
          <cell r="CS285">
            <v>1.5215746481731001E-4</v>
          </cell>
          <cell r="CT285">
            <v>1.7666378561394819E-4</v>
          </cell>
          <cell r="CU285">
            <v>1.9996858395585402E-4</v>
          </cell>
          <cell r="CV285">
            <v>2.2072619444590767E-4</v>
          </cell>
          <cell r="CW285"/>
          <cell r="CX285"/>
          <cell r="CY285"/>
          <cell r="CZ285"/>
          <cell r="DA285"/>
          <cell r="DB285"/>
          <cell r="DC285"/>
          <cell r="DD285">
            <v>6619367</v>
          </cell>
          <cell r="DE285">
            <v>5792209</v>
          </cell>
          <cell r="DF285">
            <v>5696742</v>
          </cell>
          <cell r="DG285">
            <v>6983666</v>
          </cell>
          <cell r="DH285"/>
          <cell r="DI285"/>
          <cell r="DJ285"/>
          <cell r="DK285"/>
          <cell r="DL285"/>
          <cell r="DM285"/>
          <cell r="DN285"/>
          <cell r="DO285">
            <v>2347798.1112990477</v>
          </cell>
          <cell r="DP285">
            <v>2836513.3595075817</v>
          </cell>
          <cell r="DQ285">
            <v>3371231.2098894422</v>
          </cell>
          <cell r="DR285">
            <v>3907751.2020237735</v>
          </cell>
          <cell r="DS285"/>
          <cell r="DT285"/>
          <cell r="DU285"/>
          <cell r="DV285"/>
          <cell r="DW285"/>
          <cell r="DX285"/>
          <cell r="DY285"/>
          <cell r="DZ285">
            <v>2.8193936131661137</v>
          </cell>
          <cell r="EA285">
            <v>2.0420171759760466</v>
          </cell>
          <cell r="EB285">
            <v>1.6898105307309437</v>
          </cell>
          <cell r="EC285">
            <v>1.787131687499258</v>
          </cell>
          <cell r="ED285"/>
          <cell r="EE285"/>
          <cell r="EF285"/>
          <cell r="EG285"/>
          <cell r="EH285"/>
          <cell r="EI285"/>
          <cell r="EJ285"/>
          <cell r="EK285">
            <v>2.41E-2</v>
          </cell>
          <cell r="EL285">
            <v>3.5200000000000002E-2</v>
          </cell>
          <cell r="EM285">
            <v>4.396794443253986E-2</v>
          </cell>
          <cell r="EN285">
            <v>4.3984752298205455E-2</v>
          </cell>
        </row>
        <row r="286">
          <cell r="B286">
            <v>39105</v>
          </cell>
          <cell r="C286" t="str">
            <v>Vance-Granville Community College</v>
          </cell>
          <cell r="D286">
            <v>6.5294513931655801E-4</v>
          </cell>
          <cell r="E286">
            <v>1004942.4307656102</v>
          </cell>
          <cell r="F286">
            <v>778839.68816467049</v>
          </cell>
          <cell r="G286">
            <v>-901171.17</v>
          </cell>
          <cell r="H286">
            <v>-47245.893844151593</v>
          </cell>
          <cell r="I286">
            <v>-17047.824301723009</v>
          </cell>
          <cell r="J286">
            <v>198592.39309431528</v>
          </cell>
          <cell r="K286">
            <v>0</v>
          </cell>
          <cell r="L286">
            <v>-61567.930386589142</v>
          </cell>
          <cell r="M286">
            <v>2939.8896914747756</v>
          </cell>
          <cell r="N286">
            <v>140.15859182513506</v>
          </cell>
          <cell r="O286">
            <v>-1224.2061887594753</v>
          </cell>
          <cell r="P286">
            <v>1991.8829302859031</v>
          </cell>
          <cell r="Q286">
            <v>-2165316.0164601575</v>
          </cell>
          <cell r="R286">
            <v>-730553</v>
          </cell>
          <cell r="S286">
            <v>-1936679.5979431989</v>
          </cell>
          <cell r="T286">
            <v>0</v>
          </cell>
          <cell r="U286">
            <v>992961.95894212497</v>
          </cell>
          <cell r="V286">
            <v>13757.157094755174</v>
          </cell>
          <cell r="W286">
            <v>0</v>
          </cell>
          <cell r="X286">
            <v>1006719.1160368802</v>
          </cell>
          <cell r="Y286">
            <v>6966339</v>
          </cell>
          <cell r="Z286">
            <v>6210957.9704695279</v>
          </cell>
          <cell r="AA286">
            <v>0</v>
          </cell>
          <cell r="AB286">
            <v>1041466.661149749</v>
          </cell>
          <cell r="AC286">
            <v>14218763.631619276</v>
          </cell>
          <cell r="AD286" t="str">
            <v>N/A</v>
          </cell>
          <cell r="AE286">
            <v>-3610566</v>
          </cell>
          <cell r="AF286">
            <v>-3610566</v>
          </cell>
          <cell r="AG286">
            <v>-3608577</v>
          </cell>
          <cell r="AH286">
            <v>-1662708</v>
          </cell>
          <cell r="AI286">
            <v>-719628</v>
          </cell>
          <cell r="AJ286">
            <v>0</v>
          </cell>
          <cell r="AK286">
            <v>-13212045</v>
          </cell>
          <cell r="AL286">
            <v>22228128</v>
          </cell>
          <cell r="AM286">
            <v>-1936679.5979431989</v>
          </cell>
          <cell r="AN286">
            <v>-758976.83</v>
          </cell>
          <cell r="AO286">
            <v>919482.39310444903</v>
          </cell>
          <cell r="AP286">
            <v>1818891</v>
          </cell>
          <cell r="AQ286">
            <v>-4505865</v>
          </cell>
          <cell r="AR286">
            <v>2163324.1335298712</v>
          </cell>
          <cell r="AS286">
            <v>730553</v>
          </cell>
          <cell r="AT286">
            <v>20658857.098691124</v>
          </cell>
          <cell r="AU286">
            <v>7.8025775145823203E-4</v>
          </cell>
          <cell r="AV286">
            <v>1368091.6983824859</v>
          </cell>
          <cell r="AW286">
            <v>984590.14629291126</v>
          </cell>
          <cell r="AX286">
            <v>-268812</v>
          </cell>
          <cell r="AY286">
            <v>0</v>
          </cell>
          <cell r="AZ286">
            <v>-10527.039397205595</v>
          </cell>
          <cell r="BA286">
            <v>-798720.25484792853</v>
          </cell>
          <cell r="BB286">
            <v>0</v>
          </cell>
          <cell r="BC286">
            <v>-68379.383731367983</v>
          </cell>
          <cell r="BD286">
            <v>2380.2628794337488</v>
          </cell>
          <cell r="BE286">
            <v>232.37012147727899</v>
          </cell>
          <cell r="BF286">
            <v>-86.774586841334354</v>
          </cell>
          <cell r="BG286">
            <v>0</v>
          </cell>
          <cell r="BH286">
            <v>-1778266.5801778305</v>
          </cell>
          <cell r="BI286">
            <v>-461738</v>
          </cell>
          <cell r="BJ286">
            <v>-1031235.5550648659</v>
          </cell>
          <cell r="BK286">
            <v>0</v>
          </cell>
          <cell r="BL286">
            <v>0</v>
          </cell>
          <cell r="BM286">
            <v>2390.5201478344188</v>
          </cell>
          <cell r="BN286">
            <v>0</v>
          </cell>
          <cell r="BO286">
            <v>2390.5201478344188</v>
          </cell>
          <cell r="BP286">
            <v>3191027</v>
          </cell>
          <cell r="BQ286">
            <v>9629738.0174682997</v>
          </cell>
          <cell r="BR286">
            <v>0</v>
          </cell>
          <cell r="BS286">
            <v>1520057.379802383</v>
          </cell>
          <cell r="BT286">
            <v>14340822.397270683</v>
          </cell>
          <cell r="BU286">
            <v>-3315687</v>
          </cell>
          <cell r="BV286">
            <v>-3315687</v>
          </cell>
          <cell r="BW286">
            <v>-3315687</v>
          </cell>
          <cell r="BX286">
            <v>-3313310</v>
          </cell>
          <cell r="BY286">
            <v>-1078062</v>
          </cell>
          <cell r="BZ286">
            <v>0</v>
          </cell>
          <cell r="CA286"/>
          <cell r="CB286">
            <v>-14338433</v>
          </cell>
          <cell r="CC286">
            <v>26774696</v>
          </cell>
          <cell r="CD286">
            <v>-1031235.5550648659</v>
          </cell>
          <cell r="CE286">
            <v>-788966.23</v>
          </cell>
          <cell r="CF286">
            <v>-4036715.4056632961</v>
          </cell>
          <cell r="CG286">
            <v>414419</v>
          </cell>
          <cell r="CH286">
            <v>-1344074.77</v>
          </cell>
          <cell r="CI286">
            <v>1778266.5801778305</v>
          </cell>
          <cell r="CJ286">
            <v>461738</v>
          </cell>
          <cell r="CK286">
            <v>22228127.619449668</v>
          </cell>
          <cell r="CL286"/>
          <cell r="CM286"/>
          <cell r="CN286"/>
          <cell r="CO286"/>
          <cell r="CP286"/>
          <cell r="CQ286"/>
          <cell r="CR286"/>
          <cell r="CS286">
            <v>8.8130321561062132E-4</v>
          </cell>
          <cell r="CT286">
            <v>8.1663471914988895E-4</v>
          </cell>
          <cell r="CU286">
            <v>7.8025775145823203E-4</v>
          </cell>
          <cell r="CV286">
            <v>6.5294513931655801E-4</v>
          </cell>
          <cell r="CW286"/>
          <cell r="CX286"/>
          <cell r="CY286"/>
          <cell r="CZ286"/>
          <cell r="DA286"/>
          <cell r="DB286"/>
          <cell r="DC286"/>
          <cell r="DD286">
            <v>38339685</v>
          </cell>
          <cell r="DE286">
            <v>26774696</v>
          </cell>
          <cell r="DF286">
            <v>22228128</v>
          </cell>
          <cell r="DG286">
            <v>20658857</v>
          </cell>
          <cell r="DH286"/>
          <cell r="DI286"/>
          <cell r="DJ286"/>
          <cell r="DK286"/>
          <cell r="DL286"/>
          <cell r="DM286"/>
          <cell r="DN286"/>
          <cell r="DO286">
            <v>14377702.013149831</v>
          </cell>
          <cell r="DP286">
            <v>14102317.874134379</v>
          </cell>
          <cell r="DQ286">
            <v>13040847.136978475</v>
          </cell>
          <cell r="DR286">
            <v>12104869.430382799</v>
          </cell>
          <cell r="DS286"/>
          <cell r="DT286"/>
          <cell r="DU286"/>
          <cell r="DV286"/>
          <cell r="DW286"/>
          <cell r="DX286"/>
          <cell r="DY286"/>
          <cell r="DZ286">
            <v>2.6666072898808562</v>
          </cell>
          <cell r="EA286">
            <v>1.8986025020119943</v>
          </cell>
          <cell r="EB286">
            <v>1.7045003109476053</v>
          </cell>
          <cell r="EC286">
            <v>1.7066567399849015</v>
          </cell>
          <cell r="ED286"/>
          <cell r="EE286"/>
          <cell r="EF286"/>
          <cell r="EG286"/>
          <cell r="EH286"/>
          <cell r="EI286"/>
          <cell r="EJ286"/>
          <cell r="EK286">
            <v>2.41E-2</v>
          </cell>
          <cell r="EL286">
            <v>3.5200000000000002E-2</v>
          </cell>
          <cell r="EM286">
            <v>4.396794443253986E-2</v>
          </cell>
          <cell r="EN286">
            <v>4.3984752298205455E-2</v>
          </cell>
        </row>
        <row r="287">
          <cell r="B287">
            <v>39200</v>
          </cell>
          <cell r="C287" t="str">
            <v>Wake County Schools</v>
          </cell>
          <cell r="D287">
            <v>5.8655180183479726E-2</v>
          </cell>
          <cell r="E287">
            <v>90275699.750639334</v>
          </cell>
          <cell r="F287">
            <v>69964503.129865691</v>
          </cell>
          <cell r="G287">
            <v>-5288173.8400000036</v>
          </cell>
          <cell r="H287">
            <v>-4244179.5634759115</v>
          </cell>
          <cell r="I287">
            <v>-1531435.2553424546</v>
          </cell>
          <cell r="J287">
            <v>17839894.806794994</v>
          </cell>
          <cell r="K287">
            <v>0</v>
          </cell>
          <cell r="L287">
            <v>-5530752.6358635137</v>
          </cell>
          <cell r="M287">
            <v>264095.3262222021</v>
          </cell>
          <cell r="N287">
            <v>12590.686357465023</v>
          </cell>
          <cell r="O287">
            <v>-109972.53867082596</v>
          </cell>
          <cell r="P287">
            <v>178934.25518506565</v>
          </cell>
          <cell r="Q287">
            <v>-194514046.36013395</v>
          </cell>
          <cell r="R287">
            <v>20299983</v>
          </cell>
          <cell r="S287">
            <v>-12382859.238421887</v>
          </cell>
          <cell r="T287">
            <v>82242138</v>
          </cell>
          <cell r="U287">
            <v>89199473.44742316</v>
          </cell>
          <cell r="V287">
            <v>1235828.9841163664</v>
          </cell>
          <cell r="W287">
            <v>0</v>
          </cell>
          <cell r="X287">
            <v>172677440.43153954</v>
          </cell>
          <cell r="Y287">
            <v>54897137</v>
          </cell>
          <cell r="Z287">
            <v>557940992.18079793</v>
          </cell>
          <cell r="AA287">
            <v>0</v>
          </cell>
          <cell r="AB287">
            <v>93556733.92218855</v>
          </cell>
          <cell r="AC287">
            <v>706394863.10298645</v>
          </cell>
          <cell r="AD287" t="str">
            <v>N/A</v>
          </cell>
          <cell r="AE287">
            <v>-162750751</v>
          </cell>
          <cell r="AF287">
            <v>-162750751</v>
          </cell>
          <cell r="AG287">
            <v>-162572074</v>
          </cell>
          <cell r="AH287">
            <v>-56664128</v>
          </cell>
          <cell r="AI287">
            <v>11020282</v>
          </cell>
          <cell r="AJ287">
            <v>0</v>
          </cell>
          <cell r="AK287">
            <v>-533717422</v>
          </cell>
          <cell r="AL287">
            <v>1688971688</v>
          </cell>
          <cell r="AM287">
            <v>-12382859.238421887</v>
          </cell>
          <cell r="AN287">
            <v>-59984212.159999996</v>
          </cell>
          <cell r="AO287">
            <v>82598678.197574154</v>
          </cell>
          <cell r="AP287">
            <v>9023005</v>
          </cell>
          <cell r="AQ287">
            <v>-26440885</v>
          </cell>
          <cell r="AR287">
            <v>194335112.10494888</v>
          </cell>
          <cell r="AS287">
            <v>-20299983</v>
          </cell>
          <cell r="AT287">
            <v>1855820543.9041009</v>
          </cell>
          <cell r="AU287">
            <v>5.9286741483778535E-2</v>
          </cell>
          <cell r="AV287">
            <v>103952442.24939667</v>
          </cell>
          <cell r="AW287">
            <v>74812638.979426131</v>
          </cell>
          <cell r="AX287">
            <v>-7114067</v>
          </cell>
          <cell r="AY287">
            <v>0</v>
          </cell>
          <cell r="AZ287">
            <v>-799881.65726680309</v>
          </cell>
          <cell r="BA287">
            <v>-60689587.740111969</v>
          </cell>
          <cell r="BB287">
            <v>0</v>
          </cell>
          <cell r="BC287">
            <v>-5195707.2371599758</v>
          </cell>
          <cell r="BD287">
            <v>180860.78572457112</v>
          </cell>
          <cell r="BE287">
            <v>17656.303054767053</v>
          </cell>
          <cell r="BF287">
            <v>-6593.4397803919483</v>
          </cell>
          <cell r="BG287">
            <v>0</v>
          </cell>
          <cell r="BH287">
            <v>-135118979.37727776</v>
          </cell>
          <cell r="BI287">
            <v>27414046</v>
          </cell>
          <cell r="BJ287">
            <v>-2547172.1339947879</v>
          </cell>
          <cell r="BK287">
            <v>109656184</v>
          </cell>
          <cell r="BL287">
            <v>0</v>
          </cell>
          <cell r="BM287">
            <v>181640.16922811687</v>
          </cell>
          <cell r="BN287">
            <v>0</v>
          </cell>
          <cell r="BO287">
            <v>109837824.16922812</v>
          </cell>
          <cell r="BP287">
            <v>35570315</v>
          </cell>
          <cell r="BQ287">
            <v>731701527.25963497</v>
          </cell>
          <cell r="BR287">
            <v>0</v>
          </cell>
          <cell r="BS287">
            <v>115499331.78930785</v>
          </cell>
          <cell r="BT287">
            <v>882771174.0489428</v>
          </cell>
          <cell r="BU287">
            <v>-176127605</v>
          </cell>
          <cell r="BV287">
            <v>-176127605</v>
          </cell>
          <cell r="BW287">
            <v>-176127605</v>
          </cell>
          <cell r="BX287">
            <v>-175947003</v>
          </cell>
          <cell r="BY287">
            <v>-68603532</v>
          </cell>
          <cell r="BZ287">
            <v>0</v>
          </cell>
          <cell r="CA287"/>
          <cell r="CB287">
            <v>-772933350</v>
          </cell>
          <cell r="CC287">
            <v>1971459508</v>
          </cell>
          <cell r="CD287">
            <v>-2547172.1339947879</v>
          </cell>
          <cell r="CE287">
            <v>-54957968.280000009</v>
          </cell>
          <cell r="CF287">
            <v>-306723902.77683425</v>
          </cell>
          <cell r="CG287">
            <v>9606605</v>
          </cell>
          <cell r="CH287">
            <v>-35570314.719999991</v>
          </cell>
          <cell r="CI287">
            <v>135118979.37727776</v>
          </cell>
          <cell r="CJ287">
            <v>-27414046</v>
          </cell>
          <cell r="CK287">
            <v>1688971688.4664488</v>
          </cell>
          <cell r="CL287"/>
          <cell r="CM287"/>
          <cell r="CN287"/>
          <cell r="CO287"/>
          <cell r="CP287"/>
          <cell r="CQ287"/>
          <cell r="CR287"/>
          <cell r="CS287">
            <v>5.6205005681760727E-2</v>
          </cell>
          <cell r="CT287">
            <v>6.0129993264174918E-2</v>
          </cell>
          <cell r="CU287">
            <v>5.9286741483778535E-2</v>
          </cell>
          <cell r="CV287">
            <v>5.8655180183479726E-2</v>
          </cell>
          <cell r="CW287"/>
          <cell r="CX287"/>
          <cell r="CY287"/>
          <cell r="CZ287"/>
          <cell r="DA287"/>
          <cell r="DB287"/>
          <cell r="DC287"/>
          <cell r="DD287">
            <v>2445108788</v>
          </cell>
          <cell r="DE287">
            <v>1971459508</v>
          </cell>
          <cell r="DF287">
            <v>1688971688</v>
          </cell>
          <cell r="DG287">
            <v>1855820544</v>
          </cell>
          <cell r="DH287"/>
          <cell r="DI287"/>
          <cell r="DJ287"/>
          <cell r="DK287"/>
          <cell r="DL287"/>
          <cell r="DM287"/>
          <cell r="DN287"/>
          <cell r="DO287">
            <v>839919815.54165733</v>
          </cell>
          <cell r="DP287">
            <v>876051260.9684608</v>
          </cell>
          <cell r="DQ287">
            <v>908401951.87871599</v>
          </cell>
          <cell r="DR287">
            <v>956684087.55136859</v>
          </cell>
          <cell r="DS287"/>
          <cell r="DT287"/>
          <cell r="DU287"/>
          <cell r="DV287"/>
          <cell r="DW287"/>
          <cell r="DX287"/>
          <cell r="DY287"/>
          <cell r="DZ287">
            <v>2.9111216841850189</v>
          </cell>
          <cell r="EA287">
            <v>2.2503928660756483</v>
          </cell>
          <cell r="EB287">
            <v>1.8592779160226867</v>
          </cell>
          <cell r="EC287">
            <v>1.9398467771633683</v>
          </cell>
          <cell r="ED287"/>
          <cell r="EE287"/>
          <cell r="EF287"/>
          <cell r="EG287"/>
          <cell r="EH287"/>
          <cell r="EI287"/>
          <cell r="EJ287"/>
          <cell r="EK287">
            <v>2.41E-2</v>
          </cell>
          <cell r="EL287">
            <v>3.5200000000000002E-2</v>
          </cell>
          <cell r="EM287">
            <v>4.396794443253986E-2</v>
          </cell>
          <cell r="EN287">
            <v>4.3984752298205455E-2</v>
          </cell>
        </row>
        <row r="288">
          <cell r="B288">
            <v>39201</v>
          </cell>
          <cell r="C288" t="str">
            <v>Endeavor Charter School</v>
          </cell>
          <cell r="D288">
            <v>1.6577509459692215E-4</v>
          </cell>
          <cell r="E288">
            <v>255143.06867956073</v>
          </cell>
          <cell r="F288">
            <v>197738.24048445819</v>
          </cell>
          <cell r="G288">
            <v>-132546.99</v>
          </cell>
          <cell r="H288">
            <v>-11995.177006032052</v>
          </cell>
          <cell r="I288">
            <v>-4328.2421693925817</v>
          </cell>
          <cell r="J288">
            <v>50420.273877677682</v>
          </cell>
          <cell r="K288">
            <v>0</v>
          </cell>
          <cell r="L288">
            <v>-15631.373708757017</v>
          </cell>
          <cell r="M288">
            <v>746.40343018537612</v>
          </cell>
          <cell r="N288">
            <v>35.58461870579692</v>
          </cell>
          <cell r="O288">
            <v>-310.81155908467474</v>
          </cell>
          <cell r="P288">
            <v>505.71565865360049</v>
          </cell>
          <cell r="Q288">
            <v>-549748.28028681595</v>
          </cell>
          <cell r="R288">
            <v>11694</v>
          </cell>
          <cell r="S288">
            <v>-198277.58798084082</v>
          </cell>
          <cell r="T288">
            <v>91686</v>
          </cell>
          <cell r="U288">
            <v>252101.36773063746</v>
          </cell>
          <cell r="V288">
            <v>3492.780451899635</v>
          </cell>
          <cell r="W288">
            <v>0</v>
          </cell>
          <cell r="X288">
            <v>347280.14818253706</v>
          </cell>
          <cell r="Y288">
            <v>738197</v>
          </cell>
          <cell r="Z288">
            <v>1576889.2102785327</v>
          </cell>
          <cell r="AA288">
            <v>0</v>
          </cell>
          <cell r="AB288">
            <v>264416.14138111722</v>
          </cell>
          <cell r="AC288">
            <v>2579502.3516596495</v>
          </cell>
          <cell r="AD288" t="str">
            <v>N/A</v>
          </cell>
          <cell r="AE288">
            <v>-623255</v>
          </cell>
          <cell r="AF288">
            <v>-623255</v>
          </cell>
          <cell r="AG288">
            <v>-622750</v>
          </cell>
          <cell r="AH288">
            <v>-276509</v>
          </cell>
          <cell r="AI288">
            <v>-86453</v>
          </cell>
          <cell r="AJ288">
            <v>0</v>
          </cell>
          <cell r="AK288">
            <v>-2232222</v>
          </cell>
          <cell r="AL288">
            <v>5215396</v>
          </cell>
          <cell r="AM288">
            <v>-198277.58798084082</v>
          </cell>
          <cell r="AN288">
            <v>-127468.01000000001</v>
          </cell>
          <cell r="AO288">
            <v>233445.76981864209</v>
          </cell>
          <cell r="AP288">
            <v>247122</v>
          </cell>
          <cell r="AQ288">
            <v>-662725</v>
          </cell>
          <cell r="AR288">
            <v>549242.5646281623</v>
          </cell>
          <cell r="AS288">
            <v>-11694</v>
          </cell>
          <cell r="AT288">
            <v>5245041.7364659645</v>
          </cell>
          <cell r="AU288">
            <v>1.8307223646266011E-4</v>
          </cell>
          <cell r="AV288">
            <v>320995.98682716588</v>
          </cell>
          <cell r="AW288">
            <v>231014.8406011574</v>
          </cell>
          <cell r="AX288">
            <v>-18865</v>
          </cell>
          <cell r="AY288">
            <v>0</v>
          </cell>
          <cell r="AZ288">
            <v>-2469.9641140061485</v>
          </cell>
          <cell r="BA288">
            <v>-187404.10215695706</v>
          </cell>
          <cell r="BB288">
            <v>0</v>
          </cell>
          <cell r="BC288">
            <v>-16043.88637503987</v>
          </cell>
          <cell r="BD288">
            <v>558.48217834759203</v>
          </cell>
          <cell r="BE288">
            <v>54.521108885417732</v>
          </cell>
          <cell r="BF288">
            <v>-20.359961373631791</v>
          </cell>
          <cell r="BG288">
            <v>0</v>
          </cell>
          <cell r="BH288">
            <v>-417235.50871687662</v>
          </cell>
          <cell r="BI288">
            <v>30562</v>
          </cell>
          <cell r="BJ288">
            <v>-58852.990608697059</v>
          </cell>
          <cell r="BK288">
            <v>122248</v>
          </cell>
          <cell r="BL288">
            <v>0</v>
          </cell>
          <cell r="BM288">
            <v>560.88884596813011</v>
          </cell>
          <cell r="BN288">
            <v>0</v>
          </cell>
          <cell r="BO288">
            <v>122808.88884596813</v>
          </cell>
          <cell r="BP288">
            <v>94340</v>
          </cell>
          <cell r="BQ288">
            <v>2259429.8770023766</v>
          </cell>
          <cell r="BR288">
            <v>0</v>
          </cell>
          <cell r="BS288">
            <v>356651.76481991028</v>
          </cell>
          <cell r="BT288">
            <v>2710421.6418222869</v>
          </cell>
          <cell r="BU288">
            <v>-594857</v>
          </cell>
          <cell r="BV288">
            <v>-594857</v>
          </cell>
          <cell r="BW288">
            <v>-594857</v>
          </cell>
          <cell r="BX288">
            <v>-594299</v>
          </cell>
          <cell r="BY288">
            <v>-208742</v>
          </cell>
          <cell r="BZ288">
            <v>0</v>
          </cell>
          <cell r="CA288"/>
          <cell r="CB288">
            <v>-2587612</v>
          </cell>
          <cell r="CC288">
            <v>6046700</v>
          </cell>
          <cell r="CD288">
            <v>-58852.990608697059</v>
          </cell>
          <cell r="CE288">
            <v>-133068.25</v>
          </cell>
          <cell r="CF288">
            <v>-947136.39934612531</v>
          </cell>
          <cell r="CG288">
            <v>15420</v>
          </cell>
          <cell r="CH288">
            <v>-94339.75</v>
          </cell>
          <cell r="CI288">
            <v>417235.50871687662</v>
          </cell>
          <cell r="CJ288">
            <v>-30562</v>
          </cell>
          <cell r="CK288">
            <v>5215396.1187620545</v>
          </cell>
          <cell r="CL288"/>
          <cell r="CM288"/>
          <cell r="CN288"/>
          <cell r="CO288"/>
          <cell r="CP288"/>
          <cell r="CQ288"/>
          <cell r="CR288"/>
          <cell r="CS288">
            <v>1.7905342645631924E-4</v>
          </cell>
          <cell r="CT288">
            <v>1.8442581800572172E-4</v>
          </cell>
          <cell r="CU288">
            <v>1.8307223646266011E-4</v>
          </cell>
          <cell r="CV288">
            <v>1.6577509459692215E-4</v>
          </cell>
          <cell r="CW288"/>
          <cell r="CX288"/>
          <cell r="CY288"/>
          <cell r="CZ288"/>
          <cell r="DA288"/>
          <cell r="DB288"/>
          <cell r="DC288"/>
          <cell r="DD288">
            <v>7789433</v>
          </cell>
          <cell r="DE288">
            <v>6046700</v>
          </cell>
          <cell r="DF288">
            <v>5215396</v>
          </cell>
          <cell r="DG288">
            <v>5245041</v>
          </cell>
          <cell r="DH288"/>
          <cell r="DI288"/>
          <cell r="DJ288"/>
          <cell r="DK288"/>
          <cell r="DL288"/>
          <cell r="DM288"/>
          <cell r="DN288"/>
          <cell r="DO288">
            <v>2127255.1084208684</v>
          </cell>
          <cell r="DP288">
            <v>2150711.1819255501</v>
          </cell>
          <cell r="DQ288">
            <v>2199489.2063190541</v>
          </cell>
          <cell r="DR288">
            <v>2032978.5529826111</v>
          </cell>
          <cell r="DS288"/>
          <cell r="DT288"/>
          <cell r="DU288"/>
          <cell r="DV288"/>
          <cell r="DW288"/>
          <cell r="DX288"/>
          <cell r="DY288"/>
          <cell r="DZ288">
            <v>3.6617296012899709</v>
          </cell>
          <cell r="EA288">
            <v>2.8114886140064321</v>
          </cell>
          <cell r="EB288">
            <v>2.37118508470801</v>
          </cell>
          <cell r="EC288">
            <v>2.5799785208284303</v>
          </cell>
          <cell r="ED288"/>
          <cell r="EE288"/>
          <cell r="EF288"/>
          <cell r="EG288"/>
          <cell r="EH288"/>
          <cell r="EI288"/>
          <cell r="EJ288"/>
          <cell r="EK288">
            <v>2.41E-2</v>
          </cell>
          <cell r="EL288">
            <v>3.5200000000000002E-2</v>
          </cell>
          <cell r="EM288">
            <v>4.396794443253986E-2</v>
          </cell>
          <cell r="EN288">
            <v>4.3984752298205455E-2</v>
          </cell>
        </row>
        <row r="289">
          <cell r="B289">
            <v>39204</v>
          </cell>
          <cell r="C289" t="str">
            <v>Southern Wake Academy</v>
          </cell>
          <cell r="D289">
            <v>2.4220827772493034E-4</v>
          </cell>
          <cell r="E289">
            <v>372780.74483136134</v>
          </cell>
          <cell r="F289">
            <v>288908.52865776577</v>
          </cell>
          <cell r="G289">
            <v>289976.06999999995</v>
          </cell>
          <cell r="H289">
            <v>-17525.739742154557</v>
          </cell>
          <cell r="I289">
            <v>-6323.845472530089</v>
          </cell>
          <cell r="J289">
            <v>73667.324564195078</v>
          </cell>
          <cell r="K289">
            <v>0</v>
          </cell>
          <cell r="L289">
            <v>-22838.461432813365</v>
          </cell>
          <cell r="M289">
            <v>1090.5443290667665</v>
          </cell>
          <cell r="N289">
            <v>51.991460063322648</v>
          </cell>
          <cell r="O289">
            <v>-454.1160576981942</v>
          </cell>
          <cell r="P289">
            <v>738.88372073528296</v>
          </cell>
          <cell r="Q289">
            <v>-803218.26673826645</v>
          </cell>
          <cell r="R289">
            <v>606812</v>
          </cell>
          <cell r="S289">
            <v>783665.65811972506</v>
          </cell>
          <cell r="T289">
            <v>3583715</v>
          </cell>
          <cell r="U289">
            <v>368336.62039889261</v>
          </cell>
          <cell r="V289">
            <v>5103.1811490314258</v>
          </cell>
          <cell r="W289">
            <v>0</v>
          </cell>
          <cell r="X289">
            <v>3957154.8015479241</v>
          </cell>
          <cell r="Y289">
            <v>0</v>
          </cell>
          <cell r="Z289">
            <v>2303938.4819128318</v>
          </cell>
          <cell r="AA289">
            <v>0</v>
          </cell>
          <cell r="AB289">
            <v>386329.3117842151</v>
          </cell>
          <cell r="AC289">
            <v>2690267.793697047</v>
          </cell>
          <cell r="AD289" t="str">
            <v>N/A</v>
          </cell>
          <cell r="AE289">
            <v>162742</v>
          </cell>
          <cell r="AF289">
            <v>162742</v>
          </cell>
          <cell r="AG289">
            <v>163479</v>
          </cell>
          <cell r="AH289">
            <v>420606</v>
          </cell>
          <cell r="AI289">
            <v>357318</v>
          </cell>
          <cell r="AJ289">
            <v>0</v>
          </cell>
          <cell r="AK289">
            <v>1266887</v>
          </cell>
          <cell r="AL289">
            <v>5716377</v>
          </cell>
          <cell r="AM289">
            <v>783665.65811972506</v>
          </cell>
          <cell r="AN289">
            <v>-229692.06999999998</v>
          </cell>
          <cell r="AO289">
            <v>341079.56920444203</v>
          </cell>
          <cell r="AP289">
            <v>-593624</v>
          </cell>
          <cell r="AQ289">
            <v>1449875</v>
          </cell>
          <cell r="AR289">
            <v>802479.38301753113</v>
          </cell>
          <cell r="AS289">
            <v>-606812</v>
          </cell>
          <cell r="AT289">
            <v>7663348.5403416976</v>
          </cell>
          <cell r="AU289">
            <v>2.006578258366901E-4</v>
          </cell>
          <cell r="AV289">
            <v>351830.28330010723</v>
          </cell>
          <cell r="AW289">
            <v>253205.71019785648</v>
          </cell>
          <cell r="AX289">
            <v>313403</v>
          </cell>
          <cell r="AY289">
            <v>0</v>
          </cell>
          <cell r="AZ289">
            <v>-2707.2244191008604</v>
          </cell>
          <cell r="BA289">
            <v>-205405.80274913393</v>
          </cell>
          <cell r="BB289">
            <v>0</v>
          </cell>
          <cell r="BC289">
            <v>-17585.033209789945</v>
          </cell>
          <cell r="BD289">
            <v>612.12897073349109</v>
          </cell>
          <cell r="BE289">
            <v>59.758308428076354</v>
          </cell>
          <cell r="BF289">
            <v>-22.315702600733843</v>
          </cell>
          <cell r="BG289">
            <v>0</v>
          </cell>
          <cell r="BH289">
            <v>-457314.40036277648</v>
          </cell>
          <cell r="BI289">
            <v>293408</v>
          </cell>
          <cell r="BJ289">
            <v>529484.10433372343</v>
          </cell>
          <cell r="BK289">
            <v>2740652</v>
          </cell>
          <cell r="BL289">
            <v>0</v>
          </cell>
          <cell r="BM289">
            <v>614.76681851194019</v>
          </cell>
          <cell r="BN289">
            <v>0</v>
          </cell>
          <cell r="BO289">
            <v>2741266.7668185118</v>
          </cell>
          <cell r="BP289">
            <v>0</v>
          </cell>
          <cell r="BQ289">
            <v>2476466.6424022629</v>
          </cell>
          <cell r="BR289">
            <v>0</v>
          </cell>
          <cell r="BS289">
            <v>390911.09112100839</v>
          </cell>
          <cell r="BT289">
            <v>2867377.733523271</v>
          </cell>
          <cell r="BU289">
            <v>-58003</v>
          </cell>
          <cell r="BV289">
            <v>-58003</v>
          </cell>
          <cell r="BW289">
            <v>-58003</v>
          </cell>
          <cell r="BX289">
            <v>-57392</v>
          </cell>
          <cell r="BY289">
            <v>105291</v>
          </cell>
          <cell r="BZ289">
            <v>0</v>
          </cell>
          <cell r="CA289"/>
          <cell r="CB289">
            <v>-126110</v>
          </cell>
          <cell r="CC289">
            <v>5162785</v>
          </cell>
          <cell r="CD289">
            <v>529484.10433372343</v>
          </cell>
          <cell r="CE289">
            <v>-176646.74000000002</v>
          </cell>
          <cell r="CF289">
            <v>-1038116.6163463992</v>
          </cell>
          <cell r="CG289">
            <v>-492054</v>
          </cell>
          <cell r="CH289">
            <v>1567019.74</v>
          </cell>
          <cell r="CI289">
            <v>457314.40036277648</v>
          </cell>
          <cell r="CJ289">
            <v>-293408</v>
          </cell>
          <cell r="CK289">
            <v>5716377.8883501003</v>
          </cell>
          <cell r="CL289"/>
          <cell r="CM289"/>
          <cell r="CN289"/>
          <cell r="CO289"/>
          <cell r="CP289"/>
          <cell r="CQ289"/>
          <cell r="CR289"/>
          <cell r="CS289">
            <v>1.1647535282977027E-4</v>
          </cell>
          <cell r="CT289">
            <v>1.5746618018246466E-4</v>
          </cell>
          <cell r="CU289">
            <v>2.006578258366901E-4</v>
          </cell>
          <cell r="CV289">
            <v>2.4220827772493034E-4</v>
          </cell>
          <cell r="CW289"/>
          <cell r="CX289"/>
          <cell r="CY289"/>
          <cell r="CZ289"/>
          <cell r="DA289"/>
          <cell r="DB289"/>
          <cell r="DC289"/>
          <cell r="DD289">
            <v>5067074</v>
          </cell>
          <cell r="DE289">
            <v>5162785</v>
          </cell>
          <cell r="DF289">
            <v>5716377</v>
          </cell>
          <cell r="DG289">
            <v>7663349</v>
          </cell>
          <cell r="DH289"/>
          <cell r="DI289"/>
          <cell r="DJ289"/>
          <cell r="DK289"/>
          <cell r="DL289"/>
          <cell r="DM289"/>
          <cell r="DN289"/>
          <cell r="DO289">
            <v>1609793.9471856041</v>
          </cell>
          <cell r="DP289">
            <v>2184210.4502244527</v>
          </cell>
          <cell r="DQ289">
            <v>2919799.410914687</v>
          </cell>
          <cell r="DR289">
            <v>3663343.0780019276</v>
          </cell>
          <cell r="DS289"/>
          <cell r="DT289"/>
          <cell r="DU289"/>
          <cell r="DV289"/>
          <cell r="DW289"/>
          <cell r="DX289"/>
          <cell r="DY289"/>
          <cell r="DZ289">
            <v>3.1476537782110214</v>
          </cell>
          <cell r="EA289">
            <v>2.3636847811388617</v>
          </cell>
          <cell r="EB289">
            <v>1.9577978468764838</v>
          </cell>
          <cell r="EC289">
            <v>2.0919004408890278</v>
          </cell>
          <cell r="ED289"/>
          <cell r="EE289"/>
          <cell r="EF289"/>
          <cell r="EG289"/>
          <cell r="EH289"/>
          <cell r="EI289"/>
          <cell r="EJ289"/>
          <cell r="EK289">
            <v>2.41E-2</v>
          </cell>
          <cell r="EL289">
            <v>3.5200000000000002E-2</v>
          </cell>
          <cell r="EM289">
            <v>4.396794443253986E-2</v>
          </cell>
          <cell r="EN289">
            <v>4.3984752298205455E-2</v>
          </cell>
        </row>
        <row r="290">
          <cell r="B290">
            <v>39205</v>
          </cell>
          <cell r="C290" t="str">
            <v>Wake Technical College</v>
          </cell>
          <cell r="D290">
            <v>4.7544234872343265E-3</v>
          </cell>
          <cell r="E290">
            <v>7317493.6276445147</v>
          </cell>
          <cell r="F290">
            <v>5671125.3108894462</v>
          </cell>
          <cell r="G290">
            <v>636010.16000000015</v>
          </cell>
          <cell r="H290">
            <v>-344021.22604531917</v>
          </cell>
          <cell r="I290">
            <v>-124133.82286786647</v>
          </cell>
          <cell r="J290">
            <v>1446051.5612413883</v>
          </cell>
          <cell r="K290">
            <v>0</v>
          </cell>
          <cell r="L290">
            <v>-448307.21091943397</v>
          </cell>
          <cell r="M290">
            <v>21406.822345987708</v>
          </cell>
          <cell r="N290">
            <v>1020.5655280757716</v>
          </cell>
          <cell r="O290">
            <v>-8914.0638417921509</v>
          </cell>
          <cell r="P290">
            <v>14503.90609766237</v>
          </cell>
          <cell r="Q290">
            <v>-15766760.032425553</v>
          </cell>
          <cell r="R290">
            <v>2177838</v>
          </cell>
          <cell r="S290">
            <v>593313.59764711</v>
          </cell>
          <cell r="T290">
            <v>11311888</v>
          </cell>
          <cell r="U290">
            <v>7230257.7586627072</v>
          </cell>
          <cell r="V290">
            <v>100172.81218654702</v>
          </cell>
          <cell r="W290">
            <v>0</v>
          </cell>
          <cell r="X290">
            <v>18642318.570849255</v>
          </cell>
          <cell r="Y290">
            <v>0</v>
          </cell>
          <cell r="Z290">
            <v>45225123.329556167</v>
          </cell>
          <cell r="AA290">
            <v>0</v>
          </cell>
          <cell r="AB290">
            <v>7583445.0044681011</v>
          </cell>
          <cell r="AC290">
            <v>52808568.334024265</v>
          </cell>
          <cell r="AD290" t="str">
            <v>N/A</v>
          </cell>
          <cell r="AE290">
            <v>-11595085</v>
          </cell>
          <cell r="AF290">
            <v>-11595085</v>
          </cell>
          <cell r="AG290">
            <v>-11580601</v>
          </cell>
          <cell r="AH290">
            <v>-1353406</v>
          </cell>
          <cell r="AI290">
            <v>1957927</v>
          </cell>
          <cell r="AJ290">
            <v>0</v>
          </cell>
          <cell r="AK290">
            <v>-34166250</v>
          </cell>
          <cell r="AL290">
            <v>132949041</v>
          </cell>
          <cell r="AM290">
            <v>593313.59764711</v>
          </cell>
          <cell r="AN290">
            <v>-5312782.16</v>
          </cell>
          <cell r="AO290">
            <v>6695215.9111713581</v>
          </cell>
          <cell r="AP290">
            <v>-1251672</v>
          </cell>
          <cell r="AQ290">
            <v>3180045</v>
          </cell>
          <cell r="AR290">
            <v>15752256.126327891</v>
          </cell>
          <cell r="AS290">
            <v>-2177838</v>
          </cell>
          <cell r="AT290">
            <v>150427579.47514638</v>
          </cell>
          <cell r="AU290">
            <v>4.666813249873278E-3</v>
          </cell>
          <cell r="AV290">
            <v>8182717.1253611017</v>
          </cell>
          <cell r="AW290">
            <v>5888949.301467333</v>
          </cell>
          <cell r="AX290">
            <v>1598328</v>
          </cell>
          <cell r="AY290">
            <v>0</v>
          </cell>
          <cell r="AZ290">
            <v>-62963.458996724796</v>
          </cell>
          <cell r="BA290">
            <v>-4777239.6510001346</v>
          </cell>
          <cell r="BB290">
            <v>0</v>
          </cell>
          <cell r="BC290">
            <v>-408985.12500429788</v>
          </cell>
          <cell r="BD290">
            <v>14236.63183500917</v>
          </cell>
          <cell r="BE290">
            <v>1389.8329875712607</v>
          </cell>
          <cell r="BF290">
            <v>-519.00899525391844</v>
          </cell>
          <cell r="BG290">
            <v>0</v>
          </cell>
          <cell r="BH290">
            <v>-10636021.266909499</v>
          </cell>
          <cell r="BI290">
            <v>579509</v>
          </cell>
          <cell r="BJ290">
            <v>379401.38074510731</v>
          </cell>
          <cell r="BK290">
            <v>10309681</v>
          </cell>
          <cell r="BL290">
            <v>0</v>
          </cell>
          <cell r="BM290">
            <v>14297.981761992005</v>
          </cell>
          <cell r="BN290">
            <v>0</v>
          </cell>
          <cell r="BO290">
            <v>10323978.981761992</v>
          </cell>
          <cell r="BP290">
            <v>0</v>
          </cell>
          <cell r="BQ290">
            <v>57596594.059771009</v>
          </cell>
          <cell r="BR290">
            <v>0</v>
          </cell>
          <cell r="BS290">
            <v>9091641.7137435619</v>
          </cell>
          <cell r="BT290">
            <v>66688235.773514569</v>
          </cell>
          <cell r="BU290">
            <v>-13284150</v>
          </cell>
          <cell r="BV290">
            <v>-13284150</v>
          </cell>
          <cell r="BW290">
            <v>-13284150</v>
          </cell>
          <cell r="BX290">
            <v>-13269934</v>
          </cell>
          <cell r="BY290">
            <v>-3241874</v>
          </cell>
          <cell r="BZ290">
            <v>0</v>
          </cell>
          <cell r="CA290"/>
          <cell r="CB290">
            <v>-56364258</v>
          </cell>
          <cell r="CC290">
            <v>145956593</v>
          </cell>
          <cell r="CD290">
            <v>379401.38074510731</v>
          </cell>
          <cell r="CE290">
            <v>-4840530.6599999992</v>
          </cell>
          <cell r="CF290">
            <v>-24144068.938641623</v>
          </cell>
          <cell r="CG290">
            <v>-2450511</v>
          </cell>
          <cell r="CH290">
            <v>7991644.6600000001</v>
          </cell>
          <cell r="CI290">
            <v>10636021.266909499</v>
          </cell>
          <cell r="CJ290">
            <v>-579509</v>
          </cell>
          <cell r="CK290">
            <v>132949040.70901299</v>
          </cell>
          <cell r="CL290"/>
          <cell r="CM290"/>
          <cell r="CN290"/>
          <cell r="CO290"/>
          <cell r="CP290"/>
          <cell r="CQ290"/>
          <cell r="CR290"/>
          <cell r="CS290">
            <v>4.3781538993554296E-3</v>
          </cell>
          <cell r="CT290">
            <v>4.4517115088448574E-3</v>
          </cell>
          <cell r="CU290">
            <v>4.666813249873278E-3</v>
          </cell>
          <cell r="CV290">
            <v>4.7544234872343265E-3</v>
          </cell>
          <cell r="CW290"/>
          <cell r="CX290"/>
          <cell r="CY290"/>
          <cell r="CZ290"/>
          <cell r="DA290"/>
          <cell r="DB290"/>
          <cell r="DC290"/>
          <cell r="DD290">
            <v>190464576</v>
          </cell>
          <cell r="DE290">
            <v>145956593</v>
          </cell>
          <cell r="DF290">
            <v>132949041</v>
          </cell>
          <cell r="DG290">
            <v>150427580</v>
          </cell>
          <cell r="DH290"/>
          <cell r="DI290"/>
          <cell r="DJ290"/>
          <cell r="DK290"/>
          <cell r="DL290"/>
          <cell r="DM290"/>
          <cell r="DN290"/>
          <cell r="DO290">
            <v>71998112.103236482</v>
          </cell>
          <cell r="DP290">
            <v>77622456.013571933</v>
          </cell>
          <cell r="DQ290">
            <v>80009280.497236893</v>
          </cell>
          <cell r="DR290">
            <v>84733198.454644665</v>
          </cell>
          <cell r="DS290"/>
          <cell r="DT290"/>
          <cell r="DU290"/>
          <cell r="DV290"/>
          <cell r="DW290"/>
          <cell r="DX290"/>
          <cell r="DY290"/>
          <cell r="DZ290">
            <v>2.6454106980874319</v>
          </cell>
          <cell r="EA290">
            <v>1.8803397946398417</v>
          </cell>
          <cell r="EB290">
            <v>1.661670248423136</v>
          </cell>
          <cell r="EC290">
            <v>1.7753086481270941</v>
          </cell>
          <cell r="ED290"/>
          <cell r="EE290"/>
          <cell r="EF290"/>
          <cell r="EG290"/>
          <cell r="EH290"/>
          <cell r="EI290"/>
          <cell r="EJ290"/>
          <cell r="EK290">
            <v>2.41E-2</v>
          </cell>
          <cell r="EL290">
            <v>3.5200000000000002E-2</v>
          </cell>
          <cell r="EM290">
            <v>4.396794443253986E-2</v>
          </cell>
          <cell r="EN290">
            <v>4.3984752298205455E-2</v>
          </cell>
        </row>
        <row r="291">
          <cell r="B291">
            <v>39208</v>
          </cell>
          <cell r="C291" t="str">
            <v>East Wake Academy</v>
          </cell>
          <cell r="D291">
            <v>3.4937919354307954E-4</v>
          </cell>
          <cell r="E291">
            <v>537726.60959788423</v>
          </cell>
          <cell r="F291">
            <v>416743.10101325798</v>
          </cell>
          <cell r="G291">
            <v>-77046.37</v>
          </cell>
          <cell r="H291">
            <v>-25280.427551339664</v>
          </cell>
          <cell r="I291">
            <v>-9121.9839884778758</v>
          </cell>
          <cell r="J291">
            <v>106263.21564428345</v>
          </cell>
          <cell r="K291">
            <v>0</v>
          </cell>
          <cell r="L291">
            <v>-32943.891563536585</v>
          </cell>
          <cell r="M291">
            <v>1573.0820671828269</v>
          </cell>
          <cell r="N291">
            <v>74.996340169183284</v>
          </cell>
          <cell r="O291">
            <v>-655.05070059472632</v>
          </cell>
          <cell r="P291">
            <v>1065.8207097520344</v>
          </cell>
          <cell r="Q291">
            <v>-1158621.6330343066</v>
          </cell>
          <cell r="R291">
            <v>-39229</v>
          </cell>
          <cell r="S291">
            <v>-279451.53146572551</v>
          </cell>
          <cell r="T291">
            <v>0</v>
          </cell>
          <cell r="U291">
            <v>531316.07472762535</v>
          </cell>
          <cell r="V291">
            <v>7361.2071854030119</v>
          </cell>
          <cell r="W291">
            <v>0</v>
          </cell>
          <cell r="X291">
            <v>538677.28191302833</v>
          </cell>
          <cell r="Y291">
            <v>536725</v>
          </cell>
          <cell r="Z291">
            <v>3323371.8366047377</v>
          </cell>
          <cell r="AA291">
            <v>0</v>
          </cell>
          <cell r="AB291">
            <v>557270.06798054231</v>
          </cell>
          <cell r="AC291">
            <v>4417366.9045852795</v>
          </cell>
          <cell r="AD291" t="str">
            <v>N/A</v>
          </cell>
          <cell r="AE291">
            <v>-1175116</v>
          </cell>
          <cell r="AF291">
            <v>-1175116</v>
          </cell>
          <cell r="AG291">
            <v>-1174052</v>
          </cell>
          <cell r="AH291">
            <v>-374500</v>
          </cell>
          <cell r="AI291">
            <v>20095</v>
          </cell>
          <cell r="AJ291">
            <v>0</v>
          </cell>
          <cell r="AK291">
            <v>-3878689</v>
          </cell>
          <cell r="AL291">
            <v>10221742</v>
          </cell>
          <cell r="AM291">
            <v>-279451.53146572551</v>
          </cell>
          <cell r="AN291">
            <v>-326345.63</v>
          </cell>
          <cell r="AO291">
            <v>491998.48139790987</v>
          </cell>
          <cell r="AP291">
            <v>134684</v>
          </cell>
          <cell r="AQ291">
            <v>-385230</v>
          </cell>
          <cell r="AR291">
            <v>1157555.8123245547</v>
          </cell>
          <cell r="AS291">
            <v>39229</v>
          </cell>
          <cell r="AT291">
            <v>11054182.132256739</v>
          </cell>
          <cell r="AU291">
            <v>3.5880634321781618E-4</v>
          </cell>
          <cell r="AV291">
            <v>629125.41216778744</v>
          </cell>
          <cell r="AW291">
            <v>452769.85624226183</v>
          </cell>
          <cell r="AX291">
            <v>-33809</v>
          </cell>
          <cell r="AY291">
            <v>0</v>
          </cell>
          <cell r="AZ291">
            <v>-4840.9240458835984</v>
          </cell>
          <cell r="BA291">
            <v>-367296.43936299771</v>
          </cell>
          <cell r="BB291">
            <v>0</v>
          </cell>
          <cell r="BC291">
            <v>-31444.681686643082</v>
          </cell>
          <cell r="BD291">
            <v>1094.5785774900455</v>
          </cell>
          <cell r="BE291">
            <v>106.85683468638427</v>
          </cell>
          <cell r="BF291">
            <v>-39.903829382773793</v>
          </cell>
          <cell r="BG291">
            <v>0</v>
          </cell>
          <cell r="BH291">
            <v>-817746.86340199027</v>
          </cell>
          <cell r="BI291">
            <v>-5421</v>
          </cell>
          <cell r="BJ291">
            <v>-177502.10850467149</v>
          </cell>
          <cell r="BK291">
            <v>0</v>
          </cell>
          <cell r="BL291">
            <v>0</v>
          </cell>
          <cell r="BM291">
            <v>1099.2954456779869</v>
          </cell>
          <cell r="BN291">
            <v>0</v>
          </cell>
          <cell r="BO291">
            <v>1099.2954456779869</v>
          </cell>
          <cell r="BP291">
            <v>190724</v>
          </cell>
          <cell r="BQ291">
            <v>4428294.467739542</v>
          </cell>
          <cell r="BR291">
            <v>0</v>
          </cell>
          <cell r="BS291">
            <v>699007.76879029092</v>
          </cell>
          <cell r="BT291">
            <v>5318026.2365298327</v>
          </cell>
          <cell r="BU291">
            <v>-1228019</v>
          </cell>
          <cell r="BV291">
            <v>-1228019</v>
          </cell>
          <cell r="BW291">
            <v>-1228019</v>
          </cell>
          <cell r="BX291">
            <v>-1226926</v>
          </cell>
          <cell r="BY291">
            <v>-405945</v>
          </cell>
          <cell r="BZ291">
            <v>0</v>
          </cell>
          <cell r="CA291"/>
          <cell r="CB291">
            <v>-5316928</v>
          </cell>
          <cell r="CC291">
            <v>11860088</v>
          </cell>
          <cell r="CD291">
            <v>-177502.10850467149</v>
          </cell>
          <cell r="CE291">
            <v>-292034.05</v>
          </cell>
          <cell r="CF291">
            <v>-1856308.4962759323</v>
          </cell>
          <cell r="CG291">
            <v>33371</v>
          </cell>
          <cell r="CH291">
            <v>-169039.95</v>
          </cell>
          <cell r="CI291">
            <v>817746.86340199027</v>
          </cell>
          <cell r="CJ291">
            <v>5421</v>
          </cell>
          <cell r="CK291">
            <v>10221742.258621387</v>
          </cell>
          <cell r="CL291"/>
          <cell r="CM291"/>
          <cell r="CN291"/>
          <cell r="CO291"/>
          <cell r="CP291"/>
          <cell r="CQ291"/>
          <cell r="CR291"/>
          <cell r="CS291">
            <v>3.6078335581388513E-4</v>
          </cell>
          <cell r="CT291">
            <v>3.6173555195569878E-4</v>
          </cell>
          <cell r="CU291">
            <v>3.5880634321781618E-4</v>
          </cell>
          <cell r="CV291">
            <v>3.4937919354307954E-4</v>
          </cell>
          <cell r="CW291"/>
          <cell r="CX291"/>
          <cell r="CY291"/>
          <cell r="CZ291"/>
          <cell r="DA291"/>
          <cell r="DB291"/>
          <cell r="DC291"/>
          <cell r="DD291">
            <v>15695302</v>
          </cell>
          <cell r="DE291">
            <v>11860088</v>
          </cell>
          <cell r="DF291">
            <v>10221742</v>
          </cell>
          <cell r="DG291">
            <v>11054183</v>
          </cell>
          <cell r="DH291"/>
          <cell r="DI291"/>
          <cell r="DJ291"/>
          <cell r="DK291"/>
          <cell r="DL291"/>
          <cell r="DM291"/>
          <cell r="DN291"/>
          <cell r="DO291">
            <v>4567052.5349605801</v>
          </cell>
          <cell r="DP291">
            <v>4645680.9118588027</v>
          </cell>
          <cell r="DQ291">
            <v>4827039.8149268422</v>
          </cell>
          <cell r="DR291">
            <v>5204864.0804041624</v>
          </cell>
          <cell r="DS291"/>
          <cell r="DT291"/>
          <cell r="DU291"/>
          <cell r="DV291"/>
          <cell r="DW291"/>
          <cell r="DX291"/>
          <cell r="DY291"/>
          <cell r="DZ291">
            <v>3.4366370607417309</v>
          </cell>
          <cell r="EA291">
            <v>2.5529278108027893</v>
          </cell>
          <cell r="EB291">
            <v>2.1176005154113109</v>
          </cell>
          <cell r="EC291">
            <v>2.1238178037382358</v>
          </cell>
          <cell r="ED291"/>
          <cell r="EE291"/>
          <cell r="EF291"/>
          <cell r="EG291"/>
          <cell r="EH291"/>
          <cell r="EI291"/>
          <cell r="EJ291"/>
          <cell r="EK291">
            <v>2.41E-2</v>
          </cell>
          <cell r="EL291">
            <v>3.5200000000000002E-2</v>
          </cell>
          <cell r="EM291">
            <v>4.396794443253986E-2</v>
          </cell>
          <cell r="EN291">
            <v>4.3984752298205455E-2</v>
          </cell>
        </row>
        <row r="292">
          <cell r="B292">
            <v>39209</v>
          </cell>
          <cell r="C292" t="str">
            <v>Casa Esperanza Montessori</v>
          </cell>
          <cell r="D292">
            <v>1.7742101996689419E-4</v>
          </cell>
          <cell r="E292">
            <v>273067.21551073971</v>
          </cell>
          <cell r="F292">
            <v>211629.62023043807</v>
          </cell>
          <cell r="G292">
            <v>-20794.830000000016</v>
          </cell>
          <cell r="H292">
            <v>-12837.854469444266</v>
          </cell>
          <cell r="I292">
            <v>-4632.3070556800767</v>
          </cell>
          <cell r="J292">
            <v>53962.366543290234</v>
          </cell>
          <cell r="K292">
            <v>0</v>
          </cell>
          <cell r="L292">
            <v>-16729.498925243588</v>
          </cell>
          <cell r="M292">
            <v>798.83928410520502</v>
          </cell>
          <cell r="N292">
            <v>38.084486462013643</v>
          </cell>
          <cell r="O292">
            <v>-332.64649291490997</v>
          </cell>
          <cell r="P292">
            <v>541.24286998426703</v>
          </cell>
          <cell r="Q292">
            <v>-588368.84304419416</v>
          </cell>
          <cell r="R292">
            <v>-3403</v>
          </cell>
          <cell r="S292">
            <v>-107061.61106245749</v>
          </cell>
          <cell r="T292">
            <v>168324</v>
          </cell>
          <cell r="U292">
            <v>269811.83094224095</v>
          </cell>
          <cell r="V292">
            <v>3738.1530187223207</v>
          </cell>
          <cell r="W292">
            <v>0</v>
          </cell>
          <cell r="X292">
            <v>441873.98396096326</v>
          </cell>
          <cell r="Y292">
            <v>342009</v>
          </cell>
          <cell r="Z292">
            <v>1687667.8173079561</v>
          </cell>
          <cell r="AA292">
            <v>0</v>
          </cell>
          <cell r="AB292">
            <v>282991.73415413225</v>
          </cell>
          <cell r="AC292">
            <v>2312668.5514620882</v>
          </cell>
          <cell r="AD292" t="str">
            <v>N/A</v>
          </cell>
          <cell r="AE292">
            <v>-561895</v>
          </cell>
          <cell r="AF292">
            <v>-561895</v>
          </cell>
          <cell r="AG292">
            <v>-561354</v>
          </cell>
          <cell r="AH292">
            <v>-214188</v>
          </cell>
          <cell r="AI292">
            <v>28537</v>
          </cell>
          <cell r="AJ292">
            <v>0</v>
          </cell>
          <cell r="AK292">
            <v>-1870795</v>
          </cell>
          <cell r="AL292">
            <v>5106603</v>
          </cell>
          <cell r="AM292">
            <v>-107061.61106245749</v>
          </cell>
          <cell r="AN292">
            <v>-149320.16999999998</v>
          </cell>
          <cell r="AO292">
            <v>249845.65195928578</v>
          </cell>
          <cell r="AP292">
            <v>26180</v>
          </cell>
          <cell r="AQ292">
            <v>-103965</v>
          </cell>
          <cell r="AR292">
            <v>587827.6001742098</v>
          </cell>
          <cell r="AS292">
            <v>3403</v>
          </cell>
          <cell r="AT292">
            <v>5613512.4710710384</v>
          </cell>
          <cell r="AU292">
            <v>1.7925337568110649E-4</v>
          </cell>
          <cell r="AV292">
            <v>314300.05625453428</v>
          </cell>
          <cell r="AW292">
            <v>226195.90392471297</v>
          </cell>
          <cell r="AX292">
            <v>-59512</v>
          </cell>
          <cell r="AY292">
            <v>0</v>
          </cell>
          <cell r="AZ292">
            <v>-2418.4410143320656</v>
          </cell>
          <cell r="BA292">
            <v>-183494.87927391526</v>
          </cell>
          <cell r="BB292">
            <v>0</v>
          </cell>
          <cell r="BC292">
            <v>-15709.213190043636</v>
          </cell>
          <cell r="BD292">
            <v>546.83231963991591</v>
          </cell>
          <cell r="BE292">
            <v>53.383806318341684</v>
          </cell>
          <cell r="BF292">
            <v>-19.935255478811047</v>
          </cell>
          <cell r="BG292">
            <v>0</v>
          </cell>
          <cell r="BH292">
            <v>-408532.03542295948</v>
          </cell>
          <cell r="BI292">
            <v>56108</v>
          </cell>
          <cell r="BJ292">
            <v>-72482.32785152382</v>
          </cell>
          <cell r="BK292">
            <v>224432</v>
          </cell>
          <cell r="BL292">
            <v>0</v>
          </cell>
          <cell r="BM292">
            <v>549.18878451661976</v>
          </cell>
          <cell r="BN292">
            <v>0</v>
          </cell>
          <cell r="BO292">
            <v>224981.18878451662</v>
          </cell>
          <cell r="BP292">
            <v>297555</v>
          </cell>
          <cell r="BQ292">
            <v>2212298.4915303104</v>
          </cell>
          <cell r="BR292">
            <v>0</v>
          </cell>
          <cell r="BS292">
            <v>349212.05979603884</v>
          </cell>
          <cell r="BT292">
            <v>2859065.5513263494</v>
          </cell>
          <cell r="BU292">
            <v>-597302</v>
          </cell>
          <cell r="BV292">
            <v>-597302</v>
          </cell>
          <cell r="BW292">
            <v>-597302</v>
          </cell>
          <cell r="BX292">
            <v>-596755</v>
          </cell>
          <cell r="BY292">
            <v>-245424</v>
          </cell>
          <cell r="BZ292">
            <v>0</v>
          </cell>
          <cell r="CA292"/>
          <cell r="CB292">
            <v>-2634085</v>
          </cell>
          <cell r="CC292">
            <v>6111570</v>
          </cell>
          <cell r="CD292">
            <v>-72482.32785152382</v>
          </cell>
          <cell r="CE292">
            <v>-141441.22</v>
          </cell>
          <cell r="CF292">
            <v>-927379.26893611613</v>
          </cell>
          <cell r="CG292">
            <v>81467</v>
          </cell>
          <cell r="CH292">
            <v>-297554.78000000003</v>
          </cell>
          <cell r="CI292">
            <v>408532.03542295948</v>
          </cell>
          <cell r="CJ292">
            <v>-56108</v>
          </cell>
          <cell r="CK292">
            <v>5106603.4386353195</v>
          </cell>
          <cell r="CL292"/>
          <cell r="CM292"/>
          <cell r="CN292"/>
          <cell r="CO292"/>
          <cell r="CP292"/>
          <cell r="CQ292"/>
          <cell r="CR292"/>
          <cell r="CS292">
            <v>1.7782890442666379E-4</v>
          </cell>
          <cell r="CT292">
            <v>1.8640437797332371E-4</v>
          </cell>
          <cell r="CU292">
            <v>1.7925337568110649E-4</v>
          </cell>
          <cell r="CV292">
            <v>1.7742101996689419E-4</v>
          </cell>
          <cell r="CW292"/>
          <cell r="CX292"/>
          <cell r="CY292"/>
          <cell r="CZ292"/>
          <cell r="DA292"/>
          <cell r="DB292"/>
          <cell r="DC292"/>
          <cell r="DD292">
            <v>7736162</v>
          </cell>
          <cell r="DE292">
            <v>6111570</v>
          </cell>
          <cell r="DF292">
            <v>5106603</v>
          </cell>
          <cell r="DG292">
            <v>5613512</v>
          </cell>
          <cell r="DH292"/>
          <cell r="DI292"/>
          <cell r="DJ292"/>
          <cell r="DK292"/>
          <cell r="DL292"/>
          <cell r="DM292"/>
          <cell r="DN292"/>
          <cell r="DO292">
            <v>2240927.3366948781</v>
          </cell>
          <cell r="DP292">
            <v>2423109.663315888</v>
          </cell>
          <cell r="DQ292">
            <v>2337886.2855609711</v>
          </cell>
          <cell r="DR292">
            <v>2381497.1547584166</v>
          </cell>
          <cell r="DS292"/>
          <cell r="DT292"/>
          <cell r="DU292"/>
          <cell r="DV292"/>
          <cell r="DW292"/>
          <cell r="DX292"/>
          <cell r="DY292"/>
          <cell r="DZ292">
            <v>3.4522145690854886</v>
          </cell>
          <cell r="EA292">
            <v>2.5222011585050028</v>
          </cell>
          <cell r="EB292">
            <v>2.1842820292581857</v>
          </cell>
          <cell r="EC292">
            <v>2.3571357155660531</v>
          </cell>
          <cell r="ED292"/>
          <cell r="EE292"/>
          <cell r="EF292"/>
          <cell r="EG292"/>
          <cell r="EH292"/>
          <cell r="EI292"/>
          <cell r="EJ292"/>
          <cell r="EK292">
            <v>2.41E-2</v>
          </cell>
          <cell r="EL292">
            <v>3.5200000000000002E-2</v>
          </cell>
          <cell r="EM292">
            <v>4.396794443253986E-2</v>
          </cell>
          <cell r="EN292">
            <v>4.3984752298205455E-2</v>
          </cell>
        </row>
        <row r="293">
          <cell r="B293">
            <v>39220</v>
          </cell>
          <cell r="C293" t="str">
            <v>North Carolina Innovative School District</v>
          </cell>
          <cell r="D293">
            <v>3.5455912370087661E-5</v>
          </cell>
          <cell r="E293">
            <v>54569.899700155089</v>
          </cell>
          <cell r="F293">
            <v>42292.177506393884</v>
          </cell>
          <cell r="G293">
            <v>256076.53999999998</v>
          </cell>
          <cell r="H293">
            <v>-2565.5237647347976</v>
          </cell>
          <cell r="I293">
            <v>-925.72274169192792</v>
          </cell>
          <cell r="J293">
            <v>10783.868449175061</v>
          </cell>
          <cell r="K293">
            <v>0</v>
          </cell>
          <cell r="L293">
            <v>-3343.2320927903179</v>
          </cell>
          <cell r="M293">
            <v>159.64047360511589</v>
          </cell>
          <cell r="N293">
            <v>7.6108243257135371</v>
          </cell>
          <cell r="O293">
            <v>-66.476254646764986</v>
          </cell>
          <cell r="P293">
            <v>108.16226720305023</v>
          </cell>
          <cell r="Q293">
            <v>-117579.9470894564</v>
          </cell>
          <cell r="R293">
            <v>0</v>
          </cell>
          <cell r="S293">
            <v>239516.99727753762</v>
          </cell>
          <cell r="T293">
            <v>1280390</v>
          </cell>
          <cell r="U293">
            <v>53919.34189131618</v>
          </cell>
          <cell r="V293">
            <v>747.03451644302606</v>
          </cell>
          <cell r="W293">
            <v>0</v>
          </cell>
          <cell r="X293">
            <v>1335056.3764077593</v>
          </cell>
          <cell r="Y293">
            <v>0</v>
          </cell>
          <cell r="Z293">
            <v>337264.44730987016</v>
          </cell>
          <cell r="AA293">
            <v>0</v>
          </cell>
          <cell r="AB293">
            <v>56553.220861317881</v>
          </cell>
          <cell r="AC293">
            <v>393817.66817118804</v>
          </cell>
          <cell r="AD293" t="str">
            <v>N/A</v>
          </cell>
          <cell r="AE293">
            <v>148624</v>
          </cell>
          <cell r="AF293">
            <v>148624</v>
          </cell>
          <cell r="AG293">
            <v>148732</v>
          </cell>
          <cell r="AH293">
            <v>229323</v>
          </cell>
          <cell r="AI293">
            <v>265936</v>
          </cell>
          <cell r="AJ293">
            <v>0</v>
          </cell>
          <cell r="AK293">
            <v>941239</v>
          </cell>
          <cell r="AL293">
            <v>0</v>
          </cell>
          <cell r="AM293">
            <v>239516.99727753762</v>
          </cell>
          <cell r="AN293">
            <v>-58948.539999999994</v>
          </cell>
          <cell r="AO293">
            <v>49929.289909215979</v>
          </cell>
          <cell r="AP293">
            <v>-506552</v>
          </cell>
          <cell r="AQ293">
            <v>1280390</v>
          </cell>
          <cell r="AR293">
            <v>117471.78482225335</v>
          </cell>
          <cell r="AS293">
            <v>0</v>
          </cell>
          <cell r="AT293">
            <v>1121807.5320090069</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cell r="CB293">
            <v>0</v>
          </cell>
          <cell r="CC293">
            <v>0</v>
          </cell>
          <cell r="CD293">
            <v>0</v>
          </cell>
          <cell r="CE293">
            <v>0</v>
          </cell>
          <cell r="CF293">
            <v>0</v>
          </cell>
          <cell r="CG293">
            <v>0</v>
          </cell>
          <cell r="CH293">
            <v>0</v>
          </cell>
          <cell r="CI293">
            <v>0</v>
          </cell>
          <cell r="CJ293">
            <v>0</v>
          </cell>
          <cell r="CK293">
            <v>0</v>
          </cell>
          <cell r="CL293"/>
          <cell r="CM293"/>
          <cell r="CN293"/>
          <cell r="CO293"/>
          <cell r="CP293"/>
          <cell r="CQ293"/>
          <cell r="CR293"/>
          <cell r="CS293">
            <v>0</v>
          </cell>
          <cell r="CT293">
            <v>0</v>
          </cell>
          <cell r="CU293">
            <v>0</v>
          </cell>
          <cell r="CV293"/>
          <cell r="CW293"/>
          <cell r="CX293"/>
          <cell r="CY293"/>
          <cell r="CZ293"/>
          <cell r="DA293"/>
          <cell r="DB293"/>
          <cell r="DC293"/>
          <cell r="DD293">
            <v>0</v>
          </cell>
          <cell r="DE293">
            <v>0</v>
          </cell>
          <cell r="DF293">
            <v>0</v>
          </cell>
          <cell r="DG293">
            <v>1121807</v>
          </cell>
          <cell r="DH293"/>
          <cell r="DI293"/>
          <cell r="DJ293"/>
          <cell r="DK293"/>
          <cell r="DL293"/>
          <cell r="DM293"/>
          <cell r="DN293"/>
          <cell r="DO293">
            <v>0</v>
          </cell>
          <cell r="DP293">
            <v>0</v>
          </cell>
          <cell r="DQ293">
            <v>0</v>
          </cell>
          <cell r="DR293">
            <v>940166.22327152942</v>
          </cell>
          <cell r="DS293"/>
          <cell r="DT293"/>
          <cell r="DU293"/>
          <cell r="DV293"/>
          <cell r="DW293"/>
          <cell r="DX293"/>
          <cell r="DY293"/>
          <cell r="DZ293">
            <v>0</v>
          </cell>
          <cell r="EA293">
            <v>0</v>
          </cell>
          <cell r="EB293">
            <v>0</v>
          </cell>
          <cell r="EC293">
            <v>1.1932007045481903</v>
          </cell>
          <cell r="ED293"/>
          <cell r="EE293"/>
          <cell r="EF293"/>
          <cell r="EG293"/>
          <cell r="EH293"/>
          <cell r="EI293"/>
          <cell r="EJ293"/>
          <cell r="EK293">
            <v>2.41E-2</v>
          </cell>
          <cell r="EL293">
            <v>3.5200000000000002E-2</v>
          </cell>
          <cell r="EM293">
            <v>4.396794443253986E-2</v>
          </cell>
          <cell r="EN293">
            <v>4.3984752298205455E-2</v>
          </cell>
        </row>
        <row r="294">
          <cell r="B294">
            <v>39300</v>
          </cell>
          <cell r="C294" t="str">
            <v>Warren County Schools</v>
          </cell>
          <cell r="D294">
            <v>6.9134829192617751E-4</v>
          </cell>
          <cell r="E294">
            <v>1064048.4033944428</v>
          </cell>
          <cell r="F294">
            <v>824647.36418829963</v>
          </cell>
          <cell r="G294">
            <v>-182192.86</v>
          </cell>
          <cell r="H294">
            <v>-50024.674421910349</v>
          </cell>
          <cell r="I294">
            <v>-18050.496898392183</v>
          </cell>
          <cell r="J294">
            <v>210272.66073072545</v>
          </cell>
          <cell r="K294">
            <v>0</v>
          </cell>
          <cell r="L294">
            <v>-65189.065584822558</v>
          </cell>
          <cell r="M294">
            <v>3112.8001332238746</v>
          </cell>
          <cell r="N294">
            <v>148.40205895170556</v>
          </cell>
          <cell r="O294">
            <v>-1296.2082211840982</v>
          </cell>
          <cell r="P294">
            <v>2109.0360868777921</v>
          </cell>
          <cell r="Q294">
            <v>-2292669.6889527831</v>
          </cell>
          <cell r="R294">
            <v>-923202</v>
          </cell>
          <cell r="S294">
            <v>-1428286.3274865709</v>
          </cell>
          <cell r="T294">
            <v>0</v>
          </cell>
          <cell r="U294">
            <v>1051363.2967401445</v>
          </cell>
          <cell r="V294">
            <v>14566.288171123069</v>
          </cell>
          <cell r="W294">
            <v>0</v>
          </cell>
          <cell r="X294">
            <v>1065929.5849112675</v>
          </cell>
          <cell r="Y294">
            <v>4259203</v>
          </cell>
          <cell r="Z294">
            <v>6576257.2160409624</v>
          </cell>
          <cell r="AA294">
            <v>0</v>
          </cell>
          <cell r="AB294">
            <v>1102720.8166946212</v>
          </cell>
          <cell r="AC294">
            <v>11938181.032735582</v>
          </cell>
          <cell r="AD294" t="str">
            <v>N/A</v>
          </cell>
          <cell r="AE294">
            <v>-3200621</v>
          </cell>
          <cell r="AF294">
            <v>-3200621</v>
          </cell>
          <cell r="AG294">
            <v>-3198515</v>
          </cell>
          <cell r="AH294">
            <v>-1282525</v>
          </cell>
          <cell r="AI294">
            <v>10029</v>
          </cell>
          <cell r="AJ294">
            <v>0</v>
          </cell>
          <cell r="AK294">
            <v>-10872253</v>
          </cell>
          <cell r="AL294">
            <v>20457229</v>
          </cell>
          <cell r="AM294">
            <v>-1428286.3274865709</v>
          </cell>
          <cell r="AN294">
            <v>-813517.14</v>
          </cell>
          <cell r="AO294">
            <v>973562.00950408808</v>
          </cell>
          <cell r="AP294">
            <v>382128</v>
          </cell>
          <cell r="AQ294">
            <v>-910964.99999999988</v>
          </cell>
          <cell r="AR294">
            <v>2290560.6528659053</v>
          </cell>
          <cell r="AS294">
            <v>923202</v>
          </cell>
          <cell r="AT294">
            <v>21873913.194883421</v>
          </cell>
          <cell r="AU294">
            <v>7.1809518799343785E-4</v>
          </cell>
          <cell r="AV294">
            <v>1259096.8349960991</v>
          </cell>
          <cell r="AW294">
            <v>906148.57061954169</v>
          </cell>
          <cell r="AX294">
            <v>-578632</v>
          </cell>
          <cell r="AY294">
            <v>0</v>
          </cell>
          <cell r="AZ294">
            <v>-9688.3578802297125</v>
          </cell>
          <cell r="BA294">
            <v>-735086.79726316431</v>
          </cell>
          <cell r="BB294">
            <v>0</v>
          </cell>
          <cell r="BC294">
            <v>-62931.648322215544</v>
          </cell>
          <cell r="BD294">
            <v>2190.6290795398495</v>
          </cell>
          <cell r="BE294">
            <v>213.85736412670173</v>
          </cell>
          <cell r="BF294">
            <v>-79.861319076195727</v>
          </cell>
          <cell r="BG294">
            <v>0</v>
          </cell>
          <cell r="BH294">
            <v>-1636593.3844408649</v>
          </cell>
          <cell r="BI294">
            <v>-344570</v>
          </cell>
          <cell r="BJ294">
            <v>-1199932.1571662431</v>
          </cell>
          <cell r="BK294">
            <v>0</v>
          </cell>
          <cell r="BL294">
            <v>0</v>
          </cell>
          <cell r="BM294">
            <v>2200.069158881211</v>
          </cell>
          <cell r="BN294">
            <v>0</v>
          </cell>
          <cell r="BO294">
            <v>2200.069158881211</v>
          </cell>
          <cell r="BP294">
            <v>4271440</v>
          </cell>
          <cell r="BQ294">
            <v>8862543.8440794833</v>
          </cell>
          <cell r="BR294">
            <v>0</v>
          </cell>
          <cell r="BS294">
            <v>1398955.5219028622</v>
          </cell>
          <cell r="BT294">
            <v>14532939.365982346</v>
          </cell>
          <cell r="BU294">
            <v>-3302380</v>
          </cell>
          <cell r="BV294">
            <v>-3302380</v>
          </cell>
          <cell r="BW294">
            <v>-3302380</v>
          </cell>
          <cell r="BX294">
            <v>-3300192</v>
          </cell>
          <cell r="BY294">
            <v>-1323407</v>
          </cell>
          <cell r="BZ294">
            <v>0</v>
          </cell>
          <cell r="CA294"/>
          <cell r="CB294">
            <v>-14530739</v>
          </cell>
          <cell r="CC294">
            <v>26150045</v>
          </cell>
          <cell r="CD294">
            <v>-1199932.1571662431</v>
          </cell>
          <cell r="CE294">
            <v>-771323.2699999999</v>
          </cell>
          <cell r="CF294">
            <v>-3715113.2464730972</v>
          </cell>
          <cell r="CG294">
            <v>905549</v>
          </cell>
          <cell r="CH294">
            <v>-2893159.73</v>
          </cell>
          <cell r="CI294">
            <v>1636593.3844408649</v>
          </cell>
          <cell r="CJ294">
            <v>344570</v>
          </cell>
          <cell r="CK294">
            <v>20457228.980801526</v>
          </cell>
          <cell r="CL294"/>
          <cell r="CM294"/>
          <cell r="CN294"/>
          <cell r="CO294"/>
          <cell r="CP294"/>
          <cell r="CQ294"/>
          <cell r="CR294"/>
          <cell r="CS294">
            <v>8.4495419907795039E-4</v>
          </cell>
          <cell r="CT294">
            <v>7.9758272276648286E-4</v>
          </cell>
          <cell r="CU294">
            <v>7.1809518799343785E-4</v>
          </cell>
          <cell r="CV294">
            <v>6.9134829192617751E-4</v>
          </cell>
          <cell r="CW294"/>
          <cell r="CX294"/>
          <cell r="CY294"/>
          <cell r="CZ294"/>
          <cell r="DA294"/>
          <cell r="DB294"/>
          <cell r="DC294"/>
          <cell r="DD294">
            <v>36758380</v>
          </cell>
          <cell r="DE294">
            <v>26150045</v>
          </cell>
          <cell r="DF294">
            <v>20457229</v>
          </cell>
          <cell r="DG294">
            <v>21873914</v>
          </cell>
          <cell r="DH294"/>
          <cell r="DI294"/>
          <cell r="DJ294"/>
          <cell r="DK294"/>
          <cell r="DL294"/>
          <cell r="DM294"/>
          <cell r="DN294"/>
          <cell r="DO294">
            <v>13447009.04774921</v>
          </cell>
          <cell r="DP294">
            <v>12938266.44920576</v>
          </cell>
          <cell r="DQ294">
            <v>12749226.107262379</v>
          </cell>
          <cell r="DR294">
            <v>12974729.095588392</v>
          </cell>
          <cell r="DS294"/>
          <cell r="DT294"/>
          <cell r="DU294"/>
          <cell r="DV294"/>
          <cell r="DW294"/>
          <cell r="DX294"/>
          <cell r="DY294"/>
          <cell r="DZ294">
            <v>2.7335729357713712</v>
          </cell>
          <cell r="EA294">
            <v>2.0211397796344865</v>
          </cell>
          <cell r="EB294">
            <v>1.6045859433261513</v>
          </cell>
          <cell r="EC294">
            <v>1.6858859895146072</v>
          </cell>
          <cell r="ED294"/>
          <cell r="EE294"/>
          <cell r="EF294"/>
          <cell r="EG294"/>
          <cell r="EH294"/>
          <cell r="EI294"/>
          <cell r="EJ294"/>
          <cell r="EK294">
            <v>2.41E-2</v>
          </cell>
          <cell r="EL294">
            <v>3.5200000000000002E-2</v>
          </cell>
          <cell r="EM294">
            <v>4.396794443253986E-2</v>
          </cell>
          <cell r="EN294">
            <v>4.3984752298205455E-2</v>
          </cell>
        </row>
        <row r="295">
          <cell r="B295">
            <v>39301</v>
          </cell>
          <cell r="C295" t="str">
            <v>Haliwa-Saponi Tribal Charter</v>
          </cell>
          <cell r="D295">
            <v>2.869025104026932E-5</v>
          </cell>
          <cell r="E295">
            <v>44156.926644499603</v>
          </cell>
          <cell r="F295">
            <v>34222.026979109214</v>
          </cell>
          <cell r="G295">
            <v>-61834.879999999997</v>
          </cell>
          <cell r="H295">
            <v>-2075.9731153362</v>
          </cell>
          <cell r="I295">
            <v>-749.07726462101857</v>
          </cell>
          <cell r="J295">
            <v>8726.1015811030265</v>
          </cell>
          <cell r="K295">
            <v>0</v>
          </cell>
          <cell r="L295">
            <v>-2705.2799269935144</v>
          </cell>
          <cell r="M295">
            <v>129.17803993057814</v>
          </cell>
          <cell r="N295">
            <v>6.1585345273000511</v>
          </cell>
          <cell r="O295">
            <v>-53.791322985149911</v>
          </cell>
          <cell r="P295">
            <v>87.522852796709117</v>
          </cell>
          <cell r="Q295">
            <v>-95143.46053449894</v>
          </cell>
          <cell r="R295">
            <v>-84398</v>
          </cell>
          <cell r="S295">
            <v>-159632.54753246839</v>
          </cell>
          <cell r="T295">
            <v>186804</v>
          </cell>
          <cell r="U295">
            <v>43630.507618612617</v>
          </cell>
          <cell r="V295">
            <v>604.48614574584212</v>
          </cell>
          <cell r="W295">
            <v>0</v>
          </cell>
          <cell r="X295">
            <v>231038.99376435846</v>
          </cell>
          <cell r="Y295">
            <v>895814</v>
          </cell>
          <cell r="Z295">
            <v>272907.98666462116</v>
          </cell>
          <cell r="AA295">
            <v>0</v>
          </cell>
          <cell r="AB295">
            <v>45761.792468097599</v>
          </cell>
          <cell r="AC295">
            <v>1214483.7791327187</v>
          </cell>
          <cell r="AD295" t="str">
            <v>N/A</v>
          </cell>
          <cell r="AE295">
            <v>-233178</v>
          </cell>
          <cell r="AF295">
            <v>-233178</v>
          </cell>
          <cell r="AG295">
            <v>-233090</v>
          </cell>
          <cell r="AH295">
            <v>-230146</v>
          </cell>
          <cell r="AI295">
            <v>-53853</v>
          </cell>
          <cell r="AJ295">
            <v>0</v>
          </cell>
          <cell r="AK295">
            <v>-983445</v>
          </cell>
          <cell r="AL295">
            <v>1063488</v>
          </cell>
          <cell r="AM295">
            <v>-159632.54753246839</v>
          </cell>
          <cell r="AN295">
            <v>-30263.120000000003</v>
          </cell>
          <cell r="AO295">
            <v>40401.833319238045</v>
          </cell>
          <cell r="AP295">
            <v>123447</v>
          </cell>
          <cell r="AQ295">
            <v>-309150</v>
          </cell>
          <cell r="AR295">
            <v>95055.937681702228</v>
          </cell>
          <cell r="AS295">
            <v>84398</v>
          </cell>
          <cell r="AT295">
            <v>907745.10346847191</v>
          </cell>
          <cell r="AU295">
            <v>3.7330831703169927E-5</v>
          </cell>
          <cell r="AV295">
            <v>65455.294550257895</v>
          </cell>
          <cell r="AW295">
            <v>47106.957898421715</v>
          </cell>
          <cell r="AX295">
            <v>-146668</v>
          </cell>
          <cell r="AY295">
            <v>0</v>
          </cell>
          <cell r="AZ295">
            <v>-503.65809930791607</v>
          </cell>
          <cell r="BA295">
            <v>-38214.155970787739</v>
          </cell>
          <cell r="BB295">
            <v>0</v>
          </cell>
          <cell r="BC295">
            <v>-3271.558996077235</v>
          </cell>
          <cell r="BD295">
            <v>113.88184583283892</v>
          </cell>
          <cell r="BE295">
            <v>11.117569651184443</v>
          </cell>
          <cell r="BF295">
            <v>-4.1516633335995294</v>
          </cell>
          <cell r="BG295">
            <v>0</v>
          </cell>
          <cell r="BH295">
            <v>-85079.796136499819</v>
          </cell>
          <cell r="BI295">
            <v>62268</v>
          </cell>
          <cell r="BJ295">
            <v>-98786.069001842669</v>
          </cell>
          <cell r="BK295">
            <v>249072</v>
          </cell>
          <cell r="BL295">
            <v>0</v>
          </cell>
          <cell r="BM295">
            <v>114.37259694640879</v>
          </cell>
          <cell r="BN295">
            <v>0</v>
          </cell>
          <cell r="BO295">
            <v>249186.3725969464</v>
          </cell>
          <cell r="BP295">
            <v>733330</v>
          </cell>
          <cell r="BQ295">
            <v>460727.40527585766</v>
          </cell>
          <cell r="BR295">
            <v>0</v>
          </cell>
          <cell r="BS295">
            <v>72725.975638835836</v>
          </cell>
          <cell r="BT295">
            <v>1266783.3809146935</v>
          </cell>
          <cell r="BU295">
            <v>-208082</v>
          </cell>
          <cell r="BV295">
            <v>-208082</v>
          </cell>
          <cell r="BW295">
            <v>-208082</v>
          </cell>
          <cell r="BX295">
            <v>-207968</v>
          </cell>
          <cell r="BY295">
            <v>-185384</v>
          </cell>
          <cell r="BZ295">
            <v>0</v>
          </cell>
          <cell r="CA295"/>
          <cell r="CB295">
            <v>-1017598</v>
          </cell>
          <cell r="CC295">
            <v>1875079</v>
          </cell>
          <cell r="CD295">
            <v>-98786.069001842669</v>
          </cell>
          <cell r="CE295">
            <v>-35400.219999999994</v>
          </cell>
          <cell r="CF295">
            <v>-193133.54229519196</v>
          </cell>
          <cell r="CG295">
            <v>226247</v>
          </cell>
          <cell r="CH295">
            <v>-733329.78</v>
          </cell>
          <cell r="CI295">
            <v>85079.796136499819</v>
          </cell>
          <cell r="CJ295">
            <v>-62268</v>
          </cell>
          <cell r="CK295">
            <v>1063488.1848394652</v>
          </cell>
          <cell r="CL295"/>
          <cell r="CM295"/>
          <cell r="CN295"/>
          <cell r="CO295"/>
          <cell r="CP295"/>
          <cell r="CQ295"/>
          <cell r="CR295"/>
          <cell r="CS295">
            <v>4.8431575802644976E-5</v>
          </cell>
          <cell r="CT295">
            <v>5.7190375164240134E-5</v>
          </cell>
          <cell r="CU295">
            <v>3.7330831703169927E-5</v>
          </cell>
          <cell r="CV295">
            <v>2.869025104026932E-5</v>
          </cell>
          <cell r="CW295"/>
          <cell r="CX295"/>
          <cell r="CY295"/>
          <cell r="CZ295"/>
          <cell r="DA295"/>
          <cell r="DB295"/>
          <cell r="DC295"/>
          <cell r="DD295">
            <v>2106938</v>
          </cell>
          <cell r="DE295">
            <v>1875079</v>
          </cell>
          <cell r="DF295">
            <v>1063488</v>
          </cell>
          <cell r="DG295">
            <v>907745</v>
          </cell>
          <cell r="DH295"/>
          <cell r="DI295"/>
          <cell r="DJ295"/>
          <cell r="DK295"/>
          <cell r="DL295"/>
          <cell r="DM295"/>
          <cell r="DN295"/>
          <cell r="DO295">
            <v>777704.55533723696</v>
          </cell>
          <cell r="DP295">
            <v>807899.77706547861</v>
          </cell>
          <cell r="DQ295">
            <v>585131.32765569456</v>
          </cell>
          <cell r="DR295">
            <v>482664.42620653694</v>
          </cell>
          <cell r="DS295"/>
          <cell r="DT295"/>
          <cell r="DU295"/>
          <cell r="DV295"/>
          <cell r="DW295"/>
          <cell r="DX295"/>
          <cell r="DY295"/>
          <cell r="DZ295">
            <v>2.7091753359813691</v>
          </cell>
          <cell r="EA295">
            <v>2.3209302109363357</v>
          </cell>
          <cell r="EB295">
            <v>1.8175201868968842</v>
          </cell>
          <cell r="EC295">
            <v>1.880695884580412</v>
          </cell>
          <cell r="ED295"/>
          <cell r="EE295"/>
          <cell r="EF295"/>
          <cell r="EG295"/>
          <cell r="EH295"/>
          <cell r="EI295"/>
          <cell r="EJ295"/>
          <cell r="EK295">
            <v>2.41E-2</v>
          </cell>
          <cell r="EL295">
            <v>3.5200000000000002E-2</v>
          </cell>
          <cell r="EM295">
            <v>4.396794443253986E-2</v>
          </cell>
          <cell r="EN295">
            <v>4.3984752298205455E-2</v>
          </cell>
        </row>
        <row r="296">
          <cell r="B296">
            <v>39400</v>
          </cell>
          <cell r="C296" t="str">
            <v>Washington County Schools</v>
          </cell>
          <cell r="D296">
            <v>4.7260231766510779E-4</v>
          </cell>
          <cell r="E296">
            <v>727378.29459448205</v>
          </cell>
          <cell r="F296">
            <v>563724.91278741485</v>
          </cell>
          <cell r="G296">
            <v>-477938.36999999988</v>
          </cell>
          <cell r="H296">
            <v>-34196.623248129392</v>
          </cell>
          <cell r="I296">
            <v>-12339.231569401054</v>
          </cell>
          <cell r="J296">
            <v>143741.36446635076</v>
          </cell>
          <cell r="K296">
            <v>0</v>
          </cell>
          <cell r="L296">
            <v>-44562.927024776109</v>
          </cell>
          <cell r="M296">
            <v>2127.8949764830631</v>
          </cell>
          <cell r="N296">
            <v>101.44692310072138</v>
          </cell>
          <cell r="O296">
            <v>-886.08161278799298</v>
          </cell>
          <cell r="P296">
            <v>1441.7267740993075</v>
          </cell>
          <cell r="Q296">
            <v>-1567257.8081024983</v>
          </cell>
          <cell r="R296">
            <v>-181829</v>
          </cell>
          <cell r="S296">
            <v>-880494.40103566204</v>
          </cell>
          <cell r="T296">
            <v>0</v>
          </cell>
          <cell r="U296">
            <v>718706.81760573061</v>
          </cell>
          <cell r="V296">
            <v>9957.4434909946813</v>
          </cell>
          <cell r="W296">
            <v>0</v>
          </cell>
          <cell r="X296">
            <v>728664.26109672524</v>
          </cell>
          <cell r="Y296">
            <v>2949227</v>
          </cell>
          <cell r="Z296">
            <v>4495497.3320375504</v>
          </cell>
          <cell r="AA296">
            <v>0</v>
          </cell>
          <cell r="AB296">
            <v>753814.56755387038</v>
          </cell>
          <cell r="AC296">
            <v>8198538.8995914208</v>
          </cell>
          <cell r="AD296" t="str">
            <v>N/A</v>
          </cell>
          <cell r="AE296">
            <v>-2092058</v>
          </cell>
          <cell r="AF296">
            <v>-2092058</v>
          </cell>
          <cell r="AG296">
            <v>-2090618</v>
          </cell>
          <cell r="AH296">
            <v>-848599</v>
          </cell>
          <cell r="AI296">
            <v>-346541</v>
          </cell>
          <cell r="AJ296">
            <v>0</v>
          </cell>
          <cell r="AK296">
            <v>-7469874</v>
          </cell>
          <cell r="AL296">
            <v>15424676</v>
          </cell>
          <cell r="AM296">
            <v>-880494.40103566204</v>
          </cell>
          <cell r="AN296">
            <v>-598221.63000000012</v>
          </cell>
          <cell r="AO296">
            <v>665522.23742452264</v>
          </cell>
          <cell r="AP296">
            <v>983488</v>
          </cell>
          <cell r="AQ296">
            <v>-2389715</v>
          </cell>
          <cell r="AR296">
            <v>1565816.081328399</v>
          </cell>
          <cell r="AS296">
            <v>181829</v>
          </cell>
          <cell r="AT296">
            <v>14952900.287717259</v>
          </cell>
          <cell r="AU296">
            <v>5.4144116836693057E-4</v>
          </cell>
          <cell r="AV296">
            <v>949354.44886120316</v>
          </cell>
          <cell r="AW296">
            <v>683232.73709884856</v>
          </cell>
          <cell r="AX296">
            <v>-14024</v>
          </cell>
          <cell r="AY296">
            <v>0</v>
          </cell>
          <cell r="AZ296">
            <v>-7304.9867175498621</v>
          </cell>
          <cell r="BA296">
            <v>-554252.78015497548</v>
          </cell>
          <cell r="BB296">
            <v>0</v>
          </cell>
          <cell r="BC296">
            <v>-47450.234682743125</v>
          </cell>
          <cell r="BD296">
            <v>1651.7263840730104</v>
          </cell>
          <cell r="BE296">
            <v>161.24767723369231</v>
          </cell>
          <cell r="BF296">
            <v>-60.215145054467065</v>
          </cell>
          <cell r="BG296">
            <v>0</v>
          </cell>
          <cell r="BH296">
            <v>-1233985.4785677085</v>
          </cell>
          <cell r="BI296">
            <v>-167804</v>
          </cell>
          <cell r="BJ296">
            <v>-390481.53524667304</v>
          </cell>
          <cell r="BK296">
            <v>0</v>
          </cell>
          <cell r="BL296">
            <v>0</v>
          </cell>
          <cell r="BM296">
            <v>1658.8441696723621</v>
          </cell>
          <cell r="BN296">
            <v>0</v>
          </cell>
          <cell r="BO296">
            <v>1658.8441696723621</v>
          </cell>
          <cell r="BP296">
            <v>741341</v>
          </cell>
          <cell r="BQ296">
            <v>6682325.9281962961</v>
          </cell>
          <cell r="BR296">
            <v>0</v>
          </cell>
          <cell r="BS296">
            <v>1054807.3917456423</v>
          </cell>
          <cell r="BT296">
            <v>8478474.3199419379</v>
          </cell>
          <cell r="BU296">
            <v>-1975721</v>
          </cell>
          <cell r="BV296">
            <v>-1975721</v>
          </cell>
          <cell r="BW296">
            <v>-1975721</v>
          </cell>
          <cell r="BX296">
            <v>-1974071</v>
          </cell>
          <cell r="BY296">
            <v>-575583</v>
          </cell>
          <cell r="BZ296">
            <v>0</v>
          </cell>
          <cell r="CA296"/>
          <cell r="CB296">
            <v>-8476817</v>
          </cell>
          <cell r="CC296">
            <v>17845774</v>
          </cell>
          <cell r="CD296">
            <v>-390481.53524667304</v>
          </cell>
          <cell r="CE296">
            <v>-593672.52999999991</v>
          </cell>
          <cell r="CF296">
            <v>-2801181.9190803934</v>
          </cell>
          <cell r="CG296">
            <v>32574</v>
          </cell>
          <cell r="CH296">
            <v>-70125.470000000088</v>
          </cell>
          <cell r="CI296">
            <v>1233985.4785677085</v>
          </cell>
          <cell r="CJ296">
            <v>167804</v>
          </cell>
          <cell r="CK296">
            <v>15424676.024240639</v>
          </cell>
          <cell r="CL296"/>
          <cell r="CM296"/>
          <cell r="CN296"/>
          <cell r="CO296"/>
          <cell r="CP296"/>
          <cell r="CQ296"/>
          <cell r="CR296"/>
          <cell r="CS296">
            <v>5.6869916031392E-4</v>
          </cell>
          <cell r="CT296">
            <v>5.4430042441989447E-4</v>
          </cell>
          <cell r="CU296">
            <v>5.4144116836693057E-4</v>
          </cell>
          <cell r="CV296">
            <v>4.7260231766510779E-4</v>
          </cell>
          <cell r="CW296"/>
          <cell r="CX296"/>
          <cell r="CY296"/>
          <cell r="CZ296"/>
          <cell r="DA296"/>
          <cell r="DB296"/>
          <cell r="DC296"/>
          <cell r="DD296">
            <v>24740346</v>
          </cell>
          <cell r="DE296">
            <v>17845774</v>
          </cell>
          <cell r="DF296">
            <v>15424676</v>
          </cell>
          <cell r="DG296">
            <v>14952901</v>
          </cell>
          <cell r="DH296"/>
          <cell r="DI296"/>
          <cell r="DJ296"/>
          <cell r="DK296"/>
          <cell r="DL296"/>
          <cell r="DM296"/>
          <cell r="DN296"/>
          <cell r="DO296">
            <v>9835481.8038102314</v>
          </cell>
          <cell r="DP296">
            <v>9847845.5112088472</v>
          </cell>
          <cell r="DQ296">
            <v>9812831.5493975803</v>
          </cell>
          <cell r="DR296">
            <v>9540995.7660773005</v>
          </cell>
          <cell r="DS296"/>
          <cell r="DT296"/>
          <cell r="DU296"/>
          <cell r="DV296"/>
          <cell r="DW296"/>
          <cell r="DX296"/>
          <cell r="DY296"/>
          <cell r="DZ296">
            <v>2.515417799910491</v>
          </cell>
          <cell r="EA296">
            <v>1.8121500768556824</v>
          </cell>
          <cell r="EB296">
            <v>1.5718883914752348</v>
          </cell>
          <cell r="EC296">
            <v>1.5672264579725055</v>
          </cell>
          <cell r="ED296"/>
          <cell r="EE296"/>
          <cell r="EF296"/>
          <cell r="EG296"/>
          <cell r="EH296"/>
          <cell r="EI296"/>
          <cell r="EJ296"/>
          <cell r="EK296">
            <v>2.41E-2</v>
          </cell>
          <cell r="EL296">
            <v>3.5200000000000002E-2</v>
          </cell>
          <cell r="EM296">
            <v>4.396794443253986E-2</v>
          </cell>
          <cell r="EN296">
            <v>4.3984752298205455E-2</v>
          </cell>
        </row>
        <row r="297">
          <cell r="B297">
            <v>39401</v>
          </cell>
          <cell r="C297" t="str">
            <v>Henderson Collegiate Charter School</v>
          </cell>
          <cell r="D297">
            <v>3.7276319321658555E-4</v>
          </cell>
          <cell r="E297">
            <v>573716.72891711607</v>
          </cell>
          <cell r="F297">
            <v>444635.77670239657</v>
          </cell>
          <cell r="G297">
            <v>181484.45</v>
          </cell>
          <cell r="H297">
            <v>-26972.450203323169</v>
          </cell>
          <cell r="I297">
            <v>-9732.5196888014052</v>
          </cell>
          <cell r="J297">
            <v>113375.42795072474</v>
          </cell>
          <cell r="K297">
            <v>0</v>
          </cell>
          <cell r="L297">
            <v>-35148.830964058638</v>
          </cell>
          <cell r="M297">
            <v>1678.3686761888257</v>
          </cell>
          <cell r="N297">
            <v>80.015856003099387</v>
          </cell>
          <cell r="O297">
            <v>-698.89333819858302</v>
          </cell>
          <cell r="P297">
            <v>1137.1562431480277</v>
          </cell>
          <cell r="Q297">
            <v>-1236168.3455727296</v>
          </cell>
          <cell r="R297">
            <v>1053608</v>
          </cell>
          <cell r="S297">
            <v>1060994.8845784659</v>
          </cell>
          <cell r="T297">
            <v>4491984</v>
          </cell>
          <cell r="U297">
            <v>566877.13602599176</v>
          </cell>
          <cell r="V297">
            <v>7853.8938410519822</v>
          </cell>
          <cell r="W297">
            <v>0</v>
          </cell>
          <cell r="X297">
            <v>5066715.0298670437</v>
          </cell>
          <cell r="Y297">
            <v>0</v>
          </cell>
          <cell r="Z297">
            <v>3545805.5916145989</v>
          </cell>
          <cell r="AA297">
            <v>0</v>
          </cell>
          <cell r="AB297">
            <v>594568.23378017487</v>
          </cell>
          <cell r="AC297">
            <v>4140373.8253947739</v>
          </cell>
          <cell r="AD297" t="str">
            <v>N/A</v>
          </cell>
          <cell r="AE297">
            <v>105381</v>
          </cell>
          <cell r="AF297">
            <v>105381</v>
          </cell>
          <cell r="AG297">
            <v>106517</v>
          </cell>
          <cell r="AH297">
            <v>323937</v>
          </cell>
          <cell r="AI297">
            <v>285126</v>
          </cell>
          <cell r="AJ297">
            <v>0</v>
          </cell>
          <cell r="AK297">
            <v>926342</v>
          </cell>
          <cell r="AL297">
            <v>9830555</v>
          </cell>
          <cell r="AM297">
            <v>1060994.8845784659</v>
          </cell>
          <cell r="AN297">
            <v>-315696.45</v>
          </cell>
          <cell r="AO297">
            <v>524928.0105198425</v>
          </cell>
          <cell r="AP297">
            <v>-395579</v>
          </cell>
          <cell r="AQ297">
            <v>907415</v>
          </cell>
          <cell r="AR297">
            <v>1235031.1893295816</v>
          </cell>
          <cell r="AS297">
            <v>-1053608</v>
          </cell>
          <cell r="AT297">
            <v>11794040.63442789</v>
          </cell>
          <cell r="AU297">
            <v>3.4507479419640998E-4</v>
          </cell>
          <cell r="AV297">
            <v>605048.72957538953</v>
          </cell>
          <cell r="AW297">
            <v>435442.31565128785</v>
          </cell>
          <cell r="AX297">
            <v>423742</v>
          </cell>
          <cell r="AY297">
            <v>0</v>
          </cell>
          <cell r="AZ297">
            <v>-4655.6614743002374</v>
          </cell>
          <cell r="BA297">
            <v>-353239.97364594869</v>
          </cell>
          <cell r="BB297">
            <v>0</v>
          </cell>
          <cell r="BC297">
            <v>-30241.291066035981</v>
          </cell>
          <cell r="BD297">
            <v>1052.6889629983045</v>
          </cell>
          <cell r="BE297">
            <v>102.76741460922125</v>
          </cell>
          <cell r="BF297">
            <v>-38.376706466279657</v>
          </cell>
          <cell r="BG297">
            <v>0</v>
          </cell>
          <cell r="BH297">
            <v>-786451.62196003785</v>
          </cell>
          <cell r="BI297">
            <v>629863</v>
          </cell>
          <cell r="BJ297">
            <v>920624.57675149571</v>
          </cell>
          <cell r="BK297">
            <v>4638177</v>
          </cell>
          <cell r="BL297">
            <v>0</v>
          </cell>
          <cell r="BM297">
            <v>1057.2253162428105</v>
          </cell>
          <cell r="BN297">
            <v>0</v>
          </cell>
          <cell r="BO297">
            <v>4639234.2253162432</v>
          </cell>
          <cell r="BP297">
            <v>0</v>
          </cell>
          <cell r="BQ297">
            <v>4258823.2649183758</v>
          </cell>
          <cell r="BR297">
            <v>0</v>
          </cell>
          <cell r="BS297">
            <v>672256.68251514994</v>
          </cell>
          <cell r="BT297">
            <v>4931079.9474335257</v>
          </cell>
          <cell r="BU297">
            <v>-89687</v>
          </cell>
          <cell r="BV297">
            <v>-89687</v>
          </cell>
          <cell r="BW297">
            <v>-89687</v>
          </cell>
          <cell r="BX297">
            <v>-88635</v>
          </cell>
          <cell r="BY297">
            <v>65849</v>
          </cell>
          <cell r="BZ297">
            <v>0</v>
          </cell>
          <cell r="CA297"/>
          <cell r="CB297">
            <v>-291847</v>
          </cell>
          <cell r="CC297">
            <v>9358530</v>
          </cell>
          <cell r="CD297">
            <v>920624.57675149571</v>
          </cell>
          <cell r="CE297">
            <v>-259236.69</v>
          </cell>
          <cell r="CF297">
            <v>-1785267.4135379051</v>
          </cell>
          <cell r="CG297">
            <v>-679409</v>
          </cell>
          <cell r="CH297">
            <v>2118724.69</v>
          </cell>
          <cell r="CI297">
            <v>786451.62196003785</v>
          </cell>
          <cell r="CJ297">
            <v>-629863</v>
          </cell>
          <cell r="CK297">
            <v>9830554.7851736303</v>
          </cell>
          <cell r="CL297"/>
          <cell r="CM297"/>
          <cell r="CN297"/>
          <cell r="CO297"/>
          <cell r="CP297"/>
          <cell r="CQ297"/>
          <cell r="CR297"/>
          <cell r="CS297">
            <v>1.9702544604855199E-4</v>
          </cell>
          <cell r="CT297">
            <v>2.85437432620384E-4</v>
          </cell>
          <cell r="CU297">
            <v>3.4507479419640998E-4</v>
          </cell>
          <cell r="CV297">
            <v>3.7276319321658555E-4</v>
          </cell>
          <cell r="CW297"/>
          <cell r="CX297"/>
          <cell r="CY297"/>
          <cell r="CZ297"/>
          <cell r="DA297"/>
          <cell r="DB297"/>
          <cell r="DC297"/>
          <cell r="DD297">
            <v>8571277</v>
          </cell>
          <cell r="DE297">
            <v>9358530</v>
          </cell>
          <cell r="DF297">
            <v>9830555</v>
          </cell>
          <cell r="DG297">
            <v>11794041</v>
          </cell>
          <cell r="DH297"/>
          <cell r="DI297"/>
          <cell r="DJ297"/>
          <cell r="DK297"/>
          <cell r="DL297"/>
          <cell r="DM297"/>
          <cell r="DN297"/>
          <cell r="DO297">
            <v>2497672.4779967079</v>
          </cell>
          <cell r="DP297">
            <v>3516103.0939764958</v>
          </cell>
          <cell r="DQ297">
            <v>4284931.2404490076</v>
          </cell>
          <cell r="DR297">
            <v>5035021.0386335151</v>
          </cell>
          <cell r="DS297"/>
          <cell r="DT297"/>
          <cell r="DU297"/>
          <cell r="DV297"/>
          <cell r="DW297"/>
          <cell r="DX297"/>
          <cell r="DY297"/>
          <cell r="DZ297">
            <v>3.4317057482551552</v>
          </cell>
          <cell r="EA297">
            <v>2.6616199098462952</v>
          </cell>
          <cell r="EB297">
            <v>2.2942153440412918</v>
          </cell>
          <cell r="EC297">
            <v>2.3424015330829393</v>
          </cell>
          <cell r="ED297"/>
          <cell r="EE297"/>
          <cell r="EF297"/>
          <cell r="EG297"/>
          <cell r="EH297"/>
          <cell r="EI297"/>
          <cell r="EJ297"/>
          <cell r="EK297">
            <v>2.41E-2</v>
          </cell>
          <cell r="EL297">
            <v>3.5200000000000002E-2</v>
          </cell>
          <cell r="EM297">
            <v>4.396794443253986E-2</v>
          </cell>
          <cell r="EN297">
            <v>4.3984752298205455E-2</v>
          </cell>
        </row>
        <row r="298">
          <cell r="B298">
            <v>39500</v>
          </cell>
          <cell r="C298" t="str">
            <v>Watauga County Schools</v>
          </cell>
          <cell r="D298">
            <v>1.8071012480775327E-3</v>
          </cell>
          <cell r="E298">
            <v>2781294.4940266451</v>
          </cell>
          <cell r="F298">
            <v>2155528.9836568376</v>
          </cell>
          <cell r="G298">
            <v>181422.15999999992</v>
          </cell>
          <cell r="H298">
            <v>-130758.47968126509</v>
          </cell>
          <cell r="I298">
            <v>-47181.826952408563</v>
          </cell>
          <cell r="J298">
            <v>549627.43392971659</v>
          </cell>
          <cell r="K298">
            <v>0</v>
          </cell>
          <cell r="L298">
            <v>-170396.37351403199</v>
          </cell>
          <cell r="M298">
            <v>8136.4849981656262</v>
          </cell>
          <cell r="N298">
            <v>387.90512550733087</v>
          </cell>
          <cell r="O298">
            <v>-3388.1323229193181</v>
          </cell>
          <cell r="P298">
            <v>5512.7665597015466</v>
          </cell>
          <cell r="Q298">
            <v>-5992762.6996704917</v>
          </cell>
          <cell r="R298">
            <v>360850</v>
          </cell>
          <cell r="S298">
            <v>-301727.28384454455</v>
          </cell>
          <cell r="T298">
            <v>2440836</v>
          </cell>
          <cell r="U298">
            <v>2748137.1515775705</v>
          </cell>
          <cell r="V298">
            <v>38074.524579434779</v>
          </cell>
          <cell r="W298">
            <v>0</v>
          </cell>
          <cell r="X298">
            <v>5227047.6761570051</v>
          </cell>
          <cell r="Y298">
            <v>601548</v>
          </cell>
          <cell r="Z298">
            <v>17189545.06949947</v>
          </cell>
          <cell r="AA298">
            <v>0</v>
          </cell>
          <cell r="AB298">
            <v>2882379.5291052959</v>
          </cell>
          <cell r="AC298">
            <v>20673472.598604765</v>
          </cell>
          <cell r="AD298" t="str">
            <v>N/A</v>
          </cell>
          <cell r="AE298">
            <v>-4934393</v>
          </cell>
          <cell r="AF298">
            <v>-4934393</v>
          </cell>
          <cell r="AG298">
            <v>-4928888</v>
          </cell>
          <cell r="AH298">
            <v>-1332622</v>
          </cell>
          <cell r="AI298">
            <v>683871</v>
          </cell>
          <cell r="AJ298">
            <v>0</v>
          </cell>
          <cell r="AK298">
            <v>-15446425</v>
          </cell>
          <cell r="AL298">
            <v>50695094</v>
          </cell>
          <cell r="AM298">
            <v>-301727.28384454455</v>
          </cell>
          <cell r="AN298">
            <v>-1901737.16</v>
          </cell>
          <cell r="AO298">
            <v>2544773.9482425302</v>
          </cell>
          <cell r="AP298">
            <v>-394149</v>
          </cell>
          <cell r="AQ298">
            <v>907125</v>
          </cell>
          <cell r="AR298">
            <v>5987249.9331107903</v>
          </cell>
          <cell r="AS298">
            <v>-360850</v>
          </cell>
          <cell r="AT298">
            <v>57175779.437508777</v>
          </cell>
          <cell r="AU298">
            <v>1.779512924234346E-3</v>
          </cell>
          <cell r="AV298">
            <v>3120170.0390152079</v>
          </cell>
          <cell r="AW298">
            <v>2245528.3361524055</v>
          </cell>
          <cell r="AX298">
            <v>-150386</v>
          </cell>
          <cell r="AY298">
            <v>0</v>
          </cell>
          <cell r="AZ298">
            <v>-24008.736377487039</v>
          </cell>
          <cell r="BA298">
            <v>-1821619.8604798159</v>
          </cell>
          <cell r="BB298">
            <v>0</v>
          </cell>
          <cell r="BC298">
            <v>-155951.02627783746</v>
          </cell>
          <cell r="BD298">
            <v>5428.6017013114624</v>
          </cell>
          <cell r="BE298">
            <v>529.96030299207905</v>
          </cell>
          <cell r="BF298">
            <v>-197.90447258057927</v>
          </cell>
          <cell r="BG298">
            <v>0</v>
          </cell>
          <cell r="BH298">
            <v>-4055644.8894565804</v>
          </cell>
          <cell r="BI298">
            <v>511237</v>
          </cell>
          <cell r="BJ298">
            <v>-324914.4798923838</v>
          </cell>
          <cell r="BK298">
            <v>2044948</v>
          </cell>
          <cell r="BL298">
            <v>0</v>
          </cell>
          <cell r="BM298">
            <v>5451.9951782134467</v>
          </cell>
          <cell r="BN298">
            <v>0</v>
          </cell>
          <cell r="BO298">
            <v>2050399.9951782133</v>
          </cell>
          <cell r="BP298">
            <v>751935</v>
          </cell>
          <cell r="BQ298">
            <v>21962285.189797293</v>
          </cell>
          <cell r="BR298">
            <v>0</v>
          </cell>
          <cell r="BS298">
            <v>3466754.0923250099</v>
          </cell>
          <cell r="BT298">
            <v>26180974.282122303</v>
          </cell>
          <cell r="BU298">
            <v>-5534995</v>
          </cell>
          <cell r="BV298">
            <v>-5534995</v>
          </cell>
          <cell r="BW298">
            <v>-5534995</v>
          </cell>
          <cell r="BX298">
            <v>-5529574</v>
          </cell>
          <cell r="BY298">
            <v>-1996016</v>
          </cell>
          <cell r="BZ298">
            <v>0</v>
          </cell>
          <cell r="CA298"/>
          <cell r="CB298">
            <v>-24130575</v>
          </cell>
          <cell r="CC298">
            <v>58945383</v>
          </cell>
          <cell r="CD298">
            <v>-324914.4798923838</v>
          </cell>
          <cell r="CE298">
            <v>-1720303.1400000001</v>
          </cell>
          <cell r="CF298">
            <v>-9206428.5454500355</v>
          </cell>
          <cell r="CG298">
            <v>208884</v>
          </cell>
          <cell r="CH298">
            <v>-751934.85999999987</v>
          </cell>
          <cell r="CI298">
            <v>4055644.8894565804</v>
          </cell>
          <cell r="CJ298">
            <v>-511237</v>
          </cell>
          <cell r="CK298">
            <v>50695093.864114158</v>
          </cell>
          <cell r="CL298"/>
          <cell r="CM298"/>
          <cell r="CN298"/>
          <cell r="CO298"/>
          <cell r="CP298"/>
          <cell r="CQ298"/>
          <cell r="CR298"/>
          <cell r="CS298">
            <v>1.7248036797073152E-3</v>
          </cell>
          <cell r="CT298">
            <v>1.7978484857782873E-3</v>
          </cell>
          <cell r="CU298">
            <v>1.779512924234346E-3</v>
          </cell>
          <cell r="CV298">
            <v>1.8071012480775327E-3</v>
          </cell>
          <cell r="CW298"/>
          <cell r="CX298"/>
          <cell r="CY298"/>
          <cell r="CZ298"/>
          <cell r="DA298"/>
          <cell r="DB298"/>
          <cell r="DC298"/>
          <cell r="DD298">
            <v>75034823</v>
          </cell>
          <cell r="DE298">
            <v>58945383</v>
          </cell>
          <cell r="DF298">
            <v>50695094</v>
          </cell>
          <cell r="DG298">
            <v>57175779</v>
          </cell>
          <cell r="DH298"/>
          <cell r="DI298"/>
          <cell r="DJ298"/>
          <cell r="DK298"/>
          <cell r="DL298"/>
          <cell r="DM298"/>
          <cell r="DN298"/>
          <cell r="DO298">
            <v>26596735.375795141</v>
          </cell>
          <cell r="DP298">
            <v>27521168.124913186</v>
          </cell>
          <cell r="DQ298">
            <v>28434943.632510208</v>
          </cell>
          <cell r="DR298">
            <v>30330675.592174537</v>
          </cell>
          <cell r="DS298"/>
          <cell r="DT298"/>
          <cell r="DU298"/>
          <cell r="DV298"/>
          <cell r="DW298"/>
          <cell r="DX298"/>
          <cell r="DY298"/>
          <cell r="DZ298">
            <v>2.8212042545750502</v>
          </cell>
          <cell r="EA298">
            <v>2.1418198069376437</v>
          </cell>
          <cell r="EB298">
            <v>1.7828448916648929</v>
          </cell>
          <cell r="EC298">
            <v>1.8850809579313041</v>
          </cell>
          <cell r="ED298"/>
          <cell r="EE298"/>
          <cell r="EF298"/>
          <cell r="EG298"/>
          <cell r="EH298"/>
          <cell r="EI298"/>
          <cell r="EJ298"/>
          <cell r="EK298">
            <v>2.41E-2</v>
          </cell>
          <cell r="EL298">
            <v>3.5200000000000002E-2</v>
          </cell>
          <cell r="EM298">
            <v>4.396794443253986E-2</v>
          </cell>
          <cell r="EN298">
            <v>4.3984752298205455E-2</v>
          </cell>
        </row>
        <row r="299">
          <cell r="B299">
            <v>39501</v>
          </cell>
          <cell r="C299" t="str">
            <v>Two Rivers Community School</v>
          </cell>
          <cell r="D299">
            <v>4.8012384705524802E-5</v>
          </cell>
          <cell r="E299">
            <v>73895.461789220091</v>
          </cell>
          <cell r="F299">
            <v>57269.667052324832</v>
          </cell>
          <cell r="G299">
            <v>-48345.62000000001</v>
          </cell>
          <cell r="H299">
            <v>-3474.0867102190682</v>
          </cell>
          <cell r="I299">
            <v>-1253.5612097874812</v>
          </cell>
          <cell r="J299">
            <v>14602.902759664172</v>
          </cell>
          <cell r="K299">
            <v>0</v>
          </cell>
          <cell r="L299">
            <v>-4527.2151996383291</v>
          </cell>
          <cell r="M299">
            <v>216.17607109632112</v>
          </cell>
          <cell r="N299">
            <v>10.306146451349132</v>
          </cell>
          <cell r="O299">
            <v>-90.018372072003743</v>
          </cell>
          <cell r="P299">
            <v>146.46720494367514</v>
          </cell>
          <cell r="Q299">
            <v>-159220.0926713954</v>
          </cell>
          <cell r="R299">
            <v>-17603</v>
          </cell>
          <cell r="S299">
            <v>-88372.613139411871</v>
          </cell>
          <cell r="T299">
            <v>16827</v>
          </cell>
          <cell r="U299">
            <v>73014.513318197016</v>
          </cell>
          <cell r="V299">
            <v>1011.5917542155066</v>
          </cell>
          <cell r="W299">
            <v>0</v>
          </cell>
          <cell r="X299">
            <v>90853.105072412523</v>
          </cell>
          <cell r="Y299">
            <v>334588</v>
          </cell>
          <cell r="Z299">
            <v>456704.37761457183</v>
          </cell>
          <cell r="AA299">
            <v>0</v>
          </cell>
          <cell r="AB299">
            <v>76581.162768803159</v>
          </cell>
          <cell r="AC299">
            <v>867873.54038337502</v>
          </cell>
          <cell r="AD299" t="str">
            <v>N/A</v>
          </cell>
          <cell r="AE299">
            <v>-211459</v>
          </cell>
          <cell r="AF299">
            <v>-211459</v>
          </cell>
          <cell r="AG299">
            <v>-211313</v>
          </cell>
          <cell r="AH299">
            <v>-107791</v>
          </cell>
          <cell r="AI299">
            <v>-34999</v>
          </cell>
          <cell r="AJ299">
            <v>0</v>
          </cell>
          <cell r="AK299">
            <v>-777021</v>
          </cell>
          <cell r="AL299">
            <v>1557466</v>
          </cell>
          <cell r="AM299">
            <v>-88372.613139411871</v>
          </cell>
          <cell r="AN299">
            <v>-47678.37999999999</v>
          </cell>
          <cell r="AO299">
            <v>67611.411326066183</v>
          </cell>
          <cell r="AP299">
            <v>95125</v>
          </cell>
          <cell r="AQ299">
            <v>-241740</v>
          </cell>
          <cell r="AR299">
            <v>159073.62546645172</v>
          </cell>
          <cell r="AS299">
            <v>17603</v>
          </cell>
          <cell r="AT299">
            <v>1519088.0436531061</v>
          </cell>
          <cell r="AU299">
            <v>5.4670604854821309E-5</v>
          </cell>
          <cell r="AV299">
            <v>95858.580715982913</v>
          </cell>
          <cell r="AW299">
            <v>68987.637394605146</v>
          </cell>
          <cell r="AX299">
            <v>-23212</v>
          </cell>
          <cell r="AY299">
            <v>0</v>
          </cell>
          <cell r="AZ299">
            <v>-737.60191436761602</v>
          </cell>
          <cell r="BA299">
            <v>-55964.22382312057</v>
          </cell>
          <cell r="BB299">
            <v>0</v>
          </cell>
          <cell r="BC299">
            <v>-4791.1632549720762</v>
          </cell>
          <cell r="BD299">
            <v>166.77874854677128</v>
          </cell>
          <cell r="BE299">
            <v>16.281562173024042</v>
          </cell>
          <cell r="BF299">
            <v>-6.0800666699905506</v>
          </cell>
          <cell r="BG299">
            <v>0</v>
          </cell>
          <cell r="BH299">
            <v>-124598.45397209209</v>
          </cell>
          <cell r="BI299">
            <v>5609</v>
          </cell>
          <cell r="BJ299">
            <v>-38671.244609914487</v>
          </cell>
          <cell r="BK299">
            <v>22436</v>
          </cell>
          <cell r="BL299">
            <v>0</v>
          </cell>
          <cell r="BM299">
            <v>167.49744831819277</v>
          </cell>
          <cell r="BN299">
            <v>0</v>
          </cell>
          <cell r="BO299">
            <v>22603.497448318194</v>
          </cell>
          <cell r="BP299">
            <v>116060</v>
          </cell>
          <cell r="BQ299">
            <v>674730.37086084217</v>
          </cell>
          <cell r="BR299">
            <v>0</v>
          </cell>
          <cell r="BS299">
            <v>106506.41562037679</v>
          </cell>
          <cell r="BT299">
            <v>897296.78648121899</v>
          </cell>
          <cell r="BU299">
            <v>-198737</v>
          </cell>
          <cell r="BV299">
            <v>-198737</v>
          </cell>
          <cell r="BW299">
            <v>-198737</v>
          </cell>
          <cell r="BX299">
            <v>-198570</v>
          </cell>
          <cell r="BY299">
            <v>-79914</v>
          </cell>
          <cell r="BZ299">
            <v>0</v>
          </cell>
          <cell r="CA299"/>
          <cell r="CB299">
            <v>-874695</v>
          </cell>
          <cell r="CC299">
            <v>1889920</v>
          </cell>
          <cell r="CD299">
            <v>-38671.244609914487</v>
          </cell>
          <cell r="CE299">
            <v>-47730.720000000008</v>
          </cell>
          <cell r="CF299">
            <v>-282842.01270918292</v>
          </cell>
          <cell r="CG299">
            <v>33862</v>
          </cell>
          <cell r="CH299">
            <v>-116060.28</v>
          </cell>
          <cell r="CI299">
            <v>124598.45397209209</v>
          </cell>
          <cell r="CJ299">
            <v>-5609</v>
          </cell>
          <cell r="CK299">
            <v>1557467.1966529947</v>
          </cell>
          <cell r="CL299"/>
          <cell r="CM299"/>
          <cell r="CN299"/>
          <cell r="CO299"/>
          <cell r="CP299"/>
          <cell r="CQ299"/>
          <cell r="CR299"/>
          <cell r="CS299">
            <v>5.6765281817118127E-5</v>
          </cell>
          <cell r="CT299">
            <v>5.7643007219635863E-5</v>
          </cell>
          <cell r="CU299">
            <v>5.4670604854821309E-5</v>
          </cell>
          <cell r="CV299">
            <v>4.8012384705524802E-5</v>
          </cell>
          <cell r="CW299"/>
          <cell r="CX299"/>
          <cell r="CY299"/>
          <cell r="CZ299"/>
          <cell r="DA299"/>
          <cell r="DB299"/>
          <cell r="DC299"/>
          <cell r="DD299">
            <v>2469483</v>
          </cell>
          <cell r="DE299">
            <v>1889920</v>
          </cell>
          <cell r="DF299">
            <v>1557466</v>
          </cell>
          <cell r="DG299">
            <v>1519088</v>
          </cell>
          <cell r="DH299"/>
          <cell r="DI299"/>
          <cell r="DJ299"/>
          <cell r="DK299"/>
          <cell r="DL299"/>
          <cell r="DM299"/>
          <cell r="DN299"/>
          <cell r="DO299">
            <v>844540.20674174011</v>
          </cell>
          <cell r="DP299">
            <v>865253.97936808004</v>
          </cell>
          <cell r="DQ299">
            <v>788942.54226561938</v>
          </cell>
          <cell r="DR299">
            <v>760419.21405186318</v>
          </cell>
          <cell r="DS299"/>
          <cell r="DT299"/>
          <cell r="DU299"/>
          <cell r="DV299"/>
          <cell r="DW299"/>
          <cell r="DX299"/>
          <cell r="DY299"/>
          <cell r="DZ299">
            <v>2.9240561672336893</v>
          </cell>
          <cell r="EA299">
            <v>2.1842372818444167</v>
          </cell>
          <cell r="EB299">
            <v>1.9741184136520247</v>
          </cell>
          <cell r="EC299">
            <v>1.9976980748626809</v>
          </cell>
          <cell r="ED299"/>
          <cell r="EE299"/>
          <cell r="EF299"/>
          <cell r="EG299"/>
          <cell r="EH299"/>
          <cell r="EI299"/>
          <cell r="EJ299"/>
          <cell r="EK299">
            <v>2.41E-2</v>
          </cell>
          <cell r="EL299">
            <v>3.5200000000000002E-2</v>
          </cell>
          <cell r="EM299">
            <v>4.396794443253986E-2</v>
          </cell>
          <cell r="EN299">
            <v>4.3984752298205455E-2</v>
          </cell>
        </row>
        <row r="300">
          <cell r="B300">
            <v>39600</v>
          </cell>
          <cell r="C300" t="str">
            <v>Wayne County Schools</v>
          </cell>
          <cell r="D300">
            <v>5.6158127065894167E-3</v>
          </cell>
          <cell r="E300">
            <v>8643250.6075342391</v>
          </cell>
          <cell r="F300">
            <v>6698599.2449065465</v>
          </cell>
          <cell r="G300">
            <v>-832379.21999999974</v>
          </cell>
          <cell r="H300">
            <v>-406349.74518973782</v>
          </cell>
          <cell r="I300">
            <v>-146623.93908549327</v>
          </cell>
          <cell r="J300">
            <v>1708041.9432150205</v>
          </cell>
          <cell r="K300">
            <v>0</v>
          </cell>
          <cell r="L300">
            <v>-529529.88691411796</v>
          </cell>
          <cell r="M300">
            <v>25285.23284917363</v>
          </cell>
          <cell r="N300">
            <v>1205.4678923456579</v>
          </cell>
          <cell r="O300">
            <v>-10529.081627771791</v>
          </cell>
          <cell r="P300">
            <v>17131.671248286861</v>
          </cell>
          <cell r="Q300">
            <v>-18623324.482890695</v>
          </cell>
          <cell r="R300">
            <v>1131249</v>
          </cell>
          <cell r="S300">
            <v>-2323973.1880622022</v>
          </cell>
          <cell r="T300">
            <v>5948562</v>
          </cell>
          <cell r="U300">
            <v>8540209.6599169746</v>
          </cell>
          <cell r="V300">
            <v>118321.75931371341</v>
          </cell>
          <cell r="W300">
            <v>0</v>
          </cell>
          <cell r="X300">
            <v>14607093.419230688</v>
          </cell>
          <cell r="Y300">
            <v>7568320</v>
          </cell>
          <cell r="Z300">
            <v>53418847.297284842</v>
          </cell>
          <cell r="AA300">
            <v>0</v>
          </cell>
          <cell r="AB300">
            <v>8957386.0911130589</v>
          </cell>
          <cell r="AC300">
            <v>69944553.388397902</v>
          </cell>
          <cell r="AD300" t="str">
            <v>N/A</v>
          </cell>
          <cell r="AE300">
            <v>-16720621</v>
          </cell>
          <cell r="AF300">
            <v>-16720621</v>
          </cell>
          <cell r="AG300">
            <v>-16703514</v>
          </cell>
          <cell r="AH300">
            <v>-5921743</v>
          </cell>
          <cell r="AI300">
            <v>729038</v>
          </cell>
          <cell r="AJ300">
            <v>0</v>
          </cell>
          <cell r="AK300">
            <v>-55337461</v>
          </cell>
          <cell r="AL300">
            <v>163367702</v>
          </cell>
          <cell r="AM300">
            <v>-2323973.1880622022</v>
          </cell>
          <cell r="AN300">
            <v>-6280268.7800000003</v>
          </cell>
          <cell r="AO300">
            <v>7908230.8692672513</v>
          </cell>
          <cell r="AP300">
            <v>1696769</v>
          </cell>
          <cell r="AQ300">
            <v>-4161900</v>
          </cell>
          <cell r="AR300">
            <v>18606192.811642408</v>
          </cell>
          <cell r="AS300">
            <v>-1131249</v>
          </cell>
          <cell r="AT300">
            <v>177681503.71284747</v>
          </cell>
          <cell r="AU300">
            <v>5.7345773063910265E-3</v>
          </cell>
          <cell r="AV300">
            <v>10054917.867773511</v>
          </cell>
          <cell r="AW300">
            <v>7236337.3493890846</v>
          </cell>
          <cell r="AX300">
            <v>-851603</v>
          </cell>
          <cell r="AY300">
            <v>0</v>
          </cell>
          <cell r="AZ300">
            <v>-77369.460435191912</v>
          </cell>
          <cell r="BA300">
            <v>-5870269.2014857577</v>
          </cell>
          <cell r="BB300">
            <v>0</v>
          </cell>
          <cell r="BC300">
            <v>-502560.67490269279</v>
          </cell>
          <cell r="BD300">
            <v>17493.964611226835</v>
          </cell>
          <cell r="BE300">
            <v>1707.8259367709245</v>
          </cell>
          <cell r="BF300">
            <v>-637.75794029828523</v>
          </cell>
          <cell r="BG300">
            <v>0</v>
          </cell>
          <cell r="BH300">
            <v>-13069536.517058561</v>
          </cell>
          <cell r="BI300">
            <v>1982854</v>
          </cell>
          <cell r="BJ300">
            <v>-1078665.6041119099</v>
          </cell>
          <cell r="BK300">
            <v>7931416</v>
          </cell>
          <cell r="BL300">
            <v>0</v>
          </cell>
          <cell r="BM300">
            <v>17569.351364496652</v>
          </cell>
          <cell r="BN300">
            <v>0</v>
          </cell>
          <cell r="BO300">
            <v>7948985.3513644971</v>
          </cell>
          <cell r="BP300">
            <v>4258025</v>
          </cell>
          <cell r="BQ300">
            <v>70774660.037992254</v>
          </cell>
          <cell r="BR300">
            <v>0</v>
          </cell>
          <cell r="BS300">
            <v>11171803.853708429</v>
          </cell>
          <cell r="BT300">
            <v>86204488.891700685</v>
          </cell>
          <cell r="BU300">
            <v>-17868432</v>
          </cell>
          <cell r="BV300">
            <v>-17868432</v>
          </cell>
          <cell r="BW300">
            <v>-17868432</v>
          </cell>
          <cell r="BX300">
            <v>-17850963</v>
          </cell>
          <cell r="BY300">
            <v>-6799244</v>
          </cell>
          <cell r="BZ300">
            <v>0</v>
          </cell>
          <cell r="CA300"/>
          <cell r="CB300">
            <v>-78255503</v>
          </cell>
          <cell r="CC300">
            <v>191786814</v>
          </cell>
          <cell r="CD300">
            <v>-1078665.6041119099</v>
          </cell>
          <cell r="CE300">
            <v>-5810629.1200000001</v>
          </cell>
          <cell r="CF300">
            <v>-29668217.347937446</v>
          </cell>
          <cell r="CG300">
            <v>1309743</v>
          </cell>
          <cell r="CH300">
            <v>-4258024.88</v>
          </cell>
          <cell r="CI300">
            <v>13069536.517058561</v>
          </cell>
          <cell r="CJ300">
            <v>-1982854</v>
          </cell>
          <cell r="CK300">
            <v>163367702.56500921</v>
          </cell>
          <cell r="CL300"/>
          <cell r="CM300"/>
          <cell r="CN300"/>
          <cell r="CO300"/>
          <cell r="CP300"/>
          <cell r="CQ300"/>
          <cell r="CR300"/>
          <cell r="CS300">
            <v>5.5737648517659062E-3</v>
          </cell>
          <cell r="CT300">
            <v>5.8495443680791617E-3</v>
          </cell>
          <cell r="CU300">
            <v>5.7345773063910265E-3</v>
          </cell>
          <cell r="CV300">
            <v>5.6158127065894167E-3</v>
          </cell>
          <cell r="CW300"/>
          <cell r="CX300"/>
          <cell r="CY300"/>
          <cell r="CZ300"/>
          <cell r="DA300"/>
          <cell r="DB300"/>
          <cell r="DC300"/>
          <cell r="DD300">
            <v>242477716</v>
          </cell>
          <cell r="DE300">
            <v>191786814</v>
          </cell>
          <cell r="DF300">
            <v>163367702</v>
          </cell>
          <cell r="DG300">
            <v>177681503</v>
          </cell>
          <cell r="DH300"/>
          <cell r="DI300"/>
          <cell r="DJ300"/>
          <cell r="DK300"/>
          <cell r="DL300"/>
          <cell r="DM300"/>
          <cell r="DN300"/>
          <cell r="DO300">
            <v>90008713.836227655</v>
          </cell>
          <cell r="DP300">
            <v>93998029.183619067</v>
          </cell>
          <cell r="DQ300">
            <v>96044067.847613409</v>
          </cell>
          <cell r="DR300">
            <v>100163576.23145029</v>
          </cell>
          <cell r="DS300"/>
          <cell r="DT300"/>
          <cell r="DU300"/>
          <cell r="DV300"/>
          <cell r="DW300"/>
          <cell r="DX300"/>
          <cell r="DY300"/>
          <cell r="DZ300">
            <v>2.6939360164749404</v>
          </cell>
          <cell r="EA300">
            <v>2.040328033105427</v>
          </cell>
          <cell r="EB300">
            <v>1.7009660842271324</v>
          </cell>
          <cell r="EC300">
            <v>1.7739133294265297</v>
          </cell>
          <cell r="ED300"/>
          <cell r="EE300"/>
          <cell r="EF300"/>
          <cell r="EG300"/>
          <cell r="EH300"/>
          <cell r="EI300"/>
          <cell r="EJ300"/>
          <cell r="EK300">
            <v>2.41E-2</v>
          </cell>
          <cell r="EL300">
            <v>3.5200000000000002E-2</v>
          </cell>
          <cell r="EM300">
            <v>4.396794443253986E-2</v>
          </cell>
          <cell r="EN300">
            <v>4.3984752298205455E-2</v>
          </cell>
        </row>
        <row r="301">
          <cell r="B301">
            <v>39605</v>
          </cell>
          <cell r="C301" t="str">
            <v>Wayne Community College</v>
          </cell>
          <cell r="D301">
            <v>8.1523405370900867E-4</v>
          </cell>
          <cell r="E301">
            <v>1254719.9485009743</v>
          </cell>
          <cell r="F301">
            <v>972419.57699009276</v>
          </cell>
          <cell r="G301">
            <v>-189595.77999999991</v>
          </cell>
          <cell r="H301">
            <v>-58988.817345341806</v>
          </cell>
          <cell r="I301">
            <v>-21285.04536684306</v>
          </cell>
          <cell r="J301">
            <v>247952.34991336733</v>
          </cell>
          <cell r="K301">
            <v>0</v>
          </cell>
          <cell r="L301">
            <v>-76870.582910027792</v>
          </cell>
          <cell r="M301">
            <v>3670.596572855949</v>
          </cell>
          <cell r="N301">
            <v>174.99488103296096</v>
          </cell>
          <cell r="O301">
            <v>-1528.4815120649666</v>
          </cell>
          <cell r="P301">
            <v>2486.9636022874001</v>
          </cell>
          <cell r="Q301">
            <v>-2703503.3226643577</v>
          </cell>
          <cell r="R301">
            <v>316086</v>
          </cell>
          <cell r="S301">
            <v>-254261.59933802439</v>
          </cell>
          <cell r="T301">
            <v>1640572</v>
          </cell>
          <cell r="U301">
            <v>1239761.7414144962</v>
          </cell>
          <cell r="V301">
            <v>17176.485849344157</v>
          </cell>
          <cell r="W301">
            <v>0</v>
          </cell>
          <cell r="X301">
            <v>2897510.2272638404</v>
          </cell>
          <cell r="Y301">
            <v>1230151</v>
          </cell>
          <cell r="Z301">
            <v>7754685.866843313</v>
          </cell>
          <cell r="AA301">
            <v>0</v>
          </cell>
          <cell r="AB301">
            <v>1300322.2427853453</v>
          </cell>
          <cell r="AC301">
            <v>10285159.109628659</v>
          </cell>
          <cell r="AD301" t="str">
            <v>N/A</v>
          </cell>
          <cell r="AE301">
            <v>-2344188</v>
          </cell>
          <cell r="AF301">
            <v>-2344188</v>
          </cell>
          <cell r="AG301">
            <v>-2341705</v>
          </cell>
          <cell r="AH301">
            <v>-394638</v>
          </cell>
          <cell r="AI301">
            <v>37071</v>
          </cell>
          <cell r="AJ301">
            <v>0</v>
          </cell>
          <cell r="AK301">
            <v>-7387648</v>
          </cell>
          <cell r="AL301">
            <v>24005888</v>
          </cell>
          <cell r="AM301">
            <v>-254261.59933802439</v>
          </cell>
          <cell r="AN301">
            <v>-934844.22000000009</v>
          </cell>
          <cell r="AO301">
            <v>1148018.8970074952</v>
          </cell>
          <cell r="AP301">
            <v>391846</v>
          </cell>
          <cell r="AQ301">
            <v>-947979.99999999988</v>
          </cell>
          <cell r="AR301">
            <v>2701016.3590620705</v>
          </cell>
          <cell r="AS301">
            <v>-316086</v>
          </cell>
          <cell r="AT301">
            <v>25793597.436731543</v>
          </cell>
          <cell r="AU301">
            <v>8.4266118642902996E-4</v>
          </cell>
          <cell r="AV301">
            <v>1477508.9020879848</v>
          </cell>
          <cell r="AW301">
            <v>1063335.6724376357</v>
          </cell>
          <cell r="AX301">
            <v>410148</v>
          </cell>
          <cell r="AY301">
            <v>0</v>
          </cell>
          <cell r="AZ301">
            <v>-11368.97069135912</v>
          </cell>
          <cell r="BA301">
            <v>-862600.2834540013</v>
          </cell>
          <cell r="BB301">
            <v>0</v>
          </cell>
          <cell r="BC301">
            <v>-73848.228376677594</v>
          </cell>
          <cell r="BD301">
            <v>2570.6314845934494</v>
          </cell>
          <cell r="BE301">
            <v>250.95461325280226</v>
          </cell>
          <cell r="BF301">
            <v>-93.71464258182634</v>
          </cell>
          <cell r="BG301">
            <v>0</v>
          </cell>
          <cell r="BH301">
            <v>-1920488.7403415425</v>
          </cell>
          <cell r="BI301">
            <v>-94057</v>
          </cell>
          <cell r="BJ301">
            <v>-8642.776882695267</v>
          </cell>
          <cell r="BK301">
            <v>2050715</v>
          </cell>
          <cell r="BL301">
            <v>0</v>
          </cell>
          <cell r="BM301">
            <v>2581.7091085502457</v>
          </cell>
          <cell r="BN301">
            <v>0</v>
          </cell>
          <cell r="BO301">
            <v>2053296.7091085503</v>
          </cell>
          <cell r="BP301">
            <v>376228</v>
          </cell>
          <cell r="BQ301">
            <v>10399904.964269944</v>
          </cell>
          <cell r="BR301">
            <v>0</v>
          </cell>
          <cell r="BS301">
            <v>1641628.4909834005</v>
          </cell>
          <cell r="BT301">
            <v>12417761.455253344</v>
          </cell>
          <cell r="BU301">
            <v>-2475801</v>
          </cell>
          <cell r="BV301">
            <v>-2475801</v>
          </cell>
          <cell r="BW301">
            <v>-2475801</v>
          </cell>
          <cell r="BX301">
            <v>-2473234</v>
          </cell>
          <cell r="BY301">
            <v>-463826</v>
          </cell>
          <cell r="BZ301">
            <v>0</v>
          </cell>
          <cell r="CA301"/>
          <cell r="CB301">
            <v>-10364463</v>
          </cell>
          <cell r="CC301">
            <v>25826219</v>
          </cell>
          <cell r="CD301">
            <v>-8642.776882695267</v>
          </cell>
          <cell r="CE301">
            <v>-891315.92</v>
          </cell>
          <cell r="CF301">
            <v>-4359563.7296205265</v>
          </cell>
          <cell r="CG301">
            <v>-626069</v>
          </cell>
          <cell r="CH301">
            <v>2050714.92</v>
          </cell>
          <cell r="CI301">
            <v>1920488.7403415425</v>
          </cell>
          <cell r="CJ301">
            <v>94057</v>
          </cell>
          <cell r="CK301">
            <v>24005888.23383832</v>
          </cell>
          <cell r="CL301"/>
          <cell r="CM301"/>
          <cell r="CN301"/>
          <cell r="CO301"/>
          <cell r="CP301"/>
          <cell r="CQ301"/>
          <cell r="CR301"/>
          <cell r="CS301">
            <v>8.0206600992329302E-4</v>
          </cell>
          <cell r="CT301">
            <v>7.8770595302290298E-4</v>
          </cell>
          <cell r="CU301">
            <v>8.4266118642902996E-4</v>
          </cell>
          <cell r="CV301">
            <v>8.1523405370900867E-4</v>
          </cell>
          <cell r="CW301"/>
          <cell r="CX301"/>
          <cell r="CY301"/>
          <cell r="CZ301"/>
          <cell r="DA301"/>
          <cell r="DB301"/>
          <cell r="DC301"/>
          <cell r="DD301">
            <v>34892598</v>
          </cell>
          <cell r="DE301">
            <v>25826219</v>
          </cell>
          <cell r="DF301">
            <v>24005888</v>
          </cell>
          <cell r="DG301">
            <v>25793597</v>
          </cell>
          <cell r="DH301"/>
          <cell r="DI301"/>
          <cell r="DJ301"/>
          <cell r="DK301"/>
          <cell r="DL301"/>
          <cell r="DM301"/>
          <cell r="DN301"/>
          <cell r="DO301">
            <v>13645333.992455112</v>
          </cell>
          <cell r="DP301">
            <v>13930326.757781766</v>
          </cell>
          <cell r="DQ301">
            <v>14732588.318102457</v>
          </cell>
          <cell r="DR301">
            <v>14909766.376989471</v>
          </cell>
          <cell r="DS301"/>
          <cell r="DT301"/>
          <cell r="DU301"/>
          <cell r="DV301"/>
          <cell r="DW301"/>
          <cell r="DX301"/>
          <cell r="DY301"/>
          <cell r="DZ301">
            <v>2.5571083873280855</v>
          </cell>
          <cell r="EA301">
            <v>1.8539564397204784</v>
          </cell>
          <cell r="EB301">
            <v>1.629441309406787</v>
          </cell>
          <cell r="EC301">
            <v>1.7299799572854311</v>
          </cell>
          <cell r="ED301"/>
          <cell r="EE301"/>
          <cell r="EF301"/>
          <cell r="EG301"/>
          <cell r="EH301"/>
          <cell r="EI301"/>
          <cell r="EJ301"/>
          <cell r="EK301">
            <v>2.41E-2</v>
          </cell>
          <cell r="EL301">
            <v>3.5200000000000002E-2</v>
          </cell>
          <cell r="EM301">
            <v>4.396794443253986E-2</v>
          </cell>
          <cell r="EN301">
            <v>4.3984752298205455E-2</v>
          </cell>
        </row>
        <row r="302">
          <cell r="B302">
            <v>39700</v>
          </cell>
          <cell r="C302" t="str">
            <v>Wilkes County Schools</v>
          </cell>
          <cell r="D302">
            <v>3.1313710451011134E-3</v>
          </cell>
          <cell r="E302">
            <v>4819467.1193766575</v>
          </cell>
          <cell r="F302">
            <v>3735131.6388497436</v>
          </cell>
          <cell r="G302">
            <v>-752518.84000000032</v>
          </cell>
          <cell r="H302">
            <v>-226580.17507925953</v>
          </cell>
          <cell r="I302">
            <v>-81757.348643812467</v>
          </cell>
          <cell r="J302">
            <v>952402.32611852943</v>
          </cell>
          <cell r="K302">
            <v>0</v>
          </cell>
          <cell r="L302">
            <v>-295265.28786348412</v>
          </cell>
          <cell r="M302">
            <v>14099.018280940445</v>
          </cell>
          <cell r="N302">
            <v>672.16758305722465</v>
          </cell>
          <cell r="O302">
            <v>-5871.0044410890323</v>
          </cell>
          <cell r="P302">
            <v>9552.601218009042</v>
          </cell>
          <cell r="Q302">
            <v>-10384345.436025636</v>
          </cell>
          <cell r="R302">
            <v>-1124769</v>
          </cell>
          <cell r="S302">
            <v>-3339782.2206263421</v>
          </cell>
          <cell r="T302">
            <v>1148190</v>
          </cell>
          <cell r="U302">
            <v>4762011.5992789371</v>
          </cell>
          <cell r="V302">
            <v>65976.084046685035</v>
          </cell>
          <cell r="W302">
            <v>0</v>
          </cell>
          <cell r="X302">
            <v>5976177.6833256222</v>
          </cell>
          <cell r="Y302">
            <v>9792591</v>
          </cell>
          <cell r="Z302">
            <v>29786291.037292134</v>
          </cell>
          <cell r="AA302">
            <v>0</v>
          </cell>
          <cell r="AB302">
            <v>4994628.7226764495</v>
          </cell>
          <cell r="AC302">
            <v>44573510.759968586</v>
          </cell>
          <cell r="AD302" t="str">
            <v>N/A</v>
          </cell>
          <cell r="AE302">
            <v>-11367337</v>
          </cell>
          <cell r="AF302">
            <v>-11367337</v>
          </cell>
          <cell r="AG302">
            <v>-11357798</v>
          </cell>
          <cell r="AH302">
            <v>-4622987</v>
          </cell>
          <cell r="AI302">
            <v>118126</v>
          </cell>
          <cell r="AJ302">
            <v>0</v>
          </cell>
          <cell r="AK302">
            <v>-38597333</v>
          </cell>
          <cell r="AL302">
            <v>92156930</v>
          </cell>
          <cell r="AM302">
            <v>-3339782.2206263421</v>
          </cell>
          <cell r="AN302">
            <v>-3368073.1599999997</v>
          </cell>
          <cell r="AO302">
            <v>4409620.9143409375</v>
          </cell>
          <cell r="AP302">
            <v>1479350</v>
          </cell>
          <cell r="AQ302">
            <v>-3762594.9999999995</v>
          </cell>
          <cell r="AR302">
            <v>10374792.834807627</v>
          </cell>
          <cell r="AS302">
            <v>1124769</v>
          </cell>
          <cell r="AT302">
            <v>99075012.368522227</v>
          </cell>
          <cell r="AU302">
            <v>3.2349174992818701E-3</v>
          </cell>
          <cell r="AV302">
            <v>5672053.5841503497</v>
          </cell>
          <cell r="AW302">
            <v>4082071.4538379502</v>
          </cell>
          <cell r="AX302">
            <v>-1507499</v>
          </cell>
          <cell r="AY302">
            <v>0</v>
          </cell>
          <cell r="AZ302">
            <v>-43644.685231266172</v>
          </cell>
          <cell r="BA302">
            <v>-3311462.301540175</v>
          </cell>
          <cell r="BB302">
            <v>0</v>
          </cell>
          <cell r="BC302">
            <v>-283498.19608880038</v>
          </cell>
          <cell r="BD302">
            <v>9868.4749074017654</v>
          </cell>
          <cell r="BE302">
            <v>963.39725029613226</v>
          </cell>
          <cell r="BF302">
            <v>-359.76397407314118</v>
          </cell>
          <cell r="BG302">
            <v>0</v>
          </cell>
          <cell r="BH302">
            <v>-7372622.2749525998</v>
          </cell>
          <cell r="BI302">
            <v>382730</v>
          </cell>
          <cell r="BJ302">
            <v>-2371399.3116409173</v>
          </cell>
          <cell r="BK302">
            <v>1530920</v>
          </cell>
          <cell r="BL302">
            <v>0</v>
          </cell>
          <cell r="BM302">
            <v>9911.0011328473247</v>
          </cell>
          <cell r="BN302">
            <v>0</v>
          </cell>
          <cell r="BO302">
            <v>1540831.0011328473</v>
          </cell>
          <cell r="BP302">
            <v>7537495</v>
          </cell>
          <cell r="BQ302">
            <v>39924509.520077057</v>
          </cell>
          <cell r="BR302">
            <v>0</v>
          </cell>
          <cell r="BS302">
            <v>6302097.2347219316</v>
          </cell>
          <cell r="BT302">
            <v>53764101.754798986</v>
          </cell>
          <cell r="BU302">
            <v>-11842630</v>
          </cell>
          <cell r="BV302">
            <v>-11842630</v>
          </cell>
          <cell r="BW302">
            <v>-11842630</v>
          </cell>
          <cell r="BX302">
            <v>-11832775</v>
          </cell>
          <cell r="BY302">
            <v>-4862606</v>
          </cell>
          <cell r="BZ302">
            <v>0</v>
          </cell>
          <cell r="CA302"/>
          <cell r="CB302">
            <v>-52223271</v>
          </cell>
          <cell r="CC302">
            <v>112661025</v>
          </cell>
          <cell r="CD302">
            <v>-2371399.3116409173</v>
          </cell>
          <cell r="CE302">
            <v>-3141978.53</v>
          </cell>
          <cell r="CF302">
            <v>-16736060.975999085</v>
          </cell>
          <cell r="CG302">
            <v>2292947</v>
          </cell>
          <cell r="CH302">
            <v>-7537495.4700000007</v>
          </cell>
          <cell r="CI302">
            <v>7372622.2749525998</v>
          </cell>
          <cell r="CJ302">
            <v>-382730</v>
          </cell>
          <cell r="CK302">
            <v>92156929.9873126</v>
          </cell>
          <cell r="CL302"/>
          <cell r="CM302"/>
          <cell r="CN302"/>
          <cell r="CO302"/>
          <cell r="CP302"/>
          <cell r="CQ302"/>
          <cell r="CR302"/>
          <cell r="CS302">
            <v>3.3775978740848297E-3</v>
          </cell>
          <cell r="CT302">
            <v>3.4361885982434181E-3</v>
          </cell>
          <cell r="CU302">
            <v>3.2349174992818701E-3</v>
          </cell>
          <cell r="CV302">
            <v>3.1313710451011134E-3</v>
          </cell>
          <cell r="CW302"/>
          <cell r="CX302"/>
          <cell r="CY302"/>
          <cell r="CZ302"/>
          <cell r="DA302"/>
          <cell r="DB302"/>
          <cell r="DC302"/>
          <cell r="DD302">
            <v>146936988</v>
          </cell>
          <cell r="DE302">
            <v>112661025</v>
          </cell>
          <cell r="DF302">
            <v>92156930</v>
          </cell>
          <cell r="DG302">
            <v>99075013</v>
          </cell>
          <cell r="DH302"/>
          <cell r="DI302"/>
          <cell r="DJ302"/>
          <cell r="DK302"/>
          <cell r="DL302"/>
          <cell r="DM302"/>
          <cell r="DN302"/>
          <cell r="DO302">
            <v>51373629.631640837</v>
          </cell>
          <cell r="DP302">
            <v>51881367.398366094</v>
          </cell>
          <cell r="DQ302">
            <v>51933859.979530856</v>
          </cell>
          <cell r="DR302">
            <v>53717167.932223693</v>
          </cell>
          <cell r="DS302"/>
          <cell r="DT302"/>
          <cell r="DU302"/>
          <cell r="DV302"/>
          <cell r="DW302"/>
          <cell r="DX302"/>
          <cell r="DY302"/>
          <cell r="DZ302">
            <v>2.8601636492022755</v>
          </cell>
          <cell r="EA302">
            <v>2.1715122528468291</v>
          </cell>
          <cell r="EB302">
            <v>1.7745056892809934</v>
          </cell>
          <cell r="EC302">
            <v>1.8443826585386156</v>
          </cell>
          <cell r="ED302"/>
          <cell r="EE302"/>
          <cell r="EF302"/>
          <cell r="EG302"/>
          <cell r="EH302"/>
          <cell r="EI302"/>
          <cell r="EJ302"/>
          <cell r="EK302">
            <v>2.41E-2</v>
          </cell>
          <cell r="EL302">
            <v>3.5200000000000002E-2</v>
          </cell>
          <cell r="EM302">
            <v>4.396794443253986E-2</v>
          </cell>
          <cell r="EN302">
            <v>4.3984752298205455E-2</v>
          </cell>
        </row>
        <row r="303">
          <cell r="B303">
            <v>39703</v>
          </cell>
          <cell r="C303" t="str">
            <v>Pinnacle Classical Academy</v>
          </cell>
          <cell r="D303">
            <v>2.3041703722800796E-4</v>
          </cell>
          <cell r="E303">
            <v>354632.94469746028</v>
          </cell>
          <cell r="F303">
            <v>274843.81553146837</v>
          </cell>
          <cell r="G303">
            <v>233639.40000000005</v>
          </cell>
          <cell r="H303">
            <v>-16672.547546878301</v>
          </cell>
          <cell r="I303">
            <v>-6015.986535864602</v>
          </cell>
          <cell r="J303">
            <v>70081.034496570966</v>
          </cell>
          <cell r="K303">
            <v>0</v>
          </cell>
          <cell r="L303">
            <v>-21726.634067277086</v>
          </cell>
          <cell r="M303">
            <v>1037.454192852741</v>
          </cell>
          <cell r="N303">
            <v>49.460399543215274</v>
          </cell>
          <cell r="O303">
            <v>-432.00867268175489</v>
          </cell>
          <cell r="P303">
            <v>702.91320918924509</v>
          </cell>
          <cell r="Q303">
            <v>-764115.80565149896</v>
          </cell>
          <cell r="R303">
            <v>654099</v>
          </cell>
          <cell r="S303">
            <v>780123.04005288391</v>
          </cell>
          <cell r="T303">
            <v>3535630</v>
          </cell>
          <cell r="U303">
            <v>350405.17017868441</v>
          </cell>
          <cell r="V303">
            <v>4854.7468808354934</v>
          </cell>
          <cell r="W303">
            <v>0</v>
          </cell>
          <cell r="X303">
            <v>3890889.9170595198</v>
          </cell>
          <cell r="Y303">
            <v>0</v>
          </cell>
          <cell r="Z303">
            <v>2191777.605391508</v>
          </cell>
          <cell r="AA303">
            <v>0</v>
          </cell>
          <cell r="AB303">
            <v>367521.93711871532</v>
          </cell>
          <cell r="AC303">
            <v>2559299.5425102231</v>
          </cell>
          <cell r="AD303" t="str">
            <v>N/A</v>
          </cell>
          <cell r="AE303">
            <v>189430</v>
          </cell>
          <cell r="AF303">
            <v>189430</v>
          </cell>
          <cell r="AG303">
            <v>190132</v>
          </cell>
          <cell r="AH303">
            <v>464894</v>
          </cell>
          <cell r="AI303">
            <v>297706</v>
          </cell>
          <cell r="AJ303">
            <v>0</v>
          </cell>
          <cell r="AK303">
            <v>1331592</v>
          </cell>
          <cell r="AL303">
            <v>5590430</v>
          </cell>
          <cell r="AM303">
            <v>780123.04005288391</v>
          </cell>
          <cell r="AN303">
            <v>-193940.40000000005</v>
          </cell>
          <cell r="AO303">
            <v>324475.05317859561</v>
          </cell>
          <cell r="AP303">
            <v>-488327</v>
          </cell>
          <cell r="AQ303">
            <v>1168205</v>
          </cell>
          <cell r="AR303">
            <v>763412.89244230976</v>
          </cell>
          <cell r="AS303">
            <v>-654099</v>
          </cell>
          <cell r="AT303">
            <v>7290279.5856737886</v>
          </cell>
          <cell r="AU303">
            <v>1.9623679044859384E-4</v>
          </cell>
          <cell r="AV303">
            <v>344078.50922108552</v>
          </cell>
          <cell r="AW303">
            <v>247626.90259050281</v>
          </cell>
          <cell r="AX303">
            <v>405126</v>
          </cell>
          <cell r="AY303">
            <v>0</v>
          </cell>
          <cell r="AZ303">
            <v>-2647.576932587654</v>
          </cell>
          <cell r="BA303">
            <v>-200880.15656968553</v>
          </cell>
          <cell r="BB303">
            <v>0</v>
          </cell>
          <cell r="BC303">
            <v>-17197.587298836024</v>
          </cell>
          <cell r="BD303">
            <v>598.64211154717532</v>
          </cell>
          <cell r="BE303">
            <v>58.441671037076631</v>
          </cell>
          <cell r="BF303">
            <v>-21.824027230004116</v>
          </cell>
          <cell r="BG303">
            <v>0</v>
          </cell>
          <cell r="BH303">
            <v>-447238.52547945472</v>
          </cell>
          <cell r="BI303">
            <v>248971</v>
          </cell>
          <cell r="BJ303">
            <v>578473.82528637862</v>
          </cell>
          <cell r="BK303">
            <v>3021524</v>
          </cell>
          <cell r="BL303">
            <v>0</v>
          </cell>
          <cell r="BM303">
            <v>601.22184039441254</v>
          </cell>
          <cell r="BN303">
            <v>0</v>
          </cell>
          <cell r="BO303">
            <v>3022125.2218403942</v>
          </cell>
          <cell r="BP303">
            <v>0</v>
          </cell>
          <cell r="BQ303">
            <v>2421903.374720837</v>
          </cell>
          <cell r="BR303">
            <v>0</v>
          </cell>
          <cell r="BS303">
            <v>382298.2609947024</v>
          </cell>
          <cell r="BT303">
            <v>2804201.6357155396</v>
          </cell>
          <cell r="BU303">
            <v>3931</v>
          </cell>
          <cell r="BV303">
            <v>3931</v>
          </cell>
          <cell r="BW303">
            <v>3931</v>
          </cell>
          <cell r="BX303">
            <v>4529</v>
          </cell>
          <cell r="BY303">
            <v>201600</v>
          </cell>
          <cell r="BZ303">
            <v>0</v>
          </cell>
          <cell r="CA303"/>
          <cell r="CB303">
            <v>217922</v>
          </cell>
          <cell r="CC303">
            <v>4599680</v>
          </cell>
          <cell r="CD303">
            <v>578473.82528637862</v>
          </cell>
          <cell r="CE303">
            <v>-159038.29999999999</v>
          </cell>
          <cell r="CF303">
            <v>-1015244.095532915</v>
          </cell>
          <cell r="CG303">
            <v>-637349</v>
          </cell>
          <cell r="CH303">
            <v>2025640.2999999998</v>
          </cell>
          <cell r="CI303">
            <v>447238.52547945472</v>
          </cell>
          <cell r="CJ303">
            <v>-248971</v>
          </cell>
          <cell r="CK303">
            <v>5590430.255232919</v>
          </cell>
          <cell r="CL303"/>
          <cell r="CM303"/>
          <cell r="CN303"/>
          <cell r="CO303"/>
          <cell r="CP303"/>
          <cell r="CQ303"/>
          <cell r="CR303"/>
          <cell r="CS303">
            <v>1.0526279690453541E-4</v>
          </cell>
          <cell r="CT303">
            <v>1.4029134601341818E-4</v>
          </cell>
          <cell r="CU303">
            <v>1.9623679044859384E-4</v>
          </cell>
          <cell r="CV303">
            <v>2.3041703722800796E-4</v>
          </cell>
          <cell r="CW303"/>
          <cell r="CX303"/>
          <cell r="CY303"/>
          <cell r="CZ303"/>
          <cell r="DA303"/>
          <cell r="DB303"/>
          <cell r="DC303"/>
          <cell r="DD303">
            <v>4579289</v>
          </cell>
          <cell r="DE303">
            <v>4599680</v>
          </cell>
          <cell r="DF303">
            <v>5590430</v>
          </cell>
          <cell r="DG303">
            <v>7290280</v>
          </cell>
          <cell r="DH303"/>
          <cell r="DI303"/>
          <cell r="DJ303"/>
          <cell r="DK303"/>
          <cell r="DL303"/>
          <cell r="DM303"/>
          <cell r="DN303"/>
          <cell r="DO303">
            <v>1308201.1514002564</v>
          </cell>
          <cell r="DP303">
            <v>1778419.2061628855</v>
          </cell>
          <cell r="DQ303">
            <v>2628748.9633427323</v>
          </cell>
          <cell r="DR303">
            <v>3093142.1441102661</v>
          </cell>
          <cell r="DS303"/>
          <cell r="DT303"/>
          <cell r="DU303"/>
          <cell r="DV303"/>
          <cell r="DW303"/>
          <cell r="DX303"/>
          <cell r="DY303"/>
          <cell r="DZ303">
            <v>3.5004471560802988</v>
          </cell>
          <cell r="EA303">
            <v>2.5863868226683531</v>
          </cell>
          <cell r="EB303">
            <v>2.1266503869168156</v>
          </cell>
          <cell r="EC303">
            <v>2.3569172253792523</v>
          </cell>
          <cell r="ED303"/>
          <cell r="EE303"/>
          <cell r="EF303"/>
          <cell r="EG303"/>
          <cell r="EH303"/>
          <cell r="EI303"/>
          <cell r="EJ303"/>
          <cell r="EK303">
            <v>2.41E-2</v>
          </cell>
          <cell r="EL303">
            <v>3.5200000000000002E-2</v>
          </cell>
          <cell r="EM303">
            <v>4.396794443253986E-2</v>
          </cell>
          <cell r="EN303">
            <v>4.3984752298205455E-2</v>
          </cell>
        </row>
        <row r="304">
          <cell r="B304">
            <v>39705</v>
          </cell>
          <cell r="C304" t="str">
            <v>Wilkes Community College</v>
          </cell>
          <cell r="D304">
            <v>7.6073381395841389E-4</v>
          </cell>
          <cell r="E304">
            <v>1170839.0829973288</v>
          </cell>
          <cell r="F304">
            <v>907411.12960861367</v>
          </cell>
          <cell r="G304">
            <v>-22674.180000000051</v>
          </cell>
          <cell r="H304">
            <v>-55045.281530935426</v>
          </cell>
          <cell r="I304">
            <v>-19862.091958165533</v>
          </cell>
          <cell r="J304">
            <v>231376.17469654378</v>
          </cell>
          <cell r="K304">
            <v>0</v>
          </cell>
          <cell r="L304">
            <v>-71731.610636600308</v>
          </cell>
          <cell r="M304">
            <v>3425.208892669853</v>
          </cell>
          <cell r="N304">
            <v>163.2960775690573</v>
          </cell>
          <cell r="O304">
            <v>-1426.2990670568163</v>
          </cell>
          <cell r="P304">
            <v>2320.7044624011187</v>
          </cell>
          <cell r="Q304">
            <v>-2522768.0128703322</v>
          </cell>
          <cell r="R304">
            <v>-176508</v>
          </cell>
          <cell r="S304">
            <v>-554479.87932796404</v>
          </cell>
          <cell r="T304">
            <v>575308</v>
          </cell>
          <cell r="U304">
            <v>1156880.8658753806</v>
          </cell>
          <cell r="V304">
            <v>16028.198933944894</v>
          </cell>
          <cell r="W304">
            <v>0</v>
          </cell>
          <cell r="X304">
            <v>1748217.0648093254</v>
          </cell>
          <cell r="Y304">
            <v>1074365</v>
          </cell>
          <cell r="Z304">
            <v>7236267.5831483528</v>
          </cell>
          <cell r="AA304">
            <v>0</v>
          </cell>
          <cell r="AB304">
            <v>1213392.7608011097</v>
          </cell>
          <cell r="AC304">
            <v>9524025.3439494632</v>
          </cell>
          <cell r="AD304" t="str">
            <v>N/A</v>
          </cell>
          <cell r="AE304">
            <v>-2504688</v>
          </cell>
          <cell r="AF304">
            <v>-2504688</v>
          </cell>
          <cell r="AG304">
            <v>-2502371</v>
          </cell>
          <cell r="AH304">
            <v>-452904</v>
          </cell>
          <cell r="AI304">
            <v>188842</v>
          </cell>
          <cell r="AJ304">
            <v>0</v>
          </cell>
          <cell r="AK304">
            <v>-7775809</v>
          </cell>
          <cell r="AL304">
            <v>21795943</v>
          </cell>
          <cell r="AM304">
            <v>-554479.87932796404</v>
          </cell>
          <cell r="AN304">
            <v>-889286.82</v>
          </cell>
          <cell r="AO304">
            <v>1071271.2380493542</v>
          </cell>
          <cell r="AP304">
            <v>62194</v>
          </cell>
          <cell r="AQ304">
            <v>-113360</v>
          </cell>
          <cell r="AR304">
            <v>2520447.3084079311</v>
          </cell>
          <cell r="AS304">
            <v>176508</v>
          </cell>
          <cell r="AT304">
            <v>24069236.847129323</v>
          </cell>
          <cell r="AU304">
            <v>7.6508708929193476E-4</v>
          </cell>
          <cell r="AV304">
            <v>1341491.6973829602</v>
          </cell>
          <cell r="AW304">
            <v>965446.62038271141</v>
          </cell>
          <cell r="AX304">
            <v>143823</v>
          </cell>
          <cell r="AY304">
            <v>0</v>
          </cell>
          <cell r="AZ304">
            <v>-10322.360676606104</v>
          </cell>
          <cell r="BA304">
            <v>-783190.62360872456</v>
          </cell>
          <cell r="BB304">
            <v>0</v>
          </cell>
          <cell r="BC304">
            <v>-67049.873671660855</v>
          </cell>
          <cell r="BD304">
            <v>2333.9830905519584</v>
          </cell>
          <cell r="BE304">
            <v>227.85211623620967</v>
          </cell>
          <cell r="BF304">
            <v>-85.087416237608053</v>
          </cell>
          <cell r="BG304">
            <v>0</v>
          </cell>
          <cell r="BH304">
            <v>-1743691.490755039</v>
          </cell>
          <cell r="BI304">
            <v>-320335</v>
          </cell>
          <cell r="BJ304">
            <v>-471351.28315580846</v>
          </cell>
          <cell r="BK304">
            <v>719135</v>
          </cell>
          <cell r="BL304">
            <v>0</v>
          </cell>
          <cell r="BM304">
            <v>2344.0409254277902</v>
          </cell>
          <cell r="BN304">
            <v>0</v>
          </cell>
          <cell r="BO304">
            <v>721479.04092542781</v>
          </cell>
          <cell r="BP304">
            <v>1281340</v>
          </cell>
          <cell r="BQ304">
            <v>9442505.6549061425</v>
          </cell>
          <cell r="BR304">
            <v>0</v>
          </cell>
          <cell r="BS304">
            <v>1490502.6884977834</v>
          </cell>
          <cell r="BT304">
            <v>12214348.343403926</v>
          </cell>
          <cell r="BU304">
            <v>-2711378</v>
          </cell>
          <cell r="BV304">
            <v>-2711378</v>
          </cell>
          <cell r="BW304">
            <v>-2711378</v>
          </cell>
          <cell r="BX304">
            <v>-2709048</v>
          </cell>
          <cell r="BY304">
            <v>-649686</v>
          </cell>
          <cell r="BZ304">
            <v>0</v>
          </cell>
          <cell r="CA304"/>
          <cell r="CB304">
            <v>-11492868</v>
          </cell>
          <cell r="CC304">
            <v>24476663</v>
          </cell>
          <cell r="CD304">
            <v>-471351.28315580846</v>
          </cell>
          <cell r="CE304">
            <v>-823053.82000000007</v>
          </cell>
          <cell r="CF304">
            <v>-3958228.9752928782</v>
          </cell>
          <cell r="CG304">
            <v>-211247</v>
          </cell>
          <cell r="CH304">
            <v>719134.82000000007</v>
          </cell>
          <cell r="CI304">
            <v>1743691.490755039</v>
          </cell>
          <cell r="CJ304">
            <v>320335</v>
          </cell>
          <cell r="CK304">
            <v>21795943.23230635</v>
          </cell>
          <cell r="CL304"/>
          <cell r="CM304"/>
          <cell r="CN304"/>
          <cell r="CO304"/>
          <cell r="CP304"/>
          <cell r="CQ304"/>
          <cell r="CR304"/>
          <cell r="CS304">
            <v>7.9264599698215235E-4</v>
          </cell>
          <cell r="CT304">
            <v>7.4654415421285844E-4</v>
          </cell>
          <cell r="CU304">
            <v>7.6508708929193476E-4</v>
          </cell>
          <cell r="CV304">
            <v>7.6073381395841389E-4</v>
          </cell>
          <cell r="CW304"/>
          <cell r="CX304"/>
          <cell r="CY304"/>
          <cell r="CZ304"/>
          <cell r="DA304"/>
          <cell r="DB304"/>
          <cell r="DC304"/>
          <cell r="DD304">
            <v>34482795</v>
          </cell>
          <cell r="DE304">
            <v>24476663</v>
          </cell>
          <cell r="DF304">
            <v>21795943</v>
          </cell>
          <cell r="DG304">
            <v>24069237</v>
          </cell>
          <cell r="DH304"/>
          <cell r="DI304"/>
          <cell r="DJ304"/>
          <cell r="DK304"/>
          <cell r="DL304"/>
          <cell r="DM304"/>
          <cell r="DN304"/>
          <cell r="DO304">
            <v>13077733.94657556</v>
          </cell>
          <cell r="DP304">
            <v>13656549.456141381</v>
          </cell>
          <cell r="DQ304">
            <v>13604281.962899981</v>
          </cell>
          <cell r="DR304">
            <v>14183174.527554855</v>
          </cell>
          <cell r="DS304"/>
          <cell r="DT304"/>
          <cell r="DU304"/>
          <cell r="DV304"/>
          <cell r="DW304"/>
          <cell r="DX304"/>
          <cell r="DY304"/>
          <cell r="DZ304">
            <v>2.6367561185192496</v>
          </cell>
          <cell r="EA304">
            <v>1.7923021535277193</v>
          </cell>
          <cell r="EB304">
            <v>1.6021384340194775</v>
          </cell>
          <cell r="EC304">
            <v>1.6970274851542335</v>
          </cell>
          <cell r="ED304"/>
          <cell r="EE304"/>
          <cell r="EF304"/>
          <cell r="EG304"/>
          <cell r="EH304"/>
          <cell r="EI304"/>
          <cell r="EJ304"/>
          <cell r="EK304">
            <v>2.41E-2</v>
          </cell>
          <cell r="EL304">
            <v>3.5200000000000002E-2</v>
          </cell>
          <cell r="EM304">
            <v>4.396794443253986E-2</v>
          </cell>
          <cell r="EN304">
            <v>4.3984752298205455E-2</v>
          </cell>
        </row>
        <row r="305">
          <cell r="B305">
            <v>39800</v>
          </cell>
          <cell r="C305" t="str">
            <v>Wilson County Schools</v>
          </cell>
          <cell r="D305">
            <v>3.492200988211307E-3</v>
          </cell>
          <cell r="E305">
            <v>5374817.4823516002</v>
          </cell>
          <cell r="F305">
            <v>4165533.3119008266</v>
          </cell>
          <cell r="G305">
            <v>-1971221.6199999996</v>
          </cell>
          <cell r="H305">
            <v>-252689.15753652915</v>
          </cell>
          <cell r="I305">
            <v>-91178.301649729576</v>
          </cell>
          <cell r="J305">
            <v>1062148.2719683507</v>
          </cell>
          <cell r="K305">
            <v>0</v>
          </cell>
          <cell r="L305">
            <v>-329288.90099897428</v>
          </cell>
          <cell r="M305">
            <v>15723.657421734777</v>
          </cell>
          <cell r="N305">
            <v>749.62189532548632</v>
          </cell>
          <cell r="O305">
            <v>-6547.5241405963916</v>
          </cell>
          <cell r="P305">
            <v>10653.35373325026</v>
          </cell>
          <cell r="Q305">
            <v>-11580940.384037215</v>
          </cell>
          <cell r="R305">
            <v>193357</v>
          </cell>
          <cell r="S305">
            <v>-3408883.1890919553</v>
          </cell>
          <cell r="T305">
            <v>1310994</v>
          </cell>
          <cell r="U305">
            <v>5310741.3249197444</v>
          </cell>
          <cell r="V305">
            <v>73578.551563411413</v>
          </cell>
          <cell r="W305">
            <v>0</v>
          </cell>
          <cell r="X305">
            <v>6695313.8764831554</v>
          </cell>
          <cell r="Y305">
            <v>10830674</v>
          </cell>
          <cell r="Z305">
            <v>33218584.925703797</v>
          </cell>
          <cell r="AA305">
            <v>0</v>
          </cell>
          <cell r="AB305">
            <v>5570163.0722960392</v>
          </cell>
          <cell r="AC305">
            <v>49619421.997999832</v>
          </cell>
          <cell r="AD305" t="str">
            <v>N/A</v>
          </cell>
          <cell r="AE305">
            <v>-12361458</v>
          </cell>
          <cell r="AF305">
            <v>-12361458</v>
          </cell>
          <cell r="AG305">
            <v>-12350820</v>
          </cell>
          <cell r="AH305">
            <v>-4850119</v>
          </cell>
          <cell r="AI305">
            <v>-1000252</v>
          </cell>
          <cell r="AJ305">
            <v>0</v>
          </cell>
          <cell r="AK305">
            <v>-42924107</v>
          </cell>
          <cell r="AL305">
            <v>107387248</v>
          </cell>
          <cell r="AM305">
            <v>-3408883.1890919553</v>
          </cell>
          <cell r="AN305">
            <v>-3887678.3800000004</v>
          </cell>
          <cell r="AO305">
            <v>4917744.4298050022</v>
          </cell>
          <cell r="AP305">
            <v>3962240</v>
          </cell>
          <cell r="AQ305">
            <v>-9856110</v>
          </cell>
          <cell r="AR305">
            <v>11570287.030303964</v>
          </cell>
          <cell r="AS305">
            <v>-193357</v>
          </cell>
          <cell r="AT305">
            <v>110491490.89101702</v>
          </cell>
          <cell r="AU305">
            <v>3.7695362691679024E-3</v>
          </cell>
          <cell r="AV305">
            <v>6609445.7465654006</v>
          </cell>
          <cell r="AW305">
            <v>4756695.1559021296</v>
          </cell>
          <cell r="AX305">
            <v>-243639</v>
          </cell>
          <cell r="AY305">
            <v>0</v>
          </cell>
          <cell r="AZ305">
            <v>-50857.625881400971</v>
          </cell>
          <cell r="BA305">
            <v>-3858731.2512325207</v>
          </cell>
          <cell r="BB305">
            <v>0</v>
          </cell>
          <cell r="BC305">
            <v>-330350.53680275974</v>
          </cell>
          <cell r="BD305">
            <v>11499.388807622563</v>
          </cell>
          <cell r="BE305">
            <v>1122.6131353934313</v>
          </cell>
          <cell r="BF305">
            <v>-419.22038163561859</v>
          </cell>
          <cell r="BG305">
            <v>0</v>
          </cell>
          <cell r="BH305">
            <v>-8591058.9900603313</v>
          </cell>
          <cell r="BI305">
            <v>436998</v>
          </cell>
          <cell r="BJ305">
            <v>-1259295.7199481018</v>
          </cell>
          <cell r="BK305">
            <v>1747992</v>
          </cell>
          <cell r="BL305">
            <v>0</v>
          </cell>
          <cell r="BM305">
            <v>11548.943131417045</v>
          </cell>
          <cell r="BN305">
            <v>0</v>
          </cell>
          <cell r="BO305">
            <v>1759540.943131417</v>
          </cell>
          <cell r="BP305">
            <v>1218205</v>
          </cell>
          <cell r="BQ305">
            <v>46522635.182529062</v>
          </cell>
          <cell r="BR305">
            <v>0</v>
          </cell>
          <cell r="BS305">
            <v>7343613.5862446986</v>
          </cell>
          <cell r="BT305">
            <v>55084453.768773764</v>
          </cell>
          <cell r="BU305">
            <v>-12295791</v>
          </cell>
          <cell r="BV305">
            <v>-12295791</v>
          </cell>
          <cell r="BW305">
            <v>-12295791</v>
          </cell>
          <cell r="BX305">
            <v>-12284309</v>
          </cell>
          <cell r="BY305">
            <v>-4153230</v>
          </cell>
          <cell r="BZ305">
            <v>0</v>
          </cell>
          <cell r="CA305"/>
          <cell r="CB305">
            <v>-53324912</v>
          </cell>
          <cell r="CC305">
            <v>124608101</v>
          </cell>
          <cell r="CD305">
            <v>-1259295.7199481018</v>
          </cell>
          <cell r="CE305">
            <v>-3749095.5100000002</v>
          </cell>
          <cell r="CF305">
            <v>-19501946.762487464</v>
          </cell>
          <cell r="CG305">
            <v>353630</v>
          </cell>
          <cell r="CH305">
            <v>-1218205.4899999998</v>
          </cell>
          <cell r="CI305">
            <v>8591058.9900603313</v>
          </cell>
          <cell r="CJ305">
            <v>-436998</v>
          </cell>
          <cell r="CK305">
            <v>107387248.50762476</v>
          </cell>
          <cell r="CL305"/>
          <cell r="CM305"/>
          <cell r="CN305"/>
          <cell r="CO305"/>
          <cell r="CP305"/>
          <cell r="CQ305"/>
          <cell r="CR305"/>
          <cell r="CS305">
            <v>3.7380233468300756E-3</v>
          </cell>
          <cell r="CT305">
            <v>3.8005773095042958E-3</v>
          </cell>
          <cell r="CU305">
            <v>3.7695362691679024E-3</v>
          </cell>
          <cell r="CV305">
            <v>3.492200988211307E-3</v>
          </cell>
          <cell r="CW305"/>
          <cell r="CX305"/>
          <cell r="CY305"/>
          <cell r="CZ305"/>
          <cell r="DA305"/>
          <cell r="DB305"/>
          <cell r="DC305"/>
          <cell r="DD305">
            <v>162616721</v>
          </cell>
          <cell r="DE305">
            <v>124608101</v>
          </cell>
          <cell r="DF305">
            <v>107387248</v>
          </cell>
          <cell r="DG305">
            <v>110491491</v>
          </cell>
          <cell r="DH305"/>
          <cell r="DI305"/>
          <cell r="DJ305"/>
          <cell r="DK305"/>
          <cell r="DL305"/>
          <cell r="DM305"/>
          <cell r="DN305"/>
          <cell r="DO305">
            <v>58486989.914635725</v>
          </cell>
          <cell r="DP305">
            <v>60483275.513662077</v>
          </cell>
          <cell r="DQ305">
            <v>61968915.257427886</v>
          </cell>
          <cell r="DR305">
            <v>62004315.964720733</v>
          </cell>
          <cell r="DS305"/>
          <cell r="DT305"/>
          <cell r="DU305"/>
          <cell r="DV305"/>
          <cell r="DW305"/>
          <cell r="DX305"/>
          <cell r="DY305"/>
          <cell r="DZ305">
            <v>2.7803913526298087</v>
          </cell>
          <cell r="EA305">
            <v>2.0602075522820069</v>
          </cell>
          <cell r="EB305">
            <v>1.7329212162888079</v>
          </cell>
          <cell r="EC305">
            <v>1.7819967736256865</v>
          </cell>
          <cell r="ED305"/>
          <cell r="EE305"/>
          <cell r="EF305"/>
          <cell r="EG305"/>
          <cell r="EH305"/>
          <cell r="EI305"/>
          <cell r="EJ305"/>
          <cell r="EK305">
            <v>2.41E-2</v>
          </cell>
          <cell r="EL305">
            <v>3.5200000000000002E-2</v>
          </cell>
          <cell r="EM305">
            <v>4.396794443253986E-2</v>
          </cell>
          <cell r="EN305">
            <v>4.3984752298205455E-2</v>
          </cell>
        </row>
        <row r="306">
          <cell r="B306">
            <v>39805</v>
          </cell>
          <cell r="C306" t="str">
            <v>Wilson Community College</v>
          </cell>
          <cell r="D306">
            <v>4.1877823091322628E-4</v>
          </cell>
          <cell r="E306">
            <v>644538.09054488712</v>
          </cell>
          <cell r="F306">
            <v>499522.98766785295</v>
          </cell>
          <cell r="G306">
            <v>108315.79000000004</v>
          </cell>
          <cell r="H306">
            <v>-30302.012605036864</v>
          </cell>
          <cell r="I306">
            <v>-10933.931921857597</v>
          </cell>
          <cell r="J306">
            <v>127370.84028209774</v>
          </cell>
          <cell r="K306">
            <v>0</v>
          </cell>
          <cell r="L306">
            <v>-39487.71101240148</v>
          </cell>
          <cell r="M306">
            <v>1885.5516795247183</v>
          </cell>
          <cell r="N306">
            <v>89.893259934909494</v>
          </cell>
          <cell r="O306">
            <v>-785.16688636097706</v>
          </cell>
          <cell r="P306">
            <v>1277.53031534089</v>
          </cell>
          <cell r="Q306">
            <v>-1388764.7769158664</v>
          </cell>
          <cell r="R306">
            <v>-101100</v>
          </cell>
          <cell r="S306">
            <v>-188372.91559188487</v>
          </cell>
          <cell r="T306">
            <v>541585</v>
          </cell>
          <cell r="U306">
            <v>636854.1972227064</v>
          </cell>
          <cell r="V306">
            <v>8823.402708177282</v>
          </cell>
          <cell r="W306">
            <v>0</v>
          </cell>
          <cell r="X306">
            <v>1187262.5999308836</v>
          </cell>
          <cell r="Y306">
            <v>367964</v>
          </cell>
          <cell r="Z306">
            <v>3983510.7645829627</v>
          </cell>
          <cell r="AA306">
            <v>0</v>
          </cell>
          <cell r="AB306">
            <v>667963.56944767328</v>
          </cell>
          <cell r="AC306">
            <v>5019438.3340306357</v>
          </cell>
          <cell r="AD306" t="str">
            <v>N/A</v>
          </cell>
          <cell r="AE306">
            <v>-1261948</v>
          </cell>
          <cell r="AF306">
            <v>-1261948</v>
          </cell>
          <cell r="AG306">
            <v>-1260672</v>
          </cell>
          <cell r="AH306">
            <v>-272362</v>
          </cell>
          <cell r="AI306">
            <v>224754</v>
          </cell>
          <cell r="AJ306">
            <v>0</v>
          </cell>
          <cell r="AK306">
            <v>-3832176</v>
          </cell>
          <cell r="AL306">
            <v>11517884</v>
          </cell>
          <cell r="AM306">
            <v>-188372.91559188487</v>
          </cell>
          <cell r="AN306">
            <v>-492683.79000000004</v>
          </cell>
          <cell r="AO306">
            <v>589726.74234650843</v>
          </cell>
          <cell r="AP306">
            <v>-206793</v>
          </cell>
          <cell r="AQ306">
            <v>541585</v>
          </cell>
          <cell r="AR306">
            <v>1387487.2466005257</v>
          </cell>
          <cell r="AS306">
            <v>101100</v>
          </cell>
          <cell r="AT306">
            <v>13249933.28335515</v>
          </cell>
          <cell r="AU306">
            <v>4.0430388609823196E-4</v>
          </cell>
          <cell r="AV306">
            <v>708900.08995236317</v>
          </cell>
          <cell r="AW306">
            <v>510182.20788744069</v>
          </cell>
          <cell r="AX306">
            <v>-64668</v>
          </cell>
          <cell r="AY306">
            <v>0</v>
          </cell>
          <cell r="AZ306">
            <v>-5454.765338050277</v>
          </cell>
          <cell r="BA306">
            <v>-413870.54769640981</v>
          </cell>
          <cell r="BB306">
            <v>0</v>
          </cell>
          <cell r="BC306">
            <v>-35431.946071572245</v>
          </cell>
          <cell r="BD306">
            <v>1233.3738822740136</v>
          </cell>
          <cell r="BE306">
            <v>120.40654892668665</v>
          </cell>
          <cell r="BF306">
            <v>-44.963734879855309</v>
          </cell>
          <cell r="BG306">
            <v>0</v>
          </cell>
          <cell r="BH306">
            <v>-921439.2135686418</v>
          </cell>
          <cell r="BI306">
            <v>-36436</v>
          </cell>
          <cell r="BJ306">
            <v>-256909.35813854926</v>
          </cell>
          <cell r="BK306">
            <v>0</v>
          </cell>
          <cell r="BL306">
            <v>0</v>
          </cell>
          <cell r="BM306">
            <v>1238.688861160661</v>
          </cell>
          <cell r="BN306">
            <v>0</v>
          </cell>
          <cell r="BO306">
            <v>1238.688861160661</v>
          </cell>
          <cell r="BP306">
            <v>469064</v>
          </cell>
          <cell r="BQ306">
            <v>4989813.2960473783</v>
          </cell>
          <cell r="BR306">
            <v>0</v>
          </cell>
          <cell r="BS306">
            <v>787643.70440131135</v>
          </cell>
          <cell r="BT306">
            <v>6246521.0004486898</v>
          </cell>
          <cell r="BU306">
            <v>-1440631</v>
          </cell>
          <cell r="BV306">
            <v>-1440631</v>
          </cell>
          <cell r="BW306">
            <v>-1440631</v>
          </cell>
          <cell r="BX306">
            <v>-1439400</v>
          </cell>
          <cell r="BY306">
            <v>-483989</v>
          </cell>
          <cell r="BZ306">
            <v>0</v>
          </cell>
          <cell r="CA306"/>
          <cell r="CB306">
            <v>-6245282</v>
          </cell>
          <cell r="CC306">
            <v>13581219</v>
          </cell>
          <cell r="CD306">
            <v>-256909.35813854926</v>
          </cell>
          <cell r="CE306">
            <v>-462375.33</v>
          </cell>
          <cell r="CF306">
            <v>-2091693.0623657345</v>
          </cell>
          <cell r="CG306">
            <v>113088</v>
          </cell>
          <cell r="CH306">
            <v>-323319.67</v>
          </cell>
          <cell r="CI306">
            <v>921439.2135686418</v>
          </cell>
          <cell r="CJ306">
            <v>36436</v>
          </cell>
          <cell r="CK306">
            <v>11517884.793064356</v>
          </cell>
          <cell r="CL306"/>
          <cell r="CM306"/>
          <cell r="CN306"/>
          <cell r="CO306"/>
          <cell r="CP306"/>
          <cell r="CQ306"/>
          <cell r="CR306"/>
          <cell r="CS306">
            <v>4.2042356770365802E-4</v>
          </cell>
          <cell r="CT306">
            <v>4.1423047904611481E-4</v>
          </cell>
          <cell r="CU306">
            <v>4.0430388609823196E-4</v>
          </cell>
          <cell r="CV306">
            <v>4.1877823091322628E-4</v>
          </cell>
          <cell r="CW306"/>
          <cell r="CX306"/>
          <cell r="CY306"/>
          <cell r="CZ306"/>
          <cell r="DA306"/>
          <cell r="DB306"/>
          <cell r="DC306"/>
          <cell r="DD306">
            <v>18289854</v>
          </cell>
          <cell r="DE306">
            <v>13581219</v>
          </cell>
          <cell r="DF306">
            <v>11517884</v>
          </cell>
          <cell r="DG306">
            <v>13249934</v>
          </cell>
          <cell r="DH306"/>
          <cell r="DI306"/>
          <cell r="DJ306"/>
          <cell r="DK306"/>
          <cell r="DL306"/>
          <cell r="DM306"/>
          <cell r="DN306"/>
          <cell r="DO306">
            <v>7421273.5115263863</v>
          </cell>
          <cell r="DP306">
            <v>7653797.7883233661</v>
          </cell>
          <cell r="DQ306">
            <v>7642616.0831243414</v>
          </cell>
          <cell r="DR306">
            <v>7857779.9910125583</v>
          </cell>
          <cell r="DS306"/>
          <cell r="DT306"/>
          <cell r="DU306"/>
          <cell r="DV306"/>
          <cell r="DW306"/>
          <cell r="DX306"/>
          <cell r="DY306"/>
          <cell r="DZ306">
            <v>2.4645169015254629</v>
          </cell>
          <cell r="EA306">
            <v>1.7744418360149921</v>
          </cell>
          <cell r="EB306">
            <v>1.5070603932902813</v>
          </cell>
          <cell r="EC306">
            <v>1.6862185013012314</v>
          </cell>
          <cell r="ED306"/>
          <cell r="EE306"/>
          <cell r="EF306"/>
          <cell r="EG306"/>
          <cell r="EH306"/>
          <cell r="EI306"/>
          <cell r="EJ306"/>
          <cell r="EK306">
            <v>2.41E-2</v>
          </cell>
          <cell r="EL306">
            <v>3.5200000000000002E-2</v>
          </cell>
          <cell r="EM306">
            <v>4.396794443253986E-2</v>
          </cell>
          <cell r="EN306">
            <v>4.3984752298205455E-2</v>
          </cell>
        </row>
        <row r="307">
          <cell r="B307">
            <v>39900</v>
          </cell>
          <cell r="C307" t="str">
            <v>Yadkin County Schools</v>
          </cell>
          <cell r="D307">
            <v>1.779347914817205E-3</v>
          </cell>
          <cell r="E307">
            <v>2738579.5697411611</v>
          </cell>
          <cell r="F307">
            <v>2122424.5218568328</v>
          </cell>
          <cell r="G307">
            <v>-628927.00000000023</v>
          </cell>
          <cell r="H307">
            <v>-128750.30019100764</v>
          </cell>
          <cell r="I307">
            <v>-46457.211788408014</v>
          </cell>
          <cell r="J307">
            <v>541186.29464153457</v>
          </cell>
          <cell r="K307">
            <v>0</v>
          </cell>
          <cell r="L307">
            <v>-167779.43805149652</v>
          </cell>
          <cell r="M307">
            <v>8011.5254365683013</v>
          </cell>
          <cell r="N307">
            <v>381.94770600300194</v>
          </cell>
          <cell r="O307">
            <v>-3336.0976261428627</v>
          </cell>
          <cell r="P307">
            <v>5428.1018804642581</v>
          </cell>
          <cell r="Q307">
            <v>-5900726.2736368356</v>
          </cell>
          <cell r="R307">
            <v>135910</v>
          </cell>
          <cell r="S307">
            <v>-1324054.3600313272</v>
          </cell>
          <cell r="T307">
            <v>1853388</v>
          </cell>
          <cell r="U307">
            <v>2705931.4554141937</v>
          </cell>
          <cell r="V307">
            <v>37489.778721666298</v>
          </cell>
          <cell r="W307">
            <v>0</v>
          </cell>
          <cell r="X307">
            <v>4596809.2341358596</v>
          </cell>
          <cell r="Y307">
            <v>5072179</v>
          </cell>
          <cell r="Z307">
            <v>16925549.251105361</v>
          </cell>
          <cell r="AA307">
            <v>0</v>
          </cell>
          <cell r="AB307">
            <v>2838112.1479947418</v>
          </cell>
          <cell r="AC307">
            <v>24835840.399100102</v>
          </cell>
          <cell r="AD307" t="str">
            <v>N/A</v>
          </cell>
          <cell r="AE307">
            <v>-5885575</v>
          </cell>
          <cell r="AF307">
            <v>-5885575</v>
          </cell>
          <cell r="AG307">
            <v>-5880154</v>
          </cell>
          <cell r="AH307">
            <v>-2453530</v>
          </cell>
          <cell r="AI307">
            <v>-134198</v>
          </cell>
          <cell r="AJ307">
            <v>0</v>
          </cell>
          <cell r="AK307">
            <v>-20239032</v>
          </cell>
          <cell r="AL307">
            <v>53220149</v>
          </cell>
          <cell r="AM307">
            <v>-1324054.3600313272</v>
          </cell>
          <cell r="AN307">
            <v>-1987533.9999999998</v>
          </cell>
          <cell r="AO307">
            <v>2505691.4897843176</v>
          </cell>
          <cell r="AP307">
            <v>1268672</v>
          </cell>
          <cell r="AQ307">
            <v>-3144635</v>
          </cell>
          <cell r="AR307">
            <v>5895298.1717563709</v>
          </cell>
          <cell r="AS307">
            <v>-135910</v>
          </cell>
          <cell r="AT307">
            <v>56297677.301509358</v>
          </cell>
          <cell r="AU307">
            <v>1.8681480915622676E-3</v>
          </cell>
          <cell r="AV307">
            <v>3275581.5506335753</v>
          </cell>
          <cell r="AW307">
            <v>2357375.1101229256</v>
          </cell>
          <cell r="AX307">
            <v>-481891</v>
          </cell>
          <cell r="AY307">
            <v>0</v>
          </cell>
          <cell r="AZ307">
            <v>-25204.579541742856</v>
          </cell>
          <cell r="BA307">
            <v>-1912352.3181892552</v>
          </cell>
          <cell r="BB307">
            <v>0</v>
          </cell>
          <cell r="BC307">
            <v>-163718.7390720812</v>
          </cell>
          <cell r="BD307">
            <v>5698.9931177488606</v>
          </cell>
          <cell r="BE307">
            <v>556.356919444342</v>
          </cell>
          <cell r="BF307">
            <v>-207.76183062683847</v>
          </cell>
          <cell r="BG307">
            <v>0</v>
          </cell>
          <cell r="BH307">
            <v>-4257651.1567357471</v>
          </cell>
          <cell r="BI307">
            <v>617796</v>
          </cell>
          <cell r="BJ307">
            <v>-584017.54457575968</v>
          </cell>
          <cell r="BK307">
            <v>2471184</v>
          </cell>
          <cell r="BL307">
            <v>0</v>
          </cell>
          <cell r="BM307">
            <v>5723.5517925605382</v>
          </cell>
          <cell r="BN307">
            <v>0</v>
          </cell>
          <cell r="BO307">
            <v>2476907.5517925606</v>
          </cell>
          <cell r="BP307">
            <v>2409430</v>
          </cell>
          <cell r="BQ307">
            <v>23056197.347551797</v>
          </cell>
          <cell r="BR307">
            <v>0</v>
          </cell>
          <cell r="BS307">
            <v>3639428.4937712331</v>
          </cell>
          <cell r="BT307">
            <v>29105055.841323029</v>
          </cell>
          <cell r="BU307">
            <v>-6053599</v>
          </cell>
          <cell r="BV307">
            <v>-6053599</v>
          </cell>
          <cell r="BW307">
            <v>-6053599</v>
          </cell>
          <cell r="BX307">
            <v>-6047908</v>
          </cell>
          <cell r="BY307">
            <v>-2419443</v>
          </cell>
          <cell r="BZ307">
            <v>0</v>
          </cell>
          <cell r="CA307"/>
          <cell r="CB307">
            <v>-26628148</v>
          </cell>
          <cell r="CC307">
            <v>63360414</v>
          </cell>
          <cell r="CD307">
            <v>-584017.54457575968</v>
          </cell>
          <cell r="CE307">
            <v>-1854894.2900000003</v>
          </cell>
          <cell r="CF307">
            <v>-9664988.4825573284</v>
          </cell>
          <cell r="CG307">
            <v>733210</v>
          </cell>
          <cell r="CH307">
            <v>-2409429.71</v>
          </cell>
          <cell r="CI307">
            <v>4257651.1567357471</v>
          </cell>
          <cell r="CJ307">
            <v>-617796</v>
          </cell>
          <cell r="CK307">
            <v>53220149.129602663</v>
          </cell>
          <cell r="CL307"/>
          <cell r="CM307"/>
          <cell r="CN307"/>
          <cell r="CO307"/>
          <cell r="CP307"/>
          <cell r="CQ307"/>
          <cell r="CR307"/>
          <cell r="CS307">
            <v>1.846225728420556E-3</v>
          </cell>
          <cell r="CT307">
            <v>1.9325080030721808E-3</v>
          </cell>
          <cell r="CU307">
            <v>1.8681480915622676E-3</v>
          </cell>
          <cell r="CV307">
            <v>1.779347914817205E-3</v>
          </cell>
          <cell r="CW307"/>
          <cell r="CX307"/>
          <cell r="CY307"/>
          <cell r="CZ307"/>
          <cell r="DA307"/>
          <cell r="DB307"/>
          <cell r="DC307"/>
          <cell r="DD307">
            <v>80317095</v>
          </cell>
          <cell r="DE307">
            <v>63360414</v>
          </cell>
          <cell r="DF307">
            <v>53220149</v>
          </cell>
          <cell r="DG307">
            <v>56297677</v>
          </cell>
          <cell r="DH307"/>
          <cell r="DI307"/>
          <cell r="DJ307"/>
          <cell r="DK307"/>
          <cell r="DL307"/>
          <cell r="DM307"/>
          <cell r="DN307"/>
          <cell r="DO307">
            <v>29748048.485608377</v>
          </cell>
          <cell r="DP307">
            <v>30818352.49624325</v>
          </cell>
          <cell r="DQ307">
            <v>30659604.899875406</v>
          </cell>
          <cell r="DR307">
            <v>31699043.511573926</v>
          </cell>
          <cell r="DS307"/>
          <cell r="DT307"/>
          <cell r="DU307"/>
          <cell r="DV307"/>
          <cell r="DW307"/>
          <cell r="DX307"/>
          <cell r="DY307"/>
          <cell r="DZ307">
            <v>2.699911392132365</v>
          </cell>
          <cell r="EA307">
            <v>2.0559312509558589</v>
          </cell>
          <cell r="EB307">
            <v>1.7358393617204204</v>
          </cell>
          <cell r="EC307">
            <v>1.7760055434935962</v>
          </cell>
          <cell r="ED307"/>
          <cell r="EE307"/>
          <cell r="EF307"/>
          <cell r="EG307"/>
          <cell r="EH307"/>
          <cell r="EI307"/>
          <cell r="EJ307"/>
          <cell r="EK307">
            <v>2.41E-2</v>
          </cell>
          <cell r="EL307">
            <v>3.5200000000000002E-2</v>
          </cell>
          <cell r="EM307">
            <v>4.396794443253986E-2</v>
          </cell>
          <cell r="EN307">
            <v>4.3984752298205455E-2</v>
          </cell>
        </row>
        <row r="308">
          <cell r="B308">
            <v>40000</v>
          </cell>
          <cell r="C308" t="str">
            <v>Consolidated Judicial Retirement System</v>
          </cell>
          <cell r="D308">
            <v>2.7101752579565047E-3</v>
          </cell>
          <cell r="E308">
            <v>4171208.1881525349</v>
          </cell>
          <cell r="F308">
            <v>3232724.965205851</v>
          </cell>
          <cell r="G308">
            <v>3328630.7699999996</v>
          </cell>
          <cell r="H308">
            <v>-196103.2326092271</v>
          </cell>
          <cell r="I308">
            <v>-70760.296451367845</v>
          </cell>
          <cell r="J308">
            <v>824296.18933367683</v>
          </cell>
          <cell r="K308">
            <v>0</v>
          </cell>
          <cell r="L308">
            <v>-255549.61905677969</v>
          </cell>
          <cell r="M308">
            <v>12202.581538926954</v>
          </cell>
          <cell r="N308">
            <v>581.7553801719115</v>
          </cell>
          <cell r="O308">
            <v>-5081.3048809673928</v>
          </cell>
          <cell r="P308">
            <v>8267.6958742004663</v>
          </cell>
          <cell r="Q308">
            <v>-8987563.4875079039</v>
          </cell>
          <cell r="R308">
            <v>-4566640</v>
          </cell>
          <cell r="S308">
            <v>-2503785.7950208839</v>
          </cell>
          <cell r="T308">
            <v>16643155</v>
          </cell>
          <cell r="U308">
            <v>4121480.9195666313</v>
          </cell>
          <cell r="V308">
            <v>57101.744898586716</v>
          </cell>
          <cell r="W308">
            <v>0</v>
          </cell>
          <cell r="X308">
            <v>20821737.664465219</v>
          </cell>
          <cell r="Y308">
            <v>16356427</v>
          </cell>
          <cell r="Z308">
            <v>25779783.94539126</v>
          </cell>
          <cell r="AA308">
            <v>0</v>
          </cell>
          <cell r="AB308">
            <v>4322809.0800844459</v>
          </cell>
          <cell r="AC308">
            <v>46459020.025475703</v>
          </cell>
          <cell r="AD308" t="str">
            <v>N/A</v>
          </cell>
          <cell r="AE308">
            <v>-9451566</v>
          </cell>
          <cell r="AF308">
            <v>-9451566</v>
          </cell>
          <cell r="AG308">
            <v>-9443310</v>
          </cell>
          <cell r="AH308">
            <v>-1373006</v>
          </cell>
          <cell r="AI308">
            <v>4082167</v>
          </cell>
          <cell r="AJ308">
            <v>0</v>
          </cell>
          <cell r="AK308">
            <v>-25637281</v>
          </cell>
          <cell r="AL308">
            <v>64995741</v>
          </cell>
          <cell r="AM308">
            <v>-2503785.7950208839</v>
          </cell>
          <cell r="AN308">
            <v>-4624512.7699999996</v>
          </cell>
          <cell r="AO308">
            <v>3816489.750619269</v>
          </cell>
          <cell r="AP308">
            <v>-6124435</v>
          </cell>
          <cell r="AQ308">
            <v>16643155</v>
          </cell>
          <cell r="AR308">
            <v>8979295.7916337028</v>
          </cell>
          <cell r="AS308">
            <v>4566640</v>
          </cell>
          <cell r="AT308">
            <v>85748587.977232069</v>
          </cell>
          <cell r="AU308">
            <v>2.2814980946412747E-3</v>
          </cell>
          <cell r="AV308">
            <v>4000342.9601574079</v>
          </cell>
          <cell r="AW308">
            <v>2878972.4146561073</v>
          </cell>
          <cell r="AX308">
            <v>-2656504</v>
          </cell>
          <cell r="AY308">
            <v>0</v>
          </cell>
          <cell r="AZ308">
            <v>-30781.392792384038</v>
          </cell>
          <cell r="BA308">
            <v>-2335483.032602068</v>
          </cell>
          <cell r="BB308">
            <v>0</v>
          </cell>
          <cell r="BC308">
            <v>-199943.45894583769</v>
          </cell>
          <cell r="BD308">
            <v>6959.9631839917138</v>
          </cell>
          <cell r="BE308">
            <v>679.45751056130734</v>
          </cell>
          <cell r="BF308">
            <v>-253.73160878157071</v>
          </cell>
          <cell r="BG308">
            <v>0</v>
          </cell>
          <cell r="BH308">
            <v>-5199707.1568434872</v>
          </cell>
          <cell r="BI308">
            <v>-1910133</v>
          </cell>
          <cell r="BJ308">
            <v>-5445850.9772844901</v>
          </cell>
          <cell r="BK308">
            <v>0</v>
          </cell>
          <cell r="BL308">
            <v>0</v>
          </cell>
          <cell r="BM308">
            <v>6989.9557579438679</v>
          </cell>
          <cell r="BN308">
            <v>0</v>
          </cell>
          <cell r="BO308">
            <v>6989.9557579438679</v>
          </cell>
          <cell r="BP308">
            <v>20923067</v>
          </cell>
          <cell r="BQ308">
            <v>28157655.464092698</v>
          </cell>
          <cell r="BR308">
            <v>0</v>
          </cell>
          <cell r="BS308">
            <v>4444695.3705786942</v>
          </cell>
          <cell r="BT308">
            <v>53525417.834671393</v>
          </cell>
          <cell r="BU308">
            <v>-12125652</v>
          </cell>
          <cell r="BV308">
            <v>-12125652</v>
          </cell>
          <cell r="BW308">
            <v>-12125652</v>
          </cell>
          <cell r="BX308">
            <v>-12118702</v>
          </cell>
          <cell r="BY308">
            <v>-5022771</v>
          </cell>
          <cell r="BZ308">
            <v>0</v>
          </cell>
          <cell r="CA308"/>
          <cell r="CB308">
            <v>-53518429</v>
          </cell>
          <cell r="CC308">
            <v>88177756</v>
          </cell>
          <cell r="CD308">
            <v>-5445850.9772844901</v>
          </cell>
          <cell r="CE308">
            <v>-4407429.54</v>
          </cell>
          <cell r="CF308">
            <v>-11803482.233169327</v>
          </cell>
          <cell r="CG308">
            <v>4647443</v>
          </cell>
          <cell r="CH308">
            <v>-13282535.460000001</v>
          </cell>
          <cell r="CI308">
            <v>5199707.1568434872</v>
          </cell>
          <cell r="CJ308">
            <v>1910133</v>
          </cell>
          <cell r="CK308">
            <v>64995740.94638966</v>
          </cell>
          <cell r="CL308"/>
          <cell r="CM308"/>
          <cell r="CN308"/>
          <cell r="CO308"/>
          <cell r="CP308"/>
          <cell r="CQ308"/>
          <cell r="CR308"/>
          <cell r="CS308">
            <v>2.9913793283444551E-3</v>
          </cell>
          <cell r="CT308">
            <v>2.6894429399736712E-3</v>
          </cell>
          <cell r="CU308">
            <v>2.2814980946412747E-3</v>
          </cell>
          <cell r="CV308">
            <v>2.7101752579565047E-3</v>
          </cell>
          <cell r="CW308"/>
          <cell r="CX308"/>
          <cell r="CY308"/>
          <cell r="CZ308"/>
          <cell r="DA308"/>
          <cell r="DB308"/>
          <cell r="DC308"/>
          <cell r="DD308">
            <v>130135168</v>
          </cell>
          <cell r="DE308">
            <v>88177756</v>
          </cell>
          <cell r="DF308">
            <v>64995741</v>
          </cell>
          <cell r="DG308">
            <v>85748589</v>
          </cell>
          <cell r="DH308"/>
          <cell r="DI308"/>
          <cell r="DJ308"/>
          <cell r="DK308"/>
          <cell r="DL308"/>
          <cell r="DM308"/>
          <cell r="DN308"/>
          <cell r="DO308">
            <v>69126557.761851758</v>
          </cell>
          <cell r="DP308">
            <v>72856570.009750307</v>
          </cell>
          <cell r="DQ308">
            <v>72850538.733632952</v>
          </cell>
          <cell r="DR308">
            <v>73756037.137507722</v>
          </cell>
          <cell r="DS308"/>
          <cell r="DT308"/>
          <cell r="DU308"/>
          <cell r="DV308"/>
          <cell r="DW308"/>
          <cell r="DX308"/>
          <cell r="DY308"/>
          <cell r="DZ308">
            <v>1.8825639842841488</v>
          </cell>
          <cell r="EA308">
            <v>1.2102924415491874</v>
          </cell>
          <cell r="EB308">
            <v>0.892179277323496</v>
          </cell>
          <cell r="EC308">
            <v>1.1625975625579483</v>
          </cell>
          <cell r="ED308"/>
          <cell r="EE308"/>
          <cell r="EF308"/>
          <cell r="EG308"/>
          <cell r="EH308"/>
          <cell r="EI308"/>
          <cell r="EJ308"/>
          <cell r="EK308">
            <v>2.41E-2</v>
          </cell>
          <cell r="EL308">
            <v>3.5200000000000002E-2</v>
          </cell>
          <cell r="EM308">
            <v>4.396794443253986E-2</v>
          </cell>
          <cell r="EN308">
            <v>4.3984752298205455E-2</v>
          </cell>
        </row>
        <row r="309">
          <cell r="B309">
            <v>51000</v>
          </cell>
          <cell r="C309" t="str">
            <v>Highway - Administrative</v>
          </cell>
          <cell r="D309">
            <v>2.4805642142934424E-2</v>
          </cell>
          <cell r="E309">
            <v>38178157.4144421</v>
          </cell>
          <cell r="F309">
            <v>29588425.471011896</v>
          </cell>
          <cell r="G309">
            <v>-1883642.4600000009</v>
          </cell>
          <cell r="H309">
            <v>-1794890.0525514227</v>
          </cell>
          <cell r="I309">
            <v>-647653.5369982163</v>
          </cell>
          <cell r="J309">
            <v>7544602.9670468867</v>
          </cell>
          <cell r="K309">
            <v>0</v>
          </cell>
          <cell r="L309">
            <v>-2338989.8426219886</v>
          </cell>
          <cell r="M309">
            <v>111687.5633728695</v>
          </cell>
          <cell r="N309">
            <v>5324.6799198337321</v>
          </cell>
          <cell r="O309">
            <v>-46508.073648145612</v>
          </cell>
          <cell r="P309">
            <v>75672.414394583611</v>
          </cell>
          <cell r="Q309">
            <v>-82261205.415964544</v>
          </cell>
          <cell r="R309">
            <v>-20093284</v>
          </cell>
          <cell r="S309">
            <v>-33562302.871596128</v>
          </cell>
          <cell r="T309">
            <v>0</v>
          </cell>
          <cell r="U309">
            <v>37723014.587178007</v>
          </cell>
          <cell r="V309">
            <v>522639.79812120541</v>
          </cell>
          <cell r="W309">
            <v>0</v>
          </cell>
          <cell r="X309">
            <v>38245654.385299213</v>
          </cell>
          <cell r="Y309">
            <v>79367290</v>
          </cell>
          <cell r="Z309">
            <v>235956731.28302345</v>
          </cell>
          <cell r="AA309">
            <v>0</v>
          </cell>
          <cell r="AB309">
            <v>39565727.263577305</v>
          </cell>
          <cell r="AC309">
            <v>354889748.54660076</v>
          </cell>
          <cell r="AD309" t="str">
            <v>N/A</v>
          </cell>
          <cell r="AE309">
            <v>-97153822</v>
          </cell>
          <cell r="AF309">
            <v>-97153822</v>
          </cell>
          <cell r="AG309">
            <v>-97078258</v>
          </cell>
          <cell r="AH309">
            <v>-30271499</v>
          </cell>
          <cell r="AI309">
            <v>5013307</v>
          </cell>
          <cell r="AJ309">
            <v>0</v>
          </cell>
          <cell r="AK309">
            <v>-316644094</v>
          </cell>
          <cell r="AL309">
            <v>717873115</v>
          </cell>
          <cell r="AM309">
            <v>-33562302.871596128</v>
          </cell>
          <cell r="AN309">
            <v>-32884311.539999999</v>
          </cell>
          <cell r="AO309">
            <v>34931497.038099661</v>
          </cell>
          <cell r="AP309">
            <v>5619497</v>
          </cell>
          <cell r="AQ309">
            <v>-9418210</v>
          </cell>
          <cell r="AR309">
            <v>82185533.001569971</v>
          </cell>
          <cell r="AS309">
            <v>20093284</v>
          </cell>
          <cell r="AT309">
            <v>784838101.62807357</v>
          </cell>
          <cell r="AU309">
            <v>2.5198976457498346E-2</v>
          </cell>
          <cell r="AV309">
            <v>44183489.923438005</v>
          </cell>
          <cell r="AW309">
            <v>31798035.803362425</v>
          </cell>
          <cell r="AX309">
            <v>-9669226</v>
          </cell>
          <cell r="AY309">
            <v>0</v>
          </cell>
          <cell r="AZ309">
            <v>-339978.1898245475</v>
          </cell>
          <cell r="BA309">
            <v>-25795236.074777331</v>
          </cell>
          <cell r="BB309">
            <v>0</v>
          </cell>
          <cell r="BC309">
            <v>-2208360.6059724307</v>
          </cell>
          <cell r="BD309">
            <v>76872.274769985481</v>
          </cell>
          <cell r="BE309">
            <v>7504.5575767604978</v>
          </cell>
          <cell r="BF309">
            <v>-2802.4467130731</v>
          </cell>
          <cell r="BG309">
            <v>0</v>
          </cell>
          <cell r="BH309">
            <v>-57430378.109426573</v>
          </cell>
          <cell r="BI309">
            <v>-10424056</v>
          </cell>
          <cell r="BJ309">
            <v>-29804134.867566779</v>
          </cell>
          <cell r="BK309">
            <v>0</v>
          </cell>
          <cell r="BL309">
            <v>0</v>
          </cell>
          <cell r="BM309">
            <v>77203.540514495762</v>
          </cell>
          <cell r="BN309">
            <v>0</v>
          </cell>
          <cell r="BO309">
            <v>77203.540514495762</v>
          </cell>
          <cell r="BP309">
            <v>90042364</v>
          </cell>
          <cell r="BQ309">
            <v>310999206.53213823</v>
          </cell>
          <cell r="BR309">
            <v>0</v>
          </cell>
          <cell r="BS309">
            <v>49091329.187182471</v>
          </cell>
          <cell r="BT309">
            <v>450132899.71932071</v>
          </cell>
          <cell r="BU309">
            <v>-103582004</v>
          </cell>
          <cell r="BV309">
            <v>-103582004</v>
          </cell>
          <cell r="BW309">
            <v>-103582004</v>
          </cell>
          <cell r="BX309">
            <v>-103505242</v>
          </cell>
          <cell r="BY309">
            <v>-35804442</v>
          </cell>
          <cell r="BZ309">
            <v>0</v>
          </cell>
          <cell r="CA309"/>
          <cell r="CB309">
            <v>-450055696</v>
          </cell>
          <cell r="CC309">
            <v>872679928</v>
          </cell>
          <cell r="CD309">
            <v>-29804134.867566779</v>
          </cell>
          <cell r="CE309">
            <v>-30296410.790000003</v>
          </cell>
          <cell r="CF309">
            <v>-130368581.77034786</v>
          </cell>
          <cell r="CG309">
            <v>16154021</v>
          </cell>
          <cell r="CH309">
            <v>-48346140.209999993</v>
          </cell>
          <cell r="CI309">
            <v>57430378.109426573</v>
          </cell>
          <cell r="CJ309">
            <v>10424056</v>
          </cell>
          <cell r="CK309">
            <v>717873115.47151196</v>
          </cell>
          <cell r="CL309"/>
          <cell r="CM309"/>
          <cell r="CN309"/>
          <cell r="CO309"/>
          <cell r="CP309"/>
          <cell r="CQ309"/>
          <cell r="CR309"/>
          <cell r="CS309">
            <v>2.8162352744387824E-2</v>
          </cell>
          <cell r="CT309">
            <v>2.661694950948424E-2</v>
          </cell>
          <cell r="CU309">
            <v>2.5198976457498346E-2</v>
          </cell>
          <cell r="CV309">
            <v>2.4805642142934424E-2</v>
          </cell>
          <cell r="CW309"/>
          <cell r="CX309"/>
          <cell r="CY309"/>
          <cell r="CZ309"/>
          <cell r="DA309"/>
          <cell r="DB309"/>
          <cell r="DC309"/>
          <cell r="DD309">
            <v>1225158068</v>
          </cell>
          <cell r="DE309">
            <v>872679928</v>
          </cell>
          <cell r="DF309">
            <v>717873115</v>
          </cell>
          <cell r="DG309">
            <v>784838102</v>
          </cell>
          <cell r="DH309"/>
          <cell r="DI309"/>
          <cell r="DJ309"/>
          <cell r="DK309"/>
          <cell r="DL309"/>
          <cell r="DM309"/>
          <cell r="DN309"/>
          <cell r="DO309">
            <v>503462664.72964084</v>
          </cell>
          <cell r="DP309">
            <v>516294855.3490479</v>
          </cell>
          <cell r="DQ309">
            <v>500770307.88947117</v>
          </cell>
          <cell r="DR309">
            <v>524469630.38348663</v>
          </cell>
          <cell r="DS309"/>
          <cell r="DT309"/>
          <cell r="DU309"/>
          <cell r="DV309"/>
          <cell r="DW309"/>
          <cell r="DX309"/>
          <cell r="DY309"/>
          <cell r="DZ309">
            <v>2.4334635988507891</v>
          </cell>
          <cell r="EA309">
            <v>1.6902743053870124</v>
          </cell>
          <cell r="EB309">
            <v>1.4335376992009023</v>
          </cell>
          <cell r="EC309">
            <v>1.4964414649254996</v>
          </cell>
          <cell r="ED309"/>
          <cell r="EE309"/>
          <cell r="EF309"/>
          <cell r="EG309"/>
          <cell r="EH309"/>
          <cell r="EI309"/>
          <cell r="EJ309"/>
          <cell r="EK309">
            <v>2.41E-2</v>
          </cell>
          <cell r="EL309">
            <v>3.5200000000000002E-2</v>
          </cell>
          <cell r="EM309">
            <v>4.396794443253986E-2</v>
          </cell>
          <cell r="EN309">
            <v>4.3984752298205455E-2</v>
          </cell>
        </row>
        <row r="310">
          <cell r="B310">
            <v>51000.1</v>
          </cell>
          <cell r="C310" t="str">
            <v>NC Global TransPark Authority (subset of DOT)</v>
          </cell>
          <cell r="D310">
            <v>2.613403868547701E-5</v>
          </cell>
          <cell r="E310">
            <v>40222.681479481762</v>
          </cell>
          <cell r="F310">
            <v>31172.950550769478</v>
          </cell>
          <cell r="G310">
            <v>63551</v>
          </cell>
          <cell r="H310">
            <v>-1891.0103515670453</v>
          </cell>
          <cell r="I310">
            <v>-682.33680439183888</v>
          </cell>
          <cell r="J310">
            <v>7948.633003380226</v>
          </cell>
          <cell r="K310">
            <v>0</v>
          </cell>
          <cell r="L310">
            <v>-2464.2478787606055</v>
          </cell>
          <cell r="M310">
            <v>117.66867735389924</v>
          </cell>
          <cell r="N310">
            <v>5.6098282080697528</v>
          </cell>
          <cell r="O310">
            <v>-48.99868299736216</v>
          </cell>
          <cell r="P310">
            <v>79.724838156419082</v>
          </cell>
          <cell r="Q310">
            <v>-86666.473388077036</v>
          </cell>
          <cell r="R310">
            <v>49228</v>
          </cell>
          <cell r="S310">
            <v>100573.20127155601</v>
          </cell>
          <cell r="T310">
            <v>507519</v>
          </cell>
          <cell r="U310">
            <v>39743.164755560741</v>
          </cell>
          <cell r="V310">
            <v>550.62830560747977</v>
          </cell>
          <cell r="W310">
            <v>0</v>
          </cell>
          <cell r="X310">
            <v>547812.79306116817</v>
          </cell>
          <cell r="Y310">
            <v>0</v>
          </cell>
          <cell r="Z310">
            <v>248592.73176307144</v>
          </cell>
          <cell r="AA310">
            <v>0</v>
          </cell>
          <cell r="AB310">
            <v>41684.558737371248</v>
          </cell>
          <cell r="AC310">
            <v>290277.29050044267</v>
          </cell>
          <cell r="AD310" t="str">
            <v>N/A</v>
          </cell>
          <cell r="AE310">
            <v>33575</v>
          </cell>
          <cell r="AF310">
            <v>33575</v>
          </cell>
          <cell r="AG310">
            <v>33655</v>
          </cell>
          <cell r="AH310">
            <v>85914</v>
          </cell>
          <cell r="AI310">
            <v>70816</v>
          </cell>
          <cell r="AJ310">
            <v>0</v>
          </cell>
          <cell r="AK310">
            <v>257535</v>
          </cell>
          <cell r="AL310">
            <v>606795</v>
          </cell>
          <cell r="AM310">
            <v>100573.20127155601</v>
          </cell>
          <cell r="AN310">
            <v>-203348</v>
          </cell>
          <cell r="AO310">
            <v>36802.155319141799</v>
          </cell>
          <cell r="AP310">
            <v>-69064</v>
          </cell>
          <cell r="AQ310">
            <v>317750</v>
          </cell>
          <cell r="AR310">
            <v>86586.748549920609</v>
          </cell>
          <cell r="AS310">
            <v>-49228</v>
          </cell>
          <cell r="AT310">
            <v>826867.1051406184</v>
          </cell>
          <cell r="AU310">
            <v>2.1299882086241954E-5</v>
          </cell>
          <cell r="AV310">
            <v>37346.879033566824</v>
          </cell>
          <cell r="AW310">
            <v>26877.854119514453</v>
          </cell>
          <cell r="AX310">
            <v>42087</v>
          </cell>
          <cell r="AY310">
            <v>0</v>
          </cell>
          <cell r="AZ310">
            <v>-287.37259893752656</v>
          </cell>
          <cell r="BA310">
            <v>-21803.881110259888</v>
          </cell>
          <cell r="BB310">
            <v>0</v>
          </cell>
          <cell r="BC310">
            <v>-1866.6559965421836</v>
          </cell>
          <cell r="BD310">
            <v>64.977654590992657</v>
          </cell>
          <cell r="BE310">
            <v>6.3433604838678885</v>
          </cell>
          <cell r="BF310">
            <v>-2.3688178225060863</v>
          </cell>
          <cell r="BG310">
            <v>0</v>
          </cell>
          <cell r="BH310">
            <v>-48544.046380704363</v>
          </cell>
          <cell r="BI310">
            <v>7143</v>
          </cell>
          <cell r="BJ310">
            <v>41021.729263889683</v>
          </cell>
          <cell r="BK310">
            <v>238997</v>
          </cell>
          <cell r="BL310">
            <v>0</v>
          </cell>
          <cell r="BM310">
            <v>65.257662840898391</v>
          </cell>
          <cell r="BN310">
            <v>0</v>
          </cell>
          <cell r="BO310">
            <v>239062.25766284089</v>
          </cell>
          <cell r="BP310">
            <v>0</v>
          </cell>
          <cell r="BQ310">
            <v>262877.59898589872</v>
          </cell>
          <cell r="BR310">
            <v>0</v>
          </cell>
          <cell r="BS310">
            <v>41495.317276378039</v>
          </cell>
          <cell r="BT310">
            <v>304372.91626227676</v>
          </cell>
          <cell r="BU310">
            <v>-21342</v>
          </cell>
          <cell r="BV310">
            <v>-21342</v>
          </cell>
          <cell r="BW310">
            <v>-21342</v>
          </cell>
          <cell r="BX310">
            <v>-21277</v>
          </cell>
          <cell r="BY310">
            <v>19994</v>
          </cell>
          <cell r="BZ310">
            <v>0</v>
          </cell>
          <cell r="CA310"/>
          <cell r="CB310">
            <v>-65309</v>
          </cell>
          <cell r="CC310">
            <v>523596</v>
          </cell>
          <cell r="CD310">
            <v>41021.729263889683</v>
          </cell>
          <cell r="CE310">
            <v>-38731</v>
          </cell>
          <cell r="CF310">
            <v>-110196.35754422523</v>
          </cell>
          <cell r="CG310">
            <v>-60722</v>
          </cell>
          <cell r="CH310">
            <v>210425</v>
          </cell>
          <cell r="CI310">
            <v>48544.046380704363</v>
          </cell>
          <cell r="CJ310">
            <v>-7143</v>
          </cell>
          <cell r="CK310">
            <v>606794.41810036881</v>
          </cell>
          <cell r="CL310"/>
          <cell r="CM310"/>
          <cell r="CN310"/>
          <cell r="CO310"/>
          <cell r="CP310"/>
          <cell r="CQ310"/>
          <cell r="CR310"/>
          <cell r="CS310">
            <v>1.522404319666764E-5</v>
          </cell>
          <cell r="CT310">
            <v>1.5969798506016678E-5</v>
          </cell>
          <cell r="CU310">
            <v>2.1299882086241954E-5</v>
          </cell>
          <cell r="CV310">
            <v>2.613403868547701E-5</v>
          </cell>
          <cell r="CW310"/>
          <cell r="CX310"/>
          <cell r="CY310"/>
          <cell r="CZ310"/>
          <cell r="DA310"/>
          <cell r="DB310"/>
          <cell r="DC310"/>
          <cell r="DD310">
            <v>662298</v>
          </cell>
          <cell r="DE310">
            <v>523596</v>
          </cell>
          <cell r="DF310">
            <v>606795</v>
          </cell>
          <cell r="DG310">
            <v>826868</v>
          </cell>
          <cell r="DH310"/>
          <cell r="DI310"/>
          <cell r="DJ310"/>
          <cell r="DK310"/>
          <cell r="DL310"/>
          <cell r="DM310"/>
          <cell r="DN310"/>
          <cell r="DO310">
            <v>447255.68896036019</v>
          </cell>
          <cell r="DP310">
            <v>440795.25934749574</v>
          </cell>
          <cell r="DQ310">
            <v>640185.89295300166</v>
          </cell>
          <cell r="DR310">
            <v>3243183.3115768256</v>
          </cell>
          <cell r="DS310"/>
          <cell r="DT310"/>
          <cell r="DU310"/>
          <cell r="DV310"/>
          <cell r="DW310"/>
          <cell r="DX310"/>
          <cell r="DY310"/>
          <cell r="DZ310">
            <v>1.4808039704078506</v>
          </cell>
          <cell r="EA310">
            <v>1.1878439908248406</v>
          </cell>
          <cell r="EB310">
            <v>0.94784187949069187</v>
          </cell>
          <cell r="EC310">
            <v>0.25495567797491514</v>
          </cell>
          <cell r="ED310"/>
          <cell r="EE310"/>
          <cell r="EF310"/>
          <cell r="EG310"/>
          <cell r="EH310"/>
          <cell r="EI310"/>
          <cell r="EJ310"/>
          <cell r="EK310">
            <v>2.41E-2</v>
          </cell>
          <cell r="EL310">
            <v>3.5200000000000002E-2</v>
          </cell>
          <cell r="EM310">
            <v>4.396794443253986E-2</v>
          </cell>
          <cell r="EN310">
            <v>4.3984752298205455E-2</v>
          </cell>
        </row>
        <row r="311">
          <cell r="B311">
            <v>51000.2</v>
          </cell>
          <cell r="C311" t="str">
            <v>NC State Ports Authority (subset of DOT)</v>
          </cell>
          <cell r="D311">
            <v>6.6386798790538668E-4</v>
          </cell>
          <cell r="E311">
            <v>1021753.6961396533</v>
          </cell>
          <cell r="F311">
            <v>791868.57447768864</v>
          </cell>
          <cell r="G311">
            <v>109030</v>
          </cell>
          <cell r="H311">
            <v>-48036.250818772314</v>
          </cell>
          <cell r="I311">
            <v>-17333.010288116264</v>
          </cell>
          <cell r="J311">
            <v>201914.56292152748</v>
          </cell>
          <cell r="K311">
            <v>0</v>
          </cell>
          <cell r="L311">
            <v>-62597.874774021388</v>
          </cell>
          <cell r="M311">
            <v>2989.0698875345074</v>
          </cell>
          <cell r="N311">
            <v>142.50324681181868</v>
          </cell>
          <cell r="O311">
            <v>-1244.6854266558216</v>
          </cell>
          <cell r="P311">
            <v>2025.2043141880154</v>
          </cell>
          <cell r="Q311">
            <v>-2201538.6905725892</v>
          </cell>
          <cell r="R311">
            <v>370479</v>
          </cell>
          <cell r="S311">
            <v>169452.09910724917</v>
          </cell>
          <cell r="T311">
            <v>1946211</v>
          </cell>
          <cell r="U311">
            <v>1009572.8079689576</v>
          </cell>
          <cell r="V311">
            <v>13987.294873429852</v>
          </cell>
          <cell r="W311">
            <v>0</v>
          </cell>
          <cell r="X311">
            <v>2969771.1028423873</v>
          </cell>
          <cell r="Y311">
            <v>0</v>
          </cell>
          <cell r="Z311">
            <v>6314858.5119055621</v>
          </cell>
          <cell r="AA311">
            <v>0</v>
          </cell>
          <cell r="AB311">
            <v>1058888.9252345369</v>
          </cell>
          <cell r="AC311">
            <v>7373747.4371400988</v>
          </cell>
          <cell r="AD311" t="str">
            <v>N/A</v>
          </cell>
          <cell r="AE311">
            <v>-1532433</v>
          </cell>
          <cell r="AF311">
            <v>-1532433</v>
          </cell>
          <cell r="AG311">
            <v>-1530411</v>
          </cell>
          <cell r="AH311">
            <v>-102313</v>
          </cell>
          <cell r="AI311">
            <v>293613</v>
          </cell>
          <cell r="AJ311">
            <v>0</v>
          </cell>
          <cell r="AK311">
            <v>-4403977</v>
          </cell>
          <cell r="AL311">
            <v>18542673</v>
          </cell>
          <cell r="AM311">
            <v>169452.09910724917</v>
          </cell>
          <cell r="AN311">
            <v>-831313</v>
          </cell>
          <cell r="AO311">
            <v>934864.03293177998</v>
          </cell>
          <cell r="AP311">
            <v>-185415</v>
          </cell>
          <cell r="AQ311">
            <v>545155</v>
          </cell>
          <cell r="AR311">
            <v>2199513.4862584011</v>
          </cell>
          <cell r="AS311">
            <v>-370479</v>
          </cell>
          <cell r="AT311">
            <v>21004450.618297432</v>
          </cell>
          <cell r="AU311">
            <v>6.5088993359934408E-4</v>
          </cell>
          <cell r="AV311">
            <v>1141260.1964591418</v>
          </cell>
          <cell r="AW311">
            <v>821343.73384365835</v>
          </cell>
          <cell r="AX311">
            <v>289618</v>
          </cell>
          <cell r="AY311">
            <v>0</v>
          </cell>
          <cell r="AZ311">
            <v>-8781.6416580792156</v>
          </cell>
          <cell r="BA311">
            <v>-666291.32830889802</v>
          </cell>
          <cell r="BB311">
            <v>0</v>
          </cell>
          <cell r="BC311">
            <v>-57041.987027099349</v>
          </cell>
          <cell r="BD311">
            <v>1985.6119912274287</v>
          </cell>
          <cell r="BE311">
            <v>193.84283290508785</v>
          </cell>
          <cell r="BF311">
            <v>-72.387239936686626</v>
          </cell>
          <cell r="BG311">
            <v>0</v>
          </cell>
          <cell r="BH311">
            <v>-1483427.5137039002</v>
          </cell>
          <cell r="BI311">
            <v>80860</v>
          </cell>
          <cell r="BJ311">
            <v>119646.5271890189</v>
          </cell>
          <cell r="BK311">
            <v>1771535</v>
          </cell>
          <cell r="BL311">
            <v>0</v>
          </cell>
          <cell r="BM311">
            <v>1994.1685902945255</v>
          </cell>
          <cell r="BN311">
            <v>0</v>
          </cell>
          <cell r="BO311">
            <v>1773529.1685902944</v>
          </cell>
          <cell r="BP311">
            <v>0</v>
          </cell>
          <cell r="BQ311">
            <v>8033114.0921764327</v>
          </cell>
          <cell r="BR311">
            <v>0</v>
          </cell>
          <cell r="BS311">
            <v>1268029.7570356519</v>
          </cell>
          <cell r="BT311">
            <v>9301143.849212084</v>
          </cell>
          <cell r="BU311">
            <v>-1786036</v>
          </cell>
          <cell r="BV311">
            <v>-1786036</v>
          </cell>
          <cell r="BW311">
            <v>-1786036</v>
          </cell>
          <cell r="BX311">
            <v>-1784053</v>
          </cell>
          <cell r="BY311">
            <v>-385454</v>
          </cell>
          <cell r="BZ311">
            <v>0</v>
          </cell>
          <cell r="CA311"/>
          <cell r="CB311">
            <v>-7527615</v>
          </cell>
          <cell r="CC311">
            <v>20123893</v>
          </cell>
          <cell r="CD311">
            <v>119646.5271890189</v>
          </cell>
          <cell r="CE311">
            <v>-761378</v>
          </cell>
          <cell r="CF311">
            <v>-3367422.3901539575</v>
          </cell>
          <cell r="CG311">
            <v>-422728</v>
          </cell>
          <cell r="CH311">
            <v>1448095</v>
          </cell>
          <cell r="CI311">
            <v>1483427.5137039002</v>
          </cell>
          <cell r="CJ311">
            <v>-80860</v>
          </cell>
          <cell r="CK311">
            <v>18542673.650738966</v>
          </cell>
          <cell r="CL311"/>
          <cell r="CM311"/>
          <cell r="CN311"/>
          <cell r="CO311"/>
          <cell r="CP311"/>
          <cell r="CQ311"/>
          <cell r="CR311"/>
          <cell r="CS311">
            <v>6.0591550498597594E-4</v>
          </cell>
          <cell r="CT311">
            <v>6.1378360367883296E-4</v>
          </cell>
          <cell r="CU311">
            <v>6.5088993359934408E-4</v>
          </cell>
          <cell r="CV311">
            <v>6.6386798790538668E-4</v>
          </cell>
          <cell r="CW311"/>
          <cell r="CX311"/>
          <cell r="CY311"/>
          <cell r="CZ311"/>
          <cell r="DA311"/>
          <cell r="DB311"/>
          <cell r="DC311"/>
          <cell r="DD311">
            <v>26359384</v>
          </cell>
          <cell r="DE311">
            <v>20123893</v>
          </cell>
          <cell r="DF311">
            <v>18542673</v>
          </cell>
          <cell r="DG311">
            <v>21004451</v>
          </cell>
          <cell r="DH311"/>
          <cell r="DI311"/>
          <cell r="DJ311"/>
          <cell r="DK311"/>
          <cell r="DL311"/>
          <cell r="DM311"/>
          <cell r="DN311"/>
          <cell r="DO311">
            <v>12325795.269466814</v>
          </cell>
          <cell r="DP311">
            <v>12505472.447248802</v>
          </cell>
          <cell r="DQ311">
            <v>12584840.432851477</v>
          </cell>
          <cell r="DR311">
            <v>13258554.046741869</v>
          </cell>
          <cell r="DS311"/>
          <cell r="DT311"/>
          <cell r="DU311"/>
          <cell r="DV311"/>
          <cell r="DW311"/>
          <cell r="DX311"/>
          <cell r="DY311"/>
          <cell r="DZ311">
            <v>2.1385544237698708</v>
          </cell>
          <cell r="EA311">
            <v>1.6092069359944292</v>
          </cell>
          <cell r="EB311">
            <v>1.4734134372968444</v>
          </cell>
          <cell r="EC311">
            <v>1.5842188315521173</v>
          </cell>
          <cell r="ED311"/>
          <cell r="EE311"/>
          <cell r="EF311"/>
          <cell r="EG311"/>
          <cell r="EH311"/>
          <cell r="EI311"/>
          <cell r="EJ311"/>
          <cell r="EK311">
            <v>2.41E-2</v>
          </cell>
          <cell r="EL311">
            <v>3.5200000000000002E-2</v>
          </cell>
          <cell r="EM311">
            <v>4.396794443253986E-2</v>
          </cell>
          <cell r="EN311">
            <v>4.3984752298205455E-2</v>
          </cell>
        </row>
        <row r="312">
          <cell r="B312">
            <v>60000</v>
          </cell>
          <cell r="C312" t="str">
            <v>Legislative Retirement System</v>
          </cell>
          <cell r="D312">
            <v>1.3165794120858067E-4</v>
          </cell>
          <cell r="E312">
            <v>202633.64178839771</v>
          </cell>
          <cell r="F312">
            <v>157042.94848204742</v>
          </cell>
          <cell r="G312">
            <v>180673.76</v>
          </cell>
          <cell r="H312">
            <v>-9526.5233471084248</v>
          </cell>
          <cell r="I312">
            <v>-3437.4732492836602</v>
          </cell>
          <cell r="J312">
            <v>40043.587186896235</v>
          </cell>
          <cell r="K312">
            <v>0</v>
          </cell>
          <cell r="L312">
            <v>-12414.376754004243</v>
          </cell>
          <cell r="M312">
            <v>592.79072751048648</v>
          </cell>
          <cell r="N312">
            <v>28.261167028069092</v>
          </cell>
          <cell r="O312">
            <v>-246.84534231402668</v>
          </cell>
          <cell r="P312">
            <v>401.63742700413189</v>
          </cell>
          <cell r="Q312">
            <v>-436607.96539737732</v>
          </cell>
          <cell r="R312">
            <v>-221335</v>
          </cell>
          <cell r="S312">
            <v>-102151.55731120351</v>
          </cell>
          <cell r="T312">
            <v>903375</v>
          </cell>
          <cell r="U312">
            <v>200217.93461790177</v>
          </cell>
          <cell r="V312">
            <v>2773.95277323654</v>
          </cell>
          <cell r="W312">
            <v>0</v>
          </cell>
          <cell r="X312">
            <v>1106366.8873911381</v>
          </cell>
          <cell r="Y312">
            <v>685847</v>
          </cell>
          <cell r="Z312">
            <v>1252359.3332526491</v>
          </cell>
          <cell r="AA312">
            <v>0</v>
          </cell>
          <cell r="AB312">
            <v>209998.28038826064</v>
          </cell>
          <cell r="AC312">
            <v>2148204.6136409095</v>
          </cell>
          <cell r="AD312" t="str">
            <v>N/A</v>
          </cell>
          <cell r="AE312">
            <v>-439667</v>
          </cell>
          <cell r="AF312">
            <v>-439667</v>
          </cell>
          <cell r="AG312">
            <v>-439266</v>
          </cell>
          <cell r="AH312">
            <v>59482</v>
          </cell>
          <cell r="AI312">
            <v>217281</v>
          </cell>
          <cell r="AJ312">
            <v>0</v>
          </cell>
          <cell r="AK312">
            <v>-1041837</v>
          </cell>
          <cell r="AL312">
            <v>3082786</v>
          </cell>
          <cell r="AM312">
            <v>-102151.55731120351</v>
          </cell>
          <cell r="AN312">
            <v>-226402.76</v>
          </cell>
          <cell r="AO312">
            <v>185401.73065746677</v>
          </cell>
          <cell r="AP312">
            <v>-334958</v>
          </cell>
          <cell r="AQ312">
            <v>903375</v>
          </cell>
          <cell r="AR312">
            <v>436206.32797037321</v>
          </cell>
          <cell r="AS312">
            <v>221335</v>
          </cell>
          <cell r="AT312">
            <v>4165591.741316637</v>
          </cell>
          <cell r="AU312">
            <v>1.0821277339307114E-4</v>
          </cell>
          <cell r="AV312">
            <v>189738.57890078364</v>
          </cell>
          <cell r="AW312">
            <v>136551.32574680872</v>
          </cell>
          <cell r="AX312">
            <v>-21839</v>
          </cell>
          <cell r="AY312">
            <v>0</v>
          </cell>
          <cell r="AZ312">
            <v>-1459.979252574874</v>
          </cell>
          <cell r="BA312">
            <v>-110773.31020522608</v>
          </cell>
          <cell r="BB312">
            <v>0</v>
          </cell>
          <cell r="BC312">
            <v>-9483.4338302328088</v>
          </cell>
          <cell r="BD312">
            <v>330.11507685341013</v>
          </cell>
          <cell r="BE312">
            <v>32.227062469737305</v>
          </cell>
          <cell r="BF312">
            <v>-12.034636867867567</v>
          </cell>
          <cell r="BG312">
            <v>0</v>
          </cell>
          <cell r="BH312">
            <v>-246625.1160127772</v>
          </cell>
          <cell r="BI312">
            <v>-199493</v>
          </cell>
          <cell r="BJ312">
            <v>-263033.62715076329</v>
          </cell>
          <cell r="BK312">
            <v>0</v>
          </cell>
          <cell r="BL312">
            <v>0</v>
          </cell>
          <cell r="BM312">
            <v>331.53764197243544</v>
          </cell>
          <cell r="BN312">
            <v>0</v>
          </cell>
          <cell r="BO312">
            <v>331.53764197243544</v>
          </cell>
          <cell r="BP312">
            <v>907182</v>
          </cell>
          <cell r="BQ312">
            <v>1335533.8745067522</v>
          </cell>
          <cell r="BR312">
            <v>0</v>
          </cell>
          <cell r="BS312">
            <v>210814.47057412032</v>
          </cell>
          <cell r="BT312">
            <v>2453530.3450808725</v>
          </cell>
          <cell r="BU312">
            <v>-579863</v>
          </cell>
          <cell r="BV312">
            <v>-579863</v>
          </cell>
          <cell r="BW312">
            <v>-579863</v>
          </cell>
          <cell r="BX312">
            <v>-579534</v>
          </cell>
          <cell r="BY312">
            <v>-134075</v>
          </cell>
          <cell r="BZ312">
            <v>0</v>
          </cell>
          <cell r="CA312"/>
          <cell r="CB312">
            <v>-2453198</v>
          </cell>
          <cell r="CC312">
            <v>3725775</v>
          </cell>
          <cell r="CD312">
            <v>-263033.62715076329</v>
          </cell>
          <cell r="CE312">
            <v>-218813.21</v>
          </cell>
          <cell r="CF312">
            <v>-559845.98503376124</v>
          </cell>
          <cell r="CG312">
            <v>61795</v>
          </cell>
          <cell r="CH312">
            <v>-109209.79000000001</v>
          </cell>
          <cell r="CI312">
            <v>246625.1160127772</v>
          </cell>
          <cell r="CJ312">
            <v>199493</v>
          </cell>
          <cell r="CK312">
            <v>3082785.5038282527</v>
          </cell>
          <cell r="CL312"/>
          <cell r="CM312"/>
          <cell r="CN312"/>
          <cell r="CO312"/>
          <cell r="CP312"/>
          <cell r="CQ312"/>
          <cell r="CR312"/>
          <cell r="CS312">
            <v>1.4349776773514539E-4</v>
          </cell>
          <cell r="CT312">
            <v>1.1363703194051211E-4</v>
          </cell>
          <cell r="CU312">
            <v>1.0821277339307114E-4</v>
          </cell>
          <cell r="CV312">
            <v>1.3165794120858067E-4</v>
          </cell>
          <cell r="CW312"/>
          <cell r="CX312"/>
          <cell r="CY312"/>
          <cell r="CZ312"/>
          <cell r="DA312"/>
          <cell r="DB312"/>
          <cell r="DC312"/>
          <cell r="DD312">
            <v>6242641</v>
          </cell>
          <cell r="DE312">
            <v>3725775</v>
          </cell>
          <cell r="DF312">
            <v>3082786</v>
          </cell>
          <cell r="DG312">
            <v>4165591</v>
          </cell>
          <cell r="DH312"/>
          <cell r="DI312"/>
          <cell r="DJ312"/>
          <cell r="DK312"/>
          <cell r="DL312"/>
          <cell r="DM312"/>
          <cell r="DN312"/>
          <cell r="DO312">
            <v>3616730.4149406692</v>
          </cell>
          <cell r="DP312">
            <v>3618127.757320472</v>
          </cell>
          <cell r="DQ312">
            <v>3616770.2934022532</v>
          </cell>
          <cell r="DR312">
            <v>3610882.0983089749</v>
          </cell>
          <cell r="DS312"/>
          <cell r="DT312"/>
          <cell r="DU312"/>
          <cell r="DV312"/>
          <cell r="DW312"/>
          <cell r="DX312"/>
          <cell r="DY312"/>
          <cell r="DZ312">
            <v>1.7260454288248099</v>
          </cell>
          <cell r="EA312">
            <v>1.0297521950300754</v>
          </cell>
          <cell r="EB312">
            <v>0.85235880355013083</v>
          </cell>
          <cell r="EC312">
            <v>1.1536214383601178</v>
          </cell>
          <cell r="ED312"/>
          <cell r="EE312"/>
          <cell r="EF312"/>
          <cell r="EG312"/>
          <cell r="EH312"/>
          <cell r="EI312"/>
          <cell r="EJ312"/>
          <cell r="EK312">
            <v>2.41E-2</v>
          </cell>
          <cell r="EL312">
            <v>3.5200000000000002E-2</v>
          </cell>
          <cell r="EM312">
            <v>4.396794443253986E-2</v>
          </cell>
          <cell r="EN312">
            <v>4.3984752298205455E-2</v>
          </cell>
        </row>
        <row r="313">
          <cell r="B313">
            <v>90901</v>
          </cell>
          <cell r="C313" t="str">
            <v>Bladen County</v>
          </cell>
          <cell r="D313">
            <v>8.4325306160218394E-4</v>
          </cell>
          <cell r="E313">
            <v>1297843.7704031956</v>
          </cell>
          <cell r="F313">
            <v>1005840.9382288726</v>
          </cell>
          <cell r="G313">
            <v>433102.67000000004</v>
          </cell>
          <cell r="H313">
            <v>-61016.220557080262</v>
          </cell>
          <cell r="I313">
            <v>-22016.597062244935</v>
          </cell>
          <cell r="J313">
            <v>256474.29378672008</v>
          </cell>
          <cell r="K313">
            <v>0</v>
          </cell>
          <cell r="L313">
            <v>-79512.569538910495</v>
          </cell>
          <cell r="M313">
            <v>3796.7523361972867</v>
          </cell>
          <cell r="N313">
            <v>181.0093291912784</v>
          </cell>
          <cell r="O313">
            <v>-1581.014321944873</v>
          </cell>
          <cell r="P313">
            <v>2572.4387520134233</v>
          </cell>
          <cell r="Q313">
            <v>-2796420.7867868715</v>
          </cell>
          <cell r="R313">
            <v>498041</v>
          </cell>
          <cell r="S313">
            <v>537305.6845691381</v>
          </cell>
          <cell r="T313">
            <v>4366778</v>
          </cell>
          <cell r="U313">
            <v>1282371.4605010697</v>
          </cell>
          <cell r="V313">
            <v>17766.82931009656</v>
          </cell>
          <cell r="W313">
            <v>0</v>
          </cell>
          <cell r="X313">
            <v>5666916.289811166</v>
          </cell>
          <cell r="Y313">
            <v>942860</v>
          </cell>
          <cell r="Z313">
            <v>8021208.8408575142</v>
          </cell>
          <cell r="AA313">
            <v>0</v>
          </cell>
          <cell r="AB313">
            <v>1345013.3827328414</v>
          </cell>
          <cell r="AC313">
            <v>10309082.223590355</v>
          </cell>
          <cell r="AD313" t="str">
            <v>N/A</v>
          </cell>
          <cell r="AE313">
            <v>-1624451</v>
          </cell>
          <cell r="AF313">
            <v>-1624451</v>
          </cell>
          <cell r="AG313">
            <v>-1621882</v>
          </cell>
          <cell r="AH313">
            <v>-438942</v>
          </cell>
          <cell r="AI313">
            <v>667560</v>
          </cell>
          <cell r="AJ313">
            <v>0</v>
          </cell>
          <cell r="AK313">
            <v>-4642166</v>
          </cell>
          <cell r="AL313">
            <v>22295721</v>
          </cell>
          <cell r="AM313">
            <v>537305.6845691381</v>
          </cell>
          <cell r="AN313">
            <v>-935610.67</v>
          </cell>
          <cell r="AO313">
            <v>1187475.4805376146</v>
          </cell>
          <cell r="AP313">
            <v>-866104</v>
          </cell>
          <cell r="AQ313">
            <v>2165510</v>
          </cell>
          <cell r="AR313">
            <v>2793848.3480348582</v>
          </cell>
          <cell r="AS313">
            <v>-498041</v>
          </cell>
          <cell r="AT313">
            <v>26680104.843141612</v>
          </cell>
          <cell r="AU313">
            <v>7.8263041768950373E-4</v>
          </cell>
          <cell r="AV313">
            <v>1372251.8941228918</v>
          </cell>
          <cell r="AW313">
            <v>987584.16177995526</v>
          </cell>
          <cell r="AX313">
            <v>-235718</v>
          </cell>
          <cell r="AY313">
            <v>0</v>
          </cell>
          <cell r="AZ313">
            <v>-10559.050807340691</v>
          </cell>
          <cell r="BA313">
            <v>-801149.06324280659</v>
          </cell>
          <cell r="BB313">
            <v>0</v>
          </cell>
          <cell r="BC313">
            <v>-68587.316884728367</v>
          </cell>
          <cell r="BD313">
            <v>2387.5009611381947</v>
          </cell>
          <cell r="BE313">
            <v>233.07672995294649</v>
          </cell>
          <cell r="BF313">
            <v>-87.038457506567994</v>
          </cell>
          <cell r="BG313">
            <v>0</v>
          </cell>
          <cell r="BH313">
            <v>-1783674.0664310611</v>
          </cell>
          <cell r="BI313">
            <v>733756</v>
          </cell>
          <cell r="BJ313">
            <v>196438.09777049511</v>
          </cell>
          <cell r="BK313">
            <v>2935024</v>
          </cell>
          <cell r="BL313">
            <v>0</v>
          </cell>
          <cell r="BM313">
            <v>2397.789420609141</v>
          </cell>
          <cell r="BN313">
            <v>0</v>
          </cell>
          <cell r="BO313">
            <v>2937421.7894206094</v>
          </cell>
          <cell r="BP313">
            <v>1178575</v>
          </cell>
          <cell r="BQ313">
            <v>9659020.8463377841</v>
          </cell>
          <cell r="BR313">
            <v>0</v>
          </cell>
          <cell r="BS313">
            <v>1524679.6841728452</v>
          </cell>
          <cell r="BT313">
            <v>12362275.530510629</v>
          </cell>
          <cell r="BU313">
            <v>-2094954</v>
          </cell>
          <cell r="BV313">
            <v>-2094954</v>
          </cell>
          <cell r="BW313">
            <v>-2094954</v>
          </cell>
          <cell r="BX313">
            <v>-2092570</v>
          </cell>
          <cell r="BY313">
            <v>-1047423</v>
          </cell>
          <cell r="BZ313">
            <v>0</v>
          </cell>
          <cell r="CA313"/>
          <cell r="CB313">
            <v>-9424855</v>
          </cell>
          <cell r="CC313">
            <v>26753885</v>
          </cell>
          <cell r="CD313">
            <v>196438.09777049511</v>
          </cell>
          <cell r="CE313">
            <v>-857111.95000000019</v>
          </cell>
          <cell r="CF313">
            <v>-4048990.5523188361</v>
          </cell>
          <cell r="CG313">
            <v>380157</v>
          </cell>
          <cell r="CH313">
            <v>-1178575.0499999998</v>
          </cell>
          <cell r="CI313">
            <v>1783674.0664310611</v>
          </cell>
          <cell r="CJ313">
            <v>-733756</v>
          </cell>
          <cell r="CK313">
            <v>22295720.611882716</v>
          </cell>
          <cell r="CL313"/>
          <cell r="CM313"/>
          <cell r="CN313"/>
          <cell r="CO313"/>
          <cell r="CP313"/>
          <cell r="CQ313"/>
          <cell r="CR313"/>
          <cell r="CS313">
            <v>7.1481501490372695E-4</v>
          </cell>
          <cell r="CT313">
            <v>8.1599998592120099E-4</v>
          </cell>
          <cell r="CU313">
            <v>7.8263041768950373E-4</v>
          </cell>
          <cell r="CV313">
            <v>8.4325306160218394E-4</v>
          </cell>
          <cell r="CW313"/>
          <cell r="CX313"/>
          <cell r="CY313"/>
          <cell r="CZ313"/>
          <cell r="DA313"/>
          <cell r="DB313"/>
          <cell r="DC313"/>
          <cell r="DD313">
            <v>31096883</v>
          </cell>
          <cell r="DE313">
            <v>26753885</v>
          </cell>
          <cell r="DF313">
            <v>22295721</v>
          </cell>
          <cell r="DG313">
            <v>26680105</v>
          </cell>
          <cell r="DH313"/>
          <cell r="DI313"/>
          <cell r="DJ313"/>
          <cell r="DK313"/>
          <cell r="DL313"/>
          <cell r="DM313"/>
          <cell r="DN313"/>
          <cell r="DO313">
            <v>13200527.889120577</v>
          </cell>
          <cell r="DP313">
            <v>13364597.360440426</v>
          </cell>
          <cell r="DQ313">
            <v>14167229.84357333</v>
          </cell>
          <cell r="DR313">
            <v>14921990.435495865</v>
          </cell>
          <cell r="DS313"/>
          <cell r="DT313"/>
          <cell r="DU313"/>
          <cell r="DV313"/>
          <cell r="DW313"/>
          <cell r="DX313"/>
          <cell r="DY313"/>
          <cell r="DZ313">
            <v>2.3557302602745898</v>
          </cell>
          <cell r="EA313">
            <v>2.001847439055084</v>
          </cell>
          <cell r="EB313">
            <v>1.5737530375505266</v>
          </cell>
          <cell r="EC313">
            <v>1.7879722625028882</v>
          </cell>
          <cell r="ED313"/>
          <cell r="EE313"/>
          <cell r="EF313"/>
          <cell r="EG313"/>
          <cell r="EH313"/>
          <cell r="EI313"/>
          <cell r="EJ313"/>
          <cell r="EK313">
            <v>2.41E-2</v>
          </cell>
          <cell r="EL313">
            <v>3.5200000000000002E-2</v>
          </cell>
          <cell r="EM313">
            <v>4.396794443253986E-2</v>
          </cell>
          <cell r="EN313">
            <v>4.3984752298205455E-2</v>
          </cell>
        </row>
        <row r="314">
          <cell r="B314">
            <v>91041</v>
          </cell>
          <cell r="C314" t="str">
            <v>Town Of Sunset Beach</v>
          </cell>
          <cell r="D314">
            <v>1.6310670020699603E-4</v>
          </cell>
          <cell r="E314">
            <v>251036.16507773518</v>
          </cell>
          <cell r="F314">
            <v>194555.35216902371</v>
          </cell>
          <cell r="G314">
            <v>56721.69</v>
          </cell>
          <cell r="H314">
            <v>-11802.096959195747</v>
          </cell>
          <cell r="I314">
            <v>-4258.5727347218844</v>
          </cell>
          <cell r="J314">
            <v>49608.685283619765</v>
          </cell>
          <cell r="K314">
            <v>0</v>
          </cell>
          <cell r="L314">
            <v>-15379.76371865142</v>
          </cell>
          <cell r="M314">
            <v>734.38896727361589</v>
          </cell>
          <cell r="N314">
            <v>35.01183183963294</v>
          </cell>
          <cell r="O314">
            <v>-305.80858911139666</v>
          </cell>
          <cell r="P314">
            <v>497.5754200385648</v>
          </cell>
          <cell r="Q314">
            <v>-540899.27175175399</v>
          </cell>
          <cell r="R314">
            <v>176387</v>
          </cell>
          <cell r="S314">
            <v>156930.35499609605</v>
          </cell>
          <cell r="T314">
            <v>851586</v>
          </cell>
          <cell r="U314">
            <v>248043.42478703184</v>
          </cell>
          <cell r="V314">
            <v>3436.5590044876803</v>
          </cell>
          <cell r="W314">
            <v>0</v>
          </cell>
          <cell r="X314">
            <v>1103065.9837915197</v>
          </cell>
          <cell r="Y314">
            <v>0</v>
          </cell>
          <cell r="Z314">
            <v>1551506.8551517066</v>
          </cell>
          <cell r="AA314">
            <v>0</v>
          </cell>
          <cell r="AB314">
            <v>260159.97401180974</v>
          </cell>
          <cell r="AC314">
            <v>1811666.8291635164</v>
          </cell>
          <cell r="AD314" t="str">
            <v>N/A</v>
          </cell>
          <cell r="AE314">
            <v>-261208</v>
          </cell>
          <cell r="AF314">
            <v>-261208</v>
          </cell>
          <cell r="AG314">
            <v>-260711</v>
          </cell>
          <cell r="AH314">
            <v>-27545</v>
          </cell>
          <cell r="AI314">
            <v>102072</v>
          </cell>
          <cell r="AJ314">
            <v>0</v>
          </cell>
          <cell r="AK314">
            <v>-708600</v>
          </cell>
          <cell r="AL314">
            <v>4406908</v>
          </cell>
          <cell r="AM314">
            <v>156930.35499609605</v>
          </cell>
          <cell r="AN314">
            <v>-160324.69</v>
          </cell>
          <cell r="AO314">
            <v>229688.1162093911</v>
          </cell>
          <cell r="AP314">
            <v>-120212</v>
          </cell>
          <cell r="AQ314">
            <v>283610</v>
          </cell>
          <cell r="AR314">
            <v>540401.69633171544</v>
          </cell>
          <cell r="AS314">
            <v>-176387</v>
          </cell>
          <cell r="AT314">
            <v>5160614.4775372026</v>
          </cell>
          <cell r="AU314">
            <v>1.5469248532997104E-4</v>
          </cell>
          <cell r="AV314">
            <v>271235.37649778393</v>
          </cell>
          <cell r="AW314">
            <v>195203.05498637966</v>
          </cell>
          <cell r="AX314">
            <v>38817</v>
          </cell>
          <cell r="AY314">
            <v>0</v>
          </cell>
          <cell r="AZ314">
            <v>-2087.0717201806956</v>
          </cell>
          <cell r="BA314">
            <v>-158352.82773532049</v>
          </cell>
          <cell r="BB314">
            <v>0</v>
          </cell>
          <cell r="BC314">
            <v>-13556.77248315468</v>
          </cell>
          <cell r="BD314">
            <v>471.90659736494825</v>
          </cell>
          <cell r="BE314">
            <v>46.069278441089338</v>
          </cell>
          <cell r="BF314">
            <v>-17.203772057221247</v>
          </cell>
          <cell r="BG314">
            <v>0</v>
          </cell>
          <cell r="BH314">
            <v>-352555.90393408912</v>
          </cell>
          <cell r="BI314">
            <v>137572</v>
          </cell>
          <cell r="BJ314">
            <v>116775.62771516747</v>
          </cell>
          <cell r="BK314">
            <v>744363</v>
          </cell>
          <cell r="BL314">
            <v>0</v>
          </cell>
          <cell r="BM314">
            <v>473.94018477709608</v>
          </cell>
          <cell r="BN314">
            <v>0</v>
          </cell>
          <cell r="BO314">
            <v>744836.94018477714</v>
          </cell>
          <cell r="BP314">
            <v>0</v>
          </cell>
          <cell r="BQ314">
            <v>1909174.3775882521</v>
          </cell>
          <cell r="BR314">
            <v>0</v>
          </cell>
          <cell r="BS314">
            <v>301363.81661872112</v>
          </cell>
          <cell r="BT314">
            <v>2210538.1942069731</v>
          </cell>
          <cell r="BU314">
            <v>-336137</v>
          </cell>
          <cell r="BV314">
            <v>-336137</v>
          </cell>
          <cell r="BW314">
            <v>-336137</v>
          </cell>
          <cell r="BX314">
            <v>-335666</v>
          </cell>
          <cell r="BY314">
            <v>-121625</v>
          </cell>
          <cell r="BZ314">
            <v>0</v>
          </cell>
          <cell r="CA314"/>
          <cell r="CB314">
            <v>-1465702</v>
          </cell>
          <cell r="CC314">
            <v>4886483</v>
          </cell>
          <cell r="CD314">
            <v>116775.62771516747</v>
          </cell>
          <cell r="CE314">
            <v>-140690.94</v>
          </cell>
          <cell r="CF314">
            <v>-800311.86810358136</v>
          </cell>
          <cell r="CG314">
            <v>-64407</v>
          </cell>
          <cell r="CH314">
            <v>194074.94</v>
          </cell>
          <cell r="CI314">
            <v>352555.90393408912</v>
          </cell>
          <cell r="CJ314">
            <v>-137572</v>
          </cell>
          <cell r="CK314">
            <v>4406907.6635456746</v>
          </cell>
          <cell r="CL314"/>
          <cell r="CM314"/>
          <cell r="CN314"/>
          <cell r="CO314"/>
          <cell r="CP314"/>
          <cell r="CQ314"/>
          <cell r="CR314"/>
          <cell r="CS314">
            <v>1.2964012648099919E-4</v>
          </cell>
          <cell r="CT314">
            <v>1.4903892574203557E-4</v>
          </cell>
          <cell r="CU314">
            <v>1.5469248532997104E-4</v>
          </cell>
          <cell r="CV314">
            <v>1.6310670020699603E-4</v>
          </cell>
          <cell r="CW314"/>
          <cell r="CX314"/>
          <cell r="CY314"/>
          <cell r="CZ314"/>
          <cell r="DA314"/>
          <cell r="DB314"/>
          <cell r="DC314"/>
          <cell r="DD314">
            <v>5639786</v>
          </cell>
          <cell r="DE314">
            <v>4886483</v>
          </cell>
          <cell r="DF314">
            <v>4406908</v>
          </cell>
          <cell r="DG314">
            <v>5160614</v>
          </cell>
          <cell r="DH314"/>
          <cell r="DI314"/>
          <cell r="DJ314"/>
          <cell r="DK314"/>
          <cell r="DL314"/>
          <cell r="DM314"/>
          <cell r="DN314"/>
          <cell r="DO314">
            <v>2124507.5912101571</v>
          </cell>
          <cell r="DP314">
            <v>2120562.4950688495</v>
          </cell>
          <cell r="DQ314">
            <v>2325484.8843122353</v>
          </cell>
          <cell r="DR314">
            <v>2557007.4898289046</v>
          </cell>
          <cell r="DS314"/>
          <cell r="DT314"/>
          <cell r="DU314"/>
          <cell r="DV314"/>
          <cell r="DW314"/>
          <cell r="DX314"/>
          <cell r="DY314"/>
          <cell r="DZ314">
            <v>2.6546320772558305</v>
          </cell>
          <cell r="EA314">
            <v>2.3043334074628854</v>
          </cell>
          <cell r="EB314">
            <v>1.8950490840551508</v>
          </cell>
          <cell r="EC314">
            <v>2.0182240453059093</v>
          </cell>
          <cell r="ED314"/>
          <cell r="EE314"/>
          <cell r="EF314"/>
          <cell r="EG314"/>
          <cell r="EH314"/>
          <cell r="EI314"/>
          <cell r="EJ314"/>
          <cell r="EK314">
            <v>2.41E-2</v>
          </cell>
          <cell r="EL314">
            <v>3.5200000000000002E-2</v>
          </cell>
          <cell r="EM314">
            <v>4.396794443253986E-2</v>
          </cell>
          <cell r="EN314">
            <v>4.3984752298205455E-2</v>
          </cell>
        </row>
        <row r="315">
          <cell r="B315">
            <v>91111</v>
          </cell>
          <cell r="C315" t="str">
            <v>Town Of Biltmore Forest</v>
          </cell>
          <cell r="D315">
            <v>7.716274710258015E-5</v>
          </cell>
          <cell r="E315">
            <v>118760.54199436247</v>
          </cell>
          <cell r="F315">
            <v>92040.519597415507</v>
          </cell>
          <cell r="G315">
            <v>-8764.8300000000017</v>
          </cell>
          <cell r="H315">
            <v>-5583.3526261448478</v>
          </cell>
          <cell r="I315">
            <v>-2014.6515779564115</v>
          </cell>
          <cell r="J315">
            <v>23468.946596145117</v>
          </cell>
          <cell r="K315">
            <v>0</v>
          </cell>
          <cell r="L315">
            <v>-7275.8802477988875</v>
          </cell>
          <cell r="M315">
            <v>347.4257653716449</v>
          </cell>
          <cell r="N315">
            <v>16.563446642051446</v>
          </cell>
          <cell r="O315">
            <v>-144.67235737988042</v>
          </cell>
          <cell r="P315">
            <v>235.39367942684333</v>
          </cell>
          <cell r="Q315">
            <v>-255889.38811944745</v>
          </cell>
          <cell r="R315">
            <v>63267</v>
          </cell>
          <cell r="S315">
            <v>18463.616150636139</v>
          </cell>
          <cell r="T315">
            <v>316173</v>
          </cell>
          <cell r="U315">
            <v>117344.73220909812</v>
          </cell>
          <cell r="V315">
            <v>1625.7721665011254</v>
          </cell>
          <cell r="W315">
            <v>0</v>
          </cell>
          <cell r="X315">
            <v>435143.50437559927</v>
          </cell>
          <cell r="Y315">
            <v>212311</v>
          </cell>
          <cell r="Z315">
            <v>733989.044840327</v>
          </cell>
          <cell r="AA315">
            <v>0</v>
          </cell>
          <cell r="AB315">
            <v>123076.8463552428</v>
          </cell>
          <cell r="AC315">
            <v>1069376.8911955699</v>
          </cell>
          <cell r="AD315" t="str">
            <v>N/A</v>
          </cell>
          <cell r="AE315">
            <v>-179348</v>
          </cell>
          <cell r="AF315">
            <v>-179348</v>
          </cell>
          <cell r="AG315">
            <v>-179113</v>
          </cell>
          <cell r="AH315">
            <v>-109115</v>
          </cell>
          <cell r="AI315">
            <v>12691</v>
          </cell>
          <cell r="AJ315">
            <v>0</v>
          </cell>
          <cell r="AK315">
            <v>-634233</v>
          </cell>
          <cell r="AL315">
            <v>2238634</v>
          </cell>
          <cell r="AM315">
            <v>18463.616150636139</v>
          </cell>
          <cell r="AN315">
            <v>-93204.17</v>
          </cell>
          <cell r="AO315">
            <v>108661.17701505122</v>
          </cell>
          <cell r="AP315">
            <v>20264</v>
          </cell>
          <cell r="AQ315">
            <v>-43815</v>
          </cell>
          <cell r="AR315">
            <v>255653.99444002062</v>
          </cell>
          <cell r="AS315">
            <v>-63267</v>
          </cell>
          <cell r="AT315">
            <v>2441390.6176057081</v>
          </cell>
          <cell r="AU315">
            <v>7.8581132189634563E-5</v>
          </cell>
          <cell r="AV315">
            <v>137782.92416476004</v>
          </cell>
          <cell r="AW315">
            <v>99159.807504452066</v>
          </cell>
          <cell r="AX315">
            <v>-42126</v>
          </cell>
          <cell r="AY315">
            <v>0</v>
          </cell>
          <cell r="AZ315">
            <v>-1060.1966758949734</v>
          </cell>
          <cell r="BA315">
            <v>-80440.523418630226</v>
          </cell>
          <cell r="BB315">
            <v>0</v>
          </cell>
          <cell r="BC315">
            <v>-6886.608152239568</v>
          </cell>
          <cell r="BD315">
            <v>239.72046625015329</v>
          </cell>
          <cell r="BE315">
            <v>23.402404139659449</v>
          </cell>
          <cell r="BF315">
            <v>-8.7392214515472695</v>
          </cell>
          <cell r="BG315">
            <v>0</v>
          </cell>
          <cell r="BH315">
            <v>-179092.35883168771</v>
          </cell>
          <cell r="BI315">
            <v>105391</v>
          </cell>
          <cell r="BJ315">
            <v>32982.428239697882</v>
          </cell>
          <cell r="BK315">
            <v>421564</v>
          </cell>
          <cell r="BL315">
            <v>0</v>
          </cell>
          <cell r="BM315">
            <v>240.75349381391823</v>
          </cell>
          <cell r="BN315">
            <v>0</v>
          </cell>
          <cell r="BO315">
            <v>421804.75349381391</v>
          </cell>
          <cell r="BP315">
            <v>210620</v>
          </cell>
          <cell r="BQ315">
            <v>969827.87378656829</v>
          </cell>
          <cell r="BR315">
            <v>0</v>
          </cell>
          <cell r="BS315">
            <v>153087.65555336463</v>
          </cell>
          <cell r="BT315">
            <v>1333535.5293399328</v>
          </cell>
          <cell r="BU315">
            <v>-197086</v>
          </cell>
          <cell r="BV315">
            <v>-197086</v>
          </cell>
          <cell r="BW315">
            <v>-197086</v>
          </cell>
          <cell r="BX315">
            <v>-196847</v>
          </cell>
          <cell r="BY315">
            <v>-123625</v>
          </cell>
          <cell r="BZ315">
            <v>0</v>
          </cell>
          <cell r="CA315"/>
          <cell r="CB315">
            <v>-911730</v>
          </cell>
          <cell r="CC315">
            <v>2769848</v>
          </cell>
          <cell r="CD315">
            <v>32982.428239697882</v>
          </cell>
          <cell r="CE315">
            <v>-87946.849999999991</v>
          </cell>
          <cell r="CF315">
            <v>-406544.71719316504</v>
          </cell>
          <cell r="CG315">
            <v>67214</v>
          </cell>
          <cell r="CH315">
            <v>-210620.15000000002</v>
          </cell>
          <cell r="CI315">
            <v>179092.35883168771</v>
          </cell>
          <cell r="CJ315">
            <v>-105391</v>
          </cell>
          <cell r="CK315">
            <v>2238634.069878221</v>
          </cell>
          <cell r="CL315"/>
          <cell r="CM315"/>
          <cell r="CN315"/>
          <cell r="CO315"/>
          <cell r="CP315"/>
          <cell r="CQ315"/>
          <cell r="CR315"/>
          <cell r="CS315">
            <v>7.0042831531665577E-5</v>
          </cell>
          <cell r="CT315">
            <v>8.4481050860215094E-5</v>
          </cell>
          <cell r="CU315">
            <v>7.8581132189634563E-5</v>
          </cell>
          <cell r="CV315">
            <v>7.716274710258015E-5</v>
          </cell>
          <cell r="CW315"/>
          <cell r="CX315"/>
          <cell r="CY315"/>
          <cell r="CZ315"/>
          <cell r="DA315"/>
          <cell r="DB315"/>
          <cell r="DC315"/>
          <cell r="DD315">
            <v>3047101</v>
          </cell>
          <cell r="DE315">
            <v>2769848</v>
          </cell>
          <cell r="DF315">
            <v>2238634</v>
          </cell>
          <cell r="DG315">
            <v>2441391</v>
          </cell>
          <cell r="DH315"/>
          <cell r="DI315"/>
          <cell r="DJ315"/>
          <cell r="DK315"/>
          <cell r="DL315"/>
          <cell r="DM315"/>
          <cell r="DN315"/>
          <cell r="DO315">
            <v>1394496.4480083075</v>
          </cell>
          <cell r="DP315">
            <v>1455487.9273001943</v>
          </cell>
          <cell r="DQ315">
            <v>1453676.1947704344</v>
          </cell>
          <cell r="DR315">
            <v>1486506.9177634865</v>
          </cell>
          <cell r="DS315"/>
          <cell r="DT315"/>
          <cell r="DU315"/>
          <cell r="DV315"/>
          <cell r="DW315"/>
          <cell r="DX315"/>
          <cell r="DY315"/>
          <cell r="DZ315">
            <v>2.1850905424334557</v>
          </cell>
          <cell r="EA315">
            <v>1.9030374268633277</v>
          </cell>
          <cell r="EB315">
            <v>1.539981192547166</v>
          </cell>
          <cell r="EC315">
            <v>1.6423677352764545</v>
          </cell>
          <cell r="ED315"/>
          <cell r="EE315"/>
          <cell r="EF315"/>
          <cell r="EG315"/>
          <cell r="EH315"/>
          <cell r="EI315"/>
          <cell r="EJ315"/>
          <cell r="EK315">
            <v>2.41E-2</v>
          </cell>
          <cell r="EL315">
            <v>3.5200000000000002E-2</v>
          </cell>
          <cell r="EM315">
            <v>4.396794443253986E-2</v>
          </cell>
          <cell r="EN315">
            <v>4.3984752298205455E-2</v>
          </cell>
        </row>
        <row r="316">
          <cell r="B316">
            <v>91151</v>
          </cell>
          <cell r="C316" t="str">
            <v>Town Of Black Mountain</v>
          </cell>
          <cell r="D316">
            <v>2.2674264310562726E-4</v>
          </cell>
          <cell r="E316">
            <v>348977.71527833765</v>
          </cell>
          <cell r="F316">
            <v>270460.96037235879</v>
          </cell>
          <cell r="G316">
            <v>53705.72000000003</v>
          </cell>
          <cell r="H316">
            <v>-16406.675233579081</v>
          </cell>
          <cell r="I316">
            <v>-5920.051331447281</v>
          </cell>
          <cell r="J316">
            <v>68963.472425890621</v>
          </cell>
          <cell r="K316">
            <v>0</v>
          </cell>
          <cell r="L316">
            <v>-21380.165692037448</v>
          </cell>
          <cell r="M316">
            <v>1020.9102096719956</v>
          </cell>
          <cell r="N316">
            <v>48.671668798481527</v>
          </cell>
          <cell r="O316">
            <v>-425.11955481609743</v>
          </cell>
          <cell r="P316">
            <v>691.70405471238689</v>
          </cell>
          <cell r="Q316">
            <v>-751930.67099791102</v>
          </cell>
          <cell r="R316">
            <v>100016</v>
          </cell>
          <cell r="S316">
            <v>47822.471199978958</v>
          </cell>
          <cell r="T316">
            <v>870252</v>
          </cell>
          <cell r="U316">
            <v>344817.3598620267</v>
          </cell>
          <cell r="V316">
            <v>4777.3296307085584</v>
          </cell>
          <cell r="W316">
            <v>0</v>
          </cell>
          <cell r="X316">
            <v>1219846.6894927353</v>
          </cell>
          <cell r="Y316">
            <v>402232</v>
          </cell>
          <cell r="Z316">
            <v>2156825.9592471868</v>
          </cell>
          <cell r="AA316">
            <v>0</v>
          </cell>
          <cell r="AB316">
            <v>361661.17065005063</v>
          </cell>
          <cell r="AC316">
            <v>2920719.1298972373</v>
          </cell>
          <cell r="AD316" t="str">
            <v>N/A</v>
          </cell>
          <cell r="AE316">
            <v>-533453</v>
          </cell>
          <cell r="AF316">
            <v>-533453</v>
          </cell>
          <cell r="AG316">
            <v>-532762</v>
          </cell>
          <cell r="AH316">
            <v>-217955</v>
          </cell>
          <cell r="AI316">
            <v>116749</v>
          </cell>
          <cell r="AJ316">
            <v>0</v>
          </cell>
          <cell r="AK316">
            <v>-1700874</v>
          </cell>
          <cell r="AL316">
            <v>6227776</v>
          </cell>
          <cell r="AM316">
            <v>47822.471199978958</v>
          </cell>
          <cell r="AN316">
            <v>-224425.72000000003</v>
          </cell>
          <cell r="AO316">
            <v>319300.74296871817</v>
          </cell>
          <cell r="AP316">
            <v>-116203</v>
          </cell>
          <cell r="AQ316">
            <v>268530</v>
          </cell>
          <cell r="AR316">
            <v>751238.9669431987</v>
          </cell>
          <cell r="AS316">
            <v>-100016</v>
          </cell>
          <cell r="AT316">
            <v>7174023.4611118967</v>
          </cell>
          <cell r="AU316">
            <v>2.1860907628843161E-4</v>
          </cell>
          <cell r="AV316">
            <v>383305.72416911996</v>
          </cell>
          <cell r="AW316">
            <v>275857.99948993791</v>
          </cell>
          <cell r="AX316">
            <v>-100552</v>
          </cell>
          <cell r="AY316">
            <v>0</v>
          </cell>
          <cell r="AZ316">
            <v>-2949.4181305781422</v>
          </cell>
          <cell r="BA316">
            <v>-223781.81671228583</v>
          </cell>
          <cell r="BB316">
            <v>0</v>
          </cell>
          <cell r="BC316">
            <v>-19158.225454023912</v>
          </cell>
          <cell r="BD316">
            <v>666.89125282532859</v>
          </cell>
          <cell r="BE316">
            <v>65.104406227610397</v>
          </cell>
          <cell r="BF316">
            <v>-24.312109990886601</v>
          </cell>
          <cell r="BG316">
            <v>0</v>
          </cell>
          <cell r="BH316">
            <v>-498226.66133176337</v>
          </cell>
          <cell r="BI316">
            <v>200574</v>
          </cell>
          <cell r="BJ316">
            <v>15777.285579468647</v>
          </cell>
          <cell r="BK316">
            <v>802296</v>
          </cell>
          <cell r="BL316">
            <v>0</v>
          </cell>
          <cell r="BM316">
            <v>669.76508774221634</v>
          </cell>
          <cell r="BN316">
            <v>0</v>
          </cell>
          <cell r="BO316">
            <v>802965.76508774224</v>
          </cell>
          <cell r="BP316">
            <v>502790</v>
          </cell>
          <cell r="BQ316">
            <v>2698016.3016182841</v>
          </cell>
          <cell r="BR316">
            <v>0</v>
          </cell>
          <cell r="BS316">
            <v>425882.77922645007</v>
          </cell>
          <cell r="BT316">
            <v>3626689.0808447343</v>
          </cell>
          <cell r="BU316">
            <v>-624275</v>
          </cell>
          <cell r="BV316">
            <v>-624275</v>
          </cell>
          <cell r="BW316">
            <v>-624275</v>
          </cell>
          <cell r="BX316">
            <v>-623609</v>
          </cell>
          <cell r="BY316">
            <v>-327289</v>
          </cell>
          <cell r="BZ316">
            <v>0</v>
          </cell>
          <cell r="CA316"/>
          <cell r="CB316">
            <v>-2823723</v>
          </cell>
          <cell r="CC316">
            <v>7606034</v>
          </cell>
          <cell r="CD316">
            <v>15777.285579468647</v>
          </cell>
          <cell r="CE316">
            <v>-210301.52000000002</v>
          </cell>
          <cell r="CF316">
            <v>-1130988.6052680551</v>
          </cell>
          <cell r="CG316">
            <v>152393</v>
          </cell>
          <cell r="CH316">
            <v>-502790.48</v>
          </cell>
          <cell r="CI316">
            <v>498226.66133176337</v>
          </cell>
          <cell r="CJ316">
            <v>-200574</v>
          </cell>
          <cell r="CK316">
            <v>6227776.341643177</v>
          </cell>
          <cell r="CL316"/>
          <cell r="CM316"/>
          <cell r="CN316"/>
          <cell r="CO316"/>
          <cell r="CP316"/>
          <cell r="CQ316"/>
          <cell r="CR316"/>
          <cell r="CS316">
            <v>2.0385357774971462E-4</v>
          </cell>
          <cell r="CT316">
            <v>2.3198588323007698E-4</v>
          </cell>
          <cell r="CU316">
            <v>2.1860907628843161E-4</v>
          </cell>
          <cell r="CV316">
            <v>2.2674264310562726E-4</v>
          </cell>
          <cell r="CW316"/>
          <cell r="CX316"/>
          <cell r="CY316"/>
          <cell r="CZ316"/>
          <cell r="DA316"/>
          <cell r="DB316"/>
          <cell r="DC316"/>
          <cell r="DD316">
            <v>8868324</v>
          </cell>
          <cell r="DE316">
            <v>7606034</v>
          </cell>
          <cell r="DF316">
            <v>6227776</v>
          </cell>
          <cell r="DG316">
            <v>7174024</v>
          </cell>
          <cell r="DH316"/>
          <cell r="DI316"/>
          <cell r="DJ316"/>
          <cell r="DK316"/>
          <cell r="DL316"/>
          <cell r="DM316"/>
          <cell r="DN316"/>
          <cell r="DO316">
            <v>3224644.2405681154</v>
          </cell>
          <cell r="DP316">
            <v>3444827.182714941</v>
          </cell>
          <cell r="DQ316">
            <v>3476080.307004042</v>
          </cell>
          <cell r="DR316">
            <v>3579350.4228839902</v>
          </cell>
          <cell r="DS316"/>
          <cell r="DT316"/>
          <cell r="DU316"/>
          <cell r="DV316"/>
          <cell r="DW316"/>
          <cell r="DX316"/>
          <cell r="DY316"/>
          <cell r="DZ316">
            <v>2.750171286627757</v>
          </cell>
          <cell r="EA316">
            <v>2.2079580764354989</v>
          </cell>
          <cell r="EB316">
            <v>1.7916087805714664</v>
          </cell>
          <cell r="EC316">
            <v>2.0042809874479048</v>
          </cell>
          <cell r="ED316"/>
          <cell r="EE316"/>
          <cell r="EF316"/>
          <cell r="EG316"/>
          <cell r="EH316"/>
          <cell r="EI316"/>
          <cell r="EJ316"/>
          <cell r="EK316">
            <v>2.41E-2</v>
          </cell>
          <cell r="EL316">
            <v>3.5200000000000002E-2</v>
          </cell>
          <cell r="EM316">
            <v>4.396794443253986E-2</v>
          </cell>
          <cell r="EN316">
            <v>4.3984752298205455E-2</v>
          </cell>
        </row>
        <row r="317">
          <cell r="B317">
            <v>98101</v>
          </cell>
          <cell r="C317" t="str">
            <v>Rutherford County</v>
          </cell>
          <cell r="D317">
            <v>1.0154764254858596E-3</v>
          </cell>
          <cell r="E317">
            <v>1562911.3166859502</v>
          </cell>
          <cell r="F317">
            <v>1211270.7407421924</v>
          </cell>
          <cell r="G317">
            <v>303721.35000000009</v>
          </cell>
          <cell r="H317">
            <v>-73477.982315576126</v>
          </cell>
          <cell r="I317">
            <v>-26513.19788113422</v>
          </cell>
          <cell r="J317">
            <v>308855.80016597261</v>
          </cell>
          <cell r="K317">
            <v>0</v>
          </cell>
          <cell r="L317">
            <v>-95751.967675227192</v>
          </cell>
          <cell r="M317">
            <v>4572.1891403408836</v>
          </cell>
          <cell r="N317">
            <v>217.97810758909267</v>
          </cell>
          <cell r="O317">
            <v>-1903.9157346670127</v>
          </cell>
          <cell r="P317">
            <v>3097.8255847806945</v>
          </cell>
          <cell r="Q317">
            <v>-3367553.0087317419</v>
          </cell>
          <cell r="R317">
            <v>343712</v>
          </cell>
          <cell r="S317">
            <v>173159.12808847986</v>
          </cell>
          <cell r="T317">
            <v>4024576</v>
          </cell>
          <cell r="U317">
            <v>1544278.9906750987</v>
          </cell>
          <cell r="V317">
            <v>21395.470875320367</v>
          </cell>
          <cell r="W317">
            <v>0</v>
          </cell>
          <cell r="X317">
            <v>5590250.4615504192</v>
          </cell>
          <cell r="Y317">
            <v>1966440</v>
          </cell>
          <cell r="Z317">
            <v>9659435.408764923</v>
          </cell>
          <cell r="AA317">
            <v>0</v>
          </cell>
          <cell r="AB317">
            <v>1619714.702883034</v>
          </cell>
          <cell r="AC317">
            <v>13245590.111647956</v>
          </cell>
          <cell r="AD317" t="str">
            <v>N/A</v>
          </cell>
          <cell r="AE317">
            <v>-2430106</v>
          </cell>
          <cell r="AF317">
            <v>-2430106</v>
          </cell>
          <cell r="AG317">
            <v>-2427013</v>
          </cell>
          <cell r="AH317">
            <v>-954178</v>
          </cell>
          <cell r="AI317">
            <v>586065</v>
          </cell>
          <cell r="AJ317">
            <v>0</v>
          </cell>
          <cell r="AK317">
            <v>-7655338</v>
          </cell>
          <cell r="AL317">
            <v>27772726</v>
          </cell>
          <cell r="AM317">
            <v>173159.12808847986</v>
          </cell>
          <cell r="AN317">
            <v>-1206162.3500000001</v>
          </cell>
          <cell r="AO317">
            <v>1430001.753017433</v>
          </cell>
          <cell r="AP317">
            <v>-579912</v>
          </cell>
          <cell r="AQ317">
            <v>1518610</v>
          </cell>
          <cell r="AR317">
            <v>3364455.1831469615</v>
          </cell>
          <cell r="AS317">
            <v>-343712</v>
          </cell>
          <cell r="AT317">
            <v>32129165.714252874</v>
          </cell>
          <cell r="AU317">
            <v>9.7488575153388914E-4</v>
          </cell>
          <cell r="AV317">
            <v>1709349.379807194</v>
          </cell>
          <cell r="AW317">
            <v>1230186.9515909692</v>
          </cell>
          <cell r="AX317">
            <v>-491608</v>
          </cell>
          <cell r="AY317">
            <v>0</v>
          </cell>
          <cell r="AZ317">
            <v>-13152.910938714344</v>
          </cell>
          <cell r="BA317">
            <v>-997953.55375517183</v>
          </cell>
          <cell r="BB317">
            <v>0</v>
          </cell>
          <cell r="BC317">
            <v>-85435.981601968568</v>
          </cell>
          <cell r="BD317">
            <v>2973.9971973725492</v>
          </cell>
          <cell r="BE317">
            <v>290.33267543581059</v>
          </cell>
          <cell r="BF317">
            <v>-108.41969611805317</v>
          </cell>
          <cell r="BG317">
            <v>0</v>
          </cell>
          <cell r="BH317">
            <v>-2221838.550407615</v>
          </cell>
          <cell r="BI317">
            <v>835322</v>
          </cell>
          <cell r="BJ317">
            <v>-31974.755128616234</v>
          </cell>
          <cell r="BK317">
            <v>3341288</v>
          </cell>
          <cell r="BL317">
            <v>0</v>
          </cell>
          <cell r="BM317">
            <v>2986.8130454622137</v>
          </cell>
          <cell r="BN317">
            <v>0</v>
          </cell>
          <cell r="BO317">
            <v>3344274.8130454621</v>
          </cell>
          <cell r="BP317">
            <v>2458050</v>
          </cell>
          <cell r="BQ317">
            <v>12031786.120277448</v>
          </cell>
          <cell r="BR317">
            <v>0</v>
          </cell>
          <cell r="BS317">
            <v>1899221.4794582622</v>
          </cell>
          <cell r="BT317">
            <v>16389057.599735711</v>
          </cell>
          <cell r="BU317">
            <v>-2886259</v>
          </cell>
          <cell r="BV317">
            <v>-2886259</v>
          </cell>
          <cell r="BW317">
            <v>-2886259</v>
          </cell>
          <cell r="BX317">
            <v>-2883289</v>
          </cell>
          <cell r="BY317">
            <v>-1502716</v>
          </cell>
          <cell r="BZ317">
            <v>0</v>
          </cell>
          <cell r="CA317"/>
          <cell r="CB317">
            <v>-13044782</v>
          </cell>
          <cell r="CC317">
            <v>34160722</v>
          </cell>
          <cell r="CD317">
            <v>-31974.755128616234</v>
          </cell>
          <cell r="CE317">
            <v>-1004416.6600000001</v>
          </cell>
          <cell r="CF317">
            <v>-5043636.3171319971</v>
          </cell>
          <cell r="CG317">
            <v>763566</v>
          </cell>
          <cell r="CH317">
            <v>-2458050.34</v>
          </cell>
          <cell r="CI317">
            <v>2221838.550407615</v>
          </cell>
          <cell r="CJ317">
            <v>-835322</v>
          </cell>
          <cell r="CK317">
            <v>27772726.478147004</v>
          </cell>
          <cell r="CL317"/>
          <cell r="CM317"/>
          <cell r="CN317"/>
          <cell r="CO317"/>
          <cell r="CP317"/>
          <cell r="CQ317"/>
          <cell r="CR317"/>
          <cell r="CS317">
            <v>9.258285831309454E-4</v>
          </cell>
          <cell r="CT317">
            <v>1.0419103011880017E-3</v>
          </cell>
          <cell r="CU317">
            <v>9.7488575153388914E-4</v>
          </cell>
          <cell r="CV317">
            <v>1.0154764254858596E-3</v>
          </cell>
          <cell r="CW317"/>
          <cell r="CX317"/>
          <cell r="CY317"/>
          <cell r="CZ317"/>
          <cell r="DA317"/>
          <cell r="DB317"/>
          <cell r="DC317"/>
          <cell r="DD317">
            <v>40276690</v>
          </cell>
          <cell r="DE317">
            <v>34160722</v>
          </cell>
          <cell r="DF317">
            <v>27772726</v>
          </cell>
          <cell r="DG317">
            <v>32129166</v>
          </cell>
          <cell r="DH317"/>
          <cell r="DI317"/>
          <cell r="DJ317"/>
          <cell r="DK317"/>
          <cell r="DL317"/>
          <cell r="DM317"/>
          <cell r="DN317"/>
          <cell r="DO317">
            <v>16256267.875062801</v>
          </cell>
          <cell r="DP317">
            <v>16395391.557811568</v>
          </cell>
          <cell r="DQ317">
            <v>16602033.936096966</v>
          </cell>
          <cell r="DR317">
            <v>19237000.632277116</v>
          </cell>
          <cell r="DS317"/>
          <cell r="DT317"/>
          <cell r="DU317"/>
          <cell r="DV317"/>
          <cell r="DW317"/>
          <cell r="DX317"/>
          <cell r="DY317"/>
          <cell r="DZ317">
            <v>2.4776098862017801</v>
          </cell>
          <cell r="EA317">
            <v>2.0835563383494895</v>
          </cell>
          <cell r="EB317">
            <v>1.6728508149603984</v>
          </cell>
          <cell r="EC317">
            <v>1.6701754402446478</v>
          </cell>
          <cell r="ED317"/>
          <cell r="EE317"/>
          <cell r="EF317"/>
          <cell r="EG317"/>
          <cell r="EH317"/>
          <cell r="EI317"/>
          <cell r="EJ317"/>
          <cell r="EK317">
            <v>2.41E-2</v>
          </cell>
          <cell r="EL317">
            <v>3.5200000000000002E-2</v>
          </cell>
          <cell r="EM317">
            <v>4.396794443253986E-2</v>
          </cell>
          <cell r="EN317">
            <v>4.3984752298205455E-2</v>
          </cell>
        </row>
        <row r="318">
          <cell r="B318">
            <v>98103</v>
          </cell>
          <cell r="C318" t="str">
            <v>Rutherford Polk Mcdowell Dist Brd Of Health</v>
          </cell>
          <cell r="D318">
            <v>1.828312704760493E-4</v>
          </cell>
          <cell r="E318">
            <v>281394.08705068583</v>
          </cell>
          <cell r="F318">
            <v>218083.02276874878</v>
          </cell>
          <cell r="G318">
            <v>34089.660000000033</v>
          </cell>
          <cell r="H318">
            <v>-13229.33011699003</v>
          </cell>
          <cell r="I318">
            <v>-4773.5639462741692</v>
          </cell>
          <cell r="J318">
            <v>55607.887018375579</v>
          </cell>
          <cell r="K318">
            <v>0</v>
          </cell>
          <cell r="L318">
            <v>-17239.645806910135</v>
          </cell>
          <cell r="M318">
            <v>823.19897183763794</v>
          </cell>
          <cell r="N318">
            <v>39.24582919530684</v>
          </cell>
          <cell r="O318">
            <v>-342.79016618427437</v>
          </cell>
          <cell r="P318">
            <v>557.74745052075218</v>
          </cell>
          <cell r="Q318">
            <v>-606310.47607755638</v>
          </cell>
          <cell r="R318">
            <v>-50289</v>
          </cell>
          <cell r="S318">
            <v>-101589.95702455111</v>
          </cell>
          <cell r="T318">
            <v>301399</v>
          </cell>
          <cell r="U318">
            <v>278039.43326356518</v>
          </cell>
          <cell r="V318">
            <v>3852.1437075179092</v>
          </cell>
          <cell r="W318">
            <v>0</v>
          </cell>
          <cell r="X318">
            <v>583290.57697108306</v>
          </cell>
          <cell r="Y318">
            <v>375768</v>
          </cell>
          <cell r="Z318">
            <v>1739131.3117100219</v>
          </cell>
          <cell r="AA318">
            <v>0</v>
          </cell>
          <cell r="AB318">
            <v>291621.24250708712</v>
          </cell>
          <cell r="AC318">
            <v>2406520.554217109</v>
          </cell>
          <cell r="AD318" t="str">
            <v>N/A</v>
          </cell>
          <cell r="AE318">
            <v>-570296</v>
          </cell>
          <cell r="AF318">
            <v>-570296</v>
          </cell>
          <cell r="AG318">
            <v>-569739</v>
          </cell>
          <cell r="AH318">
            <v>-197821</v>
          </cell>
          <cell r="AI318">
            <v>84922</v>
          </cell>
          <cell r="AJ318">
            <v>0</v>
          </cell>
          <cell r="AK318">
            <v>-1823230</v>
          </cell>
          <cell r="AL318">
            <v>5088058</v>
          </cell>
          <cell r="AM318">
            <v>-101589.95702455111</v>
          </cell>
          <cell r="AN318">
            <v>-225307.66000000003</v>
          </cell>
          <cell r="AO318">
            <v>257464.40855292467</v>
          </cell>
          <cell r="AP318">
            <v>-60417</v>
          </cell>
          <cell r="AQ318">
            <v>170440</v>
          </cell>
          <cell r="AR318">
            <v>605752.72862703563</v>
          </cell>
          <cell r="AS318">
            <v>50289</v>
          </cell>
          <cell r="AT318">
            <v>5784689.5201554094</v>
          </cell>
          <cell r="AU318">
            <v>1.7860237713555137E-4</v>
          </cell>
          <cell r="AV318">
            <v>313158.60561957612</v>
          </cell>
          <cell r="AW318">
            <v>225374.42313582406</v>
          </cell>
          <cell r="AX318">
            <v>-93945</v>
          </cell>
          <cell r="AY318">
            <v>0</v>
          </cell>
          <cell r="AZ318">
            <v>-2409.6579073090666</v>
          </cell>
          <cell r="BA318">
            <v>-182828.47676366827</v>
          </cell>
          <cell r="BB318">
            <v>0</v>
          </cell>
          <cell r="BC318">
            <v>-15652.161684599592</v>
          </cell>
          <cell r="BD318">
            <v>544.84637631586145</v>
          </cell>
          <cell r="BE318">
            <v>53.18993113949282</v>
          </cell>
          <cell r="BF318">
            <v>-19.862856159843332</v>
          </cell>
          <cell r="BG318">
            <v>0</v>
          </cell>
          <cell r="BH318">
            <v>-407048.36037437263</v>
          </cell>
          <cell r="BI318">
            <v>43653</v>
          </cell>
          <cell r="BJ318">
            <v>-119119.45452325381</v>
          </cell>
          <cell r="BK318">
            <v>174612</v>
          </cell>
          <cell r="BL318">
            <v>0</v>
          </cell>
          <cell r="BM318">
            <v>547.19428316568542</v>
          </cell>
          <cell r="BN318">
            <v>0</v>
          </cell>
          <cell r="BO318">
            <v>175159.19428316568</v>
          </cell>
          <cell r="BP318">
            <v>469710</v>
          </cell>
          <cell r="BQ318">
            <v>2204264.0369776543</v>
          </cell>
          <cell r="BR318">
            <v>0</v>
          </cell>
          <cell r="BS318">
            <v>347943.81844686635</v>
          </cell>
          <cell r="BT318">
            <v>3021917.8554245206</v>
          </cell>
          <cell r="BU318">
            <v>-642031</v>
          </cell>
          <cell r="BV318">
            <v>-642031</v>
          </cell>
          <cell r="BW318">
            <v>-642031</v>
          </cell>
          <cell r="BX318">
            <v>-641487</v>
          </cell>
          <cell r="BY318">
            <v>-279180</v>
          </cell>
          <cell r="BZ318">
            <v>0</v>
          </cell>
          <cell r="CA318"/>
          <cell r="CB318">
            <v>-2846760</v>
          </cell>
          <cell r="CC318">
            <v>6289173</v>
          </cell>
          <cell r="CD318">
            <v>-119119.45452325381</v>
          </cell>
          <cell r="CE318">
            <v>-202264.16</v>
          </cell>
          <cell r="CF318">
            <v>-924011.28463478049</v>
          </cell>
          <cell r="CG318">
            <v>150594</v>
          </cell>
          <cell r="CH318">
            <v>-469709.83999999997</v>
          </cell>
          <cell r="CI318">
            <v>407048.36037437263</v>
          </cell>
          <cell r="CJ318">
            <v>-43653</v>
          </cell>
          <cell r="CK318">
            <v>5088057.6212163381</v>
          </cell>
          <cell r="CL318"/>
          <cell r="CM318"/>
          <cell r="CN318"/>
          <cell r="CO318"/>
          <cell r="CP318"/>
          <cell r="CQ318"/>
          <cell r="CR318"/>
          <cell r="CS318">
            <v>1.8631247831975222E-4</v>
          </cell>
          <cell r="CT318">
            <v>1.9182130896776202E-4</v>
          </cell>
          <cell r="CU318">
            <v>1.7860237713555137E-4</v>
          </cell>
          <cell r="CV318">
            <v>1.828312704760493E-4</v>
          </cell>
          <cell r="CW318"/>
          <cell r="CX318"/>
          <cell r="CY318"/>
          <cell r="CZ318"/>
          <cell r="DA318"/>
          <cell r="DB318"/>
          <cell r="DC318"/>
          <cell r="DD318">
            <v>8105226</v>
          </cell>
          <cell r="DE318">
            <v>6289173</v>
          </cell>
          <cell r="DF318">
            <v>5088058</v>
          </cell>
          <cell r="DG318">
            <v>5784690</v>
          </cell>
          <cell r="DH318"/>
          <cell r="DI318"/>
          <cell r="DJ318"/>
          <cell r="DK318"/>
          <cell r="DL318"/>
          <cell r="DM318"/>
          <cell r="DN318"/>
          <cell r="DO318">
            <v>3500638.2566724643</v>
          </cell>
          <cell r="DP318">
            <v>3522586.8566665528</v>
          </cell>
          <cell r="DQ318">
            <v>3343230.5357979089</v>
          </cell>
          <cell r="DR318">
            <v>3593416.4234830225</v>
          </cell>
          <cell r="DS318"/>
          <cell r="DT318"/>
          <cell r="DU318"/>
          <cell r="DV318"/>
          <cell r="DW318"/>
          <cell r="DX318"/>
          <cell r="DY318"/>
          <cell r="DZ318">
            <v>2.3153566309089109</v>
          </cell>
          <cell r="EA318">
            <v>1.7853847913210821</v>
          </cell>
          <cell r="EB318">
            <v>1.521898638313814</v>
          </cell>
          <cell r="EC318">
            <v>1.6098022934934499</v>
          </cell>
          <cell r="ED318"/>
          <cell r="EE318"/>
          <cell r="EF318"/>
          <cell r="EG318"/>
          <cell r="EH318"/>
          <cell r="EI318"/>
          <cell r="EJ318"/>
          <cell r="EK318">
            <v>2.41E-2</v>
          </cell>
          <cell r="EL318">
            <v>3.5200000000000002E-2</v>
          </cell>
          <cell r="EM318">
            <v>4.396794443253986E-2</v>
          </cell>
          <cell r="EN318">
            <v>4.3984752298205455E-2</v>
          </cell>
        </row>
        <row r="319">
          <cell r="B319">
            <v>98111</v>
          </cell>
          <cell r="C319" t="str">
            <v>Town Of Forest City</v>
          </cell>
          <cell r="D319">
            <v>3.7913839158595539E-4</v>
          </cell>
          <cell r="E319">
            <v>583528.74367938761</v>
          </cell>
          <cell r="F319">
            <v>452240.17898829933</v>
          </cell>
          <cell r="G319">
            <v>76220.339999999967</v>
          </cell>
          <cell r="H319">
            <v>-27433.747680336208</v>
          </cell>
          <cell r="I319">
            <v>-9898.9705208014821</v>
          </cell>
          <cell r="J319">
            <v>115314.43603025396</v>
          </cell>
          <cell r="K319">
            <v>0</v>
          </cell>
          <cell r="L319">
            <v>-35749.965340856208</v>
          </cell>
          <cell r="M319">
            <v>1707.0730478713149</v>
          </cell>
          <cell r="N319">
            <v>81.384330584274835</v>
          </cell>
          <cell r="O319">
            <v>-710.84619124611618</v>
          </cell>
          <cell r="P319">
            <v>1156.6045061712061</v>
          </cell>
          <cell r="Q319">
            <v>-1257309.9672896112</v>
          </cell>
          <cell r="R319">
            <v>108074</v>
          </cell>
          <cell r="S319">
            <v>7219.2635597165208</v>
          </cell>
          <cell r="T319">
            <v>754184</v>
          </cell>
          <cell r="U319">
            <v>576572.17635988584</v>
          </cell>
          <cell r="V319">
            <v>7988.2153945739956</v>
          </cell>
          <cell r="W319">
            <v>0</v>
          </cell>
          <cell r="X319">
            <v>1338744.3917544598</v>
          </cell>
          <cell r="Y319">
            <v>65116</v>
          </cell>
          <cell r="Z319">
            <v>3606447.882584109</v>
          </cell>
          <cell r="AA319">
            <v>0</v>
          </cell>
          <cell r="AB319">
            <v>604736.86229139194</v>
          </cell>
          <cell r="AC319">
            <v>4276300.7448755009</v>
          </cell>
          <cell r="AD319" t="str">
            <v>N/A</v>
          </cell>
          <cell r="AE319">
            <v>-964732</v>
          </cell>
          <cell r="AF319">
            <v>-964732</v>
          </cell>
          <cell r="AG319">
            <v>-963577</v>
          </cell>
          <cell r="AH319">
            <v>-226156</v>
          </cell>
          <cell r="AI319">
            <v>181640</v>
          </cell>
          <cell r="AJ319">
            <v>0</v>
          </cell>
          <cell r="AK319">
            <v>-2937557</v>
          </cell>
          <cell r="AL319">
            <v>10480910</v>
          </cell>
          <cell r="AM319">
            <v>7219.2635597165208</v>
          </cell>
          <cell r="AN319">
            <v>-394983.33999999997</v>
          </cell>
          <cell r="AO319">
            <v>533905.61415024777</v>
          </cell>
          <cell r="AP319">
            <v>-160507</v>
          </cell>
          <cell r="AQ319">
            <v>381125</v>
          </cell>
          <cell r="AR319">
            <v>1256153.3627834399</v>
          </cell>
          <cell r="AS319">
            <v>-108074</v>
          </cell>
          <cell r="AT319">
            <v>11995748.900493404</v>
          </cell>
          <cell r="AU319">
            <v>3.6790373410707346E-4</v>
          </cell>
          <cell r="AV319">
            <v>645076.63460585068</v>
          </cell>
          <cell r="AW319">
            <v>464249.65430873079</v>
          </cell>
          <cell r="AX319">
            <v>-16278</v>
          </cell>
          <cell r="AY319">
            <v>0</v>
          </cell>
          <cell r="AZ319">
            <v>-4963.663733024172</v>
          </cell>
          <cell r="BA319">
            <v>-376609.09323402785</v>
          </cell>
          <cell r="BB319">
            <v>0</v>
          </cell>
          <cell r="BC319">
            <v>-32241.948976084521</v>
          </cell>
          <cell r="BD319">
            <v>1122.3311782081134</v>
          </cell>
          <cell r="BE319">
            <v>109.56614686189576</v>
          </cell>
          <cell r="BF319">
            <v>-40.915574968478083</v>
          </cell>
          <cell r="BG319">
            <v>0</v>
          </cell>
          <cell r="BH319">
            <v>-838480.5070664665</v>
          </cell>
          <cell r="BI319">
            <v>124353</v>
          </cell>
          <cell r="BJ319">
            <v>-33702.942344919895</v>
          </cell>
          <cell r="BK319">
            <v>497412</v>
          </cell>
          <cell r="BL319">
            <v>0</v>
          </cell>
          <cell r="BM319">
            <v>1127.1676406966851</v>
          </cell>
          <cell r="BN319">
            <v>0</v>
          </cell>
          <cell r="BO319">
            <v>498539.16764069669</v>
          </cell>
          <cell r="BP319">
            <v>81395</v>
          </cell>
          <cell r="BQ319">
            <v>4540572.0974616734</v>
          </cell>
          <cell r="BR319">
            <v>0</v>
          </cell>
          <cell r="BS319">
            <v>716730.83034567849</v>
          </cell>
          <cell r="BT319">
            <v>5338697.9278073516</v>
          </cell>
          <cell r="BU319">
            <v>-1110857</v>
          </cell>
          <cell r="BV319">
            <v>-1110857</v>
          </cell>
          <cell r="BW319">
            <v>-1110857</v>
          </cell>
          <cell r="BX319">
            <v>-1109736</v>
          </cell>
          <cell r="BY319">
            <v>-397852</v>
          </cell>
          <cell r="BZ319">
            <v>0</v>
          </cell>
          <cell r="CA319"/>
          <cell r="CB319">
            <v>-4840159</v>
          </cell>
          <cell r="CC319">
            <v>12123671</v>
          </cell>
          <cell r="CD319">
            <v>-33702.942344919895</v>
          </cell>
          <cell r="CE319">
            <v>-359732.76</v>
          </cell>
          <cell r="CF319">
            <v>-1903374.4535001605</v>
          </cell>
          <cell r="CG319">
            <v>21317</v>
          </cell>
          <cell r="CH319">
            <v>-81395.239999999991</v>
          </cell>
          <cell r="CI319">
            <v>838480.5070664665</v>
          </cell>
          <cell r="CJ319">
            <v>-124353</v>
          </cell>
          <cell r="CK319">
            <v>10480910.111221384</v>
          </cell>
          <cell r="CL319"/>
          <cell r="CM319"/>
          <cell r="CN319"/>
          <cell r="CO319"/>
          <cell r="CP319"/>
          <cell r="CQ319"/>
          <cell r="CR319"/>
          <cell r="CS319">
            <v>3.5234750822913259E-4</v>
          </cell>
          <cell r="CT319">
            <v>3.6977491724855311E-4</v>
          </cell>
          <cell r="CU319">
            <v>3.6790373410707346E-4</v>
          </cell>
          <cell r="CV319">
            <v>3.7913839158595539E-4</v>
          </cell>
          <cell r="CW319"/>
          <cell r="CX319"/>
          <cell r="CY319"/>
          <cell r="CZ319"/>
          <cell r="DA319"/>
          <cell r="DB319"/>
          <cell r="DC319"/>
          <cell r="DD319">
            <v>15328314</v>
          </cell>
          <cell r="DE319">
            <v>12123671</v>
          </cell>
          <cell r="DF319">
            <v>10480910</v>
          </cell>
          <cell r="DG319">
            <v>11995749</v>
          </cell>
          <cell r="DH319"/>
          <cell r="DI319"/>
          <cell r="DJ319"/>
          <cell r="DK319"/>
          <cell r="DL319"/>
          <cell r="DM319"/>
          <cell r="DN319"/>
          <cell r="DO319">
            <v>5636206.2926051319</v>
          </cell>
          <cell r="DP319">
            <v>5843788.3700848417</v>
          </cell>
          <cell r="DQ319">
            <v>5946033.8794518057</v>
          </cell>
          <cell r="DR319">
            <v>6299562.2117693573</v>
          </cell>
          <cell r="DS319"/>
          <cell r="DT319"/>
          <cell r="DU319"/>
          <cell r="DV319"/>
          <cell r="DW319"/>
          <cell r="DX319"/>
          <cell r="DY319"/>
          <cell r="DZ319">
            <v>2.7196155009640437</v>
          </cell>
          <cell r="EA319">
            <v>2.0746252657031086</v>
          </cell>
          <cell r="EB319">
            <v>1.7626724321601557</v>
          </cell>
          <cell r="EC319">
            <v>1.9042194674399058</v>
          </cell>
          <cell r="ED319"/>
          <cell r="EE319"/>
          <cell r="EF319"/>
          <cell r="EG319"/>
          <cell r="EH319"/>
          <cell r="EI319"/>
          <cell r="EJ319"/>
          <cell r="EK319">
            <v>2.41E-2</v>
          </cell>
          <cell r="EL319">
            <v>3.5200000000000002E-2</v>
          </cell>
          <cell r="EM319">
            <v>4.396794443253986E-2</v>
          </cell>
          <cell r="EN319">
            <v>4.3984752298205455E-2</v>
          </cell>
        </row>
        <row r="320">
          <cell r="B320">
            <v>98131</v>
          </cell>
          <cell r="C320" t="str">
            <v>Town Of Lake Lure</v>
          </cell>
          <cell r="D320">
            <v>8.1804982003607667E-5</v>
          </cell>
          <cell r="E320">
            <v>125905.3671024973</v>
          </cell>
          <cell r="F320">
            <v>97577.825207022848</v>
          </cell>
          <cell r="G320">
            <v>25137.98000000001</v>
          </cell>
          <cell r="H320">
            <v>-5919.2560950995785</v>
          </cell>
          <cell r="I320">
            <v>-2135.856255339997</v>
          </cell>
          <cell r="J320">
            <v>24880.87614855128</v>
          </cell>
          <cell r="K320">
            <v>0</v>
          </cell>
          <cell r="L320">
            <v>-7713.6088991275719</v>
          </cell>
          <cell r="M320">
            <v>368.32745788630291</v>
          </cell>
          <cell r="N320">
            <v>17.559930216966407</v>
          </cell>
          <cell r="O320">
            <v>-153.37607895358201</v>
          </cell>
          <cell r="P320">
            <v>249.5553415649716</v>
          </cell>
          <cell r="Q320">
            <v>-271284.10503837053</v>
          </cell>
          <cell r="R320">
            <v>-146383</v>
          </cell>
          <cell r="S320">
            <v>-159451.71117915158</v>
          </cell>
          <cell r="T320">
            <v>125700</v>
          </cell>
          <cell r="U320">
            <v>124404.37992470658</v>
          </cell>
          <cell r="V320">
            <v>1723.5812333869553</v>
          </cell>
          <cell r="W320">
            <v>0</v>
          </cell>
          <cell r="X320">
            <v>251827.96115809356</v>
          </cell>
          <cell r="Y320">
            <v>520045</v>
          </cell>
          <cell r="Z320">
            <v>778147.00562935753</v>
          </cell>
          <cell r="AA320">
            <v>0</v>
          </cell>
          <cell r="AB320">
            <v>130481.34727197603</v>
          </cell>
          <cell r="AC320">
            <v>1428673.3529013335</v>
          </cell>
          <cell r="AD320" t="str">
            <v>N/A</v>
          </cell>
          <cell r="AE320">
            <v>-369164</v>
          </cell>
          <cell r="AF320">
            <v>-369164</v>
          </cell>
          <cell r="AG320">
            <v>-368915</v>
          </cell>
          <cell r="AH320">
            <v>-117487</v>
          </cell>
          <cell r="AI320">
            <v>47885</v>
          </cell>
          <cell r="AJ320">
            <v>0</v>
          </cell>
          <cell r="AK320">
            <v>-1176845</v>
          </cell>
          <cell r="AL320">
            <v>2243524</v>
          </cell>
          <cell r="AM320">
            <v>-159451.71117915158</v>
          </cell>
          <cell r="AN320">
            <v>-110512.98000000001</v>
          </cell>
          <cell r="AO320">
            <v>115198.40809179618</v>
          </cell>
          <cell r="AP320">
            <v>-43606</v>
          </cell>
          <cell r="AQ320">
            <v>125700</v>
          </cell>
          <cell r="AR320">
            <v>271034.5496968056</v>
          </cell>
          <cell r="AS320">
            <v>146383</v>
          </cell>
          <cell r="AT320">
            <v>2588269.2666094499</v>
          </cell>
          <cell r="AU320">
            <v>7.8752788630545356E-5</v>
          </cell>
          <cell r="AV320">
            <v>138083.90387479184</v>
          </cell>
          <cell r="AW320">
            <v>99376.417002983304</v>
          </cell>
          <cell r="AX320">
            <v>-80895</v>
          </cell>
          <cell r="AY320">
            <v>0</v>
          </cell>
          <cell r="AZ320">
            <v>-1062.5126209950058</v>
          </cell>
          <cell r="BA320">
            <v>-80616.241604030278</v>
          </cell>
          <cell r="BB320">
            <v>0</v>
          </cell>
          <cell r="BC320">
            <v>-6901.6515934883901</v>
          </cell>
          <cell r="BD320">
            <v>240.2441232770166</v>
          </cell>
          <cell r="BE320">
            <v>23.453525487639972</v>
          </cell>
          <cell r="BF320">
            <v>-8.7583118312466048</v>
          </cell>
          <cell r="BG320">
            <v>0</v>
          </cell>
          <cell r="BH320">
            <v>-179483.57687671637</v>
          </cell>
          <cell r="BI320">
            <v>-65487</v>
          </cell>
          <cell r="BJ320">
            <v>-176730.72248052148</v>
          </cell>
          <cell r="BK320">
            <v>0</v>
          </cell>
          <cell r="BL320">
            <v>0</v>
          </cell>
          <cell r="BM320">
            <v>241.27940743635375</v>
          </cell>
          <cell r="BN320">
            <v>0</v>
          </cell>
          <cell r="BO320">
            <v>241.27940743635375</v>
          </cell>
          <cell r="BP320">
            <v>666428</v>
          </cell>
          <cell r="BQ320">
            <v>971946.4128871318</v>
          </cell>
          <cell r="BR320">
            <v>0</v>
          </cell>
          <cell r="BS320">
            <v>153422.06766181136</v>
          </cell>
          <cell r="BT320">
            <v>1791796.4805489432</v>
          </cell>
          <cell r="BU320">
            <v>-407305</v>
          </cell>
          <cell r="BV320">
            <v>-407305</v>
          </cell>
          <cell r="BW320">
            <v>-407305</v>
          </cell>
          <cell r="BX320">
            <v>-407065</v>
          </cell>
          <cell r="BY320">
            <v>-162575</v>
          </cell>
          <cell r="BZ320">
            <v>0</v>
          </cell>
          <cell r="CA320"/>
          <cell r="CB320">
            <v>-1791555</v>
          </cell>
          <cell r="CC320">
            <v>2950894</v>
          </cell>
          <cell r="CD320">
            <v>-176730.72248052148</v>
          </cell>
          <cell r="CE320">
            <v>-91862.98</v>
          </cell>
          <cell r="CF320">
            <v>-407432.79321446811</v>
          </cell>
          <cell r="CG320">
            <v>128166</v>
          </cell>
          <cell r="CH320">
            <v>-404480.02</v>
          </cell>
          <cell r="CI320">
            <v>179483.57687671637</v>
          </cell>
          <cell r="CJ320">
            <v>65487</v>
          </cell>
          <cell r="CK320">
            <v>2243524.0611817264</v>
          </cell>
          <cell r="CL320"/>
          <cell r="CM320"/>
          <cell r="CN320"/>
          <cell r="CO320"/>
          <cell r="CP320"/>
          <cell r="CQ320"/>
          <cell r="CR320"/>
          <cell r="CS320">
            <v>9.9225079978338215E-5</v>
          </cell>
          <cell r="CT320">
            <v>9.0002993651413371E-5</v>
          </cell>
          <cell r="CU320">
            <v>7.8752788630545356E-5</v>
          </cell>
          <cell r="CV320">
            <v>8.1804982003607667E-5</v>
          </cell>
          <cell r="CW320"/>
          <cell r="CX320"/>
          <cell r="CY320"/>
          <cell r="CZ320"/>
          <cell r="DA320"/>
          <cell r="DB320"/>
          <cell r="DC320"/>
          <cell r="DD320">
            <v>4316628</v>
          </cell>
          <cell r="DE320">
            <v>2950894</v>
          </cell>
          <cell r="DF320">
            <v>2243524</v>
          </cell>
          <cell r="DG320">
            <v>2588269</v>
          </cell>
          <cell r="DH320"/>
          <cell r="DI320"/>
          <cell r="DJ320"/>
          <cell r="DK320"/>
          <cell r="DL320"/>
          <cell r="DM320"/>
          <cell r="DN320"/>
          <cell r="DO320">
            <v>1660425.9988445011</v>
          </cell>
          <cell r="DP320">
            <v>1615254.6755139043</v>
          </cell>
          <cell r="DQ320">
            <v>1518406.0282622122</v>
          </cell>
          <cell r="DR320">
            <v>1762563.9418564411</v>
          </cell>
          <cell r="DS320"/>
          <cell r="DT320"/>
          <cell r="DU320"/>
          <cell r="DV320"/>
          <cell r="DW320"/>
          <cell r="DX320"/>
          <cell r="DY320"/>
          <cell r="DZ320">
            <v>2.5997111602708962</v>
          </cell>
          <cell r="EA320">
            <v>1.8268908579764074</v>
          </cell>
          <cell r="EB320">
            <v>1.477552089652642</v>
          </cell>
          <cell r="EC320">
            <v>1.4684681437848295</v>
          </cell>
          <cell r="ED320"/>
          <cell r="EE320"/>
          <cell r="EF320"/>
          <cell r="EG320"/>
          <cell r="EH320"/>
          <cell r="EI320"/>
          <cell r="EJ320"/>
          <cell r="EK320">
            <v>2.41E-2</v>
          </cell>
          <cell r="EL320">
            <v>3.5200000000000002E-2</v>
          </cell>
          <cell r="EM320">
            <v>4.396794443253986E-2</v>
          </cell>
          <cell r="EN320">
            <v>4.3984752298205455E-2</v>
          </cell>
        </row>
        <row r="321">
          <cell r="B321">
            <v>99401</v>
          </cell>
          <cell r="C321" t="str">
            <v>Washington County</v>
          </cell>
          <cell r="D321">
            <v>3.007264885962061E-4</v>
          </cell>
          <cell r="E321">
            <v>462845.6362533092</v>
          </cell>
          <cell r="F321">
            <v>358709.65338111366</v>
          </cell>
          <cell r="G321">
            <v>27259.559999999998</v>
          </cell>
          <cell r="H321">
            <v>-21760.008461373218</v>
          </cell>
          <cell r="I321">
            <v>-7851.7045793899542</v>
          </cell>
          <cell r="J321">
            <v>91465.560337400297</v>
          </cell>
          <cell r="K321">
            <v>0</v>
          </cell>
          <cell r="L321">
            <v>-28356.29886865303</v>
          </cell>
          <cell r="M321">
            <v>1354.0229500793728</v>
          </cell>
          <cell r="N321">
            <v>64.55274513610722</v>
          </cell>
          <cell r="O321">
            <v>-563.83179274253825</v>
          </cell>
          <cell r="P321">
            <v>917.40013555593805</v>
          </cell>
          <cell r="Q321">
            <v>-997278.09140714281</v>
          </cell>
          <cell r="R321">
            <v>-44915</v>
          </cell>
          <cell r="S321">
            <v>-158108.54930670699</v>
          </cell>
          <cell r="T321">
            <v>801968</v>
          </cell>
          <cell r="U321">
            <v>457327.79867973662</v>
          </cell>
          <cell r="V321">
            <v>6336.1242730169961</v>
          </cell>
          <cell r="W321">
            <v>0</v>
          </cell>
          <cell r="X321">
            <v>1265631.9229527537</v>
          </cell>
          <cell r="Y321">
            <v>1067224</v>
          </cell>
          <cell r="Z321">
            <v>2860576.5918296874</v>
          </cell>
          <cell r="AA321">
            <v>0</v>
          </cell>
          <cell r="AB321">
            <v>479667.57563338906</v>
          </cell>
          <cell r="AC321">
            <v>4407468.1674630763</v>
          </cell>
          <cell r="AD321" t="str">
            <v>N/A</v>
          </cell>
          <cell r="AE321">
            <v>-929049</v>
          </cell>
          <cell r="AF321">
            <v>-929049</v>
          </cell>
          <cell r="AG321">
            <v>-928133</v>
          </cell>
          <cell r="AH321">
            <v>-466479</v>
          </cell>
          <cell r="AI321">
            <v>110873</v>
          </cell>
          <cell r="AJ321">
            <v>0</v>
          </cell>
          <cell r="AK321">
            <v>-3141837</v>
          </cell>
          <cell r="AL321">
            <v>8473051</v>
          </cell>
          <cell r="AM321">
            <v>-158108.54930670699</v>
          </cell>
          <cell r="AN321">
            <v>-353970.56</v>
          </cell>
          <cell r="AO321">
            <v>423485.36615766078</v>
          </cell>
          <cell r="AP321">
            <v>-47192</v>
          </cell>
          <cell r="AQ321">
            <v>136295</v>
          </cell>
          <cell r="AR321">
            <v>996360.69127158693</v>
          </cell>
          <cell r="AS321">
            <v>44915</v>
          </cell>
          <cell r="AT321">
            <v>9514835.9481225405</v>
          </cell>
          <cell r="AU321">
            <v>2.9742331368334222E-4</v>
          </cell>
          <cell r="AV321">
            <v>521497.37134315725</v>
          </cell>
          <cell r="AW321">
            <v>375311.95734116377</v>
          </cell>
          <cell r="AX321">
            <v>-266808</v>
          </cell>
          <cell r="AY321">
            <v>0</v>
          </cell>
          <cell r="AZ321">
            <v>-4012.7598026939777</v>
          </cell>
          <cell r="BA321">
            <v>-304460.96108484635</v>
          </cell>
          <cell r="BB321">
            <v>0</v>
          </cell>
          <cell r="BC321">
            <v>-26065.262227769079</v>
          </cell>
          <cell r="BD321">
            <v>907.32283237885429</v>
          </cell>
          <cell r="BE321">
            <v>88.576231894663508</v>
          </cell>
          <cell r="BF321">
            <v>-33.077255706358947</v>
          </cell>
          <cell r="BG321">
            <v>0</v>
          </cell>
          <cell r="BH321">
            <v>-677850.28460194357</v>
          </cell>
          <cell r="BI321">
            <v>221891</v>
          </cell>
          <cell r="BJ321">
            <v>-159534.11722436477</v>
          </cell>
          <cell r="BK321">
            <v>887564</v>
          </cell>
          <cell r="BL321">
            <v>0</v>
          </cell>
          <cell r="BM321">
            <v>911.23275926053554</v>
          </cell>
          <cell r="BN321">
            <v>0</v>
          </cell>
          <cell r="BO321">
            <v>888475.23275926057</v>
          </cell>
          <cell r="BP321">
            <v>1334030</v>
          </cell>
          <cell r="BQ321">
            <v>3670721.099156166</v>
          </cell>
          <cell r="BR321">
            <v>0</v>
          </cell>
          <cell r="BS321">
            <v>579424.55816005415</v>
          </cell>
          <cell r="BT321">
            <v>5584175.65731622</v>
          </cell>
          <cell r="BU321">
            <v>-1030332</v>
          </cell>
          <cell r="BV321">
            <v>-1030332</v>
          </cell>
          <cell r="BW321">
            <v>-1030332</v>
          </cell>
          <cell r="BX321">
            <v>-1029426</v>
          </cell>
          <cell r="BY321">
            <v>-575280</v>
          </cell>
          <cell r="BZ321">
            <v>0</v>
          </cell>
          <cell r="CA321"/>
          <cell r="CB321">
            <v>-4695702</v>
          </cell>
          <cell r="CC321">
            <v>10959935</v>
          </cell>
          <cell r="CD321">
            <v>-159534.11722436477</v>
          </cell>
          <cell r="CE321">
            <v>-330433.14999999997</v>
          </cell>
          <cell r="CF321">
            <v>-1538739.3077545664</v>
          </cell>
          <cell r="CG321">
            <v>419892</v>
          </cell>
          <cell r="CH321">
            <v>-1334029.8500000001</v>
          </cell>
          <cell r="CI321">
            <v>677850.28460194357</v>
          </cell>
          <cell r="CJ321">
            <v>-221891</v>
          </cell>
          <cell r="CK321">
            <v>8473049.8596230112</v>
          </cell>
          <cell r="CL321"/>
          <cell r="CM321"/>
          <cell r="CN321"/>
          <cell r="CO321"/>
          <cell r="CP321"/>
          <cell r="CQ321"/>
          <cell r="CR321"/>
          <cell r="CS321">
            <v>3.0393401755955164E-4</v>
          </cell>
          <cell r="CT321">
            <v>3.3428066549542667E-4</v>
          </cell>
          <cell r="CU321">
            <v>2.9742331368334222E-4</v>
          </cell>
          <cell r="CV321">
            <v>3.007264885962061E-4</v>
          </cell>
          <cell r="CW321"/>
          <cell r="CX321"/>
          <cell r="CY321"/>
          <cell r="CZ321"/>
          <cell r="DA321"/>
          <cell r="DB321"/>
          <cell r="DC321"/>
          <cell r="DD321">
            <v>13222163</v>
          </cell>
          <cell r="DE321">
            <v>10959935</v>
          </cell>
          <cell r="DF321">
            <v>8473051</v>
          </cell>
          <cell r="DG321">
            <v>9514836</v>
          </cell>
          <cell r="DH321"/>
          <cell r="DI321"/>
          <cell r="DJ321"/>
          <cell r="DK321"/>
          <cell r="DL321"/>
          <cell r="DM321"/>
          <cell r="DN321"/>
          <cell r="DO321">
            <v>5668534.8997434191</v>
          </cell>
          <cell r="DP321">
            <v>5662636.2989499755</v>
          </cell>
          <cell r="DQ321">
            <v>5461739.7225484271</v>
          </cell>
          <cell r="DR321">
            <v>5645452.1951605305</v>
          </cell>
          <cell r="DS321"/>
          <cell r="DT321"/>
          <cell r="DU321"/>
          <cell r="DV321"/>
          <cell r="DW321"/>
          <cell r="DX321"/>
          <cell r="DY321"/>
          <cell r="DZ321">
            <v>2.3325538668904531</v>
          </cell>
          <cell r="EA321">
            <v>1.9354827718729357</v>
          </cell>
          <cell r="EB321">
            <v>1.5513465361631158</v>
          </cell>
          <cell r="EC321">
            <v>1.6853983828180201</v>
          </cell>
          <cell r="ED321"/>
          <cell r="EE321"/>
          <cell r="EF321"/>
          <cell r="EG321"/>
          <cell r="EH321"/>
          <cell r="EI321"/>
          <cell r="EJ321"/>
          <cell r="EK321">
            <v>2.41E-2</v>
          </cell>
          <cell r="EL321">
            <v>3.5200000000000002E-2</v>
          </cell>
          <cell r="EM321">
            <v>4.396794443253986E-2</v>
          </cell>
          <cell r="EN321">
            <v>4.3984752298205455E-2</v>
          </cell>
        </row>
        <row r="322">
          <cell r="B322">
            <v>99521</v>
          </cell>
          <cell r="C322" t="str">
            <v>Town Of Blowing Rock</v>
          </cell>
          <cell r="D322">
            <v>1.8066415917963814E-4</v>
          </cell>
          <cell r="E322">
            <v>278058.7040869125</v>
          </cell>
          <cell r="F322">
            <v>215498.07009097608</v>
          </cell>
          <cell r="G322">
            <v>94455.35</v>
          </cell>
          <cell r="H322">
            <v>-13072.521980910064</v>
          </cell>
          <cell r="I322">
            <v>-4716.9825730485918</v>
          </cell>
          <cell r="J322">
            <v>54948.763008498594</v>
          </cell>
          <cell r="K322">
            <v>0</v>
          </cell>
          <cell r="L322">
            <v>-17035.303130315453</v>
          </cell>
          <cell r="M322">
            <v>813.44153928018545</v>
          </cell>
          <cell r="N322">
            <v>38.780645752864402</v>
          </cell>
          <cell r="O322">
            <v>-338.72705138174439</v>
          </cell>
          <cell r="P322">
            <v>551.13643262747348</v>
          </cell>
          <cell r="Q322">
            <v>-599123.83738922421</v>
          </cell>
          <cell r="R322">
            <v>228780</v>
          </cell>
          <cell r="S322">
            <v>238856.87367916771</v>
          </cell>
          <cell r="T322">
            <v>1250569</v>
          </cell>
          <cell r="U322">
            <v>274743.81323585141</v>
          </cell>
          <cell r="V322">
            <v>3806.4839901061946</v>
          </cell>
          <cell r="W322">
            <v>0</v>
          </cell>
          <cell r="X322">
            <v>1529119.2972259577</v>
          </cell>
          <cell r="Y322">
            <v>0</v>
          </cell>
          <cell r="Z322">
            <v>1718517.2717718</v>
          </cell>
          <cell r="AA322">
            <v>0</v>
          </cell>
          <cell r="AB322">
            <v>288164.63638459478</v>
          </cell>
          <cell r="AC322">
            <v>2006681.9081563947</v>
          </cell>
          <cell r="AD322" t="str">
            <v>N/A</v>
          </cell>
          <cell r="AE322">
            <v>-224289</v>
          </cell>
          <cell r="AF322">
            <v>-224289</v>
          </cell>
          <cell r="AG322">
            <v>-223739</v>
          </cell>
          <cell r="AH322">
            <v>50066</v>
          </cell>
          <cell r="AI322">
            <v>144690</v>
          </cell>
          <cell r="AJ322">
            <v>0</v>
          </cell>
          <cell r="AK322">
            <v>-477561</v>
          </cell>
          <cell r="AL322">
            <v>4754310</v>
          </cell>
          <cell r="AM322">
            <v>238856.87367916771</v>
          </cell>
          <cell r="AN322">
            <v>-176709.35</v>
          </cell>
          <cell r="AO322">
            <v>254412.66567138105</v>
          </cell>
          <cell r="AP322">
            <v>-196829</v>
          </cell>
          <cell r="AQ322">
            <v>472290</v>
          </cell>
          <cell r="AR322">
            <v>598572.70095659676</v>
          </cell>
          <cell r="AS322">
            <v>-228780</v>
          </cell>
          <cell r="AT322">
            <v>5716123.8903071461</v>
          </cell>
          <cell r="AU322">
            <v>1.6688707939756893E-4</v>
          </cell>
          <cell r="AV322">
            <v>292617.18639053451</v>
          </cell>
          <cell r="AW322">
            <v>210591.14582502813</v>
          </cell>
          <cell r="AX322">
            <v>91934</v>
          </cell>
          <cell r="AY322">
            <v>0</v>
          </cell>
          <cell r="AZ322">
            <v>-2251.5980859138331</v>
          </cell>
          <cell r="BA322">
            <v>-170835.97098283772</v>
          </cell>
          <cell r="BB322">
            <v>0</v>
          </cell>
          <cell r="BC322">
            <v>-14625.469110183545</v>
          </cell>
          <cell r="BD322">
            <v>509.10756016809717</v>
          </cell>
          <cell r="BE322">
            <v>49.700974889548796</v>
          </cell>
          <cell r="BF322">
            <v>-18.559966032783745</v>
          </cell>
          <cell r="BG322">
            <v>0</v>
          </cell>
          <cell r="BH322">
            <v>-380348.30849362904</v>
          </cell>
          <cell r="BI322">
            <v>136841</v>
          </cell>
          <cell r="BJ322">
            <v>164462.23411202343</v>
          </cell>
          <cell r="BK322">
            <v>1007059</v>
          </cell>
          <cell r="BL322">
            <v>0</v>
          </cell>
          <cell r="BM322">
            <v>511.30145771385759</v>
          </cell>
          <cell r="BN322">
            <v>0</v>
          </cell>
          <cell r="BO322">
            <v>1007570.3014577138</v>
          </cell>
          <cell r="BP322">
            <v>0</v>
          </cell>
          <cell r="BQ322">
            <v>2059676.8825372555</v>
          </cell>
          <cell r="BR322">
            <v>0</v>
          </cell>
          <cell r="BS322">
            <v>325120.68756489694</v>
          </cell>
          <cell r="BT322">
            <v>2384797.5701021524</v>
          </cell>
          <cell r="BU322">
            <v>-324147</v>
          </cell>
          <cell r="BV322">
            <v>-324147</v>
          </cell>
          <cell r="BW322">
            <v>-324147</v>
          </cell>
          <cell r="BX322">
            <v>-323638</v>
          </cell>
          <cell r="BY322">
            <v>-81149</v>
          </cell>
          <cell r="BZ322">
            <v>0</v>
          </cell>
          <cell r="CA322"/>
          <cell r="CB322">
            <v>-1377228</v>
          </cell>
          <cell r="CC322">
            <v>5058674</v>
          </cell>
          <cell r="CD322">
            <v>164462.23411202343</v>
          </cell>
          <cell r="CE322">
            <v>-165126.15</v>
          </cell>
          <cell r="CF322">
            <v>-863401.412099118</v>
          </cell>
          <cell r="CG322">
            <v>-143501</v>
          </cell>
          <cell r="CH322">
            <v>459695.15</v>
          </cell>
          <cell r="CI322">
            <v>380348.30849362904</v>
          </cell>
          <cell r="CJ322">
            <v>-136841</v>
          </cell>
          <cell r="CK322">
            <v>4754310.1305065341</v>
          </cell>
          <cell r="CL322"/>
          <cell r="CM322"/>
          <cell r="CN322"/>
          <cell r="CO322"/>
          <cell r="CP322"/>
          <cell r="CQ322"/>
          <cell r="CR322"/>
          <cell r="CS322">
            <v>1.3525538694290887E-4</v>
          </cell>
          <cell r="CT322">
            <v>1.5429079918602179E-4</v>
          </cell>
          <cell r="CU322">
            <v>1.6688707939756893E-4</v>
          </cell>
          <cell r="CV322">
            <v>1.8066415917963814E-4</v>
          </cell>
          <cell r="CW322"/>
          <cell r="CX322"/>
          <cell r="CY322"/>
          <cell r="CZ322"/>
          <cell r="DA322"/>
          <cell r="DB322"/>
          <cell r="DC322"/>
          <cell r="DD322">
            <v>5884069</v>
          </cell>
          <cell r="DE322">
            <v>5058674</v>
          </cell>
          <cell r="DF322">
            <v>4754310</v>
          </cell>
          <cell r="DG322">
            <v>5716124</v>
          </cell>
          <cell r="DH322"/>
          <cell r="DI322"/>
          <cell r="DJ322"/>
          <cell r="DK322"/>
          <cell r="DL322"/>
          <cell r="DM322"/>
          <cell r="DN322"/>
          <cell r="DO322">
            <v>2232952.7135386281</v>
          </cell>
          <cell r="DP322">
            <v>2403270.9481164846</v>
          </cell>
          <cell r="DQ322">
            <v>2729375.2236616998</v>
          </cell>
          <cell r="DR322">
            <v>2818325.3089265125</v>
          </cell>
          <cell r="DS322"/>
          <cell r="DT322"/>
          <cell r="DU322"/>
          <cell r="DV322"/>
          <cell r="DW322"/>
          <cell r="DX322"/>
          <cell r="DY322"/>
          <cell r="DZ322">
            <v>2.6351068539536322</v>
          </cell>
          <cell r="EA322">
            <v>2.1049120591103696</v>
          </cell>
          <cell r="EB322">
            <v>1.7419041393735779</v>
          </cell>
          <cell r="EC322">
            <v>2.0281987966028114</v>
          </cell>
          <cell r="ED322"/>
          <cell r="EE322"/>
          <cell r="EF322"/>
          <cell r="EG322"/>
          <cell r="EH322"/>
          <cell r="EI322"/>
          <cell r="EJ322"/>
          <cell r="EK322">
            <v>2.41E-2</v>
          </cell>
          <cell r="EL322">
            <v>3.5200000000000002E-2</v>
          </cell>
          <cell r="EM322">
            <v>4.396794443253986E-2</v>
          </cell>
          <cell r="EN322">
            <v>4.3984752298205455E-2</v>
          </cell>
        </row>
        <row r="323">
          <cell r="B323">
            <v>99831</v>
          </cell>
          <cell r="C323" t="str">
            <v>Town Of Black Creek</v>
          </cell>
          <cell r="D323">
            <v>2.0121660583682382E-5</v>
          </cell>
          <cell r="E323">
            <v>30969.080372007837</v>
          </cell>
          <cell r="F323">
            <v>24001.324017442017</v>
          </cell>
          <cell r="G323">
            <v>13990.029999999995</v>
          </cell>
          <cell r="H323">
            <v>-1455.9658731815898</v>
          </cell>
          <cell r="I323">
            <v>-525.35889102195449</v>
          </cell>
          <cell r="J323">
            <v>6119.9762242317784</v>
          </cell>
          <cell r="K323">
            <v>0</v>
          </cell>
          <cell r="L323">
            <v>-1897.3247880755234</v>
          </cell>
          <cell r="M323">
            <v>90.597906260915835</v>
          </cell>
          <cell r="N323">
            <v>4.3192351742509256</v>
          </cell>
          <cell r="O323">
            <v>-37.726081306685515</v>
          </cell>
          <cell r="P323">
            <v>61.383399358169065</v>
          </cell>
          <cell r="Q323">
            <v>-66728.046992167292</v>
          </cell>
          <cell r="R323">
            <v>7198</v>
          </cell>
          <cell r="S323">
            <v>11790.288528721911</v>
          </cell>
          <cell r="T323">
            <v>206510</v>
          </cell>
          <cell r="U323">
            <v>30599.880919942283</v>
          </cell>
          <cell r="V323">
            <v>423.95115452855293</v>
          </cell>
          <cell r="W323">
            <v>0</v>
          </cell>
          <cell r="X323">
            <v>237533.83207447085</v>
          </cell>
          <cell r="Y323">
            <v>153268</v>
          </cell>
          <cell r="Z323">
            <v>191401.66708663543</v>
          </cell>
          <cell r="AA323">
            <v>0</v>
          </cell>
          <cell r="AB323">
            <v>32094.639201711532</v>
          </cell>
          <cell r="AC323">
            <v>376764.30628834694</v>
          </cell>
          <cell r="AD323" t="str">
            <v>N/A</v>
          </cell>
          <cell r="AE323">
            <v>-39790</v>
          </cell>
          <cell r="AF323">
            <v>-39790</v>
          </cell>
          <cell r="AG323">
            <v>-39729</v>
          </cell>
          <cell r="AH323">
            <v>-39508</v>
          </cell>
          <cell r="AI323">
            <v>19588</v>
          </cell>
          <cell r="AJ323">
            <v>0</v>
          </cell>
          <cell r="AK323">
            <v>-139229</v>
          </cell>
          <cell r="AL323">
            <v>519676</v>
          </cell>
          <cell r="AM323">
            <v>11790.288528721911</v>
          </cell>
          <cell r="AN323">
            <v>-25739.029999999995</v>
          </cell>
          <cell r="AO323">
            <v>28335.477994499503</v>
          </cell>
          <cell r="AP323">
            <v>-26857</v>
          </cell>
          <cell r="AQ323">
            <v>69965</v>
          </cell>
          <cell r="AR323">
            <v>66666.663592809127</v>
          </cell>
          <cell r="AS323">
            <v>-7198</v>
          </cell>
          <cell r="AT323">
            <v>636639.40011603059</v>
          </cell>
          <cell r="AU323">
            <v>1.8241803951659958E-5</v>
          </cell>
          <cell r="AV323">
            <v>31984.892816694766</v>
          </cell>
          <cell r="AW323">
            <v>23018.932382080846</v>
          </cell>
          <cell r="AX323">
            <v>-38315</v>
          </cell>
          <cell r="AY323">
            <v>0</v>
          </cell>
          <cell r="AZ323">
            <v>-246.11378549759243</v>
          </cell>
          <cell r="BA323">
            <v>-18673.442556546961</v>
          </cell>
          <cell r="BB323">
            <v>0</v>
          </cell>
          <cell r="BC323">
            <v>-1598.6554571636498</v>
          </cell>
          <cell r="BD323">
            <v>55.648647794777339</v>
          </cell>
          <cell r="BE323">
            <v>5.4326281184517553</v>
          </cell>
          <cell r="BF323">
            <v>-2.0287206351844218</v>
          </cell>
          <cell r="BG323">
            <v>0</v>
          </cell>
          <cell r="BH323">
            <v>-41574.454427101286</v>
          </cell>
          <cell r="BI323">
            <v>45515</v>
          </cell>
          <cell r="BJ323">
            <v>170.21152774416259</v>
          </cell>
          <cell r="BK323">
            <v>182060</v>
          </cell>
          <cell r="BL323">
            <v>0</v>
          </cell>
          <cell r="BM323">
            <v>55.888454549525861</v>
          </cell>
          <cell r="BN323">
            <v>0</v>
          </cell>
          <cell r="BO323">
            <v>182115.88845454954</v>
          </cell>
          <cell r="BP323">
            <v>191585</v>
          </cell>
          <cell r="BQ323">
            <v>225135.59486234313</v>
          </cell>
          <cell r="BR323">
            <v>0</v>
          </cell>
          <cell r="BS323">
            <v>35537.72925140024</v>
          </cell>
          <cell r="BT323">
            <v>452258.32411374338</v>
          </cell>
          <cell r="BU323">
            <v>-53240</v>
          </cell>
          <cell r="BV323">
            <v>-53240</v>
          </cell>
          <cell r="BW323">
            <v>-53240</v>
          </cell>
          <cell r="BX323">
            <v>-53185</v>
          </cell>
          <cell r="BY323">
            <v>-57237</v>
          </cell>
          <cell r="BZ323">
            <v>0</v>
          </cell>
          <cell r="CA323"/>
          <cell r="CB323">
            <v>-270142</v>
          </cell>
          <cell r="CC323">
            <v>771058</v>
          </cell>
          <cell r="CD323">
            <v>170.21152774416259</v>
          </cell>
          <cell r="CE323">
            <v>-21754.42</v>
          </cell>
          <cell r="CF323">
            <v>-94375.186790691194</v>
          </cell>
          <cell r="CG323">
            <v>60102</v>
          </cell>
          <cell r="CH323">
            <v>-191584.58000000002</v>
          </cell>
          <cell r="CI323">
            <v>41574.454427101286</v>
          </cell>
          <cell r="CJ323">
            <v>-45515</v>
          </cell>
          <cell r="CK323">
            <v>519675.47916415415</v>
          </cell>
          <cell r="CL323"/>
          <cell r="CM323"/>
          <cell r="CN323"/>
          <cell r="CO323"/>
          <cell r="CP323"/>
          <cell r="CQ323"/>
          <cell r="CR323"/>
          <cell r="CS323">
            <v>1.7238230840836887E-5</v>
          </cell>
          <cell r="CT323">
            <v>2.3517454120290294E-5</v>
          </cell>
          <cell r="CU323">
            <v>1.8241803951659958E-5</v>
          </cell>
          <cell r="CV323">
            <v>2.0121660583682382E-5</v>
          </cell>
          <cell r="CW323"/>
          <cell r="CX323"/>
          <cell r="CY323"/>
          <cell r="CZ323"/>
          <cell r="DA323"/>
          <cell r="DB323"/>
          <cell r="DC323"/>
          <cell r="DD323">
            <v>749922</v>
          </cell>
          <cell r="DE323">
            <v>771058</v>
          </cell>
          <cell r="DF323">
            <v>519676</v>
          </cell>
          <cell r="DG323">
            <v>636639</v>
          </cell>
          <cell r="DH323"/>
          <cell r="DI323"/>
          <cell r="DJ323"/>
          <cell r="DK323"/>
          <cell r="DL323"/>
          <cell r="DM323"/>
          <cell r="DN323"/>
          <cell r="DO323">
            <v>349483.93913593877</v>
          </cell>
          <cell r="DP323">
            <v>383467.93060299143</v>
          </cell>
          <cell r="DQ323">
            <v>359579.47879927291</v>
          </cell>
          <cell r="DR323">
            <v>410510.02494332503</v>
          </cell>
          <cell r="DS323"/>
          <cell r="DT323"/>
          <cell r="DU323"/>
          <cell r="DV323"/>
          <cell r="DW323"/>
          <cell r="DX323"/>
          <cell r="DY323"/>
          <cell r="DZ323">
            <v>2.1457981784630817</v>
          </cell>
          <cell r="EA323">
            <v>2.0107496311035327</v>
          </cell>
          <cell r="EB323">
            <v>1.4452326415715657</v>
          </cell>
          <cell r="EC323">
            <v>1.5508488497641302</v>
          </cell>
          <cell r="ED323"/>
          <cell r="EE323"/>
          <cell r="EF323"/>
          <cell r="EG323"/>
          <cell r="EH323"/>
          <cell r="EI323"/>
          <cell r="EJ323"/>
          <cell r="EK323">
            <v>2.41E-2</v>
          </cell>
          <cell r="EL323">
            <v>3.5200000000000002E-2</v>
          </cell>
          <cell r="EM323">
            <v>4.396794443253986E-2</v>
          </cell>
          <cell r="EN323">
            <v>4.3984752298205455E-2</v>
          </cell>
        </row>
      </sheetData>
      <sheetData sheetId="26"/>
      <sheetData sheetId="27">
        <row r="4">
          <cell r="D4">
            <v>2.2000000000000002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25">
          <cell r="D25">
            <v>99999</v>
          </cell>
        </row>
        <row r="26">
          <cell r="D26">
            <v>1</v>
          </cell>
        </row>
        <row r="30">
          <cell r="D30">
            <v>44012</v>
          </cell>
          <cell r="E30">
            <v>43646</v>
          </cell>
        </row>
        <row r="31">
          <cell r="D31">
            <v>43646</v>
          </cell>
          <cell r="E31">
            <v>43281</v>
          </cell>
          <cell r="F31">
            <v>42916</v>
          </cell>
        </row>
        <row r="32">
          <cell r="D32">
            <v>43100</v>
          </cell>
          <cell r="E32">
            <v>42735</v>
          </cell>
        </row>
        <row r="33">
          <cell r="D33">
            <v>43465</v>
          </cell>
          <cell r="E33">
            <v>43100</v>
          </cell>
        </row>
        <row r="34">
          <cell r="F34" t="b">
            <v>1</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cell r="E40">
            <v>0</v>
          </cell>
        </row>
        <row r="41">
          <cell r="D41">
            <v>0</v>
          </cell>
        </row>
        <row r="47">
          <cell r="D47">
            <v>3.8699999999999998E-2</v>
          </cell>
          <cell r="E47">
            <v>3.5000000000000003E-2</v>
          </cell>
          <cell r="F47">
            <v>3.5000000000000003E-2</v>
          </cell>
          <cell r="G47">
            <v>4.4999999999999998E-2</v>
          </cell>
          <cell r="H47">
            <v>2.5000000000000001E-2</v>
          </cell>
          <cell r="I47">
            <v>3.8699999999999998E-2</v>
          </cell>
        </row>
        <row r="52">
          <cell r="D52">
            <v>44012</v>
          </cell>
          <cell r="E52">
            <v>43646</v>
          </cell>
        </row>
        <row r="53">
          <cell r="E53">
            <v>7.0000000000000007E-2</v>
          </cell>
          <cell r="F53">
            <v>7.1999999999999995E-2</v>
          </cell>
        </row>
        <row r="54">
          <cell r="D54">
            <v>6</v>
          </cell>
          <cell r="E54">
            <v>6</v>
          </cell>
        </row>
        <row r="61">
          <cell r="D61">
            <v>307</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7900 North Sam Houston Parkway West, Suite 110</v>
          </cell>
          <cell r="M82" t="str">
            <v>Houston, TX  77064-3425</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PlanInfo"/>
      <sheetName val="QuickChecks"/>
      <sheetName val="TOL"/>
      <sheetName val="ExhibitsGASB74"/>
      <sheetName val="Import"/>
      <sheetName val="BM_GASB"/>
      <sheetName val="BM_GASBExhibits"/>
      <sheetName val="BM_Adjust"/>
      <sheetName val="TPL_Adjust"/>
      <sheetName val="ExhibitsDeferredAmounts"/>
      <sheetName val="ReviewGASB7475"/>
      <sheetName val="ExhibitsGASB75"/>
      <sheetName val="Adjust"/>
      <sheetName val="Buffer"/>
      <sheetName val="Template"/>
      <sheetName val="FullPlan"/>
      <sheetName val="ER_Input"/>
      <sheetName val="ER_Allocation"/>
      <sheetName val="ER_ChangeProportion"/>
      <sheetName val="ER_ShareContributions"/>
      <sheetName val="ER_AllocationofChanges"/>
      <sheetName val="ER_Schedule1"/>
      <sheetName val="ER_Schedule2"/>
      <sheetName val="ER_NPLExpense"/>
      <sheetName val="ER_DATA"/>
      <sheetName val="DeveloperInfo"/>
      <sheetName val="ER_DATADAB"/>
    </sheetNames>
    <sheetDataSet>
      <sheetData sheetId="0" refreshError="1"/>
      <sheetData sheetId="1" refreshError="1"/>
      <sheetData sheetId="2">
        <row r="22">
          <cell r="C22">
            <v>0.5</v>
          </cell>
        </row>
      </sheetData>
      <sheetData sheetId="3" refreshError="1"/>
      <sheetData sheetId="4" refreshError="1"/>
      <sheetData sheetId="5" refreshError="1"/>
      <sheetData sheetId="6" refreshError="1"/>
      <sheetData sheetId="7" refreshError="1"/>
      <sheetData sheetId="8" refreshError="1"/>
      <sheetData sheetId="9" refreshError="1"/>
      <sheetData sheetId="10">
        <row r="63">
          <cell r="E63">
            <v>0</v>
          </cell>
        </row>
      </sheetData>
      <sheetData sheetId="11">
        <row r="87">
          <cell r="G87">
            <v>0</v>
          </cell>
        </row>
      </sheetData>
      <sheetData sheetId="12">
        <row r="102">
          <cell r="G102">
            <v>0</v>
          </cell>
          <cell r="H102">
            <v>0</v>
          </cell>
        </row>
        <row r="198">
          <cell r="G198">
            <v>1</v>
          </cell>
          <cell r="H198">
            <v>1</v>
          </cell>
          <cell r="I198">
            <v>1</v>
          </cell>
          <cell r="J198">
            <v>1</v>
          </cell>
          <cell r="K198">
            <v>1</v>
          </cell>
          <cell r="L198">
            <v>1</v>
          </cell>
        </row>
        <row r="200">
          <cell r="G200">
            <v>1.0011874999999999</v>
          </cell>
          <cell r="H200">
            <v>1.0011874999999999</v>
          </cell>
          <cell r="I200">
            <v>1.0014916666666667</v>
          </cell>
          <cell r="J200">
            <v>1.0014916666666667</v>
          </cell>
          <cell r="K200">
            <v>1.0019083333333334</v>
          </cell>
          <cell r="L200">
            <v>1.0010749999999999</v>
          </cell>
        </row>
        <row r="202">
          <cell r="G202">
            <v>1</v>
          </cell>
          <cell r="H202">
            <v>1</v>
          </cell>
          <cell r="K202">
            <v>1</v>
          </cell>
          <cell r="L202">
            <v>1</v>
          </cell>
        </row>
        <row r="203">
          <cell r="G203">
            <v>0</v>
          </cell>
          <cell r="H203">
            <v>0</v>
          </cell>
          <cell r="K203">
            <v>0</v>
          </cell>
          <cell r="L203">
            <v>0</v>
          </cell>
        </row>
      </sheetData>
      <sheetData sheetId="13" refreshError="1"/>
      <sheetData sheetId="14" refreshError="1"/>
      <sheetData sheetId="15" refreshError="1"/>
      <sheetData sheetId="16">
        <row r="16">
          <cell r="B16">
            <v>10200</v>
          </cell>
          <cell r="C16" t="str">
            <v>North Carolina Education Lottery</v>
          </cell>
          <cell r="D16">
            <v>14975730.874654653</v>
          </cell>
          <cell r="E16">
            <v>14490295.222239299</v>
          </cell>
          <cell r="F16">
            <v>158330013.72638756</v>
          </cell>
          <cell r="G16">
            <v>151278761.46977487</v>
          </cell>
          <cell r="H16">
            <v>838417.64999999991</v>
          </cell>
          <cell r="I16">
            <v>841156.22</v>
          </cell>
          <cell r="J16">
            <v>2390510.6998846033</v>
          </cell>
          <cell r="K16">
            <v>2268067.4093609732</v>
          </cell>
          <cell r="L16">
            <v>838417.64999999991</v>
          </cell>
          <cell r="M16">
            <v>841156.22</v>
          </cell>
          <cell r="N16">
            <v>0</v>
          </cell>
          <cell r="O16">
            <v>0</v>
          </cell>
          <cell r="P16">
            <v>0</v>
          </cell>
          <cell r="Q16">
            <v>0</v>
          </cell>
          <cell r="R16" t="str">
            <v>FALSE</v>
          </cell>
          <cell r="T16">
            <v>0</v>
          </cell>
        </row>
        <row r="17">
          <cell r="B17">
            <v>10400</v>
          </cell>
          <cell r="C17" t="str">
            <v>Department Of Justice</v>
          </cell>
          <cell r="D17">
            <v>48456417.241442516</v>
          </cell>
          <cell r="E17">
            <v>49675505.990434676</v>
          </cell>
          <cell r="F17">
            <v>461834540.907691</v>
          </cell>
          <cell r="G17">
            <v>444204788.96117777</v>
          </cell>
          <cell r="H17">
            <v>2712836.9099999992</v>
          </cell>
          <cell r="I17">
            <v>2883644.55</v>
          </cell>
          <cell r="J17">
            <v>7734886.855491274</v>
          </cell>
          <cell r="K17">
            <v>7775369.2697373014</v>
          </cell>
          <cell r="L17">
            <v>2712836.9099999992</v>
          </cell>
          <cell r="M17">
            <v>2883644.55</v>
          </cell>
          <cell r="N17">
            <v>0</v>
          </cell>
          <cell r="O17">
            <v>0</v>
          </cell>
          <cell r="P17">
            <v>0</v>
          </cell>
          <cell r="Q17">
            <v>0</v>
          </cell>
          <cell r="R17" t="str">
            <v>FALSE</v>
          </cell>
          <cell r="T17">
            <v>0</v>
          </cell>
        </row>
        <row r="18">
          <cell r="B18">
            <v>10500</v>
          </cell>
          <cell r="C18" t="str">
            <v>State Auditor</v>
          </cell>
          <cell r="D18">
            <v>10650191.389903858</v>
          </cell>
          <cell r="E18">
            <v>10658895.868428385</v>
          </cell>
          <cell r="F18">
            <v>104202614.37525001</v>
          </cell>
          <cell r="G18">
            <v>108596288.01285191</v>
          </cell>
          <cell r="H18">
            <v>596251.93000000005</v>
          </cell>
          <cell r="I18">
            <v>618744.92000000004</v>
          </cell>
          <cell r="J18">
            <v>1700043.6697531901</v>
          </cell>
          <cell r="K18">
            <v>1668364.5135022155</v>
          </cell>
          <cell r="L18">
            <v>596251.93000000005</v>
          </cell>
          <cell r="M18">
            <v>618744.92000000004</v>
          </cell>
          <cell r="N18">
            <v>0</v>
          </cell>
          <cell r="O18">
            <v>0</v>
          </cell>
          <cell r="P18">
            <v>0</v>
          </cell>
          <cell r="Q18">
            <v>0</v>
          </cell>
          <cell r="R18">
            <v>0</v>
          </cell>
          <cell r="T18">
            <v>0</v>
          </cell>
        </row>
        <row r="19">
          <cell r="B19">
            <v>10700</v>
          </cell>
          <cell r="C19" t="str">
            <v>Department Of Cultural Resources</v>
          </cell>
          <cell r="D19">
            <v>59688092.194989361</v>
          </cell>
          <cell r="E19">
            <v>73703706.398630381</v>
          </cell>
          <cell r="F19">
            <v>633740389.29310656</v>
          </cell>
          <cell r="G19">
            <v>632811246.22669399</v>
          </cell>
          <cell r="H19">
            <v>3341643.25</v>
          </cell>
          <cell r="I19">
            <v>4278472.5999999996</v>
          </cell>
          <cell r="J19">
            <v>9527750.2141351178</v>
          </cell>
          <cell r="K19">
            <v>11536340.141316326</v>
          </cell>
          <cell r="L19">
            <v>3341643.25</v>
          </cell>
          <cell r="M19">
            <v>4278472.5999999996</v>
          </cell>
          <cell r="N19">
            <v>0</v>
          </cell>
          <cell r="O19">
            <v>0</v>
          </cell>
          <cell r="P19">
            <v>0</v>
          </cell>
          <cell r="Q19">
            <v>0</v>
          </cell>
          <cell r="R19">
            <v>0</v>
          </cell>
          <cell r="T19">
            <v>0</v>
          </cell>
        </row>
        <row r="20">
          <cell r="B20">
            <v>10800</v>
          </cell>
          <cell r="C20" t="str">
            <v>Administrative Office Of The Courts</v>
          </cell>
          <cell r="D20">
            <v>286711519.34386814</v>
          </cell>
          <cell r="E20">
            <v>308803068.14306355</v>
          </cell>
          <cell r="F20">
            <v>2770283572.9092622</v>
          </cell>
          <cell r="G20">
            <v>2759371409.8694439</v>
          </cell>
          <cell r="H20">
            <v>16051570.390000001</v>
          </cell>
          <cell r="I20">
            <v>17925902.649999999</v>
          </cell>
          <cell r="J20">
            <v>45766511.197904631</v>
          </cell>
          <cell r="K20">
            <v>48334845.082453884</v>
          </cell>
          <cell r="L20">
            <v>16051570.390000001</v>
          </cell>
          <cell r="M20">
            <v>17925902.649999999</v>
          </cell>
          <cell r="N20">
            <v>0</v>
          </cell>
          <cell r="O20">
            <v>0</v>
          </cell>
          <cell r="P20">
            <v>0</v>
          </cell>
          <cell r="Q20">
            <v>0</v>
          </cell>
          <cell r="R20">
            <v>0</v>
          </cell>
          <cell r="T20">
            <v>0</v>
          </cell>
        </row>
        <row r="21">
          <cell r="B21">
            <v>10850</v>
          </cell>
          <cell r="C21" t="str">
            <v>Office Of Administrative Hearing</v>
          </cell>
          <cell r="D21">
            <v>2932282.8311099024</v>
          </cell>
          <cell r="E21">
            <v>3126395.5021694922</v>
          </cell>
          <cell r="F21">
            <v>19725979.857292328</v>
          </cell>
          <cell r="G21">
            <v>19455666.992133986</v>
          </cell>
          <cell r="H21">
            <v>164164.12</v>
          </cell>
          <cell r="I21">
            <v>181486.09000000003</v>
          </cell>
          <cell r="J21">
            <v>468067.53817401151</v>
          </cell>
          <cell r="K21">
            <v>489353.43541934754</v>
          </cell>
          <cell r="L21">
            <v>164164.12</v>
          </cell>
          <cell r="M21">
            <v>181486.09000000003</v>
          </cell>
          <cell r="N21">
            <v>0</v>
          </cell>
          <cell r="O21">
            <v>0</v>
          </cell>
          <cell r="P21">
            <v>0</v>
          </cell>
          <cell r="Q21">
            <v>0</v>
          </cell>
          <cell r="R21">
            <v>0</v>
          </cell>
          <cell r="T21">
            <v>0</v>
          </cell>
        </row>
        <row r="22">
          <cell r="B22">
            <v>10900</v>
          </cell>
          <cell r="C22" t="str">
            <v>Department Of Administration</v>
          </cell>
          <cell r="D22">
            <v>32838686.69139161</v>
          </cell>
          <cell r="E22">
            <v>32230361.246005923</v>
          </cell>
          <cell r="F22">
            <v>266733548.8190397</v>
          </cell>
          <cell r="G22">
            <v>241548865.51702979</v>
          </cell>
          <cell r="H22">
            <v>1838476.8499999996</v>
          </cell>
          <cell r="I22">
            <v>1870960.42</v>
          </cell>
          <cell r="J22">
            <v>5241896.5433458379</v>
          </cell>
          <cell r="K22">
            <v>5044799.3510721689</v>
          </cell>
          <cell r="L22">
            <v>1838476.8499999996</v>
          </cell>
          <cell r="M22">
            <v>1870960.42</v>
          </cell>
          <cell r="N22">
            <v>0</v>
          </cell>
          <cell r="O22">
            <v>0</v>
          </cell>
          <cell r="P22">
            <v>0</v>
          </cell>
          <cell r="Q22">
            <v>0</v>
          </cell>
          <cell r="R22">
            <v>0</v>
          </cell>
          <cell r="T22">
            <v>0</v>
          </cell>
        </row>
        <row r="23">
          <cell r="B23">
            <v>10910</v>
          </cell>
          <cell r="C23" t="str">
            <v>Office Of State Budget &amp; Management</v>
          </cell>
          <cell r="D23">
            <v>4089885.4944516718</v>
          </cell>
          <cell r="E23">
            <v>4144742.9740233603</v>
          </cell>
          <cell r="F23">
            <v>40166172.460000008</v>
          </cell>
          <cell r="G23">
            <v>39725870.880236961</v>
          </cell>
          <cell r="H23">
            <v>228972.61</v>
          </cell>
          <cell r="I23">
            <v>240600.77999999997</v>
          </cell>
          <cell r="J23">
            <v>652850.60993826203</v>
          </cell>
          <cell r="K23">
            <v>648748.44269097759</v>
          </cell>
          <cell r="L23">
            <v>228972.61</v>
          </cell>
          <cell r="M23">
            <v>240600.77999999997</v>
          </cell>
          <cell r="N23">
            <v>0</v>
          </cell>
          <cell r="O23">
            <v>0</v>
          </cell>
          <cell r="P23">
            <v>0</v>
          </cell>
          <cell r="Q23">
            <v>0</v>
          </cell>
          <cell r="R23">
            <v>0</v>
          </cell>
          <cell r="T23">
            <v>0</v>
          </cell>
        </row>
        <row r="24">
          <cell r="B24">
            <v>10930</v>
          </cell>
          <cell r="C24" t="str">
            <v>Information Technology Services</v>
          </cell>
          <cell r="D24">
            <v>41708073.068568595</v>
          </cell>
          <cell r="E24">
            <v>46206051.086654365</v>
          </cell>
          <cell r="F24">
            <v>355223499.50040084</v>
          </cell>
          <cell r="G24">
            <v>374889331.17624676</v>
          </cell>
          <cell r="H24">
            <v>2335030.2499999995</v>
          </cell>
          <cell r="I24">
            <v>2682243.9900000002</v>
          </cell>
          <cell r="J24">
            <v>6657678.0643623378</v>
          </cell>
          <cell r="K24">
            <v>7232319.0782246618</v>
          </cell>
          <cell r="L24">
            <v>2335030.2499999995</v>
          </cell>
          <cell r="M24">
            <v>2682243.9900000002</v>
          </cell>
          <cell r="N24">
            <v>0</v>
          </cell>
          <cell r="O24">
            <v>0</v>
          </cell>
          <cell r="P24">
            <v>0</v>
          </cell>
          <cell r="Q24">
            <v>0</v>
          </cell>
          <cell r="R24">
            <v>0</v>
          </cell>
          <cell r="T24">
            <v>0</v>
          </cell>
        </row>
        <row r="25">
          <cell r="B25">
            <v>10940</v>
          </cell>
          <cell r="C25" t="str">
            <v>Office Of State Controller</v>
          </cell>
          <cell r="D25">
            <v>11456263.140553921</v>
          </cell>
          <cell r="E25">
            <v>11653756.02277201</v>
          </cell>
          <cell r="F25">
            <v>97490247.369223759</v>
          </cell>
          <cell r="G25">
            <v>94706182.262014896</v>
          </cell>
          <cell r="H25">
            <v>641379.92999999993</v>
          </cell>
          <cell r="I25">
            <v>676496.18</v>
          </cell>
          <cell r="J25">
            <v>1828713.392849301</v>
          </cell>
          <cell r="K25">
            <v>1824083.2106254825</v>
          </cell>
          <cell r="L25">
            <v>641379.92999999993</v>
          </cell>
          <cell r="M25">
            <v>676496.18</v>
          </cell>
          <cell r="N25">
            <v>0</v>
          </cell>
          <cell r="O25">
            <v>0</v>
          </cell>
          <cell r="P25">
            <v>0</v>
          </cell>
          <cell r="Q25">
            <v>0</v>
          </cell>
          <cell r="R25">
            <v>0</v>
          </cell>
          <cell r="T25">
            <v>0</v>
          </cell>
        </row>
        <row r="26">
          <cell r="B26">
            <v>10950</v>
          </cell>
          <cell r="C26" t="str">
            <v>N.C. School Of Science &amp; Mathematics</v>
          </cell>
          <cell r="D26">
            <v>12394349.681556093</v>
          </cell>
          <cell r="E26">
            <v>12682591.762005161</v>
          </cell>
          <cell r="F26">
            <v>127757506.78350005</v>
          </cell>
          <cell r="G26">
            <v>113049748.22566591</v>
          </cell>
          <cell r="H26">
            <v>693898.79</v>
          </cell>
          <cell r="I26">
            <v>736219.71</v>
          </cell>
          <cell r="J26">
            <v>1978456.0620020102</v>
          </cell>
          <cell r="K26">
            <v>1985119.8750931034</v>
          </cell>
          <cell r="L26">
            <v>693898.79</v>
          </cell>
          <cell r="M26">
            <v>736219.71</v>
          </cell>
          <cell r="N26">
            <v>0</v>
          </cell>
          <cell r="O26">
            <v>0</v>
          </cell>
          <cell r="P26">
            <v>0</v>
          </cell>
          <cell r="Q26">
            <v>0</v>
          </cell>
          <cell r="R26">
            <v>0</v>
          </cell>
          <cell r="T26">
            <v>0</v>
          </cell>
        </row>
        <row r="27">
          <cell r="B27">
            <v>11300</v>
          </cell>
          <cell r="C27" t="str">
            <v>Environment And Natural Resources</v>
          </cell>
          <cell r="D27">
            <v>93179025.575646952</v>
          </cell>
          <cell r="E27">
            <v>81194635.437710226</v>
          </cell>
          <cell r="F27">
            <v>742415346.24827659</v>
          </cell>
          <cell r="G27">
            <v>656458329.85469723</v>
          </cell>
          <cell r="H27">
            <v>5216636.1899999995</v>
          </cell>
          <cell r="I27">
            <v>4713318.2299999995</v>
          </cell>
          <cell r="J27">
            <v>14873762.055939842</v>
          </cell>
          <cell r="K27">
            <v>12708844.342148412</v>
          </cell>
          <cell r="L27">
            <v>5216636.1899999995</v>
          </cell>
          <cell r="M27">
            <v>4713318.2299999995</v>
          </cell>
          <cell r="N27">
            <v>0</v>
          </cell>
          <cell r="O27">
            <v>0</v>
          </cell>
          <cell r="P27">
            <v>0</v>
          </cell>
          <cell r="Q27">
            <v>0</v>
          </cell>
          <cell r="R27">
            <v>0</v>
          </cell>
          <cell r="T27">
            <v>0</v>
          </cell>
        </row>
        <row r="28">
          <cell r="B28">
            <v>11310</v>
          </cell>
          <cell r="C28" t="str">
            <v>N.C. Housing Finance Agency</v>
          </cell>
          <cell r="D28">
            <v>7870979.3122089263</v>
          </cell>
          <cell r="E28">
            <v>8658743.4512076192</v>
          </cell>
          <cell r="F28">
            <v>71497564.273457065</v>
          </cell>
          <cell r="G28">
            <v>69037817.777353898</v>
          </cell>
          <cell r="H28">
            <v>440657.49000000005</v>
          </cell>
          <cell r="I28">
            <v>502636.82000000007</v>
          </cell>
          <cell r="J28">
            <v>1256410.1493203212</v>
          </cell>
          <cell r="K28">
            <v>1355294.2522220642</v>
          </cell>
          <cell r="L28">
            <v>440657.49000000005</v>
          </cell>
          <cell r="M28">
            <v>502636.82000000007</v>
          </cell>
          <cell r="N28">
            <v>0</v>
          </cell>
          <cell r="O28">
            <v>0</v>
          </cell>
          <cell r="P28">
            <v>0</v>
          </cell>
          <cell r="Q28">
            <v>0</v>
          </cell>
          <cell r="R28">
            <v>0</v>
          </cell>
          <cell r="T28">
            <v>0</v>
          </cell>
        </row>
        <row r="29">
          <cell r="B29">
            <v>11600</v>
          </cell>
          <cell r="C29" t="str">
            <v>Wildlife Resources Commission</v>
          </cell>
          <cell r="D29">
            <v>29330348.527560178</v>
          </cell>
          <cell r="E29">
            <v>31149712.080897264</v>
          </cell>
          <cell r="F29">
            <v>305189205.14313018</v>
          </cell>
          <cell r="G29">
            <v>298796434.34960705</v>
          </cell>
          <cell r="H29">
            <v>1642062.2200000002</v>
          </cell>
          <cell r="I29">
            <v>1808229.1400000001</v>
          </cell>
          <cell r="J29">
            <v>4681875.8011431014</v>
          </cell>
          <cell r="K29">
            <v>4875652.6832683003</v>
          </cell>
          <cell r="L29">
            <v>1642062.2200000002</v>
          </cell>
          <cell r="M29">
            <v>1808229.1400000001</v>
          </cell>
          <cell r="N29">
            <v>0</v>
          </cell>
          <cell r="O29">
            <v>0</v>
          </cell>
          <cell r="P29">
            <v>0</v>
          </cell>
          <cell r="Q29">
            <v>0</v>
          </cell>
          <cell r="R29">
            <v>0</v>
          </cell>
          <cell r="T29">
            <v>0</v>
          </cell>
        </row>
        <row r="30">
          <cell r="B30">
            <v>11900</v>
          </cell>
          <cell r="C30" t="str">
            <v>State Board Of Elections</v>
          </cell>
          <cell r="D30">
            <v>3260834.5901388275</v>
          </cell>
          <cell r="E30">
            <v>3119302.9500287012</v>
          </cell>
          <cell r="F30">
            <v>35457958.022800013</v>
          </cell>
          <cell r="G30">
            <v>31083791.338324968</v>
          </cell>
          <cell r="H30">
            <v>182558.12</v>
          </cell>
          <cell r="I30">
            <v>181074.37</v>
          </cell>
          <cell r="J30">
            <v>520512.82461767999</v>
          </cell>
          <cell r="K30">
            <v>488243.28644632781</v>
          </cell>
          <cell r="L30">
            <v>182558.12</v>
          </cell>
          <cell r="M30">
            <v>181074.37</v>
          </cell>
          <cell r="N30">
            <v>0</v>
          </cell>
          <cell r="O30">
            <v>0</v>
          </cell>
          <cell r="P30">
            <v>0</v>
          </cell>
          <cell r="Q30">
            <v>0</v>
          </cell>
          <cell r="R30">
            <v>0</v>
          </cell>
          <cell r="T30">
            <v>0</v>
          </cell>
        </row>
        <row r="31">
          <cell r="B31">
            <v>12100</v>
          </cell>
          <cell r="C31" t="str">
            <v>Governor's Office</v>
          </cell>
          <cell r="D31">
            <v>4139446.725301947</v>
          </cell>
          <cell r="E31">
            <v>4041501.9990039971</v>
          </cell>
          <cell r="F31">
            <v>41849957.136910535</v>
          </cell>
          <cell r="G31">
            <v>38584651.542408958</v>
          </cell>
          <cell r="H31">
            <v>231747.3</v>
          </cell>
          <cell r="I31">
            <v>234607.68</v>
          </cell>
          <cell r="J31">
            <v>660761.85337864386</v>
          </cell>
          <cell r="K31">
            <v>632588.83468018367</v>
          </cell>
          <cell r="L31">
            <v>231747.3</v>
          </cell>
          <cell r="M31">
            <v>234607.68</v>
          </cell>
          <cell r="N31">
            <v>0</v>
          </cell>
          <cell r="O31">
            <v>0</v>
          </cell>
          <cell r="P31">
            <v>0</v>
          </cell>
          <cell r="Q31">
            <v>0</v>
          </cell>
          <cell r="R31">
            <v>0</v>
          </cell>
          <cell r="T31">
            <v>0</v>
          </cell>
        </row>
        <row r="32">
          <cell r="B32">
            <v>12150</v>
          </cell>
          <cell r="C32" t="str">
            <v>Lt. Governor's Office</v>
          </cell>
          <cell r="D32">
            <v>482209.63304405403</v>
          </cell>
          <cell r="E32">
            <v>487342.67370080575</v>
          </cell>
          <cell r="F32">
            <v>6257049.967699999</v>
          </cell>
          <cell r="G32">
            <v>5747250.1479969798</v>
          </cell>
          <cell r="H32">
            <v>26996.550000000003</v>
          </cell>
          <cell r="I32">
            <v>28290.060000000005</v>
          </cell>
          <cell r="J32">
            <v>76973.023689291018</v>
          </cell>
          <cell r="K32">
            <v>76280.435868222557</v>
          </cell>
          <cell r="L32">
            <v>26996.550000000003</v>
          </cell>
          <cell r="M32">
            <v>28290.060000000005</v>
          </cell>
          <cell r="N32">
            <v>0</v>
          </cell>
          <cell r="O32">
            <v>0</v>
          </cell>
          <cell r="P32">
            <v>0</v>
          </cell>
          <cell r="Q32">
            <v>0</v>
          </cell>
          <cell r="R32">
            <v>0</v>
          </cell>
          <cell r="T32">
            <v>0</v>
          </cell>
        </row>
        <row r="33">
          <cell r="B33">
            <v>12160</v>
          </cell>
          <cell r="C33" t="str">
            <v>General Assembly</v>
          </cell>
          <cell r="D33">
            <v>29198582.196214709</v>
          </cell>
          <cell r="E33">
            <v>30898721.489326231</v>
          </cell>
          <cell r="F33">
            <v>274894843.96160227</v>
          </cell>
          <cell r="G33">
            <v>253684135.76642466</v>
          </cell>
          <cell r="H33">
            <v>1634685.2699999998</v>
          </cell>
          <cell r="I33">
            <v>1793659.2300000002</v>
          </cell>
          <cell r="J33">
            <v>4660842.5155156879</v>
          </cell>
          <cell r="K33">
            <v>4836366.8321474204</v>
          </cell>
          <cell r="L33">
            <v>1634685.2699999998</v>
          </cell>
          <cell r="M33">
            <v>1793659.2300000002</v>
          </cell>
          <cell r="N33">
            <v>0</v>
          </cell>
          <cell r="O33">
            <v>0</v>
          </cell>
          <cell r="P33">
            <v>0</v>
          </cell>
          <cell r="Q33">
            <v>0</v>
          </cell>
          <cell r="R33">
            <v>0</v>
          </cell>
          <cell r="T33">
            <v>0</v>
          </cell>
        </row>
        <row r="34">
          <cell r="B34">
            <v>12220</v>
          </cell>
          <cell r="C34" t="str">
            <v>Health &amp; Human Services</v>
          </cell>
          <cell r="D34">
            <v>739808734.56060016</v>
          </cell>
          <cell r="E34">
            <v>768162877.03299952</v>
          </cell>
          <cell r="F34">
            <v>6788464923.7811136</v>
          </cell>
          <cell r="G34">
            <v>6496161497.4463596</v>
          </cell>
          <cell r="H34">
            <v>41418259.039999999</v>
          </cell>
          <cell r="I34">
            <v>44591567.810000002</v>
          </cell>
          <cell r="J34">
            <v>118092446.41463858</v>
          </cell>
          <cell r="K34">
            <v>120235313.34306827</v>
          </cell>
          <cell r="L34">
            <v>41418259.039999999</v>
          </cell>
          <cell r="M34">
            <v>44591567.810000002</v>
          </cell>
          <cell r="N34">
            <v>0</v>
          </cell>
          <cell r="O34">
            <v>0</v>
          </cell>
          <cell r="P34">
            <v>0</v>
          </cell>
          <cell r="Q34">
            <v>0</v>
          </cell>
          <cell r="R34">
            <v>0</v>
          </cell>
          <cell r="T34">
            <v>0</v>
          </cell>
        </row>
        <row r="35">
          <cell r="B35">
            <v>12510</v>
          </cell>
          <cell r="C35" t="str">
            <v>Department Of Commerce</v>
          </cell>
          <cell r="D35">
            <v>90710903.822350562</v>
          </cell>
          <cell r="E35">
            <v>92734462.561328247</v>
          </cell>
          <cell r="F35">
            <v>760563563.3649689</v>
          </cell>
          <cell r="G35">
            <v>711960958.10496521</v>
          </cell>
          <cell r="H35">
            <v>5078458.17</v>
          </cell>
          <cell r="I35">
            <v>5383200.8799999999</v>
          </cell>
          <cell r="J35">
            <v>14479786.529185524</v>
          </cell>
          <cell r="K35">
            <v>14515095.03665242</v>
          </cell>
          <cell r="L35">
            <v>5078458.17</v>
          </cell>
          <cell r="M35">
            <v>5383200.8799999999</v>
          </cell>
          <cell r="N35">
            <v>0</v>
          </cell>
          <cell r="O35">
            <v>0</v>
          </cell>
          <cell r="P35">
            <v>0</v>
          </cell>
          <cell r="Q35">
            <v>0</v>
          </cell>
          <cell r="R35">
            <v>0</v>
          </cell>
          <cell r="T35">
            <v>0</v>
          </cell>
        </row>
        <row r="36">
          <cell r="B36">
            <v>12600</v>
          </cell>
          <cell r="C36" t="str">
            <v>Insurance Department</v>
          </cell>
          <cell r="D36">
            <v>24576496.259212378</v>
          </cell>
          <cell r="E36">
            <v>25180424.711299349</v>
          </cell>
          <cell r="F36">
            <v>204541993.27083603</v>
          </cell>
          <cell r="G36">
            <v>195618821.8723667</v>
          </cell>
          <cell r="H36">
            <v>1375917.37</v>
          </cell>
          <cell r="I36">
            <v>1461714.2400000002</v>
          </cell>
          <cell r="J36">
            <v>3923039.0666776677</v>
          </cell>
          <cell r="K36">
            <v>3941320.7091815174</v>
          </cell>
          <cell r="L36">
            <v>1375917.37</v>
          </cell>
          <cell r="M36">
            <v>1461714.2400000002</v>
          </cell>
          <cell r="N36">
            <v>0</v>
          </cell>
          <cell r="O36">
            <v>0</v>
          </cell>
          <cell r="P36">
            <v>0</v>
          </cell>
          <cell r="Q36">
            <v>0</v>
          </cell>
          <cell r="R36">
            <v>0</v>
          </cell>
          <cell r="T36">
            <v>0</v>
          </cell>
        </row>
        <row r="37">
          <cell r="B37">
            <v>12700</v>
          </cell>
          <cell r="C37" t="str">
            <v>Labor Department</v>
          </cell>
          <cell r="D37">
            <v>18566805.173220485</v>
          </cell>
          <cell r="E37">
            <v>19360866.299166773</v>
          </cell>
          <cell r="F37">
            <v>161789949.37498331</v>
          </cell>
          <cell r="G37">
            <v>149482887.22850388</v>
          </cell>
          <cell r="H37">
            <v>1039464.27</v>
          </cell>
          <cell r="I37">
            <v>1123891.05</v>
          </cell>
          <cell r="J37">
            <v>2963738.2509573107</v>
          </cell>
          <cell r="K37">
            <v>3030424.7909829211</v>
          </cell>
          <cell r="L37">
            <v>1039464.27</v>
          </cell>
          <cell r="M37">
            <v>1123891.05</v>
          </cell>
          <cell r="N37">
            <v>0</v>
          </cell>
          <cell r="O37">
            <v>0</v>
          </cell>
          <cell r="P37">
            <v>0</v>
          </cell>
          <cell r="Q37">
            <v>0</v>
          </cell>
          <cell r="R37">
            <v>0</v>
          </cell>
          <cell r="T37">
            <v>0</v>
          </cell>
        </row>
        <row r="38">
          <cell r="B38">
            <v>13500</v>
          </cell>
          <cell r="C38" t="str">
            <v>Revenue Department</v>
          </cell>
          <cell r="D38">
            <v>66890494.755946077</v>
          </cell>
          <cell r="E38">
            <v>69806460.109092668</v>
          </cell>
          <cell r="F38">
            <v>602068278.6938957</v>
          </cell>
          <cell r="G38">
            <v>611760613.93434072</v>
          </cell>
          <cell r="H38">
            <v>3744870.41</v>
          </cell>
          <cell r="I38">
            <v>4052238.9099999997</v>
          </cell>
          <cell r="J38">
            <v>10677438.368319469</v>
          </cell>
          <cell r="K38">
            <v>10926330.672220949</v>
          </cell>
          <cell r="L38">
            <v>3744870.41</v>
          </cell>
          <cell r="M38">
            <v>4052238.9099999997</v>
          </cell>
          <cell r="N38">
            <v>0</v>
          </cell>
          <cell r="O38">
            <v>0</v>
          </cell>
          <cell r="P38">
            <v>0</v>
          </cell>
          <cell r="Q38">
            <v>0</v>
          </cell>
          <cell r="R38">
            <v>0</v>
          </cell>
          <cell r="T38">
            <v>0</v>
          </cell>
        </row>
        <row r="39">
          <cell r="B39">
            <v>13700</v>
          </cell>
          <cell r="C39" t="str">
            <v>Secretary Of State</v>
          </cell>
          <cell r="D39">
            <v>8215291.8745223125</v>
          </cell>
          <cell r="E39">
            <v>8234028.9155859202</v>
          </cell>
          <cell r="F39">
            <v>72996997.871200055</v>
          </cell>
          <cell r="G39">
            <v>64846347.784430966</v>
          </cell>
          <cell r="H39">
            <v>459933.8600000001</v>
          </cell>
          <cell r="I39">
            <v>477982.3</v>
          </cell>
          <cell r="J39">
            <v>1311371.264153644</v>
          </cell>
          <cell r="K39">
            <v>1288816.5730753315</v>
          </cell>
          <cell r="L39">
            <v>459933.8600000001</v>
          </cell>
          <cell r="M39">
            <v>477982.3</v>
          </cell>
          <cell r="N39">
            <v>0</v>
          </cell>
          <cell r="O39">
            <v>0</v>
          </cell>
          <cell r="P39">
            <v>0</v>
          </cell>
          <cell r="Q39">
            <v>0</v>
          </cell>
          <cell r="R39">
            <v>0</v>
          </cell>
          <cell r="T39">
            <v>0</v>
          </cell>
        </row>
        <row r="40">
          <cell r="B40">
            <v>14300</v>
          </cell>
          <cell r="C40" t="str">
            <v>State Treasurer</v>
          </cell>
          <cell r="D40">
            <v>22019719.941444062</v>
          </cell>
          <cell r="E40">
            <v>24252138.284615919</v>
          </cell>
          <cell r="F40">
            <v>207837874.1576499</v>
          </cell>
          <cell r="G40">
            <v>224564201.97455668</v>
          </cell>
          <cell r="H40">
            <v>1232776.0161748636</v>
          </cell>
          <cell r="I40">
            <v>1407827.56</v>
          </cell>
          <cell r="J40">
            <v>3514911.9978892696</v>
          </cell>
          <cell r="K40">
            <v>3796022.3450956354</v>
          </cell>
          <cell r="L40">
            <v>1232776.0161748636</v>
          </cell>
          <cell r="M40">
            <v>1407827.56</v>
          </cell>
          <cell r="N40">
            <v>0</v>
          </cell>
          <cell r="O40">
            <v>0</v>
          </cell>
          <cell r="P40">
            <v>0</v>
          </cell>
          <cell r="Q40">
            <v>0</v>
          </cell>
          <cell r="R40">
            <v>0</v>
          </cell>
          <cell r="T40">
            <v>0</v>
          </cell>
        </row>
        <row r="41">
          <cell r="B41">
            <v>14300.1</v>
          </cell>
          <cell r="C41" t="str">
            <v>State Health Plan (subset of Department of Treasurer)</v>
          </cell>
          <cell r="D41">
            <v>2748644.3648243649</v>
          </cell>
          <cell r="E41">
            <v>3273071.7267948729</v>
          </cell>
          <cell r="F41">
            <v>21766640.335700005</v>
          </cell>
          <cell r="G41">
            <v>26444047.544841971</v>
          </cell>
          <cell r="H41">
            <v>153883.10382513664</v>
          </cell>
          <cell r="I41">
            <v>190000.59</v>
          </cell>
          <cell r="J41">
            <v>438754.12955040071</v>
          </cell>
          <cell r="K41">
            <v>512311.66778788896</v>
          </cell>
          <cell r="L41">
            <v>153883.10382513664</v>
          </cell>
          <cell r="M41">
            <v>190000.59</v>
          </cell>
          <cell r="N41">
            <v>0</v>
          </cell>
          <cell r="O41">
            <v>0</v>
          </cell>
          <cell r="P41">
            <v>0</v>
          </cell>
          <cell r="Q41">
            <v>0</v>
          </cell>
          <cell r="R41">
            <v>0</v>
          </cell>
          <cell r="T41">
            <v>0</v>
          </cell>
        </row>
        <row r="42">
          <cell r="B42">
            <v>18400</v>
          </cell>
          <cell r="C42" t="str">
            <v>Department Of Agriculture</v>
          </cell>
          <cell r="D42">
            <v>86411074.754145712</v>
          </cell>
          <cell r="E42">
            <v>90169346.643171906</v>
          </cell>
          <cell r="F42">
            <v>796113367.33703518</v>
          </cell>
          <cell r="G42">
            <v>762848436.49386168</v>
          </cell>
          <cell r="H42">
            <v>4837731.8500000006</v>
          </cell>
          <cell r="I42">
            <v>5234296.8600000003</v>
          </cell>
          <cell r="J42">
            <v>13793423.540877914</v>
          </cell>
          <cell r="K42">
            <v>14113594.879065957</v>
          </cell>
          <cell r="L42">
            <v>4837731.8500000006</v>
          </cell>
          <cell r="M42">
            <v>5234296.8600000003</v>
          </cell>
          <cell r="N42">
            <v>0</v>
          </cell>
          <cell r="O42">
            <v>0</v>
          </cell>
          <cell r="P42">
            <v>0</v>
          </cell>
          <cell r="Q42">
            <v>0</v>
          </cell>
          <cell r="R42">
            <v>0</v>
          </cell>
          <cell r="T42">
            <v>0</v>
          </cell>
        </row>
        <row r="43">
          <cell r="B43">
            <v>18600</v>
          </cell>
          <cell r="C43" t="str">
            <v>Barber Examiners, State Board Of</v>
          </cell>
          <cell r="D43">
            <v>341227.81246102566</v>
          </cell>
          <cell r="E43">
            <v>253406.45553738324</v>
          </cell>
          <cell r="F43">
            <v>3353264.1546999998</v>
          </cell>
          <cell r="G43">
            <v>2285168.7105169981</v>
          </cell>
          <cell r="H43">
            <v>19103.669999999998</v>
          </cell>
          <cell r="I43">
            <v>14710.149999999994</v>
          </cell>
          <cell r="J43">
            <v>54468.709648543896</v>
          </cell>
          <cell r="K43">
            <v>39663.989885031471</v>
          </cell>
          <cell r="L43">
            <v>19103.669999999998</v>
          </cell>
          <cell r="M43">
            <v>14710.149999999994</v>
          </cell>
          <cell r="N43">
            <v>0</v>
          </cell>
          <cell r="O43">
            <v>0</v>
          </cell>
          <cell r="P43">
            <v>0</v>
          </cell>
          <cell r="Q43">
            <v>0</v>
          </cell>
          <cell r="R43">
            <v>0</v>
          </cell>
          <cell r="T43">
            <v>0</v>
          </cell>
        </row>
        <row r="44">
          <cell r="B44">
            <v>18690</v>
          </cell>
          <cell r="C44" t="str">
            <v>N.C. Real Estate Commission</v>
          </cell>
          <cell r="D44">
            <v>191655.31184619563</v>
          </cell>
          <cell r="E44">
            <v>60640.528378328927</v>
          </cell>
          <cell r="F44">
            <v>707488.27860000008</v>
          </cell>
          <cell r="G44">
            <v>0</v>
          </cell>
          <cell r="H44">
            <v>10729.84</v>
          </cell>
          <cell r="I44">
            <v>3520.16</v>
          </cell>
          <cell r="J44">
            <v>30593.102766920303</v>
          </cell>
          <cell r="K44">
            <v>9491.6496863521061</v>
          </cell>
          <cell r="L44">
            <v>10729.84</v>
          </cell>
          <cell r="M44">
            <v>3520.16</v>
          </cell>
          <cell r="N44">
            <v>0</v>
          </cell>
          <cell r="O44">
            <v>0</v>
          </cell>
          <cell r="P44">
            <v>0</v>
          </cell>
          <cell r="Q44">
            <v>0</v>
          </cell>
          <cell r="R44">
            <v>0</v>
          </cell>
          <cell r="T44">
            <v>0</v>
          </cell>
        </row>
        <row r="45">
          <cell r="B45">
            <v>18740</v>
          </cell>
          <cell r="C45" t="str">
            <v>N.C. Auctioneers Licensing Board</v>
          </cell>
          <cell r="D45">
            <v>103961.96445097496</v>
          </cell>
          <cell r="E45">
            <v>130201.52764722815</v>
          </cell>
          <cell r="F45">
            <v>1012516.5645999999</v>
          </cell>
          <cell r="G45">
            <v>1057611.949054999</v>
          </cell>
          <cell r="H45">
            <v>5820.32</v>
          </cell>
          <cell r="I45">
            <v>7558.1499999999978</v>
          </cell>
          <cell r="J45">
            <v>16594.995628673081</v>
          </cell>
          <cell r="K45">
            <v>20379.560041845303</v>
          </cell>
          <cell r="L45">
            <v>5820.32</v>
          </cell>
          <cell r="M45">
            <v>7558.1499999999978</v>
          </cell>
          <cell r="N45">
            <v>0</v>
          </cell>
          <cell r="O45">
            <v>0</v>
          </cell>
          <cell r="P45">
            <v>0</v>
          </cell>
          <cell r="Q45">
            <v>0</v>
          </cell>
          <cell r="R45">
            <v>0</v>
          </cell>
          <cell r="T45">
            <v>0</v>
          </cell>
        </row>
        <row r="46">
          <cell r="B46">
            <v>18780</v>
          </cell>
          <cell r="C46" t="str">
            <v>N.C. State Board Of Examiners Of Practicing Psychol</v>
          </cell>
          <cell r="D46">
            <v>251204.91627747446</v>
          </cell>
          <cell r="E46">
            <v>249153.37043576135</v>
          </cell>
          <cell r="F46">
            <v>2032913.4622</v>
          </cell>
          <cell r="G46">
            <v>1857368.1779549979</v>
          </cell>
          <cell r="H46">
            <v>14063.73</v>
          </cell>
          <cell r="I46">
            <v>14463.26</v>
          </cell>
          <cell r="J46">
            <v>40098.746782451555</v>
          </cell>
          <cell r="K46">
            <v>38998.283385592971</v>
          </cell>
          <cell r="L46">
            <v>14063.73</v>
          </cell>
          <cell r="M46">
            <v>14463.26</v>
          </cell>
          <cell r="N46">
            <v>0</v>
          </cell>
          <cell r="O46">
            <v>0</v>
          </cell>
          <cell r="P46">
            <v>0</v>
          </cell>
          <cell r="Q46">
            <v>0</v>
          </cell>
          <cell r="R46">
            <v>0</v>
          </cell>
          <cell r="T46">
            <v>0</v>
          </cell>
        </row>
        <row r="47">
          <cell r="B47">
            <v>19005</v>
          </cell>
          <cell r="C47" t="str">
            <v>Community Colleges Administration</v>
          </cell>
          <cell r="D47">
            <v>12914370.095593011</v>
          </cell>
          <cell r="E47">
            <v>13678804.035307135</v>
          </cell>
          <cell r="F47">
            <v>109465670.70650002</v>
          </cell>
          <cell r="G47">
            <v>104259327.7018559</v>
          </cell>
          <cell r="H47">
            <v>723012.18</v>
          </cell>
          <cell r="I47">
            <v>794049.46000000008</v>
          </cell>
          <cell r="J47">
            <v>2061464.6559944116</v>
          </cell>
          <cell r="K47">
            <v>2141050.2102055191</v>
          </cell>
          <cell r="L47">
            <v>723012.18</v>
          </cell>
          <cell r="M47">
            <v>794049.46000000008</v>
          </cell>
          <cell r="N47">
            <v>0</v>
          </cell>
          <cell r="O47">
            <v>0</v>
          </cell>
          <cell r="P47">
            <v>0</v>
          </cell>
          <cell r="Q47">
            <v>0</v>
          </cell>
          <cell r="R47">
            <v>0</v>
          </cell>
          <cell r="T47">
            <v>0</v>
          </cell>
        </row>
        <row r="48">
          <cell r="B48">
            <v>19100</v>
          </cell>
          <cell r="C48" t="str">
            <v>Department Of Public Safety</v>
          </cell>
          <cell r="D48">
            <v>995568662.48870981</v>
          </cell>
          <cell r="E48">
            <v>1043397285.5602933</v>
          </cell>
          <cell r="F48">
            <v>9720683817.2060966</v>
          </cell>
          <cell r="G48">
            <v>9531318506.4417439</v>
          </cell>
          <cell r="H48">
            <v>55737001.779999994</v>
          </cell>
          <cell r="I48">
            <v>60568822.319999993</v>
          </cell>
          <cell r="J48">
            <v>158918289.86970535</v>
          </cell>
          <cell r="K48">
            <v>163315884.32808292</v>
          </cell>
          <cell r="L48">
            <v>55737001.779999994</v>
          </cell>
          <cell r="M48">
            <v>60568822.319999993</v>
          </cell>
          <cell r="N48">
            <v>0</v>
          </cell>
          <cell r="O48">
            <v>0</v>
          </cell>
          <cell r="P48">
            <v>0</v>
          </cell>
          <cell r="Q48">
            <v>0</v>
          </cell>
          <cell r="R48">
            <v>0</v>
          </cell>
          <cell r="T48">
            <v>0</v>
          </cell>
        </row>
        <row r="49">
          <cell r="B49">
            <v>20100</v>
          </cell>
          <cell r="C49" t="str">
            <v>Appalachian State University</v>
          </cell>
          <cell r="D49">
            <v>162922954.13429669</v>
          </cell>
          <cell r="E49">
            <v>172759815.36040011</v>
          </cell>
          <cell r="F49">
            <v>1839576773.3837574</v>
          </cell>
          <cell r="G49">
            <v>1511114283.480468</v>
          </cell>
          <cell r="H49">
            <v>9121256.3499999996</v>
          </cell>
          <cell r="I49">
            <v>10028642.690000001</v>
          </cell>
          <cell r="J49">
            <v>26006681.63541808</v>
          </cell>
          <cell r="K49">
            <v>27040919.515895829</v>
          </cell>
          <cell r="L49">
            <v>9121256.3499999996</v>
          </cell>
          <cell r="M49">
            <v>10028642.690000001</v>
          </cell>
          <cell r="N49">
            <v>0</v>
          </cell>
          <cell r="O49">
            <v>0</v>
          </cell>
          <cell r="P49">
            <v>0</v>
          </cell>
          <cell r="Q49">
            <v>0</v>
          </cell>
          <cell r="R49">
            <v>0</v>
          </cell>
          <cell r="T49">
            <v>0</v>
          </cell>
        </row>
        <row r="50">
          <cell r="B50">
            <v>20200</v>
          </cell>
          <cell r="C50" t="str">
            <v>N.C. School Of The Arts</v>
          </cell>
          <cell r="D50">
            <v>23436458.450892694</v>
          </cell>
          <cell r="E50">
            <v>26914200.391340245</v>
          </cell>
          <cell r="F50">
            <v>238134398.71108416</v>
          </cell>
          <cell r="G50">
            <v>212535881.89687678</v>
          </cell>
          <cell r="H50">
            <v>1312092.25</v>
          </cell>
          <cell r="I50">
            <v>1562359.27</v>
          </cell>
          <cell r="J50">
            <v>3741059.7962252637</v>
          </cell>
          <cell r="K50">
            <v>4212696.8305602036</v>
          </cell>
          <cell r="L50">
            <v>1312092.25</v>
          </cell>
          <cell r="M50">
            <v>1562359.27</v>
          </cell>
          <cell r="N50">
            <v>0</v>
          </cell>
          <cell r="O50">
            <v>0</v>
          </cell>
          <cell r="P50">
            <v>0</v>
          </cell>
          <cell r="Q50">
            <v>0</v>
          </cell>
          <cell r="R50">
            <v>0</v>
          </cell>
          <cell r="T50">
            <v>0</v>
          </cell>
        </row>
        <row r="51">
          <cell r="B51">
            <v>20300</v>
          </cell>
          <cell r="C51" t="str">
            <v>East Carolina University</v>
          </cell>
          <cell r="D51">
            <v>379630021.62946528</v>
          </cell>
          <cell r="E51">
            <v>399734942.86711442</v>
          </cell>
          <cell r="F51">
            <v>4450859407.7966146</v>
          </cell>
          <cell r="G51">
            <v>3565610628.898767</v>
          </cell>
          <cell r="H51">
            <v>21253621.16</v>
          </cell>
          <cell r="I51">
            <v>23204463.98</v>
          </cell>
          <cell r="J51">
            <v>60598687.055638462</v>
          </cell>
          <cell r="K51">
            <v>62567793.298524998</v>
          </cell>
          <cell r="L51">
            <v>21253621.16</v>
          </cell>
          <cell r="M51">
            <v>23204463.98</v>
          </cell>
          <cell r="N51">
            <v>0</v>
          </cell>
          <cell r="O51">
            <v>0</v>
          </cell>
          <cell r="P51">
            <v>0</v>
          </cell>
          <cell r="Q51">
            <v>0</v>
          </cell>
          <cell r="R51">
            <v>0</v>
          </cell>
          <cell r="T51">
            <v>0</v>
          </cell>
        </row>
        <row r="52">
          <cell r="B52">
            <v>20400</v>
          </cell>
          <cell r="C52" t="str">
            <v>Elizabeth City State University</v>
          </cell>
          <cell r="D52">
            <v>21085942.115896296</v>
          </cell>
          <cell r="E52">
            <v>21089670.71549255</v>
          </cell>
          <cell r="F52">
            <v>216730966.73224127</v>
          </cell>
          <cell r="G52">
            <v>172168068.94325083</v>
          </cell>
          <cell r="H52">
            <v>1180498.3799999999</v>
          </cell>
          <cell r="I52">
            <v>1224247.5000000002</v>
          </cell>
          <cell r="J52">
            <v>3365857.1102199964</v>
          </cell>
          <cell r="K52">
            <v>3301022.7942458163</v>
          </cell>
          <cell r="L52">
            <v>1180498.3799999999</v>
          </cell>
          <cell r="M52">
            <v>1224247.5000000002</v>
          </cell>
          <cell r="N52">
            <v>0</v>
          </cell>
          <cell r="O52">
            <v>0</v>
          </cell>
          <cell r="P52">
            <v>0</v>
          </cell>
          <cell r="Q52">
            <v>0</v>
          </cell>
          <cell r="R52">
            <v>0</v>
          </cell>
          <cell r="T52">
            <v>0</v>
          </cell>
        </row>
        <row r="53">
          <cell r="B53">
            <v>20600</v>
          </cell>
          <cell r="C53" t="str">
            <v>Fayetteville State University</v>
          </cell>
          <cell r="D53">
            <v>45853109.13911549</v>
          </cell>
          <cell r="E53">
            <v>49465755.802292027</v>
          </cell>
          <cell r="F53">
            <v>483077135.13638604</v>
          </cell>
          <cell r="G53">
            <v>405730167.77591527</v>
          </cell>
          <cell r="H53">
            <v>2567090.4700000002</v>
          </cell>
          <cell r="I53">
            <v>2871468.6300000004</v>
          </cell>
          <cell r="J53">
            <v>7319332.1205807114</v>
          </cell>
          <cell r="K53">
            <v>7742538.4986220561</v>
          </cell>
          <cell r="L53">
            <v>2567090.4700000002</v>
          </cell>
          <cell r="M53">
            <v>2871468.6300000004</v>
          </cell>
          <cell r="N53">
            <v>0</v>
          </cell>
          <cell r="O53">
            <v>0</v>
          </cell>
          <cell r="P53">
            <v>0</v>
          </cell>
          <cell r="Q53">
            <v>0</v>
          </cell>
          <cell r="R53">
            <v>0</v>
          </cell>
          <cell r="T53">
            <v>0</v>
          </cell>
        </row>
        <row r="54">
          <cell r="B54">
            <v>20700</v>
          </cell>
          <cell r="C54" t="str">
            <v>N.C. A&amp;T University</v>
          </cell>
          <cell r="D54">
            <v>101527259.09442896</v>
          </cell>
          <cell r="E54">
            <v>106551268.17452025</v>
          </cell>
          <cell r="F54">
            <v>1061976163.6406304</v>
          </cell>
          <cell r="G54">
            <v>853811837.38459063</v>
          </cell>
          <cell r="H54">
            <v>5684012.8000000007</v>
          </cell>
          <cell r="I54">
            <v>6185261.2800000012</v>
          </cell>
          <cell r="J54">
            <v>16206354.215802884</v>
          </cell>
          <cell r="K54">
            <v>16677745.695740489</v>
          </cell>
          <cell r="L54">
            <v>5684012.8000000007</v>
          </cell>
          <cell r="M54">
            <v>6185261.2800000012</v>
          </cell>
          <cell r="N54">
            <v>0</v>
          </cell>
          <cell r="O54">
            <v>0</v>
          </cell>
          <cell r="P54">
            <v>0</v>
          </cell>
          <cell r="Q54">
            <v>0</v>
          </cell>
          <cell r="R54">
            <v>0</v>
          </cell>
          <cell r="T54">
            <v>0</v>
          </cell>
        </row>
        <row r="55">
          <cell r="B55">
            <v>20800</v>
          </cell>
          <cell r="C55" t="str">
            <v>N.C. Central University</v>
          </cell>
          <cell r="D55">
            <v>78096266.384444326</v>
          </cell>
          <cell r="E55">
            <v>81141093.663063034</v>
          </cell>
          <cell r="F55">
            <v>837930452.33546937</v>
          </cell>
          <cell r="G55">
            <v>685096769.32046795</v>
          </cell>
          <cell r="H55">
            <v>4372226.5500000007</v>
          </cell>
          <cell r="I55">
            <v>4710210.1499999994</v>
          </cell>
          <cell r="J55">
            <v>12466166.891995354</v>
          </cell>
          <cell r="K55">
            <v>12700463.81212786</v>
          </cell>
          <cell r="L55">
            <v>4372226.5500000007</v>
          </cell>
          <cell r="M55">
            <v>4710210.1499999994</v>
          </cell>
          <cell r="N55">
            <v>0</v>
          </cell>
          <cell r="O55">
            <v>0</v>
          </cell>
          <cell r="P55">
            <v>0</v>
          </cell>
          <cell r="Q55">
            <v>0</v>
          </cell>
          <cell r="R55">
            <v>0</v>
          </cell>
          <cell r="T55">
            <v>0</v>
          </cell>
        </row>
        <row r="56">
          <cell r="B56">
            <v>20900</v>
          </cell>
          <cell r="C56" t="str">
            <v>University Of North Carolina At Greensboro</v>
          </cell>
          <cell r="D56">
            <v>155186388.108156</v>
          </cell>
          <cell r="E56">
            <v>164830822.00118116</v>
          </cell>
          <cell r="F56">
            <v>1726488746.8844199</v>
          </cell>
          <cell r="G56">
            <v>1399944073.2439826</v>
          </cell>
          <cell r="H56">
            <v>8688124</v>
          </cell>
          <cell r="I56">
            <v>9568367.5899999999</v>
          </cell>
          <cell r="J56">
            <v>24771727.293580022</v>
          </cell>
          <cell r="K56">
            <v>25799848.084895335</v>
          </cell>
          <cell r="L56">
            <v>8688124</v>
          </cell>
          <cell r="M56">
            <v>9568367.5899999999</v>
          </cell>
          <cell r="N56">
            <v>0</v>
          </cell>
          <cell r="O56">
            <v>0</v>
          </cell>
          <cell r="P56">
            <v>0</v>
          </cell>
          <cell r="Q56">
            <v>0</v>
          </cell>
          <cell r="R56">
            <v>0</v>
          </cell>
          <cell r="T56">
            <v>0</v>
          </cell>
        </row>
        <row r="57">
          <cell r="B57">
            <v>21200</v>
          </cell>
          <cell r="C57" t="str">
            <v>UNC - Pembroke</v>
          </cell>
          <cell r="D57">
            <v>47929444.619313329</v>
          </cell>
          <cell r="E57">
            <v>49985399.803759642</v>
          </cell>
          <cell r="F57">
            <v>565555534.55427539</v>
          </cell>
          <cell r="G57">
            <v>446235486.89006805</v>
          </cell>
          <cell r="H57">
            <v>2683334.2999999998</v>
          </cell>
          <cell r="I57">
            <v>2901633.77</v>
          </cell>
          <cell r="J57">
            <v>7650768.5107981227</v>
          </cell>
          <cell r="K57">
            <v>7823874.8417484378</v>
          </cell>
          <cell r="L57">
            <v>2683334.2999999998</v>
          </cell>
          <cell r="M57">
            <v>2901633.77</v>
          </cell>
          <cell r="N57">
            <v>0</v>
          </cell>
          <cell r="O57">
            <v>0</v>
          </cell>
          <cell r="P57">
            <v>0</v>
          </cell>
          <cell r="Q57">
            <v>0</v>
          </cell>
          <cell r="R57">
            <v>0</v>
          </cell>
          <cell r="T57">
            <v>0</v>
          </cell>
        </row>
        <row r="58">
          <cell r="B58">
            <v>21300</v>
          </cell>
          <cell r="C58" t="str">
            <v>N.C. State University</v>
          </cell>
          <cell r="D58">
            <v>592489946.11485827</v>
          </cell>
          <cell r="E58">
            <v>624800497.35137022</v>
          </cell>
          <cell r="F58">
            <v>6771987881.9966269</v>
          </cell>
          <cell r="G58">
            <v>5542245011.3132687</v>
          </cell>
          <cell r="H58">
            <v>33170603.32</v>
          </cell>
          <cell r="I58">
            <v>36269435.270000003</v>
          </cell>
          <cell r="J58">
            <v>94576589.791600585</v>
          </cell>
          <cell r="K58">
            <v>97795774.596797749</v>
          </cell>
          <cell r="L58">
            <v>33170603.32</v>
          </cell>
          <cell r="M58">
            <v>36269435.270000003</v>
          </cell>
          <cell r="N58">
            <v>0</v>
          </cell>
          <cell r="O58">
            <v>0</v>
          </cell>
          <cell r="P58">
            <v>0</v>
          </cell>
          <cell r="Q58">
            <v>0</v>
          </cell>
          <cell r="R58">
            <v>0</v>
          </cell>
          <cell r="T58">
            <v>0</v>
          </cell>
        </row>
        <row r="59">
          <cell r="B59">
            <v>21520</v>
          </cell>
          <cell r="C59" t="str">
            <v>UNC-CH CB 1260</v>
          </cell>
          <cell r="D59">
            <v>1052492022.3539363</v>
          </cell>
          <cell r="E59">
            <v>1108990492.3488555</v>
          </cell>
          <cell r="F59">
            <v>12343375481.386206</v>
          </cell>
          <cell r="G59">
            <v>9951875403.7290554</v>
          </cell>
          <cell r="H59">
            <v>58923861.240000002</v>
          </cell>
          <cell r="I59">
            <v>64376483.449999996</v>
          </cell>
          <cell r="J59">
            <v>168004717.90251037</v>
          </cell>
          <cell r="K59">
            <v>173582743.09879211</v>
          </cell>
          <cell r="L59">
            <v>58923861.240000002</v>
          </cell>
          <cell r="M59">
            <v>64376483.449999996</v>
          </cell>
          <cell r="N59">
            <v>0</v>
          </cell>
          <cell r="O59">
            <v>0</v>
          </cell>
          <cell r="P59">
            <v>0</v>
          </cell>
          <cell r="Q59">
            <v>0</v>
          </cell>
          <cell r="R59">
            <v>0</v>
          </cell>
          <cell r="T59">
            <v>0</v>
          </cell>
        </row>
        <row r="60">
          <cell r="B60">
            <v>21525</v>
          </cell>
          <cell r="C60" t="str">
            <v>UNC-General Administration</v>
          </cell>
          <cell r="D60">
            <v>29224303.488997485</v>
          </cell>
          <cell r="E60">
            <v>28768191.832732208</v>
          </cell>
          <cell r="F60">
            <v>298915016.01031876</v>
          </cell>
          <cell r="G60">
            <v>261341213.79390097</v>
          </cell>
          <cell r="H60">
            <v>1636125.2789071039</v>
          </cell>
          <cell r="I60">
            <v>1669982.7799999998</v>
          </cell>
          <cell r="J60">
            <v>4664948.293465808</v>
          </cell>
          <cell r="K60">
            <v>4502889.5078633968</v>
          </cell>
          <cell r="L60">
            <v>1636125.2789071039</v>
          </cell>
          <cell r="M60">
            <v>1669982.7799999998</v>
          </cell>
          <cell r="N60">
            <v>0</v>
          </cell>
          <cell r="O60">
            <v>0</v>
          </cell>
          <cell r="P60">
            <v>0</v>
          </cell>
          <cell r="Q60">
            <v>0</v>
          </cell>
          <cell r="R60">
            <v>0</v>
          </cell>
          <cell r="T60">
            <v>0</v>
          </cell>
        </row>
        <row r="61">
          <cell r="B61">
            <v>21525.1</v>
          </cell>
          <cell r="C61" t="str">
            <v>State Education Assistance Authority (subset of UNC General Administration)</v>
          </cell>
          <cell r="D61">
            <v>2045090.9311942011</v>
          </cell>
          <cell r="E61">
            <v>3161053.9510609182</v>
          </cell>
          <cell r="F61">
            <v>16489783.240600001</v>
          </cell>
          <cell r="G61">
            <v>18275592.124965992</v>
          </cell>
          <cell r="H61">
            <v>114494.60109289618</v>
          </cell>
          <cell r="I61">
            <v>183498</v>
          </cell>
          <cell r="J61">
            <v>326448.95893065678</v>
          </cell>
          <cell r="K61">
            <v>494778.28682396223</v>
          </cell>
          <cell r="L61">
            <v>114494.60109289618</v>
          </cell>
          <cell r="M61">
            <v>183498</v>
          </cell>
          <cell r="N61">
            <v>0</v>
          </cell>
          <cell r="O61">
            <v>0</v>
          </cell>
          <cell r="P61">
            <v>0</v>
          </cell>
          <cell r="Q61">
            <v>0</v>
          </cell>
          <cell r="R61">
            <v>0</v>
          </cell>
          <cell r="T61">
            <v>0</v>
          </cell>
        </row>
        <row r="62">
          <cell r="B62">
            <v>21550</v>
          </cell>
          <cell r="C62" t="str">
            <v>UNC Health Care System</v>
          </cell>
          <cell r="D62">
            <v>573643601.51732147</v>
          </cell>
          <cell r="E62">
            <v>610226007.78841245</v>
          </cell>
          <cell r="F62">
            <v>6670988864.1124773</v>
          </cell>
          <cell r="G62">
            <v>6046851324.7070007</v>
          </cell>
          <cell r="H62">
            <v>32115489.009999994</v>
          </cell>
          <cell r="I62">
            <v>35423391.599999994</v>
          </cell>
          <cell r="J62">
            <v>91568229.879739985</v>
          </cell>
          <cell r="K62">
            <v>95514528.819618359</v>
          </cell>
          <cell r="L62">
            <v>32115489.009999994</v>
          </cell>
          <cell r="M62">
            <v>35423391.599999994</v>
          </cell>
          <cell r="N62">
            <v>0</v>
          </cell>
          <cell r="O62">
            <v>0</v>
          </cell>
          <cell r="P62">
            <v>0</v>
          </cell>
          <cell r="Q62">
            <v>0</v>
          </cell>
          <cell r="R62">
            <v>0</v>
          </cell>
          <cell r="T62">
            <v>0</v>
          </cell>
        </row>
        <row r="63">
          <cell r="B63">
            <v>21570</v>
          </cell>
          <cell r="C63" t="str">
            <v>University Of North Carolina Press</v>
          </cell>
          <cell r="D63">
            <v>2949265.3882443989</v>
          </cell>
          <cell r="E63">
            <v>3113815.9207177991</v>
          </cell>
          <cell r="F63">
            <v>26798459.970199998</v>
          </cell>
          <cell r="G63">
            <v>25655364.407752987</v>
          </cell>
          <cell r="H63">
            <v>165114.88999999998</v>
          </cell>
          <cell r="I63">
            <v>180755.85</v>
          </cell>
          <cell r="J63">
            <v>470778.38980998227</v>
          </cell>
          <cell r="K63">
            <v>487384.43904788658</v>
          </cell>
          <cell r="L63">
            <v>165114.88999999998</v>
          </cell>
          <cell r="M63">
            <v>180755.85</v>
          </cell>
          <cell r="N63">
            <v>0</v>
          </cell>
          <cell r="O63">
            <v>0</v>
          </cell>
          <cell r="P63">
            <v>0</v>
          </cell>
          <cell r="Q63">
            <v>0</v>
          </cell>
          <cell r="R63">
            <v>0</v>
          </cell>
          <cell r="T63">
            <v>0</v>
          </cell>
        </row>
        <row r="64">
          <cell r="B64">
            <v>21800</v>
          </cell>
          <cell r="C64" t="str">
            <v>Western Carolina University</v>
          </cell>
          <cell r="D64">
            <v>86350886.408227935</v>
          </cell>
          <cell r="E64">
            <v>91279313.826565832</v>
          </cell>
          <cell r="F64">
            <v>998094809.3206625</v>
          </cell>
          <cell r="G64">
            <v>814072661.46500587</v>
          </cell>
          <cell r="H64">
            <v>4834362.2</v>
          </cell>
          <cell r="I64">
            <v>5298730.04</v>
          </cell>
          <cell r="J64">
            <v>13783815.937340625</v>
          </cell>
          <cell r="K64">
            <v>14287330.496974707</v>
          </cell>
          <cell r="L64">
            <v>4834362.2</v>
          </cell>
          <cell r="M64">
            <v>5298730.04</v>
          </cell>
          <cell r="N64">
            <v>0</v>
          </cell>
          <cell r="O64">
            <v>0</v>
          </cell>
          <cell r="P64">
            <v>0</v>
          </cell>
          <cell r="Q64">
            <v>0</v>
          </cell>
          <cell r="R64">
            <v>0</v>
          </cell>
          <cell r="T64">
            <v>0</v>
          </cell>
        </row>
        <row r="65">
          <cell r="B65">
            <v>21900</v>
          </cell>
          <cell r="C65" t="str">
            <v>Winston-Salem State University</v>
          </cell>
          <cell r="D65">
            <v>54472225.849014819</v>
          </cell>
          <cell r="E65">
            <v>56221949.187557042</v>
          </cell>
          <cell r="F65">
            <v>574886370.75963628</v>
          </cell>
          <cell r="G65">
            <v>474166440.73100126</v>
          </cell>
          <cell r="H65">
            <v>3049632.5</v>
          </cell>
          <cell r="I65">
            <v>3263663.13</v>
          </cell>
          <cell r="J65">
            <v>8695164.1845395714</v>
          </cell>
          <cell r="K65">
            <v>8800039.5221306514</v>
          </cell>
          <cell r="L65">
            <v>3049632.5</v>
          </cell>
          <cell r="M65">
            <v>3263663.13</v>
          </cell>
          <cell r="N65">
            <v>0</v>
          </cell>
          <cell r="O65">
            <v>0</v>
          </cell>
          <cell r="P65">
            <v>0</v>
          </cell>
          <cell r="Q65">
            <v>0</v>
          </cell>
          <cell r="R65">
            <v>0</v>
          </cell>
          <cell r="T65">
            <v>0</v>
          </cell>
        </row>
        <row r="66">
          <cell r="B66">
            <v>22000</v>
          </cell>
          <cell r="C66" t="str">
            <v>Department Of Public Instruction</v>
          </cell>
          <cell r="D66">
            <v>63368613.879372545</v>
          </cell>
          <cell r="E66">
            <v>64626279.458397038</v>
          </cell>
          <cell r="F66">
            <v>564894877.32439375</v>
          </cell>
          <cell r="G66">
            <v>508784706.43803841</v>
          </cell>
          <cell r="H66">
            <v>3547697.5900000003</v>
          </cell>
          <cell r="I66">
            <v>3751531.36</v>
          </cell>
          <cell r="J66">
            <v>10115255.861860521</v>
          </cell>
          <cell r="K66">
            <v>10115512.208673496</v>
          </cell>
          <cell r="L66">
            <v>3547697.5900000003</v>
          </cell>
          <cell r="M66">
            <v>3751531.36</v>
          </cell>
          <cell r="N66">
            <v>0</v>
          </cell>
          <cell r="O66">
            <v>0</v>
          </cell>
          <cell r="P66">
            <v>0</v>
          </cell>
          <cell r="Q66">
            <v>0</v>
          </cell>
          <cell r="R66">
            <v>0</v>
          </cell>
          <cell r="T66">
            <v>0</v>
          </cell>
        </row>
        <row r="67">
          <cell r="B67">
            <v>23000</v>
          </cell>
          <cell r="C67" t="str">
            <v>University Of North Carolina At Asheville</v>
          </cell>
          <cell r="D67">
            <v>39569715.897201963</v>
          </cell>
          <cell r="E67">
            <v>41883532.807430826</v>
          </cell>
          <cell r="F67">
            <v>434366191.347305</v>
          </cell>
          <cell r="G67">
            <v>372002162.42288864</v>
          </cell>
          <cell r="H67">
            <v>2215314.13</v>
          </cell>
          <cell r="I67">
            <v>2431323.4199999995</v>
          </cell>
          <cell r="J67">
            <v>6316341.4216894787</v>
          </cell>
          <cell r="K67">
            <v>6555744.6754873432</v>
          </cell>
          <cell r="L67">
            <v>2215314.13</v>
          </cell>
          <cell r="M67">
            <v>2431323.4199999995</v>
          </cell>
          <cell r="N67">
            <v>0</v>
          </cell>
          <cell r="O67">
            <v>0</v>
          </cell>
          <cell r="P67">
            <v>0</v>
          </cell>
          <cell r="Q67">
            <v>0</v>
          </cell>
          <cell r="R67">
            <v>0</v>
          </cell>
          <cell r="T67">
            <v>0</v>
          </cell>
        </row>
        <row r="68">
          <cell r="B68">
            <v>23100</v>
          </cell>
          <cell r="C68" t="str">
            <v>University Of North Carolina At Charlotte</v>
          </cell>
          <cell r="D68">
            <v>223525359.93386087</v>
          </cell>
          <cell r="E68">
            <v>244500977.85276788</v>
          </cell>
          <cell r="F68">
            <v>2518260422.8764181</v>
          </cell>
          <cell r="G68">
            <v>2152717793.0116754</v>
          </cell>
          <cell r="H68">
            <v>12514087.529999999</v>
          </cell>
          <cell r="I68">
            <v>14193190.350000001</v>
          </cell>
          <cell r="J68">
            <v>35680379.748395666</v>
          </cell>
          <cell r="K68">
            <v>38270076.000498064</v>
          </cell>
          <cell r="L68">
            <v>12514087.529999999</v>
          </cell>
          <cell r="M68">
            <v>14193190.350000001</v>
          </cell>
          <cell r="N68">
            <v>0</v>
          </cell>
          <cell r="O68">
            <v>0</v>
          </cell>
          <cell r="P68">
            <v>0</v>
          </cell>
          <cell r="Q68">
            <v>0</v>
          </cell>
          <cell r="R68">
            <v>0</v>
          </cell>
          <cell r="T68">
            <v>0</v>
          </cell>
        </row>
        <row r="69">
          <cell r="B69">
            <v>23200</v>
          </cell>
          <cell r="C69" t="str">
            <v>University Of North Carolina At Wilmington</v>
          </cell>
          <cell r="D69">
            <v>117629872.66785629</v>
          </cell>
          <cell r="E69">
            <v>111616626.03572235</v>
          </cell>
          <cell r="F69">
            <v>1327351938.9052331</v>
          </cell>
          <cell r="G69">
            <v>1099391539.993813</v>
          </cell>
          <cell r="H69">
            <v>6585519.0799999991</v>
          </cell>
          <cell r="I69">
            <v>6479303.4100000001</v>
          </cell>
          <cell r="J69">
            <v>18776744.293293692</v>
          </cell>
          <cell r="K69">
            <v>17470591.728588086</v>
          </cell>
          <cell r="L69">
            <v>6585519.0799999991</v>
          </cell>
          <cell r="M69">
            <v>6479303.4100000001</v>
          </cell>
          <cell r="N69">
            <v>0</v>
          </cell>
          <cell r="O69">
            <v>0</v>
          </cell>
          <cell r="P69">
            <v>0</v>
          </cell>
          <cell r="Q69">
            <v>0</v>
          </cell>
          <cell r="R69">
            <v>0</v>
          </cell>
          <cell r="T69">
            <v>0</v>
          </cell>
        </row>
        <row r="70">
          <cell r="B70">
            <v>30000</v>
          </cell>
          <cell r="C70" t="str">
            <v>Yancey County Schools</v>
          </cell>
          <cell r="D70">
            <v>13347986.969917623</v>
          </cell>
          <cell r="E70">
            <v>13892352.180727748</v>
          </cell>
          <cell r="F70">
            <v>148858147.21044779</v>
          </cell>
          <cell r="G70">
            <v>141275940.04332688</v>
          </cell>
          <cell r="H70">
            <v>747288.26</v>
          </cell>
          <cell r="I70">
            <v>806445.85</v>
          </cell>
          <cell r="J70">
            <v>2130681.0292318482</v>
          </cell>
          <cell r="K70">
            <v>2174475.4497558228</v>
          </cell>
          <cell r="L70">
            <v>747288.26</v>
          </cell>
          <cell r="M70">
            <v>806445.85</v>
          </cell>
          <cell r="N70">
            <v>0</v>
          </cell>
          <cell r="O70">
            <v>0</v>
          </cell>
          <cell r="P70">
            <v>0</v>
          </cell>
          <cell r="Q70">
            <v>0</v>
          </cell>
          <cell r="R70">
            <v>0</v>
          </cell>
          <cell r="T70">
            <v>0</v>
          </cell>
        </row>
        <row r="71">
          <cell r="B71">
            <v>30100</v>
          </cell>
          <cell r="C71" t="str">
            <v>Alamance County Schools</v>
          </cell>
          <cell r="D71">
            <v>114164010.09840189</v>
          </cell>
          <cell r="E71">
            <v>114817935.37094755</v>
          </cell>
          <cell r="F71">
            <v>1315975123.4475124</v>
          </cell>
          <cell r="G71">
            <v>1230734158.0963254</v>
          </cell>
          <cell r="H71">
            <v>6391482.4500000002</v>
          </cell>
          <cell r="I71">
            <v>6665138.2199999997</v>
          </cell>
          <cell r="J71">
            <v>18223503.745239217</v>
          </cell>
          <cell r="K71">
            <v>17971670.917048212</v>
          </cell>
          <cell r="L71">
            <v>6391482.4500000002</v>
          </cell>
          <cell r="M71">
            <v>6665138.2199999997</v>
          </cell>
          <cell r="N71">
            <v>0</v>
          </cell>
          <cell r="O71">
            <v>0</v>
          </cell>
          <cell r="P71">
            <v>0</v>
          </cell>
          <cell r="Q71">
            <v>0</v>
          </cell>
          <cell r="R71">
            <v>0</v>
          </cell>
          <cell r="T71">
            <v>0</v>
          </cell>
        </row>
        <row r="72">
          <cell r="B72">
            <v>30102</v>
          </cell>
          <cell r="C72" t="str">
            <v>Clover Garden Charter School</v>
          </cell>
          <cell r="D72">
            <v>1987599.8910314403</v>
          </cell>
          <cell r="E72">
            <v>2042622.2859320741</v>
          </cell>
          <cell r="F72">
            <v>24565618.844999999</v>
          </cell>
          <cell r="G72">
            <v>22891996.327278987</v>
          </cell>
          <cell r="H72">
            <v>111275.96</v>
          </cell>
          <cell r="I72">
            <v>118573.45999999999</v>
          </cell>
          <cell r="J72">
            <v>317271.91456421651</v>
          </cell>
          <cell r="K72">
            <v>319717.78112889302</v>
          </cell>
          <cell r="L72">
            <v>111275.96</v>
          </cell>
          <cell r="M72">
            <v>118573.45999999999</v>
          </cell>
          <cell r="N72">
            <v>0</v>
          </cell>
          <cell r="O72">
            <v>0</v>
          </cell>
          <cell r="P72">
            <v>0</v>
          </cell>
          <cell r="Q72">
            <v>0</v>
          </cell>
          <cell r="R72">
            <v>0</v>
          </cell>
          <cell r="T72">
            <v>0</v>
          </cell>
        </row>
        <row r="73">
          <cell r="B73">
            <v>30103</v>
          </cell>
          <cell r="C73" t="str">
            <v>River Mill Academy Charter</v>
          </cell>
          <cell r="D73">
            <v>2315597.7525912183</v>
          </cell>
          <cell r="E73">
            <v>2712685.6885884516</v>
          </cell>
          <cell r="F73">
            <v>28106871.640900012</v>
          </cell>
          <cell r="G73">
            <v>30824703.911766972</v>
          </cell>
          <cell r="H73">
            <v>129638.95</v>
          </cell>
          <cell r="I73">
            <v>157470.39000000001</v>
          </cell>
          <cell r="J73">
            <v>369628.78476712067</v>
          </cell>
          <cell r="K73">
            <v>424598.2506060077</v>
          </cell>
          <cell r="L73">
            <v>129638.95</v>
          </cell>
          <cell r="M73">
            <v>157470.39000000001</v>
          </cell>
          <cell r="N73">
            <v>0</v>
          </cell>
          <cell r="O73">
            <v>0</v>
          </cell>
          <cell r="P73">
            <v>0</v>
          </cell>
          <cell r="Q73">
            <v>0</v>
          </cell>
          <cell r="R73">
            <v>0</v>
          </cell>
          <cell r="T73">
            <v>0</v>
          </cell>
        </row>
        <row r="74">
          <cell r="B74">
            <v>30104</v>
          </cell>
          <cell r="C74" t="str">
            <v>The Hawbridge School</v>
          </cell>
          <cell r="D74">
            <v>1292508.9378056228</v>
          </cell>
          <cell r="E74">
            <v>1390950.5607314245</v>
          </cell>
          <cell r="F74">
            <v>17922597.775549997</v>
          </cell>
          <cell r="G74">
            <v>18299991.133121978</v>
          </cell>
          <cell r="H74">
            <v>72361.23</v>
          </cell>
          <cell r="I74">
            <v>80744.159999999989</v>
          </cell>
          <cell r="J74">
            <v>206317.57283713046</v>
          </cell>
          <cell r="K74">
            <v>217716.03590142613</v>
          </cell>
          <cell r="L74">
            <v>72361.23</v>
          </cell>
          <cell r="M74">
            <v>80744.159999999989</v>
          </cell>
          <cell r="N74">
            <v>0</v>
          </cell>
          <cell r="O74">
            <v>0</v>
          </cell>
          <cell r="P74">
            <v>0</v>
          </cell>
          <cell r="Q74">
            <v>0</v>
          </cell>
          <cell r="R74">
            <v>0</v>
          </cell>
          <cell r="T74">
            <v>0</v>
          </cell>
        </row>
        <row r="75">
          <cell r="B75">
            <v>30105</v>
          </cell>
          <cell r="C75" t="str">
            <v>Alamance Community College</v>
          </cell>
          <cell r="D75">
            <v>12518010.819268055</v>
          </cell>
          <cell r="E75">
            <v>13754809.520527335</v>
          </cell>
          <cell r="F75">
            <v>122039540.98607707</v>
          </cell>
          <cell r="G75">
            <v>114402693.57095787</v>
          </cell>
          <cell r="H75">
            <v>700821.97</v>
          </cell>
          <cell r="I75">
            <v>798461.55</v>
          </cell>
          <cell r="J75">
            <v>1998195.5508680032</v>
          </cell>
          <cell r="K75">
            <v>2152946.8321387996</v>
          </cell>
          <cell r="L75">
            <v>700821.97</v>
          </cell>
          <cell r="M75">
            <v>798461.55</v>
          </cell>
          <cell r="N75">
            <v>0</v>
          </cell>
          <cell r="O75">
            <v>0</v>
          </cell>
          <cell r="P75">
            <v>0</v>
          </cell>
          <cell r="Q75">
            <v>0</v>
          </cell>
          <cell r="R75">
            <v>0</v>
          </cell>
          <cell r="T75">
            <v>0</v>
          </cell>
        </row>
        <row r="76">
          <cell r="B76">
            <v>30200</v>
          </cell>
          <cell r="C76" t="str">
            <v>Alexander County Schools</v>
          </cell>
          <cell r="D76">
            <v>26207773.961927347</v>
          </cell>
          <cell r="E76">
            <v>27533115.316417608</v>
          </cell>
          <cell r="F76">
            <v>289255275.02418065</v>
          </cell>
          <cell r="G76">
            <v>281518404.34542543</v>
          </cell>
          <cell r="H76">
            <v>1467244.5999999999</v>
          </cell>
          <cell r="I76">
            <v>1598287.0499999998</v>
          </cell>
          <cell r="J76">
            <v>4183432.8221118734</v>
          </cell>
          <cell r="K76">
            <v>4309571.3765377514</v>
          </cell>
          <cell r="L76">
            <v>1467244.5999999999</v>
          </cell>
          <cell r="M76">
            <v>1598287.0499999998</v>
          </cell>
          <cell r="N76">
            <v>0</v>
          </cell>
          <cell r="O76">
            <v>0</v>
          </cell>
          <cell r="P76">
            <v>0</v>
          </cell>
          <cell r="Q76">
            <v>0</v>
          </cell>
          <cell r="R76">
            <v>0</v>
          </cell>
          <cell r="T76">
            <v>0</v>
          </cell>
        </row>
        <row r="77">
          <cell r="B77">
            <v>30300</v>
          </cell>
          <cell r="C77" t="str">
            <v>Alleghany County Schools</v>
          </cell>
          <cell r="D77">
            <v>9183068.4630322475</v>
          </cell>
          <cell r="E77">
            <v>9120501.4640018381</v>
          </cell>
          <cell r="F77">
            <v>99135837.153100967</v>
          </cell>
          <cell r="G77">
            <v>89075106.965557888</v>
          </cell>
          <cell r="H77">
            <v>514114.92000000004</v>
          </cell>
          <cell r="I77">
            <v>529441.70000000007</v>
          </cell>
          <cell r="J77">
            <v>1465853.2262892094</v>
          </cell>
          <cell r="K77">
            <v>1427570.0950373637</v>
          </cell>
          <cell r="L77">
            <v>514114.92000000004</v>
          </cell>
          <cell r="M77">
            <v>529441.70000000007</v>
          </cell>
          <cell r="N77">
            <v>0</v>
          </cell>
          <cell r="O77">
            <v>0</v>
          </cell>
          <cell r="P77">
            <v>0</v>
          </cell>
          <cell r="Q77">
            <v>0</v>
          </cell>
          <cell r="R77">
            <v>0</v>
          </cell>
          <cell r="T77">
            <v>0</v>
          </cell>
        </row>
        <row r="78">
          <cell r="B78">
            <v>30400</v>
          </cell>
          <cell r="C78" t="str">
            <v>Anson County Schools</v>
          </cell>
          <cell r="D78">
            <v>18530978.849139009</v>
          </cell>
          <cell r="E78">
            <v>18568346.810652588</v>
          </cell>
          <cell r="F78">
            <v>182571738.43050006</v>
          </cell>
          <cell r="G78">
            <v>168912080.60257411</v>
          </cell>
          <cell r="H78">
            <v>1037458.53</v>
          </cell>
          <cell r="I78">
            <v>1077885.5899999999</v>
          </cell>
          <cell r="J78">
            <v>2958019.4508686117</v>
          </cell>
          <cell r="K78">
            <v>2906377.1028154837</v>
          </cell>
          <cell r="L78">
            <v>1037458.53</v>
          </cell>
          <cell r="M78">
            <v>1077885.5899999999</v>
          </cell>
          <cell r="N78">
            <v>0</v>
          </cell>
          <cell r="O78">
            <v>0</v>
          </cell>
          <cell r="P78">
            <v>0</v>
          </cell>
          <cell r="Q78">
            <v>0</v>
          </cell>
          <cell r="R78">
            <v>0</v>
          </cell>
          <cell r="T78">
            <v>0</v>
          </cell>
        </row>
        <row r="79">
          <cell r="B79">
            <v>30405</v>
          </cell>
          <cell r="C79" t="str">
            <v>South Piedmont Community College</v>
          </cell>
          <cell r="D79">
            <v>11282942.531550525</v>
          </cell>
          <cell r="E79">
            <v>11623452.812956251</v>
          </cell>
          <cell r="F79">
            <v>126665953.00343375</v>
          </cell>
          <cell r="G79">
            <v>108397592.53525788</v>
          </cell>
          <cell r="H79">
            <v>631676.55999999994</v>
          </cell>
          <cell r="I79">
            <v>674737.09</v>
          </cell>
          <cell r="J79">
            <v>1801046.9788491435</v>
          </cell>
          <cell r="K79">
            <v>1819340.055187444</v>
          </cell>
          <cell r="L79">
            <v>631676.55999999994</v>
          </cell>
          <cell r="M79">
            <v>674737.09</v>
          </cell>
          <cell r="N79">
            <v>0</v>
          </cell>
          <cell r="O79">
            <v>0</v>
          </cell>
          <cell r="P79">
            <v>0</v>
          </cell>
          <cell r="Q79">
            <v>0</v>
          </cell>
          <cell r="R79">
            <v>0</v>
          </cell>
          <cell r="T79">
            <v>0</v>
          </cell>
        </row>
        <row r="80">
          <cell r="B80">
            <v>30500</v>
          </cell>
          <cell r="C80" t="str">
            <v>Ashe County Schools</v>
          </cell>
          <cell r="D80">
            <v>17865265.717437059</v>
          </cell>
          <cell r="E80">
            <v>18246732.852935836</v>
          </cell>
          <cell r="F80">
            <v>192489327.76847321</v>
          </cell>
          <cell r="G80">
            <v>181681531.87807506</v>
          </cell>
          <cell r="H80">
            <v>1000188.52</v>
          </cell>
          <cell r="I80">
            <v>1059216.0199999998</v>
          </cell>
          <cell r="J80">
            <v>2851754.562850324</v>
          </cell>
          <cell r="K80">
            <v>2856037.0562736141</v>
          </cell>
          <cell r="L80">
            <v>1000188.52</v>
          </cell>
          <cell r="M80">
            <v>1059216.0199999998</v>
          </cell>
          <cell r="N80">
            <v>0</v>
          </cell>
          <cell r="O80">
            <v>0</v>
          </cell>
          <cell r="P80">
            <v>0</v>
          </cell>
          <cell r="Q80">
            <v>0</v>
          </cell>
          <cell r="R80">
            <v>0</v>
          </cell>
          <cell r="T80">
            <v>0</v>
          </cell>
        </row>
        <row r="81">
          <cell r="B81">
            <v>30600</v>
          </cell>
          <cell r="C81" t="str">
            <v>Avery County Schools</v>
          </cell>
          <cell r="D81">
            <v>13952804.78176341</v>
          </cell>
          <cell r="E81">
            <v>14280794.82037382</v>
          </cell>
          <cell r="F81">
            <v>149968079.5864</v>
          </cell>
          <cell r="G81">
            <v>141523147.19381386</v>
          </cell>
          <cell r="H81">
            <v>781149.03999999992</v>
          </cell>
          <cell r="I81">
            <v>828994.79999999993</v>
          </cell>
          <cell r="J81">
            <v>2227225.4625419513</v>
          </cell>
          <cell r="K81">
            <v>2235275.7355937022</v>
          </cell>
          <cell r="L81">
            <v>781149.03999999992</v>
          </cell>
          <cell r="M81">
            <v>828994.79999999993</v>
          </cell>
          <cell r="N81">
            <v>0</v>
          </cell>
          <cell r="O81">
            <v>0</v>
          </cell>
          <cell r="P81">
            <v>0</v>
          </cell>
          <cell r="Q81">
            <v>0</v>
          </cell>
          <cell r="R81">
            <v>0</v>
          </cell>
          <cell r="T81">
            <v>0</v>
          </cell>
        </row>
        <row r="82">
          <cell r="B82">
            <v>30601</v>
          </cell>
          <cell r="C82" t="str">
            <v>Grandfather Academy</v>
          </cell>
          <cell r="D82">
            <v>299026.04098636709</v>
          </cell>
          <cell r="E82">
            <v>306368.55375513079</v>
          </cell>
          <cell r="F82">
            <v>3758350.7156000002</v>
          </cell>
          <cell r="G82">
            <v>2857973.3228489994</v>
          </cell>
          <cell r="H82">
            <v>16741.000000000004</v>
          </cell>
          <cell r="I82">
            <v>17784.580000000002</v>
          </cell>
          <cell r="J82">
            <v>47732.224657684812</v>
          </cell>
          <cell r="K82">
            <v>47953.787094593419</v>
          </cell>
          <cell r="L82">
            <v>16741.000000000004</v>
          </cell>
          <cell r="M82">
            <v>17784.580000000002</v>
          </cell>
          <cell r="N82">
            <v>0</v>
          </cell>
          <cell r="O82">
            <v>0</v>
          </cell>
          <cell r="P82">
            <v>0</v>
          </cell>
          <cell r="Q82">
            <v>0</v>
          </cell>
          <cell r="R82">
            <v>0</v>
          </cell>
          <cell r="T82">
            <v>0</v>
          </cell>
        </row>
        <row r="83">
          <cell r="B83">
            <v>30700</v>
          </cell>
          <cell r="C83" t="str">
            <v>Beaufort County Schools</v>
          </cell>
          <cell r="D83">
            <v>36868115.018354699</v>
          </cell>
          <cell r="E83">
            <v>37042360.713995725</v>
          </cell>
          <cell r="F83">
            <v>384055889.41871679</v>
          </cell>
          <cell r="G83">
            <v>363350314.19291508</v>
          </cell>
          <cell r="H83">
            <v>2064064.7600000002</v>
          </cell>
          <cell r="I83">
            <v>2150295.19</v>
          </cell>
          <cell r="J83">
            <v>5885096.6389301885</v>
          </cell>
          <cell r="K83">
            <v>5797988.9169037603</v>
          </cell>
          <cell r="L83">
            <v>2064064.7600000002</v>
          </cell>
          <cell r="M83">
            <v>2150295.19</v>
          </cell>
          <cell r="N83">
            <v>0</v>
          </cell>
          <cell r="O83">
            <v>0</v>
          </cell>
          <cell r="P83">
            <v>0</v>
          </cell>
          <cell r="Q83">
            <v>0</v>
          </cell>
          <cell r="R83">
            <v>0</v>
          </cell>
          <cell r="T83">
            <v>0</v>
          </cell>
        </row>
        <row r="84">
          <cell r="B84">
            <v>30705</v>
          </cell>
          <cell r="C84" t="str">
            <v>Beaufort County Community College</v>
          </cell>
          <cell r="D84">
            <v>7665637.8565765414</v>
          </cell>
          <cell r="E84">
            <v>7258344.0785427839</v>
          </cell>
          <cell r="F84">
            <v>76342124.522497058</v>
          </cell>
          <cell r="G84">
            <v>64233804.540324956</v>
          </cell>
          <cell r="H84">
            <v>429161.42999999993</v>
          </cell>
          <cell r="I84">
            <v>421344.16000000003</v>
          </cell>
          <cell r="J84">
            <v>1223632.3870242678</v>
          </cell>
          <cell r="K84">
            <v>1136099.258019605</v>
          </cell>
          <cell r="L84">
            <v>429161.42999999993</v>
          </cell>
          <cell r="M84">
            <v>421344.16000000003</v>
          </cell>
          <cell r="N84">
            <v>0</v>
          </cell>
          <cell r="O84">
            <v>0</v>
          </cell>
          <cell r="P84">
            <v>0</v>
          </cell>
          <cell r="Q84">
            <v>0</v>
          </cell>
          <cell r="R84">
            <v>0</v>
          </cell>
          <cell r="T84">
            <v>0</v>
          </cell>
        </row>
        <row r="85">
          <cell r="B85">
            <v>30800</v>
          </cell>
          <cell r="C85" t="str">
            <v>Bertie County Schools</v>
          </cell>
          <cell r="D85">
            <v>15008105.208252825</v>
          </cell>
          <cell r="E85">
            <v>14325847.823723992</v>
          </cell>
          <cell r="F85">
            <v>149249889.03292903</v>
          </cell>
          <cell r="G85">
            <v>133935453.43299983</v>
          </cell>
          <cell r="H85">
            <v>840230.13</v>
          </cell>
          <cell r="I85">
            <v>831610.1100000001</v>
          </cell>
          <cell r="J85">
            <v>2395678.4737659465</v>
          </cell>
          <cell r="K85">
            <v>2242327.5759478952</v>
          </cell>
          <cell r="L85">
            <v>840230.13</v>
          </cell>
          <cell r="M85">
            <v>831610.1100000001</v>
          </cell>
          <cell r="N85">
            <v>0</v>
          </cell>
          <cell r="O85">
            <v>0</v>
          </cell>
          <cell r="P85">
            <v>0</v>
          </cell>
          <cell r="Q85">
            <v>0</v>
          </cell>
          <cell r="R85">
            <v>0</v>
          </cell>
          <cell r="T85">
            <v>0</v>
          </cell>
        </row>
        <row r="86">
          <cell r="B86">
            <v>30900</v>
          </cell>
          <cell r="C86" t="str">
            <v>Bladen County Schools</v>
          </cell>
          <cell r="D86">
            <v>24566832.07908719</v>
          </cell>
          <cell r="E86">
            <v>25269117.272203628</v>
          </cell>
          <cell r="F86">
            <v>249150663.22814754</v>
          </cell>
          <cell r="G86">
            <v>226443680.40655485</v>
          </cell>
          <cell r="H86">
            <v>1375376.3199999998</v>
          </cell>
          <cell r="I86">
            <v>1466862.81</v>
          </cell>
          <cell r="J86">
            <v>3921496.4156920006</v>
          </cell>
          <cell r="K86">
            <v>3955203.1528277323</v>
          </cell>
          <cell r="L86">
            <v>1375376.3199999998</v>
          </cell>
          <cell r="M86">
            <v>1466862.81</v>
          </cell>
          <cell r="N86">
            <v>0</v>
          </cell>
          <cell r="O86">
            <v>0</v>
          </cell>
          <cell r="P86">
            <v>0</v>
          </cell>
          <cell r="Q86">
            <v>0</v>
          </cell>
          <cell r="R86">
            <v>0</v>
          </cell>
          <cell r="T86">
            <v>0</v>
          </cell>
        </row>
        <row r="87">
          <cell r="B87">
            <v>30905</v>
          </cell>
          <cell r="C87" t="str">
            <v>Bladen Community College</v>
          </cell>
          <cell r="D87">
            <v>5637500.0299056917</v>
          </cell>
          <cell r="E87">
            <v>5924391.8177355751</v>
          </cell>
          <cell r="F87">
            <v>51575576.516830571</v>
          </cell>
          <cell r="G87">
            <v>40532801.753998972</v>
          </cell>
          <cell r="H87">
            <v>315615.95</v>
          </cell>
          <cell r="I87">
            <v>343908.73</v>
          </cell>
          <cell r="J87">
            <v>899889.57833753154</v>
          </cell>
          <cell r="K87">
            <v>927304.7785436603</v>
          </cell>
          <cell r="L87">
            <v>315615.95</v>
          </cell>
          <cell r="M87">
            <v>343908.73</v>
          </cell>
          <cell r="N87">
            <v>0</v>
          </cell>
          <cell r="O87">
            <v>0</v>
          </cell>
          <cell r="P87">
            <v>0</v>
          </cell>
          <cell r="Q87">
            <v>0</v>
          </cell>
          <cell r="R87">
            <v>0</v>
          </cell>
          <cell r="T87">
            <v>0</v>
          </cell>
        </row>
        <row r="88">
          <cell r="B88">
            <v>31000</v>
          </cell>
          <cell r="C88" t="str">
            <v>Brunswick County Schools</v>
          </cell>
          <cell r="D88">
            <v>65928487.024759918</v>
          </cell>
          <cell r="E88">
            <v>69065890.30917488</v>
          </cell>
          <cell r="F88">
            <v>709717633.272493</v>
          </cell>
          <cell r="G88">
            <v>682218461.49290633</v>
          </cell>
          <cell r="H88">
            <v>3691012.3200000003</v>
          </cell>
          <cell r="I88">
            <v>4009249.1100000003</v>
          </cell>
          <cell r="J88">
            <v>10523877.263754997</v>
          </cell>
          <cell r="K88">
            <v>10810414.315667177</v>
          </cell>
          <cell r="L88">
            <v>3691012.3200000003</v>
          </cell>
          <cell r="M88">
            <v>4009249.1100000003</v>
          </cell>
          <cell r="N88">
            <v>0</v>
          </cell>
          <cell r="O88">
            <v>0</v>
          </cell>
          <cell r="P88">
            <v>0</v>
          </cell>
          <cell r="Q88">
            <v>0</v>
          </cell>
          <cell r="R88">
            <v>0</v>
          </cell>
          <cell r="T88">
            <v>0</v>
          </cell>
        </row>
        <row r="89">
          <cell r="B89">
            <v>31005</v>
          </cell>
          <cell r="C89" t="str">
            <v>Brunswick Community College</v>
          </cell>
          <cell r="D89">
            <v>7670409.8413510444</v>
          </cell>
          <cell r="E89">
            <v>7560754.984068959</v>
          </cell>
          <cell r="F89">
            <v>70495969.770887136</v>
          </cell>
          <cell r="G89">
            <v>60438273.180031955</v>
          </cell>
          <cell r="H89">
            <v>429428.59</v>
          </cell>
          <cell r="I89">
            <v>438899</v>
          </cell>
          <cell r="J89">
            <v>1224394.1181717233</v>
          </cell>
          <cell r="K89">
            <v>1183433.5813401246</v>
          </cell>
          <cell r="L89">
            <v>429428.59</v>
          </cell>
          <cell r="M89">
            <v>438899</v>
          </cell>
          <cell r="N89">
            <v>0</v>
          </cell>
          <cell r="O89">
            <v>0</v>
          </cell>
          <cell r="P89">
            <v>0</v>
          </cell>
          <cell r="Q89">
            <v>0</v>
          </cell>
          <cell r="R89">
            <v>0</v>
          </cell>
          <cell r="T89">
            <v>0</v>
          </cell>
        </row>
        <row r="90">
          <cell r="B90">
            <v>31100</v>
          </cell>
          <cell r="C90" t="str">
            <v>Buncombe County Schools</v>
          </cell>
          <cell r="D90">
            <v>132925272.57946935</v>
          </cell>
          <cell r="E90">
            <v>138231828.46341473</v>
          </cell>
          <cell r="F90">
            <v>1481539091.7470157</v>
          </cell>
          <cell r="G90">
            <v>1413504560.4680743</v>
          </cell>
          <cell r="H90">
            <v>7441833.4299999997</v>
          </cell>
          <cell r="I90">
            <v>8024305.96</v>
          </cell>
          <cell r="J90">
            <v>21218282.369382299</v>
          </cell>
          <cell r="K90">
            <v>21636488.440419566</v>
          </cell>
          <cell r="L90">
            <v>7441833.4299999997</v>
          </cell>
          <cell r="M90">
            <v>8024305.96</v>
          </cell>
          <cell r="N90">
            <v>0</v>
          </cell>
          <cell r="O90">
            <v>0</v>
          </cell>
          <cell r="P90">
            <v>0</v>
          </cell>
          <cell r="Q90">
            <v>0</v>
          </cell>
          <cell r="R90">
            <v>0</v>
          </cell>
          <cell r="T90">
            <v>0</v>
          </cell>
        </row>
        <row r="91">
          <cell r="B91">
            <v>31101</v>
          </cell>
          <cell r="C91" t="str">
            <v>F. Delany New School For Children</v>
          </cell>
          <cell r="D91">
            <v>784167.34741355781</v>
          </cell>
          <cell r="E91">
            <v>850942.25928392704</v>
          </cell>
          <cell r="F91">
            <v>10039090.600400001</v>
          </cell>
          <cell r="G91">
            <v>9676666.9907229934</v>
          </cell>
          <cell r="H91">
            <v>43901.68</v>
          </cell>
          <cell r="I91">
            <v>49396.88</v>
          </cell>
          <cell r="J91">
            <v>125173.21860162403</v>
          </cell>
          <cell r="K91">
            <v>133192.20733113625</v>
          </cell>
          <cell r="L91">
            <v>43901.68</v>
          </cell>
          <cell r="M91">
            <v>49396.88</v>
          </cell>
          <cell r="N91">
            <v>0</v>
          </cell>
          <cell r="O91">
            <v>0</v>
          </cell>
          <cell r="P91">
            <v>0</v>
          </cell>
          <cell r="Q91">
            <v>0</v>
          </cell>
          <cell r="R91">
            <v>0</v>
          </cell>
          <cell r="T91">
            <v>0</v>
          </cell>
        </row>
        <row r="92">
          <cell r="B92">
            <v>31102</v>
          </cell>
          <cell r="C92" t="str">
            <v>Evergreen Community Charter School</v>
          </cell>
          <cell r="D92">
            <v>1802774.0760355606</v>
          </cell>
          <cell r="E92">
            <v>1998920.367941865</v>
          </cell>
          <cell r="F92">
            <v>24905613.844707288</v>
          </cell>
          <cell r="G92">
            <v>24134167.093543977</v>
          </cell>
          <cell r="H92">
            <v>100928.47</v>
          </cell>
          <cell r="I92">
            <v>116036.58000000002</v>
          </cell>
          <cell r="J92">
            <v>287768.9746369035</v>
          </cell>
          <cell r="K92">
            <v>312877.4169817199</v>
          </cell>
          <cell r="L92">
            <v>100928.47</v>
          </cell>
          <cell r="M92">
            <v>116036.58000000002</v>
          </cell>
          <cell r="N92">
            <v>0</v>
          </cell>
          <cell r="O92">
            <v>0</v>
          </cell>
          <cell r="P92">
            <v>0</v>
          </cell>
          <cell r="Q92">
            <v>0</v>
          </cell>
          <cell r="R92">
            <v>0</v>
          </cell>
          <cell r="T92">
            <v>0</v>
          </cell>
        </row>
        <row r="93">
          <cell r="B93">
            <v>31105</v>
          </cell>
          <cell r="C93" t="str">
            <v>Asheville-Buncombe Technical College</v>
          </cell>
          <cell r="D93">
            <v>22635997.658384614</v>
          </cell>
          <cell r="E93">
            <v>23650454.478270568</v>
          </cell>
          <cell r="F93">
            <v>236729179.39203152</v>
          </cell>
          <cell r="G93">
            <v>203151780.73355991</v>
          </cell>
          <cell r="H93">
            <v>1267278.3799999999</v>
          </cell>
          <cell r="I93">
            <v>1372900.04</v>
          </cell>
          <cell r="J93">
            <v>3613285.7259415118</v>
          </cell>
          <cell r="K93">
            <v>3701844.8689999306</v>
          </cell>
          <cell r="L93">
            <v>1267278.3799999999</v>
          </cell>
          <cell r="M93">
            <v>1372900.04</v>
          </cell>
          <cell r="N93">
            <v>0</v>
          </cell>
          <cell r="O93">
            <v>0</v>
          </cell>
          <cell r="P93">
            <v>0</v>
          </cell>
          <cell r="Q93">
            <v>0</v>
          </cell>
          <cell r="R93">
            <v>0</v>
          </cell>
          <cell r="T93">
            <v>0</v>
          </cell>
        </row>
        <row r="94">
          <cell r="B94">
            <v>31110</v>
          </cell>
          <cell r="C94" t="str">
            <v>Asheville City Schools</v>
          </cell>
          <cell r="D94">
            <v>29150890.391650181</v>
          </cell>
          <cell r="E94">
            <v>30401113.288698826</v>
          </cell>
          <cell r="F94">
            <v>343947043.29053557</v>
          </cell>
          <cell r="G94">
            <v>325165842.93337834</v>
          </cell>
          <cell r="H94">
            <v>1632015.24</v>
          </cell>
          <cell r="I94">
            <v>1764773.26</v>
          </cell>
          <cell r="J94">
            <v>4653229.6804519072</v>
          </cell>
          <cell r="K94">
            <v>4758479.6031321259</v>
          </cell>
          <cell r="L94">
            <v>1632015.24</v>
          </cell>
          <cell r="M94">
            <v>1764773.26</v>
          </cell>
          <cell r="N94">
            <v>0</v>
          </cell>
          <cell r="O94">
            <v>0</v>
          </cell>
          <cell r="P94">
            <v>0</v>
          </cell>
          <cell r="Q94">
            <v>0</v>
          </cell>
          <cell r="R94">
            <v>0</v>
          </cell>
          <cell r="T94">
            <v>0</v>
          </cell>
        </row>
        <row r="95">
          <cell r="B95">
            <v>31200</v>
          </cell>
          <cell r="C95" t="str">
            <v>Burke County Schools</v>
          </cell>
          <cell r="D95">
            <v>63880557.321575418</v>
          </cell>
          <cell r="E95">
            <v>62992702.18425303</v>
          </cell>
          <cell r="F95">
            <v>700390399.49469924</v>
          </cell>
          <cell r="G95">
            <v>637239464.76658523</v>
          </cell>
          <cell r="H95">
            <v>3576358.79</v>
          </cell>
          <cell r="I95">
            <v>3656702.8100000005</v>
          </cell>
          <cell r="J95">
            <v>10196975.164014444</v>
          </cell>
          <cell r="K95">
            <v>9859819.4626435637</v>
          </cell>
          <cell r="L95">
            <v>3576358.79</v>
          </cell>
          <cell r="M95">
            <v>3656702.8100000005</v>
          </cell>
          <cell r="N95">
            <v>0</v>
          </cell>
          <cell r="O95">
            <v>0</v>
          </cell>
          <cell r="P95">
            <v>0</v>
          </cell>
          <cell r="Q95">
            <v>0</v>
          </cell>
          <cell r="R95">
            <v>0</v>
          </cell>
          <cell r="T95">
            <v>0</v>
          </cell>
        </row>
        <row r="96">
          <cell r="B96">
            <v>31205</v>
          </cell>
          <cell r="C96" t="str">
            <v>Western Piedmont Community College</v>
          </cell>
          <cell r="D96">
            <v>8922506.4126629531</v>
          </cell>
          <cell r="E96">
            <v>8502177.7572025992</v>
          </cell>
          <cell r="F96">
            <v>86113188.520000011</v>
          </cell>
          <cell r="G96">
            <v>70722362.917713925</v>
          </cell>
          <cell r="H96">
            <v>499527.33</v>
          </cell>
          <cell r="I96">
            <v>493548.24000000005</v>
          </cell>
          <cell r="J96">
            <v>1424260.8409422049</v>
          </cell>
          <cell r="K96">
            <v>1330788.0884379218</v>
          </cell>
          <cell r="L96">
            <v>499527.33</v>
          </cell>
          <cell r="M96">
            <v>493548.24000000005</v>
          </cell>
          <cell r="N96">
            <v>0</v>
          </cell>
          <cell r="O96">
            <v>0</v>
          </cell>
          <cell r="P96">
            <v>0</v>
          </cell>
          <cell r="Q96">
            <v>0</v>
          </cell>
          <cell r="R96">
            <v>0</v>
          </cell>
          <cell r="T96">
            <v>0</v>
          </cell>
        </row>
        <row r="97">
          <cell r="B97">
            <v>31300</v>
          </cell>
          <cell r="C97" t="str">
            <v>Cabarrus County Schools</v>
          </cell>
          <cell r="D97">
            <v>149275653.18959063</v>
          </cell>
          <cell r="E97">
            <v>158028862.77421078</v>
          </cell>
          <cell r="F97">
            <v>1768462598.34375</v>
          </cell>
          <cell r="G97">
            <v>1736483398.2417493</v>
          </cell>
          <cell r="H97">
            <v>8357210.9700000007</v>
          </cell>
          <cell r="I97">
            <v>9173516.4000000004</v>
          </cell>
          <cell r="J97">
            <v>23828222.419909682</v>
          </cell>
          <cell r="K97">
            <v>24735183.645290527</v>
          </cell>
          <cell r="L97">
            <v>8357210.9700000007</v>
          </cell>
          <cell r="M97">
            <v>9173516.4000000004</v>
          </cell>
          <cell r="N97">
            <v>0</v>
          </cell>
          <cell r="O97">
            <v>0</v>
          </cell>
          <cell r="P97">
            <v>0</v>
          </cell>
          <cell r="Q97">
            <v>0</v>
          </cell>
          <cell r="R97">
            <v>0</v>
          </cell>
          <cell r="T97">
            <v>0</v>
          </cell>
        </row>
        <row r="98">
          <cell r="B98">
            <v>31301</v>
          </cell>
          <cell r="C98" t="str">
            <v>Carolina International School</v>
          </cell>
          <cell r="D98">
            <v>2865159.4245222989</v>
          </cell>
          <cell r="E98">
            <v>3450318.1741529983</v>
          </cell>
          <cell r="F98">
            <v>34071367.213900007</v>
          </cell>
          <cell r="G98">
            <v>39930991.304829985</v>
          </cell>
          <cell r="H98">
            <v>160406.21000000002</v>
          </cell>
          <cell r="I98">
            <v>200289.68</v>
          </cell>
          <cell r="J98">
            <v>457352.9211043407</v>
          </cell>
          <cell r="K98">
            <v>540054.84931127098</v>
          </cell>
          <cell r="L98">
            <v>160406.21000000002</v>
          </cell>
          <cell r="M98">
            <v>200289.68</v>
          </cell>
          <cell r="N98">
            <v>0</v>
          </cell>
          <cell r="O98">
            <v>0</v>
          </cell>
          <cell r="P98">
            <v>0</v>
          </cell>
          <cell r="Q98">
            <v>0</v>
          </cell>
          <cell r="R98">
            <v>0</v>
          </cell>
          <cell r="T98">
            <v>0</v>
          </cell>
        </row>
        <row r="99">
          <cell r="B99">
            <v>31320</v>
          </cell>
          <cell r="C99" t="str">
            <v>Kannapolis City Schools</v>
          </cell>
          <cell r="D99">
            <v>28210544.856358334</v>
          </cell>
          <cell r="E99">
            <v>28543630.179684643</v>
          </cell>
          <cell r="F99">
            <v>331389648.85337532</v>
          </cell>
          <cell r="G99">
            <v>312044266.85849297</v>
          </cell>
          <cell r="H99">
            <v>1579369.91</v>
          </cell>
          <cell r="I99">
            <v>1656947.06</v>
          </cell>
          <cell r="J99">
            <v>4503126.4178787069</v>
          </cell>
          <cell r="K99">
            <v>4467740.3988316003</v>
          </cell>
          <cell r="L99">
            <v>1579369.91</v>
          </cell>
          <cell r="M99">
            <v>1656947.06</v>
          </cell>
          <cell r="N99">
            <v>0</v>
          </cell>
          <cell r="O99">
            <v>0</v>
          </cell>
          <cell r="P99">
            <v>0</v>
          </cell>
          <cell r="Q99">
            <v>0</v>
          </cell>
          <cell r="R99">
            <v>0</v>
          </cell>
          <cell r="T99">
            <v>0</v>
          </cell>
        </row>
        <row r="100">
          <cell r="B100">
            <v>31400</v>
          </cell>
          <cell r="C100" t="str">
            <v>Caldwell County Schools</v>
          </cell>
          <cell r="D100">
            <v>64323233.393526666</v>
          </cell>
          <cell r="E100">
            <v>65621743.578732274</v>
          </cell>
          <cell r="F100">
            <v>690951239.94812691</v>
          </cell>
          <cell r="G100">
            <v>655349364.82575834</v>
          </cell>
          <cell r="H100">
            <v>3601142.0500000003</v>
          </cell>
          <cell r="I100">
            <v>3809317.6800000011</v>
          </cell>
          <cell r="J100">
            <v>10267637.617516015</v>
          </cell>
          <cell r="K100">
            <v>10271325.440487804</v>
          </cell>
          <cell r="L100">
            <v>3601142.0500000003</v>
          </cell>
          <cell r="M100">
            <v>3809317.6800000011</v>
          </cell>
          <cell r="N100">
            <v>0</v>
          </cell>
          <cell r="O100">
            <v>0</v>
          </cell>
          <cell r="P100">
            <v>0</v>
          </cell>
          <cell r="Q100">
            <v>0</v>
          </cell>
          <cell r="R100">
            <v>0</v>
          </cell>
          <cell r="T100">
            <v>0</v>
          </cell>
        </row>
        <row r="101">
          <cell r="B101">
            <v>31405</v>
          </cell>
          <cell r="C101" t="str">
            <v>Caldwell Community College</v>
          </cell>
          <cell r="D101">
            <v>14755648.530136015</v>
          </cell>
          <cell r="E101">
            <v>14985209.865466686</v>
          </cell>
          <cell r="F101">
            <v>139189350.79784983</v>
          </cell>
          <cell r="G101">
            <v>121047691.05108789</v>
          </cell>
          <cell r="H101">
            <v>826096.32000000018</v>
          </cell>
          <cell r="I101">
            <v>869885.83</v>
          </cell>
          <cell r="J101">
            <v>2355379.9136925326</v>
          </cell>
          <cell r="K101">
            <v>2345533.0341466414</v>
          </cell>
          <cell r="L101">
            <v>826096.32000000018</v>
          </cell>
          <cell r="M101">
            <v>869885.83</v>
          </cell>
          <cell r="N101">
            <v>0</v>
          </cell>
          <cell r="O101">
            <v>0</v>
          </cell>
          <cell r="P101">
            <v>0</v>
          </cell>
          <cell r="Q101">
            <v>0</v>
          </cell>
          <cell r="R101">
            <v>0</v>
          </cell>
          <cell r="T101">
            <v>0</v>
          </cell>
        </row>
        <row r="102">
          <cell r="B102">
            <v>31500</v>
          </cell>
          <cell r="C102" t="str">
            <v>Camden County Schools</v>
          </cell>
          <cell r="D102">
            <v>10432246.578765828</v>
          </cell>
          <cell r="E102">
            <v>10475086.588103494</v>
          </cell>
          <cell r="F102">
            <v>106680078.60839999</v>
          </cell>
          <cell r="G102">
            <v>99186492.840072811</v>
          </cell>
          <cell r="H102">
            <v>584050.2699999999</v>
          </cell>
          <cell r="I102">
            <v>608074.8600000001</v>
          </cell>
          <cell r="J102">
            <v>1665254.0887056605</v>
          </cell>
          <cell r="K102">
            <v>1639594.0963472119</v>
          </cell>
          <cell r="L102">
            <v>584050.2699999999</v>
          </cell>
          <cell r="M102">
            <v>608074.8600000001</v>
          </cell>
          <cell r="N102">
            <v>0</v>
          </cell>
          <cell r="O102">
            <v>0</v>
          </cell>
          <cell r="P102">
            <v>0</v>
          </cell>
          <cell r="Q102">
            <v>0</v>
          </cell>
          <cell r="R102">
            <v>0</v>
          </cell>
          <cell r="T102">
            <v>0</v>
          </cell>
        </row>
        <row r="103">
          <cell r="B103">
            <v>31600</v>
          </cell>
          <cell r="C103" t="str">
            <v>Carteret County Schools</v>
          </cell>
          <cell r="D103">
            <v>45361777.077324487</v>
          </cell>
          <cell r="E103">
            <v>46400543.467654735</v>
          </cell>
          <cell r="F103">
            <v>493095520.61112005</v>
          </cell>
          <cell r="G103">
            <v>462866473.20562577</v>
          </cell>
          <cell r="H103">
            <v>2539583.1999999997</v>
          </cell>
          <cell r="I103">
            <v>2693534.1999999997</v>
          </cell>
          <cell r="J103">
            <v>7240902.9233189225</v>
          </cell>
          <cell r="K103">
            <v>7262761.6485070763</v>
          </cell>
          <cell r="L103">
            <v>2539583.1999999997</v>
          </cell>
          <cell r="M103">
            <v>2693534.1999999997</v>
          </cell>
          <cell r="N103">
            <v>0</v>
          </cell>
          <cell r="O103">
            <v>0</v>
          </cell>
          <cell r="P103">
            <v>0</v>
          </cell>
          <cell r="Q103">
            <v>0</v>
          </cell>
          <cell r="R103">
            <v>0</v>
          </cell>
          <cell r="T103">
            <v>0</v>
          </cell>
        </row>
        <row r="104">
          <cell r="B104">
            <v>31605</v>
          </cell>
          <cell r="C104" t="str">
            <v>Carteret Community College</v>
          </cell>
          <cell r="D104">
            <v>7470199.2160318634</v>
          </cell>
          <cell r="E104">
            <v>7603739.9293104578</v>
          </cell>
          <cell r="F104">
            <v>67874025.654912695</v>
          </cell>
          <cell r="G104">
            <v>63944608.561488941</v>
          </cell>
          <cell r="H104">
            <v>418219.78</v>
          </cell>
          <cell r="I104">
            <v>441394.26000000007</v>
          </cell>
          <cell r="J104">
            <v>1192435.3679736883</v>
          </cell>
          <cell r="K104">
            <v>1190161.7226167619</v>
          </cell>
          <cell r="L104">
            <v>418219.78</v>
          </cell>
          <cell r="M104">
            <v>441394.26000000007</v>
          </cell>
          <cell r="N104">
            <v>0</v>
          </cell>
          <cell r="O104">
            <v>0</v>
          </cell>
          <cell r="P104">
            <v>0</v>
          </cell>
          <cell r="Q104">
            <v>0</v>
          </cell>
          <cell r="R104">
            <v>0</v>
          </cell>
          <cell r="T104">
            <v>0</v>
          </cell>
        </row>
        <row r="105">
          <cell r="B105">
            <v>31700</v>
          </cell>
          <cell r="C105" t="str">
            <v>Caswell County Schools</v>
          </cell>
          <cell r="D105">
            <v>14496544.725151476</v>
          </cell>
          <cell r="E105">
            <v>14812082.996751692</v>
          </cell>
          <cell r="F105">
            <v>143096515.73373985</v>
          </cell>
          <cell r="G105">
            <v>138309100.19257885</v>
          </cell>
          <cell r="H105">
            <v>811590.37000000011</v>
          </cell>
          <cell r="I105">
            <v>859835.88000000012</v>
          </cell>
          <cell r="J105">
            <v>2314020.3017056054</v>
          </cell>
          <cell r="K105">
            <v>2318434.6622642973</v>
          </cell>
          <cell r="L105">
            <v>811590.37000000011</v>
          </cell>
          <cell r="M105">
            <v>859835.88000000012</v>
          </cell>
          <cell r="N105">
            <v>0</v>
          </cell>
          <cell r="O105">
            <v>0</v>
          </cell>
          <cell r="P105">
            <v>0</v>
          </cell>
          <cell r="Q105">
            <v>0</v>
          </cell>
          <cell r="R105">
            <v>0</v>
          </cell>
          <cell r="T105">
            <v>0</v>
          </cell>
        </row>
        <row r="106">
          <cell r="B106">
            <v>31800</v>
          </cell>
          <cell r="C106" t="str">
            <v>Catawba County Schools</v>
          </cell>
          <cell r="D106">
            <v>83360428.624387026</v>
          </cell>
          <cell r="E106">
            <v>83906422.412500024</v>
          </cell>
          <cell r="F106">
            <v>907197434.60667217</v>
          </cell>
          <cell r="G106">
            <v>839765635.47317159</v>
          </cell>
          <cell r="H106">
            <v>4666941.1500000004</v>
          </cell>
          <cell r="I106">
            <v>4870736.4499999993</v>
          </cell>
          <cell r="J106">
            <v>13306462.184815358</v>
          </cell>
          <cell r="K106">
            <v>13133301.923192771</v>
          </cell>
          <cell r="L106">
            <v>4666941.1500000004</v>
          </cell>
          <cell r="M106">
            <v>4870736.4499999993</v>
          </cell>
          <cell r="N106">
            <v>0</v>
          </cell>
          <cell r="O106">
            <v>0</v>
          </cell>
          <cell r="P106">
            <v>0</v>
          </cell>
          <cell r="Q106">
            <v>0</v>
          </cell>
          <cell r="R106">
            <v>0</v>
          </cell>
          <cell r="T106">
            <v>0</v>
          </cell>
        </row>
        <row r="107">
          <cell r="B107">
            <v>31805</v>
          </cell>
          <cell r="C107" t="str">
            <v>Catawba Valley Community College</v>
          </cell>
          <cell r="D107">
            <v>17584367.538510107</v>
          </cell>
          <cell r="E107">
            <v>17891858.215881497</v>
          </cell>
          <cell r="F107">
            <v>168763191.96074688</v>
          </cell>
          <cell r="G107">
            <v>152249587.82535291</v>
          </cell>
          <cell r="H107">
            <v>984462.41000000015</v>
          </cell>
          <cell r="I107">
            <v>1038615.68</v>
          </cell>
          <cell r="J107">
            <v>2806916.0098659466</v>
          </cell>
          <cell r="K107">
            <v>2800490.9416936678</v>
          </cell>
          <cell r="L107">
            <v>984462.41000000015</v>
          </cell>
          <cell r="M107">
            <v>1038615.68</v>
          </cell>
          <cell r="N107">
            <v>0</v>
          </cell>
          <cell r="O107">
            <v>0</v>
          </cell>
          <cell r="P107">
            <v>0</v>
          </cell>
          <cell r="Q107">
            <v>0</v>
          </cell>
          <cell r="R107">
            <v>0</v>
          </cell>
          <cell r="T107">
            <v>0</v>
          </cell>
        </row>
        <row r="108">
          <cell r="B108">
            <v>31810</v>
          </cell>
          <cell r="C108" t="str">
            <v>Hickory City Schools</v>
          </cell>
          <cell r="D108">
            <v>20796222.481210314</v>
          </cell>
          <cell r="E108">
            <v>21302624.541839864</v>
          </cell>
          <cell r="F108">
            <v>225416660.24890015</v>
          </cell>
          <cell r="G108">
            <v>218434974.71038678</v>
          </cell>
          <cell r="H108">
            <v>1164278.3999999999</v>
          </cell>
          <cell r="I108">
            <v>1236609.3899999999</v>
          </cell>
          <cell r="J108">
            <v>3319610.4266704386</v>
          </cell>
          <cell r="K108">
            <v>3334355.0090716244</v>
          </cell>
          <cell r="L108">
            <v>1164278.3999999999</v>
          </cell>
          <cell r="M108">
            <v>1236609.3899999999</v>
          </cell>
          <cell r="N108">
            <v>0</v>
          </cell>
          <cell r="O108">
            <v>0</v>
          </cell>
          <cell r="P108">
            <v>0</v>
          </cell>
          <cell r="Q108">
            <v>0</v>
          </cell>
          <cell r="R108">
            <v>0</v>
          </cell>
          <cell r="T108">
            <v>0</v>
          </cell>
        </row>
        <row r="109">
          <cell r="B109">
            <v>31820</v>
          </cell>
          <cell r="C109" t="str">
            <v>Newton-Conover City Schools</v>
          </cell>
          <cell r="D109">
            <v>17267334.560516439</v>
          </cell>
          <cell r="E109">
            <v>17505815.419426747</v>
          </cell>
          <cell r="F109">
            <v>201114695.69890016</v>
          </cell>
          <cell r="G109">
            <v>183085903.75335094</v>
          </cell>
          <cell r="H109">
            <v>966713.2899999998</v>
          </cell>
          <cell r="I109">
            <v>1016206.0399999999</v>
          </cell>
          <cell r="J109">
            <v>2756309.416274392</v>
          </cell>
          <cell r="K109">
            <v>2740066.2869969304</v>
          </cell>
          <cell r="L109">
            <v>966713.2899999998</v>
          </cell>
          <cell r="M109">
            <v>1016206.0399999999</v>
          </cell>
          <cell r="N109">
            <v>0</v>
          </cell>
          <cell r="O109">
            <v>0</v>
          </cell>
          <cell r="P109">
            <v>0</v>
          </cell>
          <cell r="Q109">
            <v>0</v>
          </cell>
          <cell r="R109">
            <v>0</v>
          </cell>
          <cell r="T109">
            <v>0</v>
          </cell>
        </row>
        <row r="110">
          <cell r="B110">
            <v>31900</v>
          </cell>
          <cell r="C110" t="str">
            <v>Chatham County Schools</v>
          </cell>
          <cell r="D110">
            <v>47449606.153280877</v>
          </cell>
          <cell r="E110">
            <v>49928195.128690556</v>
          </cell>
          <cell r="F110">
            <v>529647263.10611236</v>
          </cell>
          <cell r="G110">
            <v>515421727.80009276</v>
          </cell>
          <cell r="H110">
            <v>2656470.5000000005</v>
          </cell>
          <cell r="I110">
            <v>2898313.0599999996</v>
          </cell>
          <cell r="J110">
            <v>7574173.9861724097</v>
          </cell>
          <cell r="K110">
            <v>7814920.9828244206</v>
          </cell>
          <cell r="L110">
            <v>2656470.5000000005</v>
          </cell>
          <cell r="M110">
            <v>2898313.0599999996</v>
          </cell>
          <cell r="N110">
            <v>0</v>
          </cell>
          <cell r="O110">
            <v>0</v>
          </cell>
          <cell r="P110">
            <v>0</v>
          </cell>
          <cell r="Q110">
            <v>0</v>
          </cell>
          <cell r="R110">
            <v>0</v>
          </cell>
          <cell r="T110">
            <v>0</v>
          </cell>
        </row>
        <row r="111">
          <cell r="B111">
            <v>32000</v>
          </cell>
          <cell r="C111" t="str">
            <v>Cherokee County Schools</v>
          </cell>
          <cell r="D111">
            <v>19440533.865363136</v>
          </cell>
          <cell r="E111">
            <v>20525741.674277291</v>
          </cell>
          <cell r="F111">
            <v>212912478.82260874</v>
          </cell>
          <cell r="G111">
            <v>206627554.32907081</v>
          </cell>
          <cell r="H111">
            <v>1088380.05</v>
          </cell>
          <cell r="I111">
            <v>1191511.6299999999</v>
          </cell>
          <cell r="J111">
            <v>3103207.7569764187</v>
          </cell>
          <cell r="K111">
            <v>3212754.8148875008</v>
          </cell>
          <cell r="L111">
            <v>1088380.05</v>
          </cell>
          <cell r="M111">
            <v>1191511.6299999999</v>
          </cell>
          <cell r="N111">
            <v>0</v>
          </cell>
          <cell r="O111">
            <v>0</v>
          </cell>
          <cell r="P111">
            <v>0</v>
          </cell>
          <cell r="Q111">
            <v>0</v>
          </cell>
          <cell r="R111">
            <v>0</v>
          </cell>
          <cell r="T111">
            <v>0</v>
          </cell>
        </row>
        <row r="112">
          <cell r="B112">
            <v>32005</v>
          </cell>
          <cell r="C112" t="str">
            <v>Tri-County Community College</v>
          </cell>
          <cell r="D112">
            <v>4882012.8182647983</v>
          </cell>
          <cell r="E112">
            <v>5113311.8306955714</v>
          </cell>
          <cell r="F112">
            <v>48015712.040344745</v>
          </cell>
          <cell r="G112">
            <v>42547698.618388936</v>
          </cell>
          <cell r="H112">
            <v>273319.93000000005</v>
          </cell>
          <cell r="I112">
            <v>296825.84000000003</v>
          </cell>
          <cell r="J112">
            <v>779294.44490667747</v>
          </cell>
          <cell r="K112">
            <v>800351.94171208155</v>
          </cell>
          <cell r="L112">
            <v>273319.93000000005</v>
          </cell>
          <cell r="M112">
            <v>296825.84000000003</v>
          </cell>
          <cell r="N112">
            <v>0</v>
          </cell>
          <cell r="O112">
            <v>0</v>
          </cell>
          <cell r="P112">
            <v>0</v>
          </cell>
          <cell r="Q112">
            <v>0</v>
          </cell>
          <cell r="R112">
            <v>0</v>
          </cell>
          <cell r="T112">
            <v>0</v>
          </cell>
        </row>
        <row r="113">
          <cell r="B113">
            <v>32100</v>
          </cell>
          <cell r="C113" t="str">
            <v>Edenton-Chowan County Schools</v>
          </cell>
          <cell r="D113">
            <v>12526936.409894714</v>
          </cell>
          <cell r="E113">
            <v>12490781.224289732</v>
          </cell>
          <cell r="F113">
            <v>132767746.29320997</v>
          </cell>
          <cell r="G113">
            <v>118712257.96525387</v>
          </cell>
          <cell r="H113">
            <v>701321.67</v>
          </cell>
          <cell r="I113">
            <v>725085.18000000017</v>
          </cell>
          <cell r="J113">
            <v>1999620.3040285937</v>
          </cell>
          <cell r="K113">
            <v>1955097.0755095114</v>
          </cell>
          <cell r="L113">
            <v>701321.67</v>
          </cell>
          <cell r="M113">
            <v>725085.18000000017</v>
          </cell>
          <cell r="N113">
            <v>0</v>
          </cell>
          <cell r="O113">
            <v>0</v>
          </cell>
          <cell r="P113">
            <v>0</v>
          </cell>
          <cell r="Q113">
            <v>0</v>
          </cell>
          <cell r="R113">
            <v>0</v>
          </cell>
          <cell r="T113">
            <v>0</v>
          </cell>
        </row>
        <row r="114">
          <cell r="B114">
            <v>32200</v>
          </cell>
          <cell r="C114" t="str">
            <v>Clay County Schools</v>
          </cell>
          <cell r="D114">
            <v>7558457.5352732344</v>
          </cell>
          <cell r="E114">
            <v>7996506.6278141513</v>
          </cell>
          <cell r="F114">
            <v>81734057.554073185</v>
          </cell>
          <cell r="G114">
            <v>76538949.727148935</v>
          </cell>
          <cell r="H114">
            <v>423160.93</v>
          </cell>
          <cell r="I114">
            <v>464194.22</v>
          </cell>
          <cell r="J114">
            <v>1206523.6591072716</v>
          </cell>
          <cell r="K114">
            <v>1251638.8239936426</v>
          </cell>
          <cell r="L114">
            <v>423160.93</v>
          </cell>
          <cell r="M114">
            <v>464194.22</v>
          </cell>
          <cell r="N114">
            <v>0</v>
          </cell>
          <cell r="O114">
            <v>0</v>
          </cell>
          <cell r="P114">
            <v>0</v>
          </cell>
          <cell r="Q114">
            <v>0</v>
          </cell>
          <cell r="R114">
            <v>0</v>
          </cell>
          <cell r="T114">
            <v>0</v>
          </cell>
        </row>
        <row r="115">
          <cell r="B115">
            <v>32300</v>
          </cell>
          <cell r="C115" t="str">
            <v>Cleveland County Schools</v>
          </cell>
          <cell r="D115">
            <v>82167565.144666865</v>
          </cell>
          <cell r="E115">
            <v>85074434.241919965</v>
          </cell>
          <cell r="F115">
            <v>929025133.40120316</v>
          </cell>
          <cell r="G115">
            <v>880730574.97810864</v>
          </cell>
          <cell r="H115">
            <v>4600158.58</v>
          </cell>
          <cell r="I115">
            <v>4938539.0999999996</v>
          </cell>
          <cell r="J115">
            <v>13116050.582494255</v>
          </cell>
          <cell r="K115">
            <v>13316122.874969492</v>
          </cell>
          <cell r="L115">
            <v>4600158.58</v>
          </cell>
          <cell r="M115">
            <v>4938539.0999999996</v>
          </cell>
          <cell r="N115">
            <v>0</v>
          </cell>
          <cell r="O115">
            <v>0</v>
          </cell>
          <cell r="P115">
            <v>0</v>
          </cell>
          <cell r="Q115">
            <v>0</v>
          </cell>
          <cell r="R115">
            <v>0</v>
          </cell>
          <cell r="T115">
            <v>0</v>
          </cell>
        </row>
        <row r="116">
          <cell r="B116">
            <v>32305</v>
          </cell>
          <cell r="C116" t="str">
            <v>Cleveland Technical College</v>
          </cell>
          <cell r="D116">
            <v>10052613.184095472</v>
          </cell>
          <cell r="E116">
            <v>9981887.3736679535</v>
          </cell>
          <cell r="F116">
            <v>95464721.90110001</v>
          </cell>
          <cell r="G116">
            <v>86612330.665468916</v>
          </cell>
          <cell r="H116">
            <v>562796.46</v>
          </cell>
          <cell r="I116">
            <v>579444.82999999996</v>
          </cell>
          <cell r="J116">
            <v>1604654.8632261944</v>
          </cell>
          <cell r="K116">
            <v>1562396.9759692315</v>
          </cell>
          <cell r="L116">
            <v>562796.46</v>
          </cell>
          <cell r="M116">
            <v>579444.82999999996</v>
          </cell>
          <cell r="N116">
            <v>0</v>
          </cell>
          <cell r="O116">
            <v>0</v>
          </cell>
          <cell r="P116">
            <v>0</v>
          </cell>
          <cell r="Q116">
            <v>0</v>
          </cell>
          <cell r="R116">
            <v>0</v>
          </cell>
          <cell r="T116">
            <v>0</v>
          </cell>
        </row>
        <row r="117">
          <cell r="B117">
            <v>32400</v>
          </cell>
          <cell r="C117" t="str">
            <v>Columbus County Schools</v>
          </cell>
          <cell r="D117">
            <v>32209587.950728215</v>
          </cell>
          <cell r="E117">
            <v>32987067.583962504</v>
          </cell>
          <cell r="F117">
            <v>329063471.68641323</v>
          </cell>
          <cell r="G117">
            <v>311951248.58283794</v>
          </cell>
          <cell r="H117">
            <v>1803256.7000000002</v>
          </cell>
          <cell r="I117">
            <v>1914886.9400000002</v>
          </cell>
          <cell r="J117">
            <v>5141476.2511125579</v>
          </cell>
          <cell r="K117">
            <v>5163241.4502325878</v>
          </cell>
          <cell r="L117">
            <v>1803256.7000000002</v>
          </cell>
          <cell r="M117">
            <v>1914886.9400000002</v>
          </cell>
          <cell r="N117">
            <v>0</v>
          </cell>
          <cell r="O117">
            <v>0</v>
          </cell>
          <cell r="P117">
            <v>0</v>
          </cell>
          <cell r="Q117">
            <v>0</v>
          </cell>
          <cell r="R117">
            <v>0</v>
          </cell>
          <cell r="T117">
            <v>0</v>
          </cell>
        </row>
        <row r="118">
          <cell r="B118">
            <v>32405</v>
          </cell>
          <cell r="C118" t="str">
            <v>Southeastern Community College</v>
          </cell>
          <cell r="D118">
            <v>8724274.1712097097</v>
          </cell>
          <cell r="E118">
            <v>8923958.5960653909</v>
          </cell>
          <cell r="F118">
            <v>82246311.512199968</v>
          </cell>
          <cell r="G118">
            <v>75553412.722780958</v>
          </cell>
          <cell r="H118">
            <v>488429.27999999997</v>
          </cell>
          <cell r="I118">
            <v>518032.46000000008</v>
          </cell>
          <cell r="J118">
            <v>1392617.8915447844</v>
          </cell>
          <cell r="K118">
            <v>1396806.575973595</v>
          </cell>
          <cell r="L118">
            <v>488429.27999999997</v>
          </cell>
          <cell r="M118">
            <v>518032.46000000008</v>
          </cell>
          <cell r="N118">
            <v>0</v>
          </cell>
          <cell r="O118">
            <v>0</v>
          </cell>
          <cell r="P118">
            <v>0</v>
          </cell>
          <cell r="Q118">
            <v>0</v>
          </cell>
          <cell r="R118">
            <v>0</v>
          </cell>
          <cell r="T118">
            <v>0</v>
          </cell>
        </row>
        <row r="119">
          <cell r="B119">
            <v>32410</v>
          </cell>
          <cell r="C119" t="str">
            <v>Whiteville City Schools</v>
          </cell>
          <cell r="D119">
            <v>12936300.755820157</v>
          </cell>
          <cell r="E119">
            <v>13063236.074077608</v>
          </cell>
          <cell r="F119">
            <v>131058988.42799997</v>
          </cell>
          <cell r="G119">
            <v>120905471.60327283</v>
          </cell>
          <cell r="H119">
            <v>724239.97</v>
          </cell>
          <cell r="I119">
            <v>758315.97000000009</v>
          </cell>
          <cell r="J119">
            <v>2064965.3517779643</v>
          </cell>
          <cell r="K119">
            <v>2044699.5417271641</v>
          </cell>
          <cell r="L119">
            <v>724239.97</v>
          </cell>
          <cell r="M119">
            <v>758315.97000000009</v>
          </cell>
          <cell r="N119">
            <v>0</v>
          </cell>
          <cell r="O119">
            <v>0</v>
          </cell>
          <cell r="P119">
            <v>0</v>
          </cell>
          <cell r="Q119">
            <v>0</v>
          </cell>
          <cell r="R119">
            <v>0</v>
          </cell>
          <cell r="T119">
            <v>0</v>
          </cell>
        </row>
        <row r="120">
          <cell r="B120">
            <v>32500</v>
          </cell>
          <cell r="C120" t="str">
            <v>New Bern/Craven County Board Of Education</v>
          </cell>
          <cell r="D120">
            <v>68922823.698455706</v>
          </cell>
          <cell r="E120">
            <v>67679167.682650954</v>
          </cell>
          <cell r="F120">
            <v>751463628.71451771</v>
          </cell>
          <cell r="G120">
            <v>684661446.61729491</v>
          </cell>
          <cell r="H120">
            <v>3858650.53</v>
          </cell>
          <cell r="I120">
            <v>3928750.3800000004</v>
          </cell>
          <cell r="J120">
            <v>11001850.186575146</v>
          </cell>
          <cell r="K120">
            <v>10593360.049566701</v>
          </cell>
          <cell r="L120">
            <v>3858650.53</v>
          </cell>
          <cell r="M120">
            <v>3928750.3800000004</v>
          </cell>
          <cell r="N120">
            <v>0</v>
          </cell>
          <cell r="O120">
            <v>0</v>
          </cell>
          <cell r="P120">
            <v>0</v>
          </cell>
          <cell r="Q120">
            <v>0</v>
          </cell>
          <cell r="R120">
            <v>0</v>
          </cell>
          <cell r="T120">
            <v>0</v>
          </cell>
        </row>
        <row r="121">
          <cell r="B121">
            <v>32505</v>
          </cell>
          <cell r="C121" t="str">
            <v>Craven Community College</v>
          </cell>
          <cell r="D121">
            <v>10266945.783521611</v>
          </cell>
          <cell r="E121">
            <v>11107875.504347552</v>
          </cell>
          <cell r="F121">
            <v>109586342.02042952</v>
          </cell>
          <cell r="G121">
            <v>95255476.894326881</v>
          </cell>
          <cell r="H121">
            <v>574795.8899999999</v>
          </cell>
          <cell r="I121">
            <v>644808.0199999999</v>
          </cell>
          <cell r="J121">
            <v>1638867.8426494161</v>
          </cell>
          <cell r="K121">
            <v>1738640.2438498028</v>
          </cell>
          <cell r="L121">
            <v>574795.8899999999</v>
          </cell>
          <cell r="M121">
            <v>644808.0199999999</v>
          </cell>
          <cell r="N121">
            <v>0</v>
          </cell>
          <cell r="O121">
            <v>0</v>
          </cell>
          <cell r="P121">
            <v>0</v>
          </cell>
          <cell r="Q121">
            <v>0</v>
          </cell>
          <cell r="R121">
            <v>0</v>
          </cell>
          <cell r="T121">
            <v>0</v>
          </cell>
        </row>
        <row r="122">
          <cell r="B122">
            <v>32600</v>
          </cell>
          <cell r="C122" t="str">
            <v>Cumberland County Schools</v>
          </cell>
          <cell r="D122">
            <v>241602438.65133688</v>
          </cell>
          <cell r="E122">
            <v>245089513.77081433</v>
          </cell>
          <cell r="F122">
            <v>2698672922.500627</v>
          </cell>
          <cell r="G122">
            <v>2473328961.22682</v>
          </cell>
          <cell r="H122">
            <v>13526134.420000002</v>
          </cell>
          <cell r="I122">
            <v>14227354.640000001</v>
          </cell>
          <cell r="J122">
            <v>38565945.097991951</v>
          </cell>
          <cell r="K122">
            <v>38362195.527014732</v>
          </cell>
          <cell r="L122">
            <v>13526134.420000002</v>
          </cell>
          <cell r="M122">
            <v>14227354.640000001</v>
          </cell>
          <cell r="N122">
            <v>0</v>
          </cell>
          <cell r="O122">
            <v>0</v>
          </cell>
          <cell r="P122">
            <v>0</v>
          </cell>
          <cell r="Q122">
            <v>0</v>
          </cell>
          <cell r="R122">
            <v>0</v>
          </cell>
          <cell r="T122">
            <v>0</v>
          </cell>
        </row>
        <row r="123">
          <cell r="B123">
            <v>32605</v>
          </cell>
          <cell r="C123" t="str">
            <v>Fayetteville Technical Community College</v>
          </cell>
          <cell r="D123">
            <v>38084830.741331033</v>
          </cell>
          <cell r="E123">
            <v>39200255.576986633</v>
          </cell>
          <cell r="F123">
            <v>383772986.3054682</v>
          </cell>
          <cell r="G123">
            <v>330537517.92549813</v>
          </cell>
          <cell r="H123">
            <v>2132182.7000000002</v>
          </cell>
          <cell r="I123">
            <v>2275560.1799999997</v>
          </cell>
          <cell r="J123">
            <v>6079315.6709652329</v>
          </cell>
          <cell r="K123">
            <v>6135749.5309225544</v>
          </cell>
          <cell r="L123">
            <v>2132182.7000000002</v>
          </cell>
          <cell r="M123">
            <v>2275560.1799999997</v>
          </cell>
          <cell r="N123">
            <v>0</v>
          </cell>
          <cell r="O123">
            <v>0</v>
          </cell>
          <cell r="P123">
            <v>0</v>
          </cell>
          <cell r="Q123">
            <v>0</v>
          </cell>
          <cell r="R123">
            <v>0</v>
          </cell>
          <cell r="T123">
            <v>0</v>
          </cell>
        </row>
        <row r="124">
          <cell r="B124">
            <v>32700</v>
          </cell>
          <cell r="C124" t="str">
            <v>Currituck County Schools</v>
          </cell>
          <cell r="D124">
            <v>21573130.217260268</v>
          </cell>
          <cell r="E124">
            <v>22730696.271889336</v>
          </cell>
          <cell r="F124">
            <v>229541841.44503731</v>
          </cell>
          <cell r="G124">
            <v>223812577.26976481</v>
          </cell>
          <cell r="H124">
            <v>1207773.6499999999</v>
          </cell>
          <cell r="I124">
            <v>1319508.42</v>
          </cell>
          <cell r="J124">
            <v>3443624.8251258573</v>
          </cell>
          <cell r="K124">
            <v>3557881.3692650232</v>
          </cell>
          <cell r="L124">
            <v>1207773.6499999999</v>
          </cell>
          <cell r="M124">
            <v>1319508.42</v>
          </cell>
          <cell r="N124">
            <v>0</v>
          </cell>
          <cell r="O124">
            <v>0</v>
          </cell>
          <cell r="P124">
            <v>0</v>
          </cell>
          <cell r="Q124">
            <v>0</v>
          </cell>
          <cell r="R124">
            <v>0</v>
          </cell>
          <cell r="T124">
            <v>0</v>
          </cell>
        </row>
        <row r="125">
          <cell r="B125">
            <v>32800</v>
          </cell>
          <cell r="C125" t="str">
            <v>Dare County Schools</v>
          </cell>
          <cell r="D125">
            <v>32377245.266227331</v>
          </cell>
          <cell r="E125">
            <v>33436840.334378324</v>
          </cell>
          <cell r="F125">
            <v>307712099.49276775</v>
          </cell>
          <cell r="G125">
            <v>295501633.68468535</v>
          </cell>
          <cell r="H125">
            <v>1812643.01</v>
          </cell>
          <cell r="I125">
            <v>1940996.08</v>
          </cell>
          <cell r="J125">
            <v>5168238.6582343942</v>
          </cell>
          <cell r="K125">
            <v>5233641.3214009218</v>
          </cell>
          <cell r="L125">
            <v>1812643.01</v>
          </cell>
          <cell r="M125">
            <v>1940996.08</v>
          </cell>
          <cell r="N125">
            <v>0</v>
          </cell>
          <cell r="O125">
            <v>0</v>
          </cell>
          <cell r="P125">
            <v>0</v>
          </cell>
          <cell r="Q125">
            <v>0</v>
          </cell>
          <cell r="R125">
            <v>0</v>
          </cell>
          <cell r="T125">
            <v>0</v>
          </cell>
        </row>
        <row r="126">
          <cell r="B126">
            <v>32900</v>
          </cell>
          <cell r="C126" t="str">
            <v>Davidson County Schools</v>
          </cell>
          <cell r="D126">
            <v>88724339.921425864</v>
          </cell>
          <cell r="E126">
            <v>91443216.518730476</v>
          </cell>
          <cell r="F126">
            <v>979338173.18845117</v>
          </cell>
          <cell r="G126">
            <v>938766821.7910893</v>
          </cell>
          <cell r="H126">
            <v>4967240.21</v>
          </cell>
          <cell r="I126">
            <v>5308244.5299999993</v>
          </cell>
          <cell r="J126">
            <v>14162679.985210288</v>
          </cell>
          <cell r="K126">
            <v>14312985.071205508</v>
          </cell>
          <cell r="L126">
            <v>4967240.21</v>
          </cell>
          <cell r="M126">
            <v>5308244.5299999993</v>
          </cell>
          <cell r="N126">
            <v>0</v>
          </cell>
          <cell r="O126">
            <v>0</v>
          </cell>
          <cell r="P126">
            <v>0</v>
          </cell>
          <cell r="Q126">
            <v>0</v>
          </cell>
          <cell r="R126">
            <v>0</v>
          </cell>
          <cell r="T126">
            <v>0</v>
          </cell>
        </row>
        <row r="127">
          <cell r="B127">
            <v>32901</v>
          </cell>
          <cell r="C127" t="str">
            <v>Invest Collegiate Charter School</v>
          </cell>
          <cell r="D127">
            <v>2208397.9618186615</v>
          </cell>
          <cell r="E127">
            <v>1960018.1363343119</v>
          </cell>
          <cell r="F127">
            <v>33655641.5145</v>
          </cell>
          <cell r="G127">
            <v>24622938.362749983</v>
          </cell>
          <cell r="H127">
            <v>123637.35999999997</v>
          </cell>
          <cell r="I127">
            <v>113778.32000000002</v>
          </cell>
          <cell r="J127">
            <v>352516.94902353815</v>
          </cell>
          <cell r="K127">
            <v>306788.31511683273</v>
          </cell>
          <cell r="L127">
            <v>123637.35999999997</v>
          </cell>
          <cell r="M127">
            <v>113778.32000000002</v>
          </cell>
          <cell r="N127">
            <v>0</v>
          </cell>
          <cell r="O127">
            <v>0</v>
          </cell>
          <cell r="P127">
            <v>0</v>
          </cell>
          <cell r="Q127">
            <v>0</v>
          </cell>
          <cell r="R127">
            <v>0</v>
          </cell>
          <cell r="T127">
            <v>0</v>
          </cell>
        </row>
        <row r="128">
          <cell r="B128">
            <v>32905</v>
          </cell>
          <cell r="C128" t="str">
            <v>Davidson County Community College</v>
          </cell>
          <cell r="D128">
            <v>13729855.95979077</v>
          </cell>
          <cell r="E128">
            <v>14586540.803366374</v>
          </cell>
          <cell r="F128">
            <v>141526662.77274996</v>
          </cell>
          <cell r="G128">
            <v>123483171.05038677</v>
          </cell>
          <cell r="H128">
            <v>768667.2300000001</v>
          </cell>
          <cell r="I128">
            <v>846743.24</v>
          </cell>
          <cell r="J128">
            <v>2191637.1130374698</v>
          </cell>
          <cell r="K128">
            <v>2283132.0759189259</v>
          </cell>
          <cell r="L128">
            <v>768667.2300000001</v>
          </cell>
          <cell r="M128">
            <v>846743.24</v>
          </cell>
          <cell r="N128">
            <v>0</v>
          </cell>
          <cell r="O128">
            <v>0</v>
          </cell>
          <cell r="P128">
            <v>0</v>
          </cell>
          <cell r="Q128">
            <v>0</v>
          </cell>
          <cell r="R128">
            <v>0</v>
          </cell>
          <cell r="T128">
            <v>0</v>
          </cell>
        </row>
        <row r="129">
          <cell r="B129">
            <v>32910</v>
          </cell>
          <cell r="C129" t="str">
            <v>Lexington City Schools</v>
          </cell>
          <cell r="D129">
            <v>17108712.864938077</v>
          </cell>
          <cell r="E129">
            <v>17835078.005217217</v>
          </cell>
          <cell r="F129">
            <v>178247922.94302073</v>
          </cell>
          <cell r="G129">
            <v>172426108.10042667</v>
          </cell>
          <cell r="H129">
            <v>957832.84</v>
          </cell>
          <cell r="I129">
            <v>1035319.61</v>
          </cell>
          <cell r="J129">
            <v>2730989.3258101824</v>
          </cell>
          <cell r="K129">
            <v>2791603.5212975224</v>
          </cell>
          <cell r="L129">
            <v>957832.84</v>
          </cell>
          <cell r="M129">
            <v>1035319.61</v>
          </cell>
          <cell r="N129">
            <v>0</v>
          </cell>
          <cell r="O129">
            <v>0</v>
          </cell>
          <cell r="P129">
            <v>0</v>
          </cell>
          <cell r="Q129">
            <v>0</v>
          </cell>
          <cell r="R129">
            <v>0</v>
          </cell>
          <cell r="T129">
            <v>0</v>
          </cell>
        </row>
        <row r="130">
          <cell r="B130">
            <v>32920</v>
          </cell>
          <cell r="C130" t="str">
            <v>Thomasville City Schools</v>
          </cell>
          <cell r="D130">
            <v>13687375.006844237</v>
          </cell>
          <cell r="E130">
            <v>14091240.455673739</v>
          </cell>
          <cell r="F130">
            <v>146242903.88170004</v>
          </cell>
          <cell r="G130">
            <v>144454264.07664904</v>
          </cell>
          <cell r="H130">
            <v>766288.93</v>
          </cell>
          <cell r="I130">
            <v>817991.24</v>
          </cell>
          <cell r="J130">
            <v>2184856.0635240967</v>
          </cell>
          <cell r="K130">
            <v>2205606.0794352447</v>
          </cell>
          <cell r="L130">
            <v>766288.93</v>
          </cell>
          <cell r="M130">
            <v>817991.24</v>
          </cell>
          <cell r="N130">
            <v>0</v>
          </cell>
          <cell r="O130">
            <v>0</v>
          </cell>
          <cell r="P130">
            <v>0</v>
          </cell>
          <cell r="Q130">
            <v>0</v>
          </cell>
          <cell r="R130">
            <v>0</v>
          </cell>
          <cell r="T130">
            <v>0</v>
          </cell>
        </row>
        <row r="131">
          <cell r="B131">
            <v>33000</v>
          </cell>
          <cell r="C131" t="str">
            <v>Davie County Schools</v>
          </cell>
          <cell r="D131">
            <v>33248683.169901162</v>
          </cell>
          <cell r="E131">
            <v>33626118.039243132</v>
          </cell>
          <cell r="F131">
            <v>378285211.09255856</v>
          </cell>
          <cell r="G131">
            <v>353816489.49002314</v>
          </cell>
          <cell r="H131">
            <v>1861430.54</v>
          </cell>
          <cell r="I131">
            <v>1951983.5800000003</v>
          </cell>
          <cell r="J131">
            <v>5307342.4956666594</v>
          </cell>
          <cell r="K131">
            <v>5263267.673876035</v>
          </cell>
          <cell r="L131">
            <v>1861430.54</v>
          </cell>
          <cell r="M131">
            <v>1951983.5800000003</v>
          </cell>
          <cell r="N131">
            <v>0</v>
          </cell>
          <cell r="O131">
            <v>0</v>
          </cell>
          <cell r="P131">
            <v>0</v>
          </cell>
          <cell r="Q131">
            <v>0</v>
          </cell>
          <cell r="R131">
            <v>0</v>
          </cell>
          <cell r="T131">
            <v>0</v>
          </cell>
        </row>
        <row r="132">
          <cell r="B132">
            <v>33001</v>
          </cell>
          <cell r="C132" t="str">
            <v>N.E. Regional School For Biotechnology</v>
          </cell>
          <cell r="D132">
            <v>887805.29702769546</v>
          </cell>
          <cell r="E132">
            <v>1004587.1765098961</v>
          </cell>
          <cell r="F132">
            <v>10066611.2788</v>
          </cell>
          <cell r="G132">
            <v>10192495.462984992</v>
          </cell>
          <cell r="H132">
            <v>49703.859999999993</v>
          </cell>
          <cell r="I132">
            <v>58315.909999999996</v>
          </cell>
          <cell r="J132">
            <v>141716.49315298448</v>
          </cell>
          <cell r="K132">
            <v>157241.20178083883</v>
          </cell>
          <cell r="L132">
            <v>49703.859999999993</v>
          </cell>
          <cell r="M132">
            <v>58315.909999999996</v>
          </cell>
          <cell r="N132">
            <v>0</v>
          </cell>
          <cell r="O132">
            <v>0</v>
          </cell>
          <cell r="P132">
            <v>0</v>
          </cell>
          <cell r="Q132">
            <v>0</v>
          </cell>
          <cell r="R132">
            <v>0</v>
          </cell>
          <cell r="T132">
            <v>0</v>
          </cell>
        </row>
        <row r="133">
          <cell r="B133">
            <v>33027</v>
          </cell>
          <cell r="C133" t="str">
            <v>Cornerstone Academy</v>
          </cell>
          <cell r="D133">
            <v>2744367.2649301142</v>
          </cell>
          <cell r="E133">
            <v>3232112.4621281237</v>
          </cell>
          <cell r="F133">
            <v>38902117.024400003</v>
          </cell>
          <cell r="G133">
            <v>41259645.610580973</v>
          </cell>
          <cell r="H133">
            <v>153643.65000000002</v>
          </cell>
          <cell r="I133">
            <v>187622.91999999998</v>
          </cell>
          <cell r="J133">
            <v>438071.39472114539</v>
          </cell>
          <cell r="K133">
            <v>505900.59252149507</v>
          </cell>
          <cell r="L133">
            <v>153643.65000000002</v>
          </cell>
          <cell r="M133">
            <v>187622.91999999998</v>
          </cell>
          <cell r="N133">
            <v>0</v>
          </cell>
          <cell r="O133">
            <v>0</v>
          </cell>
          <cell r="P133">
            <v>0</v>
          </cell>
          <cell r="Q133">
            <v>0</v>
          </cell>
          <cell r="R133">
            <v>0</v>
          </cell>
          <cell r="T133">
            <v>0</v>
          </cell>
        </row>
        <row r="134">
          <cell r="B134">
            <v>33100</v>
          </cell>
          <cell r="C134" t="str">
            <v>Duplin County Schools</v>
          </cell>
          <cell r="D134">
            <v>50284064.368227407</v>
          </cell>
          <cell r="E134">
            <v>50198177.746114552</v>
          </cell>
          <cell r="F134">
            <v>540831654.12982905</v>
          </cell>
          <cell r="G134">
            <v>504778101.75718284</v>
          </cell>
          <cell r="H134">
            <v>2815157.9</v>
          </cell>
          <cell r="I134">
            <v>2913985.45</v>
          </cell>
          <cell r="J134">
            <v>8026626.2068966115</v>
          </cell>
          <cell r="K134">
            <v>7857179.5266485345</v>
          </cell>
          <cell r="L134">
            <v>2815157.9</v>
          </cell>
          <cell r="M134">
            <v>2913985.45</v>
          </cell>
          <cell r="N134">
            <v>0</v>
          </cell>
          <cell r="O134">
            <v>0</v>
          </cell>
          <cell r="P134">
            <v>0</v>
          </cell>
          <cell r="Q134">
            <v>0</v>
          </cell>
          <cell r="R134">
            <v>0</v>
          </cell>
          <cell r="T134">
            <v>0</v>
          </cell>
        </row>
        <row r="135">
          <cell r="B135">
            <v>33105</v>
          </cell>
          <cell r="C135" t="str">
            <v>James Sprunt Technical College</v>
          </cell>
          <cell r="D135">
            <v>5819356.8401507931</v>
          </cell>
          <cell r="E135">
            <v>6020197.7750148121</v>
          </cell>
          <cell r="F135">
            <v>60795810.004299961</v>
          </cell>
          <cell r="G135">
            <v>53670900.845476948</v>
          </cell>
          <cell r="H135">
            <v>325797.21999999991</v>
          </cell>
          <cell r="I135">
            <v>349470.23000000004</v>
          </cell>
          <cell r="J135">
            <v>928918.58896655857</v>
          </cell>
          <cell r="K135">
            <v>942300.63376917492</v>
          </cell>
          <cell r="L135">
            <v>325797.21999999991</v>
          </cell>
          <cell r="M135">
            <v>349470.23000000004</v>
          </cell>
          <cell r="N135">
            <v>0</v>
          </cell>
          <cell r="O135">
            <v>0</v>
          </cell>
          <cell r="P135">
            <v>0</v>
          </cell>
          <cell r="Q135">
            <v>0</v>
          </cell>
          <cell r="R135">
            <v>0</v>
          </cell>
          <cell r="T135">
            <v>0</v>
          </cell>
        </row>
        <row r="136">
          <cell r="B136">
            <v>33200</v>
          </cell>
          <cell r="C136" t="str">
            <v>Durham Public Schools</v>
          </cell>
          <cell r="D136">
            <v>206090928.02835992</v>
          </cell>
          <cell r="E136">
            <v>209256767.56590196</v>
          </cell>
          <cell r="F136">
            <v>2360413438.8245788</v>
          </cell>
          <cell r="G136">
            <v>2233444743.7535615</v>
          </cell>
          <cell r="H136">
            <v>11538019.280000001</v>
          </cell>
          <cell r="I136">
            <v>12147277.119999997</v>
          </cell>
          <cell r="J136">
            <v>32897397.310654007</v>
          </cell>
          <cell r="K136">
            <v>32753539.34652973</v>
          </cell>
          <cell r="L136">
            <v>11538019.280000001</v>
          </cell>
          <cell r="M136">
            <v>12147277.119999997</v>
          </cell>
          <cell r="N136">
            <v>0</v>
          </cell>
          <cell r="O136">
            <v>0</v>
          </cell>
          <cell r="P136">
            <v>0</v>
          </cell>
          <cell r="Q136">
            <v>0</v>
          </cell>
          <cell r="R136">
            <v>0</v>
          </cell>
          <cell r="T136">
            <v>0</v>
          </cell>
        </row>
        <row r="137">
          <cell r="B137">
            <v>33202</v>
          </cell>
          <cell r="C137" t="str">
            <v>Central Park School For Children</v>
          </cell>
          <cell r="D137">
            <v>2311338.4043005779</v>
          </cell>
          <cell r="E137">
            <v>2722323.9935597242</v>
          </cell>
          <cell r="F137">
            <v>28241064.610799994</v>
          </cell>
          <cell r="G137">
            <v>33124982.61022396</v>
          </cell>
          <cell r="H137">
            <v>129400.48999999999</v>
          </cell>
          <cell r="I137">
            <v>158029.89000000001</v>
          </cell>
          <cell r="J137">
            <v>368948.883549041</v>
          </cell>
          <cell r="K137">
            <v>426106.86896412604</v>
          </cell>
          <cell r="L137">
            <v>129400.48999999999</v>
          </cell>
          <cell r="M137">
            <v>158029.89000000001</v>
          </cell>
          <cell r="N137">
            <v>0</v>
          </cell>
          <cell r="O137">
            <v>0</v>
          </cell>
          <cell r="P137">
            <v>0</v>
          </cell>
          <cell r="Q137">
            <v>0</v>
          </cell>
          <cell r="R137">
            <v>0</v>
          </cell>
          <cell r="T137">
            <v>0</v>
          </cell>
        </row>
        <row r="138">
          <cell r="B138">
            <v>33203</v>
          </cell>
          <cell r="C138" t="str">
            <v>Healthy Start Academy</v>
          </cell>
          <cell r="D138">
            <v>1415820.5181660494</v>
          </cell>
          <cell r="E138">
            <v>1582990.2127562717</v>
          </cell>
          <cell r="F138">
            <v>19541158.916000001</v>
          </cell>
          <cell r="G138">
            <v>19121235.259954982</v>
          </cell>
          <cell r="H138">
            <v>79264.840000000011</v>
          </cell>
          <cell r="I138">
            <v>91891.989999999991</v>
          </cell>
          <cell r="J138">
            <v>226001.26338542748</v>
          </cell>
          <cell r="K138">
            <v>247774.6971904035</v>
          </cell>
          <cell r="L138">
            <v>79264.840000000011</v>
          </cell>
          <cell r="M138">
            <v>91891.989999999991</v>
          </cell>
          <cell r="N138">
            <v>0</v>
          </cell>
          <cell r="O138">
            <v>0</v>
          </cell>
          <cell r="P138">
            <v>0</v>
          </cell>
          <cell r="Q138">
            <v>0</v>
          </cell>
          <cell r="R138">
            <v>0</v>
          </cell>
          <cell r="T138">
            <v>0</v>
          </cell>
        </row>
        <row r="139">
          <cell r="B139">
            <v>33204</v>
          </cell>
          <cell r="C139" t="str">
            <v>Voyager Academy</v>
          </cell>
          <cell r="D139">
            <v>5076438.867789614</v>
          </cell>
          <cell r="E139">
            <v>5381784.8776733922</v>
          </cell>
          <cell r="F139">
            <v>68952111.42930001</v>
          </cell>
          <cell r="G139">
            <v>69043834.992967933</v>
          </cell>
          <cell r="H139">
            <v>284204.88999999996</v>
          </cell>
          <cell r="I139">
            <v>312410.59999999998</v>
          </cell>
          <cell r="J139">
            <v>810329.82846261247</v>
          </cell>
          <cell r="K139">
            <v>842374.20273597597</v>
          </cell>
          <cell r="L139">
            <v>284204.88999999996</v>
          </cell>
          <cell r="M139">
            <v>312410.59999999998</v>
          </cell>
          <cell r="N139">
            <v>0</v>
          </cell>
          <cell r="O139">
            <v>0</v>
          </cell>
          <cell r="P139">
            <v>0</v>
          </cell>
          <cell r="Q139">
            <v>0</v>
          </cell>
          <cell r="R139">
            <v>0</v>
          </cell>
          <cell r="T139">
            <v>0</v>
          </cell>
        </row>
        <row r="140">
          <cell r="B140">
            <v>33205</v>
          </cell>
          <cell r="C140" t="str">
            <v>Durham Technical Institute</v>
          </cell>
          <cell r="D140">
            <v>18323399.654876031</v>
          </cell>
          <cell r="E140">
            <v>19445137.126165729</v>
          </cell>
          <cell r="F140">
            <v>190436540.39355904</v>
          </cell>
          <cell r="G140">
            <v>168660273.256717</v>
          </cell>
          <cell r="H140">
            <v>1025837.1900000001</v>
          </cell>
          <cell r="I140">
            <v>1128782.94</v>
          </cell>
          <cell r="J140">
            <v>2924884.4881003578</v>
          </cell>
          <cell r="K140">
            <v>3043615.1306788921</v>
          </cell>
          <cell r="L140">
            <v>1025837.1900000001</v>
          </cell>
          <cell r="M140">
            <v>1128782.94</v>
          </cell>
          <cell r="N140">
            <v>0</v>
          </cell>
          <cell r="O140">
            <v>0</v>
          </cell>
          <cell r="P140">
            <v>0</v>
          </cell>
          <cell r="Q140">
            <v>0</v>
          </cell>
          <cell r="R140">
            <v>0</v>
          </cell>
          <cell r="T140">
            <v>0</v>
          </cell>
        </row>
        <row r="141">
          <cell r="B141">
            <v>33206</v>
          </cell>
          <cell r="C141" t="str">
            <v>Bear Grass Charter School</v>
          </cell>
          <cell r="D141">
            <v>1290150.2741229129</v>
          </cell>
          <cell r="E141">
            <v>1560793.3428338699</v>
          </cell>
          <cell r="F141">
            <v>15561724.852200005</v>
          </cell>
          <cell r="G141">
            <v>15787374.455390988</v>
          </cell>
          <cell r="H141">
            <v>72229.179999999993</v>
          </cell>
          <cell r="I141">
            <v>90603.470000000016</v>
          </cell>
          <cell r="J141">
            <v>205941.06962549154</v>
          </cell>
          <cell r="K141">
            <v>244300.37203079197</v>
          </cell>
          <cell r="L141">
            <v>72229.179999999993</v>
          </cell>
          <cell r="M141">
            <v>90603.470000000016</v>
          </cell>
          <cell r="N141">
            <v>0</v>
          </cell>
          <cell r="O141">
            <v>0</v>
          </cell>
          <cell r="P141">
            <v>0</v>
          </cell>
          <cell r="Q141">
            <v>0</v>
          </cell>
          <cell r="R141">
            <v>0</v>
          </cell>
          <cell r="T141">
            <v>0</v>
          </cell>
        </row>
        <row r="142">
          <cell r="B142">
            <v>33207</v>
          </cell>
          <cell r="C142" t="str">
            <v>Invest Collegiate Charter (Buncombe)</v>
          </cell>
          <cell r="D142">
            <v>2460409.1641895673</v>
          </cell>
          <cell r="E142">
            <v>3117563.920740318</v>
          </cell>
          <cell r="F142">
            <v>31930114.221099988</v>
          </cell>
          <cell r="G142">
            <v>45271507.553263955</v>
          </cell>
          <cell r="H142">
            <v>137746.23000000001</v>
          </cell>
          <cell r="I142">
            <v>180973.41999999998</v>
          </cell>
          <cell r="J142">
            <v>392744.3997436905</v>
          </cell>
          <cell r="K142">
            <v>487971.08801334823</v>
          </cell>
          <cell r="L142">
            <v>137746.23000000001</v>
          </cell>
          <cell r="M142">
            <v>180973.41999999998</v>
          </cell>
          <cell r="N142">
            <v>0</v>
          </cell>
          <cell r="O142">
            <v>0</v>
          </cell>
          <cell r="P142">
            <v>0</v>
          </cell>
          <cell r="Q142">
            <v>0</v>
          </cell>
          <cell r="R142">
            <v>0</v>
          </cell>
          <cell r="T142">
            <v>0</v>
          </cell>
        </row>
        <row r="143">
          <cell r="B143">
            <v>33208</v>
          </cell>
          <cell r="C143" t="str">
            <v>Kipp Halifax College Prep Charter</v>
          </cell>
          <cell r="D143">
            <v>503470.29346250289</v>
          </cell>
          <cell r="E143">
            <v>108589.67441262626</v>
          </cell>
          <cell r="F143">
            <v>5103787.2952999994</v>
          </cell>
          <cell r="G143">
            <v>4275285.6743969955</v>
          </cell>
          <cell r="H143">
            <v>28186.83</v>
          </cell>
          <cell r="I143">
            <v>6303.59</v>
          </cell>
          <cell r="J143">
            <v>80366.770321245436</v>
          </cell>
          <cell r="K143">
            <v>16996.803567562918</v>
          </cell>
          <cell r="L143">
            <v>28186.83</v>
          </cell>
          <cell r="M143">
            <v>6303.59</v>
          </cell>
          <cell r="N143">
            <v>0</v>
          </cell>
          <cell r="O143">
            <v>0</v>
          </cell>
          <cell r="P143">
            <v>0</v>
          </cell>
          <cell r="Q143">
            <v>0</v>
          </cell>
          <cell r="R143">
            <v>0</v>
          </cell>
          <cell r="T143">
            <v>0</v>
          </cell>
        </row>
        <row r="144">
          <cell r="B144">
            <v>33209</v>
          </cell>
          <cell r="C144" t="str">
            <v>Pioneer Springs Community Charter</v>
          </cell>
          <cell r="D144">
            <v>805377.2800405724</v>
          </cell>
          <cell r="E144">
            <v>976251.59349274274</v>
          </cell>
          <cell r="F144">
            <v>11768698.4888</v>
          </cell>
          <cell r="G144">
            <v>11706423.65120499</v>
          </cell>
          <cell r="H144">
            <v>45089.120000000003</v>
          </cell>
          <cell r="I144">
            <v>56671.039999999994</v>
          </cell>
          <cell r="J144">
            <v>128558.86777715245</v>
          </cell>
          <cell r="K144">
            <v>152806.02559010033</v>
          </cell>
          <cell r="L144">
            <v>45089.120000000003</v>
          </cell>
          <cell r="M144">
            <v>56671.039999999994</v>
          </cell>
          <cell r="N144">
            <v>0</v>
          </cell>
          <cell r="O144">
            <v>0</v>
          </cell>
          <cell r="P144">
            <v>0</v>
          </cell>
          <cell r="Q144">
            <v>0</v>
          </cell>
          <cell r="R144">
            <v>0</v>
          </cell>
          <cell r="T144">
            <v>0</v>
          </cell>
        </row>
        <row r="145">
          <cell r="B145">
            <v>33300</v>
          </cell>
          <cell r="C145" t="str">
            <v>Edgecombe County Schools</v>
          </cell>
          <cell r="D145">
            <v>30800289.347522162</v>
          </cell>
          <cell r="E145">
            <v>32647574.958123442</v>
          </cell>
          <cell r="F145">
            <v>340240809.52600038</v>
          </cell>
          <cell r="G145">
            <v>322746365.81789714</v>
          </cell>
          <cell r="H145">
            <v>1724356.99</v>
          </cell>
          <cell r="I145">
            <v>1895179.5200000003</v>
          </cell>
          <cell r="J145">
            <v>4916516.0526091121</v>
          </cell>
          <cell r="K145">
            <v>5110102.9773047073</v>
          </cell>
          <cell r="L145">
            <v>1724356.99</v>
          </cell>
          <cell r="M145">
            <v>1895179.5200000003</v>
          </cell>
          <cell r="N145">
            <v>0</v>
          </cell>
          <cell r="O145">
            <v>0</v>
          </cell>
          <cell r="P145">
            <v>0</v>
          </cell>
          <cell r="Q145">
            <v>0</v>
          </cell>
          <cell r="R145">
            <v>0</v>
          </cell>
          <cell r="T145">
            <v>0</v>
          </cell>
        </row>
        <row r="146">
          <cell r="B146">
            <v>33305</v>
          </cell>
          <cell r="C146" t="str">
            <v>Edgecombe Technical College</v>
          </cell>
          <cell r="D146">
            <v>9890252.8145646062</v>
          </cell>
          <cell r="E146">
            <v>9585865.7015729751</v>
          </cell>
          <cell r="F146">
            <v>86758747.13913925</v>
          </cell>
          <cell r="G146">
            <v>77126323.471766964</v>
          </cell>
          <cell r="H146">
            <v>553706.70000000007</v>
          </cell>
          <cell r="I146">
            <v>556455.91999999993</v>
          </cell>
          <cell r="J146">
            <v>1578737.9845209538</v>
          </cell>
          <cell r="K146">
            <v>1500410.3957026873</v>
          </cell>
          <cell r="L146">
            <v>553706.70000000007</v>
          </cell>
          <cell r="M146">
            <v>556455.91999999993</v>
          </cell>
          <cell r="N146">
            <v>0</v>
          </cell>
          <cell r="O146">
            <v>0</v>
          </cell>
          <cell r="P146">
            <v>0</v>
          </cell>
          <cell r="Q146">
            <v>0</v>
          </cell>
          <cell r="R146">
            <v>0</v>
          </cell>
          <cell r="T146">
            <v>0</v>
          </cell>
        </row>
        <row r="147">
          <cell r="B147">
            <v>33400</v>
          </cell>
          <cell r="C147" t="str">
            <v>Winston-Salem-Forsyth County Schools</v>
          </cell>
          <cell r="D147">
            <v>280678233.04733789</v>
          </cell>
          <cell r="E147">
            <v>291930084.01741481</v>
          </cell>
          <cell r="F147">
            <v>3025967618.994173</v>
          </cell>
          <cell r="G147">
            <v>2915868505.9297028</v>
          </cell>
          <cell r="H147">
            <v>15713796.310000002</v>
          </cell>
          <cell r="I147">
            <v>16946432.229999997</v>
          </cell>
          <cell r="J147">
            <v>44803443.981483698</v>
          </cell>
          <cell r="K147">
            <v>45693831.576026857</v>
          </cell>
          <cell r="L147">
            <v>15713796.310000002</v>
          </cell>
          <cell r="M147">
            <v>16946432.229999997</v>
          </cell>
          <cell r="N147">
            <v>0</v>
          </cell>
          <cell r="O147">
            <v>0</v>
          </cell>
          <cell r="P147">
            <v>0</v>
          </cell>
          <cell r="Q147">
            <v>0</v>
          </cell>
          <cell r="R147">
            <v>0</v>
          </cell>
          <cell r="T147">
            <v>0</v>
          </cell>
        </row>
        <row r="148">
          <cell r="B148">
            <v>33402</v>
          </cell>
          <cell r="C148" t="str">
            <v>Arts Based Elementary Charter</v>
          </cell>
          <cell r="D148">
            <v>1848554.4788531268</v>
          </cell>
          <cell r="E148">
            <v>2090917.8596928637</v>
          </cell>
          <cell r="F148">
            <v>23937073.506199997</v>
          </cell>
          <cell r="G148">
            <v>23669586.921950992</v>
          </cell>
          <cell r="H148">
            <v>103491.48999999999</v>
          </cell>
          <cell r="I148">
            <v>121377</v>
          </cell>
          <cell r="J148">
            <v>295076.70096401288</v>
          </cell>
          <cell r="K148">
            <v>327277.15898719366</v>
          </cell>
          <cell r="L148">
            <v>103491.48999999999</v>
          </cell>
          <cell r="M148">
            <v>121377</v>
          </cell>
          <cell r="N148">
            <v>0</v>
          </cell>
          <cell r="O148">
            <v>0</v>
          </cell>
          <cell r="P148">
            <v>0</v>
          </cell>
          <cell r="Q148">
            <v>0</v>
          </cell>
          <cell r="R148">
            <v>0</v>
          </cell>
          <cell r="T148">
            <v>0</v>
          </cell>
        </row>
        <row r="149">
          <cell r="B149">
            <v>33405</v>
          </cell>
          <cell r="C149" t="str">
            <v>Forsyth Technical Institute</v>
          </cell>
          <cell r="D149">
            <v>29990558.944224395</v>
          </cell>
          <cell r="E149">
            <v>30395564.071218222</v>
          </cell>
          <cell r="F149">
            <v>304144971.65534997</v>
          </cell>
          <cell r="G149">
            <v>260220059.54016963</v>
          </cell>
          <cell r="H149">
            <v>1679024.1600000001</v>
          </cell>
          <cell r="I149">
            <v>1764451.13</v>
          </cell>
          <cell r="J149">
            <v>4787262.3147243606</v>
          </cell>
          <cell r="K149">
            <v>4757611.0218422227</v>
          </cell>
          <cell r="L149">
            <v>1679024.1600000001</v>
          </cell>
          <cell r="M149">
            <v>1764451.13</v>
          </cell>
          <cell r="N149">
            <v>0</v>
          </cell>
          <cell r="O149">
            <v>0</v>
          </cell>
          <cell r="P149">
            <v>0</v>
          </cell>
          <cell r="Q149">
            <v>0</v>
          </cell>
          <cell r="R149">
            <v>0</v>
          </cell>
          <cell r="T149">
            <v>0</v>
          </cell>
        </row>
        <row r="150">
          <cell r="B150">
            <v>33500</v>
          </cell>
          <cell r="C150" t="str">
            <v>Franklin County Schools</v>
          </cell>
          <cell r="D150">
            <v>45161915.652118869</v>
          </cell>
          <cell r="E150">
            <v>43536664.901750259</v>
          </cell>
          <cell r="F150">
            <v>505844242.20540476</v>
          </cell>
          <cell r="G150">
            <v>465280608.86116701</v>
          </cell>
          <cell r="H150">
            <v>2528393.9399999995</v>
          </cell>
          <cell r="I150">
            <v>2527287.12</v>
          </cell>
          <cell r="J150">
            <v>7208999.914414241</v>
          </cell>
          <cell r="K150">
            <v>6814498.2045900524</v>
          </cell>
          <cell r="L150">
            <v>2528393.9399999995</v>
          </cell>
          <cell r="M150">
            <v>2527287.12</v>
          </cell>
          <cell r="N150">
            <v>0</v>
          </cell>
          <cell r="O150">
            <v>0</v>
          </cell>
          <cell r="P150">
            <v>0</v>
          </cell>
          <cell r="Q150">
            <v>0</v>
          </cell>
          <cell r="R150">
            <v>0</v>
          </cell>
          <cell r="T150">
            <v>0</v>
          </cell>
        </row>
        <row r="151">
          <cell r="B151">
            <v>33501</v>
          </cell>
          <cell r="C151" t="str">
            <v>A Childs Garden Charter (AKA Cross Creek Charter)</v>
          </cell>
          <cell r="D151">
            <v>876324.9190739789</v>
          </cell>
          <cell r="E151">
            <v>963909.3951375722</v>
          </cell>
          <cell r="F151">
            <v>10504364.202400001</v>
          </cell>
          <cell r="G151">
            <v>11280829.795048993</v>
          </cell>
          <cell r="H151">
            <v>49061.13</v>
          </cell>
          <cell r="I151">
            <v>55954.58</v>
          </cell>
          <cell r="J151">
            <v>139883.93041753059</v>
          </cell>
          <cell r="K151">
            <v>150874.18518106104</v>
          </cell>
          <cell r="L151">
            <v>49061.13</v>
          </cell>
          <cell r="M151">
            <v>55954.58</v>
          </cell>
          <cell r="N151">
            <v>0</v>
          </cell>
          <cell r="O151">
            <v>0</v>
          </cell>
          <cell r="P151">
            <v>0</v>
          </cell>
          <cell r="Q151">
            <v>0</v>
          </cell>
          <cell r="R151">
            <v>0</v>
          </cell>
          <cell r="T151">
            <v>0</v>
          </cell>
        </row>
        <row r="152">
          <cell r="B152">
            <v>33600</v>
          </cell>
          <cell r="C152" t="str">
            <v>Gaston County Schools</v>
          </cell>
          <cell r="D152">
            <v>143891164.44974682</v>
          </cell>
          <cell r="E152">
            <v>150274442.4601185</v>
          </cell>
          <cell r="F152">
            <v>1603241985.7174375</v>
          </cell>
          <cell r="G152">
            <v>1559941536.8607745</v>
          </cell>
          <cell r="H152">
            <v>8055759.8799999999</v>
          </cell>
          <cell r="I152">
            <v>8723375.1999999993</v>
          </cell>
          <cell r="J152">
            <v>22968719.931935009</v>
          </cell>
          <cell r="K152">
            <v>23521436.946335319</v>
          </cell>
          <cell r="L152">
            <v>8055759.8799999999</v>
          </cell>
          <cell r="M152">
            <v>8723375.1999999993</v>
          </cell>
          <cell r="N152">
            <v>0</v>
          </cell>
          <cell r="O152">
            <v>0</v>
          </cell>
          <cell r="P152">
            <v>0</v>
          </cell>
          <cell r="Q152">
            <v>0</v>
          </cell>
          <cell r="R152">
            <v>0</v>
          </cell>
          <cell r="T152">
            <v>0</v>
          </cell>
        </row>
        <row r="153">
          <cell r="B153">
            <v>33605</v>
          </cell>
          <cell r="C153" t="str">
            <v>Gaston College</v>
          </cell>
          <cell r="D153">
            <v>22843715.10374115</v>
          </cell>
          <cell r="E153">
            <v>23070239.371783033</v>
          </cell>
          <cell r="F153">
            <v>213443448.58930016</v>
          </cell>
          <cell r="G153">
            <v>190110180.63348976</v>
          </cell>
          <cell r="H153">
            <v>1278907.46</v>
          </cell>
          <cell r="I153">
            <v>1339218.77</v>
          </cell>
          <cell r="J153">
            <v>3646442.7571297437</v>
          </cell>
          <cell r="K153">
            <v>3611027.7425535643</v>
          </cell>
          <cell r="L153">
            <v>1278907.46</v>
          </cell>
          <cell r="M153">
            <v>1339218.77</v>
          </cell>
          <cell r="N153">
            <v>0</v>
          </cell>
          <cell r="O153">
            <v>0</v>
          </cell>
          <cell r="P153">
            <v>0</v>
          </cell>
          <cell r="Q153">
            <v>0</v>
          </cell>
          <cell r="R153">
            <v>0</v>
          </cell>
          <cell r="T153">
            <v>0</v>
          </cell>
        </row>
        <row r="154">
          <cell r="B154">
            <v>33700</v>
          </cell>
          <cell r="C154" t="str">
            <v>Gates County Schools</v>
          </cell>
          <cell r="D154">
            <v>10392053.913622342</v>
          </cell>
          <cell r="E154">
            <v>10855670.090137418</v>
          </cell>
          <cell r="F154">
            <v>113746970.07750002</v>
          </cell>
          <cell r="G154">
            <v>105196586.12824695</v>
          </cell>
          <cell r="H154">
            <v>581800.07999999996</v>
          </cell>
          <cell r="I154">
            <v>630167.58999999985</v>
          </cell>
          <cell r="J154">
            <v>1658838.3086087445</v>
          </cell>
          <cell r="K154">
            <v>1699164.2447993162</v>
          </cell>
          <cell r="L154">
            <v>581800.07999999996</v>
          </cell>
          <cell r="M154">
            <v>630167.58999999985</v>
          </cell>
          <cell r="N154">
            <v>0</v>
          </cell>
          <cell r="O154">
            <v>0</v>
          </cell>
          <cell r="P154">
            <v>0</v>
          </cell>
          <cell r="Q154">
            <v>0</v>
          </cell>
          <cell r="R154">
            <v>0</v>
          </cell>
          <cell r="T154">
            <v>0</v>
          </cell>
        </row>
        <row r="155">
          <cell r="B155">
            <v>33800</v>
          </cell>
          <cell r="C155" t="str">
            <v>Graham County Schools</v>
          </cell>
          <cell r="D155">
            <v>8002533.9800584391</v>
          </cell>
          <cell r="E155">
            <v>8204856.9792062007</v>
          </cell>
          <cell r="F155">
            <v>86004421.076900065</v>
          </cell>
          <cell r="G155">
            <v>82353330.23572892</v>
          </cell>
          <cell r="H155">
            <v>448022.58999999997</v>
          </cell>
          <cell r="I155">
            <v>476288.88</v>
          </cell>
          <cell r="J155">
            <v>1277409.648025674</v>
          </cell>
          <cell r="K155">
            <v>1284250.488178093</v>
          </cell>
          <cell r="L155">
            <v>448022.58999999997</v>
          </cell>
          <cell r="M155">
            <v>476288.88</v>
          </cell>
          <cell r="N155">
            <v>0</v>
          </cell>
          <cell r="O155">
            <v>0</v>
          </cell>
          <cell r="P155">
            <v>0</v>
          </cell>
          <cell r="Q155">
            <v>0</v>
          </cell>
          <cell r="R155">
            <v>0</v>
          </cell>
          <cell r="T155">
            <v>0</v>
          </cell>
        </row>
        <row r="156">
          <cell r="B156">
            <v>33900</v>
          </cell>
          <cell r="C156" t="str">
            <v>Granville County Schools And Oxford Orphanage</v>
          </cell>
          <cell r="D156">
            <v>41465807.49657955</v>
          </cell>
          <cell r="E156">
            <v>42350134.262272827</v>
          </cell>
          <cell r="F156">
            <v>448699530.14413673</v>
          </cell>
          <cell r="G156">
            <v>413739515.22898686</v>
          </cell>
          <cell r="H156">
            <v>2321466.9900000002</v>
          </cell>
          <cell r="I156">
            <v>2458409.4600000004</v>
          </cell>
          <cell r="J156">
            <v>6619006.2661776086</v>
          </cell>
          <cell r="K156">
            <v>6628778.6293617496</v>
          </cell>
          <cell r="L156">
            <v>2321466.9900000002</v>
          </cell>
          <cell r="M156">
            <v>2458409.4600000004</v>
          </cell>
          <cell r="N156">
            <v>0</v>
          </cell>
          <cell r="O156">
            <v>0</v>
          </cell>
          <cell r="P156">
            <v>0</v>
          </cell>
          <cell r="Q156">
            <v>0</v>
          </cell>
          <cell r="R156">
            <v>0</v>
          </cell>
          <cell r="T156">
            <v>0</v>
          </cell>
        </row>
        <row r="157">
          <cell r="B157">
            <v>34000</v>
          </cell>
          <cell r="C157" t="str">
            <v>Greene County Schools</v>
          </cell>
          <cell r="D157">
            <v>17178016.137605488</v>
          </cell>
          <cell r="E157">
            <v>17840327.995964393</v>
          </cell>
          <cell r="F157">
            <v>195735824.92934257</v>
          </cell>
          <cell r="G157">
            <v>187350601.19865555</v>
          </cell>
          <cell r="H157">
            <v>961712.79</v>
          </cell>
          <cell r="I157">
            <v>1035624.3699999999</v>
          </cell>
          <cell r="J157">
            <v>2742051.905408808</v>
          </cell>
          <cell r="K157">
            <v>2792425.266660918</v>
          </cell>
          <cell r="L157">
            <v>961712.79</v>
          </cell>
          <cell r="M157">
            <v>1035624.3699999999</v>
          </cell>
          <cell r="N157">
            <v>0</v>
          </cell>
          <cell r="O157">
            <v>0</v>
          </cell>
          <cell r="P157">
            <v>0</v>
          </cell>
          <cell r="Q157">
            <v>0</v>
          </cell>
          <cell r="R157">
            <v>0</v>
          </cell>
          <cell r="T157">
            <v>0</v>
          </cell>
        </row>
        <row r="158">
          <cell r="B158">
            <v>34100</v>
          </cell>
          <cell r="C158" t="str">
            <v>Guilford County Schools</v>
          </cell>
          <cell r="D158">
            <v>386871141.28413934</v>
          </cell>
          <cell r="E158">
            <v>398819292.00846201</v>
          </cell>
          <cell r="F158">
            <v>4441086748.0954542</v>
          </cell>
          <cell r="G158">
            <v>4180586492.0614166</v>
          </cell>
          <cell r="H158">
            <v>21659015.900000002</v>
          </cell>
          <cell r="I158">
            <v>23151310.789999999</v>
          </cell>
          <cell r="J158">
            <v>61754555.450879119</v>
          </cell>
          <cell r="K158">
            <v>62424472.694009252</v>
          </cell>
          <cell r="L158">
            <v>21659015.900000002</v>
          </cell>
          <cell r="M158">
            <v>23151310.789999999</v>
          </cell>
          <cell r="N158">
            <v>0</v>
          </cell>
          <cell r="O158">
            <v>0</v>
          </cell>
          <cell r="P158">
            <v>0</v>
          </cell>
          <cell r="Q158">
            <v>0</v>
          </cell>
          <cell r="R158">
            <v>0</v>
          </cell>
          <cell r="T158">
            <v>0</v>
          </cell>
        </row>
        <row r="159">
          <cell r="B159">
            <v>34105</v>
          </cell>
          <cell r="C159" t="str">
            <v>Guilford Technical Community College</v>
          </cell>
          <cell r="D159">
            <v>36311314.63348113</v>
          </cell>
          <cell r="E159">
            <v>38706318.028769024</v>
          </cell>
          <cell r="F159">
            <v>372585535.59367543</v>
          </cell>
          <cell r="G159">
            <v>331042129.71413642</v>
          </cell>
          <cell r="H159">
            <v>2032892.2400000002</v>
          </cell>
          <cell r="I159">
            <v>2246887.29</v>
          </cell>
          <cell r="J159">
            <v>5796217.0183707122</v>
          </cell>
          <cell r="K159">
            <v>6058436.8441766948</v>
          </cell>
          <cell r="L159">
            <v>2032892.2400000002</v>
          </cell>
          <cell r="M159">
            <v>2246887.29</v>
          </cell>
          <cell r="N159">
            <v>0</v>
          </cell>
          <cell r="O159">
            <v>0</v>
          </cell>
          <cell r="P159">
            <v>0</v>
          </cell>
          <cell r="Q159">
            <v>0</v>
          </cell>
          <cell r="R159">
            <v>0</v>
          </cell>
          <cell r="T159">
            <v>0</v>
          </cell>
        </row>
        <row r="160">
          <cell r="B160">
            <v>34200</v>
          </cell>
          <cell r="C160" t="str">
            <v>Halifax County Schools</v>
          </cell>
          <cell r="D160">
            <v>15988799.343061125</v>
          </cell>
          <cell r="E160">
            <v>14882400.590040855</v>
          </cell>
          <cell r="F160">
            <v>170585589.21027422</v>
          </cell>
          <cell r="G160">
            <v>136988910.3581019</v>
          </cell>
          <cell r="H160">
            <v>895134.38</v>
          </cell>
          <cell r="I160">
            <v>863917.79</v>
          </cell>
          <cell r="J160">
            <v>2552222.4075609222</v>
          </cell>
          <cell r="K160">
            <v>2329440.9971386259</v>
          </cell>
          <cell r="L160">
            <v>895134.38</v>
          </cell>
          <cell r="M160">
            <v>863917.79</v>
          </cell>
          <cell r="N160">
            <v>0</v>
          </cell>
          <cell r="O160">
            <v>0</v>
          </cell>
          <cell r="P160">
            <v>0</v>
          </cell>
          <cell r="Q160">
            <v>0</v>
          </cell>
          <cell r="R160">
            <v>0</v>
          </cell>
          <cell r="T160">
            <v>0</v>
          </cell>
        </row>
        <row r="161">
          <cell r="B161">
            <v>34205</v>
          </cell>
          <cell r="C161" t="str">
            <v>Halifax Community College</v>
          </cell>
          <cell r="D161">
            <v>7112787.451913463</v>
          </cell>
          <cell r="E161">
            <v>7305974.8762734719</v>
          </cell>
          <cell r="F161">
            <v>69599223.944643199</v>
          </cell>
          <cell r="G161">
            <v>59354323.899003968</v>
          </cell>
          <cell r="H161">
            <v>398210.05</v>
          </cell>
          <cell r="I161">
            <v>424109.11</v>
          </cell>
          <cell r="J161">
            <v>1135383.2846035422</v>
          </cell>
          <cell r="K161">
            <v>1143554.5830049119</v>
          </cell>
          <cell r="L161">
            <v>398210.05</v>
          </cell>
          <cell r="M161">
            <v>424109.11</v>
          </cell>
          <cell r="N161">
            <v>0</v>
          </cell>
          <cell r="O161">
            <v>0</v>
          </cell>
          <cell r="P161">
            <v>0</v>
          </cell>
          <cell r="Q161">
            <v>0</v>
          </cell>
          <cell r="R161">
            <v>0</v>
          </cell>
          <cell r="T161">
            <v>0</v>
          </cell>
        </row>
        <row r="162">
          <cell r="B162">
            <v>34220</v>
          </cell>
          <cell r="C162" t="str">
            <v>Roanoke Rapids City Schools</v>
          </cell>
          <cell r="D162">
            <v>15646905.817647012</v>
          </cell>
          <cell r="E162">
            <v>16235554.18037466</v>
          </cell>
          <cell r="F162">
            <v>155206534.69359991</v>
          </cell>
          <cell r="G162">
            <v>154400988.96162388</v>
          </cell>
          <cell r="H162">
            <v>875993.44</v>
          </cell>
          <cell r="I162">
            <v>942467.85000000009</v>
          </cell>
          <cell r="J162">
            <v>2497647.4330528718</v>
          </cell>
          <cell r="K162">
            <v>2541240.9301990382</v>
          </cell>
          <cell r="L162">
            <v>875993.44</v>
          </cell>
          <cell r="M162">
            <v>942467.85000000009</v>
          </cell>
          <cell r="N162">
            <v>0</v>
          </cell>
          <cell r="O162">
            <v>0</v>
          </cell>
          <cell r="P162">
            <v>0</v>
          </cell>
          <cell r="Q162">
            <v>0</v>
          </cell>
          <cell r="R162">
            <v>0</v>
          </cell>
          <cell r="T162">
            <v>0</v>
          </cell>
        </row>
        <row r="163">
          <cell r="B163">
            <v>34230</v>
          </cell>
          <cell r="C163" t="str">
            <v>Weldon City Schools</v>
          </cell>
          <cell r="D163">
            <v>6848388.1299125412</v>
          </cell>
          <cell r="E163">
            <v>6323248.1334105739</v>
          </cell>
          <cell r="F163">
            <v>73076508.394220456</v>
          </cell>
          <cell r="G163">
            <v>64704790.844051942</v>
          </cell>
          <cell r="H163">
            <v>383407.63</v>
          </cell>
          <cell r="I163">
            <v>367062.19</v>
          </cell>
          <cell r="J163">
            <v>1093178.3722973831</v>
          </cell>
          <cell r="K163">
            <v>989735.04630051402</v>
          </cell>
          <cell r="L163">
            <v>383407.63</v>
          </cell>
          <cell r="M163">
            <v>367062.19</v>
          </cell>
          <cell r="N163">
            <v>0</v>
          </cell>
          <cell r="O163">
            <v>0</v>
          </cell>
          <cell r="P163">
            <v>0</v>
          </cell>
          <cell r="Q163">
            <v>0</v>
          </cell>
          <cell r="R163">
            <v>0</v>
          </cell>
          <cell r="T163">
            <v>0</v>
          </cell>
        </row>
        <row r="164">
          <cell r="B164">
            <v>34300</v>
          </cell>
          <cell r="C164" t="str">
            <v>Harnett County Schools</v>
          </cell>
          <cell r="D164">
            <v>91913607.24327606</v>
          </cell>
          <cell r="E164">
            <v>95882723.837403089</v>
          </cell>
          <cell r="F164">
            <v>1049072210.1307783</v>
          </cell>
          <cell r="G164">
            <v>1016262087.5973247</v>
          </cell>
          <cell r="H164">
            <v>5145791.63</v>
          </cell>
          <cell r="I164">
            <v>5565956.2700000005</v>
          </cell>
          <cell r="J164">
            <v>14671768.838468079</v>
          </cell>
          <cell r="K164">
            <v>15007870.973022547</v>
          </cell>
          <cell r="L164">
            <v>5145791.63</v>
          </cell>
          <cell r="M164">
            <v>5565956.2700000005</v>
          </cell>
          <cell r="N164">
            <v>0</v>
          </cell>
          <cell r="O164">
            <v>0</v>
          </cell>
          <cell r="P164">
            <v>0</v>
          </cell>
          <cell r="Q164">
            <v>0</v>
          </cell>
          <cell r="R164">
            <v>0</v>
          </cell>
          <cell r="T164">
            <v>0</v>
          </cell>
        </row>
        <row r="165">
          <cell r="B165">
            <v>34400</v>
          </cell>
          <cell r="C165" t="str">
            <v>Haywood County Schools</v>
          </cell>
          <cell r="D165">
            <v>39313894.573284991</v>
          </cell>
          <cell r="E165">
            <v>38870981.449347503</v>
          </cell>
          <cell r="F165">
            <v>445321897.43584991</v>
          </cell>
          <cell r="G165">
            <v>406606608.03910601</v>
          </cell>
          <cell r="H165">
            <v>2200991.9500000002</v>
          </cell>
          <cell r="I165">
            <v>2256445.94</v>
          </cell>
          <cell r="J165">
            <v>6275505.7778600901</v>
          </cell>
          <cell r="K165">
            <v>6084210.4900548514</v>
          </cell>
          <cell r="L165">
            <v>2200991.9500000002</v>
          </cell>
          <cell r="M165">
            <v>2256445.94</v>
          </cell>
          <cell r="N165">
            <v>0</v>
          </cell>
          <cell r="O165">
            <v>0</v>
          </cell>
          <cell r="P165">
            <v>0</v>
          </cell>
          <cell r="Q165">
            <v>0</v>
          </cell>
          <cell r="R165">
            <v>0</v>
          </cell>
          <cell r="T165">
            <v>0</v>
          </cell>
        </row>
        <row r="166">
          <cell r="B166">
            <v>34405</v>
          </cell>
          <cell r="C166" t="str">
            <v>Haywood Technical College</v>
          </cell>
          <cell r="D166">
            <v>8410829.2913651001</v>
          </cell>
          <cell r="E166">
            <v>8235194.4700351711</v>
          </cell>
          <cell r="F166">
            <v>93311472.113350034</v>
          </cell>
          <cell r="G166">
            <v>77137379.781757936</v>
          </cell>
          <cell r="H166">
            <v>470881.04</v>
          </cell>
          <cell r="I166">
            <v>478049.96</v>
          </cell>
          <cell r="J166">
            <v>1342584.0504345179</v>
          </cell>
          <cell r="K166">
            <v>1288999.009390095</v>
          </cell>
          <cell r="L166">
            <v>470881.04</v>
          </cell>
          <cell r="M166">
            <v>478049.96</v>
          </cell>
          <cell r="N166">
            <v>0</v>
          </cell>
          <cell r="O166">
            <v>0</v>
          </cell>
          <cell r="P166">
            <v>0</v>
          </cell>
          <cell r="Q166">
            <v>0</v>
          </cell>
          <cell r="R166">
            <v>0</v>
          </cell>
          <cell r="T166">
            <v>0</v>
          </cell>
        </row>
        <row r="167">
          <cell r="B167">
            <v>34500</v>
          </cell>
          <cell r="C167" t="str">
            <v>Henderson County Schools</v>
          </cell>
          <cell r="D167">
            <v>68242639.035295248</v>
          </cell>
          <cell r="E167">
            <v>70291720.08204098</v>
          </cell>
          <cell r="F167">
            <v>765261550.13365066</v>
          </cell>
          <cell r="G167">
            <v>717772499.55105674</v>
          </cell>
          <cell r="H167">
            <v>3820570.3299999996</v>
          </cell>
          <cell r="I167">
            <v>4080408.07</v>
          </cell>
          <cell r="J167">
            <v>10893275.271013975</v>
          </cell>
          <cell r="K167">
            <v>11002285.117098117</v>
          </cell>
          <cell r="L167">
            <v>3820570.3299999996</v>
          </cell>
          <cell r="M167">
            <v>4080408.07</v>
          </cell>
          <cell r="N167">
            <v>0</v>
          </cell>
          <cell r="O167">
            <v>0</v>
          </cell>
          <cell r="P167">
            <v>0</v>
          </cell>
          <cell r="Q167">
            <v>0</v>
          </cell>
          <cell r="R167">
            <v>0</v>
          </cell>
          <cell r="T167">
            <v>0</v>
          </cell>
        </row>
        <row r="168">
          <cell r="B168">
            <v>34501</v>
          </cell>
          <cell r="C168" t="str">
            <v>Mountain Community School</v>
          </cell>
          <cell r="D168">
            <v>781480.91789534793</v>
          </cell>
          <cell r="E168">
            <v>806386.4167585508</v>
          </cell>
          <cell r="F168">
            <v>8785160.5747999996</v>
          </cell>
          <cell r="G168">
            <v>8831287.6967719961</v>
          </cell>
          <cell r="H168">
            <v>43751.279999999992</v>
          </cell>
          <cell r="I168">
            <v>46810.430000000008</v>
          </cell>
          <cell r="J168">
            <v>124744.39555709167</v>
          </cell>
          <cell r="K168">
            <v>126218.18418126089</v>
          </cell>
          <cell r="L168">
            <v>43751.279999999992</v>
          </cell>
          <cell r="M168">
            <v>46810.430000000008</v>
          </cell>
          <cell r="N168">
            <v>0</v>
          </cell>
          <cell r="O168">
            <v>0</v>
          </cell>
          <cell r="P168">
            <v>0</v>
          </cell>
          <cell r="Q168">
            <v>0</v>
          </cell>
          <cell r="R168">
            <v>0</v>
          </cell>
          <cell r="T168">
            <v>0</v>
          </cell>
        </row>
        <row r="169">
          <cell r="B169">
            <v>34505</v>
          </cell>
          <cell r="C169" t="str">
            <v>Blue Ridge Community College</v>
          </cell>
          <cell r="D169">
            <v>9830727.1450771708</v>
          </cell>
          <cell r="E169">
            <v>10358152.501635397</v>
          </cell>
          <cell r="F169">
            <v>94589426.762144983</v>
          </cell>
          <cell r="G169">
            <v>82253880.122821897</v>
          </cell>
          <cell r="H169">
            <v>550374.14999999991</v>
          </cell>
          <cell r="I169">
            <v>601286.88</v>
          </cell>
          <cell r="J169">
            <v>1569236.161136271</v>
          </cell>
          <cell r="K169">
            <v>1621291.1986840474</v>
          </cell>
          <cell r="L169">
            <v>550374.14999999991</v>
          </cell>
          <cell r="M169">
            <v>601286.88</v>
          </cell>
          <cell r="N169">
            <v>0</v>
          </cell>
          <cell r="O169">
            <v>0</v>
          </cell>
          <cell r="P169">
            <v>0</v>
          </cell>
          <cell r="Q169">
            <v>0</v>
          </cell>
          <cell r="R169">
            <v>0</v>
          </cell>
          <cell r="T169">
            <v>0</v>
          </cell>
        </row>
        <row r="170">
          <cell r="B170">
            <v>34600</v>
          </cell>
          <cell r="C170" t="str">
            <v>Hertford County Schools</v>
          </cell>
          <cell r="D170">
            <v>17315255.890475314</v>
          </cell>
          <cell r="E170">
            <v>17892398.960104994</v>
          </cell>
          <cell r="F170">
            <v>180240834.44930002</v>
          </cell>
          <cell r="G170">
            <v>166533862.66571891</v>
          </cell>
          <cell r="H170">
            <v>969396.17</v>
          </cell>
          <cell r="I170">
            <v>1038647.07</v>
          </cell>
          <cell r="J170">
            <v>2763958.8894772842</v>
          </cell>
          <cell r="K170">
            <v>2800575.5807111138</v>
          </cell>
          <cell r="L170">
            <v>969396.17</v>
          </cell>
          <cell r="M170">
            <v>1038647.07</v>
          </cell>
          <cell r="N170">
            <v>0</v>
          </cell>
          <cell r="O170">
            <v>0</v>
          </cell>
          <cell r="P170">
            <v>0</v>
          </cell>
          <cell r="Q170">
            <v>0</v>
          </cell>
          <cell r="R170">
            <v>0</v>
          </cell>
          <cell r="T170">
            <v>0</v>
          </cell>
        </row>
        <row r="171">
          <cell r="B171">
            <v>34605</v>
          </cell>
          <cell r="C171" t="str">
            <v>Roanoke-Chowan Community College</v>
          </cell>
          <cell r="D171">
            <v>4313480.3812891683</v>
          </cell>
          <cell r="E171">
            <v>3840075.3786826422</v>
          </cell>
          <cell r="F171">
            <v>42171665.991499998</v>
          </cell>
          <cell r="G171">
            <v>35567399.070505962</v>
          </cell>
          <cell r="H171">
            <v>241490.59</v>
          </cell>
          <cell r="I171">
            <v>222914.94</v>
          </cell>
          <cell r="J171">
            <v>688542.08796349389</v>
          </cell>
          <cell r="K171">
            <v>601060.89505425852</v>
          </cell>
          <cell r="L171">
            <v>241490.59</v>
          </cell>
          <cell r="M171">
            <v>222914.94</v>
          </cell>
          <cell r="N171">
            <v>0</v>
          </cell>
          <cell r="O171">
            <v>0</v>
          </cell>
          <cell r="P171">
            <v>0</v>
          </cell>
          <cell r="Q171">
            <v>0</v>
          </cell>
          <cell r="R171">
            <v>0</v>
          </cell>
          <cell r="T171">
            <v>0</v>
          </cell>
        </row>
        <row r="172">
          <cell r="B172">
            <v>34700</v>
          </cell>
          <cell r="C172" t="str">
            <v>Hoke County Schools</v>
          </cell>
          <cell r="D172">
            <v>40785144.849018112</v>
          </cell>
          <cell r="E172">
            <v>42599714.853375763</v>
          </cell>
          <cell r="F172">
            <v>502347260.23419255</v>
          </cell>
          <cell r="G172">
            <v>468833784.37033761</v>
          </cell>
          <cell r="H172">
            <v>2283360.0299999998</v>
          </cell>
          <cell r="I172">
            <v>2472897.52</v>
          </cell>
          <cell r="J172">
            <v>6510355.0520481393</v>
          </cell>
          <cell r="K172">
            <v>6667843.7826942252</v>
          </cell>
          <cell r="L172">
            <v>2283360.0299999998</v>
          </cell>
          <cell r="M172">
            <v>2472897.52</v>
          </cell>
          <cell r="N172">
            <v>0</v>
          </cell>
          <cell r="O172">
            <v>0</v>
          </cell>
          <cell r="P172">
            <v>0</v>
          </cell>
          <cell r="Q172">
            <v>0</v>
          </cell>
          <cell r="R172">
            <v>0</v>
          </cell>
          <cell r="T172">
            <v>0</v>
          </cell>
        </row>
        <row r="173">
          <cell r="B173">
            <v>34800</v>
          </cell>
          <cell r="C173" t="str">
            <v>Hyde County Schools</v>
          </cell>
          <cell r="D173">
            <v>5409229.4339260301</v>
          </cell>
          <cell r="E173">
            <v>5756147.8400734942</v>
          </cell>
          <cell r="F173">
            <v>51423047.80969999</v>
          </cell>
          <cell r="G173">
            <v>52054197.168440945</v>
          </cell>
          <cell r="H173">
            <v>302836.2</v>
          </cell>
          <cell r="I173">
            <v>334142.23</v>
          </cell>
          <cell r="J173">
            <v>863451.73722475173</v>
          </cell>
          <cell r="K173">
            <v>900970.69240503083</v>
          </cell>
          <cell r="L173">
            <v>302836.2</v>
          </cell>
          <cell r="M173">
            <v>334142.23</v>
          </cell>
          <cell r="N173">
            <v>0</v>
          </cell>
          <cell r="O173">
            <v>0</v>
          </cell>
          <cell r="P173">
            <v>0</v>
          </cell>
          <cell r="Q173">
            <v>0</v>
          </cell>
          <cell r="R173">
            <v>0</v>
          </cell>
          <cell r="T173">
            <v>0</v>
          </cell>
        </row>
        <row r="174">
          <cell r="B174">
            <v>34900</v>
          </cell>
          <cell r="C174" t="str">
            <v>Iredell County Schools</v>
          </cell>
          <cell r="D174">
            <v>98527978.604496136</v>
          </cell>
          <cell r="E174">
            <v>102778537.07109629</v>
          </cell>
          <cell r="F174">
            <v>1094443212.7282977</v>
          </cell>
          <cell r="G174">
            <v>1037451535.1020757</v>
          </cell>
          <cell r="H174">
            <v>5516097.8100000005</v>
          </cell>
          <cell r="I174">
            <v>5966255.6500000004</v>
          </cell>
          <cell r="J174">
            <v>15727592.133127244</v>
          </cell>
          <cell r="K174">
            <v>16087225.742301198</v>
          </cell>
          <cell r="L174">
            <v>5516097.8100000005</v>
          </cell>
          <cell r="M174">
            <v>5966255.6500000004</v>
          </cell>
          <cell r="N174">
            <v>0</v>
          </cell>
          <cell r="O174">
            <v>0</v>
          </cell>
          <cell r="P174">
            <v>0</v>
          </cell>
          <cell r="Q174">
            <v>0</v>
          </cell>
          <cell r="R174">
            <v>0</v>
          </cell>
          <cell r="T174">
            <v>0</v>
          </cell>
        </row>
        <row r="175">
          <cell r="B175">
            <v>34901</v>
          </cell>
          <cell r="C175" t="str">
            <v>American Renaissance Middle School</v>
          </cell>
          <cell r="D175">
            <v>2189675.1199237984</v>
          </cell>
          <cell r="E175">
            <v>2198106.8360228906</v>
          </cell>
          <cell r="F175">
            <v>27909201.869599998</v>
          </cell>
          <cell r="G175">
            <v>27170831.981139988</v>
          </cell>
          <cell r="H175">
            <v>122589.16000000002</v>
          </cell>
          <cell r="I175">
            <v>127599.28</v>
          </cell>
          <cell r="J175">
            <v>349528.30331024836</v>
          </cell>
          <cell r="K175">
            <v>344054.72080551868</v>
          </cell>
          <cell r="L175">
            <v>122589.16000000002</v>
          </cell>
          <cell r="M175">
            <v>127599.28</v>
          </cell>
          <cell r="N175">
            <v>0</v>
          </cell>
          <cell r="O175">
            <v>0</v>
          </cell>
          <cell r="P175">
            <v>0</v>
          </cell>
          <cell r="Q175">
            <v>0</v>
          </cell>
          <cell r="R175">
            <v>0</v>
          </cell>
          <cell r="T175">
            <v>0</v>
          </cell>
        </row>
        <row r="176">
          <cell r="B176">
            <v>34903</v>
          </cell>
          <cell r="C176" t="str">
            <v>Success Institute</v>
          </cell>
          <cell r="D176">
            <v>271637.85632442177</v>
          </cell>
          <cell r="E176">
            <v>258730.86536851994</v>
          </cell>
          <cell r="F176">
            <v>1750220.3961999998</v>
          </cell>
          <cell r="G176">
            <v>1641420.484460999</v>
          </cell>
          <cell r="H176">
            <v>15207.669999999998</v>
          </cell>
          <cell r="I176">
            <v>15019.23</v>
          </cell>
          <cell r="J176">
            <v>43360.368016243556</v>
          </cell>
          <cell r="K176">
            <v>40497.383561755756</v>
          </cell>
          <cell r="L176">
            <v>15207.669999999998</v>
          </cell>
          <cell r="M176">
            <v>15019.23</v>
          </cell>
          <cell r="N176">
            <v>0</v>
          </cell>
          <cell r="O176">
            <v>0</v>
          </cell>
          <cell r="P176">
            <v>0</v>
          </cell>
          <cell r="Q176">
            <v>0</v>
          </cell>
          <cell r="R176">
            <v>0</v>
          </cell>
          <cell r="T176">
            <v>0</v>
          </cell>
        </row>
        <row r="177">
          <cell r="B177">
            <v>34905</v>
          </cell>
          <cell r="C177" t="str">
            <v>Mitchell Community College</v>
          </cell>
          <cell r="D177">
            <v>10267906.753655123</v>
          </cell>
          <cell r="E177">
            <v>10445294.148157973</v>
          </cell>
          <cell r="F177">
            <v>110145218.94029997</v>
          </cell>
          <cell r="G177">
            <v>92800925.512430921</v>
          </cell>
          <cell r="H177">
            <v>574849.68999999994</v>
          </cell>
          <cell r="I177">
            <v>606345.42000000004</v>
          </cell>
          <cell r="J177">
            <v>1639021.2381267825</v>
          </cell>
          <cell r="K177">
            <v>1634930.8882448629</v>
          </cell>
          <cell r="L177">
            <v>574849.68999999994</v>
          </cell>
          <cell r="M177">
            <v>606345.42000000004</v>
          </cell>
          <cell r="N177">
            <v>0</v>
          </cell>
          <cell r="O177">
            <v>0</v>
          </cell>
          <cell r="P177">
            <v>0</v>
          </cell>
          <cell r="Q177">
            <v>0</v>
          </cell>
          <cell r="R177">
            <v>0</v>
          </cell>
          <cell r="T177">
            <v>0</v>
          </cell>
        </row>
        <row r="178">
          <cell r="B178">
            <v>34910</v>
          </cell>
          <cell r="C178" t="str">
            <v>Mooresville City Schools</v>
          </cell>
          <cell r="D178">
            <v>29719310.834522892</v>
          </cell>
          <cell r="E178">
            <v>30290775.454878721</v>
          </cell>
          <cell r="F178">
            <v>344826539.49079365</v>
          </cell>
          <cell r="G178">
            <v>323937999.8414619</v>
          </cell>
          <cell r="H178">
            <v>1663838.31</v>
          </cell>
          <cell r="I178">
            <v>1758368.1900000002</v>
          </cell>
          <cell r="J178">
            <v>4743964.1602641791</v>
          </cell>
          <cell r="K178">
            <v>4741209.1720561069</v>
          </cell>
          <cell r="L178">
            <v>1663838.31</v>
          </cell>
          <cell r="M178">
            <v>1758368.1900000002</v>
          </cell>
          <cell r="N178">
            <v>0</v>
          </cell>
          <cell r="O178">
            <v>0</v>
          </cell>
          <cell r="P178">
            <v>0</v>
          </cell>
          <cell r="Q178">
            <v>0</v>
          </cell>
          <cell r="R178">
            <v>0</v>
          </cell>
          <cell r="T178">
            <v>0</v>
          </cell>
        </row>
        <row r="179">
          <cell r="B179">
            <v>35000</v>
          </cell>
          <cell r="C179" t="str">
            <v>Jackson County Schools</v>
          </cell>
          <cell r="D179">
            <v>20065766.398119513</v>
          </cell>
          <cell r="E179">
            <v>20534071.960488115</v>
          </cell>
          <cell r="F179">
            <v>221604541.90329152</v>
          </cell>
          <cell r="G179">
            <v>213002175.664763</v>
          </cell>
          <cell r="H179">
            <v>1123383.75</v>
          </cell>
          <cell r="I179">
            <v>1191995.1999999997</v>
          </cell>
          <cell r="J179">
            <v>3203010.9032789213</v>
          </cell>
          <cell r="K179">
            <v>3214058.6979606645</v>
          </cell>
          <cell r="L179">
            <v>1123383.75</v>
          </cell>
          <cell r="M179">
            <v>1191995.1999999997</v>
          </cell>
          <cell r="N179">
            <v>0</v>
          </cell>
          <cell r="O179">
            <v>0</v>
          </cell>
          <cell r="P179">
            <v>0</v>
          </cell>
          <cell r="Q179">
            <v>0</v>
          </cell>
          <cell r="R179">
            <v>0</v>
          </cell>
          <cell r="T179">
            <v>0</v>
          </cell>
        </row>
        <row r="180">
          <cell r="B180">
            <v>35005</v>
          </cell>
          <cell r="C180" t="str">
            <v>Southwestern Community College</v>
          </cell>
          <cell r="D180">
            <v>9769601.2281127684</v>
          </cell>
          <cell r="E180">
            <v>10345221.841264462</v>
          </cell>
          <cell r="F180">
            <v>104446843.56925759</v>
          </cell>
          <cell r="G180">
            <v>91529287.984214887</v>
          </cell>
          <cell r="H180">
            <v>546952.01</v>
          </cell>
          <cell r="I180">
            <v>600536.25999999978</v>
          </cell>
          <cell r="J180">
            <v>1559478.8972159529</v>
          </cell>
          <cell r="K180">
            <v>1619267.2503159132</v>
          </cell>
          <cell r="L180">
            <v>546952.01</v>
          </cell>
          <cell r="M180">
            <v>600536.25999999978</v>
          </cell>
          <cell r="N180">
            <v>0</v>
          </cell>
          <cell r="O180">
            <v>0</v>
          </cell>
          <cell r="P180">
            <v>0</v>
          </cell>
          <cell r="Q180">
            <v>0</v>
          </cell>
          <cell r="R180">
            <v>0</v>
          </cell>
          <cell r="T180">
            <v>0</v>
          </cell>
        </row>
        <row r="181">
          <cell r="B181">
            <v>35100</v>
          </cell>
          <cell r="C181" t="str">
            <v>Johnston County Schools</v>
          </cell>
          <cell r="D181">
            <v>165748346.54271418</v>
          </cell>
          <cell r="E181">
            <v>174889575.33072755</v>
          </cell>
          <cell r="F181">
            <v>1943610128.088058</v>
          </cell>
          <cell r="G181">
            <v>1890946604.6339495</v>
          </cell>
          <cell r="H181">
            <v>9279436.1999999993</v>
          </cell>
          <cell r="I181">
            <v>10152274.459999999</v>
          </cell>
          <cell r="J181">
            <v>26457686.720927838</v>
          </cell>
          <cell r="K181">
            <v>27374276.366420701</v>
          </cell>
          <cell r="L181">
            <v>9279436.1999999993</v>
          </cell>
          <cell r="M181">
            <v>10152274.459999999</v>
          </cell>
          <cell r="N181">
            <v>0</v>
          </cell>
          <cell r="O181">
            <v>0</v>
          </cell>
          <cell r="P181">
            <v>0</v>
          </cell>
          <cell r="Q181">
            <v>0</v>
          </cell>
          <cell r="R181">
            <v>0</v>
          </cell>
          <cell r="T181">
            <v>0</v>
          </cell>
        </row>
        <row r="182">
          <cell r="B182">
            <v>35105</v>
          </cell>
          <cell r="C182" t="str">
            <v>Johnston Technical College</v>
          </cell>
          <cell r="D182">
            <v>15850759.555762302</v>
          </cell>
          <cell r="E182">
            <v>16106687.717312368</v>
          </cell>
          <cell r="F182">
            <v>180913688.44229022</v>
          </cell>
          <cell r="G182">
            <v>154544427.18122873</v>
          </cell>
          <cell r="H182">
            <v>887406.2100000002</v>
          </cell>
          <cell r="I182">
            <v>934987.2</v>
          </cell>
          <cell r="J182">
            <v>2530187.7174807135</v>
          </cell>
          <cell r="K182">
            <v>2521070.3387412033</v>
          </cell>
          <cell r="L182">
            <v>887406.2100000002</v>
          </cell>
          <cell r="M182">
            <v>934987.2</v>
          </cell>
          <cell r="N182">
            <v>0</v>
          </cell>
          <cell r="O182">
            <v>0</v>
          </cell>
          <cell r="P182">
            <v>0</v>
          </cell>
          <cell r="Q182">
            <v>0</v>
          </cell>
          <cell r="R182">
            <v>0</v>
          </cell>
          <cell r="T182">
            <v>0</v>
          </cell>
        </row>
        <row r="183">
          <cell r="B183">
            <v>35106</v>
          </cell>
          <cell r="C183" t="str">
            <v>Neuse Charter School</v>
          </cell>
          <cell r="D183">
            <v>3428282.5641887882</v>
          </cell>
          <cell r="E183">
            <v>3453320.4329383308</v>
          </cell>
          <cell r="F183">
            <v>45347219.3248</v>
          </cell>
          <cell r="G183">
            <v>42331904.881857961</v>
          </cell>
          <cell r="H183">
            <v>191932.71</v>
          </cell>
          <cell r="I183">
            <v>200463.96</v>
          </cell>
          <cell r="J183">
            <v>547241.81547567446</v>
          </cell>
          <cell r="K183">
            <v>540524.77247025736</v>
          </cell>
          <cell r="L183">
            <v>191932.71</v>
          </cell>
          <cell r="M183">
            <v>200463.96</v>
          </cell>
          <cell r="N183">
            <v>0</v>
          </cell>
          <cell r="O183">
            <v>0</v>
          </cell>
          <cell r="P183">
            <v>0</v>
          </cell>
          <cell r="Q183">
            <v>0</v>
          </cell>
          <cell r="R183">
            <v>0</v>
          </cell>
          <cell r="T183">
            <v>0</v>
          </cell>
        </row>
        <row r="184">
          <cell r="B184">
            <v>35200</v>
          </cell>
          <cell r="C184" t="str">
            <v>Jones County Schools</v>
          </cell>
          <cell r="D184">
            <v>8513982.1118189003</v>
          </cell>
          <cell r="E184">
            <v>8566208.4882946834</v>
          </cell>
          <cell r="F184">
            <v>83553045.66460003</v>
          </cell>
          <cell r="G184">
            <v>78892792.468054891</v>
          </cell>
          <cell r="H184">
            <v>476656.06</v>
          </cell>
          <cell r="I184">
            <v>497265.20000000007</v>
          </cell>
          <cell r="J184">
            <v>1359049.8859307619</v>
          </cell>
          <cell r="K184">
            <v>1340810.3835092206</v>
          </cell>
          <cell r="L184">
            <v>476656.06</v>
          </cell>
          <cell r="M184">
            <v>497265.20000000007</v>
          </cell>
          <cell r="N184">
            <v>0</v>
          </cell>
          <cell r="O184">
            <v>0</v>
          </cell>
          <cell r="P184">
            <v>0</v>
          </cell>
          <cell r="Q184">
            <v>0</v>
          </cell>
          <cell r="R184">
            <v>0</v>
          </cell>
          <cell r="T184">
            <v>0</v>
          </cell>
        </row>
        <row r="185">
          <cell r="B185">
            <v>35300</v>
          </cell>
          <cell r="C185" t="str">
            <v>Sanford-Lee County Board Of Education</v>
          </cell>
          <cell r="D185">
            <v>50538182.3815137</v>
          </cell>
          <cell r="E185">
            <v>53643614.579612203</v>
          </cell>
          <cell r="F185">
            <v>569720738.94249952</v>
          </cell>
          <cell r="G185">
            <v>571647140.85809219</v>
          </cell>
          <cell r="H185">
            <v>2829384.72</v>
          </cell>
          <cell r="I185">
            <v>3113991.7699999996</v>
          </cell>
          <cell r="J185">
            <v>8067189.9586679786</v>
          </cell>
          <cell r="K185">
            <v>8396470.3328892812</v>
          </cell>
          <cell r="L185">
            <v>2829384.72</v>
          </cell>
          <cell r="M185">
            <v>3113991.7699999996</v>
          </cell>
          <cell r="N185">
            <v>0</v>
          </cell>
          <cell r="O185">
            <v>0</v>
          </cell>
          <cell r="P185">
            <v>0</v>
          </cell>
          <cell r="Q185">
            <v>0</v>
          </cell>
          <cell r="R185">
            <v>0</v>
          </cell>
          <cell r="T185">
            <v>0</v>
          </cell>
        </row>
        <row r="186">
          <cell r="B186">
            <v>35305</v>
          </cell>
          <cell r="C186" t="str">
            <v>Central Carolina Community College</v>
          </cell>
          <cell r="D186">
            <v>20036106.00136308</v>
          </cell>
          <cell r="E186">
            <v>20747672.474893741</v>
          </cell>
          <cell r="F186">
            <v>214516259.31055698</v>
          </cell>
          <cell r="G186">
            <v>190873140.15153968</v>
          </cell>
          <cell r="H186">
            <v>1121723.2100000002</v>
          </cell>
          <cell r="I186">
            <v>1204394.6299999999</v>
          </cell>
          <cell r="J186">
            <v>3198276.3433163706</v>
          </cell>
          <cell r="K186">
            <v>3247492.1344721997</v>
          </cell>
          <cell r="L186">
            <v>1121723.2100000002</v>
          </cell>
          <cell r="M186">
            <v>1204394.6299999999</v>
          </cell>
          <cell r="N186">
            <v>0</v>
          </cell>
          <cell r="O186">
            <v>0</v>
          </cell>
          <cell r="P186">
            <v>0</v>
          </cell>
          <cell r="Q186">
            <v>0</v>
          </cell>
          <cell r="R186">
            <v>0</v>
          </cell>
          <cell r="T186">
            <v>0</v>
          </cell>
        </row>
        <row r="187">
          <cell r="B187">
            <v>35400</v>
          </cell>
          <cell r="C187" t="str">
            <v>Lenoir County Schools</v>
          </cell>
          <cell r="D187">
            <v>43183798.821562916</v>
          </cell>
          <cell r="E187">
            <v>43253653.43210844</v>
          </cell>
          <cell r="F187">
            <v>455841642.2640931</v>
          </cell>
          <cell r="G187">
            <v>422578904.81589472</v>
          </cell>
          <cell r="H187">
            <v>2417648.89</v>
          </cell>
          <cell r="I187">
            <v>2510858.41</v>
          </cell>
          <cell r="J187">
            <v>6893241.7394947913</v>
          </cell>
          <cell r="K187">
            <v>6770200.3430954982</v>
          </cell>
          <cell r="L187">
            <v>2417648.89</v>
          </cell>
          <cell r="M187">
            <v>2510858.41</v>
          </cell>
          <cell r="N187">
            <v>0</v>
          </cell>
          <cell r="O187">
            <v>0</v>
          </cell>
          <cell r="P187">
            <v>0</v>
          </cell>
          <cell r="Q187">
            <v>0</v>
          </cell>
          <cell r="R187">
            <v>0</v>
          </cell>
          <cell r="T187">
            <v>0</v>
          </cell>
        </row>
        <row r="188">
          <cell r="B188">
            <v>35401</v>
          </cell>
          <cell r="C188" t="str">
            <v>Childrens Village Academy</v>
          </cell>
          <cell r="D188">
            <v>405443.30199035472</v>
          </cell>
          <cell r="E188">
            <v>453383.79865188757</v>
          </cell>
          <cell r="F188">
            <v>4197896.2397000007</v>
          </cell>
          <cell r="G188">
            <v>5196206.7556549935</v>
          </cell>
          <cell r="H188">
            <v>22698.78</v>
          </cell>
          <cell r="I188">
            <v>26318.760000000006</v>
          </cell>
          <cell r="J188">
            <v>64719.148582244947</v>
          </cell>
          <cell r="K188">
            <v>70965.084001629584</v>
          </cell>
          <cell r="L188">
            <v>22698.78</v>
          </cell>
          <cell r="M188">
            <v>26318.760000000006</v>
          </cell>
          <cell r="N188">
            <v>0</v>
          </cell>
          <cell r="O188">
            <v>0</v>
          </cell>
          <cell r="P188">
            <v>0</v>
          </cell>
          <cell r="Q188">
            <v>0</v>
          </cell>
          <cell r="R188">
            <v>0</v>
          </cell>
          <cell r="T188">
            <v>0</v>
          </cell>
        </row>
        <row r="189">
          <cell r="B189">
            <v>35405</v>
          </cell>
          <cell r="C189" t="str">
            <v>Lenoir County Community College</v>
          </cell>
          <cell r="D189">
            <v>14582088.035837205</v>
          </cell>
          <cell r="E189">
            <v>14517997.037178002</v>
          </cell>
          <cell r="F189">
            <v>158082423.65269998</v>
          </cell>
          <cell r="G189">
            <v>137219571.82894385</v>
          </cell>
          <cell r="H189">
            <v>816379.52</v>
          </cell>
          <cell r="I189">
            <v>842764.3</v>
          </cell>
          <cell r="J189">
            <v>2327675.2078473736</v>
          </cell>
          <cell r="K189">
            <v>2272403.386142605</v>
          </cell>
          <cell r="L189">
            <v>816379.52</v>
          </cell>
          <cell r="M189">
            <v>842764.3</v>
          </cell>
          <cell r="N189">
            <v>0</v>
          </cell>
          <cell r="O189">
            <v>0</v>
          </cell>
          <cell r="P189">
            <v>0</v>
          </cell>
          <cell r="Q189">
            <v>0</v>
          </cell>
          <cell r="R189">
            <v>0</v>
          </cell>
          <cell r="T189">
            <v>0</v>
          </cell>
        </row>
        <row r="190">
          <cell r="B190">
            <v>35500</v>
          </cell>
          <cell r="C190" t="str">
            <v>Lincoln County Schools</v>
          </cell>
          <cell r="D190">
            <v>56763614.120382003</v>
          </cell>
          <cell r="E190">
            <v>56561595.647289574</v>
          </cell>
          <cell r="F190">
            <v>649863438.98545659</v>
          </cell>
          <cell r="G190">
            <v>590158266.41746807</v>
          </cell>
          <cell r="H190">
            <v>3177916.0800000005</v>
          </cell>
          <cell r="I190">
            <v>3283379.48</v>
          </cell>
          <cell r="J190">
            <v>9060928.5152517222</v>
          </cell>
          <cell r="K190">
            <v>8853202.0736321472</v>
          </cell>
          <cell r="L190">
            <v>3177916.0800000005</v>
          </cell>
          <cell r="M190">
            <v>3283379.48</v>
          </cell>
          <cell r="N190">
            <v>0</v>
          </cell>
          <cell r="O190">
            <v>0</v>
          </cell>
          <cell r="P190">
            <v>0</v>
          </cell>
          <cell r="Q190">
            <v>0</v>
          </cell>
          <cell r="R190">
            <v>0</v>
          </cell>
          <cell r="T190">
            <v>0</v>
          </cell>
        </row>
        <row r="191">
          <cell r="B191">
            <v>35600</v>
          </cell>
          <cell r="C191" t="str">
            <v>Macon County Schools</v>
          </cell>
          <cell r="D191">
            <v>23311605.56732</v>
          </cell>
          <cell r="E191">
            <v>24400800.224011701</v>
          </cell>
          <cell r="F191">
            <v>249039963.56705093</v>
          </cell>
          <cell r="G191">
            <v>243649196.03827375</v>
          </cell>
          <cell r="H191">
            <v>1305102.3500000003</v>
          </cell>
          <cell r="I191">
            <v>1416457.33</v>
          </cell>
          <cell r="J191">
            <v>3721130.0741576012</v>
          </cell>
          <cell r="K191">
            <v>3819291.3878987436</v>
          </cell>
          <cell r="L191">
            <v>1305102.3500000003</v>
          </cell>
          <cell r="M191">
            <v>1416457.33</v>
          </cell>
          <cell r="N191">
            <v>0</v>
          </cell>
          <cell r="O191">
            <v>0</v>
          </cell>
          <cell r="P191">
            <v>0</v>
          </cell>
          <cell r="Q191">
            <v>0</v>
          </cell>
          <cell r="R191">
            <v>0</v>
          </cell>
          <cell r="T191">
            <v>0</v>
          </cell>
        </row>
        <row r="192">
          <cell r="B192">
            <v>35700</v>
          </cell>
          <cell r="C192" t="str">
            <v>Madison County Schools</v>
          </cell>
          <cell r="D192">
            <v>13229971.799668498</v>
          </cell>
          <cell r="E192">
            <v>13481828.434178768</v>
          </cell>
          <cell r="F192">
            <v>140294928.03499994</v>
          </cell>
          <cell r="G192">
            <v>136256598.37553191</v>
          </cell>
          <cell r="H192">
            <v>740681.17</v>
          </cell>
          <cell r="I192">
            <v>782615.1</v>
          </cell>
          <cell r="J192">
            <v>2111842.7815636364</v>
          </cell>
          <cell r="K192">
            <v>2110218.9583568424</v>
          </cell>
          <cell r="L192">
            <v>740681.17</v>
          </cell>
          <cell r="M192">
            <v>782615.1</v>
          </cell>
          <cell r="N192">
            <v>0</v>
          </cell>
          <cell r="O192">
            <v>0</v>
          </cell>
          <cell r="P192">
            <v>0</v>
          </cell>
          <cell r="Q192">
            <v>0</v>
          </cell>
          <cell r="R192">
            <v>0</v>
          </cell>
          <cell r="T192">
            <v>0</v>
          </cell>
        </row>
        <row r="193">
          <cell r="B193">
            <v>35800</v>
          </cell>
          <cell r="C193" t="str">
            <v>Martin County Schools</v>
          </cell>
          <cell r="D193">
            <v>20232181.597204428</v>
          </cell>
          <cell r="E193">
            <v>20438965.749317795</v>
          </cell>
          <cell r="F193">
            <v>202087906.11369976</v>
          </cell>
          <cell r="G193">
            <v>188044308.86788371</v>
          </cell>
          <cell r="H193">
            <v>1132700.52</v>
          </cell>
          <cell r="I193">
            <v>1186474.3200000003</v>
          </cell>
          <cell r="J193">
            <v>3229575.0367670036</v>
          </cell>
          <cell r="K193">
            <v>3199172.3692368618</v>
          </cell>
          <cell r="L193">
            <v>1132700.52</v>
          </cell>
          <cell r="M193">
            <v>1186474.3200000003</v>
          </cell>
          <cell r="N193">
            <v>0</v>
          </cell>
          <cell r="O193">
            <v>0</v>
          </cell>
          <cell r="P193">
            <v>0</v>
          </cell>
          <cell r="Q193">
            <v>0</v>
          </cell>
          <cell r="R193">
            <v>0</v>
          </cell>
          <cell r="T193">
            <v>0</v>
          </cell>
        </row>
        <row r="194">
          <cell r="B194">
            <v>35805</v>
          </cell>
          <cell r="C194" t="str">
            <v>Martin Community College</v>
          </cell>
          <cell r="D194">
            <v>3757414.2990585133</v>
          </cell>
          <cell r="E194">
            <v>3990961.4495437327</v>
          </cell>
          <cell r="F194">
            <v>31612496.356900003</v>
          </cell>
          <cell r="G194">
            <v>29906666.280874971</v>
          </cell>
          <cell r="H194">
            <v>210359.18</v>
          </cell>
          <cell r="I194">
            <v>231673.81999999998</v>
          </cell>
          <cell r="J194">
            <v>599779.6809370023</v>
          </cell>
          <cell r="K194">
            <v>624678.06603648537</v>
          </cell>
          <cell r="L194">
            <v>210359.18</v>
          </cell>
          <cell r="M194">
            <v>231673.81999999998</v>
          </cell>
          <cell r="N194">
            <v>0</v>
          </cell>
          <cell r="O194">
            <v>0</v>
          </cell>
          <cell r="P194">
            <v>0</v>
          </cell>
          <cell r="Q194">
            <v>0</v>
          </cell>
          <cell r="R194">
            <v>0</v>
          </cell>
          <cell r="T194">
            <v>0</v>
          </cell>
        </row>
        <row r="195">
          <cell r="B195">
            <v>35900</v>
          </cell>
          <cell r="C195" t="str">
            <v>Mcdowell County Schools</v>
          </cell>
          <cell r="D195">
            <v>33925600.534607679</v>
          </cell>
          <cell r="E195">
            <v>34722083.409803011</v>
          </cell>
          <cell r="F195">
            <v>379024722.38289273</v>
          </cell>
          <cell r="G195">
            <v>350516559.86150628</v>
          </cell>
          <cell r="H195">
            <v>1899327.8199999998</v>
          </cell>
          <cell r="I195">
            <v>2015603.96</v>
          </cell>
          <cell r="J195">
            <v>5415395.8666047864</v>
          </cell>
          <cell r="K195">
            <v>5434811.6832030546</v>
          </cell>
          <cell r="L195">
            <v>1899327.8199999998</v>
          </cell>
          <cell r="M195">
            <v>2015603.96</v>
          </cell>
          <cell r="N195">
            <v>0</v>
          </cell>
          <cell r="O195">
            <v>0</v>
          </cell>
          <cell r="P195">
            <v>0</v>
          </cell>
          <cell r="Q195">
            <v>0</v>
          </cell>
          <cell r="R195">
            <v>0</v>
          </cell>
          <cell r="T195">
            <v>0</v>
          </cell>
        </row>
        <row r="196">
          <cell r="B196">
            <v>35905</v>
          </cell>
          <cell r="C196" t="str">
            <v>Mcdowell Technical College</v>
          </cell>
          <cell r="D196">
            <v>5838378.6902247462</v>
          </cell>
          <cell r="E196">
            <v>5924413.5233017299</v>
          </cell>
          <cell r="F196">
            <v>49838384.816099986</v>
          </cell>
          <cell r="G196">
            <v>45489075.83816696</v>
          </cell>
          <cell r="H196">
            <v>326862.16000000003</v>
          </cell>
          <cell r="I196">
            <v>343909.99</v>
          </cell>
          <cell r="J196">
            <v>931954.96405328927</v>
          </cell>
          <cell r="K196">
            <v>927308.17596838099</v>
          </cell>
          <cell r="L196">
            <v>326862.16000000003</v>
          </cell>
          <cell r="M196">
            <v>343909.99</v>
          </cell>
          <cell r="N196">
            <v>0</v>
          </cell>
          <cell r="O196">
            <v>0</v>
          </cell>
          <cell r="P196">
            <v>0</v>
          </cell>
          <cell r="Q196">
            <v>0</v>
          </cell>
          <cell r="R196">
            <v>0</v>
          </cell>
          <cell r="T196">
            <v>0</v>
          </cell>
        </row>
        <row r="197">
          <cell r="B197">
            <v>36000</v>
          </cell>
          <cell r="C197" t="str">
            <v>Charlotte-Mecklenburg County Schools</v>
          </cell>
          <cell r="D197">
            <v>742429738.44566464</v>
          </cell>
          <cell r="E197">
            <v>785361856.53993309</v>
          </cell>
          <cell r="F197">
            <v>8895219968.9437866</v>
          </cell>
          <cell r="G197">
            <v>8568380147.2659979</v>
          </cell>
          <cell r="H197">
            <v>41564996.18</v>
          </cell>
          <cell r="I197">
            <v>45589962.139999993</v>
          </cell>
          <cell r="J197">
            <v>118510825.85028198</v>
          </cell>
          <cell r="K197">
            <v>122927352.69048433</v>
          </cell>
          <cell r="L197">
            <v>41564996.18</v>
          </cell>
          <cell r="M197">
            <v>45589962.139999993</v>
          </cell>
          <cell r="N197">
            <v>0</v>
          </cell>
          <cell r="O197">
            <v>0</v>
          </cell>
          <cell r="P197">
            <v>0</v>
          </cell>
          <cell r="Q197">
            <v>0</v>
          </cell>
          <cell r="R197">
            <v>0</v>
          </cell>
          <cell r="T197">
            <v>0</v>
          </cell>
        </row>
        <row r="198">
          <cell r="B198">
            <v>36001</v>
          </cell>
          <cell r="C198" t="str">
            <v>Community Charter School</v>
          </cell>
          <cell r="D198">
            <v>370510.43006646389</v>
          </cell>
          <cell r="E198">
            <v>445944.12971901253</v>
          </cell>
          <cell r="F198">
            <v>4542279.4012000002</v>
          </cell>
          <cell r="G198">
            <v>4639917.4301989982</v>
          </cell>
          <cell r="H198">
            <v>20743.060000000001</v>
          </cell>
          <cell r="I198">
            <v>25886.89</v>
          </cell>
          <cell r="J198">
            <v>59142.966370457885</v>
          </cell>
          <cell r="K198">
            <v>69800.603196767042</v>
          </cell>
          <cell r="L198">
            <v>20743.060000000001</v>
          </cell>
          <cell r="M198">
            <v>25886.89</v>
          </cell>
          <cell r="N198">
            <v>0</v>
          </cell>
          <cell r="O198">
            <v>0</v>
          </cell>
          <cell r="P198">
            <v>0</v>
          </cell>
          <cell r="Q198">
            <v>0</v>
          </cell>
          <cell r="R198">
            <v>0</v>
          </cell>
          <cell r="T198">
            <v>0</v>
          </cell>
        </row>
        <row r="199">
          <cell r="B199">
            <v>36002</v>
          </cell>
          <cell r="C199" t="str">
            <v>Kennedy Charter</v>
          </cell>
          <cell r="D199">
            <v>1792059.0804279558</v>
          </cell>
          <cell r="E199">
            <v>0</v>
          </cell>
          <cell r="F199">
            <v>24992530.963199999</v>
          </cell>
          <cell r="G199">
            <v>3434255.7855419964</v>
          </cell>
          <cell r="H199">
            <v>100328.58999999998</v>
          </cell>
          <cell r="I199">
            <v>0</v>
          </cell>
          <cell r="J199">
            <v>286058.58655210253</v>
          </cell>
          <cell r="K199">
            <v>0</v>
          </cell>
          <cell r="L199">
            <v>100328.58999999998</v>
          </cell>
          <cell r="M199">
            <v>0</v>
          </cell>
          <cell r="N199">
            <v>0</v>
          </cell>
          <cell r="O199">
            <v>0</v>
          </cell>
          <cell r="P199">
            <v>0</v>
          </cell>
          <cell r="Q199">
            <v>0</v>
          </cell>
          <cell r="R199">
            <v>0</v>
          </cell>
          <cell r="T199">
            <v>0</v>
          </cell>
        </row>
        <row r="200">
          <cell r="B200">
            <v>36003</v>
          </cell>
          <cell r="C200" t="str">
            <v>Community School Of Davidson</v>
          </cell>
          <cell r="D200">
            <v>4994809.0990416463</v>
          </cell>
          <cell r="E200">
            <v>5141126.1355922045</v>
          </cell>
          <cell r="F200">
            <v>66010446.137750059</v>
          </cell>
          <cell r="G200">
            <v>62611596.121254951</v>
          </cell>
          <cell r="H200">
            <v>279634.84000000003</v>
          </cell>
          <cell r="I200">
            <v>298440.45</v>
          </cell>
          <cell r="J200">
            <v>797299.62397680827</v>
          </cell>
          <cell r="K200">
            <v>804705.52578214672</v>
          </cell>
          <cell r="L200">
            <v>279634.84000000003</v>
          </cell>
          <cell r="M200">
            <v>298440.45</v>
          </cell>
          <cell r="N200">
            <v>0</v>
          </cell>
          <cell r="O200">
            <v>0</v>
          </cell>
          <cell r="P200">
            <v>0</v>
          </cell>
          <cell r="Q200">
            <v>0</v>
          </cell>
          <cell r="R200">
            <v>0</v>
          </cell>
          <cell r="T200">
            <v>0</v>
          </cell>
        </row>
        <row r="201">
          <cell r="B201">
            <v>36004</v>
          </cell>
          <cell r="C201" t="str">
            <v>Corvian Community School</v>
          </cell>
          <cell r="D201">
            <v>2341626.4681665218</v>
          </cell>
          <cell r="E201">
            <v>2717027.1463522767</v>
          </cell>
          <cell r="F201">
            <v>33599579.738799989</v>
          </cell>
          <cell r="G201">
            <v>34219615.523080952</v>
          </cell>
          <cell r="H201">
            <v>131096.16999999998</v>
          </cell>
          <cell r="I201">
            <v>157722.41</v>
          </cell>
          <cell r="J201">
            <v>373783.63527877897</v>
          </cell>
          <cell r="K201">
            <v>425277.7894775233</v>
          </cell>
          <cell r="L201">
            <v>131096.16999999998</v>
          </cell>
          <cell r="M201">
            <v>157722.41</v>
          </cell>
          <cell r="N201">
            <v>0</v>
          </cell>
          <cell r="O201">
            <v>0</v>
          </cell>
          <cell r="P201">
            <v>0</v>
          </cell>
          <cell r="Q201">
            <v>0</v>
          </cell>
          <cell r="R201">
            <v>0</v>
          </cell>
          <cell r="T201">
            <v>0</v>
          </cell>
        </row>
        <row r="202">
          <cell r="B202">
            <v>36005</v>
          </cell>
          <cell r="C202" t="str">
            <v>Central Piedmont Community College</v>
          </cell>
          <cell r="D202">
            <v>71464369.821616605</v>
          </cell>
          <cell r="E202">
            <v>73226521.929890186</v>
          </cell>
          <cell r="F202">
            <v>756899607.51857007</v>
          </cell>
          <cell r="G202">
            <v>652226187.49644303</v>
          </cell>
          <cell r="H202">
            <v>4000939.22</v>
          </cell>
          <cell r="I202">
            <v>4250772.22</v>
          </cell>
          <cell r="J202">
            <v>11407546.125726195</v>
          </cell>
          <cell r="K202">
            <v>11461649.700217389</v>
          </cell>
          <cell r="L202">
            <v>4000939.22</v>
          </cell>
          <cell r="M202">
            <v>4250772.22</v>
          </cell>
          <cell r="N202">
            <v>0</v>
          </cell>
          <cell r="O202">
            <v>0</v>
          </cell>
          <cell r="P202">
            <v>0</v>
          </cell>
          <cell r="Q202">
            <v>0</v>
          </cell>
          <cell r="R202">
            <v>0</v>
          </cell>
          <cell r="T202">
            <v>0</v>
          </cell>
        </row>
        <row r="203">
          <cell r="B203">
            <v>36006</v>
          </cell>
          <cell r="C203" t="str">
            <v>Lake Norman Charter School</v>
          </cell>
          <cell r="D203">
            <v>6285158.7119506169</v>
          </cell>
          <cell r="E203">
            <v>6678352.4015735276</v>
          </cell>
          <cell r="F203">
            <v>82296269.40169999</v>
          </cell>
          <cell r="G203">
            <v>81602574.01808995</v>
          </cell>
          <cell r="H203">
            <v>351875.18</v>
          </cell>
          <cell r="I203">
            <v>387675.86</v>
          </cell>
          <cell r="J203">
            <v>1003272.5131845934</v>
          </cell>
          <cell r="K203">
            <v>1045317.103476911</v>
          </cell>
          <cell r="L203">
            <v>351875.18</v>
          </cell>
          <cell r="M203">
            <v>387675.86</v>
          </cell>
          <cell r="N203">
            <v>0</v>
          </cell>
          <cell r="O203">
            <v>0</v>
          </cell>
          <cell r="P203">
            <v>0</v>
          </cell>
          <cell r="Q203">
            <v>0</v>
          </cell>
          <cell r="R203">
            <v>0</v>
          </cell>
          <cell r="T203">
            <v>0</v>
          </cell>
        </row>
        <row r="204">
          <cell r="B204">
            <v>36007</v>
          </cell>
          <cell r="C204" t="str">
            <v>Socrates Academy</v>
          </cell>
          <cell r="D204">
            <v>2222535.118539257</v>
          </cell>
          <cell r="E204">
            <v>2454038.7169557852</v>
          </cell>
          <cell r="F204">
            <v>27996668.607399989</v>
          </cell>
          <cell r="G204">
            <v>26977627.972693969</v>
          </cell>
          <cell r="H204">
            <v>124428.83</v>
          </cell>
          <cell r="I204">
            <v>142456.03</v>
          </cell>
          <cell r="J204">
            <v>354773.60178321908</v>
          </cell>
          <cell r="K204">
            <v>384113.99836043426</v>
          </cell>
          <cell r="L204">
            <v>124428.83</v>
          </cell>
          <cell r="M204">
            <v>142456.03</v>
          </cell>
          <cell r="N204">
            <v>0</v>
          </cell>
          <cell r="O204">
            <v>0</v>
          </cell>
          <cell r="P204">
            <v>0</v>
          </cell>
          <cell r="Q204">
            <v>0</v>
          </cell>
          <cell r="R204">
            <v>0</v>
          </cell>
          <cell r="T204">
            <v>0</v>
          </cell>
        </row>
        <row r="205">
          <cell r="B205">
            <v>36008</v>
          </cell>
          <cell r="C205" t="str">
            <v>Pine Lake Prep Charter</v>
          </cell>
          <cell r="D205">
            <v>6014817.0935925273</v>
          </cell>
          <cell r="E205">
            <v>6901918.5271067331</v>
          </cell>
          <cell r="F205">
            <v>87251733.359599978</v>
          </cell>
          <cell r="G205">
            <v>90249012.157932907</v>
          </cell>
          <cell r="H205">
            <v>336740.07999999996</v>
          </cell>
          <cell r="I205">
            <v>400653.79</v>
          </cell>
          <cell r="J205">
            <v>960119.05798977066</v>
          </cell>
          <cell r="K205">
            <v>1080310.3893542574</v>
          </cell>
          <cell r="L205">
            <v>336740.07999999996</v>
          </cell>
          <cell r="M205">
            <v>400653.79</v>
          </cell>
          <cell r="N205">
            <v>0</v>
          </cell>
          <cell r="O205">
            <v>0</v>
          </cell>
          <cell r="P205">
            <v>0</v>
          </cell>
          <cell r="Q205">
            <v>0</v>
          </cell>
          <cell r="R205">
            <v>0</v>
          </cell>
          <cell r="T205">
            <v>0</v>
          </cell>
        </row>
        <row r="206">
          <cell r="B206">
            <v>36009</v>
          </cell>
          <cell r="C206" t="str">
            <v>Charlotte Secondary Charter</v>
          </cell>
          <cell r="D206">
            <v>1966176.6873376211</v>
          </cell>
          <cell r="E206">
            <v>1701731.373739982</v>
          </cell>
          <cell r="F206">
            <v>27122899.102750003</v>
          </cell>
          <cell r="G206">
            <v>25786148.613891974</v>
          </cell>
          <cell r="H206">
            <v>110076.58</v>
          </cell>
          <cell r="I206">
            <v>98784.87000000001</v>
          </cell>
          <cell r="J206">
            <v>313852.22185709421</v>
          </cell>
          <cell r="K206">
            <v>266360.44394340989</v>
          </cell>
          <cell r="L206">
            <v>110076.58</v>
          </cell>
          <cell r="M206">
            <v>98784.87000000001</v>
          </cell>
          <cell r="N206">
            <v>0</v>
          </cell>
          <cell r="O206">
            <v>0</v>
          </cell>
          <cell r="P206">
            <v>0</v>
          </cell>
          <cell r="Q206">
            <v>0</v>
          </cell>
          <cell r="R206">
            <v>0</v>
          </cell>
          <cell r="T206">
            <v>0</v>
          </cell>
        </row>
        <row r="207">
          <cell r="B207">
            <v>36100</v>
          </cell>
          <cell r="C207" t="str">
            <v>Mitchell County Schools</v>
          </cell>
          <cell r="D207">
            <v>11228316.916649066</v>
          </cell>
          <cell r="E207">
            <v>11272355.97801129</v>
          </cell>
          <cell r="F207">
            <v>114527189.78119996</v>
          </cell>
          <cell r="G207">
            <v>105965622.02446994</v>
          </cell>
          <cell r="H207">
            <v>628618.34</v>
          </cell>
          <cell r="I207">
            <v>654356.05000000005</v>
          </cell>
          <cell r="J207">
            <v>1792327.3298381751</v>
          </cell>
          <cell r="K207">
            <v>1764385.2542910276</v>
          </cell>
          <cell r="L207">
            <v>628618.34</v>
          </cell>
          <cell r="M207">
            <v>654356.05000000005</v>
          </cell>
          <cell r="N207">
            <v>0</v>
          </cell>
          <cell r="O207">
            <v>0</v>
          </cell>
          <cell r="P207">
            <v>0</v>
          </cell>
          <cell r="Q207">
            <v>0</v>
          </cell>
          <cell r="R207">
            <v>0</v>
          </cell>
          <cell r="T207">
            <v>0</v>
          </cell>
        </row>
        <row r="208">
          <cell r="B208">
            <v>36102</v>
          </cell>
          <cell r="C208" t="str">
            <v>Kipp Charlotte Charter</v>
          </cell>
          <cell r="D208">
            <v>1824704.0217867708</v>
          </cell>
          <cell r="E208">
            <v>2447667.6164900563</v>
          </cell>
          <cell r="F208">
            <v>27713089.4113</v>
          </cell>
          <cell r="G208">
            <v>29173294.824065972</v>
          </cell>
          <cell r="H208">
            <v>102156.22</v>
          </cell>
          <cell r="I208">
            <v>142086.19</v>
          </cell>
          <cell r="J208">
            <v>291269.55637177429</v>
          </cell>
          <cell r="K208">
            <v>383116.77331384539</v>
          </cell>
          <cell r="L208">
            <v>102156.22</v>
          </cell>
          <cell r="M208">
            <v>142086.19</v>
          </cell>
          <cell r="N208">
            <v>0</v>
          </cell>
          <cell r="O208">
            <v>0</v>
          </cell>
          <cell r="P208">
            <v>0</v>
          </cell>
          <cell r="Q208">
            <v>0</v>
          </cell>
          <cell r="R208">
            <v>0</v>
          </cell>
          <cell r="T208">
            <v>0</v>
          </cell>
        </row>
        <row r="209">
          <cell r="B209">
            <v>36105</v>
          </cell>
          <cell r="C209" t="str">
            <v>Mayland Technical College</v>
          </cell>
          <cell r="D209">
            <v>6274334.5801438354</v>
          </cell>
          <cell r="E209">
            <v>6324078.2851828085</v>
          </cell>
          <cell r="F209">
            <v>58669980.106100015</v>
          </cell>
          <cell r="G209">
            <v>53378361.810655959</v>
          </cell>
          <cell r="H209">
            <v>351269.18999999994</v>
          </cell>
          <cell r="I209">
            <v>367110.38</v>
          </cell>
          <cell r="J209">
            <v>1001544.7041636083</v>
          </cell>
          <cell r="K209">
            <v>989864.98431423644</v>
          </cell>
          <cell r="L209">
            <v>351269.18999999994</v>
          </cell>
          <cell r="M209">
            <v>367110.38</v>
          </cell>
          <cell r="N209">
            <v>0</v>
          </cell>
          <cell r="O209">
            <v>0</v>
          </cell>
          <cell r="P209">
            <v>0</v>
          </cell>
          <cell r="Q209">
            <v>0</v>
          </cell>
          <cell r="R209">
            <v>0</v>
          </cell>
          <cell r="T209">
            <v>0</v>
          </cell>
        </row>
        <row r="210">
          <cell r="B210">
            <v>36200</v>
          </cell>
          <cell r="C210" t="str">
            <v>Montgomery County Schools</v>
          </cell>
          <cell r="D210">
            <v>22864179.837967232</v>
          </cell>
          <cell r="E210">
            <v>23109897.508345257</v>
          </cell>
          <cell r="F210">
            <v>235217459.57333708</v>
          </cell>
          <cell r="G210">
            <v>224656708.44612071</v>
          </cell>
          <cell r="H210">
            <v>1280053.18</v>
          </cell>
          <cell r="I210">
            <v>1341520.9099999999</v>
          </cell>
          <cell r="J210">
            <v>3649709.4535298869</v>
          </cell>
          <cell r="K210">
            <v>3617235.1610825337</v>
          </cell>
          <cell r="L210">
            <v>1280053.18</v>
          </cell>
          <cell r="M210">
            <v>1341520.9099999999</v>
          </cell>
          <cell r="N210">
            <v>0</v>
          </cell>
          <cell r="O210">
            <v>0</v>
          </cell>
          <cell r="P210">
            <v>0</v>
          </cell>
          <cell r="Q210">
            <v>0</v>
          </cell>
          <cell r="R210">
            <v>0</v>
          </cell>
          <cell r="T210">
            <v>0</v>
          </cell>
        </row>
        <row r="211">
          <cell r="B211">
            <v>36205</v>
          </cell>
          <cell r="C211" t="str">
            <v>Montgomery Community College</v>
          </cell>
          <cell r="D211">
            <v>3991214.7601614636</v>
          </cell>
          <cell r="E211">
            <v>4078788.3717977791</v>
          </cell>
          <cell r="F211">
            <v>41496389.026300006</v>
          </cell>
          <cell r="G211">
            <v>35794753.815738969</v>
          </cell>
          <cell r="H211">
            <v>223448.52</v>
          </cell>
          <cell r="I211">
            <v>236772.14</v>
          </cell>
          <cell r="J211">
            <v>637100.23033672874</v>
          </cell>
          <cell r="K211">
            <v>638425.01714919694</v>
          </cell>
          <cell r="L211">
            <v>223448.52</v>
          </cell>
          <cell r="M211">
            <v>236772.14</v>
          </cell>
          <cell r="N211">
            <v>0</v>
          </cell>
          <cell r="O211">
            <v>0</v>
          </cell>
          <cell r="P211">
            <v>0</v>
          </cell>
          <cell r="Q211">
            <v>0</v>
          </cell>
          <cell r="R211">
            <v>0</v>
          </cell>
          <cell r="T211">
            <v>0</v>
          </cell>
        </row>
        <row r="212">
          <cell r="B212">
            <v>36300</v>
          </cell>
          <cell r="C212" t="str">
            <v>Moore County Schools</v>
          </cell>
          <cell r="D212">
            <v>68358216.949508741</v>
          </cell>
          <cell r="E212">
            <v>69320561.544606775</v>
          </cell>
          <cell r="F212">
            <v>743835092.31826484</v>
          </cell>
          <cell r="G212">
            <v>723496251.43916392</v>
          </cell>
          <cell r="H212">
            <v>3827040.9699999993</v>
          </cell>
          <cell r="I212">
            <v>4024032.6799999997</v>
          </cell>
          <cell r="J212">
            <v>10911724.470115522</v>
          </cell>
          <cell r="K212">
            <v>10850276.272951407</v>
          </cell>
          <cell r="L212">
            <v>3827040.9699999993</v>
          </cell>
          <cell r="M212">
            <v>4024032.6799999997</v>
          </cell>
          <cell r="N212">
            <v>0</v>
          </cell>
          <cell r="O212">
            <v>0</v>
          </cell>
          <cell r="P212">
            <v>0</v>
          </cell>
          <cell r="Q212">
            <v>0</v>
          </cell>
          <cell r="R212">
            <v>0</v>
          </cell>
          <cell r="T212">
            <v>0</v>
          </cell>
        </row>
        <row r="213">
          <cell r="B213">
            <v>36301</v>
          </cell>
          <cell r="C213" t="str">
            <v>Academy Of Moore County</v>
          </cell>
          <cell r="D213">
            <v>728917.81640125369</v>
          </cell>
          <cell r="E213">
            <v>920445.37704307947</v>
          </cell>
          <cell r="F213">
            <v>9600362.6270000003</v>
          </cell>
          <cell r="G213">
            <v>11090825.921207998</v>
          </cell>
          <cell r="H213">
            <v>40808.53</v>
          </cell>
          <cell r="I213">
            <v>53431.510000000009</v>
          </cell>
          <cell r="J213">
            <v>116353.97657904963</v>
          </cell>
          <cell r="K213">
            <v>144071.05788737431</v>
          </cell>
          <cell r="L213">
            <v>40808.53</v>
          </cell>
          <cell r="M213">
            <v>53431.510000000009</v>
          </cell>
          <cell r="N213">
            <v>0</v>
          </cell>
          <cell r="O213">
            <v>0</v>
          </cell>
          <cell r="P213">
            <v>0</v>
          </cell>
          <cell r="Q213">
            <v>0</v>
          </cell>
          <cell r="R213">
            <v>0</v>
          </cell>
          <cell r="T213">
            <v>0</v>
          </cell>
        </row>
        <row r="214">
          <cell r="B214">
            <v>36302</v>
          </cell>
          <cell r="C214" t="str">
            <v>Stars Charter School</v>
          </cell>
          <cell r="D214">
            <v>1451510.1987248238</v>
          </cell>
          <cell r="E214">
            <v>1438544.1489201325</v>
          </cell>
          <cell r="F214">
            <v>18896299.531399991</v>
          </cell>
          <cell r="G214">
            <v>18052502.671578981</v>
          </cell>
          <cell r="H214">
            <v>81262.929999999993</v>
          </cell>
          <cell r="I214">
            <v>83506.949999999983</v>
          </cell>
          <cell r="J214">
            <v>231698.25166368281</v>
          </cell>
          <cell r="K214">
            <v>225165.53673006935</v>
          </cell>
          <cell r="L214">
            <v>81262.929999999993</v>
          </cell>
          <cell r="M214">
            <v>83506.949999999983</v>
          </cell>
          <cell r="N214">
            <v>0</v>
          </cell>
          <cell r="O214">
            <v>0</v>
          </cell>
          <cell r="P214">
            <v>0</v>
          </cell>
          <cell r="Q214">
            <v>0</v>
          </cell>
          <cell r="R214">
            <v>0</v>
          </cell>
          <cell r="T214">
            <v>0</v>
          </cell>
        </row>
        <row r="215">
          <cell r="B215">
            <v>36305</v>
          </cell>
          <cell r="C215" t="str">
            <v>Sandhills Community College</v>
          </cell>
          <cell r="D215">
            <v>15238962.742976651</v>
          </cell>
          <cell r="E215">
            <v>15288741.708445018</v>
          </cell>
          <cell r="F215">
            <v>149767204.85058302</v>
          </cell>
          <cell r="G215">
            <v>126803019.13250092</v>
          </cell>
          <cell r="H215">
            <v>853154.71000000008</v>
          </cell>
          <cell r="I215">
            <v>887505.74</v>
          </cell>
          <cell r="J215">
            <v>2432529.2566442825</v>
          </cell>
          <cell r="K215">
            <v>2393042.810186666</v>
          </cell>
          <cell r="L215">
            <v>853154.71000000008</v>
          </cell>
          <cell r="M215">
            <v>887505.74</v>
          </cell>
          <cell r="N215">
            <v>0</v>
          </cell>
          <cell r="O215">
            <v>0</v>
          </cell>
          <cell r="P215">
            <v>0</v>
          </cell>
          <cell r="Q215">
            <v>0</v>
          </cell>
          <cell r="R215">
            <v>0</v>
          </cell>
          <cell r="T215">
            <v>0</v>
          </cell>
        </row>
        <row r="216">
          <cell r="B216">
            <v>36310</v>
          </cell>
          <cell r="C216" t="str">
            <v>Fernleaf Community Charter</v>
          </cell>
          <cell r="D216">
            <v>0</v>
          </cell>
          <cell r="E216">
            <v>495636.61170164373</v>
          </cell>
          <cell r="F216" t="str">
            <v xml:space="preserve"> </v>
          </cell>
          <cell r="G216">
            <v>3833983</v>
          </cell>
          <cell r="H216">
            <v>0</v>
          </cell>
          <cell r="I216">
            <v>28771.519999999997</v>
          </cell>
          <cell r="J216">
            <v>0</v>
          </cell>
          <cell r="K216">
            <v>77578.629603163878</v>
          </cell>
          <cell r="L216">
            <v>0</v>
          </cell>
          <cell r="M216">
            <v>28771.519999999997</v>
          </cell>
          <cell r="N216">
            <v>0</v>
          </cell>
          <cell r="O216">
            <v>0</v>
          </cell>
          <cell r="P216">
            <v>0</v>
          </cell>
          <cell r="Q216">
            <v>0</v>
          </cell>
          <cell r="R216">
            <v>0</v>
          </cell>
          <cell r="T216">
            <v>0</v>
          </cell>
        </row>
        <row r="217">
          <cell r="B217">
            <v>36400</v>
          </cell>
          <cell r="C217" t="str">
            <v>Nash-Rocky Mount Schools</v>
          </cell>
          <cell r="D217">
            <v>77238322.251910955</v>
          </cell>
          <cell r="E217">
            <v>81571094.365375474</v>
          </cell>
          <cell r="F217">
            <v>798178934.62570596</v>
          </cell>
          <cell r="G217">
            <v>796964765.53256309</v>
          </cell>
          <cell r="H217">
            <v>4324194.4699999988</v>
          </cell>
          <cell r="I217">
            <v>4735171.5299999984</v>
          </cell>
          <cell r="J217">
            <v>12329217.006484572</v>
          </cell>
          <cell r="K217">
            <v>12767768.899012521</v>
          </cell>
          <cell r="L217">
            <v>4324194.4699999988</v>
          </cell>
          <cell r="M217">
            <v>4735171.5299999984</v>
          </cell>
          <cell r="N217">
            <v>0</v>
          </cell>
          <cell r="O217">
            <v>0</v>
          </cell>
          <cell r="P217">
            <v>0</v>
          </cell>
          <cell r="Q217">
            <v>0</v>
          </cell>
          <cell r="R217">
            <v>0</v>
          </cell>
          <cell r="T217">
            <v>0</v>
          </cell>
        </row>
        <row r="218">
          <cell r="B218">
            <v>36405</v>
          </cell>
          <cell r="C218" t="str">
            <v>Nash Technical College</v>
          </cell>
          <cell r="D218">
            <v>13046858.76210946</v>
          </cell>
          <cell r="E218">
            <v>13374821.715697886</v>
          </cell>
          <cell r="F218">
            <v>135739117.66581658</v>
          </cell>
          <cell r="G218">
            <v>123206476.75766686</v>
          </cell>
          <cell r="H218">
            <v>730429.57000000007</v>
          </cell>
          <cell r="I218">
            <v>776403.40000000014</v>
          </cell>
          <cell r="J218">
            <v>2082613.2448393831</v>
          </cell>
          <cell r="K218">
            <v>2093469.9241206963</v>
          </cell>
          <cell r="L218">
            <v>730429.57000000007</v>
          </cell>
          <cell r="M218">
            <v>776403.40000000014</v>
          </cell>
          <cell r="N218">
            <v>0</v>
          </cell>
          <cell r="O218">
            <v>0</v>
          </cell>
          <cell r="P218">
            <v>0</v>
          </cell>
          <cell r="Q218">
            <v>0</v>
          </cell>
          <cell r="R218">
            <v>0</v>
          </cell>
          <cell r="T218">
            <v>0</v>
          </cell>
        </row>
        <row r="219">
          <cell r="B219">
            <v>36500</v>
          </cell>
          <cell r="C219" t="str">
            <v>New Hanover County Schools</v>
          </cell>
          <cell r="D219">
            <v>141325639.44247013</v>
          </cell>
          <cell r="E219">
            <v>150756934.11205006</v>
          </cell>
          <cell r="F219">
            <v>1576913735.8970599</v>
          </cell>
          <cell r="G219">
            <v>1542361988.9778728</v>
          </cell>
          <cell r="H219">
            <v>7912128.7299999995</v>
          </cell>
          <cell r="I219">
            <v>8751383.6600000001</v>
          </cell>
          <cell r="J219">
            <v>22559196.347941123</v>
          </cell>
          <cell r="K219">
            <v>23596958.084742159</v>
          </cell>
          <cell r="L219">
            <v>7912128.7299999995</v>
          </cell>
          <cell r="M219">
            <v>8751383.6600000001</v>
          </cell>
          <cell r="N219">
            <v>0</v>
          </cell>
          <cell r="O219">
            <v>0</v>
          </cell>
          <cell r="P219">
            <v>0</v>
          </cell>
          <cell r="Q219">
            <v>0</v>
          </cell>
          <cell r="R219">
            <v>0</v>
          </cell>
          <cell r="T219">
            <v>0</v>
          </cell>
        </row>
        <row r="220">
          <cell r="B220">
            <v>36501</v>
          </cell>
          <cell r="C220" t="str">
            <v>Cape Fear Center For Inquiry</v>
          </cell>
          <cell r="D220">
            <v>1520588.7687104549</v>
          </cell>
          <cell r="E220">
            <v>1716039.8207625716</v>
          </cell>
          <cell r="F220">
            <v>18846349.271299999</v>
          </cell>
          <cell r="G220">
            <v>19152611.798280988</v>
          </cell>
          <cell r="H220">
            <v>85130.3</v>
          </cell>
          <cell r="I220">
            <v>99615.47</v>
          </cell>
          <cell r="J220">
            <v>242724.96295180125</v>
          </cell>
          <cell r="K220">
            <v>268600.04789024295</v>
          </cell>
          <cell r="L220">
            <v>85130.3</v>
          </cell>
          <cell r="M220">
            <v>99615.47</v>
          </cell>
          <cell r="N220">
            <v>0</v>
          </cell>
          <cell r="O220">
            <v>0</v>
          </cell>
          <cell r="P220">
            <v>0</v>
          </cell>
          <cell r="Q220">
            <v>0</v>
          </cell>
          <cell r="R220">
            <v>0</v>
          </cell>
          <cell r="T220">
            <v>0</v>
          </cell>
        </row>
        <row r="221">
          <cell r="B221">
            <v>36502</v>
          </cell>
          <cell r="C221" t="str">
            <v>Wilmington Preparatory Academy</v>
          </cell>
          <cell r="D221">
            <v>568128.75807196216</v>
          </cell>
          <cell r="E221">
            <v>614148.31384314189</v>
          </cell>
          <cell r="F221">
            <v>7778712.3083000015</v>
          </cell>
          <cell r="G221">
            <v>7035695.4420809932</v>
          </cell>
          <cell r="H221">
            <v>31806.739999999994</v>
          </cell>
          <cell r="I221">
            <v>35651.079999999994</v>
          </cell>
          <cell r="J221">
            <v>90687.919437821474</v>
          </cell>
          <cell r="K221">
            <v>96128.460723408527</v>
          </cell>
          <cell r="L221">
            <v>31806.739999999994</v>
          </cell>
          <cell r="M221">
            <v>35651.079999999994</v>
          </cell>
          <cell r="N221">
            <v>0</v>
          </cell>
          <cell r="O221">
            <v>0</v>
          </cell>
          <cell r="P221">
            <v>0</v>
          </cell>
          <cell r="Q221">
            <v>0</v>
          </cell>
          <cell r="R221">
            <v>0</v>
          </cell>
          <cell r="T221">
            <v>0</v>
          </cell>
        </row>
        <row r="222">
          <cell r="B222">
            <v>36505</v>
          </cell>
          <cell r="C222" t="str">
            <v>Cape Fear Community College</v>
          </cell>
          <cell r="D222">
            <v>31063661.96760349</v>
          </cell>
          <cell r="E222">
            <v>32449839.317646835</v>
          </cell>
          <cell r="F222">
            <v>314693107.06327885</v>
          </cell>
          <cell r="G222">
            <v>291502967.45891494</v>
          </cell>
          <cell r="H222">
            <v>1739101.93</v>
          </cell>
          <cell r="I222">
            <v>1883701.0399999996</v>
          </cell>
          <cell r="J222">
            <v>4958557.0769591555</v>
          </cell>
          <cell r="K222">
            <v>5079152.7616634276</v>
          </cell>
          <cell r="L222">
            <v>1739101.93</v>
          </cell>
          <cell r="M222">
            <v>1883701.0399999996</v>
          </cell>
          <cell r="N222">
            <v>0</v>
          </cell>
          <cell r="O222">
            <v>0</v>
          </cell>
          <cell r="P222">
            <v>0</v>
          </cell>
          <cell r="Q222">
            <v>0</v>
          </cell>
          <cell r="R222">
            <v>0</v>
          </cell>
          <cell r="T222">
            <v>0</v>
          </cell>
        </row>
        <row r="223">
          <cell r="B223">
            <v>36600</v>
          </cell>
          <cell r="C223" t="str">
            <v>Northampton County Schools</v>
          </cell>
          <cell r="D223">
            <v>11983836.994183002</v>
          </cell>
          <cell r="E223">
            <v>12437386.048347268</v>
          </cell>
          <cell r="F223">
            <v>116482565.12861156</v>
          </cell>
          <cell r="G223">
            <v>107714503.50018692</v>
          </cell>
          <cell r="H223">
            <v>670916.19999999995</v>
          </cell>
          <cell r="I223">
            <v>721985.61</v>
          </cell>
          <cell r="J223">
            <v>1912927.7095084039</v>
          </cell>
          <cell r="K223">
            <v>1946739.4915876647</v>
          </cell>
          <cell r="L223">
            <v>670916.19999999995</v>
          </cell>
          <cell r="M223">
            <v>721985.61</v>
          </cell>
          <cell r="N223">
            <v>0</v>
          </cell>
          <cell r="O223">
            <v>0</v>
          </cell>
          <cell r="P223">
            <v>0</v>
          </cell>
          <cell r="Q223">
            <v>0</v>
          </cell>
          <cell r="R223">
            <v>0</v>
          </cell>
          <cell r="T223">
            <v>0</v>
          </cell>
        </row>
        <row r="224">
          <cell r="B224">
            <v>36601</v>
          </cell>
          <cell r="C224" t="str">
            <v>Gaston College Preparatory Charter</v>
          </cell>
          <cell r="D224">
            <v>4720999.2358727138</v>
          </cell>
          <cell r="E224">
            <v>5316972.7461997224</v>
          </cell>
          <cell r="F224">
            <v>62609065.780770883</v>
          </cell>
          <cell r="G224">
            <v>66010032.646546975</v>
          </cell>
          <cell r="H224">
            <v>264305.57</v>
          </cell>
          <cell r="I224">
            <v>308648.28000000003</v>
          </cell>
          <cell r="J224">
            <v>753592.54796711286</v>
          </cell>
          <cell r="K224">
            <v>832229.60037473228</v>
          </cell>
          <cell r="L224">
            <v>264305.57</v>
          </cell>
          <cell r="M224">
            <v>308648.28000000003</v>
          </cell>
          <cell r="N224">
            <v>0</v>
          </cell>
          <cell r="O224">
            <v>0</v>
          </cell>
          <cell r="P224">
            <v>0</v>
          </cell>
          <cell r="Q224">
            <v>0</v>
          </cell>
          <cell r="R224">
            <v>0</v>
          </cell>
          <cell r="T224">
            <v>0</v>
          </cell>
        </row>
        <row r="225">
          <cell r="B225">
            <v>36700</v>
          </cell>
          <cell r="C225" t="str">
            <v>Onslow County Schools</v>
          </cell>
          <cell r="D225">
            <v>120048603.05695614</v>
          </cell>
          <cell r="E225">
            <v>125139069.89083733</v>
          </cell>
          <cell r="F225">
            <v>1363004321.263164</v>
          </cell>
          <cell r="G225">
            <v>1301036489.7279294</v>
          </cell>
          <cell r="H225">
            <v>6720931.9200000009</v>
          </cell>
          <cell r="I225">
            <v>7264276.2199999988</v>
          </cell>
          <cell r="J225">
            <v>19162835.691681795</v>
          </cell>
          <cell r="K225">
            <v>19587167.942689553</v>
          </cell>
          <cell r="L225">
            <v>6720931.9200000009</v>
          </cell>
          <cell r="M225">
            <v>7264276.2199999988</v>
          </cell>
          <cell r="N225">
            <v>0</v>
          </cell>
          <cell r="O225">
            <v>0</v>
          </cell>
          <cell r="P225">
            <v>0</v>
          </cell>
          <cell r="Q225">
            <v>0</v>
          </cell>
          <cell r="R225">
            <v>0</v>
          </cell>
          <cell r="T225">
            <v>0</v>
          </cell>
        </row>
        <row r="226">
          <cell r="B226">
            <v>36701</v>
          </cell>
          <cell r="C226" t="str">
            <v>Zeca School Of The Arts And Technology</v>
          </cell>
          <cell r="D226">
            <v>479439.6098413681</v>
          </cell>
          <cell r="E226">
            <v>346673.03384286567</v>
          </cell>
          <cell r="F226">
            <v>6984671.1623</v>
          </cell>
          <cell r="G226">
            <v>4866683.7611379996</v>
          </cell>
          <cell r="H226">
            <v>26841.470000000005</v>
          </cell>
          <cell r="I226">
            <v>20124.239999999998</v>
          </cell>
          <cell r="J226">
            <v>76530.856948958084</v>
          </cell>
          <cell r="K226">
            <v>54262.373381912897</v>
          </cell>
          <cell r="L226">
            <v>26841.470000000005</v>
          </cell>
          <cell r="M226">
            <v>20124.239999999998</v>
          </cell>
          <cell r="N226">
            <v>0</v>
          </cell>
          <cell r="O226">
            <v>0</v>
          </cell>
          <cell r="P226">
            <v>0</v>
          </cell>
          <cell r="Q226">
            <v>0</v>
          </cell>
          <cell r="R226">
            <v>0</v>
          </cell>
          <cell r="T226">
            <v>0</v>
          </cell>
        </row>
        <row r="227">
          <cell r="B227">
            <v>36705</v>
          </cell>
          <cell r="C227" t="str">
            <v>Coastal Carolina Community College</v>
          </cell>
          <cell r="D227">
            <v>14761673.169844767</v>
          </cell>
          <cell r="E227">
            <v>15884719.190354742</v>
          </cell>
          <cell r="F227">
            <v>158358736.23645002</v>
          </cell>
          <cell r="G227">
            <v>139912200.92574275</v>
          </cell>
          <cell r="H227">
            <v>826433.60999999987</v>
          </cell>
          <cell r="I227">
            <v>922102.01000000013</v>
          </cell>
          <cell r="J227">
            <v>2356341.6006918023</v>
          </cell>
          <cell r="K227">
            <v>2486327.1141087757</v>
          </cell>
          <cell r="L227">
            <v>826433.60999999987</v>
          </cell>
          <cell r="M227">
            <v>922102.01000000013</v>
          </cell>
          <cell r="N227">
            <v>0</v>
          </cell>
          <cell r="O227">
            <v>0</v>
          </cell>
          <cell r="P227">
            <v>0</v>
          </cell>
          <cell r="Q227">
            <v>0</v>
          </cell>
          <cell r="R227">
            <v>0</v>
          </cell>
          <cell r="T227">
            <v>0</v>
          </cell>
        </row>
        <row r="228">
          <cell r="B228">
            <v>36800</v>
          </cell>
          <cell r="C228" t="str">
            <v>Orange County Schools</v>
          </cell>
          <cell r="D228">
            <v>47161138.459053196</v>
          </cell>
          <cell r="E228">
            <v>50305607.895401858</v>
          </cell>
          <cell r="F228">
            <v>515808782.89304972</v>
          </cell>
          <cell r="G228">
            <v>501232894.45399964</v>
          </cell>
          <cell r="H228">
            <v>2640320.61</v>
          </cell>
          <cell r="I228">
            <v>2920221.73</v>
          </cell>
          <cell r="J228">
            <v>7528127.1444259826</v>
          </cell>
          <cell r="K228">
            <v>7873994.8376304219</v>
          </cell>
          <cell r="L228">
            <v>2640320.61</v>
          </cell>
          <cell r="M228">
            <v>2920221.73</v>
          </cell>
          <cell r="N228">
            <v>0</v>
          </cell>
          <cell r="O228">
            <v>0</v>
          </cell>
          <cell r="P228">
            <v>0</v>
          </cell>
          <cell r="Q228">
            <v>0</v>
          </cell>
          <cell r="R228">
            <v>0</v>
          </cell>
          <cell r="T228">
            <v>0</v>
          </cell>
        </row>
        <row r="229">
          <cell r="B229">
            <v>36802</v>
          </cell>
          <cell r="C229" t="str">
            <v>Orange Charter School</v>
          </cell>
          <cell r="D229">
            <v>978106.30296921555</v>
          </cell>
          <cell r="E229">
            <v>1396431.0439192008</v>
          </cell>
          <cell r="F229">
            <v>13835151.160499997</v>
          </cell>
          <cell r="G229">
            <v>17711342.233002979</v>
          </cell>
          <cell r="H229">
            <v>54759.369999999995</v>
          </cell>
          <cell r="I229">
            <v>81062.3</v>
          </cell>
          <cell r="J229">
            <v>156130.84946856732</v>
          </cell>
          <cell r="K229">
            <v>218573.85867971354</v>
          </cell>
          <cell r="L229">
            <v>54759.369999999995</v>
          </cell>
          <cell r="M229">
            <v>81062.3</v>
          </cell>
          <cell r="N229">
            <v>0</v>
          </cell>
          <cell r="O229">
            <v>0</v>
          </cell>
          <cell r="P229">
            <v>0</v>
          </cell>
          <cell r="Q229">
            <v>0</v>
          </cell>
          <cell r="R229">
            <v>0</v>
          </cell>
          <cell r="T229">
            <v>0</v>
          </cell>
        </row>
        <row r="230">
          <cell r="B230">
            <v>36810</v>
          </cell>
          <cell r="C230" t="str">
            <v>Chapel Hill - Carboro City Schools</v>
          </cell>
          <cell r="D230">
            <v>86451538.920144767</v>
          </cell>
          <cell r="E230">
            <v>90058782.96810396</v>
          </cell>
          <cell r="F230">
            <v>1009278391.727854</v>
          </cell>
          <cell r="G230">
            <v>949490652.13117385</v>
          </cell>
          <cell r="H230">
            <v>4839997.24</v>
          </cell>
          <cell r="I230">
            <v>5227878.6800000006</v>
          </cell>
          <cell r="J230">
            <v>13799882.659474012</v>
          </cell>
          <cell r="K230">
            <v>14096289.09859463</v>
          </cell>
          <cell r="L230">
            <v>4839997.24</v>
          </cell>
          <cell r="M230">
            <v>5227878.6800000006</v>
          </cell>
          <cell r="N230">
            <v>0</v>
          </cell>
          <cell r="O230">
            <v>0</v>
          </cell>
          <cell r="P230">
            <v>0</v>
          </cell>
          <cell r="Q230">
            <v>0</v>
          </cell>
          <cell r="R230">
            <v>0</v>
          </cell>
          <cell r="T230">
            <v>0</v>
          </cell>
        </row>
        <row r="231">
          <cell r="B231">
            <v>36900</v>
          </cell>
          <cell r="C231" t="str">
            <v>Pamlico County Schools</v>
          </cell>
          <cell r="D231">
            <v>9056109.3044011164</v>
          </cell>
          <cell r="E231">
            <v>9271625.0902258474</v>
          </cell>
          <cell r="F231">
            <v>96356129.171299979</v>
          </cell>
          <cell r="G231">
            <v>92701481.320374876</v>
          </cell>
          <cell r="H231">
            <v>507007.10000000003</v>
          </cell>
          <cell r="I231">
            <v>538214.36999999988</v>
          </cell>
          <cell r="J231">
            <v>1445587.2887068433</v>
          </cell>
          <cell r="K231">
            <v>1451224.4489457</v>
          </cell>
          <cell r="L231">
            <v>507007.10000000003</v>
          </cell>
          <cell r="M231">
            <v>538214.36999999988</v>
          </cell>
          <cell r="N231">
            <v>0</v>
          </cell>
          <cell r="O231">
            <v>0</v>
          </cell>
          <cell r="P231">
            <v>0</v>
          </cell>
          <cell r="Q231">
            <v>0</v>
          </cell>
          <cell r="R231">
            <v>0</v>
          </cell>
          <cell r="T231">
            <v>0</v>
          </cell>
        </row>
        <row r="232">
          <cell r="B232">
            <v>36901</v>
          </cell>
          <cell r="C232" t="str">
            <v>Arapahoe Charter School</v>
          </cell>
          <cell r="D232">
            <v>2979048.3176238076</v>
          </cell>
          <cell r="E232">
            <v>3177108.1457614149</v>
          </cell>
          <cell r="F232">
            <v>31532940.005000003</v>
          </cell>
          <cell r="G232">
            <v>31549565.23931798</v>
          </cell>
          <cell r="H232">
            <v>166782.29</v>
          </cell>
          <cell r="I232">
            <v>184429.94</v>
          </cell>
          <cell r="J232">
            <v>475532.50912150636</v>
          </cell>
          <cell r="K232">
            <v>497291.14078761701</v>
          </cell>
          <cell r="L232">
            <v>166782.29</v>
          </cell>
          <cell r="M232">
            <v>184429.94</v>
          </cell>
          <cell r="N232">
            <v>0</v>
          </cell>
          <cell r="O232">
            <v>0</v>
          </cell>
          <cell r="P232">
            <v>0</v>
          </cell>
          <cell r="Q232">
            <v>0</v>
          </cell>
          <cell r="R232">
            <v>0</v>
          </cell>
          <cell r="T232">
            <v>0</v>
          </cell>
        </row>
        <row r="233">
          <cell r="B233">
            <v>36905</v>
          </cell>
          <cell r="C233" t="str">
            <v>Pamlico Community College</v>
          </cell>
          <cell r="D233">
            <v>3274361.7630293239</v>
          </cell>
          <cell r="E233">
            <v>3577401.5077290018</v>
          </cell>
          <cell r="F233">
            <v>28863283.236099988</v>
          </cell>
          <cell r="G233">
            <v>28647119.310463987</v>
          </cell>
          <cell r="H233">
            <v>183315.44</v>
          </cell>
          <cell r="I233">
            <v>207666.81999999998</v>
          </cell>
          <cell r="J233">
            <v>522672.1083150552</v>
          </cell>
          <cell r="K233">
            <v>559946.33963193127</v>
          </cell>
          <cell r="L233">
            <v>183315.44</v>
          </cell>
          <cell r="M233">
            <v>207666.81999999998</v>
          </cell>
          <cell r="N233">
            <v>0</v>
          </cell>
          <cell r="O233">
            <v>0</v>
          </cell>
          <cell r="P233">
            <v>0</v>
          </cell>
          <cell r="Q233">
            <v>0</v>
          </cell>
          <cell r="R233">
            <v>0</v>
          </cell>
          <cell r="T233">
            <v>0</v>
          </cell>
        </row>
        <row r="234">
          <cell r="B234">
            <v>37000</v>
          </cell>
          <cell r="C234" t="str">
            <v>Elizabeth City And Pasquotank County Schools</v>
          </cell>
          <cell r="D234">
            <v>30964110.284484569</v>
          </cell>
          <cell r="E234">
            <v>30658387.124872584</v>
          </cell>
          <cell r="F234">
            <v>332757912.24252808</v>
          </cell>
          <cell r="G234">
            <v>308087008.41017854</v>
          </cell>
          <cell r="H234">
            <v>1733528.52</v>
          </cell>
          <cell r="I234">
            <v>1779707.9100000001</v>
          </cell>
          <cell r="J234">
            <v>4942666.0753326472</v>
          </cell>
          <cell r="K234">
            <v>4798748.9278185833</v>
          </cell>
          <cell r="L234">
            <v>1733528.52</v>
          </cell>
          <cell r="M234">
            <v>1779707.9100000001</v>
          </cell>
          <cell r="N234">
            <v>0</v>
          </cell>
          <cell r="O234">
            <v>0</v>
          </cell>
          <cell r="P234">
            <v>0</v>
          </cell>
          <cell r="Q234">
            <v>0</v>
          </cell>
          <cell r="R234">
            <v>0</v>
          </cell>
          <cell r="T234">
            <v>0</v>
          </cell>
        </row>
        <row r="235">
          <cell r="B235">
            <v>37001</v>
          </cell>
          <cell r="C235" t="str">
            <v>N.E. ACADEMY OF AEROSPACE &amp; ADV.TECH</v>
          </cell>
          <cell r="D235">
            <v>525350.40451719856</v>
          </cell>
          <cell r="E235">
            <v>1033474.7010664229</v>
          </cell>
          <cell r="F235">
            <v>5375081.3422999987</v>
          </cell>
          <cell r="G235">
            <v>12119478.629130986</v>
          </cell>
          <cell r="H235">
            <v>29411.79</v>
          </cell>
          <cell r="I235">
            <v>59992.82</v>
          </cell>
          <cell r="J235">
            <v>83859.397160542823</v>
          </cell>
          <cell r="K235">
            <v>161762.76962876073</v>
          </cell>
          <cell r="L235">
            <v>29411.79</v>
          </cell>
          <cell r="M235">
            <v>59992.82</v>
          </cell>
          <cell r="N235">
            <v>0</v>
          </cell>
          <cell r="O235">
            <v>0</v>
          </cell>
          <cell r="P235">
            <v>0</v>
          </cell>
          <cell r="Q235">
            <v>0</v>
          </cell>
          <cell r="R235">
            <v>0</v>
          </cell>
          <cell r="T235">
            <v>0</v>
          </cell>
        </row>
        <row r="236">
          <cell r="B236">
            <v>37005</v>
          </cell>
          <cell r="C236" t="str">
            <v>College Of The Albemarle</v>
          </cell>
          <cell r="D236">
            <v>8273665.2729444532</v>
          </cell>
          <cell r="E236">
            <v>8461652.0870597586</v>
          </cell>
          <cell r="F236">
            <v>78274982.212499976</v>
          </cell>
          <cell r="G236">
            <v>69477270.843236879</v>
          </cell>
          <cell r="H236">
            <v>463201.9</v>
          </cell>
          <cell r="I236">
            <v>491195.74000000005</v>
          </cell>
          <cell r="J236">
            <v>1320689.1555263395</v>
          </cell>
          <cell r="K236">
            <v>1324444.880774877</v>
          </cell>
          <cell r="L236">
            <v>463201.9</v>
          </cell>
          <cell r="M236">
            <v>491195.74000000005</v>
          </cell>
          <cell r="N236">
            <v>0</v>
          </cell>
          <cell r="O236">
            <v>0</v>
          </cell>
          <cell r="P236">
            <v>0</v>
          </cell>
          <cell r="Q236">
            <v>0</v>
          </cell>
          <cell r="R236">
            <v>0</v>
          </cell>
          <cell r="T236">
            <v>0</v>
          </cell>
        </row>
        <row r="237">
          <cell r="B237">
            <v>37100</v>
          </cell>
          <cell r="C237" t="str">
            <v>Pender County Schools</v>
          </cell>
          <cell r="D237">
            <v>41739002.7318248</v>
          </cell>
          <cell r="E237">
            <v>44047773.275460571</v>
          </cell>
          <cell r="F237">
            <v>469086413.25363415</v>
          </cell>
          <cell r="G237">
            <v>459404254.3984701</v>
          </cell>
          <cell r="H237">
            <v>2336761.85</v>
          </cell>
          <cell r="I237">
            <v>2556956.77</v>
          </cell>
          <cell r="J237">
            <v>6662615.2318085637</v>
          </cell>
          <cell r="K237">
            <v>6894498.5239268653</v>
          </cell>
          <cell r="L237">
            <v>2336761.85</v>
          </cell>
          <cell r="M237">
            <v>2556956.77</v>
          </cell>
          <cell r="N237">
            <v>0</v>
          </cell>
          <cell r="O237">
            <v>0</v>
          </cell>
          <cell r="P237">
            <v>0</v>
          </cell>
          <cell r="Q237">
            <v>0</v>
          </cell>
          <cell r="R237">
            <v>0</v>
          </cell>
          <cell r="T237">
            <v>0</v>
          </cell>
        </row>
        <row r="238">
          <cell r="B238">
            <v>37200</v>
          </cell>
          <cell r="C238" t="str">
            <v>Perquimans County Schools</v>
          </cell>
          <cell r="D238">
            <v>10138785.054985629</v>
          </cell>
          <cell r="E238">
            <v>10182890.563182885</v>
          </cell>
          <cell r="F238">
            <v>106077821.91629998</v>
          </cell>
          <cell r="G238">
            <v>103116025.23351993</v>
          </cell>
          <cell r="H238">
            <v>567620.79999999993</v>
          </cell>
          <cell r="I238">
            <v>591112.99</v>
          </cell>
          <cell r="J238">
            <v>1618410.1036960022</v>
          </cell>
          <cell r="K238">
            <v>1593858.6388494147</v>
          </cell>
          <cell r="L238">
            <v>567620.79999999993</v>
          </cell>
          <cell r="M238">
            <v>591112.99</v>
          </cell>
          <cell r="N238">
            <v>0</v>
          </cell>
          <cell r="O238">
            <v>0</v>
          </cell>
          <cell r="P238">
            <v>0</v>
          </cell>
          <cell r="Q238">
            <v>0</v>
          </cell>
          <cell r="R238">
            <v>0</v>
          </cell>
          <cell r="T238">
            <v>0</v>
          </cell>
        </row>
        <row r="239">
          <cell r="B239">
            <v>37300</v>
          </cell>
          <cell r="C239" t="str">
            <v>Person County Schools</v>
          </cell>
          <cell r="D239">
            <v>25362369.060684435</v>
          </cell>
          <cell r="E239">
            <v>26044671.965837184</v>
          </cell>
          <cell r="F239">
            <v>278889167.66180271</v>
          </cell>
          <cell r="G239">
            <v>272406630.49796879</v>
          </cell>
          <cell r="H239">
            <v>1419914.53</v>
          </cell>
          <cell r="I239">
            <v>1511883.4700000002</v>
          </cell>
          <cell r="J239">
            <v>4048484.5194833605</v>
          </cell>
          <cell r="K239">
            <v>4076595.4569753748</v>
          </cell>
          <cell r="L239">
            <v>1419914.53</v>
          </cell>
          <cell r="M239">
            <v>1511883.4700000002</v>
          </cell>
          <cell r="N239">
            <v>0</v>
          </cell>
          <cell r="O239">
            <v>0</v>
          </cell>
          <cell r="P239">
            <v>0</v>
          </cell>
          <cell r="Q239">
            <v>0</v>
          </cell>
          <cell r="R239">
            <v>0</v>
          </cell>
          <cell r="T239">
            <v>0</v>
          </cell>
        </row>
        <row r="240">
          <cell r="B240">
            <v>37301</v>
          </cell>
          <cell r="C240" t="str">
            <v>Roxboro Community School</v>
          </cell>
          <cell r="D240">
            <v>2567657.7179447347</v>
          </cell>
          <cell r="E240">
            <v>2845826.425519323</v>
          </cell>
          <cell r="F240">
            <v>30536191.651600003</v>
          </cell>
          <cell r="G240">
            <v>31030166.309841964</v>
          </cell>
          <cell r="H240">
            <v>143750.54999999999</v>
          </cell>
          <cell r="I240">
            <v>165199.15999999997</v>
          </cell>
          <cell r="J240">
            <v>409864.01930982328</v>
          </cell>
          <cell r="K240">
            <v>445437.86509693629</v>
          </cell>
          <cell r="L240">
            <v>143750.54999999999</v>
          </cell>
          <cell r="M240">
            <v>165199.15999999997</v>
          </cell>
          <cell r="N240">
            <v>0</v>
          </cell>
          <cell r="O240">
            <v>0</v>
          </cell>
          <cell r="P240">
            <v>0</v>
          </cell>
          <cell r="Q240">
            <v>0</v>
          </cell>
          <cell r="R240">
            <v>0</v>
          </cell>
          <cell r="T240">
            <v>0</v>
          </cell>
        </row>
        <row r="241">
          <cell r="B241">
            <v>37305</v>
          </cell>
          <cell r="C241" t="str">
            <v>Piedmont Community College</v>
          </cell>
          <cell r="D241">
            <v>9038855.2464110572</v>
          </cell>
          <cell r="E241">
            <v>8994305.3023758288</v>
          </cell>
          <cell r="F241">
            <v>81814079.883749932</v>
          </cell>
          <cell r="G241">
            <v>65074501.857927896</v>
          </cell>
          <cell r="H241">
            <v>506041.13</v>
          </cell>
          <cell r="I241">
            <v>522116.06000000011</v>
          </cell>
          <cell r="J241">
            <v>1442833.0985716912</v>
          </cell>
          <cell r="K241">
            <v>1407817.4677112401</v>
          </cell>
          <cell r="L241">
            <v>506041.13</v>
          </cell>
          <cell r="M241">
            <v>522116.06000000011</v>
          </cell>
          <cell r="N241">
            <v>0</v>
          </cell>
          <cell r="O241">
            <v>0</v>
          </cell>
          <cell r="P241">
            <v>0</v>
          </cell>
          <cell r="Q241">
            <v>0</v>
          </cell>
          <cell r="R241">
            <v>0</v>
          </cell>
          <cell r="T241">
            <v>0</v>
          </cell>
        </row>
        <row r="242">
          <cell r="B242">
            <v>37400</v>
          </cell>
          <cell r="C242" t="str">
            <v>Pitt County Schools</v>
          </cell>
          <cell r="D242">
            <v>116972008.94740286</v>
          </cell>
          <cell r="E242">
            <v>119690393.45399933</v>
          </cell>
          <cell r="F242">
            <v>1375046115.4647663</v>
          </cell>
          <cell r="G242">
            <v>1293479586.9386725</v>
          </cell>
          <cell r="H242">
            <v>6548688.5199999996</v>
          </cell>
          <cell r="I242">
            <v>6947982.5899999989</v>
          </cell>
          <cell r="J242">
            <v>18671732.37260865</v>
          </cell>
          <cell r="K242">
            <v>18734323.658911355</v>
          </cell>
          <cell r="L242">
            <v>6548688.5199999996</v>
          </cell>
          <cell r="M242">
            <v>6947982.5899999989</v>
          </cell>
          <cell r="N242">
            <v>0</v>
          </cell>
          <cell r="O242">
            <v>0</v>
          </cell>
          <cell r="P242">
            <v>0</v>
          </cell>
          <cell r="Q242">
            <v>0</v>
          </cell>
          <cell r="R242">
            <v>0</v>
          </cell>
          <cell r="T242">
            <v>0</v>
          </cell>
        </row>
        <row r="243">
          <cell r="B243">
            <v>37405</v>
          </cell>
          <cell r="C243" t="str">
            <v>Pitt Community College</v>
          </cell>
          <cell r="D243">
            <v>27665803.396327414</v>
          </cell>
          <cell r="E243">
            <v>29111928.241287407</v>
          </cell>
          <cell r="F243">
            <v>305333633.06653422</v>
          </cell>
          <cell r="G243">
            <v>271266907.47741783</v>
          </cell>
          <cell r="H243">
            <v>1548872.51</v>
          </cell>
          <cell r="I243">
            <v>1689936.5499999998</v>
          </cell>
          <cell r="J243">
            <v>4416171.7109749811</v>
          </cell>
          <cell r="K243">
            <v>4556692.2312515508</v>
          </cell>
          <cell r="L243">
            <v>1548872.51</v>
          </cell>
          <cell r="M243">
            <v>1689936.5499999998</v>
          </cell>
          <cell r="N243">
            <v>0</v>
          </cell>
          <cell r="O243">
            <v>0</v>
          </cell>
          <cell r="P243">
            <v>0</v>
          </cell>
          <cell r="Q243">
            <v>0</v>
          </cell>
          <cell r="R243">
            <v>0</v>
          </cell>
          <cell r="T243">
            <v>0</v>
          </cell>
        </row>
        <row r="244">
          <cell r="B244">
            <v>37500</v>
          </cell>
          <cell r="C244" t="str">
            <v>Polk County Schools</v>
          </cell>
          <cell r="D244">
            <v>15035115.077906821</v>
          </cell>
          <cell r="E244">
            <v>14814341.409230214</v>
          </cell>
          <cell r="F244">
            <v>155277060.76849994</v>
          </cell>
          <cell r="G244">
            <v>143937323.11182672</v>
          </cell>
          <cell r="H244">
            <v>841742.28</v>
          </cell>
          <cell r="I244">
            <v>859966.9800000001</v>
          </cell>
          <cell r="J244">
            <v>2399989.9416302387</v>
          </cell>
          <cell r="K244">
            <v>2318788.156217379</v>
          </cell>
          <cell r="L244">
            <v>841742.28</v>
          </cell>
          <cell r="M244">
            <v>859966.9800000001</v>
          </cell>
          <cell r="N244">
            <v>0</v>
          </cell>
          <cell r="O244">
            <v>0</v>
          </cell>
          <cell r="P244">
            <v>0</v>
          </cell>
          <cell r="Q244">
            <v>0</v>
          </cell>
          <cell r="R244">
            <v>0</v>
          </cell>
          <cell r="T244">
            <v>0</v>
          </cell>
        </row>
        <row r="245">
          <cell r="B245">
            <v>37600</v>
          </cell>
          <cell r="C245" t="str">
            <v>Randolph County Schools</v>
          </cell>
          <cell r="D245">
            <v>83452976.121289343</v>
          </cell>
          <cell r="E245">
            <v>86299513.79462254</v>
          </cell>
          <cell r="F245">
            <v>949215821.66498089</v>
          </cell>
          <cell r="G245">
            <v>903023771.75274193</v>
          </cell>
          <cell r="H245">
            <v>4672122.43</v>
          </cell>
          <cell r="I245">
            <v>5009654.51</v>
          </cell>
          <cell r="J245">
            <v>13321235.138699494</v>
          </cell>
          <cell r="K245">
            <v>13507876.249538064</v>
          </cell>
          <cell r="L245">
            <v>4672122.43</v>
          </cell>
          <cell r="M245">
            <v>5009654.51</v>
          </cell>
          <cell r="N245">
            <v>0</v>
          </cell>
          <cell r="O245">
            <v>0</v>
          </cell>
          <cell r="P245">
            <v>0</v>
          </cell>
          <cell r="Q245">
            <v>0</v>
          </cell>
          <cell r="R245">
            <v>0</v>
          </cell>
          <cell r="T245">
            <v>0</v>
          </cell>
        </row>
        <row r="246">
          <cell r="B246">
            <v>37601</v>
          </cell>
          <cell r="C246" t="str">
            <v>Uwharrie Charter Academy</v>
          </cell>
          <cell r="D246">
            <v>2243354.590067415</v>
          </cell>
          <cell r="E246">
            <v>3016898.3283719029</v>
          </cell>
          <cell r="F246">
            <v>30084825.061999999</v>
          </cell>
          <cell r="G246">
            <v>36767887.207964979</v>
          </cell>
          <cell r="H246">
            <v>125594.41</v>
          </cell>
          <cell r="I246">
            <v>175129.82</v>
          </cell>
          <cell r="J246">
            <v>358096.92335400369</v>
          </cell>
          <cell r="K246">
            <v>472214.58714203356</v>
          </cell>
          <cell r="L246">
            <v>125594.41</v>
          </cell>
          <cell r="M246">
            <v>175129.82</v>
          </cell>
          <cell r="N246">
            <v>0</v>
          </cell>
          <cell r="O246">
            <v>0</v>
          </cell>
          <cell r="P246">
            <v>0</v>
          </cell>
          <cell r="Q246">
            <v>0</v>
          </cell>
          <cell r="R246">
            <v>0</v>
          </cell>
          <cell r="T246">
            <v>0</v>
          </cell>
        </row>
        <row r="247">
          <cell r="B247">
            <v>37605</v>
          </cell>
          <cell r="C247" t="str">
            <v>Randolph Community College</v>
          </cell>
          <cell r="D247">
            <v>10384906.653599625</v>
          </cell>
          <cell r="E247">
            <v>10831037.545612894</v>
          </cell>
          <cell r="F247">
            <v>114348177.09332833</v>
          </cell>
          <cell r="G247">
            <v>102819740.76210187</v>
          </cell>
          <cell r="H247">
            <v>581399.93999999994</v>
          </cell>
          <cell r="I247">
            <v>628737.67999999993</v>
          </cell>
          <cell r="J247">
            <v>1657697.4226177926</v>
          </cell>
          <cell r="K247">
            <v>1695308.6800514041</v>
          </cell>
          <cell r="L247">
            <v>581399.93999999994</v>
          </cell>
          <cell r="M247">
            <v>628737.67999999993</v>
          </cell>
          <cell r="N247">
            <v>0</v>
          </cell>
          <cell r="O247">
            <v>0</v>
          </cell>
          <cell r="P247">
            <v>0</v>
          </cell>
          <cell r="Q247">
            <v>0</v>
          </cell>
          <cell r="R247">
            <v>0</v>
          </cell>
          <cell r="T247">
            <v>0</v>
          </cell>
        </row>
        <row r="248">
          <cell r="B248">
            <v>37610</v>
          </cell>
          <cell r="C248" t="str">
            <v>Asheboro City Schools</v>
          </cell>
          <cell r="D248">
            <v>23940299.557365824</v>
          </cell>
          <cell r="E248">
            <v>25368166.144426282</v>
          </cell>
          <cell r="F248">
            <v>290741738.90029997</v>
          </cell>
          <cell r="G248">
            <v>283491866.94597858</v>
          </cell>
          <cell r="H248">
            <v>1340299.8400000001</v>
          </cell>
          <cell r="I248">
            <v>1472612.5600000003</v>
          </cell>
          <cell r="J248">
            <v>3821485.7578124967</v>
          </cell>
          <cell r="K248">
            <v>3970706.5994847324</v>
          </cell>
          <cell r="L248">
            <v>1340299.8400000001</v>
          </cell>
          <cell r="M248">
            <v>1472612.5600000003</v>
          </cell>
          <cell r="N248">
            <v>0</v>
          </cell>
          <cell r="O248">
            <v>0</v>
          </cell>
          <cell r="P248">
            <v>0</v>
          </cell>
          <cell r="Q248">
            <v>0</v>
          </cell>
          <cell r="R248">
            <v>0</v>
          </cell>
          <cell r="T248">
            <v>0</v>
          </cell>
        </row>
        <row r="249">
          <cell r="B249">
            <v>37700</v>
          </cell>
          <cell r="C249" t="str">
            <v>Richmond County Schools</v>
          </cell>
          <cell r="D249">
            <v>36928933.889285728</v>
          </cell>
          <cell r="E249">
            <v>37958971.613284469</v>
          </cell>
          <cell r="F249">
            <v>405573250.77566701</v>
          </cell>
          <cell r="G249">
            <v>378798589.57496321</v>
          </cell>
          <cell r="H249">
            <v>2067469.7099999997</v>
          </cell>
          <cell r="I249">
            <v>2203504.1100000003</v>
          </cell>
          <cell r="J249">
            <v>5894804.8904293915</v>
          </cell>
          <cell r="K249">
            <v>5941459.7900541686</v>
          </cell>
          <cell r="L249">
            <v>2067469.7099999997</v>
          </cell>
          <cell r="M249">
            <v>2203504.1100000003</v>
          </cell>
          <cell r="N249">
            <v>0</v>
          </cell>
          <cell r="O249">
            <v>0</v>
          </cell>
          <cell r="P249">
            <v>0</v>
          </cell>
          <cell r="Q249">
            <v>0</v>
          </cell>
          <cell r="R249">
            <v>0</v>
          </cell>
          <cell r="T249">
            <v>0</v>
          </cell>
        </row>
        <row r="250">
          <cell r="B250">
            <v>37705</v>
          </cell>
          <cell r="C250" t="str">
            <v>Richmond Technical College</v>
          </cell>
          <cell r="D250">
            <v>10952508.664287999</v>
          </cell>
          <cell r="E250">
            <v>11721415.201006364</v>
          </cell>
          <cell r="F250">
            <v>117724140.23142754</v>
          </cell>
          <cell r="G250">
            <v>104863737.45935293</v>
          </cell>
          <cell r="H250">
            <v>613177.19000000006</v>
          </cell>
          <cell r="I250">
            <v>680423.77000000014</v>
          </cell>
          <cell r="J250">
            <v>1748301.2596647681</v>
          </cell>
          <cell r="K250">
            <v>1834673.4418625913</v>
          </cell>
          <cell r="L250">
            <v>613177.19000000006</v>
          </cell>
          <cell r="M250">
            <v>680423.77000000014</v>
          </cell>
          <cell r="N250">
            <v>0</v>
          </cell>
          <cell r="O250">
            <v>0</v>
          </cell>
          <cell r="P250">
            <v>0</v>
          </cell>
          <cell r="Q250">
            <v>0</v>
          </cell>
          <cell r="R250">
            <v>0</v>
          </cell>
          <cell r="T250">
            <v>0</v>
          </cell>
        </row>
        <row r="251">
          <cell r="B251">
            <v>37800</v>
          </cell>
          <cell r="C251" t="str">
            <v>Robeson County Schools</v>
          </cell>
          <cell r="D251">
            <v>113011828.34260319</v>
          </cell>
          <cell r="E251">
            <v>118424851.45292202</v>
          </cell>
          <cell r="F251">
            <v>1221532959.1897588</v>
          </cell>
          <cell r="G251">
            <v>1162520811.3048315</v>
          </cell>
          <cell r="H251">
            <v>6326977.4499999993</v>
          </cell>
          <cell r="I251">
            <v>6874518.3499999996</v>
          </cell>
          <cell r="J251">
            <v>18039585.989337895</v>
          </cell>
          <cell r="K251">
            <v>18536236.972353332</v>
          </cell>
          <cell r="L251">
            <v>6326977.4499999993</v>
          </cell>
          <cell r="M251">
            <v>6874518.3499999996</v>
          </cell>
          <cell r="N251">
            <v>0</v>
          </cell>
          <cell r="O251">
            <v>0</v>
          </cell>
          <cell r="P251">
            <v>0</v>
          </cell>
          <cell r="Q251">
            <v>0</v>
          </cell>
          <cell r="R251">
            <v>0</v>
          </cell>
          <cell r="T251">
            <v>0</v>
          </cell>
        </row>
        <row r="252">
          <cell r="B252">
            <v>37801</v>
          </cell>
          <cell r="C252" t="str">
            <v>Southeastern Academy Charter School</v>
          </cell>
          <cell r="D252">
            <v>693159.72477163619</v>
          </cell>
          <cell r="E252">
            <v>722732.30346463248</v>
          </cell>
          <cell r="F252">
            <v>7657240.9675000003</v>
          </cell>
          <cell r="G252">
            <v>9363469.0708739925</v>
          </cell>
          <cell r="H252">
            <v>38806.61</v>
          </cell>
          <cell r="I252">
            <v>41954.340000000004</v>
          </cell>
          <cell r="J252">
            <v>110646.06813948734</v>
          </cell>
          <cell r="K252">
            <v>113124.37448925892</v>
          </cell>
          <cell r="L252">
            <v>38806.61</v>
          </cell>
          <cell r="M252">
            <v>41954.340000000004</v>
          </cell>
          <cell r="N252">
            <v>0</v>
          </cell>
          <cell r="O252">
            <v>0</v>
          </cell>
          <cell r="P252">
            <v>0</v>
          </cell>
          <cell r="Q252">
            <v>0</v>
          </cell>
          <cell r="R252">
            <v>0</v>
          </cell>
          <cell r="T252">
            <v>0</v>
          </cell>
        </row>
        <row r="253">
          <cell r="B253">
            <v>37805</v>
          </cell>
          <cell r="C253" t="str">
            <v>Robeson Community College</v>
          </cell>
          <cell r="D253">
            <v>9676642.907547418</v>
          </cell>
          <cell r="E253">
            <v>9673956.7082152423</v>
          </cell>
          <cell r="F253">
            <v>100100336.04870005</v>
          </cell>
          <cell r="G253">
            <v>83306658.353723899</v>
          </cell>
          <cell r="H253">
            <v>541747.73</v>
          </cell>
          <cell r="I253">
            <v>561569.56999999995</v>
          </cell>
          <cell r="J253">
            <v>1544640.3653396314</v>
          </cell>
          <cell r="K253">
            <v>1514198.6821495008</v>
          </cell>
          <cell r="L253">
            <v>541747.73</v>
          </cell>
          <cell r="M253">
            <v>561569.56999999995</v>
          </cell>
          <cell r="N253">
            <v>0</v>
          </cell>
          <cell r="O253">
            <v>0</v>
          </cell>
          <cell r="P253">
            <v>0</v>
          </cell>
          <cell r="Q253">
            <v>0</v>
          </cell>
          <cell r="R253">
            <v>0</v>
          </cell>
          <cell r="T253">
            <v>0</v>
          </cell>
        </row>
        <row r="254">
          <cell r="B254">
            <v>37900</v>
          </cell>
          <cell r="C254" t="str">
            <v>Rockingham County Schools</v>
          </cell>
          <cell r="D254">
            <v>63694943.618241444</v>
          </cell>
          <cell r="E254">
            <v>62943281.883179337</v>
          </cell>
          <cell r="F254">
            <v>664846029.47670257</v>
          </cell>
          <cell r="G254">
            <v>620087213.64446712</v>
          </cell>
          <cell r="H254">
            <v>3565967.19</v>
          </cell>
          <cell r="I254">
            <v>3653833.9800000004</v>
          </cell>
          <cell r="J254">
            <v>10167346.456902992</v>
          </cell>
          <cell r="K254">
            <v>9852084.0388646182</v>
          </cell>
          <cell r="L254">
            <v>3565967.19</v>
          </cell>
          <cell r="M254">
            <v>3653833.9800000004</v>
          </cell>
          <cell r="N254">
            <v>0</v>
          </cell>
          <cell r="O254">
            <v>0</v>
          </cell>
          <cell r="P254">
            <v>0</v>
          </cell>
          <cell r="Q254">
            <v>0</v>
          </cell>
          <cell r="R254">
            <v>0</v>
          </cell>
          <cell r="T254">
            <v>0</v>
          </cell>
        </row>
        <row r="255">
          <cell r="B255">
            <v>37901</v>
          </cell>
          <cell r="C255" t="str">
            <v>Bethany Community Middle School</v>
          </cell>
          <cell r="D255">
            <v>765469.69079542742</v>
          </cell>
          <cell r="E255">
            <v>870379.59377585922</v>
          </cell>
          <cell r="F255">
            <v>9814330.6091000009</v>
          </cell>
          <cell r="G255">
            <v>8541701.1664729919</v>
          </cell>
          <cell r="H255">
            <v>42854.89</v>
          </cell>
          <cell r="I255">
            <v>50525.21</v>
          </cell>
          <cell r="J255">
            <v>122188.59310437668</v>
          </cell>
          <cell r="K255">
            <v>136234.60116851915</v>
          </cell>
          <cell r="L255">
            <v>42854.89</v>
          </cell>
          <cell r="M255">
            <v>50525.21</v>
          </cell>
          <cell r="N255">
            <v>0</v>
          </cell>
          <cell r="O255">
            <v>0</v>
          </cell>
          <cell r="P255">
            <v>0</v>
          </cell>
          <cell r="Q255">
            <v>0</v>
          </cell>
          <cell r="R255">
            <v>0</v>
          </cell>
          <cell r="T255">
            <v>0</v>
          </cell>
        </row>
        <row r="256">
          <cell r="B256">
            <v>37905</v>
          </cell>
          <cell r="C256" t="str">
            <v>Rockingham Community College</v>
          </cell>
          <cell r="D256">
            <v>8033007.629048679</v>
          </cell>
          <cell r="E256">
            <v>8366768.7886085166</v>
          </cell>
          <cell r="F256">
            <v>75719521.621150032</v>
          </cell>
          <cell r="G256">
            <v>69309993.364459977</v>
          </cell>
          <cell r="H256">
            <v>449728.66</v>
          </cell>
          <cell r="I256">
            <v>485687.80000000016</v>
          </cell>
          <cell r="J256">
            <v>1282274.0239005762</v>
          </cell>
          <cell r="K256">
            <v>1309593.4430636808</v>
          </cell>
          <cell r="L256">
            <v>449728.66</v>
          </cell>
          <cell r="M256">
            <v>485687.80000000016</v>
          </cell>
          <cell r="N256">
            <v>0</v>
          </cell>
          <cell r="O256">
            <v>0</v>
          </cell>
          <cell r="P256">
            <v>0</v>
          </cell>
          <cell r="Q256">
            <v>0</v>
          </cell>
          <cell r="R256">
            <v>0</v>
          </cell>
          <cell r="T256">
            <v>0</v>
          </cell>
        </row>
        <row r="257">
          <cell r="B257">
            <v>38000</v>
          </cell>
          <cell r="C257" t="str">
            <v>Rowan-Salisbury School System</v>
          </cell>
          <cell r="D257">
            <v>96701429.448605418</v>
          </cell>
          <cell r="E257">
            <v>100687984.24390092</v>
          </cell>
          <cell r="F257">
            <v>1063827735.6275914</v>
          </cell>
          <cell r="G257">
            <v>1022596537.0759444</v>
          </cell>
          <cell r="H257">
            <v>5413838.29</v>
          </cell>
          <cell r="I257">
            <v>5844899.8400000008</v>
          </cell>
          <cell r="J257">
            <v>15436028.046034057</v>
          </cell>
          <cell r="K257">
            <v>15760005.719369428</v>
          </cell>
          <cell r="L257">
            <v>5413838.29</v>
          </cell>
          <cell r="M257">
            <v>5844899.8400000008</v>
          </cell>
          <cell r="N257">
            <v>0</v>
          </cell>
          <cell r="O257">
            <v>0</v>
          </cell>
          <cell r="P257">
            <v>0</v>
          </cell>
          <cell r="Q257">
            <v>0</v>
          </cell>
          <cell r="R257">
            <v>0</v>
          </cell>
          <cell r="T257">
            <v>0</v>
          </cell>
        </row>
        <row r="258">
          <cell r="B258">
            <v>38005</v>
          </cell>
          <cell r="C258" t="str">
            <v>Rowan-Cabarrus Community College</v>
          </cell>
          <cell r="D258">
            <v>20849938.03238868</v>
          </cell>
          <cell r="E258">
            <v>20155247.126111947</v>
          </cell>
          <cell r="F258">
            <v>226478136.59690002</v>
          </cell>
          <cell r="G258">
            <v>183100319.32193506</v>
          </cell>
          <cell r="H258">
            <v>1167285.67</v>
          </cell>
          <cell r="I258">
            <v>1170004.5599999998</v>
          </cell>
          <cell r="J258">
            <v>3328184.8061726373</v>
          </cell>
          <cell r="K258">
            <v>3154763.821802001</v>
          </cell>
          <cell r="L258">
            <v>1167285.67</v>
          </cell>
          <cell r="M258">
            <v>1170004.5599999998</v>
          </cell>
          <cell r="N258">
            <v>0</v>
          </cell>
          <cell r="O258">
            <v>0</v>
          </cell>
          <cell r="P258">
            <v>0</v>
          </cell>
          <cell r="Q258">
            <v>0</v>
          </cell>
          <cell r="R258">
            <v>0</v>
          </cell>
          <cell r="T258">
            <v>0</v>
          </cell>
        </row>
        <row r="259">
          <cell r="B259">
            <v>38100</v>
          </cell>
          <cell r="C259" t="str">
            <v>Rutherford County Schools</v>
          </cell>
          <cell r="D259">
            <v>45727085.050865203</v>
          </cell>
          <cell r="E259">
            <v>46787594.88387011</v>
          </cell>
          <cell r="F259">
            <v>483787440.85721403</v>
          </cell>
          <cell r="G259">
            <v>450185538.55312169</v>
          </cell>
          <cell r="H259">
            <v>2560035.0000000005</v>
          </cell>
          <cell r="I259">
            <v>2716002.39</v>
          </cell>
          <cell r="J259">
            <v>7299215.4442109875</v>
          </cell>
          <cell r="K259">
            <v>7323344.1755985729</v>
          </cell>
          <cell r="L259">
            <v>2560035.0000000005</v>
          </cell>
          <cell r="M259">
            <v>2716002.39</v>
          </cell>
          <cell r="N259">
            <v>0</v>
          </cell>
          <cell r="O259">
            <v>0</v>
          </cell>
          <cell r="P259">
            <v>0</v>
          </cell>
          <cell r="Q259">
            <v>0</v>
          </cell>
          <cell r="R259">
            <v>0</v>
          </cell>
          <cell r="T259">
            <v>0</v>
          </cell>
        </row>
        <row r="260">
          <cell r="B260">
            <v>38105</v>
          </cell>
          <cell r="C260" t="str">
            <v>Isothermal Community College</v>
          </cell>
          <cell r="D260">
            <v>9389086.8846137021</v>
          </cell>
          <cell r="E260">
            <v>9459554.8105258606</v>
          </cell>
          <cell r="F260">
            <v>102012225.57402246</v>
          </cell>
          <cell r="G260">
            <v>86375398.725624949</v>
          </cell>
          <cell r="H260">
            <v>525648.88000000012</v>
          </cell>
          <cell r="I260">
            <v>549123.62</v>
          </cell>
          <cell r="J260">
            <v>1498739.049711511</v>
          </cell>
          <cell r="K260">
            <v>1480639.8105601829</v>
          </cell>
          <cell r="L260">
            <v>525648.88000000012</v>
          </cell>
          <cell r="M260">
            <v>549123.62</v>
          </cell>
          <cell r="N260">
            <v>0</v>
          </cell>
          <cell r="O260">
            <v>0</v>
          </cell>
          <cell r="P260">
            <v>0</v>
          </cell>
          <cell r="Q260">
            <v>0</v>
          </cell>
          <cell r="R260">
            <v>0</v>
          </cell>
          <cell r="T260">
            <v>0</v>
          </cell>
        </row>
        <row r="261">
          <cell r="B261">
            <v>38200</v>
          </cell>
          <cell r="C261" t="str">
            <v>Sampson County Schools</v>
          </cell>
          <cell r="D261">
            <v>42774440.012825973</v>
          </cell>
          <cell r="E261">
            <v>43027604.430980049</v>
          </cell>
          <cell r="F261">
            <v>476345202.25749987</v>
          </cell>
          <cell r="G261">
            <v>440038813.65153754</v>
          </cell>
          <cell r="H261">
            <v>2394730.9</v>
          </cell>
          <cell r="I261">
            <v>2497736.35</v>
          </cell>
          <cell r="J261">
            <v>6827897.5756227057</v>
          </cell>
          <cell r="K261">
            <v>6734818.4295792682</v>
          </cell>
          <cell r="L261">
            <v>2394730.9</v>
          </cell>
          <cell r="M261">
            <v>2497736.35</v>
          </cell>
          <cell r="N261">
            <v>0</v>
          </cell>
          <cell r="O261">
            <v>0</v>
          </cell>
          <cell r="P261">
            <v>0</v>
          </cell>
          <cell r="Q261">
            <v>0</v>
          </cell>
          <cell r="R261">
            <v>0</v>
          </cell>
          <cell r="T261">
            <v>0</v>
          </cell>
        </row>
        <row r="262">
          <cell r="B262">
            <v>38205</v>
          </cell>
          <cell r="C262" t="str">
            <v>Sampson Community College</v>
          </cell>
          <cell r="D262">
            <v>6838324.7363582896</v>
          </cell>
          <cell r="E262">
            <v>7107113.3026191806</v>
          </cell>
          <cell r="F262">
            <v>65200642.752300002</v>
          </cell>
          <cell r="G262">
            <v>58145105.223960929</v>
          </cell>
          <cell r="H262">
            <v>382844.23</v>
          </cell>
          <cell r="I262">
            <v>412565.27</v>
          </cell>
          <cell r="J262">
            <v>1091571.9966106177</v>
          </cell>
          <cell r="K262">
            <v>1112428.1326971706</v>
          </cell>
          <cell r="L262">
            <v>382844.23</v>
          </cell>
          <cell r="M262">
            <v>412565.27</v>
          </cell>
          <cell r="N262">
            <v>0</v>
          </cell>
          <cell r="O262">
            <v>0</v>
          </cell>
          <cell r="P262">
            <v>0</v>
          </cell>
          <cell r="Q262">
            <v>0</v>
          </cell>
          <cell r="R262">
            <v>0</v>
          </cell>
          <cell r="T262">
            <v>0</v>
          </cell>
        </row>
        <row r="263">
          <cell r="B263">
            <v>38210</v>
          </cell>
          <cell r="C263" t="str">
            <v>Clinton City Schools</v>
          </cell>
          <cell r="D263">
            <v>15468423.298627207</v>
          </cell>
          <cell r="E263">
            <v>16155622.916209143</v>
          </cell>
          <cell r="F263">
            <v>174115813.97849998</v>
          </cell>
          <cell r="G263">
            <v>166544969.64512578</v>
          </cell>
          <cell r="H263">
            <v>866001.07999999973</v>
          </cell>
          <cell r="I263">
            <v>937827.87</v>
          </cell>
          <cell r="J263">
            <v>2469157.0458370266</v>
          </cell>
          <cell r="K263">
            <v>2528729.8327740119</v>
          </cell>
          <cell r="L263">
            <v>866001.07999999973</v>
          </cell>
          <cell r="M263">
            <v>937827.87</v>
          </cell>
          <cell r="N263">
            <v>0</v>
          </cell>
          <cell r="O263">
            <v>0</v>
          </cell>
          <cell r="P263">
            <v>0</v>
          </cell>
          <cell r="Q263">
            <v>0</v>
          </cell>
          <cell r="R263">
            <v>0</v>
          </cell>
          <cell r="T263">
            <v>0</v>
          </cell>
        </row>
        <row r="264">
          <cell r="B264">
            <v>38300</v>
          </cell>
          <cell r="C264" t="str">
            <v>Scotland County Schools</v>
          </cell>
          <cell r="D264">
            <v>33930884.977247059</v>
          </cell>
          <cell r="E264">
            <v>34394196.19893463</v>
          </cell>
          <cell r="F264">
            <v>369430242.53882217</v>
          </cell>
          <cell r="G264">
            <v>345579070.7742579</v>
          </cell>
          <cell r="H264">
            <v>1899623.67</v>
          </cell>
          <cell r="I264">
            <v>1996570.2300000002</v>
          </cell>
          <cell r="J264">
            <v>5416239.3991694469</v>
          </cell>
          <cell r="K264">
            <v>5383489.7269895272</v>
          </cell>
          <cell r="L264">
            <v>1899623.67</v>
          </cell>
          <cell r="M264">
            <v>1996570.2300000002</v>
          </cell>
          <cell r="N264">
            <v>0</v>
          </cell>
          <cell r="O264">
            <v>0</v>
          </cell>
          <cell r="P264">
            <v>0</v>
          </cell>
          <cell r="Q264">
            <v>0</v>
          </cell>
          <cell r="R264">
            <v>0</v>
          </cell>
          <cell r="T264">
            <v>0</v>
          </cell>
        </row>
        <row r="265">
          <cell r="B265">
            <v>38400</v>
          </cell>
          <cell r="C265" t="str">
            <v>Stanly County Schools</v>
          </cell>
          <cell r="D265">
            <v>41764547.032715701</v>
          </cell>
          <cell r="E265">
            <v>42796385.026180372</v>
          </cell>
          <cell r="F265">
            <v>458713322.32009977</v>
          </cell>
          <cell r="G265">
            <v>428548751.62863362</v>
          </cell>
          <cell r="H265">
            <v>2338191.9500000002</v>
          </cell>
          <cell r="I265">
            <v>2484314.15</v>
          </cell>
          <cell r="J265">
            <v>6666692.7573137879</v>
          </cell>
          <cell r="K265">
            <v>6698627.2279236168</v>
          </cell>
          <cell r="L265">
            <v>2338191.9500000002</v>
          </cell>
          <cell r="M265">
            <v>2484314.15</v>
          </cell>
          <cell r="N265">
            <v>0</v>
          </cell>
          <cell r="O265">
            <v>0</v>
          </cell>
          <cell r="P265">
            <v>0</v>
          </cell>
          <cell r="Q265">
            <v>0</v>
          </cell>
          <cell r="R265">
            <v>0</v>
          </cell>
          <cell r="T265">
            <v>0</v>
          </cell>
        </row>
        <row r="266">
          <cell r="B266">
            <v>38402</v>
          </cell>
          <cell r="C266" t="str">
            <v>Gray Stone Day School</v>
          </cell>
          <cell r="D266">
            <v>1385648.5566396555</v>
          </cell>
          <cell r="E266">
            <v>1560866.7283194412</v>
          </cell>
          <cell r="F266">
            <v>16404845.884299995</v>
          </cell>
          <cell r="G266">
            <v>17561382.264398977</v>
          </cell>
          <cell r="H266">
            <v>77575.659999999989</v>
          </cell>
          <cell r="I266">
            <v>90607.729999999981</v>
          </cell>
          <cell r="J266">
            <v>221185.04456652363</v>
          </cell>
          <cell r="K266">
            <v>244311.8585619904</v>
          </cell>
          <cell r="L266">
            <v>77575.659999999989</v>
          </cell>
          <cell r="M266">
            <v>90607.729999999981</v>
          </cell>
          <cell r="N266">
            <v>0</v>
          </cell>
          <cell r="O266">
            <v>0</v>
          </cell>
          <cell r="P266">
            <v>0</v>
          </cell>
          <cell r="Q266">
            <v>0</v>
          </cell>
          <cell r="R266">
            <v>0</v>
          </cell>
          <cell r="T266">
            <v>0</v>
          </cell>
        </row>
        <row r="267">
          <cell r="B267">
            <v>38405</v>
          </cell>
          <cell r="C267" t="str">
            <v>Stanly Community College</v>
          </cell>
          <cell r="D267">
            <v>10150218.992003527</v>
          </cell>
          <cell r="E267">
            <v>10779303.534546891</v>
          </cell>
          <cell r="F267">
            <v>117070466.92346326</v>
          </cell>
          <cell r="G267">
            <v>102752607.64582583</v>
          </cell>
          <cell r="H267">
            <v>568260.92999999993</v>
          </cell>
          <cell r="I267">
            <v>625734.5399999998</v>
          </cell>
          <cell r="J267">
            <v>1620235.2532671222</v>
          </cell>
          <cell r="K267">
            <v>1687211.1069754434</v>
          </cell>
          <cell r="L267">
            <v>568260.92999999993</v>
          </cell>
          <cell r="M267">
            <v>625734.5399999998</v>
          </cell>
          <cell r="N267">
            <v>0</v>
          </cell>
          <cell r="O267">
            <v>0</v>
          </cell>
          <cell r="P267">
            <v>0</v>
          </cell>
          <cell r="Q267">
            <v>0</v>
          </cell>
          <cell r="R267">
            <v>0</v>
          </cell>
          <cell r="T267">
            <v>0</v>
          </cell>
        </row>
        <row r="268">
          <cell r="B268">
            <v>38500</v>
          </cell>
          <cell r="C268" t="str">
            <v>Stokes County Schools</v>
          </cell>
          <cell r="D268">
            <v>33601512.463987008</v>
          </cell>
          <cell r="E268">
            <v>33512975.708462659</v>
          </cell>
          <cell r="F268">
            <v>367779268.44990003</v>
          </cell>
          <cell r="G268">
            <v>334819335.50599766</v>
          </cell>
          <cell r="H268">
            <v>1881183.72</v>
          </cell>
          <cell r="I268">
            <v>1945415.71</v>
          </cell>
          <cell r="J268">
            <v>5363663.0993022658</v>
          </cell>
          <cell r="K268">
            <v>5245558.2739551496</v>
          </cell>
          <cell r="L268">
            <v>1881183.72</v>
          </cell>
          <cell r="M268">
            <v>1945415.71</v>
          </cell>
          <cell r="N268">
            <v>0</v>
          </cell>
          <cell r="O268">
            <v>0</v>
          </cell>
          <cell r="P268">
            <v>0</v>
          </cell>
          <cell r="Q268">
            <v>0</v>
          </cell>
          <cell r="R268">
            <v>0</v>
          </cell>
          <cell r="T268">
            <v>0</v>
          </cell>
        </row>
        <row r="269">
          <cell r="B269">
            <v>38600</v>
          </cell>
          <cell r="C269" t="str">
            <v>Surry County Schools</v>
          </cell>
          <cell r="D269">
            <v>41423892.587193064</v>
          </cell>
          <cell r="E269">
            <v>42550806.355770677</v>
          </cell>
          <cell r="F269">
            <v>450038630.31700045</v>
          </cell>
          <cell r="G269">
            <v>430976423.13745254</v>
          </cell>
          <cell r="H269">
            <v>2319120.38</v>
          </cell>
          <cell r="I269">
            <v>2470058.3999999994</v>
          </cell>
          <cell r="J269">
            <v>6612315.5717325928</v>
          </cell>
          <cell r="K269">
            <v>6660188.4680330958</v>
          </cell>
          <cell r="L269">
            <v>2319120.38</v>
          </cell>
          <cell r="M269">
            <v>2470058.3999999994</v>
          </cell>
          <cell r="N269">
            <v>0</v>
          </cell>
          <cell r="O269">
            <v>0</v>
          </cell>
          <cell r="P269">
            <v>0</v>
          </cell>
          <cell r="Q269">
            <v>0</v>
          </cell>
          <cell r="R269">
            <v>0</v>
          </cell>
          <cell r="T269">
            <v>0</v>
          </cell>
        </row>
        <row r="270">
          <cell r="B270">
            <v>38601</v>
          </cell>
          <cell r="C270" t="str">
            <v>Bridges Charter Schools</v>
          </cell>
          <cell r="D270">
            <v>498200.31896082335</v>
          </cell>
          <cell r="E270">
            <v>463579.55768727168</v>
          </cell>
          <cell r="F270">
            <v>6343044.9625999983</v>
          </cell>
          <cell r="G270">
            <v>5026513.80963</v>
          </cell>
          <cell r="H270">
            <v>27891.790000000005</v>
          </cell>
          <cell r="I270">
            <v>26910.620000000003</v>
          </cell>
          <cell r="J270">
            <v>79525.547242396904</v>
          </cell>
          <cell r="K270">
            <v>72560.956854955672</v>
          </cell>
          <cell r="L270">
            <v>27891.790000000005</v>
          </cell>
          <cell r="M270">
            <v>26910.620000000003</v>
          </cell>
          <cell r="N270">
            <v>0</v>
          </cell>
          <cell r="O270">
            <v>0</v>
          </cell>
          <cell r="P270">
            <v>0</v>
          </cell>
          <cell r="Q270">
            <v>0</v>
          </cell>
          <cell r="R270">
            <v>0</v>
          </cell>
          <cell r="T270">
            <v>0</v>
          </cell>
        </row>
        <row r="271">
          <cell r="B271">
            <v>38602</v>
          </cell>
          <cell r="C271" t="str">
            <v>Millennium Charter Academy</v>
          </cell>
          <cell r="D271">
            <v>2489373.3041466703</v>
          </cell>
          <cell r="E271">
            <v>3029822.9594189031</v>
          </cell>
          <cell r="F271">
            <v>28381714.315299999</v>
          </cell>
          <cell r="G271">
            <v>31261727.881989967</v>
          </cell>
          <cell r="H271">
            <v>139367.79000000004</v>
          </cell>
          <cell r="I271">
            <v>175880.09</v>
          </cell>
          <cell r="J271">
            <v>397367.81926557788</v>
          </cell>
          <cell r="K271">
            <v>474237.5917810782</v>
          </cell>
          <cell r="L271">
            <v>139367.79000000004</v>
          </cell>
          <cell r="M271">
            <v>175880.09</v>
          </cell>
          <cell r="N271">
            <v>0</v>
          </cell>
          <cell r="O271">
            <v>0</v>
          </cell>
          <cell r="P271">
            <v>0</v>
          </cell>
          <cell r="Q271">
            <v>0</v>
          </cell>
          <cell r="R271">
            <v>0</v>
          </cell>
          <cell r="T271">
            <v>0</v>
          </cell>
        </row>
        <row r="272">
          <cell r="B272">
            <v>38605</v>
          </cell>
          <cell r="C272" t="str">
            <v>Surry Community College</v>
          </cell>
          <cell r="D272">
            <v>11759865.39990841</v>
          </cell>
          <cell r="E272">
            <v>11956873.909595812</v>
          </cell>
          <cell r="F272">
            <v>126935357.52603805</v>
          </cell>
          <cell r="G272">
            <v>110444435.75964284</v>
          </cell>
          <cell r="H272">
            <v>658377.12999999989</v>
          </cell>
          <cell r="I272">
            <v>694092.06000000017</v>
          </cell>
          <cell r="J272">
            <v>1877176.0993155576</v>
          </cell>
          <cell r="K272">
            <v>1871528.1929226199</v>
          </cell>
          <cell r="L272">
            <v>658377.12999999989</v>
          </cell>
          <cell r="M272">
            <v>694092.06000000017</v>
          </cell>
          <cell r="N272">
            <v>0</v>
          </cell>
          <cell r="O272">
            <v>0</v>
          </cell>
          <cell r="P272">
            <v>0</v>
          </cell>
          <cell r="Q272">
            <v>0</v>
          </cell>
          <cell r="R272">
            <v>0</v>
          </cell>
          <cell r="T272">
            <v>0</v>
          </cell>
        </row>
        <row r="273">
          <cell r="B273">
            <v>38610</v>
          </cell>
          <cell r="C273" t="str">
            <v>Mount Airy City Schools</v>
          </cell>
          <cell r="D273">
            <v>9050712.1531828847</v>
          </cell>
          <cell r="E273">
            <v>9050015.3941753749</v>
          </cell>
          <cell r="F273">
            <v>94146473.734893695</v>
          </cell>
          <cell r="G273">
            <v>85805779.002350897</v>
          </cell>
          <cell r="H273">
            <v>506704.94000000006</v>
          </cell>
          <cell r="I273">
            <v>525350.01</v>
          </cell>
          <cell r="J273">
            <v>1444725.7649625889</v>
          </cell>
          <cell r="K273">
            <v>1416537.3896759171</v>
          </cell>
          <cell r="L273">
            <v>506704.94000000006</v>
          </cell>
          <cell r="M273">
            <v>525350.01</v>
          </cell>
          <cell r="N273">
            <v>0</v>
          </cell>
          <cell r="O273">
            <v>0</v>
          </cell>
          <cell r="P273">
            <v>0</v>
          </cell>
          <cell r="Q273">
            <v>0</v>
          </cell>
          <cell r="R273">
            <v>0</v>
          </cell>
          <cell r="T273">
            <v>0</v>
          </cell>
        </row>
        <row r="274">
          <cell r="B274">
            <v>38620</v>
          </cell>
          <cell r="C274" t="str">
            <v>Elkin City Schools</v>
          </cell>
          <cell r="D274">
            <v>7291565.5853516599</v>
          </cell>
          <cell r="E274">
            <v>7132204.4202953335</v>
          </cell>
          <cell r="F274">
            <v>78110918.488299996</v>
          </cell>
          <cell r="G274">
            <v>69893423.648706943</v>
          </cell>
          <cell r="H274">
            <v>408218.96</v>
          </cell>
          <cell r="I274">
            <v>414021.8</v>
          </cell>
          <cell r="J274">
            <v>1163920.8594615881</v>
          </cell>
          <cell r="K274">
            <v>1116355.4747832299</v>
          </cell>
          <cell r="L274">
            <v>408218.96</v>
          </cell>
          <cell r="M274">
            <v>414021.8</v>
          </cell>
          <cell r="N274">
            <v>0</v>
          </cell>
          <cell r="O274">
            <v>0</v>
          </cell>
          <cell r="P274">
            <v>0</v>
          </cell>
          <cell r="Q274">
            <v>0</v>
          </cell>
          <cell r="R274">
            <v>0</v>
          </cell>
          <cell r="T274">
            <v>0</v>
          </cell>
        </row>
        <row r="275">
          <cell r="B275">
            <v>38700</v>
          </cell>
          <cell r="C275" t="str">
            <v>Swain County Schools</v>
          </cell>
          <cell r="D275">
            <v>12418709.559964595</v>
          </cell>
          <cell r="E275">
            <v>12255126.993338486</v>
          </cell>
          <cell r="F275">
            <v>134614575.16590005</v>
          </cell>
          <cell r="G275">
            <v>128753078.24306485</v>
          </cell>
          <cell r="H275">
            <v>695262.58</v>
          </cell>
          <cell r="I275">
            <v>711405.53999999992</v>
          </cell>
          <cell r="J275">
            <v>1982344.5233045549</v>
          </cell>
          <cell r="K275">
            <v>1918211.7206633079</v>
          </cell>
          <cell r="L275">
            <v>695262.58</v>
          </cell>
          <cell r="M275">
            <v>711405.53999999992</v>
          </cell>
          <cell r="N275">
            <v>0</v>
          </cell>
          <cell r="O275">
            <v>0</v>
          </cell>
          <cell r="P275">
            <v>0</v>
          </cell>
          <cell r="Q275">
            <v>0</v>
          </cell>
          <cell r="R275">
            <v>0</v>
          </cell>
          <cell r="T275">
            <v>0</v>
          </cell>
        </row>
        <row r="276">
          <cell r="B276">
            <v>38701</v>
          </cell>
          <cell r="C276" t="str">
            <v>Mountain Discovery Charter</v>
          </cell>
          <cell r="D276">
            <v>828930.33649869589</v>
          </cell>
          <cell r="E276">
            <v>821214.76377047575</v>
          </cell>
          <cell r="F276">
            <v>8612914.3969999999</v>
          </cell>
          <cell r="G276">
            <v>7545384.9582529906</v>
          </cell>
          <cell r="H276">
            <v>46407.740000000005</v>
          </cell>
          <cell r="I276">
            <v>47671.21</v>
          </cell>
          <cell r="J276">
            <v>132318.53960548507</v>
          </cell>
          <cell r="K276">
            <v>128539.16453926111</v>
          </cell>
          <cell r="L276">
            <v>46407.740000000005</v>
          </cell>
          <cell r="M276">
            <v>47671.21</v>
          </cell>
          <cell r="N276">
            <v>0</v>
          </cell>
          <cell r="O276">
            <v>0</v>
          </cell>
          <cell r="P276">
            <v>0</v>
          </cell>
          <cell r="Q276">
            <v>0</v>
          </cell>
          <cell r="R276">
            <v>0</v>
          </cell>
          <cell r="T276">
            <v>0</v>
          </cell>
        </row>
        <row r="277">
          <cell r="B277">
            <v>38800</v>
          </cell>
          <cell r="C277" t="str">
            <v>Transylvania County Schools</v>
          </cell>
          <cell r="D277">
            <v>21140616.851018339</v>
          </cell>
          <cell r="E277">
            <v>21366514.703551136</v>
          </cell>
          <cell r="F277">
            <v>234270874.67191151</v>
          </cell>
          <cell r="G277">
            <v>219112474.28036082</v>
          </cell>
          <cell r="H277">
            <v>1183559.3500000001</v>
          </cell>
          <cell r="I277">
            <v>1240318.19</v>
          </cell>
          <cell r="J277">
            <v>3374584.6000778573</v>
          </cell>
          <cell r="K277">
            <v>3344355.3017733037</v>
          </cell>
          <cell r="L277">
            <v>1183559.3500000001</v>
          </cell>
          <cell r="M277">
            <v>1240318.19</v>
          </cell>
          <cell r="N277">
            <v>0</v>
          </cell>
          <cell r="O277">
            <v>0</v>
          </cell>
          <cell r="P277">
            <v>0</v>
          </cell>
          <cell r="Q277">
            <v>0</v>
          </cell>
          <cell r="R277">
            <v>0</v>
          </cell>
          <cell r="T277">
            <v>0</v>
          </cell>
        </row>
        <row r="278">
          <cell r="B278">
            <v>38801</v>
          </cell>
          <cell r="C278" t="str">
            <v>Brevard Academy Charter School</v>
          </cell>
          <cell r="D278">
            <v>1208684.6562211695</v>
          </cell>
          <cell r="E278">
            <v>1516509.1644182284</v>
          </cell>
          <cell r="F278">
            <v>15967793.701299999</v>
          </cell>
          <cell r="G278">
            <v>18077681.216277987</v>
          </cell>
          <cell r="H278">
            <v>67668.319999999992</v>
          </cell>
          <cell r="I278">
            <v>88032.790000000008</v>
          </cell>
          <cell r="J278">
            <v>192937.06782438955</v>
          </cell>
          <cell r="K278">
            <v>237368.87061730173</v>
          </cell>
          <cell r="L278">
            <v>67668.319999999992</v>
          </cell>
          <cell r="M278">
            <v>88032.790000000008</v>
          </cell>
          <cell r="N278">
            <v>0</v>
          </cell>
          <cell r="O278">
            <v>0</v>
          </cell>
          <cell r="P278">
            <v>0</v>
          </cell>
          <cell r="Q278">
            <v>0</v>
          </cell>
          <cell r="R278">
            <v>0</v>
          </cell>
          <cell r="T278">
            <v>0</v>
          </cell>
        </row>
        <row r="279">
          <cell r="B279">
            <v>38900</v>
          </cell>
          <cell r="C279" t="str">
            <v>Tyrrell County Schools</v>
          </cell>
          <cell r="D279">
            <v>4434979.3362007374</v>
          </cell>
          <cell r="E279">
            <v>4786524.5407787785</v>
          </cell>
          <cell r="F279">
            <v>52229110.774300009</v>
          </cell>
          <cell r="G279">
            <v>45931834.118466966</v>
          </cell>
          <cell r="H279">
            <v>248292.71999999997</v>
          </cell>
          <cell r="I279">
            <v>277855.95999999996</v>
          </cell>
          <cell r="J279">
            <v>707936.43700541346</v>
          </cell>
          <cell r="K279">
            <v>749202.14864809066</v>
          </cell>
          <cell r="L279">
            <v>248292.71999999997</v>
          </cell>
          <cell r="M279">
            <v>277855.95999999996</v>
          </cell>
          <cell r="N279">
            <v>0</v>
          </cell>
          <cell r="O279">
            <v>0</v>
          </cell>
          <cell r="P279">
            <v>0</v>
          </cell>
          <cell r="Q279">
            <v>0</v>
          </cell>
          <cell r="R279">
            <v>0</v>
          </cell>
          <cell r="T279">
            <v>0</v>
          </cell>
        </row>
        <row r="280">
          <cell r="B280">
            <v>39000</v>
          </cell>
          <cell r="C280" t="str">
            <v>Union County Schools</v>
          </cell>
          <cell r="D280">
            <v>204588853.47457105</v>
          </cell>
          <cell r="E280">
            <v>209716810.83896998</v>
          </cell>
          <cell r="F280">
            <v>2369137246.5597515</v>
          </cell>
          <cell r="G280">
            <v>2276362866.4526544</v>
          </cell>
          <cell r="H280">
            <v>11453925.499999998</v>
          </cell>
          <cell r="I280">
            <v>12173982.459999999</v>
          </cell>
          <cell r="J280">
            <v>32657627.691200327</v>
          </cell>
          <cell r="K280">
            <v>32825546.7927921</v>
          </cell>
          <cell r="L280">
            <v>11453925.499999998</v>
          </cell>
          <cell r="M280">
            <v>12173982.459999999</v>
          </cell>
          <cell r="N280">
            <v>0</v>
          </cell>
          <cell r="O280">
            <v>0</v>
          </cell>
          <cell r="P280">
            <v>0</v>
          </cell>
          <cell r="Q280">
            <v>0</v>
          </cell>
          <cell r="R280">
            <v>0</v>
          </cell>
          <cell r="T280">
            <v>0</v>
          </cell>
        </row>
        <row r="281">
          <cell r="B281">
            <v>39100</v>
          </cell>
          <cell r="C281" t="str">
            <v>Vance County Schools</v>
          </cell>
          <cell r="D281">
            <v>36175519.372334279</v>
          </cell>
          <cell r="E281">
            <v>35470689.092657372</v>
          </cell>
          <cell r="F281">
            <v>363455087.54461664</v>
          </cell>
          <cell r="G281">
            <v>327968329.57681292</v>
          </cell>
          <cell r="H281">
            <v>2025289.7299999997</v>
          </cell>
          <cell r="I281">
            <v>2059060.24</v>
          </cell>
          <cell r="J281">
            <v>5774540.6122251824</v>
          </cell>
          <cell r="K281">
            <v>5551985.8418867588</v>
          </cell>
          <cell r="L281">
            <v>2025289.7299999997</v>
          </cell>
          <cell r="M281">
            <v>2059060.24</v>
          </cell>
          <cell r="N281">
            <v>0</v>
          </cell>
          <cell r="O281">
            <v>0</v>
          </cell>
          <cell r="P281">
            <v>0</v>
          </cell>
          <cell r="Q281">
            <v>0</v>
          </cell>
          <cell r="R281">
            <v>0</v>
          </cell>
          <cell r="T281">
            <v>0</v>
          </cell>
        </row>
        <row r="282">
          <cell r="B282">
            <v>39101</v>
          </cell>
          <cell r="C282" t="str">
            <v>Vance Charter School</v>
          </cell>
          <cell r="D282">
            <v>2347798.1112990477</v>
          </cell>
          <cell r="E282">
            <v>2836513.3595075817</v>
          </cell>
          <cell r="F282">
            <v>25911098.315099992</v>
          </cell>
          <cell r="G282">
            <v>27640648.189599961</v>
          </cell>
          <cell r="H282">
            <v>131441.69</v>
          </cell>
          <cell r="I282">
            <v>164658.53999999998</v>
          </cell>
          <cell r="J282">
            <v>374768.78779438278</v>
          </cell>
          <cell r="K282">
            <v>443980.15418225183</v>
          </cell>
          <cell r="L282">
            <v>131441.69</v>
          </cell>
          <cell r="M282">
            <v>164658.53999999998</v>
          </cell>
          <cell r="N282">
            <v>0</v>
          </cell>
          <cell r="O282">
            <v>0</v>
          </cell>
          <cell r="P282">
            <v>0</v>
          </cell>
          <cell r="Q282">
            <v>0</v>
          </cell>
          <cell r="R282">
            <v>0</v>
          </cell>
          <cell r="T282">
            <v>0</v>
          </cell>
        </row>
        <row r="283">
          <cell r="B283">
            <v>39105</v>
          </cell>
          <cell r="C283" t="str">
            <v>Vance-Granville Community College</v>
          </cell>
          <cell r="D283">
            <v>14377702.013149831</v>
          </cell>
          <cell r="E283">
            <v>14102317.874134379</v>
          </cell>
          <cell r="F283">
            <v>150078304.02877954</v>
          </cell>
          <cell r="G283">
            <v>127769892.92395584</v>
          </cell>
          <cell r="H283">
            <v>804936.95000000007</v>
          </cell>
          <cell r="I283">
            <v>818634.28</v>
          </cell>
          <cell r="J283">
            <v>2295049.9571514013</v>
          </cell>
          <cell r="K283">
            <v>2207339.9524450828</v>
          </cell>
          <cell r="L283">
            <v>804936.95000000007</v>
          </cell>
          <cell r="M283">
            <v>818634.28</v>
          </cell>
          <cell r="N283">
            <v>0</v>
          </cell>
          <cell r="O283">
            <v>0</v>
          </cell>
          <cell r="P283">
            <v>0</v>
          </cell>
          <cell r="Q283">
            <v>0</v>
          </cell>
          <cell r="R283">
            <v>0</v>
          </cell>
          <cell r="T283">
            <v>0</v>
          </cell>
        </row>
        <row r="284">
          <cell r="B284">
            <v>39200</v>
          </cell>
          <cell r="C284" t="str">
            <v>Wake County Schools</v>
          </cell>
          <cell r="D284">
            <v>839919815.54165733</v>
          </cell>
          <cell r="E284">
            <v>876051260.9684608</v>
          </cell>
          <cell r="F284">
            <v>9571225636.3460255</v>
          </cell>
          <cell r="G284">
            <v>9407881664.4968987</v>
          </cell>
          <cell r="H284">
            <v>47022986.980000004</v>
          </cell>
          <cell r="I284">
            <v>50854448.159999996</v>
          </cell>
          <cell r="J284">
            <v>134072742.28569068</v>
          </cell>
          <cell r="K284">
            <v>137122348.67945588</v>
          </cell>
          <cell r="L284">
            <v>47022986.980000004</v>
          </cell>
          <cell r="M284">
            <v>50854448.159999996</v>
          </cell>
          <cell r="N284">
            <v>0</v>
          </cell>
          <cell r="O284">
            <v>0</v>
          </cell>
          <cell r="P284">
            <v>0</v>
          </cell>
          <cell r="Q284">
            <v>0</v>
          </cell>
          <cell r="R284">
            <v>0</v>
          </cell>
          <cell r="T284">
            <v>0</v>
          </cell>
        </row>
        <row r="285">
          <cell r="B285">
            <v>39201</v>
          </cell>
          <cell r="C285" t="str">
            <v>Endeavor Charter School</v>
          </cell>
          <cell r="D285">
            <v>2127255.1084208684</v>
          </cell>
          <cell r="E285">
            <v>2150711.1819255501</v>
          </cell>
          <cell r="F285">
            <v>30491247.617300011</v>
          </cell>
          <cell r="G285">
            <v>28855088.409091964</v>
          </cell>
          <cell r="H285">
            <v>119094.57</v>
          </cell>
          <cell r="I285">
            <v>124847.98000000001</v>
          </cell>
          <cell r="J285">
            <v>339564.4687145552</v>
          </cell>
          <cell r="K285">
            <v>336636.20125468564</v>
          </cell>
          <cell r="L285">
            <v>119094.57</v>
          </cell>
          <cell r="M285">
            <v>124847.98000000001</v>
          </cell>
          <cell r="N285">
            <v>0</v>
          </cell>
          <cell r="O285">
            <v>0</v>
          </cell>
          <cell r="P285">
            <v>0</v>
          </cell>
          <cell r="Q285">
            <v>0</v>
          </cell>
          <cell r="R285">
            <v>0</v>
          </cell>
          <cell r="T285">
            <v>0</v>
          </cell>
        </row>
        <row r="286">
          <cell r="B286">
            <v>39204</v>
          </cell>
          <cell r="C286" t="str">
            <v>Southern Wake Academy</v>
          </cell>
          <cell r="D286">
            <v>1609793.9471856041</v>
          </cell>
          <cell r="E286">
            <v>2184210.4502244527</v>
          </cell>
          <cell r="F286">
            <v>19834743.711599998</v>
          </cell>
          <cell r="G286">
            <v>24637009.068144985</v>
          </cell>
          <cell r="H286">
            <v>90124.459999999992</v>
          </cell>
          <cell r="I286">
            <v>126792.6</v>
          </cell>
          <cell r="J286">
            <v>256964.39710127996</v>
          </cell>
          <cell r="K286">
            <v>341879.61400100228</v>
          </cell>
          <cell r="L286">
            <v>90124.459999999992</v>
          </cell>
          <cell r="M286">
            <v>126792.6</v>
          </cell>
          <cell r="N286">
            <v>0</v>
          </cell>
          <cell r="O286">
            <v>0</v>
          </cell>
          <cell r="P286">
            <v>0</v>
          </cell>
          <cell r="Q286">
            <v>0</v>
          </cell>
          <cell r="R286">
            <v>0</v>
          </cell>
          <cell r="T286">
            <v>0</v>
          </cell>
        </row>
        <row r="287">
          <cell r="B287">
            <v>39205</v>
          </cell>
          <cell r="C287" t="str">
            <v>Wake Technical College</v>
          </cell>
          <cell r="D287">
            <v>71998112.103236482</v>
          </cell>
          <cell r="E287">
            <v>77622456.013571933</v>
          </cell>
          <cell r="F287">
            <v>745561686.77654827</v>
          </cell>
          <cell r="G287">
            <v>696510556.64833915</v>
          </cell>
          <cell r="H287">
            <v>4030820.8299999996</v>
          </cell>
          <cell r="I287">
            <v>4505954.5500000007</v>
          </cell>
          <cell r="J287">
            <v>11492745.081681829</v>
          </cell>
          <cell r="K287">
            <v>12149715.379762383</v>
          </cell>
          <cell r="L287">
            <v>4030820.8299999996</v>
          </cell>
          <cell r="M287">
            <v>4505954.5500000007</v>
          </cell>
          <cell r="N287">
            <v>0</v>
          </cell>
          <cell r="O287">
            <v>0</v>
          </cell>
          <cell r="P287">
            <v>0</v>
          </cell>
          <cell r="Q287">
            <v>0</v>
          </cell>
          <cell r="R287">
            <v>0</v>
          </cell>
          <cell r="T287">
            <v>0</v>
          </cell>
        </row>
        <row r="288">
          <cell r="B288">
            <v>39208</v>
          </cell>
          <cell r="C288" t="str">
            <v>East Wake Academy</v>
          </cell>
          <cell r="D288">
            <v>4567052.5349605801</v>
          </cell>
          <cell r="E288">
            <v>4645680.9118588027</v>
          </cell>
          <cell r="F288">
            <v>61438280.4956</v>
          </cell>
          <cell r="G288">
            <v>56596801.062145948</v>
          </cell>
          <cell r="H288">
            <v>255686.84999999998</v>
          </cell>
          <cell r="I288">
            <v>269680.04000000004</v>
          </cell>
          <cell r="J288">
            <v>729018.70654176897</v>
          </cell>
          <cell r="K288">
            <v>727156.85283663927</v>
          </cell>
          <cell r="L288">
            <v>255686.84999999998</v>
          </cell>
          <cell r="M288">
            <v>269680.04000000004</v>
          </cell>
          <cell r="N288">
            <v>0</v>
          </cell>
          <cell r="O288">
            <v>0</v>
          </cell>
          <cell r="P288">
            <v>0</v>
          </cell>
          <cell r="Q288">
            <v>0</v>
          </cell>
          <cell r="R288">
            <v>0</v>
          </cell>
          <cell r="T288">
            <v>0</v>
          </cell>
        </row>
        <row r="289">
          <cell r="B289">
            <v>39209</v>
          </cell>
          <cell r="C289" t="str">
            <v>Casa Esperanza Montessori</v>
          </cell>
          <cell r="D289">
            <v>2240927.3366948781</v>
          </cell>
          <cell r="E289">
            <v>2423109.663315888</v>
          </cell>
          <cell r="F289">
            <v>30282722.122099999</v>
          </cell>
          <cell r="G289">
            <v>29164652.023368973</v>
          </cell>
          <cell r="H289">
            <v>125458.52</v>
          </cell>
          <cell r="I289">
            <v>140660.60999999999</v>
          </cell>
          <cell r="J289">
            <v>357709.47146888729</v>
          </cell>
          <cell r="K289">
            <v>379272.88384294912</v>
          </cell>
          <cell r="L289">
            <v>125458.52</v>
          </cell>
          <cell r="M289">
            <v>140660.60999999999</v>
          </cell>
          <cell r="N289">
            <v>0</v>
          </cell>
          <cell r="O289">
            <v>0</v>
          </cell>
          <cell r="P289">
            <v>0</v>
          </cell>
          <cell r="Q289">
            <v>0</v>
          </cell>
          <cell r="R289">
            <v>0</v>
          </cell>
          <cell r="T289">
            <v>0</v>
          </cell>
        </row>
        <row r="290">
          <cell r="B290">
            <v>39300</v>
          </cell>
          <cell r="C290" t="str">
            <v>Warren County Schools</v>
          </cell>
          <cell r="D290">
            <v>13447009.04774921</v>
          </cell>
          <cell r="E290">
            <v>12938266.44920576</v>
          </cell>
          <cell r="F290">
            <v>143888381.35777506</v>
          </cell>
          <cell r="G290">
            <v>124789035.65593587</v>
          </cell>
          <cell r="H290">
            <v>752832.02</v>
          </cell>
          <cell r="I290">
            <v>751061.53</v>
          </cell>
          <cell r="J290">
            <v>2146487.4922727831</v>
          </cell>
          <cell r="K290">
            <v>2025138.8958614478</v>
          </cell>
          <cell r="L290">
            <v>752832.02</v>
          </cell>
          <cell r="M290">
            <v>751061.53</v>
          </cell>
          <cell r="N290">
            <v>0</v>
          </cell>
          <cell r="O290">
            <v>0</v>
          </cell>
          <cell r="P290">
            <v>0</v>
          </cell>
          <cell r="Q290">
            <v>0</v>
          </cell>
          <cell r="R290">
            <v>0</v>
          </cell>
          <cell r="T290">
            <v>0</v>
          </cell>
        </row>
        <row r="291">
          <cell r="B291">
            <v>39301</v>
          </cell>
          <cell r="C291" t="str">
            <v>Haliwa-Saponi Tribal Charter</v>
          </cell>
          <cell r="D291">
            <v>777704.55533723696</v>
          </cell>
          <cell r="E291">
            <v>807899.77706547861</v>
          </cell>
          <cell r="F291">
            <v>8247477.8591000019</v>
          </cell>
          <cell r="G291">
            <v>8947951.8071709927</v>
          </cell>
          <cell r="H291">
            <v>43539.86</v>
          </cell>
          <cell r="I291">
            <v>46898.279999999992</v>
          </cell>
          <cell r="J291">
            <v>124141.59124808222</v>
          </cell>
          <cell r="K291">
            <v>126455.06018262044</v>
          </cell>
          <cell r="L291">
            <v>43539.86</v>
          </cell>
          <cell r="M291">
            <v>46898.279999999992</v>
          </cell>
          <cell r="N291">
            <v>0</v>
          </cell>
          <cell r="O291">
            <v>0</v>
          </cell>
          <cell r="P291">
            <v>0</v>
          </cell>
          <cell r="Q291">
            <v>0</v>
          </cell>
          <cell r="R291">
            <v>0</v>
          </cell>
          <cell r="T291">
            <v>0</v>
          </cell>
        </row>
        <row r="292">
          <cell r="B292">
            <v>39400</v>
          </cell>
          <cell r="C292" t="str">
            <v>Washington County Schools</v>
          </cell>
          <cell r="D292">
            <v>9835481.8038102314</v>
          </cell>
          <cell r="E292">
            <v>9847845.5112088472</v>
          </cell>
          <cell r="F292">
            <v>96844541.096299961</v>
          </cell>
          <cell r="G292">
            <v>85160727.698412955</v>
          </cell>
          <cell r="H292">
            <v>550640.34</v>
          </cell>
          <cell r="I292">
            <v>571663.75</v>
          </cell>
          <cell r="J292">
            <v>1569995.1266031861</v>
          </cell>
          <cell r="K292">
            <v>1541416.3144250172</v>
          </cell>
          <cell r="L292">
            <v>550640.34</v>
          </cell>
          <cell r="M292">
            <v>571663.75</v>
          </cell>
          <cell r="N292">
            <v>0</v>
          </cell>
          <cell r="O292">
            <v>0</v>
          </cell>
          <cell r="P292">
            <v>0</v>
          </cell>
          <cell r="Q292">
            <v>0</v>
          </cell>
          <cell r="R292">
            <v>0</v>
          </cell>
          <cell r="T292">
            <v>0</v>
          </cell>
        </row>
        <row r="293">
          <cell r="B293">
            <v>39401</v>
          </cell>
          <cell r="C293" t="str">
            <v>Henderson Collegiate Charter School</v>
          </cell>
          <cell r="D293">
            <v>2497672.4779967079</v>
          </cell>
          <cell r="E293">
            <v>3516103.0939764958</v>
          </cell>
          <cell r="F293">
            <v>33551726.885499999</v>
          </cell>
          <cell r="G293">
            <v>44659269.741017945</v>
          </cell>
          <cell r="H293">
            <v>139832.41999999998</v>
          </cell>
          <cell r="I293">
            <v>204108.47000000003</v>
          </cell>
          <cell r="J293">
            <v>398692.58024417522</v>
          </cell>
          <cell r="K293">
            <v>550351.71562011633</v>
          </cell>
          <cell r="L293">
            <v>139832.41999999998</v>
          </cell>
          <cell r="M293">
            <v>204108.47000000003</v>
          </cell>
          <cell r="N293">
            <v>0</v>
          </cell>
          <cell r="O293">
            <v>0</v>
          </cell>
          <cell r="P293">
            <v>0</v>
          </cell>
          <cell r="Q293">
            <v>0</v>
          </cell>
          <cell r="R293">
            <v>0</v>
          </cell>
          <cell r="T293">
            <v>0</v>
          </cell>
        </row>
        <row r="294">
          <cell r="B294">
            <v>39500</v>
          </cell>
          <cell r="C294" t="str">
            <v>Watauga County Schools</v>
          </cell>
          <cell r="D294">
            <v>26596735.375795141</v>
          </cell>
          <cell r="E294">
            <v>27521168.124913186</v>
          </cell>
          <cell r="F294">
            <v>293719126.91107219</v>
          </cell>
          <cell r="G294">
            <v>281289667.38092566</v>
          </cell>
          <cell r="H294">
            <v>1489020.64</v>
          </cell>
          <cell r="I294">
            <v>1597593.52</v>
          </cell>
          <cell r="J294">
            <v>4245521.0386720989</v>
          </cell>
          <cell r="K294">
            <v>4307701.3638658915</v>
          </cell>
          <cell r="L294">
            <v>1489020.64</v>
          </cell>
          <cell r="M294">
            <v>1597593.52</v>
          </cell>
          <cell r="N294">
            <v>0</v>
          </cell>
          <cell r="O294">
            <v>0</v>
          </cell>
          <cell r="P294">
            <v>0</v>
          </cell>
          <cell r="Q294">
            <v>0</v>
          </cell>
          <cell r="R294">
            <v>0</v>
          </cell>
          <cell r="T294">
            <v>0</v>
          </cell>
        </row>
        <row r="295">
          <cell r="B295">
            <v>39501</v>
          </cell>
          <cell r="C295" t="str">
            <v>Two Rivers Community School</v>
          </cell>
          <cell r="D295">
            <v>844540.20674174011</v>
          </cell>
          <cell r="E295">
            <v>865253.97936808004</v>
          </cell>
          <cell r="F295">
            <v>9666635.809249999</v>
          </cell>
          <cell r="G295">
            <v>9018770.188872993</v>
          </cell>
          <cell r="H295">
            <v>47281.659999999996</v>
          </cell>
          <cell r="I295">
            <v>50227.670000000006</v>
          </cell>
          <cell r="J295">
            <v>134810.27521105486</v>
          </cell>
          <cell r="K295">
            <v>135432.32358804633</v>
          </cell>
          <cell r="L295">
            <v>47281.659999999996</v>
          </cell>
          <cell r="M295">
            <v>50227.670000000006</v>
          </cell>
          <cell r="N295">
            <v>0</v>
          </cell>
          <cell r="O295">
            <v>0</v>
          </cell>
          <cell r="P295">
            <v>0</v>
          </cell>
          <cell r="Q295">
            <v>0</v>
          </cell>
          <cell r="R295">
            <v>0</v>
          </cell>
          <cell r="T295">
            <v>0</v>
          </cell>
        </row>
        <row r="296">
          <cell r="B296">
            <v>39600</v>
          </cell>
          <cell r="C296" t="str">
            <v>Wayne County Schools</v>
          </cell>
          <cell r="D296">
            <v>90008713.836227655</v>
          </cell>
          <cell r="E296">
            <v>93998029.183619067</v>
          </cell>
          <cell r="F296">
            <v>949163875.94100547</v>
          </cell>
          <cell r="G296">
            <v>915214158.83644652</v>
          </cell>
          <cell r="H296">
            <v>5039145.9999999991</v>
          </cell>
          <cell r="I296">
            <v>5456550.4500000002</v>
          </cell>
          <cell r="J296">
            <v>14367698.999753522</v>
          </cell>
          <cell r="K296">
            <v>14712872.530597173</v>
          </cell>
          <cell r="L296">
            <v>5039145.9999999991</v>
          </cell>
          <cell r="M296">
            <v>5456550.4500000002</v>
          </cell>
          <cell r="N296">
            <v>0</v>
          </cell>
          <cell r="O296">
            <v>0</v>
          </cell>
          <cell r="P296">
            <v>0</v>
          </cell>
          <cell r="Q296">
            <v>0</v>
          </cell>
          <cell r="R296">
            <v>0</v>
          </cell>
          <cell r="T296">
            <v>0</v>
          </cell>
        </row>
        <row r="297">
          <cell r="B297">
            <v>39605</v>
          </cell>
          <cell r="C297" t="str">
            <v>Wayne Community College</v>
          </cell>
          <cell r="D297">
            <v>13645333.992455112</v>
          </cell>
          <cell r="E297">
            <v>13930326.757781766</v>
          </cell>
          <cell r="F297">
            <v>136584894.22963971</v>
          </cell>
          <cell r="G297">
            <v>123243725.63790792</v>
          </cell>
          <cell r="H297">
            <v>763935.26000000013</v>
          </cell>
          <cell r="I297">
            <v>808650.25999999989</v>
          </cell>
          <cell r="J297">
            <v>2178145.2394867009</v>
          </cell>
          <cell r="K297">
            <v>2180419.3521594326</v>
          </cell>
          <cell r="L297">
            <v>763935.26000000013</v>
          </cell>
          <cell r="M297">
            <v>808650.25999999989</v>
          </cell>
          <cell r="N297">
            <v>0</v>
          </cell>
          <cell r="O297">
            <v>0</v>
          </cell>
          <cell r="P297">
            <v>0</v>
          </cell>
          <cell r="Q297">
            <v>0</v>
          </cell>
          <cell r="R297">
            <v>0</v>
          </cell>
          <cell r="T297">
            <v>0</v>
          </cell>
        </row>
        <row r="298">
          <cell r="B298">
            <v>39700</v>
          </cell>
          <cell r="C298" t="str">
            <v>Wilkes County Schools</v>
          </cell>
          <cell r="D298">
            <v>51373629.631640837</v>
          </cell>
          <cell r="E298">
            <v>51881367.398366094</v>
          </cell>
          <cell r="F298">
            <v>575175662.19549978</v>
          </cell>
          <cell r="G298">
            <v>537622806.0951395</v>
          </cell>
          <cell r="H298">
            <v>2876157.31</v>
          </cell>
          <cell r="I298">
            <v>3011693.98</v>
          </cell>
          <cell r="J298">
            <v>8200548.7648146711</v>
          </cell>
          <cell r="K298">
            <v>8120637.7609698214</v>
          </cell>
          <cell r="L298">
            <v>2876157.31</v>
          </cell>
          <cell r="M298">
            <v>3011693.98</v>
          </cell>
          <cell r="N298">
            <v>0</v>
          </cell>
          <cell r="O298">
            <v>0</v>
          </cell>
          <cell r="P298">
            <v>0</v>
          </cell>
          <cell r="Q298">
            <v>0</v>
          </cell>
          <cell r="R298">
            <v>0</v>
          </cell>
          <cell r="T298">
            <v>0</v>
          </cell>
        </row>
        <row r="299">
          <cell r="B299">
            <v>39703</v>
          </cell>
          <cell r="C299" t="str">
            <v>Pinnacle Classical Academy</v>
          </cell>
          <cell r="D299">
            <v>1308201.1514002564</v>
          </cell>
          <cell r="E299">
            <v>1778419.2061628855</v>
          </cell>
          <cell r="F299">
            <v>17925342.557399999</v>
          </cell>
          <cell r="G299">
            <v>21949850.818186976</v>
          </cell>
          <cell r="H299">
            <v>73239.760000000009</v>
          </cell>
          <cell r="I299">
            <v>103236.57000000004</v>
          </cell>
          <cell r="J299">
            <v>208822.45255330732</v>
          </cell>
          <cell r="K299">
            <v>278363.86904588644</v>
          </cell>
          <cell r="L299">
            <v>73239.760000000009</v>
          </cell>
          <cell r="M299">
            <v>103236.57000000004</v>
          </cell>
          <cell r="N299">
            <v>0</v>
          </cell>
          <cell r="O299">
            <v>0</v>
          </cell>
          <cell r="P299">
            <v>0</v>
          </cell>
          <cell r="Q299">
            <v>0</v>
          </cell>
          <cell r="R299">
            <v>0</v>
          </cell>
          <cell r="T299">
            <v>0</v>
          </cell>
        </row>
        <row r="300">
          <cell r="B300">
            <v>39705</v>
          </cell>
          <cell r="C300" t="str">
            <v>Wilkes Community College</v>
          </cell>
          <cell r="D300">
            <v>13077733.94657556</v>
          </cell>
          <cell r="E300">
            <v>13656549.456141381</v>
          </cell>
          <cell r="F300">
            <v>134980747.61914989</v>
          </cell>
          <cell r="G300">
            <v>116803589.67112997</v>
          </cell>
          <cell r="H300">
            <v>732158.12</v>
          </cell>
          <cell r="I300">
            <v>792757.59</v>
          </cell>
          <cell r="J300">
            <v>2087541.7160736006</v>
          </cell>
          <cell r="K300">
            <v>2137566.8522103401</v>
          </cell>
          <cell r="L300">
            <v>732158.12</v>
          </cell>
          <cell r="M300">
            <v>792757.59</v>
          </cell>
          <cell r="N300">
            <v>0</v>
          </cell>
          <cell r="O300">
            <v>0</v>
          </cell>
          <cell r="P300">
            <v>0</v>
          </cell>
          <cell r="Q300">
            <v>0</v>
          </cell>
          <cell r="R300">
            <v>0</v>
          </cell>
          <cell r="T300">
            <v>0</v>
          </cell>
        </row>
        <row r="301">
          <cell r="B301">
            <v>39800</v>
          </cell>
          <cell r="C301" t="str">
            <v>Wilson County Schools</v>
          </cell>
          <cell r="D301">
            <v>58486989.914635725</v>
          </cell>
          <cell r="E301">
            <v>60483275.513662077</v>
          </cell>
          <cell r="F301">
            <v>636552998.30438864</v>
          </cell>
          <cell r="G301">
            <v>594634717.94352019</v>
          </cell>
          <cell r="H301">
            <v>3274399.4299999992</v>
          </cell>
          <cell r="I301">
            <v>3511031.5300000007</v>
          </cell>
          <cell r="J301">
            <v>9336023.4879490491</v>
          </cell>
          <cell r="K301">
            <v>9467035.9644154999</v>
          </cell>
          <cell r="L301">
            <v>3274399.4299999992</v>
          </cell>
          <cell r="M301">
            <v>3511031.5300000007</v>
          </cell>
          <cell r="N301">
            <v>0</v>
          </cell>
          <cell r="O301">
            <v>0</v>
          </cell>
          <cell r="P301">
            <v>0</v>
          </cell>
          <cell r="Q301">
            <v>0</v>
          </cell>
          <cell r="R301">
            <v>0</v>
          </cell>
          <cell r="T301">
            <v>0</v>
          </cell>
        </row>
        <row r="302">
          <cell r="B302">
            <v>39805</v>
          </cell>
          <cell r="C302" t="str">
            <v>Wilson Community College</v>
          </cell>
          <cell r="D302">
            <v>7421273.5115263863</v>
          </cell>
          <cell r="E302">
            <v>7653797.7883233661</v>
          </cell>
          <cell r="F302">
            <v>71594491.994422868</v>
          </cell>
          <cell r="G302">
            <v>64810107.521091938</v>
          </cell>
          <cell r="H302">
            <v>415480.67</v>
          </cell>
          <cell r="I302">
            <v>444300.1</v>
          </cell>
          <cell r="J302">
            <v>1184625.5708359955</v>
          </cell>
          <cell r="K302">
            <v>1197996.939005957</v>
          </cell>
          <cell r="L302">
            <v>415480.67</v>
          </cell>
          <cell r="M302">
            <v>444300.1</v>
          </cell>
          <cell r="N302">
            <v>0</v>
          </cell>
          <cell r="O302">
            <v>0</v>
          </cell>
          <cell r="P302">
            <v>0</v>
          </cell>
          <cell r="Q302">
            <v>0</v>
          </cell>
          <cell r="R302">
            <v>0</v>
          </cell>
          <cell r="T302">
            <v>0</v>
          </cell>
        </row>
        <row r="303">
          <cell r="B303">
            <v>39900</v>
          </cell>
          <cell r="C303" t="str">
            <v>Yadkin County Schools</v>
          </cell>
          <cell r="D303">
            <v>29748048.485608377</v>
          </cell>
          <cell r="E303">
            <v>30818352.49624325</v>
          </cell>
          <cell r="F303">
            <v>314396250.08479983</v>
          </cell>
          <cell r="G303">
            <v>302358367.62397081</v>
          </cell>
          <cell r="H303">
            <v>1665447.19</v>
          </cell>
          <cell r="I303">
            <v>1788993.84</v>
          </cell>
          <cell r="J303">
            <v>4748551.4263538541</v>
          </cell>
          <cell r="K303">
            <v>4823787.2199905263</v>
          </cell>
          <cell r="L303">
            <v>1665447.19</v>
          </cell>
          <cell r="M303">
            <v>1788993.84</v>
          </cell>
          <cell r="N303">
            <v>0</v>
          </cell>
          <cell r="O303">
            <v>0</v>
          </cell>
          <cell r="P303">
            <v>0</v>
          </cell>
          <cell r="Q303">
            <v>0</v>
          </cell>
          <cell r="R303">
            <v>0</v>
          </cell>
          <cell r="T303">
            <v>0</v>
          </cell>
        </row>
        <row r="304">
          <cell r="B304">
            <v>40000</v>
          </cell>
          <cell r="C304" t="str">
            <v>Consolidated Judicial Retirement System</v>
          </cell>
          <cell r="D304">
            <v>69126557.761851758</v>
          </cell>
          <cell r="E304">
            <v>72856570.009750307</v>
          </cell>
          <cell r="F304">
            <v>509405989.16756624</v>
          </cell>
          <cell r="G304">
            <v>420787689.29055727</v>
          </cell>
          <cell r="H304">
            <v>3870056.6</v>
          </cell>
          <cell r="I304">
            <v>4229296.6493539996</v>
          </cell>
          <cell r="J304">
            <v>11034371.367848745</v>
          </cell>
          <cell r="K304">
            <v>11403743.641008051</v>
          </cell>
          <cell r="L304">
            <v>3870056.6</v>
          </cell>
          <cell r="M304">
            <v>4229296.6493539996</v>
          </cell>
          <cell r="N304">
            <v>0</v>
          </cell>
          <cell r="O304">
            <v>0</v>
          </cell>
          <cell r="P304">
            <v>0</v>
          </cell>
          <cell r="Q304">
            <v>0</v>
          </cell>
          <cell r="R304">
            <v>0</v>
          </cell>
          <cell r="T304">
            <v>0</v>
          </cell>
        </row>
        <row r="305">
          <cell r="B305">
            <v>51000</v>
          </cell>
          <cell r="C305" t="str">
            <v>Highway - Administrative</v>
          </cell>
          <cell r="D305">
            <v>503462664.72964084</v>
          </cell>
          <cell r="E305">
            <v>516294855.3490479</v>
          </cell>
          <cell r="F305">
            <v>4795804738.3380404</v>
          </cell>
          <cell r="G305">
            <v>4164462652.6893148</v>
          </cell>
          <cell r="H305">
            <v>28186402.90469946</v>
          </cell>
          <cell r="I305">
            <v>29970723.32</v>
          </cell>
          <cell r="J305">
            <v>80365552.579841956</v>
          </cell>
          <cell r="K305">
            <v>80812124.051186234</v>
          </cell>
          <cell r="L305">
            <v>28186402.90469946</v>
          </cell>
          <cell r="M305">
            <v>29970723.32</v>
          </cell>
          <cell r="N305">
            <v>0</v>
          </cell>
          <cell r="O305">
            <v>0</v>
          </cell>
          <cell r="P305">
            <v>0</v>
          </cell>
          <cell r="Q305">
            <v>0</v>
          </cell>
          <cell r="R305">
            <v>0</v>
          </cell>
          <cell r="T305">
            <v>0</v>
          </cell>
        </row>
        <row r="306">
          <cell r="B306">
            <v>51000.1</v>
          </cell>
          <cell r="C306" t="str">
            <v>NC Global TransPark Authority (subset of DOT)</v>
          </cell>
          <cell r="D306">
            <v>447255.68896036019</v>
          </cell>
          <cell r="E306">
            <v>440795.25934749574</v>
          </cell>
          <cell r="F306">
            <v>2592522.6902000001</v>
          </cell>
          <cell r="G306">
            <v>2498619.514064997</v>
          </cell>
          <cell r="H306">
            <v>25039.650273224044</v>
          </cell>
          <cell r="I306">
            <v>25588</v>
          </cell>
          <cell r="J306">
            <v>71393.477820404325</v>
          </cell>
          <cell r="K306">
            <v>68994.685518379192</v>
          </cell>
          <cell r="L306">
            <v>25039.650273224044</v>
          </cell>
          <cell r="M306">
            <v>25588</v>
          </cell>
          <cell r="N306">
            <v>0</v>
          </cell>
          <cell r="O306">
            <v>0</v>
          </cell>
          <cell r="P306">
            <v>0</v>
          </cell>
          <cell r="Q306">
            <v>0</v>
          </cell>
          <cell r="R306">
            <v>0</v>
          </cell>
          <cell r="T306">
            <v>0</v>
          </cell>
        </row>
        <row r="307">
          <cell r="B307">
            <v>51000.2</v>
          </cell>
          <cell r="C307" t="str">
            <v>NC State Ports Authority (subset of DOT)</v>
          </cell>
          <cell r="D307">
            <v>12325795.269466814</v>
          </cell>
          <cell r="E307">
            <v>12505472.447248802</v>
          </cell>
          <cell r="F307">
            <v>103182162.23689999</v>
          </cell>
          <cell r="G307">
            <v>96031999.96463792</v>
          </cell>
          <cell r="H307">
            <v>690060.76502732246</v>
          </cell>
          <cell r="I307">
            <v>725938</v>
          </cell>
          <cell r="J307">
            <v>1967513.0197561674</v>
          </cell>
          <cell r="K307">
            <v>1957396.5927716568</v>
          </cell>
          <cell r="L307">
            <v>690060.76502732246</v>
          </cell>
          <cell r="M307">
            <v>725938</v>
          </cell>
          <cell r="N307">
            <v>0</v>
          </cell>
          <cell r="O307">
            <v>0</v>
          </cell>
          <cell r="P307">
            <v>0</v>
          </cell>
          <cell r="Q307">
            <v>0</v>
          </cell>
          <cell r="R307">
            <v>0</v>
          </cell>
          <cell r="T307">
            <v>0</v>
          </cell>
        </row>
        <row r="308">
          <cell r="B308">
            <v>60000</v>
          </cell>
          <cell r="C308" t="str">
            <v>Legislative Retirement System</v>
          </cell>
          <cell r="D308">
            <v>3616730.4149406692</v>
          </cell>
          <cell r="E308">
            <v>3618127.757320472</v>
          </cell>
          <cell r="F308">
            <v>24436426.90976106</v>
          </cell>
          <cell r="G308">
            <v>17779542.14137499</v>
          </cell>
          <cell r="H308">
            <v>202482.98</v>
          </cell>
          <cell r="I308">
            <v>210030.96356200005</v>
          </cell>
          <cell r="J308">
            <v>577322.92519667279</v>
          </cell>
          <cell r="K308">
            <v>566320.94263257599</v>
          </cell>
          <cell r="L308">
            <v>202482.98</v>
          </cell>
          <cell r="M308">
            <v>210030.96356200005</v>
          </cell>
          <cell r="N308">
            <v>0</v>
          </cell>
          <cell r="O308">
            <v>0</v>
          </cell>
          <cell r="P308">
            <v>0</v>
          </cell>
          <cell r="Q308">
            <v>0</v>
          </cell>
          <cell r="R308">
            <v>0</v>
          </cell>
          <cell r="T308">
            <v>0</v>
          </cell>
        </row>
        <row r="309">
          <cell r="B309">
            <v>90901</v>
          </cell>
          <cell r="C309" t="str">
            <v>Bladen County</v>
          </cell>
          <cell r="D309">
            <v>13200527.889120577</v>
          </cell>
          <cell r="E309">
            <v>13364597.360440426</v>
          </cell>
          <cell r="F309">
            <v>121726805.52031019</v>
          </cell>
          <cell r="G309">
            <v>127670583.16554983</v>
          </cell>
          <cell r="H309">
            <v>739032.75</v>
          </cell>
          <cell r="I309">
            <v>775809.88000000012</v>
          </cell>
          <cell r="J309">
            <v>2107142.7783517479</v>
          </cell>
          <cell r="K309">
            <v>2091869.5752951191</v>
          </cell>
          <cell r="L309">
            <v>739032.75</v>
          </cell>
          <cell r="M309">
            <v>775809.88000000012</v>
          </cell>
          <cell r="N309">
            <v>0</v>
          </cell>
          <cell r="O309">
            <v>0</v>
          </cell>
          <cell r="P309">
            <v>0</v>
          </cell>
          <cell r="Q309">
            <v>0</v>
          </cell>
          <cell r="R309">
            <v>0</v>
          </cell>
          <cell r="T309">
            <v>0</v>
          </cell>
        </row>
        <row r="310">
          <cell r="B310">
            <v>91041</v>
          </cell>
          <cell r="C310" t="str">
            <v>Town Of Sunset Beach</v>
          </cell>
          <cell r="D310">
            <v>2124507.5912101571</v>
          </cell>
          <cell r="E310">
            <v>2120562.4950688495</v>
          </cell>
          <cell r="F310">
            <v>22076590.634999998</v>
          </cell>
          <cell r="G310">
            <v>23318488.838417981</v>
          </cell>
          <cell r="H310">
            <v>118940.75</v>
          </cell>
          <cell r="I310">
            <v>123097.85999999999</v>
          </cell>
          <cell r="J310">
            <v>339125.8945077071</v>
          </cell>
          <cell r="K310">
            <v>331917.23224501597</v>
          </cell>
          <cell r="L310">
            <v>118940.75</v>
          </cell>
          <cell r="M310">
            <v>123097.85999999999</v>
          </cell>
          <cell r="N310">
            <v>0</v>
          </cell>
          <cell r="O310">
            <v>0</v>
          </cell>
          <cell r="P310">
            <v>0</v>
          </cell>
          <cell r="Q310">
            <v>0</v>
          </cell>
          <cell r="R310">
            <v>0</v>
          </cell>
          <cell r="T310">
            <v>0</v>
          </cell>
        </row>
        <row r="311">
          <cell r="B311">
            <v>91111</v>
          </cell>
          <cell r="C311" t="str">
            <v>Town Of Biltmore Forest</v>
          </cell>
          <cell r="D311">
            <v>1394496.4480083075</v>
          </cell>
          <cell r="E311">
            <v>1455487.9273001943</v>
          </cell>
          <cell r="F311">
            <v>11927687.519399997</v>
          </cell>
          <cell r="G311">
            <v>13217825.019427987</v>
          </cell>
          <cell r="H311">
            <v>78071.010000000009</v>
          </cell>
          <cell r="I311">
            <v>84490.53</v>
          </cell>
          <cell r="J311">
            <v>222597.39493294051</v>
          </cell>
          <cell r="K311">
            <v>227817.63117989615</v>
          </cell>
          <cell r="L311">
            <v>78071.010000000009</v>
          </cell>
          <cell r="M311">
            <v>84490.53</v>
          </cell>
          <cell r="N311">
            <v>0</v>
          </cell>
          <cell r="O311">
            <v>0</v>
          </cell>
          <cell r="P311">
            <v>0</v>
          </cell>
          <cell r="Q311">
            <v>0</v>
          </cell>
          <cell r="R311">
            <v>0</v>
          </cell>
          <cell r="T311">
            <v>0</v>
          </cell>
        </row>
        <row r="312">
          <cell r="B312">
            <v>91151</v>
          </cell>
          <cell r="C312" t="str">
            <v>Town Of Black Mountain</v>
          </cell>
          <cell r="D312">
            <v>3224644.2405681154</v>
          </cell>
          <cell r="E312">
            <v>3444827.182714941</v>
          </cell>
          <cell r="F312">
            <v>34714498.57093589</v>
          </cell>
          <cell r="G312">
            <v>36296291.065155953</v>
          </cell>
          <cell r="H312">
            <v>180532</v>
          </cell>
          <cell r="I312">
            <v>199970.93</v>
          </cell>
          <cell r="J312">
            <v>514735.91672547359</v>
          </cell>
          <cell r="K312">
            <v>539195.38174799981</v>
          </cell>
          <cell r="L312">
            <v>180532</v>
          </cell>
          <cell r="M312">
            <v>199970.93</v>
          </cell>
          <cell r="N312">
            <v>0</v>
          </cell>
          <cell r="O312">
            <v>0</v>
          </cell>
          <cell r="P312">
            <v>0</v>
          </cell>
          <cell r="Q312">
            <v>0</v>
          </cell>
          <cell r="R312">
            <v>0</v>
          </cell>
          <cell r="T312">
            <v>0</v>
          </cell>
        </row>
        <row r="313">
          <cell r="B313">
            <v>98101</v>
          </cell>
          <cell r="C313" t="str">
            <v>Rutherford County</v>
          </cell>
          <cell r="D313">
            <v>16256267.875062801</v>
          </cell>
          <cell r="E313">
            <v>16395391.557811568</v>
          </cell>
          <cell r="F313">
            <v>157660588.45182958</v>
          </cell>
          <cell r="G313">
            <v>163016296.6347298</v>
          </cell>
          <cell r="H313">
            <v>910108.62999999989</v>
          </cell>
          <cell r="I313">
            <v>951746.34999999986</v>
          </cell>
          <cell r="J313">
            <v>2594917.2444930249</v>
          </cell>
          <cell r="K313">
            <v>2566259.1883506035</v>
          </cell>
          <cell r="L313">
            <v>910108.62999999989</v>
          </cell>
          <cell r="M313">
            <v>951746.34999999986</v>
          </cell>
          <cell r="N313">
            <v>0</v>
          </cell>
          <cell r="O313">
            <v>0</v>
          </cell>
          <cell r="P313">
            <v>0</v>
          </cell>
          <cell r="Q313">
            <v>0</v>
          </cell>
          <cell r="R313">
            <v>0</v>
          </cell>
          <cell r="T313">
            <v>0</v>
          </cell>
        </row>
        <row r="314">
          <cell r="B314">
            <v>98103</v>
          </cell>
          <cell r="C314" t="str">
            <v>Rutherford Polk Mcdowell Dist Brd Of Health</v>
          </cell>
          <cell r="D314">
            <v>3500638.2566724643</v>
          </cell>
          <cell r="E314">
            <v>3522586.8566665528</v>
          </cell>
          <cell r="F314">
            <v>31727401.273866609</v>
          </cell>
          <cell r="G314">
            <v>30012179.904446982</v>
          </cell>
          <cell r="H314">
            <v>195983.55000000002</v>
          </cell>
          <cell r="I314">
            <v>204484.84999999998</v>
          </cell>
          <cell r="J314">
            <v>558791.63955621549</v>
          </cell>
          <cell r="K314">
            <v>551366.57491882681</v>
          </cell>
          <cell r="L314">
            <v>195983.55000000002</v>
          </cell>
          <cell r="M314">
            <v>204484.84999999998</v>
          </cell>
          <cell r="N314">
            <v>0</v>
          </cell>
          <cell r="O314">
            <v>0</v>
          </cell>
          <cell r="P314">
            <v>0</v>
          </cell>
          <cell r="Q314">
            <v>0</v>
          </cell>
          <cell r="R314">
            <v>0</v>
          </cell>
          <cell r="T314">
            <v>0</v>
          </cell>
        </row>
        <row r="315">
          <cell r="B315">
            <v>98111</v>
          </cell>
          <cell r="C315" t="str">
            <v>Town Of Forest City</v>
          </cell>
          <cell r="D315">
            <v>5636206.2926051319</v>
          </cell>
          <cell r="E315">
            <v>5843788.3700848417</v>
          </cell>
          <cell r="F315">
            <v>60001728.72075171</v>
          </cell>
          <cell r="G315">
            <v>57854632.524067953</v>
          </cell>
          <cell r="H315">
            <v>315543.51999999996</v>
          </cell>
          <cell r="I315">
            <v>339229.73</v>
          </cell>
          <cell r="J315">
            <v>899683.06468649756</v>
          </cell>
          <cell r="K315">
            <v>914688.46880704549</v>
          </cell>
          <cell r="L315">
            <v>315543.51999999996</v>
          </cell>
          <cell r="M315">
            <v>339229.73</v>
          </cell>
          <cell r="N315">
            <v>0</v>
          </cell>
          <cell r="O315">
            <v>0</v>
          </cell>
          <cell r="P315">
            <v>0</v>
          </cell>
          <cell r="Q315">
            <v>0</v>
          </cell>
          <cell r="R315">
            <v>0</v>
          </cell>
          <cell r="T315">
            <v>0</v>
          </cell>
        </row>
        <row r="316">
          <cell r="B316">
            <v>98131</v>
          </cell>
          <cell r="C316" t="str">
            <v>Town Of Lake Lure</v>
          </cell>
          <cell r="D316">
            <v>1660425.9988445011</v>
          </cell>
          <cell r="E316">
            <v>1615254.6755139043</v>
          </cell>
          <cell r="F316">
            <v>16897171.661800001</v>
          </cell>
          <cell r="G316">
            <v>14081782.946538989</v>
          </cell>
          <cell r="H316">
            <v>92959.1</v>
          </cell>
          <cell r="I316">
            <v>93764.930000000008</v>
          </cell>
          <cell r="J316">
            <v>265046.57100389391</v>
          </cell>
          <cell r="K316">
            <v>252824.83421927618</v>
          </cell>
          <cell r="L316">
            <v>92959.1</v>
          </cell>
          <cell r="M316">
            <v>93764.930000000008</v>
          </cell>
          <cell r="N316">
            <v>0</v>
          </cell>
          <cell r="O316">
            <v>0</v>
          </cell>
          <cell r="P316">
            <v>0</v>
          </cell>
          <cell r="Q316">
            <v>0</v>
          </cell>
          <cell r="R316">
            <v>0</v>
          </cell>
          <cell r="T316">
            <v>0</v>
          </cell>
        </row>
        <row r="317">
          <cell r="B317">
            <v>99401</v>
          </cell>
          <cell r="C317" t="str">
            <v>Washington County</v>
          </cell>
          <cell r="D317">
            <v>5668534.8997434191</v>
          </cell>
          <cell r="E317">
            <v>5662636.2989499755</v>
          </cell>
          <cell r="F317">
            <v>51757330.603164405</v>
          </cell>
          <cell r="G317">
            <v>52301235.589592889</v>
          </cell>
          <cell r="H317">
            <v>317353.44</v>
          </cell>
          <cell r="I317">
            <v>328713.92000000004</v>
          </cell>
          <cell r="J317">
            <v>904843.53945218888</v>
          </cell>
          <cell r="K317">
            <v>886333.96654344455</v>
          </cell>
          <cell r="L317">
            <v>317353.44</v>
          </cell>
          <cell r="M317">
            <v>328713.92000000004</v>
          </cell>
          <cell r="N317">
            <v>0</v>
          </cell>
          <cell r="O317">
            <v>0</v>
          </cell>
          <cell r="P317">
            <v>0</v>
          </cell>
          <cell r="Q317">
            <v>0</v>
          </cell>
          <cell r="R317">
            <v>0</v>
          </cell>
          <cell r="T317">
            <v>0</v>
          </cell>
        </row>
        <row r="318">
          <cell r="B318">
            <v>99521</v>
          </cell>
          <cell r="C318" t="str">
            <v>Town Of Blowing Rock</v>
          </cell>
          <cell r="D318">
            <v>2232952.7135386281</v>
          </cell>
          <cell r="E318">
            <v>2403270.9481164846</v>
          </cell>
          <cell r="F318">
            <v>23032820.853925698</v>
          </cell>
          <cell r="G318">
            <v>24140191.971841976</v>
          </cell>
          <cell r="H318">
            <v>125012.06</v>
          </cell>
          <cell r="I318">
            <v>139508.98000000001</v>
          </cell>
          <cell r="J318">
            <v>356436.51710411394</v>
          </cell>
          <cell r="K318">
            <v>376167.66461192176</v>
          </cell>
          <cell r="L318">
            <v>125012.06</v>
          </cell>
          <cell r="M318">
            <v>139508.98000000001</v>
          </cell>
          <cell r="N318">
            <v>0</v>
          </cell>
          <cell r="O318">
            <v>0</v>
          </cell>
          <cell r="P318">
            <v>0</v>
          </cell>
          <cell r="Q318">
            <v>0</v>
          </cell>
          <cell r="R318">
            <v>0</v>
          </cell>
          <cell r="T318">
            <v>0</v>
          </cell>
        </row>
        <row r="319">
          <cell r="B319">
            <v>99831</v>
          </cell>
          <cell r="C319" t="str">
            <v>Town Of Black Creek</v>
          </cell>
          <cell r="D319">
            <v>349483.93913593877</v>
          </cell>
          <cell r="E319">
            <v>383467.93060299143</v>
          </cell>
          <cell r="F319">
            <v>2935521.3997</v>
          </cell>
          <cell r="G319">
            <v>3679518.546457998</v>
          </cell>
          <cell r="H319">
            <v>19565.890000000003</v>
          </cell>
          <cell r="I319">
            <v>22260.17</v>
          </cell>
          <cell r="J319">
            <v>55786.599194047471</v>
          </cell>
          <cell r="K319">
            <v>60021.628448321826</v>
          </cell>
          <cell r="L319">
            <v>19565.890000000003</v>
          </cell>
          <cell r="M319">
            <v>22260.17</v>
          </cell>
          <cell r="N319">
            <v>0</v>
          </cell>
          <cell r="O319">
            <v>0</v>
          </cell>
          <cell r="P319">
            <v>0</v>
          </cell>
          <cell r="Q319">
            <v>0</v>
          </cell>
          <cell r="R319" t="str">
            <v>FALSE</v>
          </cell>
          <cell r="T319">
            <v>0</v>
          </cell>
        </row>
      </sheetData>
      <sheetData sheetId="17">
        <row r="12">
          <cell r="P12">
            <v>0</v>
          </cell>
        </row>
      </sheetData>
      <sheetData sheetId="18" refreshError="1"/>
      <sheetData sheetId="19" refreshError="1"/>
      <sheetData sheetId="20" refreshError="1"/>
      <sheetData sheetId="21" refreshError="1"/>
      <sheetData sheetId="22" refreshError="1"/>
      <sheetData sheetId="23">
        <row r="8">
          <cell r="L8">
            <v>10200</v>
          </cell>
        </row>
      </sheetData>
      <sheetData sheetId="24"/>
      <sheetData sheetId="25">
        <row r="4">
          <cell r="D4">
            <v>2.2000000000000002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25">
          <cell r="D25">
            <v>99999</v>
          </cell>
        </row>
        <row r="26">
          <cell r="D26">
            <v>1</v>
          </cell>
        </row>
        <row r="30">
          <cell r="D30">
            <v>42916</v>
          </cell>
          <cell r="E30">
            <v>42551</v>
          </cell>
        </row>
        <row r="31">
          <cell r="D31">
            <v>42916</v>
          </cell>
          <cell r="E31">
            <v>42551</v>
          </cell>
          <cell r="F31">
            <v>42185</v>
          </cell>
        </row>
        <row r="32">
          <cell r="D32">
            <v>42735</v>
          </cell>
          <cell r="E32">
            <v>42369</v>
          </cell>
        </row>
        <row r="33">
          <cell r="D33">
            <v>42735</v>
          </cell>
          <cell r="E33">
            <v>42369</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cell r="E40">
            <v>0</v>
          </cell>
        </row>
        <row r="41">
          <cell r="D41">
            <v>0</v>
          </cell>
        </row>
        <row r="47">
          <cell r="D47">
            <v>2.8500000000000001E-2</v>
          </cell>
          <cell r="E47">
            <v>3.5799999999999998E-2</v>
          </cell>
          <cell r="F47">
            <v>3.5799999999999998E-2</v>
          </cell>
          <cell r="G47">
            <v>4.58E-2</v>
          </cell>
          <cell r="H47">
            <v>2.58E-2</v>
          </cell>
          <cell r="I47">
            <v>2.8500000000000001E-2</v>
          </cell>
        </row>
        <row r="52">
          <cell r="D52">
            <v>43281</v>
          </cell>
          <cell r="E52">
            <v>42916</v>
          </cell>
        </row>
        <row r="53">
          <cell r="E53">
            <v>7.2499999999999995E-2</v>
          </cell>
          <cell r="F53">
            <v>7.2499999999999995E-2</v>
          </cell>
        </row>
        <row r="54">
          <cell r="D54">
            <v>6</v>
          </cell>
          <cell r="E54">
            <v>6</v>
          </cell>
        </row>
        <row r="61">
          <cell r="D61">
            <v>304</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7900 North Sam Houston Parkway West, Suite 110</v>
          </cell>
          <cell r="M82" t="str">
            <v>Houston, TX  77064-3425</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Liabilities Input"/>
      <sheetName val="Results"/>
      <sheetName val="Reconciliation"/>
      <sheetName val="ProVal GainLoss"/>
      <sheetName val="GASB 67"/>
      <sheetName val="GASB 68 --&gt;"/>
      <sheetName val="GASB 68"/>
      <sheetName val="GASB 68 FutWorkLife"/>
      <sheetName val="GASB 68 Amort Experience"/>
      <sheetName val="GASB 68 Amort Assump"/>
      <sheetName val="GASB 68 Amort AssetRtn"/>
      <sheetName val="GASB 68 ER Contribs"/>
      <sheetName val="GASB 68 Allocation"/>
      <sheetName val="GASB 68 Allocation LY"/>
      <sheetName val="68 - Summary Exhibit"/>
      <sheetName val="68 - Estab New Paragraph 54"/>
      <sheetName val="68 - Estab New Paragraph 55"/>
      <sheetName val="68 - Maintain Outstanding Bases"/>
      <sheetName val="68 - Deferred Amortization"/>
      <sheetName val="GASB 68 (1)"/>
      <sheetName val="GASB 68 (2)"/>
      <sheetName val="GASB 68 (3)"/>
      <sheetName val="GASB 68 (4)"/>
      <sheetName val="GASB 68 (5)"/>
      <sheetName val="GASB 67 --&gt;"/>
      <sheetName val="GASB 67 (1)"/>
      <sheetName val="GASB 67 (2)"/>
      <sheetName val="GASB 67 (3)"/>
      <sheetName val="GASB 67 (4)"/>
      <sheetName val="GASB 67 (5)"/>
      <sheetName val="Report --&gt;"/>
      <sheetName val="Executive Summary"/>
      <sheetName val="Exec Summary Table"/>
      <sheetName val="Table 1"/>
      <sheetName val="Table 1 (continued)"/>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68 - ER Contributions"/>
      <sheetName val="68 - ER Contrib REVISED"/>
      <sheetName val="ProVal1"/>
      <sheetName val="68 - SFL"/>
      <sheetName val="68 - SFL TPL Reconciliation"/>
      <sheetName val="68 - ER Cont REV-2"/>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GASB 68 (JS Check)"/>
    </sheetNames>
    <sheetDataSet>
      <sheetData sheetId="0" refreshError="1"/>
      <sheetData sheetId="1" refreshError="1"/>
      <sheetData sheetId="2" refreshError="1"/>
      <sheetData sheetId="3">
        <row r="40">
          <cell r="L40">
            <v>4431514114.0600004</v>
          </cell>
        </row>
        <row r="43">
          <cell r="K43" t="str">
            <v>C</v>
          </cell>
          <cell r="L43">
            <v>336652023.48000002</v>
          </cell>
        </row>
        <row r="44">
          <cell r="L44">
            <v>167694302.83000001</v>
          </cell>
        </row>
        <row r="45">
          <cell r="L45">
            <v>30934.82</v>
          </cell>
        </row>
        <row r="46">
          <cell r="K46" t="str">
            <v>C</v>
          </cell>
          <cell r="L46">
            <v>1259348.1399999999</v>
          </cell>
        </row>
        <row r="47">
          <cell r="K47" t="str">
            <v>C</v>
          </cell>
          <cell r="L47">
            <v>12562425.779999999</v>
          </cell>
        </row>
        <row r="48">
          <cell r="L48">
            <v>518199035.05000001</v>
          </cell>
        </row>
        <row r="51">
          <cell r="L51">
            <v>300629754.49000001</v>
          </cell>
        </row>
        <row r="52">
          <cell r="K52" t="str">
            <v>P</v>
          </cell>
          <cell r="L52">
            <v>51866419.530000001</v>
          </cell>
        </row>
        <row r="53">
          <cell r="K53" t="str">
            <v>P</v>
          </cell>
          <cell r="L53">
            <v>3685536.88</v>
          </cell>
        </row>
        <row r="54">
          <cell r="K54" t="str">
            <v>P</v>
          </cell>
          <cell r="L54">
            <v>47347.27</v>
          </cell>
        </row>
        <row r="55">
          <cell r="L55">
            <v>356229058.16999996</v>
          </cell>
        </row>
        <row r="57">
          <cell r="L57">
            <v>4593484090.9400005</v>
          </cell>
        </row>
        <row r="61">
          <cell r="L61">
            <v>17352740986.060001</v>
          </cell>
        </row>
        <row r="66">
          <cell r="L66">
            <v>329254233.32999998</v>
          </cell>
        </row>
        <row r="67">
          <cell r="L67">
            <v>75861663.459999993</v>
          </cell>
        </row>
        <row r="68">
          <cell r="L68">
            <v>0</v>
          </cell>
        </row>
        <row r="69">
          <cell r="L69">
            <v>324935.55</v>
          </cell>
        </row>
        <row r="71">
          <cell r="L71">
            <v>9233595.7799999993</v>
          </cell>
        </row>
        <row r="72">
          <cell r="L72">
            <v>32098.28</v>
          </cell>
        </row>
        <row r="73">
          <cell r="K73" t="str">
            <v>C</v>
          </cell>
          <cell r="L73">
            <v>414706526.39999992</v>
          </cell>
        </row>
        <row r="75">
          <cell r="L75">
            <v>1337066397.05</v>
          </cell>
        </row>
        <row r="76">
          <cell r="L76">
            <v>300629754.49000001</v>
          </cell>
        </row>
        <row r="77">
          <cell r="K77" t="str">
            <v>C</v>
          </cell>
          <cell r="L77">
            <v>3249346.51</v>
          </cell>
        </row>
        <row r="78">
          <cell r="K78" t="str">
            <v>C</v>
          </cell>
          <cell r="L78">
            <v>785511.83</v>
          </cell>
        </row>
        <row r="79">
          <cell r="K79" t="str">
            <v>E</v>
          </cell>
          <cell r="L79">
            <v>1102346.2</v>
          </cell>
        </row>
        <row r="80">
          <cell r="K80" t="str">
            <v>C</v>
          </cell>
          <cell r="L80">
            <v>59272.32</v>
          </cell>
        </row>
        <row r="81">
          <cell r="K81" t="str">
            <v>E</v>
          </cell>
          <cell r="L81">
            <v>10650</v>
          </cell>
        </row>
        <row r="82">
          <cell r="K82" t="str">
            <v>C</v>
          </cell>
          <cell r="L82">
            <v>10793.81</v>
          </cell>
        </row>
        <row r="84">
          <cell r="L84">
            <v>2057620598.6099997</v>
          </cell>
        </row>
        <row r="87">
          <cell r="K87" t="str">
            <v>P</v>
          </cell>
          <cell r="L87">
            <v>1081802270.4100001</v>
          </cell>
        </row>
        <row r="88">
          <cell r="L88">
            <v>30934.82</v>
          </cell>
        </row>
        <row r="89">
          <cell r="L89">
            <v>167694302.83000001</v>
          </cell>
        </row>
        <row r="91">
          <cell r="K91" t="str">
            <v>P</v>
          </cell>
          <cell r="L91">
            <v>4107523.74</v>
          </cell>
        </row>
        <row r="92">
          <cell r="K92" t="str">
            <v>P</v>
          </cell>
          <cell r="L92">
            <v>0</v>
          </cell>
        </row>
        <row r="93">
          <cell r="K93" t="str">
            <v>P</v>
          </cell>
          <cell r="L93">
            <v>4175393.89</v>
          </cell>
        </row>
        <row r="94">
          <cell r="K94" t="str">
            <v>P</v>
          </cell>
          <cell r="L94">
            <v>23</v>
          </cell>
        </row>
        <row r="95">
          <cell r="K95" t="str">
            <v>P</v>
          </cell>
          <cell r="L95">
            <v>1092473.1299999999</v>
          </cell>
        </row>
        <row r="96">
          <cell r="L96">
            <v>1258902921.8200002</v>
          </cell>
        </row>
      </sheetData>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sheetData sheetId="14"/>
      <sheetData sheetId="15"/>
      <sheetData sheetId="16" refreshError="1"/>
      <sheetData sheetId="17"/>
      <sheetData sheetId="18"/>
      <sheetData sheetId="19"/>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 val="68 - Estab New Prop Share Base"/>
      <sheetName val="68 - Estab New Contrb Diff Base"/>
      <sheetName val="68 - Separately Financed Liab"/>
    </sheetNames>
    <sheetDataSet>
      <sheetData sheetId="0"/>
      <sheetData sheetId="1"/>
      <sheetData sheetId="2"/>
      <sheetData sheetId="3">
        <row r="37">
          <cell r="L37">
            <v>0</v>
          </cell>
        </row>
        <row r="38">
          <cell r="L38">
            <v>0</v>
          </cell>
        </row>
        <row r="39">
          <cell r="L39">
            <v>4249859016</v>
          </cell>
        </row>
        <row r="40">
          <cell r="L40">
            <v>0</v>
          </cell>
        </row>
        <row r="41">
          <cell r="L41">
            <v>0</v>
          </cell>
        </row>
        <row r="42">
          <cell r="K42" t="str">
            <v>C</v>
          </cell>
          <cell r="L42">
            <v>329196929</v>
          </cell>
        </row>
        <row r="43">
          <cell r="L43">
            <v>162733483</v>
          </cell>
        </row>
        <row r="44">
          <cell r="K44">
            <v>0</v>
          </cell>
          <cell r="L44">
            <v>29528</v>
          </cell>
        </row>
        <row r="45">
          <cell r="K45" t="str">
            <v>C</v>
          </cell>
          <cell r="L45">
            <v>1234415</v>
          </cell>
        </row>
        <row r="46">
          <cell r="K46" t="str">
            <v>C</v>
          </cell>
          <cell r="L46">
            <v>12649523</v>
          </cell>
        </row>
        <row r="47">
          <cell r="K47">
            <v>0</v>
          </cell>
          <cell r="L47">
            <v>505843878</v>
          </cell>
        </row>
        <row r="48">
          <cell r="K48">
            <v>0</v>
          </cell>
          <cell r="L48">
            <v>0</v>
          </cell>
        </row>
        <row r="49">
          <cell r="L49">
            <v>0</v>
          </cell>
        </row>
        <row r="50">
          <cell r="K50">
            <v>0</v>
          </cell>
          <cell r="L50">
            <v>272886687</v>
          </cell>
        </row>
        <row r="51">
          <cell r="K51" t="str">
            <v>P</v>
          </cell>
          <cell r="L51">
            <v>48038073</v>
          </cell>
        </row>
        <row r="52">
          <cell r="K52" t="str">
            <v>P</v>
          </cell>
          <cell r="L52">
            <v>3242156</v>
          </cell>
        </row>
        <row r="53">
          <cell r="K53" t="str">
            <v>P</v>
          </cell>
          <cell r="L53">
            <v>21864</v>
          </cell>
        </row>
        <row r="54">
          <cell r="K54">
            <v>0</v>
          </cell>
          <cell r="L54">
            <v>324188780</v>
          </cell>
        </row>
        <row r="55">
          <cell r="K55">
            <v>0</v>
          </cell>
          <cell r="L55">
            <v>0</v>
          </cell>
        </row>
        <row r="56">
          <cell r="K56">
            <v>0</v>
          </cell>
          <cell r="L56">
            <v>4431514114</v>
          </cell>
        </row>
        <row r="60">
          <cell r="K60">
            <v>0</v>
          </cell>
          <cell r="L60">
            <v>15473778789</v>
          </cell>
        </row>
        <row r="61">
          <cell r="K61">
            <v>0</v>
          </cell>
          <cell r="L61">
            <v>0</v>
          </cell>
        </row>
        <row r="62">
          <cell r="K62">
            <v>0</v>
          </cell>
          <cell r="L62">
            <v>0</v>
          </cell>
        </row>
        <row r="63">
          <cell r="K63">
            <v>0</v>
          </cell>
          <cell r="L63">
            <v>0</v>
          </cell>
        </row>
        <row r="64">
          <cell r="K64">
            <v>0</v>
          </cell>
          <cell r="L64">
            <v>0</v>
          </cell>
        </row>
        <row r="65">
          <cell r="K65">
            <v>0</v>
          </cell>
          <cell r="L65">
            <v>315973832</v>
          </cell>
        </row>
        <row r="66">
          <cell r="K66">
            <v>0</v>
          </cell>
          <cell r="L66">
            <v>70637813</v>
          </cell>
        </row>
        <row r="67">
          <cell r="K67">
            <v>0</v>
          </cell>
          <cell r="L67">
            <v>278178</v>
          </cell>
        </row>
        <row r="68">
          <cell r="K68">
            <v>0</v>
          </cell>
          <cell r="L68">
            <v>475429</v>
          </cell>
        </row>
        <row r="69">
          <cell r="K69">
            <v>0</v>
          </cell>
          <cell r="L69">
            <v>0</v>
          </cell>
        </row>
        <row r="70">
          <cell r="K70">
            <v>0</v>
          </cell>
          <cell r="L70">
            <v>11012485</v>
          </cell>
        </row>
        <row r="71">
          <cell r="K71">
            <v>0</v>
          </cell>
          <cell r="L71">
            <v>11130</v>
          </cell>
        </row>
        <row r="72">
          <cell r="K72" t="str">
            <v>C</v>
          </cell>
          <cell r="L72">
            <v>398388867</v>
          </cell>
        </row>
        <row r="73">
          <cell r="K73">
            <v>0</v>
          </cell>
          <cell r="L73">
            <v>0</v>
          </cell>
        </row>
        <row r="74">
          <cell r="K74">
            <v>0</v>
          </cell>
          <cell r="L74">
            <v>2388746266</v>
          </cell>
        </row>
        <row r="75">
          <cell r="K75">
            <v>0</v>
          </cell>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2">
          <cell r="K82">
            <v>0</v>
          </cell>
          <cell r="L82">
            <v>0</v>
          </cell>
        </row>
        <row r="83">
          <cell r="K83">
            <v>0</v>
          </cell>
          <cell r="L83">
            <v>3064914391</v>
          </cell>
        </row>
        <row r="84">
          <cell r="K84">
            <v>0</v>
          </cell>
          <cell r="L84">
            <v>0</v>
          </cell>
        </row>
        <row r="85">
          <cell r="L85">
            <v>0</v>
          </cell>
        </row>
        <row r="86">
          <cell r="K86" t="str">
            <v>P</v>
          </cell>
          <cell r="L86">
            <v>1013743417</v>
          </cell>
        </row>
        <row r="87">
          <cell r="K87">
            <v>0</v>
          </cell>
          <cell r="L87">
            <v>29528</v>
          </cell>
        </row>
        <row r="88">
          <cell r="K88">
            <v>0</v>
          </cell>
          <cell r="L88">
            <v>162733483</v>
          </cell>
        </row>
        <row r="89">
          <cell r="K89">
            <v>0</v>
          </cell>
          <cell r="L89">
            <v>0</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K95">
            <v>0</v>
          </cell>
          <cell r="L95">
            <v>1185952194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ProVal GainLoss"/>
      <sheetName val="NPO"/>
      <sheetName val="NPL"/>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
      <sheetName val="Table 6-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GASB 25 26 --&gt;"/>
      <sheetName val="GASB 25 27 (1)"/>
      <sheetName val="GASB 25 27 (2)"/>
      <sheetName val="GASB 25 27 (3.1)"/>
      <sheetName val="GASB 25 27 (3.2)"/>
      <sheetName val="GASB 25 27 (4)"/>
      <sheetName val="GASB 25 27 (5)"/>
      <sheetName val="GASB 67 --&gt;"/>
      <sheetName val="GASB 67 (1.1)"/>
      <sheetName val="GASB 67 (1.2)"/>
      <sheetName val="GASB 67 (2)"/>
      <sheetName val="GASB 68 (1)"/>
      <sheetName val="GASB 68 (2)"/>
      <sheetName val="GASB 68 (3)"/>
      <sheetName val="GASB 68 (4)"/>
      <sheetName val="GASB 68 (5)"/>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UAAL Amortization"/>
      <sheetName val="Cash Flows"/>
      <sheetName val="Asset Projection Declining-5YR"/>
      <sheetName val="Declining UAAL Amortization-5YR"/>
      <sheetName val="Asset Projection Declining"/>
      <sheetName val="Declining UAAL Amortization"/>
      <sheetName val="Asset Projection 30Yr -5YR"/>
      <sheetName val="30 Yr UAAL Amortization-5YR"/>
      <sheetName val="Asset Projection 30Yr"/>
      <sheetName val="30 Yr UAAL Amortization"/>
      <sheetName val="Exhibit"/>
      <sheetName val="Exhibit 5YR"/>
    </sheetNames>
    <sheetDataSet>
      <sheetData sheetId="0"/>
      <sheetData sheetId="1"/>
      <sheetData sheetId="2"/>
      <sheetData sheetId="3"/>
      <sheetData sheetId="4"/>
      <sheetData sheetId="5"/>
      <sheetData sheetId="6"/>
      <sheetData sheetId="7"/>
      <sheetData sheetId="8"/>
      <sheetData sheetId="9">
        <row r="7">
          <cell r="K7">
            <v>1.0582084088448931</v>
          </cell>
        </row>
      </sheetData>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vency Test"/>
      <sheetName val="Projected Benefits"/>
      <sheetName val="ProVal"/>
      <sheetName val="Assets"/>
      <sheetName val="Rollforward"/>
      <sheetName val="Membership"/>
      <sheetName val="Fiduciary Position"/>
      <sheetName val="Asset Allocation"/>
      <sheetName val="Sensitivity Analysis"/>
      <sheetName val="Schd Change NPL"/>
      <sheetName val="Sched of NPL"/>
      <sheetName val="Schd of ER Cont"/>
      <sheetName val="Collective Amounts"/>
      <sheetName val="Annual Change in  NPL"/>
      <sheetName val="InflowsOutflows"/>
      <sheetName val="Sched InflowsOutflows"/>
      <sheetName val="FutureService"/>
      <sheetName val="Investment GL"/>
      <sheetName val="Pension Expense"/>
      <sheetName val="Experience"/>
      <sheetName val="Earnings"/>
      <sheetName val="Assumptions"/>
      <sheetName val="Summary"/>
    </sheetNames>
    <sheetDataSet>
      <sheetData sheetId="0"/>
      <sheetData sheetId="1">
        <row r="8">
          <cell r="A8">
            <v>2018</v>
          </cell>
          <cell r="B8">
            <v>3332395171.0999999</v>
          </cell>
        </row>
        <row r="9">
          <cell r="A9">
            <v>2019</v>
          </cell>
          <cell r="B9">
            <v>3004100886.1500001</v>
          </cell>
        </row>
        <row r="10">
          <cell r="A10">
            <v>2020</v>
          </cell>
          <cell r="B10">
            <v>2800658592.8099999</v>
          </cell>
        </row>
        <row r="11">
          <cell r="A11">
            <v>2021</v>
          </cell>
          <cell r="B11">
            <v>2649105257.8099999</v>
          </cell>
        </row>
        <row r="12">
          <cell r="A12">
            <v>2022</v>
          </cell>
          <cell r="B12">
            <v>2523803913.54</v>
          </cell>
        </row>
        <row r="13">
          <cell r="A13">
            <v>2023</v>
          </cell>
          <cell r="B13">
            <v>2411769630.5100002</v>
          </cell>
        </row>
        <row r="14">
          <cell r="A14">
            <v>2024</v>
          </cell>
          <cell r="B14">
            <v>2305533139.7399998</v>
          </cell>
        </row>
        <row r="15">
          <cell r="A15">
            <v>2025</v>
          </cell>
          <cell r="B15">
            <v>2199289496.6100001</v>
          </cell>
        </row>
        <row r="16">
          <cell r="A16">
            <v>2026</v>
          </cell>
          <cell r="B16">
            <v>2091429660.6300001</v>
          </cell>
        </row>
        <row r="17">
          <cell r="A17">
            <v>2027</v>
          </cell>
          <cell r="B17">
            <v>1982531306.24</v>
          </cell>
        </row>
        <row r="18">
          <cell r="A18">
            <v>2028</v>
          </cell>
          <cell r="B18">
            <v>1874084285.49</v>
          </cell>
        </row>
        <row r="19">
          <cell r="A19">
            <v>2029</v>
          </cell>
          <cell r="B19">
            <v>1764544015.4400001</v>
          </cell>
        </row>
        <row r="20">
          <cell r="A20">
            <v>2030</v>
          </cell>
          <cell r="B20">
            <v>1661011196.23</v>
          </cell>
        </row>
        <row r="21">
          <cell r="A21">
            <v>2031</v>
          </cell>
          <cell r="B21">
            <v>1560944746.4300001</v>
          </cell>
        </row>
        <row r="22">
          <cell r="A22">
            <v>2032</v>
          </cell>
          <cell r="B22">
            <v>1462821024.3900001</v>
          </cell>
        </row>
        <row r="23">
          <cell r="A23">
            <v>2033</v>
          </cell>
          <cell r="B23">
            <v>1367864738.78</v>
          </cell>
        </row>
        <row r="24">
          <cell r="A24">
            <v>2034</v>
          </cell>
          <cell r="B24">
            <v>1276145655.9100001</v>
          </cell>
        </row>
        <row r="25">
          <cell r="A25">
            <v>2035</v>
          </cell>
          <cell r="B25">
            <v>1189407890.75</v>
          </cell>
        </row>
        <row r="26">
          <cell r="A26">
            <v>2036</v>
          </cell>
          <cell r="B26">
            <v>1106433198.0999999</v>
          </cell>
        </row>
        <row r="27">
          <cell r="A27">
            <v>2037</v>
          </cell>
          <cell r="B27">
            <v>1027949166.9</v>
          </cell>
        </row>
        <row r="28">
          <cell r="A28">
            <v>2038</v>
          </cell>
          <cell r="B28">
            <v>951654780.00999999</v>
          </cell>
        </row>
        <row r="29">
          <cell r="A29">
            <v>2039</v>
          </cell>
          <cell r="B29">
            <v>878216156.66999996</v>
          </cell>
        </row>
        <row r="30">
          <cell r="A30">
            <v>2040</v>
          </cell>
          <cell r="B30">
            <v>808089871.55999994</v>
          </cell>
        </row>
        <row r="31">
          <cell r="A31">
            <v>2041</v>
          </cell>
          <cell r="B31">
            <v>741201562.49000001</v>
          </cell>
        </row>
        <row r="32">
          <cell r="A32">
            <v>2042</v>
          </cell>
          <cell r="B32">
            <v>676652436.83000004</v>
          </cell>
        </row>
        <row r="33">
          <cell r="A33">
            <v>2043</v>
          </cell>
          <cell r="B33">
            <v>614178194.84000003</v>
          </cell>
        </row>
        <row r="34">
          <cell r="A34">
            <v>2044</v>
          </cell>
          <cell r="B34">
            <v>553401154.32000005</v>
          </cell>
        </row>
        <row r="35">
          <cell r="A35">
            <v>2045</v>
          </cell>
          <cell r="B35">
            <v>494215045.62</v>
          </cell>
        </row>
        <row r="36">
          <cell r="A36">
            <v>2046</v>
          </cell>
          <cell r="B36">
            <v>437189281.35000002</v>
          </cell>
        </row>
        <row r="37">
          <cell r="A37">
            <v>2047</v>
          </cell>
          <cell r="B37">
            <v>383818450.86000001</v>
          </cell>
        </row>
        <row r="38">
          <cell r="A38">
            <v>2048</v>
          </cell>
          <cell r="B38">
            <v>334609535.93000001</v>
          </cell>
        </row>
        <row r="39">
          <cell r="A39">
            <v>2049</v>
          </cell>
          <cell r="B39">
            <v>290259090.81999999</v>
          </cell>
        </row>
        <row r="40">
          <cell r="A40">
            <v>2050</v>
          </cell>
          <cell r="B40">
            <v>251394440.25</v>
          </cell>
        </row>
        <row r="41">
          <cell r="A41">
            <v>2051</v>
          </cell>
          <cell r="B41">
            <v>216259711.94</v>
          </cell>
        </row>
        <row r="42">
          <cell r="A42">
            <v>2052</v>
          </cell>
          <cell r="B42">
            <v>184769293</v>
          </cell>
        </row>
        <row r="43">
          <cell r="A43">
            <v>2053</v>
          </cell>
          <cell r="B43">
            <v>156279210.52000001</v>
          </cell>
        </row>
        <row r="44">
          <cell r="A44">
            <v>2054</v>
          </cell>
          <cell r="B44">
            <v>131091030.69</v>
          </cell>
        </row>
        <row r="45">
          <cell r="A45">
            <v>2055</v>
          </cell>
          <cell r="B45">
            <v>108939068.13</v>
          </cell>
        </row>
        <row r="46">
          <cell r="A46">
            <v>2056</v>
          </cell>
          <cell r="B46">
            <v>89654159.090000004</v>
          </cell>
        </row>
        <row r="47">
          <cell r="A47">
            <v>2057</v>
          </cell>
          <cell r="B47">
            <v>72905555.239999995</v>
          </cell>
        </row>
        <row r="48">
          <cell r="A48">
            <v>2058</v>
          </cell>
          <cell r="B48">
            <v>58875300.960000001</v>
          </cell>
        </row>
        <row r="49">
          <cell r="A49">
            <v>2059</v>
          </cell>
          <cell r="B49">
            <v>47266260.280000001</v>
          </cell>
        </row>
        <row r="50">
          <cell r="A50">
            <v>2060</v>
          </cell>
          <cell r="B50">
            <v>37646341.009999998</v>
          </cell>
        </row>
        <row r="51">
          <cell r="A51">
            <v>2061</v>
          </cell>
          <cell r="B51">
            <v>29808660.969999999</v>
          </cell>
        </row>
        <row r="52">
          <cell r="A52">
            <v>2062</v>
          </cell>
          <cell r="B52">
            <v>23481778</v>
          </cell>
        </row>
        <row r="53">
          <cell r="A53">
            <v>2063</v>
          </cell>
          <cell r="B53">
            <v>18387363.379999999</v>
          </cell>
        </row>
        <row r="54">
          <cell r="A54">
            <v>2064</v>
          </cell>
          <cell r="B54">
            <v>14295959.699999999</v>
          </cell>
        </row>
        <row r="55">
          <cell r="A55">
            <v>2065</v>
          </cell>
          <cell r="B55">
            <v>10945850.439999999</v>
          </cell>
        </row>
        <row r="56">
          <cell r="A56">
            <v>2066</v>
          </cell>
          <cell r="B56">
            <v>8251577.0700000003</v>
          </cell>
        </row>
        <row r="57">
          <cell r="A57">
            <v>2067</v>
          </cell>
          <cell r="B57">
            <v>6136347.1299999999</v>
          </cell>
        </row>
        <row r="58">
          <cell r="A58">
            <v>2068</v>
          </cell>
          <cell r="B58">
            <v>4430319.87</v>
          </cell>
        </row>
        <row r="59">
          <cell r="A59">
            <v>2069</v>
          </cell>
          <cell r="B59">
            <v>3134522.92</v>
          </cell>
        </row>
        <row r="60">
          <cell r="A60">
            <v>2070</v>
          </cell>
          <cell r="B60">
            <v>2145171.7599999998</v>
          </cell>
        </row>
        <row r="61">
          <cell r="A61">
            <v>2071</v>
          </cell>
          <cell r="B61">
            <v>1410072.42</v>
          </cell>
        </row>
        <row r="62">
          <cell r="A62">
            <v>2072</v>
          </cell>
          <cell r="B62">
            <v>889100.93</v>
          </cell>
        </row>
        <row r="63">
          <cell r="A63">
            <v>2073</v>
          </cell>
          <cell r="B63">
            <v>523296.61</v>
          </cell>
        </row>
        <row r="64">
          <cell r="A64">
            <v>2074</v>
          </cell>
          <cell r="B64">
            <v>276477.09999999998</v>
          </cell>
        </row>
        <row r="65">
          <cell r="A65">
            <v>2075</v>
          </cell>
          <cell r="B65">
            <v>115466.31</v>
          </cell>
        </row>
        <row r="66">
          <cell r="A66">
            <v>2076</v>
          </cell>
          <cell r="B66">
            <v>50768.08</v>
          </cell>
        </row>
        <row r="67">
          <cell r="A67">
            <v>2077</v>
          </cell>
          <cell r="B67">
            <v>20464.37</v>
          </cell>
        </row>
        <row r="68">
          <cell r="A68">
            <v>2078</v>
          </cell>
          <cell r="B68">
            <v>4593.8100000000004</v>
          </cell>
        </row>
        <row r="69">
          <cell r="A69">
            <v>2079</v>
          </cell>
          <cell r="B69">
            <v>0</v>
          </cell>
        </row>
        <row r="70">
          <cell r="A70">
            <v>2080</v>
          </cell>
          <cell r="B70">
            <v>0</v>
          </cell>
        </row>
        <row r="102">
          <cell r="A102">
            <v>2018</v>
          </cell>
          <cell r="B102">
            <v>1346225296.96</v>
          </cell>
        </row>
        <row r="103">
          <cell r="A103">
            <v>2019</v>
          </cell>
          <cell r="B103">
            <v>1349841797.9400001</v>
          </cell>
        </row>
        <row r="104">
          <cell r="A104">
            <v>2020</v>
          </cell>
          <cell r="B104">
            <v>1357955836.22</v>
          </cell>
        </row>
        <row r="105">
          <cell r="A105">
            <v>2021</v>
          </cell>
          <cell r="B105">
            <v>1385651972.1700001</v>
          </cell>
        </row>
        <row r="106">
          <cell r="A106">
            <v>2022</v>
          </cell>
          <cell r="B106">
            <v>1416976047.3900001</v>
          </cell>
        </row>
        <row r="107">
          <cell r="A107">
            <v>2023</v>
          </cell>
          <cell r="B107">
            <v>1451226190.02</v>
          </cell>
        </row>
        <row r="108">
          <cell r="A108">
            <v>2024</v>
          </cell>
          <cell r="B108">
            <v>1489682355.3699999</v>
          </cell>
        </row>
        <row r="109">
          <cell r="A109">
            <v>2025</v>
          </cell>
          <cell r="B109">
            <v>1533928152.1700001</v>
          </cell>
        </row>
        <row r="110">
          <cell r="A110">
            <v>2026</v>
          </cell>
          <cell r="B110">
            <v>1580259034.4400001</v>
          </cell>
        </row>
        <row r="111">
          <cell r="A111">
            <v>2027</v>
          </cell>
          <cell r="B111">
            <v>1628268846.78</v>
          </cell>
        </row>
        <row r="112">
          <cell r="A112">
            <v>2028</v>
          </cell>
          <cell r="B112">
            <v>1677575844.8399999</v>
          </cell>
        </row>
        <row r="113">
          <cell r="A113">
            <v>2029</v>
          </cell>
          <cell r="B113">
            <v>1727876310.75</v>
          </cell>
        </row>
        <row r="114">
          <cell r="A114">
            <v>2030</v>
          </cell>
          <cell r="B114">
            <v>1775882177.9200001</v>
          </cell>
        </row>
        <row r="115">
          <cell r="A115">
            <v>2031</v>
          </cell>
          <cell r="B115">
            <v>1822308006.1500001</v>
          </cell>
        </row>
        <row r="116">
          <cell r="A116">
            <v>2032</v>
          </cell>
          <cell r="B116">
            <v>1865497669.8299999</v>
          </cell>
        </row>
        <row r="117">
          <cell r="A117">
            <v>2033</v>
          </cell>
          <cell r="B117">
            <v>1904082404.6700001</v>
          </cell>
        </row>
        <row r="118">
          <cell r="A118">
            <v>2034</v>
          </cell>
          <cell r="B118">
            <v>1938020272.6400001</v>
          </cell>
        </row>
        <row r="119">
          <cell r="A119">
            <v>2035</v>
          </cell>
          <cell r="B119">
            <v>1968303556.4000001</v>
          </cell>
        </row>
        <row r="120">
          <cell r="A120">
            <v>2036</v>
          </cell>
          <cell r="B120">
            <v>1993432750.8499999</v>
          </cell>
        </row>
        <row r="121">
          <cell r="A121">
            <v>2037</v>
          </cell>
          <cell r="B121">
            <v>2016061544.52</v>
          </cell>
        </row>
        <row r="122">
          <cell r="A122">
            <v>2038</v>
          </cell>
          <cell r="B122">
            <v>2034884021.6500001</v>
          </cell>
        </row>
        <row r="123">
          <cell r="A123">
            <v>2039</v>
          </cell>
          <cell r="B123">
            <v>2047504050.5899999</v>
          </cell>
        </row>
        <row r="124">
          <cell r="A124">
            <v>2040</v>
          </cell>
          <cell r="B124">
            <v>2054573803.3399999</v>
          </cell>
        </row>
        <row r="125">
          <cell r="A125">
            <v>2041</v>
          </cell>
          <cell r="B125">
            <v>2057593442.4200001</v>
          </cell>
        </row>
        <row r="126">
          <cell r="A126">
            <v>2042</v>
          </cell>
          <cell r="B126">
            <v>2056422744.24</v>
          </cell>
        </row>
        <row r="127">
          <cell r="A127">
            <v>2043</v>
          </cell>
          <cell r="B127">
            <v>2050656538.1800001</v>
          </cell>
        </row>
        <row r="128">
          <cell r="A128">
            <v>2044</v>
          </cell>
          <cell r="B128">
            <v>2041259467.1400001</v>
          </cell>
        </row>
        <row r="129">
          <cell r="A129">
            <v>2045</v>
          </cell>
          <cell r="B129">
            <v>2027664316.45</v>
          </cell>
        </row>
        <row r="130">
          <cell r="A130">
            <v>2046</v>
          </cell>
          <cell r="B130">
            <v>2008886791.76</v>
          </cell>
        </row>
        <row r="131">
          <cell r="A131">
            <v>2047</v>
          </cell>
          <cell r="B131">
            <v>1985195793.1800001</v>
          </cell>
        </row>
        <row r="132">
          <cell r="A132">
            <v>2048</v>
          </cell>
          <cell r="B132">
            <v>1956234004.9200001</v>
          </cell>
        </row>
        <row r="133">
          <cell r="A133">
            <v>2049</v>
          </cell>
          <cell r="B133">
            <v>1921295111.1500001</v>
          </cell>
        </row>
        <row r="134">
          <cell r="A134">
            <v>2050</v>
          </cell>
          <cell r="B134">
            <v>1882186734.0899999</v>
          </cell>
        </row>
        <row r="135">
          <cell r="A135">
            <v>2051</v>
          </cell>
          <cell r="B135">
            <v>1839262031.1099999</v>
          </cell>
        </row>
        <row r="136">
          <cell r="A136">
            <v>2052</v>
          </cell>
          <cell r="B136">
            <v>1793061991.96</v>
          </cell>
        </row>
        <row r="137">
          <cell r="A137">
            <v>2053</v>
          </cell>
          <cell r="B137">
            <v>1743458193.6199999</v>
          </cell>
        </row>
        <row r="138">
          <cell r="A138">
            <v>2054</v>
          </cell>
          <cell r="B138">
            <v>1691085807.3800001</v>
          </cell>
        </row>
        <row r="139">
          <cell r="A139">
            <v>2055</v>
          </cell>
          <cell r="B139">
            <v>1636270852.8299999</v>
          </cell>
        </row>
        <row r="140">
          <cell r="A140">
            <v>2056</v>
          </cell>
          <cell r="B140">
            <v>1579948473.76</v>
          </cell>
        </row>
        <row r="141">
          <cell r="A141">
            <v>2057</v>
          </cell>
          <cell r="B141">
            <v>1521972265.8599999</v>
          </cell>
        </row>
        <row r="142">
          <cell r="A142">
            <v>2058</v>
          </cell>
          <cell r="B142">
            <v>1462445437.25</v>
          </cell>
        </row>
        <row r="143">
          <cell r="A143">
            <v>2059</v>
          </cell>
          <cell r="B143">
            <v>1402375683.3</v>
          </cell>
        </row>
        <row r="144">
          <cell r="A144">
            <v>2060</v>
          </cell>
          <cell r="B144">
            <v>1341669581.6900001</v>
          </cell>
        </row>
        <row r="145">
          <cell r="A145">
            <v>2061</v>
          </cell>
          <cell r="B145">
            <v>1280921547.21</v>
          </cell>
        </row>
        <row r="146">
          <cell r="A146">
            <v>2062</v>
          </cell>
          <cell r="B146">
            <v>1220375412.28</v>
          </cell>
        </row>
        <row r="147">
          <cell r="A147">
            <v>2063</v>
          </cell>
          <cell r="B147">
            <v>1160216248.49</v>
          </cell>
        </row>
        <row r="148">
          <cell r="A148">
            <v>2064</v>
          </cell>
          <cell r="B148">
            <v>1100835350.1800001</v>
          </cell>
        </row>
        <row r="149">
          <cell r="A149">
            <v>2065</v>
          </cell>
          <cell r="B149">
            <v>1042394500.88</v>
          </cell>
        </row>
        <row r="150">
          <cell r="A150">
            <v>2066</v>
          </cell>
          <cell r="B150">
            <v>985077336.79999995</v>
          </cell>
        </row>
        <row r="151">
          <cell r="A151">
            <v>2067</v>
          </cell>
          <cell r="B151">
            <v>928781168.64999998</v>
          </cell>
        </row>
        <row r="152">
          <cell r="A152">
            <v>2068</v>
          </cell>
          <cell r="B152">
            <v>873821437.92999995</v>
          </cell>
        </row>
        <row r="153">
          <cell r="A153">
            <v>2069</v>
          </cell>
          <cell r="B153">
            <v>820400120.57000005</v>
          </cell>
        </row>
        <row r="154">
          <cell r="A154">
            <v>2070</v>
          </cell>
          <cell r="B154">
            <v>768508019</v>
          </cell>
        </row>
        <row r="155">
          <cell r="A155">
            <v>2071</v>
          </cell>
          <cell r="B155">
            <v>718155102.01999998</v>
          </cell>
        </row>
        <row r="156">
          <cell r="A156">
            <v>2072</v>
          </cell>
          <cell r="B156">
            <v>669381644.10000002</v>
          </cell>
        </row>
        <row r="157">
          <cell r="A157">
            <v>2073</v>
          </cell>
          <cell r="B157">
            <v>622204714.61000001</v>
          </cell>
        </row>
        <row r="158">
          <cell r="A158">
            <v>2074</v>
          </cell>
          <cell r="B158">
            <v>576632281.54999995</v>
          </cell>
        </row>
        <row r="159">
          <cell r="A159">
            <v>2075</v>
          </cell>
          <cell r="B159">
            <v>532654460.75</v>
          </cell>
        </row>
        <row r="160">
          <cell r="A160">
            <v>2076</v>
          </cell>
          <cell r="B160">
            <v>490347257.27999997</v>
          </cell>
        </row>
        <row r="161">
          <cell r="A161">
            <v>2077</v>
          </cell>
          <cell r="B161">
            <v>449746898.01999998</v>
          </cell>
        </row>
        <row r="162">
          <cell r="A162">
            <v>2078</v>
          </cell>
          <cell r="B162">
            <v>410889023.16000003</v>
          </cell>
        </row>
        <row r="163">
          <cell r="A163">
            <v>2079</v>
          </cell>
          <cell r="B163">
            <v>373809742.83999997</v>
          </cell>
        </row>
        <row r="164">
          <cell r="A164">
            <v>2080</v>
          </cell>
          <cell r="B164">
            <v>338529642.25</v>
          </cell>
        </row>
        <row r="165">
          <cell r="A165">
            <v>2081</v>
          </cell>
          <cell r="B165">
            <v>305059918.22000003</v>
          </cell>
        </row>
        <row r="166">
          <cell r="A166">
            <v>2082</v>
          </cell>
          <cell r="B166">
            <v>273416317.19</v>
          </cell>
        </row>
        <row r="167">
          <cell r="A167">
            <v>2083</v>
          </cell>
          <cell r="B167">
            <v>243603116.63999999</v>
          </cell>
        </row>
        <row r="168">
          <cell r="A168">
            <v>2084</v>
          </cell>
          <cell r="B168">
            <v>215620742.02000001</v>
          </cell>
        </row>
        <row r="169">
          <cell r="A169">
            <v>2085</v>
          </cell>
          <cell r="B169">
            <v>189467117.66</v>
          </cell>
        </row>
        <row r="170">
          <cell r="A170">
            <v>2086</v>
          </cell>
          <cell r="B170">
            <v>165138096.72999999</v>
          </cell>
        </row>
        <row r="171">
          <cell r="A171">
            <v>2087</v>
          </cell>
          <cell r="B171">
            <v>142639735.84999999</v>
          </cell>
        </row>
        <row r="172">
          <cell r="A172">
            <v>2088</v>
          </cell>
          <cell r="B172">
            <v>121983052.56</v>
          </cell>
        </row>
        <row r="173">
          <cell r="A173">
            <v>2089</v>
          </cell>
          <cell r="B173">
            <v>103170513.31</v>
          </cell>
        </row>
        <row r="174">
          <cell r="A174">
            <v>2090</v>
          </cell>
          <cell r="B174">
            <v>86203750.420000002</v>
          </cell>
        </row>
        <row r="175">
          <cell r="A175">
            <v>2091</v>
          </cell>
          <cell r="B175">
            <v>71073529.239999995</v>
          </cell>
        </row>
        <row r="176">
          <cell r="A176">
            <v>2092</v>
          </cell>
          <cell r="B176">
            <v>57752360.710000001</v>
          </cell>
        </row>
        <row r="177">
          <cell r="A177">
            <v>2093</v>
          </cell>
          <cell r="B177">
            <v>46193769.840000004</v>
          </cell>
        </row>
        <row r="178">
          <cell r="A178">
            <v>2094</v>
          </cell>
          <cell r="B178">
            <v>36323047.25</v>
          </cell>
        </row>
        <row r="179">
          <cell r="A179">
            <v>2095</v>
          </cell>
          <cell r="B179">
            <v>28041613.870000001</v>
          </cell>
        </row>
        <row r="180">
          <cell r="A180">
            <v>2096</v>
          </cell>
          <cell r="B180">
            <v>21226623.93</v>
          </cell>
        </row>
        <row r="181">
          <cell r="A181">
            <v>2097</v>
          </cell>
          <cell r="B181">
            <v>15738260.75</v>
          </cell>
        </row>
        <row r="182">
          <cell r="A182">
            <v>2098</v>
          </cell>
          <cell r="B182">
            <v>11414580.609999999</v>
          </cell>
        </row>
        <row r="183">
          <cell r="A183">
            <v>2099</v>
          </cell>
          <cell r="B183">
            <v>8087003.0199999996</v>
          </cell>
        </row>
        <row r="184">
          <cell r="A184">
            <v>2100</v>
          </cell>
          <cell r="B184">
            <v>5590308.5300000003</v>
          </cell>
        </row>
        <row r="185">
          <cell r="A185">
            <v>2101</v>
          </cell>
          <cell r="B185">
            <v>3766644.39</v>
          </cell>
        </row>
        <row r="186">
          <cell r="A186">
            <v>2102</v>
          </cell>
          <cell r="B186">
            <v>2473223.25</v>
          </cell>
        </row>
        <row r="187">
          <cell r="A187">
            <v>2103</v>
          </cell>
          <cell r="B187">
            <v>1582787.12</v>
          </cell>
        </row>
        <row r="188">
          <cell r="A188">
            <v>2104</v>
          </cell>
          <cell r="B188">
            <v>989659.5</v>
          </cell>
        </row>
        <row r="189">
          <cell r="A189">
            <v>2105</v>
          </cell>
          <cell r="B189">
            <v>607005.99</v>
          </cell>
        </row>
        <row r="190">
          <cell r="A190">
            <v>2106</v>
          </cell>
          <cell r="B190">
            <v>368170.2</v>
          </cell>
        </row>
        <row r="191">
          <cell r="A191">
            <v>2107</v>
          </cell>
          <cell r="B191">
            <v>222791.3</v>
          </cell>
        </row>
        <row r="192">
          <cell r="A192">
            <v>2108</v>
          </cell>
          <cell r="B192">
            <v>135998.65</v>
          </cell>
        </row>
        <row r="193">
          <cell r="A193">
            <v>2109</v>
          </cell>
          <cell r="B193">
            <v>84703.48</v>
          </cell>
        </row>
        <row r="194">
          <cell r="A194">
            <v>2110</v>
          </cell>
          <cell r="B194">
            <v>54393.54</v>
          </cell>
        </row>
        <row r="195">
          <cell r="A195">
            <v>2111</v>
          </cell>
          <cell r="B195">
            <v>36107.730000000003</v>
          </cell>
        </row>
        <row r="196">
          <cell r="A196">
            <v>2112</v>
          </cell>
          <cell r="B196">
            <v>24608.28</v>
          </cell>
        </row>
        <row r="197">
          <cell r="A197">
            <v>2113</v>
          </cell>
          <cell r="B197">
            <v>17075.97</v>
          </cell>
        </row>
        <row r="198">
          <cell r="A198">
            <v>2114</v>
          </cell>
          <cell r="B198">
            <v>11853.38</v>
          </cell>
        </row>
        <row r="199">
          <cell r="A199">
            <v>2115</v>
          </cell>
          <cell r="B199">
            <v>8125.23</v>
          </cell>
        </row>
        <row r="200">
          <cell r="A200">
            <v>2116</v>
          </cell>
          <cell r="B200">
            <v>5400.79</v>
          </cell>
        </row>
        <row r="201">
          <cell r="A201">
            <v>2117</v>
          </cell>
          <cell r="B201">
            <v>3455.73</v>
          </cell>
        </row>
        <row r="202">
          <cell r="A202">
            <v>2118</v>
          </cell>
          <cell r="B202">
            <v>2089.69</v>
          </cell>
        </row>
        <row r="203">
          <cell r="A203">
            <v>2119</v>
          </cell>
          <cell r="B203">
            <v>1211.21</v>
          </cell>
        </row>
        <row r="204">
          <cell r="A204">
            <v>2120</v>
          </cell>
          <cell r="B204">
            <v>669.53</v>
          </cell>
        </row>
        <row r="205">
          <cell r="A205">
            <v>2121</v>
          </cell>
          <cell r="B205">
            <v>352.48</v>
          </cell>
        </row>
        <row r="206">
          <cell r="A206">
            <v>2122</v>
          </cell>
          <cell r="B206">
            <v>179.08</v>
          </cell>
        </row>
        <row r="207">
          <cell r="A207">
            <v>2123</v>
          </cell>
          <cell r="B207">
            <v>87.85</v>
          </cell>
        </row>
        <row r="208">
          <cell r="A208">
            <v>2124</v>
          </cell>
          <cell r="B208">
            <v>41.67</v>
          </cell>
        </row>
        <row r="209">
          <cell r="A209">
            <v>2125</v>
          </cell>
          <cell r="B209">
            <v>19.170000000000002</v>
          </cell>
        </row>
        <row r="210">
          <cell r="A210">
            <v>2126</v>
          </cell>
          <cell r="B210">
            <v>8.64</v>
          </cell>
        </row>
        <row r="211">
          <cell r="A211">
            <v>2127</v>
          </cell>
          <cell r="B211">
            <v>3.85</v>
          </cell>
        </row>
        <row r="212">
          <cell r="A212">
            <v>2128</v>
          </cell>
          <cell r="B212">
            <v>1.72</v>
          </cell>
        </row>
        <row r="213">
          <cell r="A213">
            <v>2129</v>
          </cell>
          <cell r="B213">
            <v>0.77</v>
          </cell>
        </row>
        <row r="214">
          <cell r="A214">
            <v>2130</v>
          </cell>
          <cell r="B214">
            <v>0.34</v>
          </cell>
        </row>
        <row r="215">
          <cell r="A215">
            <v>2131</v>
          </cell>
          <cell r="B215">
            <v>0.15</v>
          </cell>
        </row>
        <row r="216">
          <cell r="A216">
            <v>2132</v>
          </cell>
          <cell r="B216">
            <v>0.06</v>
          </cell>
        </row>
        <row r="217">
          <cell r="A217">
            <v>2133</v>
          </cell>
          <cell r="B217">
            <v>0.01</v>
          </cell>
        </row>
        <row r="218">
          <cell r="A218">
            <v>2134</v>
          </cell>
          <cell r="B218">
            <v>0</v>
          </cell>
        </row>
        <row r="219">
          <cell r="A219">
            <v>2135</v>
          </cell>
          <cell r="B219">
            <v>0</v>
          </cell>
        </row>
        <row r="220">
          <cell r="A220">
            <v>2136</v>
          </cell>
          <cell r="B220">
            <v>0</v>
          </cell>
        </row>
        <row r="221">
          <cell r="A221">
            <v>2137</v>
          </cell>
          <cell r="B22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
      <sheetName val="Schedule 2"/>
      <sheetName val="Schedule 3"/>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1"/>
  <sheetViews>
    <sheetView showGridLines="0" tabSelected="1" workbookViewId="0">
      <selection activeCell="C15" sqref="C15"/>
    </sheetView>
  </sheetViews>
  <sheetFormatPr defaultColWidth="9.140625" defaultRowHeight="12.75"/>
  <cols>
    <col min="1" max="1" width="6" style="142" customWidth="1"/>
    <col min="2" max="2" width="40.28515625" style="142" customWidth="1"/>
    <col min="3" max="3" width="53.7109375" style="142" customWidth="1"/>
    <col min="4" max="4" width="45.42578125" style="142" bestFit="1" customWidth="1"/>
    <col min="5" max="16" width="9.140625" style="142"/>
    <col min="17" max="17" width="10.42578125" style="142" bestFit="1" customWidth="1"/>
    <col min="18" max="16384" width="9.140625" style="142"/>
  </cols>
  <sheetData>
    <row r="1" spans="1:17">
      <c r="A1" s="140" t="s">
        <v>694</v>
      </c>
      <c r="B1" s="140"/>
      <c r="C1" s="141"/>
      <c r="D1" s="141"/>
    </row>
    <row r="2" spans="1:17">
      <c r="A2" s="140" t="s">
        <v>360</v>
      </c>
      <c r="B2" s="140"/>
      <c r="C2" s="141"/>
    </row>
    <row r="3" spans="1:17">
      <c r="A3" s="143" t="s">
        <v>993</v>
      </c>
      <c r="B3" s="143"/>
      <c r="C3" s="141"/>
      <c r="D3" s="141"/>
    </row>
    <row r="4" spans="1:17">
      <c r="A4" s="143"/>
      <c r="B4" s="143"/>
      <c r="C4" s="141"/>
      <c r="D4" s="141"/>
    </row>
    <row r="5" spans="1:17">
      <c r="A5" s="143" t="s">
        <v>726</v>
      </c>
      <c r="B5" s="143"/>
      <c r="C5" s="141"/>
      <c r="D5" s="141"/>
    </row>
    <row r="6" spans="1:17">
      <c r="A6" s="143"/>
      <c r="B6" s="143"/>
      <c r="C6" s="141"/>
      <c r="D6" s="141"/>
    </row>
    <row r="7" spans="1:17">
      <c r="A7" s="141" t="s">
        <v>725</v>
      </c>
      <c r="B7" s="144"/>
      <c r="C7" s="141"/>
      <c r="D7" s="141"/>
    </row>
    <row r="8" spans="1:17">
      <c r="A8" s="145" t="s">
        <v>994</v>
      </c>
      <c r="B8" s="144"/>
      <c r="C8" s="141"/>
      <c r="D8" s="141"/>
    </row>
    <row r="9" spans="1:17">
      <c r="A9" s="145" t="s">
        <v>995</v>
      </c>
      <c r="B9" s="144"/>
      <c r="C9" s="141"/>
      <c r="D9" s="141"/>
    </row>
    <row r="10" spans="1:17" ht="42" customHeight="1">
      <c r="A10" s="146" t="s">
        <v>723</v>
      </c>
      <c r="B10" s="577" t="s">
        <v>722</v>
      </c>
      <c r="C10" s="578"/>
      <c r="D10" s="141"/>
    </row>
    <row r="11" spans="1:17" s="145" customFormat="1" ht="70.5" customHeight="1">
      <c r="A11" s="590" t="s">
        <v>996</v>
      </c>
      <c r="B11" s="578"/>
      <c r="C11" s="578"/>
    </row>
    <row r="12" spans="1:17">
      <c r="A12" s="145"/>
      <c r="B12" s="147"/>
      <c r="C12" s="145"/>
      <c r="D12" s="141"/>
      <c r="Q12" s="163"/>
    </row>
    <row r="13" spans="1:17" s="173" customFormat="1">
      <c r="A13" s="145"/>
      <c r="B13" s="147"/>
      <c r="C13" s="145"/>
      <c r="D13" s="141"/>
      <c r="Q13" s="163"/>
    </row>
    <row r="14" spans="1:17">
      <c r="A14" s="141"/>
      <c r="B14" s="141"/>
      <c r="C14" s="141"/>
      <c r="D14" s="141"/>
      <c r="Q14" s="163"/>
    </row>
    <row r="15" spans="1:17">
      <c r="A15" s="148" t="s">
        <v>288</v>
      </c>
      <c r="B15" s="148"/>
      <c r="C15" s="149" t="s">
        <v>997</v>
      </c>
      <c r="D15" s="150" t="s">
        <v>720</v>
      </c>
      <c r="Q15" s="163"/>
    </row>
    <row r="16" spans="1:17" ht="12.75" customHeight="1">
      <c r="A16" s="141"/>
      <c r="B16" s="141"/>
      <c r="C16" s="151"/>
      <c r="D16" s="152"/>
      <c r="Q16" s="163"/>
    </row>
    <row r="17" spans="1:4">
      <c r="A17" s="141" t="s">
        <v>289</v>
      </c>
      <c r="B17" s="141"/>
      <c r="C17" s="205">
        <f>VLOOKUP(C15,'2024 Summary'!B324:C634,2, FALSE)</f>
        <v>0</v>
      </c>
      <c r="D17" s="153"/>
    </row>
    <row r="18" spans="1:4">
      <c r="A18" s="141"/>
      <c r="B18" s="141"/>
      <c r="C18" s="151"/>
      <c r="D18" s="153"/>
    </row>
    <row r="19" spans="1:4" ht="28.5" customHeight="1">
      <c r="A19" s="577" t="s">
        <v>947</v>
      </c>
      <c r="B19" s="591"/>
      <c r="C19" s="156"/>
      <c r="D19" s="150" t="s">
        <v>724</v>
      </c>
    </row>
    <row r="20" spans="1:4">
      <c r="A20" s="154"/>
      <c r="B20" s="155"/>
      <c r="C20" s="157"/>
      <c r="D20" s="150"/>
    </row>
    <row r="21" spans="1:4" ht="30" customHeight="1">
      <c r="A21" s="577" t="s">
        <v>998</v>
      </c>
      <c r="B21" s="591"/>
      <c r="C21" s="156"/>
      <c r="D21" s="150" t="s">
        <v>721</v>
      </c>
    </row>
    <row r="22" spans="1:4">
      <c r="A22" s="141"/>
      <c r="B22" s="155"/>
      <c r="C22" s="157"/>
      <c r="D22" s="150"/>
    </row>
    <row r="23" spans="1:4" ht="30" customHeight="1">
      <c r="A23" s="581" t="s">
        <v>999</v>
      </c>
      <c r="B23" s="582"/>
      <c r="C23" s="583"/>
      <c r="D23" s="141"/>
    </row>
    <row r="24" spans="1:4">
      <c r="A24" s="158"/>
      <c r="B24" s="159"/>
      <c r="C24" s="160"/>
      <c r="D24" s="141"/>
    </row>
    <row r="25" spans="1:4" ht="15.75" customHeight="1">
      <c r="A25" s="584" t="s">
        <v>700</v>
      </c>
      <c r="B25" s="585"/>
      <c r="C25" s="586"/>
      <c r="D25" s="141"/>
    </row>
    <row r="26" spans="1:4" ht="15.75" customHeight="1">
      <c r="A26" s="161"/>
      <c r="B26" s="165"/>
      <c r="C26" s="166"/>
      <c r="D26" s="141"/>
    </row>
    <row r="27" spans="1:4" ht="26.25" customHeight="1">
      <c r="A27" s="587" t="s">
        <v>710</v>
      </c>
      <c r="B27" s="588"/>
      <c r="C27" s="589"/>
      <c r="D27" s="141"/>
    </row>
    <row r="28" spans="1:4">
      <c r="A28" s="141"/>
      <c r="B28" s="141"/>
      <c r="C28" s="141"/>
      <c r="D28" s="141"/>
    </row>
    <row r="29" spans="1:4">
      <c r="A29" s="141"/>
      <c r="B29" s="141"/>
      <c r="C29" s="141"/>
      <c r="D29" s="141"/>
    </row>
    <row r="30" spans="1:4">
      <c r="A30" s="141"/>
      <c r="B30" s="141"/>
      <c r="C30" s="141"/>
      <c r="D30" s="141"/>
    </row>
    <row r="31" spans="1:4">
      <c r="A31" s="141"/>
      <c r="B31" s="141"/>
      <c r="C31" s="141"/>
      <c r="D31" s="141"/>
    </row>
    <row r="32" spans="1:4">
      <c r="A32" s="141"/>
      <c r="B32" s="141"/>
      <c r="C32" s="141"/>
      <c r="D32" s="141"/>
    </row>
    <row r="33" spans="1:4">
      <c r="A33" s="141"/>
      <c r="B33" s="141"/>
      <c r="C33" s="141"/>
      <c r="D33" s="141"/>
    </row>
    <row r="34" spans="1:4">
      <c r="A34" s="141"/>
      <c r="B34" s="141"/>
      <c r="C34" s="141"/>
      <c r="D34" s="141"/>
    </row>
    <row r="35" spans="1:4">
      <c r="A35" s="141"/>
      <c r="B35" s="141"/>
      <c r="C35" s="141"/>
      <c r="D35" s="141"/>
    </row>
    <row r="36" spans="1:4">
      <c r="A36" s="141"/>
      <c r="B36" s="141"/>
      <c r="C36" s="141"/>
      <c r="D36" s="141"/>
    </row>
    <row r="37" spans="1:4" ht="15.75" customHeight="1">
      <c r="A37" s="141"/>
      <c r="B37" s="141"/>
      <c r="C37" s="141"/>
      <c r="D37" s="141"/>
    </row>
    <row r="38" spans="1:4" ht="12.75" customHeight="1">
      <c r="A38" s="141"/>
      <c r="B38" s="141"/>
      <c r="C38" s="141"/>
      <c r="D38" s="141"/>
    </row>
    <row r="39" spans="1:4">
      <c r="A39" s="579"/>
      <c r="B39" s="579"/>
      <c r="C39" s="579"/>
      <c r="D39" s="141"/>
    </row>
    <row r="40" spans="1:4">
      <c r="A40" s="579"/>
      <c r="B40" s="579"/>
      <c r="C40" s="579"/>
      <c r="D40" s="141"/>
    </row>
    <row r="41" spans="1:4">
      <c r="A41" s="580"/>
      <c r="B41" s="580"/>
      <c r="C41" s="580"/>
      <c r="D41" s="141"/>
    </row>
    <row r="42" spans="1:4">
      <c r="A42" s="162"/>
      <c r="B42" s="162"/>
    </row>
    <row r="45" spans="1:4">
      <c r="B45" s="163"/>
    </row>
    <row r="46" spans="1:4">
      <c r="B46" s="163"/>
    </row>
    <row r="47" spans="1:4">
      <c r="B47" s="163"/>
    </row>
    <row r="48" spans="1:4">
      <c r="B48" s="163"/>
    </row>
    <row r="50" spans="2:3">
      <c r="B50" s="164"/>
    </row>
    <row r="51" spans="2:3">
      <c r="B51" s="164"/>
    </row>
    <row r="57" spans="2:3">
      <c r="B57" s="163">
        <v>43281</v>
      </c>
      <c r="C57" s="142" t="s">
        <v>359</v>
      </c>
    </row>
    <row r="58" spans="2:3">
      <c r="B58" s="163">
        <v>43373</v>
      </c>
      <c r="C58" s="142" t="s">
        <v>717</v>
      </c>
    </row>
    <row r="59" spans="2:3">
      <c r="B59" s="163">
        <v>43465</v>
      </c>
      <c r="C59" s="142" t="s">
        <v>718</v>
      </c>
    </row>
    <row r="60" spans="2:3">
      <c r="B60" s="163">
        <v>43555</v>
      </c>
      <c r="C60" s="142" t="s">
        <v>719</v>
      </c>
    </row>
    <row r="61" spans="2:3">
      <c r="B61" s="163">
        <v>43646</v>
      </c>
      <c r="C61" s="142" t="s">
        <v>359</v>
      </c>
    </row>
  </sheetData>
  <sheetProtection algorithmName="SHA-512" hashValue="aZ+KS/4v268X0LOqEtZXJmrEOHGeyIcdtfE6+XzqbcmI1jNEPgsVi8E1KxTetgQMw+pFd1QCgaZ9dA7EnScotQ==" saltValue="OndsGOBM7NyMdR3l1cUq9Q==" spinCount="100000" sheet="1" objects="1" scenarios="1"/>
  <mergeCells count="10">
    <mergeCell ref="B10:C10"/>
    <mergeCell ref="A39:C39"/>
    <mergeCell ref="A40:C40"/>
    <mergeCell ref="A41:C41"/>
    <mergeCell ref="A23:C23"/>
    <mergeCell ref="A25:C25"/>
    <mergeCell ref="A27:C27"/>
    <mergeCell ref="A11:C11"/>
    <mergeCell ref="A21:B21"/>
    <mergeCell ref="A19:B19"/>
  </mergeCells>
  <conditionalFormatting sqref="A23:C27">
    <cfRule type="expression" dxfId="12" priority="1">
      <formula>MOD(ROW(),2=0)</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'2024 Summary'!$B$324:$B$634</xm:f>
          </x14:formula1>
          <xm:sqref>C15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30438-2971-4619-9751-073ED8CD9705}">
  <dimension ref="A1:D322"/>
  <sheetViews>
    <sheetView workbookViewId="0"/>
  </sheetViews>
  <sheetFormatPr defaultRowHeight="15.75"/>
  <cols>
    <col min="1" max="1" width="14.28515625" style="267" customWidth="1"/>
    <col min="2" max="2" width="56.42578125" style="3" customWidth="1"/>
    <col min="3" max="4" width="18.7109375" style="264" customWidth="1"/>
  </cols>
  <sheetData>
    <row r="1" spans="1:4">
      <c r="A1" s="261"/>
      <c r="B1" s="262"/>
      <c r="D1" s="265"/>
    </row>
    <row r="2" spans="1:4">
      <c r="A2" s="261"/>
      <c r="B2" s="262"/>
      <c r="D2" s="265"/>
    </row>
    <row r="3" spans="1:4">
      <c r="D3" s="265"/>
    </row>
    <row r="4" spans="1:4">
      <c r="D4" s="265"/>
    </row>
    <row r="5" spans="1:4">
      <c r="D5" s="265"/>
    </row>
    <row r="6" spans="1:4" ht="20.25">
      <c r="A6" s="269"/>
      <c r="B6" s="270"/>
      <c r="C6" s="270"/>
      <c r="D6" s="271"/>
    </row>
    <row r="7" spans="1:4" ht="20.25">
      <c r="A7" s="272"/>
      <c r="B7" s="273"/>
      <c r="C7" s="273"/>
      <c r="D7" s="275"/>
    </row>
    <row r="8" spans="1:4">
      <c r="A8" s="277"/>
      <c r="B8" s="278"/>
      <c r="C8" s="278"/>
      <c r="D8" s="279"/>
    </row>
    <row r="9" spans="1:4" ht="27" thickBot="1">
      <c r="A9" s="283" t="s">
        <v>691</v>
      </c>
      <c r="B9" s="284" t="s">
        <v>363</v>
      </c>
      <c r="C9" s="285" t="s">
        <v>809</v>
      </c>
      <c r="D9" s="286" t="s">
        <v>810</v>
      </c>
    </row>
    <row r="10" spans="1:4" thickBot="1">
      <c r="A10" s="283" t="s">
        <v>692</v>
      </c>
      <c r="B10" s="290" t="s">
        <v>693</v>
      </c>
      <c r="C10" s="283" t="s">
        <v>816</v>
      </c>
      <c r="D10" s="292" t="s">
        <v>817</v>
      </c>
    </row>
    <row r="11" spans="1:4">
      <c r="A11" s="295">
        <v>10200</v>
      </c>
      <c r="B11" s="296" t="s">
        <v>369</v>
      </c>
      <c r="C11" s="297">
        <v>-1270230.8400000001</v>
      </c>
      <c r="D11" s="298">
        <v>-196797.2666</v>
      </c>
    </row>
    <row r="12" spans="1:4">
      <c r="A12" s="295">
        <v>10400</v>
      </c>
      <c r="B12" s="296" t="s">
        <v>370</v>
      </c>
      <c r="C12" s="297">
        <v>-3584256.23</v>
      </c>
      <c r="D12" s="298">
        <v>-557053.40240000002</v>
      </c>
    </row>
    <row r="13" spans="1:4">
      <c r="A13" s="295">
        <v>10500</v>
      </c>
      <c r="B13" s="296" t="s">
        <v>371</v>
      </c>
      <c r="C13" s="297">
        <v>-816862.63</v>
      </c>
      <c r="D13" s="298">
        <v>-127022.08749999999</v>
      </c>
    </row>
    <row r="14" spans="1:4">
      <c r="A14" s="295">
        <v>10700</v>
      </c>
      <c r="B14" s="296" t="s">
        <v>372</v>
      </c>
      <c r="C14" s="297">
        <v>-5593933.0099999998</v>
      </c>
      <c r="D14" s="298">
        <v>-848180.07010000013</v>
      </c>
    </row>
    <row r="15" spans="1:4">
      <c r="A15" s="295">
        <v>10800</v>
      </c>
      <c r="B15" s="296" t="s">
        <v>373</v>
      </c>
      <c r="C15" s="297">
        <v>-24064402.359999999</v>
      </c>
      <c r="D15" s="298">
        <v>-3432398.6136000003</v>
      </c>
    </row>
    <row r="16" spans="1:4">
      <c r="A16" s="295">
        <v>10850</v>
      </c>
      <c r="B16" s="296" t="s">
        <v>374</v>
      </c>
      <c r="C16" s="297">
        <v>-262303.84000000003</v>
      </c>
      <c r="D16" s="298">
        <v>-27789.022799999999</v>
      </c>
    </row>
    <row r="17" spans="1:4">
      <c r="A17" s="295">
        <v>10900</v>
      </c>
      <c r="B17" s="296" t="s">
        <v>375</v>
      </c>
      <c r="C17" s="297">
        <v>-2151620.5500000003</v>
      </c>
      <c r="D17" s="298">
        <v>-271028.33780000004</v>
      </c>
    </row>
    <row r="18" spans="1:4">
      <c r="A18" s="295">
        <v>10910</v>
      </c>
      <c r="B18" s="296" t="s">
        <v>376</v>
      </c>
      <c r="C18" s="297">
        <v>-509268.42</v>
      </c>
      <c r="D18" s="298">
        <v>-72871.188499999989</v>
      </c>
    </row>
    <row r="19" spans="1:4">
      <c r="A19" s="295">
        <v>10930</v>
      </c>
      <c r="B19" s="296" t="s">
        <v>377</v>
      </c>
      <c r="C19" s="297">
        <v>-7066787.0199999996</v>
      </c>
      <c r="D19" s="298">
        <v>-912080.8125</v>
      </c>
    </row>
    <row r="20" spans="1:4">
      <c r="A20" s="295">
        <v>10940</v>
      </c>
      <c r="B20" s="296" t="s">
        <v>378</v>
      </c>
      <c r="C20" s="297">
        <v>-908459.81</v>
      </c>
      <c r="D20" s="298">
        <v>-111888.6637</v>
      </c>
    </row>
    <row r="21" spans="1:4">
      <c r="A21" s="295">
        <v>10950</v>
      </c>
      <c r="B21" s="296" t="s">
        <v>379</v>
      </c>
      <c r="C21" s="297">
        <v>-990714.19</v>
      </c>
      <c r="D21" s="298">
        <v>-152540.33189999999</v>
      </c>
    </row>
    <row r="22" spans="1:4">
      <c r="A22" s="295">
        <v>11050</v>
      </c>
      <c r="B22" s="296" t="s">
        <v>711</v>
      </c>
      <c r="C22" s="297">
        <v>-314968.65999999997</v>
      </c>
      <c r="D22" s="298">
        <v>-43006.278700000003</v>
      </c>
    </row>
    <row r="23" spans="1:4">
      <c r="A23" s="295">
        <v>11300</v>
      </c>
      <c r="B23" s="296" t="s">
        <v>380</v>
      </c>
      <c r="C23" s="297">
        <v>-6054692.6499999994</v>
      </c>
      <c r="D23" s="298">
        <v>-798576.48749999993</v>
      </c>
    </row>
    <row r="24" spans="1:4">
      <c r="A24" s="295">
        <v>11310</v>
      </c>
      <c r="B24" s="296" t="s">
        <v>381</v>
      </c>
      <c r="C24" s="297">
        <v>-683179.95</v>
      </c>
      <c r="D24" s="298">
        <v>-95160.503899999996</v>
      </c>
    </row>
    <row r="25" spans="1:4">
      <c r="A25" s="295">
        <v>11600</v>
      </c>
      <c r="B25" s="296" t="s">
        <v>382</v>
      </c>
      <c r="C25" s="297">
        <v>-2446621.85</v>
      </c>
      <c r="D25" s="298">
        <v>-401846.56269999995</v>
      </c>
    </row>
    <row r="26" spans="1:4">
      <c r="A26" s="295">
        <v>11900</v>
      </c>
      <c r="B26" s="296" t="s">
        <v>383</v>
      </c>
      <c r="C26" s="297">
        <v>-449691.3</v>
      </c>
      <c r="D26" s="298">
        <v>-61715.778300000005</v>
      </c>
    </row>
    <row r="27" spans="1:4">
      <c r="A27" s="295">
        <v>12100</v>
      </c>
      <c r="B27" s="296" t="s">
        <v>384</v>
      </c>
      <c r="C27" s="297">
        <v>-319992.46000000002</v>
      </c>
      <c r="D27" s="298">
        <v>-49839.408300000003</v>
      </c>
    </row>
    <row r="28" spans="1:4">
      <c r="A28" s="295">
        <v>12150</v>
      </c>
      <c r="B28" s="296" t="s">
        <v>385</v>
      </c>
      <c r="C28" s="297">
        <v>-40229.32</v>
      </c>
      <c r="D28" s="298">
        <v>-6350.9126999999999</v>
      </c>
    </row>
    <row r="29" spans="1:4">
      <c r="A29" s="295">
        <v>12160</v>
      </c>
      <c r="B29" s="296" t="s">
        <v>386</v>
      </c>
      <c r="C29" s="297">
        <v>-2372405.79</v>
      </c>
      <c r="D29" s="298">
        <v>-325215.90750000003</v>
      </c>
    </row>
    <row r="30" spans="1:4">
      <c r="A30" s="295">
        <v>12220</v>
      </c>
      <c r="B30" s="296" t="s">
        <v>387</v>
      </c>
      <c r="C30" s="297">
        <v>-61468066.300000004</v>
      </c>
      <c r="D30" s="298">
        <v>-8634390.0642999988</v>
      </c>
    </row>
    <row r="31" spans="1:4">
      <c r="A31" s="295">
        <v>12510</v>
      </c>
      <c r="B31" s="296" t="s">
        <v>388</v>
      </c>
      <c r="C31" s="297">
        <v>-6609825.29</v>
      </c>
      <c r="D31" s="298">
        <v>-773735.44490000012</v>
      </c>
    </row>
    <row r="32" spans="1:4">
      <c r="A32" s="295">
        <v>12600</v>
      </c>
      <c r="B32" s="296" t="s">
        <v>389</v>
      </c>
      <c r="C32" s="297">
        <v>-2522403.2799999998</v>
      </c>
      <c r="D32" s="298">
        <v>-328348.21360000002</v>
      </c>
    </row>
    <row r="33" spans="1:4">
      <c r="A33" s="295">
        <v>12700</v>
      </c>
      <c r="B33" s="296" t="s">
        <v>390</v>
      </c>
      <c r="C33" s="297">
        <v>-1417552.52</v>
      </c>
      <c r="D33" s="298">
        <v>-178287.55780000001</v>
      </c>
    </row>
    <row r="34" spans="1:4">
      <c r="A34" s="295">
        <v>13500</v>
      </c>
      <c r="B34" s="296" t="s">
        <v>391</v>
      </c>
      <c r="C34" s="297">
        <v>-5228315.1100000003</v>
      </c>
      <c r="D34" s="298">
        <v>-741164.73860000004</v>
      </c>
    </row>
    <row r="35" spans="1:4">
      <c r="A35" s="295">
        <v>13700</v>
      </c>
      <c r="B35" s="296" t="s">
        <v>392</v>
      </c>
      <c r="C35" s="297">
        <v>-645814.36</v>
      </c>
      <c r="D35" s="298">
        <v>-81213.800799999997</v>
      </c>
    </row>
    <row r="36" spans="1:4">
      <c r="A36" s="295">
        <v>14300</v>
      </c>
      <c r="B36" s="296" t="s">
        <v>393</v>
      </c>
      <c r="C36" s="297">
        <v>-1744554.68</v>
      </c>
      <c r="D36" s="298">
        <v>-256099.80989999999</v>
      </c>
    </row>
    <row r="37" spans="1:4">
      <c r="A37" s="295">
        <v>14300.1</v>
      </c>
      <c r="B37" s="296" t="s">
        <v>394</v>
      </c>
      <c r="C37" s="297">
        <v>-223694.59</v>
      </c>
      <c r="D37" s="298">
        <v>-34843.541700000002</v>
      </c>
    </row>
    <row r="38" spans="1:4">
      <c r="A38" s="295">
        <v>18400</v>
      </c>
      <c r="B38" s="296" t="s">
        <v>395</v>
      </c>
      <c r="C38" s="297">
        <v>-6303580.71</v>
      </c>
      <c r="D38" s="298">
        <v>-888276.68490000011</v>
      </c>
    </row>
    <row r="39" spans="1:4">
      <c r="A39" s="295">
        <v>18600</v>
      </c>
      <c r="B39" s="296" t="s">
        <v>396</v>
      </c>
      <c r="C39" s="297">
        <v>-19449.689999999999</v>
      </c>
      <c r="D39" s="298">
        <v>-2299.8755999999998</v>
      </c>
    </row>
    <row r="40" spans="1:4">
      <c r="A40" s="295">
        <v>18640</v>
      </c>
      <c r="B40" s="296" t="s">
        <v>712</v>
      </c>
      <c r="C40" s="297">
        <v>-2552.04</v>
      </c>
      <c r="D40" s="298">
        <v>-314.90800000000002</v>
      </c>
    </row>
    <row r="41" spans="1:4">
      <c r="A41" s="295">
        <v>18690</v>
      </c>
      <c r="B41" s="296" t="s">
        <v>397</v>
      </c>
      <c r="C41" s="297">
        <v>0</v>
      </c>
      <c r="D41" s="298">
        <v>0</v>
      </c>
    </row>
    <row r="42" spans="1:4">
      <c r="A42" s="295">
        <v>18740</v>
      </c>
      <c r="B42" s="296" t="s">
        <v>398</v>
      </c>
      <c r="C42" s="297">
        <v>-10119.68</v>
      </c>
      <c r="D42" s="298">
        <v>0</v>
      </c>
    </row>
    <row r="43" spans="1:4">
      <c r="A43" s="295">
        <v>18780</v>
      </c>
      <c r="B43" s="296" t="s">
        <v>399</v>
      </c>
      <c r="C43" s="297">
        <v>-20648.79</v>
      </c>
      <c r="D43" s="298">
        <v>-3931.1514000000002</v>
      </c>
    </row>
    <row r="44" spans="1:4">
      <c r="A44" s="295">
        <v>19005</v>
      </c>
      <c r="B44" s="296" t="s">
        <v>400</v>
      </c>
      <c r="C44" s="297">
        <v>-1046121.83</v>
      </c>
      <c r="D44" s="298">
        <v>-122820.8894</v>
      </c>
    </row>
    <row r="45" spans="1:4">
      <c r="A45" s="295">
        <v>19100</v>
      </c>
      <c r="B45" s="296" t="s">
        <v>401</v>
      </c>
      <c r="C45" s="297">
        <v>-81409883.640000001</v>
      </c>
      <c r="D45" s="298">
        <v>-12597342.889999999</v>
      </c>
    </row>
    <row r="46" spans="1:4">
      <c r="A46" s="295">
        <v>20100</v>
      </c>
      <c r="B46" s="296" t="s">
        <v>402</v>
      </c>
      <c r="C46" s="297">
        <v>-12879189.93</v>
      </c>
      <c r="D46" s="298">
        <v>-1938882.5533000003</v>
      </c>
    </row>
    <row r="47" spans="1:4">
      <c r="A47" s="295">
        <v>20200</v>
      </c>
      <c r="B47" s="296" t="s">
        <v>403</v>
      </c>
      <c r="C47" s="297">
        <v>-1956538.4100000001</v>
      </c>
      <c r="D47" s="298">
        <v>-284402.22249999997</v>
      </c>
    </row>
    <row r="48" spans="1:4">
      <c r="A48" s="295">
        <v>20300</v>
      </c>
      <c r="B48" s="296" t="s">
        <v>404</v>
      </c>
      <c r="C48" s="297">
        <v>-28016432.169999998</v>
      </c>
      <c r="D48" s="298">
        <v>-4383139.8435000004</v>
      </c>
    </row>
    <row r="49" spans="1:4">
      <c r="A49" s="295">
        <v>20400</v>
      </c>
      <c r="B49" s="296" t="s">
        <v>405</v>
      </c>
      <c r="C49" s="297">
        <v>-1523652.9600000002</v>
      </c>
      <c r="D49" s="298">
        <v>-223147.2309</v>
      </c>
    </row>
    <row r="50" spans="1:4">
      <c r="A50" s="295">
        <v>20600</v>
      </c>
      <c r="B50" s="296" t="s">
        <v>406</v>
      </c>
      <c r="C50" s="297">
        <v>-3448507.71</v>
      </c>
      <c r="D50" s="298">
        <v>-481679.14410000003</v>
      </c>
    </row>
    <row r="51" spans="1:4">
      <c r="A51" s="295">
        <v>20700</v>
      </c>
      <c r="B51" s="296" t="s">
        <v>407</v>
      </c>
      <c r="C51" s="297">
        <v>-7920449.3199999994</v>
      </c>
      <c r="D51" s="298">
        <v>-1139959.0873</v>
      </c>
    </row>
    <row r="52" spans="1:4">
      <c r="A52" s="295">
        <v>20800</v>
      </c>
      <c r="B52" s="296" t="s">
        <v>408</v>
      </c>
      <c r="C52" s="297">
        <v>-5776810.9399999995</v>
      </c>
      <c r="D52" s="298">
        <v>-806530.23329999996</v>
      </c>
    </row>
    <row r="53" spans="1:4">
      <c r="A53" s="295">
        <v>20900</v>
      </c>
      <c r="B53" s="296" t="s">
        <v>409</v>
      </c>
      <c r="C53" s="297">
        <v>-12778014.870000001</v>
      </c>
      <c r="D53" s="298">
        <v>-1930323.956</v>
      </c>
    </row>
    <row r="54" spans="1:4">
      <c r="A54" s="295">
        <v>21200</v>
      </c>
      <c r="B54" s="296" t="s">
        <v>410</v>
      </c>
      <c r="C54" s="297">
        <v>-3742128.78</v>
      </c>
      <c r="D54" s="298">
        <v>-585013.08140000002</v>
      </c>
    </row>
    <row r="55" spans="1:4">
      <c r="A55" s="295">
        <v>21300</v>
      </c>
      <c r="B55" s="296" t="s">
        <v>411</v>
      </c>
      <c r="C55" s="297">
        <v>-45282492.539999999</v>
      </c>
      <c r="D55" s="298">
        <v>-7156044.4351000004</v>
      </c>
    </row>
    <row r="56" spans="1:4">
      <c r="A56" s="295">
        <v>21520</v>
      </c>
      <c r="B56" s="296" t="s">
        <v>41</v>
      </c>
      <c r="C56" s="297">
        <v>-83754213.230000004</v>
      </c>
      <c r="D56" s="298">
        <v>-13384259.0112</v>
      </c>
    </row>
    <row r="57" spans="1:4">
      <c r="A57" s="295">
        <v>21525</v>
      </c>
      <c r="B57" s="296" t="s">
        <v>412</v>
      </c>
      <c r="C57" s="297">
        <v>-2185590.91</v>
      </c>
      <c r="D57" s="298">
        <v>-341791.23220000003</v>
      </c>
    </row>
    <row r="58" spans="1:4" ht="31.5">
      <c r="A58" s="295">
        <v>21525.1</v>
      </c>
      <c r="B58" s="296" t="s">
        <v>714</v>
      </c>
      <c r="C58" s="297">
        <v>-250045</v>
      </c>
      <c r="D58" s="298">
        <v>-29754.561100000003</v>
      </c>
    </row>
    <row r="59" spans="1:4">
      <c r="A59" s="295">
        <v>21550</v>
      </c>
      <c r="B59" s="296" t="s">
        <v>413</v>
      </c>
      <c r="C59" s="297">
        <v>-51703028.160000004</v>
      </c>
      <c r="D59" s="298">
        <v>-8450993.4233999997</v>
      </c>
    </row>
    <row r="60" spans="1:4">
      <c r="A60" s="295">
        <v>21570</v>
      </c>
      <c r="B60" s="296" t="s">
        <v>414</v>
      </c>
      <c r="C60" s="297">
        <v>-251224.94</v>
      </c>
      <c r="D60" s="298">
        <v>-35941.904900000001</v>
      </c>
    </row>
    <row r="61" spans="1:4">
      <c r="A61" s="295">
        <v>21800</v>
      </c>
      <c r="B61" s="296" t="s">
        <v>415</v>
      </c>
      <c r="C61" s="297">
        <v>-6909187.3800000008</v>
      </c>
      <c r="D61" s="298">
        <v>-1099168.2724000001</v>
      </c>
    </row>
    <row r="62" spans="1:4">
      <c r="A62" s="295">
        <v>21900</v>
      </c>
      <c r="B62" s="296" t="s">
        <v>416</v>
      </c>
      <c r="C62" s="297">
        <v>-3564317.32</v>
      </c>
      <c r="D62" s="298">
        <v>-514712.60060000001</v>
      </c>
    </row>
    <row r="63" spans="1:4">
      <c r="A63" s="295">
        <v>22000</v>
      </c>
      <c r="B63" s="296" t="s">
        <v>417</v>
      </c>
      <c r="C63" s="297">
        <v>-4356479.57</v>
      </c>
      <c r="D63" s="298">
        <v>-558670.46620000002</v>
      </c>
    </row>
    <row r="64" spans="1:4">
      <c r="A64" s="295">
        <v>23000</v>
      </c>
      <c r="B64" s="296" t="s">
        <v>418</v>
      </c>
      <c r="C64" s="297">
        <v>-2800773.56</v>
      </c>
      <c r="D64" s="298">
        <v>-444844.59469999996</v>
      </c>
    </row>
    <row r="65" spans="1:4">
      <c r="A65" s="295">
        <v>23100</v>
      </c>
      <c r="B65" s="296" t="s">
        <v>419</v>
      </c>
      <c r="C65" s="297">
        <v>-18219653.469999999</v>
      </c>
      <c r="D65" s="298">
        <v>-2902060.6296000001</v>
      </c>
    </row>
    <row r="66" spans="1:4">
      <c r="A66" s="295">
        <v>23200</v>
      </c>
      <c r="B66" s="296" t="s">
        <v>420</v>
      </c>
      <c r="C66" s="297">
        <v>-10314168.830000002</v>
      </c>
      <c r="D66" s="298">
        <v>-1597289.4288999999</v>
      </c>
    </row>
    <row r="67" spans="1:4">
      <c r="A67" s="295">
        <v>30000</v>
      </c>
      <c r="B67" s="296" t="s">
        <v>421</v>
      </c>
      <c r="C67" s="297">
        <v>-885990.21</v>
      </c>
      <c r="D67" s="298">
        <v>-131565.19640000002</v>
      </c>
    </row>
    <row r="68" spans="1:4">
      <c r="A68" s="295">
        <v>30100</v>
      </c>
      <c r="B68" s="296" t="s">
        <v>422</v>
      </c>
      <c r="C68" s="297">
        <v>-8427412.4700000007</v>
      </c>
      <c r="D68" s="298">
        <v>-1345194.7475999999</v>
      </c>
    </row>
    <row r="69" spans="1:4">
      <c r="A69" s="295">
        <v>30102</v>
      </c>
      <c r="B69" s="296" t="s">
        <v>423</v>
      </c>
      <c r="C69" s="297">
        <v>-159711.69</v>
      </c>
      <c r="D69" s="298">
        <v>-28558.509099999999</v>
      </c>
    </row>
    <row r="70" spans="1:4">
      <c r="A70" s="295">
        <v>30103</v>
      </c>
      <c r="B70" s="296" t="s">
        <v>424</v>
      </c>
      <c r="C70" s="297">
        <v>-222549.08</v>
      </c>
      <c r="D70" s="298">
        <v>-37989.648400000005</v>
      </c>
    </row>
    <row r="71" spans="1:4">
      <c r="A71" s="295">
        <v>30104</v>
      </c>
      <c r="B71" s="296" t="s">
        <v>425</v>
      </c>
      <c r="C71" s="297">
        <v>-103278</v>
      </c>
      <c r="D71" s="298">
        <v>-19964.7745</v>
      </c>
    </row>
    <row r="72" spans="1:4">
      <c r="A72" s="295">
        <v>30105</v>
      </c>
      <c r="B72" s="296" t="s">
        <v>426</v>
      </c>
      <c r="C72" s="297">
        <v>-934671.1</v>
      </c>
      <c r="D72" s="298">
        <v>-129864.05740000001</v>
      </c>
    </row>
    <row r="73" spans="1:4">
      <c r="A73" s="295">
        <v>30200</v>
      </c>
      <c r="B73" s="296" t="s">
        <v>427</v>
      </c>
      <c r="C73" s="297">
        <v>-1979829.27</v>
      </c>
      <c r="D73" s="298">
        <v>-297673.57509999996</v>
      </c>
    </row>
    <row r="74" spans="1:4">
      <c r="A74" s="295">
        <v>30300</v>
      </c>
      <c r="B74" s="296" t="s">
        <v>428</v>
      </c>
      <c r="C74" s="297">
        <v>-631854.05000000005</v>
      </c>
      <c r="D74" s="298">
        <v>-96536.805200000003</v>
      </c>
    </row>
    <row r="75" spans="1:4">
      <c r="A75" s="295">
        <v>30400</v>
      </c>
      <c r="B75" s="296" t="s">
        <v>429</v>
      </c>
      <c r="C75" s="297">
        <v>-1241578.95</v>
      </c>
      <c r="D75" s="298">
        <v>-182016.88010000001</v>
      </c>
    </row>
    <row r="76" spans="1:4">
      <c r="A76" s="295">
        <v>30405</v>
      </c>
      <c r="B76" s="296" t="s">
        <v>430</v>
      </c>
      <c r="C76" s="297">
        <v>-754901.46</v>
      </c>
      <c r="D76" s="298">
        <v>-115035.1444</v>
      </c>
    </row>
    <row r="77" spans="1:4">
      <c r="A77" s="295">
        <v>30500</v>
      </c>
      <c r="B77" s="296" t="s">
        <v>431</v>
      </c>
      <c r="C77" s="297">
        <v>-1276104.5</v>
      </c>
      <c r="D77" s="298">
        <v>-187546.18960000001</v>
      </c>
    </row>
    <row r="78" spans="1:4">
      <c r="A78" s="295">
        <v>30600</v>
      </c>
      <c r="B78" s="296" t="s">
        <v>432</v>
      </c>
      <c r="C78" s="297">
        <v>-946331.41</v>
      </c>
      <c r="D78" s="298">
        <v>-141206.13099999999</v>
      </c>
    </row>
    <row r="79" spans="1:4">
      <c r="A79" s="295">
        <v>30601</v>
      </c>
      <c r="B79" s="296" t="s">
        <v>433</v>
      </c>
      <c r="C79" s="297">
        <v>0</v>
      </c>
      <c r="D79" s="298">
        <v>0</v>
      </c>
    </row>
    <row r="80" spans="1:4">
      <c r="A80" s="295">
        <v>30700</v>
      </c>
      <c r="B80" s="296" t="s">
        <v>434</v>
      </c>
      <c r="C80" s="297">
        <v>-2568033.27</v>
      </c>
      <c r="D80" s="298">
        <v>-373160.74400000001</v>
      </c>
    </row>
    <row r="81" spans="1:4">
      <c r="A81" s="295">
        <v>30705</v>
      </c>
      <c r="B81" s="296" t="s">
        <v>435</v>
      </c>
      <c r="C81" s="297">
        <v>-510887.29</v>
      </c>
      <c r="D81" s="298">
        <v>-76768.530299999999</v>
      </c>
    </row>
    <row r="82" spans="1:4">
      <c r="A82" s="295">
        <v>30800</v>
      </c>
      <c r="B82" s="296" t="s">
        <v>436</v>
      </c>
      <c r="C82" s="297">
        <v>-882132.59</v>
      </c>
      <c r="D82" s="298">
        <v>-115985.254</v>
      </c>
    </row>
    <row r="83" spans="1:4">
      <c r="A83" s="295">
        <v>30900</v>
      </c>
      <c r="B83" s="296" t="s">
        <v>437</v>
      </c>
      <c r="C83" s="297">
        <v>-1746353.12</v>
      </c>
      <c r="D83" s="298">
        <v>-247894.8296</v>
      </c>
    </row>
    <row r="84" spans="1:4">
      <c r="A84" s="295">
        <v>30905</v>
      </c>
      <c r="B84" s="296" t="s">
        <v>438</v>
      </c>
      <c r="C84" s="297">
        <v>-395309.12</v>
      </c>
      <c r="D84" s="298">
        <v>-46190.495999999999</v>
      </c>
    </row>
    <row r="85" spans="1:4">
      <c r="A85" s="295">
        <v>31000</v>
      </c>
      <c r="B85" s="296" t="s">
        <v>439</v>
      </c>
      <c r="C85" s="297">
        <v>-5116913.91</v>
      </c>
      <c r="D85" s="298">
        <v>-766733.80960000004</v>
      </c>
    </row>
    <row r="86" spans="1:4">
      <c r="A86" s="295">
        <v>31005</v>
      </c>
      <c r="B86" s="296" t="s">
        <v>440</v>
      </c>
      <c r="C86" s="297">
        <v>-513952.06</v>
      </c>
      <c r="D86" s="298">
        <v>-71461.844299999997</v>
      </c>
    </row>
    <row r="87" spans="1:4">
      <c r="A87" s="295">
        <v>31100</v>
      </c>
      <c r="B87" s="296" t="s">
        <v>441</v>
      </c>
      <c r="C87" s="297">
        <v>-10033502.529999999</v>
      </c>
      <c r="D87" s="298">
        <v>-1571574.3108999999</v>
      </c>
    </row>
    <row r="88" spans="1:4">
      <c r="A88" s="295">
        <v>31101</v>
      </c>
      <c r="B88" s="296" t="s">
        <v>442</v>
      </c>
      <c r="C88" s="297">
        <v>-59721.57</v>
      </c>
      <c r="D88" s="298">
        <v>-9578.6075000000001</v>
      </c>
    </row>
    <row r="89" spans="1:4">
      <c r="A89" s="295">
        <v>31102</v>
      </c>
      <c r="B89" s="296" t="s">
        <v>443</v>
      </c>
      <c r="C89" s="297">
        <v>-162216.24</v>
      </c>
      <c r="D89" s="298">
        <v>-28073.2441</v>
      </c>
    </row>
    <row r="90" spans="1:4">
      <c r="A90" s="295">
        <v>31105</v>
      </c>
      <c r="B90" s="296" t="s">
        <v>444</v>
      </c>
      <c r="C90" s="297">
        <v>-1581396.74</v>
      </c>
      <c r="D90" s="298">
        <v>-241279.59239999999</v>
      </c>
    </row>
    <row r="91" spans="1:4">
      <c r="A91" s="295">
        <v>31110</v>
      </c>
      <c r="B91" s="296" t="s">
        <v>445</v>
      </c>
      <c r="C91" s="297">
        <v>-2382080.54</v>
      </c>
      <c r="D91" s="298">
        <v>-389852.10219999996</v>
      </c>
    </row>
    <row r="92" spans="1:4">
      <c r="A92" s="295">
        <v>31200</v>
      </c>
      <c r="B92" s="296" t="s">
        <v>446</v>
      </c>
      <c r="C92" s="297">
        <v>-4383332.13</v>
      </c>
      <c r="D92" s="298">
        <v>-653321.22679999995</v>
      </c>
    </row>
    <row r="93" spans="1:4">
      <c r="A93" s="295">
        <v>31205</v>
      </c>
      <c r="B93" s="296" t="s">
        <v>447</v>
      </c>
      <c r="C93" s="297">
        <v>-563358.11</v>
      </c>
      <c r="D93" s="298">
        <v>-75484.139500000005</v>
      </c>
    </row>
    <row r="94" spans="1:4">
      <c r="A94" s="295">
        <v>31300</v>
      </c>
      <c r="B94" s="296" t="s">
        <v>448</v>
      </c>
      <c r="C94" s="297">
        <v>-12600085.289999999</v>
      </c>
      <c r="D94" s="298">
        <v>-2102852.1569000003</v>
      </c>
    </row>
    <row r="95" spans="1:4">
      <c r="A95" s="295">
        <v>31301</v>
      </c>
      <c r="B95" s="296" t="s">
        <v>449</v>
      </c>
      <c r="C95" s="297">
        <v>-232099.35</v>
      </c>
      <c r="D95" s="298">
        <v>-39936.094000000005</v>
      </c>
    </row>
    <row r="96" spans="1:4">
      <c r="A96" s="295">
        <v>31320</v>
      </c>
      <c r="B96" s="296" t="s">
        <v>450</v>
      </c>
      <c r="C96" s="297">
        <v>-2085903.19</v>
      </c>
      <c r="D96" s="298">
        <v>-334290.36300000001</v>
      </c>
    </row>
    <row r="97" spans="1:4">
      <c r="A97" s="295">
        <v>31400</v>
      </c>
      <c r="B97" s="296" t="s">
        <v>451</v>
      </c>
      <c r="C97" s="297">
        <v>-4369272.32</v>
      </c>
      <c r="D97" s="298">
        <v>-638629.98320000002</v>
      </c>
    </row>
    <row r="98" spans="1:4">
      <c r="A98" s="295">
        <v>31405</v>
      </c>
      <c r="B98" s="296" t="s">
        <v>452</v>
      </c>
      <c r="C98" s="297">
        <v>-1052779.8600000001</v>
      </c>
      <c r="D98" s="298">
        <v>-138133.23480000001</v>
      </c>
    </row>
    <row r="99" spans="1:4">
      <c r="A99" s="295">
        <v>31500</v>
      </c>
      <c r="B99" s="296" t="s">
        <v>453</v>
      </c>
      <c r="C99" s="297">
        <v>-768909.62</v>
      </c>
      <c r="D99" s="298">
        <v>-111306.1774</v>
      </c>
    </row>
    <row r="100" spans="1:4">
      <c r="A100" s="295">
        <v>31600</v>
      </c>
      <c r="B100" s="296" t="s">
        <v>454</v>
      </c>
      <c r="C100" s="297">
        <v>-3322530.23</v>
      </c>
      <c r="D100" s="298">
        <v>-502716.32620000001</v>
      </c>
    </row>
    <row r="101" spans="1:4">
      <c r="A101" s="295">
        <v>31605</v>
      </c>
      <c r="B101" s="296" t="s">
        <v>455</v>
      </c>
      <c r="C101" s="297">
        <v>-563681.35</v>
      </c>
      <c r="D101" s="298">
        <v>-77881.086800000005</v>
      </c>
    </row>
    <row r="102" spans="1:4">
      <c r="A102" s="295">
        <v>31700</v>
      </c>
      <c r="B102" s="296" t="s">
        <v>456</v>
      </c>
      <c r="C102" s="297">
        <v>-935065.85</v>
      </c>
      <c r="D102" s="298">
        <v>-140601.85920000001</v>
      </c>
    </row>
    <row r="103" spans="1:4">
      <c r="A103" s="295">
        <v>31800</v>
      </c>
      <c r="B103" s="296" t="s">
        <v>457</v>
      </c>
      <c r="C103" s="297">
        <v>-5873331.1900000004</v>
      </c>
      <c r="D103" s="298">
        <v>-870307.03209999995</v>
      </c>
    </row>
    <row r="104" spans="1:4">
      <c r="A104" s="295">
        <v>31805</v>
      </c>
      <c r="B104" s="296" t="s">
        <v>458</v>
      </c>
      <c r="C104" s="297">
        <v>-1407405.45</v>
      </c>
      <c r="D104" s="298">
        <v>-186811.46659999999</v>
      </c>
    </row>
    <row r="105" spans="1:4">
      <c r="A105" s="295">
        <v>31810</v>
      </c>
      <c r="B105" s="296" t="s">
        <v>459</v>
      </c>
      <c r="C105" s="297">
        <v>-1515317.2</v>
      </c>
      <c r="D105" s="298">
        <v>-227167.86180000001</v>
      </c>
    </row>
    <row r="106" spans="1:4">
      <c r="A106" s="295">
        <v>31820</v>
      </c>
      <c r="B106" s="296" t="s">
        <v>460</v>
      </c>
      <c r="C106" s="297">
        <v>-1196857.94</v>
      </c>
      <c r="D106" s="298">
        <v>-191746.4901</v>
      </c>
    </row>
    <row r="107" spans="1:4">
      <c r="A107" s="295">
        <v>31900</v>
      </c>
      <c r="B107" s="296" t="s">
        <v>461</v>
      </c>
      <c r="C107" s="297">
        <v>-3791627.7</v>
      </c>
      <c r="D107" s="298">
        <v>-590603.33419999992</v>
      </c>
    </row>
    <row r="108" spans="1:4">
      <c r="A108" s="295">
        <v>32000</v>
      </c>
      <c r="B108" s="296" t="s">
        <v>462</v>
      </c>
      <c r="C108" s="297">
        <v>-1443432.43</v>
      </c>
      <c r="D108" s="298">
        <v>-224247.57629999999</v>
      </c>
    </row>
    <row r="109" spans="1:4">
      <c r="A109" s="295">
        <v>32005</v>
      </c>
      <c r="B109" s="296" t="s">
        <v>463</v>
      </c>
      <c r="C109" s="297">
        <v>-372064.48</v>
      </c>
      <c r="D109" s="298">
        <v>-52329.275900000001</v>
      </c>
    </row>
    <row r="110" spans="1:4">
      <c r="A110" s="295">
        <v>32100</v>
      </c>
      <c r="B110" s="296" t="s">
        <v>464</v>
      </c>
      <c r="C110" s="297">
        <v>-844817.65</v>
      </c>
      <c r="D110" s="298">
        <v>-123163.4173</v>
      </c>
    </row>
    <row r="111" spans="1:4">
      <c r="A111" s="295">
        <v>32200</v>
      </c>
      <c r="B111" s="296" t="s">
        <v>465</v>
      </c>
      <c r="C111" s="297">
        <v>-575437.97</v>
      </c>
      <c r="D111" s="298">
        <v>-86207.878899999996</v>
      </c>
    </row>
    <row r="112" spans="1:4">
      <c r="A112" s="295">
        <v>32300</v>
      </c>
      <c r="B112" s="296" t="s">
        <v>466</v>
      </c>
      <c r="C112" s="297">
        <v>-5760407.9000000004</v>
      </c>
      <c r="D112" s="298">
        <v>-871852.53100000008</v>
      </c>
    </row>
    <row r="113" spans="1:4">
      <c r="A113" s="295">
        <v>32305</v>
      </c>
      <c r="B113" s="296" t="s">
        <v>467</v>
      </c>
      <c r="C113" s="297">
        <v>-636205.14</v>
      </c>
      <c r="D113" s="298">
        <v>-94973.616100000014</v>
      </c>
    </row>
    <row r="114" spans="1:4">
      <c r="A114" s="295">
        <v>32400</v>
      </c>
      <c r="B114" s="296" t="s">
        <v>468</v>
      </c>
      <c r="C114" s="297">
        <v>-2091474.54</v>
      </c>
      <c r="D114" s="298">
        <v>-303877.91720000003</v>
      </c>
    </row>
    <row r="115" spans="1:4">
      <c r="A115" s="295">
        <v>32405</v>
      </c>
      <c r="B115" s="296" t="s">
        <v>469</v>
      </c>
      <c r="C115" s="297">
        <v>-570871.37000000011</v>
      </c>
      <c r="D115" s="298">
        <v>-81363.138999999996</v>
      </c>
    </row>
    <row r="116" spans="1:4">
      <c r="A116" s="295">
        <v>32410</v>
      </c>
      <c r="B116" s="296" t="s">
        <v>470</v>
      </c>
      <c r="C116" s="297">
        <v>-906734.85</v>
      </c>
      <c r="D116" s="298">
        <v>-132333.0184</v>
      </c>
    </row>
    <row r="117" spans="1:4">
      <c r="A117" s="295">
        <v>32500</v>
      </c>
      <c r="B117" s="296" t="s">
        <v>471</v>
      </c>
      <c r="C117" s="297">
        <v>-4829550.34</v>
      </c>
      <c r="D117" s="298">
        <v>-760129.47450000001</v>
      </c>
    </row>
    <row r="118" spans="1:4">
      <c r="A118" s="295">
        <v>32505</v>
      </c>
      <c r="B118" s="296" t="s">
        <v>472</v>
      </c>
      <c r="C118" s="297">
        <v>-818886.66</v>
      </c>
      <c r="D118" s="298">
        <v>-117096.6511</v>
      </c>
    </row>
    <row r="119" spans="1:4">
      <c r="A119" s="295">
        <v>32600</v>
      </c>
      <c r="B119" s="296" t="s">
        <v>473</v>
      </c>
      <c r="C119" s="297">
        <v>-18026090.41</v>
      </c>
      <c r="D119" s="298">
        <v>-2756521.8955999999</v>
      </c>
    </row>
    <row r="120" spans="1:4">
      <c r="A120" s="295">
        <v>32605</v>
      </c>
      <c r="B120" s="296" t="s">
        <v>474</v>
      </c>
      <c r="C120" s="297">
        <v>-3126284.26</v>
      </c>
      <c r="D120" s="298">
        <v>-450001.23189999996</v>
      </c>
    </row>
    <row r="121" spans="1:4">
      <c r="A121" s="295">
        <v>32700</v>
      </c>
      <c r="B121" s="296" t="s">
        <v>475</v>
      </c>
      <c r="C121" s="297">
        <v>-1712329.97</v>
      </c>
      <c r="D121" s="298">
        <v>-264967.61170000001</v>
      </c>
    </row>
    <row r="122" spans="1:4">
      <c r="A122" s="295">
        <v>32800</v>
      </c>
      <c r="B122" s="296" t="s">
        <v>476</v>
      </c>
      <c r="C122" s="297">
        <v>-2315391.23</v>
      </c>
      <c r="D122" s="298">
        <v>-359042.76760000002</v>
      </c>
    </row>
    <row r="123" spans="1:4">
      <c r="A123" s="295">
        <v>32900</v>
      </c>
      <c r="B123" s="296" t="s">
        <v>477</v>
      </c>
      <c r="C123" s="297">
        <v>-6235956.2300000004</v>
      </c>
      <c r="D123" s="298">
        <v>-976222.71010000003</v>
      </c>
    </row>
    <row r="124" spans="1:4">
      <c r="A124" s="295">
        <v>32901</v>
      </c>
      <c r="B124" s="296" t="s">
        <v>478</v>
      </c>
      <c r="C124" s="297">
        <v>-107603.06</v>
      </c>
      <c r="D124" s="298">
        <v>-21649.981100000001</v>
      </c>
    </row>
    <row r="125" spans="1:4">
      <c r="A125" s="295">
        <v>32904</v>
      </c>
      <c r="B125" s="296" t="s">
        <v>830</v>
      </c>
      <c r="C125" s="297">
        <v>-36958.660000000003</v>
      </c>
      <c r="D125" s="298">
        <v>-5815.0081</v>
      </c>
    </row>
    <row r="126" spans="1:4">
      <c r="A126" s="295">
        <v>32905</v>
      </c>
      <c r="B126" s="296" t="s">
        <v>479</v>
      </c>
      <c r="C126" s="297">
        <v>-959430.13</v>
      </c>
      <c r="D126" s="298">
        <v>-140907.36109999998</v>
      </c>
    </row>
    <row r="127" spans="1:4">
      <c r="A127" s="295">
        <v>32910</v>
      </c>
      <c r="B127" s="296" t="s">
        <v>480</v>
      </c>
      <c r="C127" s="297">
        <v>-1159768.6100000001</v>
      </c>
      <c r="D127" s="298">
        <v>-182614.64430000001</v>
      </c>
    </row>
    <row r="128" spans="1:4">
      <c r="A128" s="295">
        <v>32915</v>
      </c>
      <c r="B128" s="296" t="s">
        <v>833</v>
      </c>
      <c r="C128" s="297">
        <v>-67750.97</v>
      </c>
      <c r="D128" s="298">
        <v>-10956.423500000001</v>
      </c>
    </row>
    <row r="129" spans="1:4">
      <c r="A129" s="295">
        <v>32920</v>
      </c>
      <c r="B129" s="296" t="s">
        <v>481</v>
      </c>
      <c r="C129" s="297">
        <v>-990321.54</v>
      </c>
      <c r="D129" s="298">
        <v>-161453.1446</v>
      </c>
    </row>
    <row r="130" spans="1:4">
      <c r="A130" s="295">
        <v>33000</v>
      </c>
      <c r="B130" s="296" t="s">
        <v>482</v>
      </c>
      <c r="C130" s="297">
        <v>-2314978.87</v>
      </c>
      <c r="D130" s="298">
        <v>-367113.50060000003</v>
      </c>
    </row>
    <row r="131" spans="1:4">
      <c r="A131" s="295">
        <v>33001</v>
      </c>
      <c r="B131" s="296" t="s">
        <v>483</v>
      </c>
      <c r="C131" s="297">
        <v>-57278.94</v>
      </c>
      <c r="D131" s="298">
        <v>-8749.0380999999998</v>
      </c>
    </row>
    <row r="132" spans="1:4">
      <c r="A132" s="295">
        <v>33027</v>
      </c>
      <c r="B132" s="296" t="s">
        <v>484</v>
      </c>
      <c r="C132" s="297">
        <v>-345169.31</v>
      </c>
      <c r="D132" s="298">
        <v>-62469.332199999997</v>
      </c>
    </row>
    <row r="133" spans="1:4">
      <c r="A133" s="295">
        <v>33100</v>
      </c>
      <c r="B133" s="296" t="s">
        <v>485</v>
      </c>
      <c r="C133" s="297">
        <v>-3452663.59</v>
      </c>
      <c r="D133" s="298">
        <v>-512598.32249999995</v>
      </c>
    </row>
    <row r="134" spans="1:4">
      <c r="A134" s="295">
        <v>33105</v>
      </c>
      <c r="B134" s="296" t="s">
        <v>486</v>
      </c>
      <c r="C134" s="297">
        <v>-429812.02</v>
      </c>
      <c r="D134" s="298">
        <v>-62751.533900000002</v>
      </c>
    </row>
    <row r="135" spans="1:4">
      <c r="A135" s="295">
        <v>33200</v>
      </c>
      <c r="B135" s="296" t="s">
        <v>487</v>
      </c>
      <c r="C135" s="297">
        <v>-15715498.52</v>
      </c>
      <c r="D135" s="298">
        <v>-2583666.1828999999</v>
      </c>
    </row>
    <row r="136" spans="1:4">
      <c r="A136" s="295">
        <v>33202</v>
      </c>
      <c r="B136" s="296" t="s">
        <v>488</v>
      </c>
      <c r="C136" s="297">
        <v>-255664.52</v>
      </c>
      <c r="D136" s="298">
        <v>-46438.271000000001</v>
      </c>
    </row>
    <row r="137" spans="1:4">
      <c r="A137" s="295">
        <v>33203</v>
      </c>
      <c r="B137" s="296" t="s">
        <v>489</v>
      </c>
      <c r="C137" s="297">
        <v>-156860.54999999999</v>
      </c>
      <c r="D137" s="298">
        <v>-30271.746999999999</v>
      </c>
    </row>
    <row r="138" spans="1:4">
      <c r="A138" s="295">
        <v>33204</v>
      </c>
      <c r="B138" s="296" t="s">
        <v>490</v>
      </c>
      <c r="C138" s="297">
        <v>-437274.07</v>
      </c>
      <c r="D138" s="298">
        <v>-74185.274900000004</v>
      </c>
    </row>
    <row r="139" spans="1:4">
      <c r="A139" s="295">
        <v>33205</v>
      </c>
      <c r="B139" s="296" t="s">
        <v>491</v>
      </c>
      <c r="C139" s="297">
        <v>-1404328.48</v>
      </c>
      <c r="D139" s="298">
        <v>-200858.62609999999</v>
      </c>
    </row>
    <row r="140" spans="1:4">
      <c r="A140" s="295">
        <v>33206</v>
      </c>
      <c r="B140" s="296" t="s">
        <v>492</v>
      </c>
      <c r="C140" s="297">
        <v>-138091.04</v>
      </c>
      <c r="D140" s="298">
        <v>-19615.159299999999</v>
      </c>
    </row>
    <row r="141" spans="1:4">
      <c r="A141" s="295">
        <v>33207</v>
      </c>
      <c r="B141" s="296" t="s">
        <v>493</v>
      </c>
      <c r="C141" s="297">
        <v>-421109.35</v>
      </c>
      <c r="D141" s="298">
        <v>-91326.947799999994</v>
      </c>
    </row>
    <row r="142" spans="1:4">
      <c r="A142" s="295">
        <v>33208</v>
      </c>
      <c r="B142" s="296" t="s">
        <v>494</v>
      </c>
      <c r="C142" s="297">
        <v>0</v>
      </c>
      <c r="D142" s="298">
        <v>0</v>
      </c>
    </row>
    <row r="143" spans="1:4">
      <c r="A143" s="295">
        <v>33209</v>
      </c>
      <c r="B143" s="296" t="s">
        <v>495</v>
      </c>
      <c r="C143" s="297">
        <v>0</v>
      </c>
      <c r="D143" s="298">
        <v>0</v>
      </c>
    </row>
    <row r="144" spans="1:4">
      <c r="A144" s="295">
        <v>33300</v>
      </c>
      <c r="B144" s="296" t="s">
        <v>496</v>
      </c>
      <c r="C144" s="297">
        <v>-2265070.17</v>
      </c>
      <c r="D144" s="298">
        <v>-347138.23540000001</v>
      </c>
    </row>
    <row r="145" spans="1:4">
      <c r="A145" s="295">
        <v>33305</v>
      </c>
      <c r="B145" s="296" t="s">
        <v>497</v>
      </c>
      <c r="C145" s="297">
        <v>-554609.37</v>
      </c>
      <c r="D145" s="298">
        <v>-69175.862800000003</v>
      </c>
    </row>
    <row r="146" spans="1:4">
      <c r="A146" s="295">
        <v>33400</v>
      </c>
      <c r="B146" s="296" t="s">
        <v>498</v>
      </c>
      <c r="C146" s="297">
        <v>-21421877.030000001</v>
      </c>
      <c r="D146" s="298">
        <v>-3258270.7959999996</v>
      </c>
    </row>
    <row r="147" spans="1:4">
      <c r="A147" s="295">
        <v>33402</v>
      </c>
      <c r="B147" s="296" t="s">
        <v>499</v>
      </c>
      <c r="C147" s="297">
        <v>-170149.17</v>
      </c>
      <c r="D147" s="298">
        <v>-29942.065999999999</v>
      </c>
    </row>
    <row r="148" spans="1:4">
      <c r="A148" s="295">
        <v>33405</v>
      </c>
      <c r="B148" s="296" t="s">
        <v>500</v>
      </c>
      <c r="C148" s="297">
        <v>-2022431.77</v>
      </c>
      <c r="D148" s="298">
        <v>-296211.6091</v>
      </c>
    </row>
    <row r="149" spans="1:4">
      <c r="A149" s="295">
        <v>33500</v>
      </c>
      <c r="B149" s="296" t="s">
        <v>501</v>
      </c>
      <c r="C149" s="297">
        <v>-3098351.8</v>
      </c>
      <c r="D149" s="298">
        <v>-486997.48019999999</v>
      </c>
    </row>
    <row r="150" spans="1:4">
      <c r="A150" s="295">
        <v>33501</v>
      </c>
      <c r="B150" s="296" t="s">
        <v>502</v>
      </c>
      <c r="C150" s="297">
        <v>-115958.94</v>
      </c>
      <c r="D150" s="298">
        <v>-18137.878000000001</v>
      </c>
    </row>
    <row r="151" spans="1:4">
      <c r="A151" s="295">
        <v>33600</v>
      </c>
      <c r="B151" s="296" t="s">
        <v>503</v>
      </c>
      <c r="C151" s="297">
        <v>-10887230.210000001</v>
      </c>
      <c r="D151" s="298">
        <v>-1710330.8541000001</v>
      </c>
    </row>
    <row r="152" spans="1:4">
      <c r="A152" s="295">
        <v>33605</v>
      </c>
      <c r="B152" s="296" t="s">
        <v>504</v>
      </c>
      <c r="C152" s="297">
        <v>-1519089.45</v>
      </c>
      <c r="D152" s="298">
        <v>-196493.4664</v>
      </c>
    </row>
    <row r="153" spans="1:4">
      <c r="A153" s="295">
        <v>33700</v>
      </c>
      <c r="B153" s="296" t="s">
        <v>505</v>
      </c>
      <c r="C153" s="297">
        <v>-790910.71</v>
      </c>
      <c r="D153" s="298">
        <v>-119608.8839</v>
      </c>
    </row>
    <row r="154" spans="1:4">
      <c r="A154" s="295">
        <v>33800</v>
      </c>
      <c r="B154" s="296" t="s">
        <v>506</v>
      </c>
      <c r="C154" s="297">
        <v>-592588.98</v>
      </c>
      <c r="D154" s="298">
        <v>-84599.2114</v>
      </c>
    </row>
    <row r="155" spans="1:4">
      <c r="A155" s="295">
        <v>33900</v>
      </c>
      <c r="B155" s="296" t="s">
        <v>507</v>
      </c>
      <c r="C155" s="297">
        <v>-2714114.12</v>
      </c>
      <c r="D155" s="298">
        <v>-405237.11580000003</v>
      </c>
    </row>
    <row r="156" spans="1:4">
      <c r="A156" s="295">
        <v>34000</v>
      </c>
      <c r="B156" s="296" t="s">
        <v>508</v>
      </c>
      <c r="C156" s="297">
        <v>-1254543.6000000001</v>
      </c>
      <c r="D156" s="298">
        <v>-197418.1066</v>
      </c>
    </row>
    <row r="157" spans="1:4">
      <c r="A157" s="295">
        <v>34100</v>
      </c>
      <c r="B157" s="296" t="s">
        <v>509</v>
      </c>
      <c r="C157" s="297">
        <v>-28366329.079999998</v>
      </c>
      <c r="D157" s="298">
        <v>-4536716.7351000002</v>
      </c>
    </row>
    <row r="158" spans="1:4">
      <c r="A158" s="295">
        <v>34105</v>
      </c>
      <c r="B158" s="296" t="s">
        <v>510</v>
      </c>
      <c r="C158" s="297">
        <v>-2522850.5199999996</v>
      </c>
      <c r="D158" s="298">
        <v>-346302.30800000002</v>
      </c>
    </row>
    <row r="159" spans="1:4">
      <c r="A159" s="295">
        <v>34200</v>
      </c>
      <c r="B159" s="296" t="s">
        <v>511</v>
      </c>
      <c r="C159" s="297">
        <v>-989617.81</v>
      </c>
      <c r="D159" s="298">
        <v>-136570.77499999999</v>
      </c>
    </row>
    <row r="160" spans="1:4">
      <c r="A160" s="295">
        <v>34205</v>
      </c>
      <c r="B160" s="296" t="s">
        <v>512</v>
      </c>
      <c r="C160" s="297">
        <v>-459025.75</v>
      </c>
      <c r="D160" s="298">
        <v>-65495.927199999998</v>
      </c>
    </row>
    <row r="161" spans="1:4">
      <c r="A161" s="295">
        <v>34220</v>
      </c>
      <c r="B161" s="296" t="s">
        <v>513</v>
      </c>
      <c r="C161" s="297">
        <v>-1115653.49</v>
      </c>
      <c r="D161" s="298">
        <v>-167301.981</v>
      </c>
    </row>
    <row r="162" spans="1:4">
      <c r="A162" s="295">
        <v>34230</v>
      </c>
      <c r="B162" s="296" t="s">
        <v>514</v>
      </c>
      <c r="C162" s="297">
        <v>-387073.01</v>
      </c>
      <c r="D162" s="298">
        <v>-53124.736500000006</v>
      </c>
    </row>
    <row r="163" spans="1:4">
      <c r="A163" s="295">
        <v>34300</v>
      </c>
      <c r="B163" s="296" t="s">
        <v>515</v>
      </c>
      <c r="C163" s="297">
        <v>-6792654.9900000002</v>
      </c>
      <c r="D163" s="298">
        <v>-1092582.0575999999</v>
      </c>
    </row>
    <row r="164" spans="1:4">
      <c r="A164" s="295">
        <v>34400</v>
      </c>
      <c r="B164" s="296" t="s">
        <v>516</v>
      </c>
      <c r="C164" s="297">
        <v>-2917120.33</v>
      </c>
      <c r="D164" s="298">
        <v>-457501.12870000006</v>
      </c>
    </row>
    <row r="165" spans="1:4">
      <c r="A165" s="295">
        <v>34405</v>
      </c>
      <c r="B165" s="296" t="s">
        <v>517</v>
      </c>
      <c r="C165" s="297">
        <v>-523734.22</v>
      </c>
      <c r="D165" s="298">
        <v>-81543.276100000003</v>
      </c>
    </row>
    <row r="166" spans="1:4">
      <c r="A166" s="295">
        <v>34500</v>
      </c>
      <c r="B166" s="296" t="s">
        <v>518</v>
      </c>
      <c r="C166" s="297">
        <v>-5122932.0999999996</v>
      </c>
      <c r="D166" s="298">
        <v>-811867.25069999998</v>
      </c>
    </row>
    <row r="167" spans="1:4">
      <c r="A167" s="295">
        <v>34501</v>
      </c>
      <c r="B167" s="296" t="s">
        <v>519</v>
      </c>
      <c r="C167" s="297">
        <v>-63522.46</v>
      </c>
      <c r="D167" s="298">
        <v>-10429.1209</v>
      </c>
    </row>
    <row r="168" spans="1:4">
      <c r="A168" s="295">
        <v>34505</v>
      </c>
      <c r="B168" s="296" t="s">
        <v>520</v>
      </c>
      <c r="C168" s="297">
        <v>-707745.17</v>
      </c>
      <c r="D168" s="298">
        <v>-109410.2592</v>
      </c>
    </row>
    <row r="169" spans="1:4">
      <c r="A169" s="295">
        <v>34600</v>
      </c>
      <c r="B169" s="296" t="s">
        <v>521</v>
      </c>
      <c r="C169" s="297">
        <v>-1187594.17</v>
      </c>
      <c r="D169" s="298">
        <v>-168514.0589</v>
      </c>
    </row>
    <row r="170" spans="1:4">
      <c r="A170" s="295">
        <v>34605</v>
      </c>
      <c r="B170" s="296" t="s">
        <v>522</v>
      </c>
      <c r="C170" s="297">
        <v>-199632.4</v>
      </c>
      <c r="D170" s="298">
        <v>-28813.390099999997</v>
      </c>
    </row>
    <row r="171" spans="1:4">
      <c r="A171" s="295">
        <v>34700</v>
      </c>
      <c r="B171" s="296" t="s">
        <v>523</v>
      </c>
      <c r="C171" s="297">
        <v>-3170370.98</v>
      </c>
      <c r="D171" s="298">
        <v>-550097.91869999992</v>
      </c>
    </row>
    <row r="172" spans="1:4">
      <c r="A172" s="295">
        <v>34800</v>
      </c>
      <c r="B172" s="296" t="s">
        <v>524</v>
      </c>
      <c r="C172" s="297">
        <v>-372563.36</v>
      </c>
      <c r="D172" s="298">
        <v>-54115.780399999996</v>
      </c>
    </row>
    <row r="173" spans="1:4">
      <c r="A173" s="295">
        <v>34900</v>
      </c>
      <c r="B173" s="296" t="s">
        <v>525</v>
      </c>
      <c r="C173" s="297">
        <v>-7568905.9000000004</v>
      </c>
      <c r="D173" s="298">
        <v>-1164367.4680000001</v>
      </c>
    </row>
    <row r="174" spans="1:4">
      <c r="A174" s="295">
        <v>34901</v>
      </c>
      <c r="B174" s="296" t="s">
        <v>526</v>
      </c>
      <c r="C174" s="297">
        <v>-194342.38</v>
      </c>
      <c r="D174" s="298">
        <v>-33125.310899999997</v>
      </c>
    </row>
    <row r="175" spans="1:4">
      <c r="A175" s="295">
        <v>34903</v>
      </c>
      <c r="B175" s="296" t="s">
        <v>527</v>
      </c>
      <c r="C175" s="297">
        <v>-19237.57</v>
      </c>
      <c r="D175" s="298">
        <v>-1521.4881</v>
      </c>
    </row>
    <row r="176" spans="1:4">
      <c r="A176" s="295">
        <v>34905</v>
      </c>
      <c r="B176" s="296" t="s">
        <v>528</v>
      </c>
      <c r="C176" s="297">
        <v>-731268.13</v>
      </c>
      <c r="D176" s="298">
        <v>-107499.66149999999</v>
      </c>
    </row>
    <row r="177" spans="1:4">
      <c r="A177" s="295">
        <v>34910</v>
      </c>
      <c r="B177" s="296" t="s">
        <v>529</v>
      </c>
      <c r="C177" s="297">
        <v>-2326261.9500000002</v>
      </c>
      <c r="D177" s="298">
        <v>-376048.65980000002</v>
      </c>
    </row>
    <row r="178" spans="1:4">
      <c r="A178" s="295">
        <v>35000</v>
      </c>
      <c r="B178" s="296" t="s">
        <v>530</v>
      </c>
      <c r="C178" s="297">
        <v>-1512394.28</v>
      </c>
      <c r="D178" s="298">
        <v>-242889.0453</v>
      </c>
    </row>
    <row r="179" spans="1:4">
      <c r="A179" s="295">
        <v>35005</v>
      </c>
      <c r="B179" s="296" t="s">
        <v>531</v>
      </c>
      <c r="C179" s="297">
        <v>-693744.88</v>
      </c>
      <c r="D179" s="298">
        <v>-99669.017800000001</v>
      </c>
    </row>
    <row r="180" spans="1:4">
      <c r="A180" s="295">
        <v>35100</v>
      </c>
      <c r="B180" s="296" t="s">
        <v>532</v>
      </c>
      <c r="C180" s="297">
        <v>-13327099.57</v>
      </c>
      <c r="D180" s="298">
        <v>-2172536.3418000001</v>
      </c>
    </row>
    <row r="181" spans="1:4">
      <c r="A181" s="295">
        <v>35105</v>
      </c>
      <c r="B181" s="296" t="s">
        <v>533</v>
      </c>
      <c r="C181" s="297">
        <v>-1205715.9099999999</v>
      </c>
      <c r="D181" s="298">
        <v>-187259.01370000001</v>
      </c>
    </row>
    <row r="182" spans="1:4">
      <c r="A182" s="295">
        <v>35106</v>
      </c>
      <c r="B182" s="296" t="s">
        <v>534</v>
      </c>
      <c r="C182" s="297">
        <v>-269168.86</v>
      </c>
      <c r="D182" s="298">
        <v>-46181.071199999998</v>
      </c>
    </row>
    <row r="183" spans="1:4">
      <c r="A183" s="295">
        <v>35200</v>
      </c>
      <c r="B183" s="296" t="s">
        <v>535</v>
      </c>
      <c r="C183" s="297">
        <v>-577293.77</v>
      </c>
      <c r="D183" s="298">
        <v>-80436.105200000005</v>
      </c>
    </row>
    <row r="184" spans="1:4">
      <c r="A184" s="295">
        <v>35300</v>
      </c>
      <c r="B184" s="296" t="s">
        <v>536</v>
      </c>
      <c r="C184" s="297">
        <v>-3660187.16</v>
      </c>
      <c r="D184" s="298">
        <v>-600830.08370000008</v>
      </c>
    </row>
    <row r="185" spans="1:4">
      <c r="A185" s="295">
        <v>35305</v>
      </c>
      <c r="B185" s="296" t="s">
        <v>537</v>
      </c>
      <c r="C185" s="297">
        <v>-1573838.11</v>
      </c>
      <c r="D185" s="298">
        <v>-240038.67910000001</v>
      </c>
    </row>
    <row r="186" spans="1:4">
      <c r="A186" s="295">
        <v>35400</v>
      </c>
      <c r="B186" s="296" t="s">
        <v>538</v>
      </c>
      <c r="C186" s="297">
        <v>-3023642.25</v>
      </c>
      <c r="D186" s="298">
        <v>-474508.87220000004</v>
      </c>
    </row>
    <row r="187" spans="1:4">
      <c r="A187" s="295">
        <v>35401</v>
      </c>
      <c r="B187" s="296" t="s">
        <v>539</v>
      </c>
      <c r="C187" s="297">
        <v>-41815.9</v>
      </c>
      <c r="D187" s="298">
        <v>-5710.5124999999998</v>
      </c>
    </row>
    <row r="188" spans="1:4">
      <c r="A188" s="295">
        <v>35405</v>
      </c>
      <c r="B188" s="296" t="s">
        <v>540</v>
      </c>
      <c r="C188" s="297">
        <v>-958742.56</v>
      </c>
      <c r="D188" s="298">
        <v>-151818.66149999999</v>
      </c>
    </row>
    <row r="189" spans="1:4">
      <c r="A189" s="295">
        <v>35500</v>
      </c>
      <c r="B189" s="296" t="s">
        <v>541</v>
      </c>
      <c r="C189" s="297">
        <v>-4125542.52</v>
      </c>
      <c r="D189" s="298">
        <v>-634366.79460000002</v>
      </c>
    </row>
    <row r="190" spans="1:4">
      <c r="A190" s="295">
        <v>35600</v>
      </c>
      <c r="B190" s="296" t="s">
        <v>542</v>
      </c>
      <c r="C190" s="297">
        <v>-1814857.68</v>
      </c>
      <c r="D190" s="298">
        <v>-271608.86060000001</v>
      </c>
    </row>
    <row r="191" spans="1:4">
      <c r="A191" s="295">
        <v>35700</v>
      </c>
      <c r="B191" s="296" t="s">
        <v>543</v>
      </c>
      <c r="C191" s="297">
        <v>-999911.14</v>
      </c>
      <c r="D191" s="298">
        <v>-145277.5324</v>
      </c>
    </row>
    <row r="192" spans="1:4">
      <c r="A192" s="295">
        <v>35800</v>
      </c>
      <c r="B192" s="296" t="s">
        <v>544</v>
      </c>
      <c r="C192" s="297">
        <v>-1345743.52</v>
      </c>
      <c r="D192" s="298">
        <v>-186857.693</v>
      </c>
    </row>
    <row r="193" spans="1:4">
      <c r="A193" s="295">
        <v>35805</v>
      </c>
      <c r="B193" s="296" t="s">
        <v>545</v>
      </c>
      <c r="C193" s="297">
        <v>-301743.28000000003</v>
      </c>
      <c r="D193" s="298">
        <v>-40160.867999999995</v>
      </c>
    </row>
    <row r="194" spans="1:4">
      <c r="A194" s="295">
        <v>35900</v>
      </c>
      <c r="B194" s="296" t="s">
        <v>546</v>
      </c>
      <c r="C194" s="297">
        <v>-2446616.58</v>
      </c>
      <c r="D194" s="298">
        <v>-366979.55249999999</v>
      </c>
    </row>
    <row r="195" spans="1:4">
      <c r="A195" s="295">
        <v>35905</v>
      </c>
      <c r="B195" s="296" t="s">
        <v>547</v>
      </c>
      <c r="C195" s="297">
        <v>-355861.32</v>
      </c>
      <c r="D195" s="298">
        <v>-41792.835700000003</v>
      </c>
    </row>
    <row r="196" spans="1:4">
      <c r="A196" s="295">
        <v>36000</v>
      </c>
      <c r="B196" s="296" t="s">
        <v>548</v>
      </c>
      <c r="C196" s="297">
        <v>-60024955.479999997</v>
      </c>
      <c r="D196" s="298">
        <v>-10153061.8321</v>
      </c>
    </row>
    <row r="197" spans="1:4">
      <c r="A197" s="295">
        <v>36001</v>
      </c>
      <c r="B197" s="296" t="s">
        <v>549</v>
      </c>
      <c r="C197" s="297">
        <v>0</v>
      </c>
      <c r="D197" s="298">
        <v>0</v>
      </c>
    </row>
    <row r="198" spans="1:4">
      <c r="A198" s="295">
        <v>36002</v>
      </c>
      <c r="B198" s="296" t="s">
        <v>550</v>
      </c>
      <c r="C198" s="297">
        <v>0</v>
      </c>
      <c r="D198" s="298">
        <v>0</v>
      </c>
    </row>
    <row r="199" spans="1:4">
      <c r="A199" s="295">
        <v>36003</v>
      </c>
      <c r="B199" s="296" t="s">
        <v>551</v>
      </c>
      <c r="C199" s="297">
        <v>-394249.69</v>
      </c>
      <c r="D199" s="298">
        <v>-63522.684500000003</v>
      </c>
    </row>
    <row r="200" spans="1:4">
      <c r="A200" s="295">
        <v>36004</v>
      </c>
      <c r="B200" s="296" t="s">
        <v>552</v>
      </c>
      <c r="C200" s="297">
        <v>-311472.56</v>
      </c>
      <c r="D200" s="298">
        <v>-56736.099200000004</v>
      </c>
    </row>
    <row r="201" spans="1:4">
      <c r="A201" s="295">
        <v>36005</v>
      </c>
      <c r="B201" s="296" t="s">
        <v>553</v>
      </c>
      <c r="C201" s="297">
        <v>-4742129.92</v>
      </c>
      <c r="D201" s="298">
        <v>-730588.57959999994</v>
      </c>
    </row>
    <row r="202" spans="1:4">
      <c r="A202" s="295">
        <v>36006</v>
      </c>
      <c r="B202" s="296" t="s">
        <v>554</v>
      </c>
      <c r="C202" s="297">
        <v>-643829.68999999994</v>
      </c>
      <c r="D202" s="298">
        <v>-118534.34450000001</v>
      </c>
    </row>
    <row r="203" spans="1:4">
      <c r="A203" s="295">
        <v>36007</v>
      </c>
      <c r="B203" s="296" t="s">
        <v>555</v>
      </c>
      <c r="C203" s="297">
        <v>-209121.22</v>
      </c>
      <c r="D203" s="298">
        <v>-36416.118200000004</v>
      </c>
    </row>
    <row r="204" spans="1:4">
      <c r="A204" s="295">
        <v>36008</v>
      </c>
      <c r="B204" s="296" t="s">
        <v>556</v>
      </c>
      <c r="C204" s="297">
        <v>-547156.80000000005</v>
      </c>
      <c r="D204" s="298">
        <v>-99751.784</v>
      </c>
    </row>
    <row r="205" spans="1:4">
      <c r="A205" s="295">
        <v>36009</v>
      </c>
      <c r="B205" s="296" t="s">
        <v>557</v>
      </c>
      <c r="C205" s="297">
        <v>-79095.72</v>
      </c>
      <c r="D205" s="298">
        <v>-15068.0486</v>
      </c>
    </row>
    <row r="206" spans="1:4">
      <c r="A206" s="295">
        <v>36100</v>
      </c>
      <c r="B206" s="296" t="s">
        <v>558</v>
      </c>
      <c r="C206" s="297">
        <v>-769511.18</v>
      </c>
      <c r="D206" s="298">
        <v>-109178.80929999999</v>
      </c>
    </row>
    <row r="207" spans="1:4">
      <c r="A207" s="295">
        <v>36102</v>
      </c>
      <c r="B207" s="296" t="s">
        <v>559</v>
      </c>
      <c r="C207" s="297">
        <v>-60058.6</v>
      </c>
      <c r="D207" s="298">
        <v>0</v>
      </c>
    </row>
    <row r="208" spans="1:4">
      <c r="A208" s="295">
        <v>36105</v>
      </c>
      <c r="B208" s="296" t="s">
        <v>560</v>
      </c>
      <c r="C208" s="297">
        <v>-397724.35</v>
      </c>
      <c r="D208" s="298">
        <v>-56302.969799999999</v>
      </c>
    </row>
    <row r="209" spans="1:4">
      <c r="A209" s="295">
        <v>36200</v>
      </c>
      <c r="B209" s="296" t="s">
        <v>561</v>
      </c>
      <c r="C209" s="297">
        <v>-1500443.35</v>
      </c>
      <c r="D209" s="298">
        <v>-210437.49540000001</v>
      </c>
    </row>
    <row r="210" spans="1:4">
      <c r="A210" s="295">
        <v>36205</v>
      </c>
      <c r="B210" s="296" t="s">
        <v>562</v>
      </c>
      <c r="C210" s="297">
        <v>-303703.8</v>
      </c>
      <c r="D210" s="298">
        <v>-48777.416599999997</v>
      </c>
    </row>
    <row r="211" spans="1:4">
      <c r="A211" s="295">
        <v>36300</v>
      </c>
      <c r="B211" s="296" t="s">
        <v>563</v>
      </c>
      <c r="C211" s="297">
        <v>-4905764.6800000006</v>
      </c>
      <c r="D211" s="298">
        <v>-781347.26120000007</v>
      </c>
    </row>
    <row r="212" spans="1:4">
      <c r="A212" s="295">
        <v>36301</v>
      </c>
      <c r="B212" s="296" t="s">
        <v>564</v>
      </c>
      <c r="C212" s="297">
        <v>-136458.73000000001</v>
      </c>
      <c r="D212" s="298">
        <v>-21218.833900000001</v>
      </c>
    </row>
    <row r="213" spans="1:4">
      <c r="A213" s="295">
        <v>36302</v>
      </c>
      <c r="B213" s="296" t="s">
        <v>565</v>
      </c>
      <c r="C213" s="297">
        <v>-168705.09000000003</v>
      </c>
      <c r="D213" s="298">
        <v>-29018.286000000004</v>
      </c>
    </row>
    <row r="214" spans="1:4">
      <c r="A214" s="295">
        <v>36303</v>
      </c>
      <c r="B214" s="296" t="s">
        <v>713</v>
      </c>
      <c r="C214" s="297">
        <v>-207093.32</v>
      </c>
      <c r="D214" s="298">
        <v>-40606.657299999999</v>
      </c>
    </row>
    <row r="215" spans="1:4">
      <c r="A215" s="295">
        <v>36305</v>
      </c>
      <c r="B215" s="296" t="s">
        <v>566</v>
      </c>
      <c r="C215" s="297">
        <v>-1100293.6200000001</v>
      </c>
      <c r="D215" s="298">
        <v>-151381.45550000001</v>
      </c>
    </row>
    <row r="216" spans="1:4">
      <c r="A216" s="295">
        <v>36310</v>
      </c>
      <c r="B216" s="296" t="s">
        <v>567</v>
      </c>
      <c r="C216" s="297">
        <v>0</v>
      </c>
      <c r="D216" s="298">
        <v>0</v>
      </c>
    </row>
    <row r="217" spans="1:4">
      <c r="A217" s="295">
        <v>36400</v>
      </c>
      <c r="B217" s="296" t="s">
        <v>568</v>
      </c>
      <c r="C217" s="297">
        <v>-5411678.6799999997</v>
      </c>
      <c r="D217" s="298">
        <v>-781145.46950000001</v>
      </c>
    </row>
    <row r="218" spans="1:4">
      <c r="A218" s="295">
        <v>36405</v>
      </c>
      <c r="B218" s="296" t="s">
        <v>569</v>
      </c>
      <c r="C218" s="297">
        <v>-840683.99</v>
      </c>
      <c r="D218" s="298">
        <v>-128065.84670000001</v>
      </c>
    </row>
    <row r="219" spans="1:4">
      <c r="A219" s="295">
        <v>36500</v>
      </c>
      <c r="B219" s="296" t="s">
        <v>570</v>
      </c>
      <c r="C219" s="297">
        <v>-10959754.9</v>
      </c>
      <c r="D219" s="298">
        <v>-1761518.0088</v>
      </c>
    </row>
    <row r="220" spans="1:4">
      <c r="A220" s="295">
        <v>36501</v>
      </c>
      <c r="B220" s="296" t="s">
        <v>571</v>
      </c>
      <c r="C220" s="297">
        <v>-133717.4</v>
      </c>
      <c r="D220" s="298">
        <v>-24509.098900000001</v>
      </c>
    </row>
    <row r="221" spans="1:4">
      <c r="A221" s="295">
        <v>36502</v>
      </c>
      <c r="B221" s="296" t="s">
        <v>572</v>
      </c>
      <c r="C221" s="297">
        <v>-37037.01</v>
      </c>
      <c r="D221" s="298">
        <v>-7588.6096000000007</v>
      </c>
    </row>
    <row r="222" spans="1:4">
      <c r="A222" s="295">
        <v>36505</v>
      </c>
      <c r="B222" s="296" t="s">
        <v>573</v>
      </c>
      <c r="C222" s="297">
        <v>-2141712.6800000002</v>
      </c>
      <c r="D222" s="298">
        <v>-315850.0686</v>
      </c>
    </row>
    <row r="223" spans="1:4">
      <c r="A223" s="295">
        <v>36600</v>
      </c>
      <c r="B223" s="296" t="s">
        <v>574</v>
      </c>
      <c r="C223" s="297">
        <v>-739642.85</v>
      </c>
      <c r="D223" s="298">
        <v>-96873.218199999988</v>
      </c>
    </row>
    <row r="224" spans="1:4">
      <c r="A224" s="295">
        <v>36601</v>
      </c>
      <c r="B224" s="296" t="s">
        <v>575</v>
      </c>
      <c r="C224" s="297">
        <v>-261230.74</v>
      </c>
      <c r="D224" s="298">
        <v>0</v>
      </c>
    </row>
    <row r="225" spans="1:4">
      <c r="A225" s="295">
        <v>36700</v>
      </c>
      <c r="B225" s="296" t="s">
        <v>576</v>
      </c>
      <c r="C225" s="297">
        <v>-9356785.1300000008</v>
      </c>
      <c r="D225" s="298">
        <v>-1519855.0102999997</v>
      </c>
    </row>
    <row r="226" spans="1:4">
      <c r="A226" s="295">
        <v>36701</v>
      </c>
      <c r="B226" s="296" t="s">
        <v>577</v>
      </c>
      <c r="C226" s="297">
        <v>-38316.17</v>
      </c>
      <c r="D226" s="298">
        <v>-8169.7494999999999</v>
      </c>
    </row>
    <row r="227" spans="1:4">
      <c r="A227" s="295">
        <v>36705</v>
      </c>
      <c r="B227" s="296" t="s">
        <v>578</v>
      </c>
      <c r="C227" s="297">
        <v>-1029353.88</v>
      </c>
      <c r="D227" s="298">
        <v>-159836.82880000002</v>
      </c>
    </row>
    <row r="228" spans="1:4">
      <c r="A228" s="295">
        <v>36800</v>
      </c>
      <c r="B228" s="296" t="s">
        <v>579</v>
      </c>
      <c r="C228" s="297">
        <v>-3433100.26</v>
      </c>
      <c r="D228" s="298">
        <v>-535807.06079999998</v>
      </c>
    </row>
    <row r="229" spans="1:4">
      <c r="A229" s="295">
        <v>36802</v>
      </c>
      <c r="B229" s="296" t="s">
        <v>580</v>
      </c>
      <c r="C229" s="297">
        <v>-243808.2</v>
      </c>
      <c r="D229" s="298">
        <v>-44803.423500000004</v>
      </c>
    </row>
    <row r="230" spans="1:4">
      <c r="A230" s="295">
        <v>36810</v>
      </c>
      <c r="B230" s="296" t="s">
        <v>581</v>
      </c>
      <c r="C230" s="297">
        <v>-6753490.25</v>
      </c>
      <c r="D230" s="298">
        <v>-1093784.7106999999</v>
      </c>
    </row>
    <row r="231" spans="1:4">
      <c r="A231" s="295">
        <v>36900</v>
      </c>
      <c r="B231" s="296" t="s">
        <v>582</v>
      </c>
      <c r="C231" s="297">
        <v>-628691.93999999994</v>
      </c>
      <c r="D231" s="298">
        <v>-95866.952499999999</v>
      </c>
    </row>
    <row r="232" spans="1:4">
      <c r="A232" s="295">
        <v>36901</v>
      </c>
      <c r="B232" s="296" t="s">
        <v>583</v>
      </c>
      <c r="C232" s="297">
        <v>-242473.38</v>
      </c>
      <c r="D232" s="298">
        <v>-34788.694600000003</v>
      </c>
    </row>
    <row r="233" spans="1:4">
      <c r="A233" s="295">
        <v>36905</v>
      </c>
      <c r="B233" s="296" t="s">
        <v>584</v>
      </c>
      <c r="C233" s="297">
        <v>-252086.83</v>
      </c>
      <c r="D233" s="298">
        <v>-36163.761700000003</v>
      </c>
    </row>
    <row r="234" spans="1:4">
      <c r="A234" s="295">
        <v>37000</v>
      </c>
      <c r="B234" s="296" t="s">
        <v>585</v>
      </c>
      <c r="C234" s="297">
        <v>-2028977.73</v>
      </c>
      <c r="D234" s="298">
        <v>-309564.99859999999</v>
      </c>
    </row>
    <row r="235" spans="1:4" ht="31.5">
      <c r="A235" s="295">
        <v>37001</v>
      </c>
      <c r="B235" s="296" t="s">
        <v>729</v>
      </c>
      <c r="C235" s="297">
        <v>-193697.99</v>
      </c>
      <c r="D235" s="298">
        <v>-31008.358699999997</v>
      </c>
    </row>
    <row r="236" spans="1:4">
      <c r="A236" s="295">
        <v>37005</v>
      </c>
      <c r="B236" s="296" t="s">
        <v>586</v>
      </c>
      <c r="C236" s="297">
        <v>-637715.49</v>
      </c>
      <c r="D236" s="298">
        <v>-90522.492499999993</v>
      </c>
    </row>
    <row r="237" spans="1:4">
      <c r="A237" s="295">
        <v>37100</v>
      </c>
      <c r="B237" s="296" t="s">
        <v>587</v>
      </c>
      <c r="C237" s="297">
        <v>-3441146.33</v>
      </c>
      <c r="D237" s="298">
        <v>-557905.44920000003</v>
      </c>
    </row>
    <row r="238" spans="1:4">
      <c r="A238" s="295">
        <v>37200</v>
      </c>
      <c r="B238" s="296" t="s">
        <v>588</v>
      </c>
      <c r="C238" s="297">
        <v>-723784.67</v>
      </c>
      <c r="D238" s="298">
        <v>-104482.7905</v>
      </c>
    </row>
    <row r="239" spans="1:4">
      <c r="A239" s="295">
        <v>37300</v>
      </c>
      <c r="B239" s="296" t="s">
        <v>589</v>
      </c>
      <c r="C239" s="297">
        <v>-1752595.4</v>
      </c>
      <c r="D239" s="298">
        <v>-280299.27419999999</v>
      </c>
    </row>
    <row r="240" spans="1:4">
      <c r="A240" s="295">
        <v>37301</v>
      </c>
      <c r="B240" s="296" t="s">
        <v>590</v>
      </c>
      <c r="C240" s="297">
        <v>-222937.89</v>
      </c>
      <c r="D240" s="298">
        <v>-34080.188999999998</v>
      </c>
    </row>
    <row r="241" spans="1:4">
      <c r="A241" s="295">
        <v>37305</v>
      </c>
      <c r="B241" s="296" t="s">
        <v>591</v>
      </c>
      <c r="C241" s="297">
        <v>-494288.24</v>
      </c>
      <c r="D241" s="298">
        <v>-69919.225200000001</v>
      </c>
    </row>
    <row r="242" spans="1:4">
      <c r="A242" s="295">
        <v>37400</v>
      </c>
      <c r="B242" s="296" t="s">
        <v>592</v>
      </c>
      <c r="C242" s="297">
        <v>-8978481.5199999996</v>
      </c>
      <c r="D242" s="298">
        <v>-1463034.2936</v>
      </c>
    </row>
    <row r="243" spans="1:4">
      <c r="A243" s="295">
        <v>37405</v>
      </c>
      <c r="B243" s="296" t="s">
        <v>593</v>
      </c>
      <c r="C243" s="297">
        <v>-1970272.02</v>
      </c>
      <c r="D243" s="298">
        <v>-294779.0956</v>
      </c>
    </row>
    <row r="244" spans="1:4">
      <c r="A244" s="295">
        <v>37500</v>
      </c>
      <c r="B244" s="296" t="s">
        <v>594</v>
      </c>
      <c r="C244" s="297">
        <v>-1044730.69</v>
      </c>
      <c r="D244" s="298">
        <v>-152119.4136</v>
      </c>
    </row>
    <row r="245" spans="1:4">
      <c r="A245" s="295">
        <v>37600</v>
      </c>
      <c r="B245" s="296" t="s">
        <v>595</v>
      </c>
      <c r="C245" s="297">
        <v>-5712371.4900000002</v>
      </c>
      <c r="D245" s="298">
        <v>-895376.68220000004</v>
      </c>
    </row>
    <row r="246" spans="1:4">
      <c r="A246" s="295">
        <v>37601</v>
      </c>
      <c r="B246" s="296" t="s">
        <v>596</v>
      </c>
      <c r="C246" s="297">
        <v>-484957.32</v>
      </c>
      <c r="D246" s="298">
        <v>-91519.426900000006</v>
      </c>
    </row>
    <row r="247" spans="1:4">
      <c r="A247" s="295">
        <v>37605</v>
      </c>
      <c r="B247" s="296" t="s">
        <v>597</v>
      </c>
      <c r="C247" s="297">
        <v>-767804.77</v>
      </c>
      <c r="D247" s="298">
        <v>-116041.5971</v>
      </c>
    </row>
    <row r="248" spans="1:4">
      <c r="A248" s="295">
        <v>37610</v>
      </c>
      <c r="B248" s="296" t="s">
        <v>598</v>
      </c>
      <c r="C248" s="297">
        <v>-1784832.81</v>
      </c>
      <c r="D248" s="298">
        <v>-292047.88579999999</v>
      </c>
    </row>
    <row r="249" spans="1:4">
      <c r="A249" s="295">
        <v>37700</v>
      </c>
      <c r="B249" s="296" t="s">
        <v>599</v>
      </c>
      <c r="C249" s="297">
        <v>-2580375.11</v>
      </c>
      <c r="D249" s="298">
        <v>-389605.28090000001</v>
      </c>
    </row>
    <row r="250" spans="1:4">
      <c r="A250" s="295">
        <v>37705</v>
      </c>
      <c r="B250" s="296" t="s">
        <v>600</v>
      </c>
      <c r="C250" s="297">
        <v>-816655.94</v>
      </c>
      <c r="D250" s="298">
        <v>-119719.7562</v>
      </c>
    </row>
    <row r="251" spans="1:4">
      <c r="A251" s="295">
        <v>37800</v>
      </c>
      <c r="B251" s="296" t="s">
        <v>601</v>
      </c>
      <c r="C251" s="297">
        <v>-8023494.5999999996</v>
      </c>
      <c r="D251" s="298">
        <v>-1166688.9046999998</v>
      </c>
    </row>
    <row r="252" spans="1:4">
      <c r="A252" s="295">
        <v>37801</v>
      </c>
      <c r="B252" s="296" t="s">
        <v>602</v>
      </c>
      <c r="C252" s="297">
        <v>-59695.1</v>
      </c>
      <c r="D252" s="298">
        <v>-11683.479499999999</v>
      </c>
    </row>
    <row r="253" spans="1:4">
      <c r="A253" s="295">
        <v>37805</v>
      </c>
      <c r="B253" s="296" t="s">
        <v>603</v>
      </c>
      <c r="C253" s="297">
        <v>-653470.14</v>
      </c>
      <c r="D253" s="298">
        <v>-95389.354500000001</v>
      </c>
    </row>
    <row r="254" spans="1:4">
      <c r="A254" s="295">
        <v>37900</v>
      </c>
      <c r="B254" s="296" t="s">
        <v>604</v>
      </c>
      <c r="C254" s="297">
        <v>-4414872.76</v>
      </c>
      <c r="D254" s="298">
        <v>-669719.35030000005</v>
      </c>
    </row>
    <row r="255" spans="1:4">
      <c r="A255" s="295">
        <v>37901</v>
      </c>
      <c r="B255" s="296" t="s">
        <v>605</v>
      </c>
      <c r="C255" s="297">
        <v>-123791.61</v>
      </c>
      <c r="D255" s="298">
        <v>-18903.044600000001</v>
      </c>
    </row>
    <row r="256" spans="1:4">
      <c r="A256" s="295">
        <v>37905</v>
      </c>
      <c r="B256" s="296" t="s">
        <v>606</v>
      </c>
      <c r="C256" s="297">
        <v>-543317.81999999995</v>
      </c>
      <c r="D256" s="298">
        <v>-73287.263500000001</v>
      </c>
    </row>
    <row r="257" spans="1:4">
      <c r="A257" s="295">
        <v>38000</v>
      </c>
      <c r="B257" s="296" t="s">
        <v>607</v>
      </c>
      <c r="C257" s="297">
        <v>-7070760.6799999997</v>
      </c>
      <c r="D257" s="298">
        <v>-1106719.7999</v>
      </c>
    </row>
    <row r="258" spans="1:4">
      <c r="A258" s="295">
        <v>38005</v>
      </c>
      <c r="B258" s="296" t="s">
        <v>608</v>
      </c>
      <c r="C258" s="297">
        <v>-1501280.66</v>
      </c>
      <c r="D258" s="298">
        <v>-226583.63640000002</v>
      </c>
    </row>
    <row r="259" spans="1:4">
      <c r="A259" s="295">
        <v>38100</v>
      </c>
      <c r="B259" s="296" t="s">
        <v>609</v>
      </c>
      <c r="C259" s="297">
        <v>-3201618.28</v>
      </c>
      <c r="D259" s="298">
        <v>-476488.60379999998</v>
      </c>
    </row>
    <row r="260" spans="1:4">
      <c r="A260" s="295">
        <v>38105</v>
      </c>
      <c r="B260" s="296" t="s">
        <v>610</v>
      </c>
      <c r="C260" s="297">
        <v>-652228.81000000006</v>
      </c>
      <c r="D260" s="298">
        <v>-93434.4565</v>
      </c>
    </row>
    <row r="261" spans="1:4">
      <c r="A261" s="295">
        <v>38200</v>
      </c>
      <c r="B261" s="296" t="s">
        <v>611</v>
      </c>
      <c r="C261" s="297">
        <v>-3021237.65</v>
      </c>
      <c r="D261" s="298">
        <v>-444660.13790000003</v>
      </c>
    </row>
    <row r="262" spans="1:4">
      <c r="A262" s="295">
        <v>38205</v>
      </c>
      <c r="B262" s="296" t="s">
        <v>612</v>
      </c>
      <c r="C262" s="297">
        <v>-483251.54</v>
      </c>
      <c r="D262" s="298">
        <v>-71246.569900000002</v>
      </c>
    </row>
    <row r="263" spans="1:4">
      <c r="A263" s="295">
        <v>38210</v>
      </c>
      <c r="B263" s="296" t="s">
        <v>613</v>
      </c>
      <c r="C263" s="297">
        <v>-1152596.03</v>
      </c>
      <c r="D263" s="298">
        <v>-173707.98389999999</v>
      </c>
    </row>
    <row r="264" spans="1:4">
      <c r="A264" s="295">
        <v>38300</v>
      </c>
      <c r="B264" s="296" t="s">
        <v>614</v>
      </c>
      <c r="C264" s="297">
        <v>-2311466.64</v>
      </c>
      <c r="D264" s="298">
        <v>-352110.19140000001</v>
      </c>
    </row>
    <row r="265" spans="1:4">
      <c r="A265" s="295">
        <v>38400</v>
      </c>
      <c r="B265" s="296" t="s">
        <v>615</v>
      </c>
      <c r="C265" s="297">
        <v>-3016117.16</v>
      </c>
      <c r="D265" s="298">
        <v>-456702.28340000001</v>
      </c>
    </row>
    <row r="266" spans="1:4">
      <c r="A266" s="295">
        <v>38402</v>
      </c>
      <c r="B266" s="296" t="s">
        <v>616</v>
      </c>
      <c r="C266" s="297">
        <v>-201822.83</v>
      </c>
      <c r="D266" s="298">
        <v>-34963.595699999998</v>
      </c>
    </row>
    <row r="267" spans="1:4">
      <c r="A267" s="295">
        <v>38405</v>
      </c>
      <c r="B267" s="296" t="s">
        <v>617</v>
      </c>
      <c r="C267" s="297">
        <v>-720393.68</v>
      </c>
      <c r="D267" s="298">
        <v>-112581.89139999999</v>
      </c>
    </row>
    <row r="268" spans="1:4">
      <c r="A268" s="295">
        <v>38500</v>
      </c>
      <c r="B268" s="296" t="s">
        <v>618</v>
      </c>
      <c r="C268" s="297">
        <v>-2325736.0499999998</v>
      </c>
      <c r="D268" s="298">
        <v>-344653.36070000002</v>
      </c>
    </row>
    <row r="269" spans="1:4">
      <c r="A269" s="295">
        <v>38600</v>
      </c>
      <c r="B269" s="296" t="s">
        <v>619</v>
      </c>
      <c r="C269" s="297">
        <v>-2930581.95</v>
      </c>
      <c r="D269" s="298">
        <v>-429778.71529999998</v>
      </c>
    </row>
    <row r="270" spans="1:4">
      <c r="A270" s="295">
        <v>38601</v>
      </c>
      <c r="B270" s="296" t="s">
        <v>620</v>
      </c>
      <c r="C270" s="297">
        <v>-36347.68</v>
      </c>
      <c r="D270" s="298">
        <v>-6329.445099999999</v>
      </c>
    </row>
    <row r="271" spans="1:4">
      <c r="A271" s="295">
        <v>38602</v>
      </c>
      <c r="B271" s="296" t="s">
        <v>621</v>
      </c>
      <c r="C271" s="297">
        <v>-249541.36</v>
      </c>
      <c r="D271" s="298">
        <v>-41039.001300000004</v>
      </c>
    </row>
    <row r="272" spans="1:4">
      <c r="A272" s="295">
        <v>38605</v>
      </c>
      <c r="B272" s="296" t="s">
        <v>622</v>
      </c>
      <c r="C272" s="297">
        <v>-809651.96</v>
      </c>
      <c r="D272" s="298">
        <v>-119402.6416</v>
      </c>
    </row>
    <row r="273" spans="1:4">
      <c r="A273" s="295">
        <v>38610</v>
      </c>
      <c r="B273" s="296" t="s">
        <v>623</v>
      </c>
      <c r="C273" s="297">
        <v>-673829.4</v>
      </c>
      <c r="D273" s="298">
        <v>-105956.51880000001</v>
      </c>
    </row>
    <row r="274" spans="1:4">
      <c r="A274" s="295">
        <v>38620</v>
      </c>
      <c r="B274" s="296" t="s">
        <v>624</v>
      </c>
      <c r="C274" s="297">
        <v>-526035.49</v>
      </c>
      <c r="D274" s="298">
        <v>-74787.3027</v>
      </c>
    </row>
    <row r="275" spans="1:4">
      <c r="A275" s="295">
        <v>38700</v>
      </c>
      <c r="B275" s="296" t="s">
        <v>625</v>
      </c>
      <c r="C275" s="297">
        <v>-863788.86</v>
      </c>
      <c r="D275" s="298">
        <v>-136358.86659999998</v>
      </c>
    </row>
    <row r="276" spans="1:4">
      <c r="A276" s="295">
        <v>38701</v>
      </c>
      <c r="B276" s="296" t="s">
        <v>626</v>
      </c>
      <c r="C276" s="297">
        <v>-60101.66</v>
      </c>
      <c r="D276" s="298">
        <v>-10329.823899999999</v>
      </c>
    </row>
    <row r="277" spans="1:4">
      <c r="A277" s="295">
        <v>38800</v>
      </c>
      <c r="B277" s="296" t="s">
        <v>627</v>
      </c>
      <c r="C277" s="297">
        <v>-1547409.71</v>
      </c>
      <c r="D277" s="298">
        <v>-235884.00660000002</v>
      </c>
    </row>
    <row r="278" spans="1:4">
      <c r="A278" s="295">
        <v>38801</v>
      </c>
      <c r="B278" s="296" t="s">
        <v>628</v>
      </c>
      <c r="C278" s="297">
        <v>-133202.41</v>
      </c>
      <c r="D278" s="298">
        <v>-23838.76</v>
      </c>
    </row>
    <row r="279" spans="1:4">
      <c r="A279" s="295">
        <v>38900</v>
      </c>
      <c r="B279" s="296" t="s">
        <v>629</v>
      </c>
      <c r="C279" s="297">
        <v>-359896.23</v>
      </c>
      <c r="D279" s="298">
        <v>-54351.344299999997</v>
      </c>
    </row>
    <row r="280" spans="1:4">
      <c r="A280" s="295">
        <v>39000</v>
      </c>
      <c r="B280" s="296" t="s">
        <v>630</v>
      </c>
      <c r="C280" s="297">
        <v>-14890101.5</v>
      </c>
      <c r="D280" s="298">
        <v>-2386661.8886000002</v>
      </c>
    </row>
    <row r="281" spans="1:4">
      <c r="A281" s="295">
        <v>39100</v>
      </c>
      <c r="B281" s="296" t="s">
        <v>631</v>
      </c>
      <c r="C281" s="297">
        <v>-1925265.21</v>
      </c>
      <c r="D281" s="298">
        <v>-279996.25939999998</v>
      </c>
    </row>
    <row r="282" spans="1:4">
      <c r="A282" s="295">
        <v>39101</v>
      </c>
      <c r="B282" s="296" t="s">
        <v>632</v>
      </c>
      <c r="C282" s="297">
        <v>-285995.05</v>
      </c>
      <c r="D282" s="298">
        <v>-45665.175600000002</v>
      </c>
    </row>
    <row r="283" spans="1:4">
      <c r="A283" s="295">
        <v>39105</v>
      </c>
      <c r="B283" s="296" t="s">
        <v>633</v>
      </c>
      <c r="C283" s="297">
        <v>-803863.29</v>
      </c>
      <c r="D283" s="298">
        <v>-116285.35159999999</v>
      </c>
    </row>
    <row r="284" spans="1:4">
      <c r="A284" s="295">
        <v>39200</v>
      </c>
      <c r="B284" s="296" t="s">
        <v>634</v>
      </c>
      <c r="C284" s="297">
        <v>-65761409.5</v>
      </c>
      <c r="D284" s="298">
        <v>-10941194.0517</v>
      </c>
    </row>
    <row r="285" spans="1:4">
      <c r="A285" s="295">
        <v>39201</v>
      </c>
      <c r="B285" s="296" t="s">
        <v>635</v>
      </c>
      <c r="C285" s="297">
        <v>-165447.79</v>
      </c>
      <c r="D285" s="298">
        <v>-31007.423699999999</v>
      </c>
    </row>
    <row r="286" spans="1:4">
      <c r="A286" s="295">
        <v>39204</v>
      </c>
      <c r="B286" s="296" t="s">
        <v>636</v>
      </c>
      <c r="C286" s="297">
        <v>-230883.68</v>
      </c>
      <c r="D286" s="298">
        <v>-42610.661500000002</v>
      </c>
    </row>
    <row r="287" spans="1:4">
      <c r="A287" s="295">
        <v>39205</v>
      </c>
      <c r="B287" s="296" t="s">
        <v>637</v>
      </c>
      <c r="C287" s="297">
        <v>-5854308.29</v>
      </c>
      <c r="D287" s="298">
        <v>-914459.22810000007</v>
      </c>
    </row>
    <row r="288" spans="1:4">
      <c r="A288" s="295">
        <v>39208</v>
      </c>
      <c r="B288" s="296" t="s">
        <v>638</v>
      </c>
      <c r="C288" s="297">
        <v>-369995.9</v>
      </c>
      <c r="D288" s="298">
        <v>-66970.515700000004</v>
      </c>
    </row>
    <row r="289" spans="1:4">
      <c r="A289" s="295">
        <v>39209</v>
      </c>
      <c r="B289" s="296" t="s">
        <v>639</v>
      </c>
      <c r="C289" s="297">
        <v>-156262.60999999999</v>
      </c>
      <c r="D289" s="298">
        <v>-30941.543600000001</v>
      </c>
    </row>
    <row r="290" spans="1:4">
      <c r="A290" s="295">
        <v>39220</v>
      </c>
      <c r="B290" s="296" t="s">
        <v>730</v>
      </c>
      <c r="C290" s="297">
        <v>-63712.68</v>
      </c>
      <c r="D290" s="298">
        <v>-9759.8105000000014</v>
      </c>
    </row>
    <row r="291" spans="1:4">
      <c r="A291" s="295">
        <v>39300</v>
      </c>
      <c r="B291" s="296" t="s">
        <v>640</v>
      </c>
      <c r="C291" s="297">
        <v>-756711.42</v>
      </c>
      <c r="D291" s="298">
        <v>-103870.68339999999</v>
      </c>
    </row>
    <row r="292" spans="1:4">
      <c r="A292" s="295">
        <v>39301</v>
      </c>
      <c r="B292" s="296" t="s">
        <v>641</v>
      </c>
      <c r="C292" s="297">
        <v>-41311.68</v>
      </c>
      <c r="D292" s="298">
        <v>-5966.6277</v>
      </c>
    </row>
    <row r="293" spans="1:4">
      <c r="A293" s="295">
        <v>39400</v>
      </c>
      <c r="B293" s="296" t="s">
        <v>642</v>
      </c>
      <c r="C293" s="297">
        <v>-537482.6</v>
      </c>
      <c r="D293" s="298">
        <v>-71914.814400000003</v>
      </c>
    </row>
    <row r="294" spans="1:4">
      <c r="A294" s="295">
        <v>39401</v>
      </c>
      <c r="B294" s="296" t="s">
        <v>643</v>
      </c>
      <c r="C294" s="297">
        <v>-426812.37</v>
      </c>
      <c r="D294" s="298">
        <v>-87671.396999999997</v>
      </c>
    </row>
    <row r="295" spans="1:4">
      <c r="A295" s="295">
        <v>39500</v>
      </c>
      <c r="B295" s="296" t="s">
        <v>644</v>
      </c>
      <c r="C295" s="297">
        <v>-2100474.5299999998</v>
      </c>
      <c r="D295" s="298">
        <v>-328199.38030000002</v>
      </c>
    </row>
    <row r="296" spans="1:4">
      <c r="A296" s="295">
        <v>39501</v>
      </c>
      <c r="B296" s="296" t="s">
        <v>645</v>
      </c>
      <c r="C296" s="297">
        <v>-54783.21</v>
      </c>
      <c r="D296" s="298">
        <v>-9656.0815999999995</v>
      </c>
    </row>
    <row r="297" spans="1:4">
      <c r="A297" s="295">
        <v>39600</v>
      </c>
      <c r="B297" s="296" t="s">
        <v>646</v>
      </c>
      <c r="C297" s="297">
        <v>-6373639.5199999996</v>
      </c>
      <c r="D297" s="298">
        <v>-958946.49070000008</v>
      </c>
    </row>
    <row r="298" spans="1:4">
      <c r="A298" s="295">
        <v>39605</v>
      </c>
      <c r="B298" s="296" t="s">
        <v>647</v>
      </c>
      <c r="C298" s="297">
        <v>-1000000.8200000001</v>
      </c>
      <c r="D298" s="298">
        <v>-153933.51930000001</v>
      </c>
    </row>
    <row r="299" spans="1:4">
      <c r="A299" s="295">
        <v>39700</v>
      </c>
      <c r="B299" s="296" t="s">
        <v>648</v>
      </c>
      <c r="C299" s="297">
        <v>-3594027.03</v>
      </c>
      <c r="D299" s="298">
        <v>-554453.27960000001</v>
      </c>
    </row>
    <row r="300" spans="1:4">
      <c r="A300" s="295">
        <v>39703</v>
      </c>
      <c r="B300" s="296" t="s">
        <v>649</v>
      </c>
      <c r="C300" s="297">
        <v>-224889.67</v>
      </c>
      <c r="D300" s="298">
        <v>-42050.746099999997</v>
      </c>
    </row>
    <row r="301" spans="1:4">
      <c r="A301" s="295">
        <v>39705</v>
      </c>
      <c r="B301" s="296" t="s">
        <v>650</v>
      </c>
      <c r="C301" s="297">
        <v>-961497.85</v>
      </c>
      <c r="D301" s="298">
        <v>-140461.4222</v>
      </c>
    </row>
    <row r="302" spans="1:4">
      <c r="A302" s="295">
        <v>39800</v>
      </c>
      <c r="B302" s="296" t="s">
        <v>651</v>
      </c>
      <c r="C302" s="297">
        <v>-4075413.97</v>
      </c>
      <c r="D302" s="298">
        <v>-607181.96880000003</v>
      </c>
    </row>
    <row r="303" spans="1:4">
      <c r="A303" s="295">
        <v>39805</v>
      </c>
      <c r="B303" s="296" t="s">
        <v>652</v>
      </c>
      <c r="C303" s="297">
        <v>-491533.31</v>
      </c>
      <c r="D303" s="298">
        <v>-70770.075199999992</v>
      </c>
    </row>
    <row r="304" spans="1:4">
      <c r="A304" s="295">
        <v>39900</v>
      </c>
      <c r="B304" s="296" t="s">
        <v>653</v>
      </c>
      <c r="C304" s="297">
        <v>-2086399.05</v>
      </c>
      <c r="D304" s="298">
        <v>-306374.64769999997</v>
      </c>
    </row>
    <row r="305" spans="1:4">
      <c r="A305" s="295">
        <v>40000</v>
      </c>
      <c r="B305" s="296" t="s">
        <v>654</v>
      </c>
      <c r="C305" s="297">
        <v>-5236804.58</v>
      </c>
      <c r="D305" s="298">
        <v>-567234.24340000004</v>
      </c>
    </row>
    <row r="306" spans="1:4">
      <c r="A306" s="295">
        <v>51000</v>
      </c>
      <c r="B306" s="296" t="s">
        <v>655</v>
      </c>
      <c r="C306" s="297">
        <v>-36073658.590000004</v>
      </c>
      <c r="D306" s="298">
        <v>-4697376.2890999997</v>
      </c>
    </row>
    <row r="307" spans="1:4">
      <c r="A307" s="295">
        <v>51000.1</v>
      </c>
      <c r="B307" s="296" t="s">
        <v>656</v>
      </c>
      <c r="C307" s="297">
        <v>-60734</v>
      </c>
      <c r="D307" s="298">
        <v>-4349.8444</v>
      </c>
    </row>
    <row r="308" spans="1:4">
      <c r="A308" s="295">
        <v>51000.2</v>
      </c>
      <c r="B308" s="296" t="s">
        <v>657</v>
      </c>
      <c r="C308" s="297">
        <v>-938614</v>
      </c>
      <c r="D308" s="298">
        <v>-135550.2599</v>
      </c>
    </row>
    <row r="309" spans="1:4">
      <c r="A309" s="295">
        <v>60000</v>
      </c>
      <c r="B309" s="296" t="s">
        <v>658</v>
      </c>
      <c r="C309" s="297">
        <v>-241509.9</v>
      </c>
      <c r="D309" s="298">
        <v>-26800.877399999998</v>
      </c>
    </row>
    <row r="310" spans="1:4">
      <c r="A310" s="295">
        <v>90901</v>
      </c>
      <c r="B310" s="296" t="s">
        <v>659</v>
      </c>
      <c r="C310" s="297">
        <v>-1024291.1</v>
      </c>
      <c r="D310" s="298">
        <v>-154572.1991</v>
      </c>
    </row>
    <row r="311" spans="1:4">
      <c r="A311" s="295">
        <v>91041</v>
      </c>
      <c r="B311" s="296" t="s">
        <v>660</v>
      </c>
      <c r="C311" s="297">
        <v>-184059.4</v>
      </c>
      <c r="D311" s="298">
        <v>-30316.383900000001</v>
      </c>
    </row>
    <row r="312" spans="1:4">
      <c r="A312" s="295">
        <v>91111</v>
      </c>
      <c r="B312" s="296" t="s">
        <v>661</v>
      </c>
      <c r="C312" s="297">
        <v>-104729.32</v>
      </c>
      <c r="D312" s="298">
        <v>-16474.5317</v>
      </c>
    </row>
    <row r="313" spans="1:4">
      <c r="A313" s="295">
        <v>91151</v>
      </c>
      <c r="B313" s="296" t="s">
        <v>662</v>
      </c>
      <c r="C313" s="297">
        <v>-259169.03999999998</v>
      </c>
      <c r="D313" s="298">
        <v>-44810.604299999999</v>
      </c>
    </row>
    <row r="314" spans="1:4">
      <c r="A314" s="295">
        <v>98101</v>
      </c>
      <c r="B314" s="296" t="s">
        <v>663</v>
      </c>
      <c r="C314" s="297">
        <v>-1265351.57</v>
      </c>
      <c r="D314" s="298">
        <v>-203434.6072</v>
      </c>
    </row>
    <row r="315" spans="1:4">
      <c r="A315" s="295">
        <v>98103</v>
      </c>
      <c r="B315" s="296" t="s">
        <v>664</v>
      </c>
      <c r="C315" s="297">
        <v>-240430.32</v>
      </c>
      <c r="D315" s="298">
        <v>-37202.696300000003</v>
      </c>
    </row>
    <row r="316" spans="1:4">
      <c r="A316" s="295">
        <v>98111</v>
      </c>
      <c r="B316" s="296" t="s">
        <v>665</v>
      </c>
      <c r="C316" s="297">
        <v>-443732.87</v>
      </c>
      <c r="D316" s="298">
        <v>-73966.391399999993</v>
      </c>
    </row>
    <row r="317" spans="1:4">
      <c r="A317" s="295">
        <v>98131</v>
      </c>
      <c r="B317" s="296" t="s">
        <v>666</v>
      </c>
      <c r="C317" s="297">
        <v>-125398.72</v>
      </c>
      <c r="D317" s="298">
        <v>-19567.717400000001</v>
      </c>
    </row>
    <row r="318" spans="1:4">
      <c r="A318" s="295">
        <v>99401</v>
      </c>
      <c r="B318" s="296" t="s">
        <v>667</v>
      </c>
      <c r="C318" s="297">
        <v>-393977.52999999997</v>
      </c>
      <c r="D318" s="298">
        <v>-56718.409</v>
      </c>
    </row>
    <row r="319" spans="1:4">
      <c r="A319" s="295">
        <v>99521</v>
      </c>
      <c r="B319" s="296" t="s">
        <v>668</v>
      </c>
      <c r="C319" s="297">
        <v>-205438.25</v>
      </c>
      <c r="D319" s="298">
        <v>-39574.155500000001</v>
      </c>
    </row>
    <row r="320" spans="1:4" ht="16.5" thickBot="1">
      <c r="A320" s="295">
        <v>99831</v>
      </c>
      <c r="B320" s="296" t="s">
        <v>669</v>
      </c>
      <c r="C320" s="302">
        <v>-24508.13</v>
      </c>
      <c r="D320" s="298">
        <v>-3129.5011</v>
      </c>
    </row>
    <row r="321" spans="1:4" ht="16.5" thickBot="1">
      <c r="A321" s="308"/>
      <c r="B321" s="338" t="s">
        <v>325</v>
      </c>
      <c r="C321" s="343">
        <v>-1214843275.4799998</v>
      </c>
      <c r="D321" s="344">
        <v>-187000000.07480019</v>
      </c>
    </row>
    <row r="322" spans="1:4" ht="15">
      <c r="A322" s="317"/>
      <c r="B322" s="345"/>
      <c r="C322" s="319"/>
      <c r="D322" s="319"/>
    </row>
  </sheetData>
  <sheetProtection algorithmName="SHA-512" hashValue="/6usQPP0hxAwbPp2BkZzLnumwHNxTiLsz8LMbxkP0GCoGHrWdGMiUc4Yn9j3wDQ072QuYixML5njuGzzg/5U5g==" saltValue="c3EO4m+7oLTB9AIXMEZNo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D8A1D-F11B-4DD5-A8C5-18C5FFFC7079}">
  <dimension ref="A1:D441"/>
  <sheetViews>
    <sheetView topLeftCell="A6" zoomScaleNormal="100" zoomScaleSheetLayoutView="80" workbookViewId="0">
      <pane xSplit="2" ySplit="5" topLeftCell="C310" activePane="bottomRight" state="frozen"/>
      <selection activeCell="A6" sqref="A6"/>
      <selection pane="topRight" activeCell="C6" sqref="C6"/>
      <selection pane="bottomLeft" activeCell="A12" sqref="A12"/>
      <selection pane="bottomRight" activeCell="F309" sqref="F309"/>
    </sheetView>
  </sheetViews>
  <sheetFormatPr defaultRowHeight="15.75"/>
  <cols>
    <col min="1" max="1" width="14.28515625" style="267" customWidth="1"/>
    <col min="2" max="2" width="56.42578125" style="268" customWidth="1"/>
    <col min="3" max="3" width="18.7109375" style="264" customWidth="1"/>
    <col min="4" max="4" width="18.7109375" style="265" customWidth="1"/>
    <col min="5" max="16384" width="9.140625" style="264"/>
  </cols>
  <sheetData>
    <row r="1" spans="1:4" ht="18" hidden="1" customHeight="1">
      <c r="A1" s="261"/>
      <c r="B1" s="262"/>
    </row>
    <row r="2" spans="1:4" ht="18" hidden="1" customHeight="1">
      <c r="A2" s="261"/>
      <c r="B2" s="262"/>
    </row>
    <row r="3" spans="1:4" ht="18" hidden="1" customHeight="1"/>
    <row r="4" spans="1:4" ht="18" hidden="1" customHeight="1"/>
    <row r="5" spans="1:4" ht="18" hidden="1" customHeight="1"/>
    <row r="6" spans="1:4" ht="5.45" customHeight="1">
      <c r="A6" s="269"/>
      <c r="B6" s="270"/>
      <c r="C6" s="270"/>
      <c r="D6" s="271"/>
    </row>
    <row r="7" spans="1:4" s="276" customFormat="1" ht="18" customHeight="1">
      <c r="A7" s="272"/>
      <c r="B7" s="273"/>
      <c r="C7" s="273"/>
      <c r="D7" s="275"/>
    </row>
    <row r="8" spans="1:4" s="282" customFormat="1" ht="24.6" customHeight="1">
      <c r="A8" s="277"/>
      <c r="B8" s="278"/>
      <c r="C8" s="278"/>
      <c r="D8" s="279"/>
    </row>
    <row r="9" spans="1:4" s="289" customFormat="1" ht="159.75" customHeight="1" thickBot="1">
      <c r="A9" s="283" t="s">
        <v>691</v>
      </c>
      <c r="B9" s="284" t="s">
        <v>363</v>
      </c>
      <c r="C9" s="285" t="s">
        <v>809</v>
      </c>
      <c r="D9" s="286" t="s">
        <v>810</v>
      </c>
    </row>
    <row r="10" spans="1:4" s="294" customFormat="1" ht="13.5" thickBot="1">
      <c r="A10" s="283" t="s">
        <v>692</v>
      </c>
      <c r="B10" s="290" t="s">
        <v>693</v>
      </c>
      <c r="C10" s="283" t="s">
        <v>816</v>
      </c>
      <c r="D10" s="292" t="s">
        <v>817</v>
      </c>
    </row>
    <row r="11" spans="1:4">
      <c r="A11" s="295">
        <v>10200</v>
      </c>
      <c r="B11" s="296" t="s">
        <v>369</v>
      </c>
      <c r="C11" s="297">
        <v>-1198480.08</v>
      </c>
      <c r="D11" s="298">
        <v>-463751.86028493941</v>
      </c>
    </row>
    <row r="12" spans="1:4">
      <c r="A12" s="295">
        <v>10400</v>
      </c>
      <c r="B12" s="296" t="s">
        <v>370</v>
      </c>
      <c r="C12" s="297">
        <v>-3292446.28</v>
      </c>
      <c r="D12" s="298">
        <v>-1332171.4774516032</v>
      </c>
    </row>
    <row r="13" spans="1:4">
      <c r="A13" s="295">
        <v>10500</v>
      </c>
      <c r="B13" s="296" t="s">
        <v>371</v>
      </c>
      <c r="C13" s="297">
        <v>-735698.44000000006</v>
      </c>
      <c r="D13" s="298">
        <v>-319503.65105194092</v>
      </c>
    </row>
    <row r="14" spans="1:4">
      <c r="A14" s="295">
        <v>10700</v>
      </c>
      <c r="B14" s="296" t="s">
        <v>372</v>
      </c>
      <c r="C14" s="297">
        <v>-5369432.9699999997</v>
      </c>
      <c r="D14" s="298">
        <v>-2057797.2894269289</v>
      </c>
    </row>
    <row r="15" spans="1:4">
      <c r="A15" s="295">
        <v>10800</v>
      </c>
      <c r="B15" s="296" t="s">
        <v>373</v>
      </c>
      <c r="C15" s="297">
        <v>-22389441.119999997</v>
      </c>
      <c r="D15" s="298">
        <v>-8476436.3333443031</v>
      </c>
    </row>
    <row r="16" spans="1:4">
      <c r="A16" s="295">
        <v>10850</v>
      </c>
      <c r="B16" s="296" t="s">
        <v>374</v>
      </c>
      <c r="C16" s="297">
        <v>-247981.09000000003</v>
      </c>
      <c r="D16" s="298">
        <v>-68863.512455616932</v>
      </c>
    </row>
    <row r="17" spans="1:4">
      <c r="A17" s="295">
        <v>10900</v>
      </c>
      <c r="B17" s="296" t="s">
        <v>375</v>
      </c>
      <c r="C17" s="297">
        <v>-2009271.9700000002</v>
      </c>
      <c r="D17" s="298">
        <v>-622154.04856394127</v>
      </c>
    </row>
    <row r="18" spans="1:4">
      <c r="A18" s="295">
        <v>10910</v>
      </c>
      <c r="B18" s="296" t="s">
        <v>376</v>
      </c>
      <c r="C18" s="297">
        <v>-371353.88999999996</v>
      </c>
      <c r="D18" s="298">
        <v>-151312.33192255054</v>
      </c>
    </row>
    <row r="19" spans="1:4">
      <c r="A19" s="295">
        <v>10930</v>
      </c>
      <c r="B19" s="296" t="s">
        <v>377</v>
      </c>
      <c r="C19" s="297">
        <v>-6518441.8699999992</v>
      </c>
      <c r="D19" s="298">
        <v>-2103804.4298564489</v>
      </c>
    </row>
    <row r="20" spans="1:4">
      <c r="A20" s="295">
        <v>10940</v>
      </c>
      <c r="B20" s="296" t="s">
        <v>378</v>
      </c>
      <c r="C20" s="297">
        <v>-834744.65</v>
      </c>
      <c r="D20" s="298">
        <v>-277094.24117959884</v>
      </c>
    </row>
    <row r="21" spans="1:4">
      <c r="A21" s="295">
        <v>10950</v>
      </c>
      <c r="B21" s="296" t="s">
        <v>379</v>
      </c>
      <c r="C21" s="297">
        <v>-920682.65999999992</v>
      </c>
      <c r="D21" s="298">
        <v>-374961.92540189286</v>
      </c>
    </row>
    <row r="22" spans="1:4">
      <c r="A22" s="295">
        <v>11050</v>
      </c>
      <c r="B22" s="296" t="s">
        <v>711</v>
      </c>
      <c r="C22" s="297">
        <v>-293283.18999999994</v>
      </c>
      <c r="D22" s="298">
        <v>-101238.07219522029</v>
      </c>
    </row>
    <row r="23" spans="1:4">
      <c r="A23" s="295">
        <v>11300</v>
      </c>
      <c r="B23" s="296" t="s">
        <v>380</v>
      </c>
      <c r="C23" s="297">
        <v>-5724756.4299999997</v>
      </c>
      <c r="D23" s="298">
        <v>-1953877.9922581527</v>
      </c>
    </row>
    <row r="24" spans="1:4">
      <c r="A24" s="295">
        <v>11310</v>
      </c>
      <c r="B24" s="296" t="s">
        <v>381</v>
      </c>
      <c r="C24" s="297">
        <v>-643204.63000000012</v>
      </c>
      <c r="D24" s="298">
        <v>-228628.94663159383</v>
      </c>
    </row>
    <row r="25" spans="1:4">
      <c r="A25" s="295">
        <v>11600</v>
      </c>
      <c r="B25" s="296" t="s">
        <v>382</v>
      </c>
      <c r="C25" s="297">
        <v>-2312760.3299999996</v>
      </c>
      <c r="D25" s="298">
        <v>-1029704.9781954738</v>
      </c>
    </row>
    <row r="26" spans="1:4">
      <c r="A26" s="295">
        <v>11900</v>
      </c>
      <c r="B26" s="296" t="s">
        <v>383</v>
      </c>
      <c r="C26" s="297">
        <v>-318482.68</v>
      </c>
      <c r="D26" s="298">
        <v>-114012.69009808679</v>
      </c>
    </row>
    <row r="27" spans="1:4">
      <c r="A27" s="295">
        <v>12100</v>
      </c>
      <c r="B27" s="296" t="s">
        <v>384</v>
      </c>
      <c r="C27" s="297">
        <v>-284393.90000000002</v>
      </c>
      <c r="D27" s="298">
        <v>-118617.73349941637</v>
      </c>
    </row>
    <row r="28" spans="1:4">
      <c r="A28" s="295">
        <v>12150</v>
      </c>
      <c r="B28" s="296" t="s">
        <v>385</v>
      </c>
      <c r="C28" s="297">
        <v>-33816.090000000004</v>
      </c>
      <c r="D28" s="298">
        <v>-17150.319046898381</v>
      </c>
    </row>
    <row r="29" spans="1:4">
      <c r="A29" s="295">
        <v>12160</v>
      </c>
      <c r="B29" s="296" t="s">
        <v>386</v>
      </c>
      <c r="C29" s="297">
        <v>-2234941.4300000002</v>
      </c>
      <c r="D29" s="298">
        <v>-808161.22738771443</v>
      </c>
    </row>
    <row r="30" spans="1:4">
      <c r="A30" s="295">
        <v>12220</v>
      </c>
      <c r="B30" s="296" t="s">
        <v>387</v>
      </c>
      <c r="C30" s="297">
        <v>-56182833.619999997</v>
      </c>
      <c r="D30" s="298">
        <v>-19819069.826880764</v>
      </c>
    </row>
    <row r="31" spans="1:4">
      <c r="A31" s="295">
        <v>12510</v>
      </c>
      <c r="B31" s="296" t="s">
        <v>388</v>
      </c>
      <c r="C31" s="297">
        <v>-5718253.79</v>
      </c>
      <c r="D31" s="298">
        <v>-1758756.6982571294</v>
      </c>
    </row>
    <row r="32" spans="1:4">
      <c r="A32" s="295">
        <v>12600</v>
      </c>
      <c r="B32" s="296" t="s">
        <v>389</v>
      </c>
      <c r="C32" s="297">
        <v>-2416126.5100000002</v>
      </c>
      <c r="D32" s="298">
        <v>-830697.31325002038</v>
      </c>
    </row>
    <row r="33" spans="1:4">
      <c r="A33" s="295">
        <v>12700</v>
      </c>
      <c r="B33" s="296" t="s">
        <v>390</v>
      </c>
      <c r="C33" s="297">
        <v>-1350399.8900000001</v>
      </c>
      <c r="D33" s="298">
        <v>-450457.84999879031</v>
      </c>
    </row>
    <row r="34" spans="1:4">
      <c r="A34" s="295">
        <v>13500</v>
      </c>
      <c r="B34" s="296" t="s">
        <v>391</v>
      </c>
      <c r="C34" s="297">
        <v>-4969380.53</v>
      </c>
      <c r="D34" s="298">
        <v>-1797475.7935752792</v>
      </c>
    </row>
    <row r="35" spans="1:4">
      <c r="A35" s="295">
        <v>13700</v>
      </c>
      <c r="B35" s="296" t="s">
        <v>392</v>
      </c>
      <c r="C35" s="297">
        <v>-619221.52</v>
      </c>
      <c r="D35" s="298">
        <v>-198010.83058192595</v>
      </c>
    </row>
    <row r="36" spans="1:4">
      <c r="A36" s="295">
        <v>14300</v>
      </c>
      <c r="B36" s="296" t="s">
        <v>393</v>
      </c>
      <c r="C36" s="297">
        <v>-1578488.34</v>
      </c>
      <c r="D36" s="298">
        <v>-614095.9830537535</v>
      </c>
    </row>
    <row r="37" spans="1:4">
      <c r="A37" s="331">
        <v>14300.2</v>
      </c>
      <c r="B37" s="296" t="s">
        <v>394</v>
      </c>
      <c r="C37" s="297">
        <v>-224807.74</v>
      </c>
      <c r="D37" s="298">
        <v>-93160.216370022055</v>
      </c>
    </row>
    <row r="38" spans="1:4">
      <c r="A38" s="295">
        <v>18400</v>
      </c>
      <c r="B38" s="296" t="s">
        <v>395</v>
      </c>
      <c r="C38" s="297">
        <v>-6089342.9300000006</v>
      </c>
      <c r="D38" s="298">
        <v>-2265975.062042064</v>
      </c>
    </row>
    <row r="39" spans="1:4">
      <c r="A39" s="295">
        <v>18600</v>
      </c>
      <c r="B39" s="296" t="s">
        <v>396</v>
      </c>
      <c r="C39" s="297">
        <v>-17219.789999999997</v>
      </c>
      <c r="D39" s="298">
        <v>-5684.3898533706761</v>
      </c>
    </row>
    <row r="40" spans="1:4">
      <c r="A40" s="295">
        <v>18640</v>
      </c>
      <c r="B40" s="296" t="s">
        <v>712</v>
      </c>
      <c r="C40" s="297">
        <v>-2097</v>
      </c>
      <c r="D40" s="298">
        <v>-638.49769929211641</v>
      </c>
    </row>
    <row r="41" spans="1:4">
      <c r="A41" s="295">
        <v>18690</v>
      </c>
      <c r="B41" s="296" t="s">
        <v>397</v>
      </c>
      <c r="C41" s="297">
        <v>0</v>
      </c>
      <c r="D41" s="298">
        <v>0</v>
      </c>
    </row>
    <row r="42" spans="1:4">
      <c r="A42" s="295">
        <v>18740</v>
      </c>
      <c r="B42" s="296" t="s">
        <v>398</v>
      </c>
      <c r="C42" s="297">
        <v>-9535.43</v>
      </c>
      <c r="D42" s="298">
        <v>0</v>
      </c>
    </row>
    <row r="43" spans="1:4">
      <c r="A43" s="295">
        <v>18780</v>
      </c>
      <c r="B43" s="296" t="s">
        <v>399</v>
      </c>
      <c r="C43" s="297">
        <v>-18935.39</v>
      </c>
      <c r="D43" s="298">
        <v>-9663.6252104636042</v>
      </c>
    </row>
    <row r="44" spans="1:4">
      <c r="A44" s="295">
        <v>19005</v>
      </c>
      <c r="B44" s="296" t="s">
        <v>400</v>
      </c>
      <c r="C44" s="297">
        <v>-987809.02999999991</v>
      </c>
      <c r="D44" s="298">
        <v>-309931.08515317697</v>
      </c>
    </row>
    <row r="45" spans="1:4">
      <c r="A45" s="295">
        <v>19100</v>
      </c>
      <c r="B45" s="296" t="s">
        <v>401</v>
      </c>
      <c r="C45" s="297">
        <v>-74986340.5</v>
      </c>
      <c r="D45" s="298">
        <v>-29447354.687661108</v>
      </c>
    </row>
    <row r="46" spans="1:4">
      <c r="A46" s="295">
        <v>20100</v>
      </c>
      <c r="B46" s="296" t="s">
        <v>402</v>
      </c>
      <c r="C46" s="297">
        <v>-12524531.259999998</v>
      </c>
      <c r="D46" s="298">
        <v>-4932065.6945967712</v>
      </c>
    </row>
    <row r="47" spans="1:4">
      <c r="A47" s="295">
        <v>20200</v>
      </c>
      <c r="B47" s="296" t="s">
        <v>403</v>
      </c>
      <c r="C47" s="297">
        <v>-1965990.7000000002</v>
      </c>
      <c r="D47" s="298">
        <v>-732852.17758766643</v>
      </c>
    </row>
    <row r="48" spans="1:4">
      <c r="A48" s="295">
        <v>20300</v>
      </c>
      <c r="B48" s="296" t="s">
        <v>404</v>
      </c>
      <c r="C48" s="297">
        <v>-28287618.149999999</v>
      </c>
      <c r="D48" s="298">
        <v>-11531382.180130756</v>
      </c>
    </row>
    <row r="49" spans="1:4">
      <c r="A49" s="295">
        <v>20400</v>
      </c>
      <c r="B49" s="296" t="s">
        <v>405</v>
      </c>
      <c r="C49" s="297">
        <v>-1457192.4999999998</v>
      </c>
      <c r="D49" s="298">
        <v>-547461.18505287718</v>
      </c>
    </row>
    <row r="50" spans="1:4">
      <c r="A50" s="295">
        <v>20600</v>
      </c>
      <c r="B50" s="296" t="s">
        <v>406</v>
      </c>
      <c r="C50" s="297">
        <v>-3381531.8699999996</v>
      </c>
      <c r="D50" s="298">
        <v>-1285440.18244504</v>
      </c>
    </row>
    <row r="51" spans="1:4">
      <c r="A51" s="295">
        <v>20700</v>
      </c>
      <c r="B51" s="296" t="s">
        <v>407</v>
      </c>
      <c r="C51" s="297">
        <v>-7555268.1799999997</v>
      </c>
      <c r="D51" s="298">
        <v>-2807546.2239231281</v>
      </c>
    </row>
    <row r="52" spans="1:4">
      <c r="A52" s="295">
        <v>20800</v>
      </c>
      <c r="B52" s="296" t="s">
        <v>408</v>
      </c>
      <c r="C52" s="297">
        <v>-5544692.21</v>
      </c>
      <c r="D52" s="298">
        <v>-2060801.5867299947</v>
      </c>
    </row>
    <row r="53" spans="1:4">
      <c r="A53" s="295">
        <v>20900</v>
      </c>
      <c r="B53" s="296" t="s">
        <v>409</v>
      </c>
      <c r="C53" s="297">
        <v>-12433563.300000001</v>
      </c>
      <c r="D53" s="298">
        <v>-4855470.0515853921</v>
      </c>
    </row>
    <row r="54" spans="1:4">
      <c r="A54" s="295">
        <v>21200</v>
      </c>
      <c r="B54" s="296" t="s">
        <v>410</v>
      </c>
      <c r="C54" s="297">
        <v>-3692775.6400000006</v>
      </c>
      <c r="D54" s="298">
        <v>-1499030.7210967788</v>
      </c>
    </row>
    <row r="55" spans="1:4">
      <c r="A55" s="295">
        <v>21300</v>
      </c>
      <c r="B55" s="296" t="s">
        <v>411</v>
      </c>
      <c r="C55" s="297">
        <v>-44500245.399999999</v>
      </c>
      <c r="D55" s="298">
        <v>-18550748.94287711</v>
      </c>
    </row>
    <row r="56" spans="1:4">
      <c r="A56" s="295">
        <v>21520</v>
      </c>
      <c r="B56" s="296" t="s">
        <v>41</v>
      </c>
      <c r="C56" s="297">
        <v>-80030050.209999993</v>
      </c>
      <c r="D56" s="298">
        <v>-33071762.014674321</v>
      </c>
    </row>
    <row r="57" spans="1:4">
      <c r="A57" s="295">
        <v>21525</v>
      </c>
      <c r="B57" s="296" t="s">
        <v>412</v>
      </c>
      <c r="C57" s="297">
        <v>-1253868.6800000002</v>
      </c>
      <c r="D57" s="298">
        <v>-788292.05156321521</v>
      </c>
    </row>
    <row r="58" spans="1:4" ht="31.5">
      <c r="A58" s="331">
        <v>21525.200000000001</v>
      </c>
      <c r="B58" s="296" t="s">
        <v>714</v>
      </c>
      <c r="C58" s="297">
        <v>-953347</v>
      </c>
      <c r="D58" s="298">
        <v>-71669.228447933929</v>
      </c>
    </row>
    <row r="59" spans="1:4">
      <c r="A59" s="295">
        <v>21550</v>
      </c>
      <c r="B59" s="296" t="s">
        <v>413</v>
      </c>
      <c r="C59" s="297">
        <v>-48675786.279999994</v>
      </c>
      <c r="D59" s="298">
        <v>-20831061.348830905</v>
      </c>
    </row>
    <row r="60" spans="1:4">
      <c r="A60" s="295">
        <v>21570</v>
      </c>
      <c r="B60" s="296" t="s">
        <v>414</v>
      </c>
      <c r="C60" s="297">
        <v>-239123.99999999997</v>
      </c>
      <c r="D60" s="298">
        <v>-88145.622556437287</v>
      </c>
    </row>
    <row r="61" spans="1:4">
      <c r="A61" s="295">
        <v>21800</v>
      </c>
      <c r="B61" s="296" t="s">
        <v>415</v>
      </c>
      <c r="C61" s="297">
        <v>-6580764.7100000009</v>
      </c>
      <c r="D61" s="298">
        <v>-2760327.5663795019</v>
      </c>
    </row>
    <row r="62" spans="1:4">
      <c r="A62" s="295">
        <v>21900</v>
      </c>
      <c r="B62" s="296" t="s">
        <v>416</v>
      </c>
      <c r="C62" s="297">
        <v>-3568166.36</v>
      </c>
      <c r="D62" s="298">
        <v>-1326591.758757975</v>
      </c>
    </row>
    <row r="63" spans="1:4">
      <c r="A63" s="295">
        <v>22000</v>
      </c>
      <c r="B63" s="296" t="s">
        <v>417</v>
      </c>
      <c r="C63" s="297">
        <v>-3980378.38</v>
      </c>
      <c r="D63" s="298">
        <v>-1346008.8531574877</v>
      </c>
    </row>
    <row r="64" spans="1:4">
      <c r="A64" s="295">
        <v>23000</v>
      </c>
      <c r="B64" s="296" t="s">
        <v>418</v>
      </c>
      <c r="C64" s="297">
        <v>-2766928.32</v>
      </c>
      <c r="D64" s="298">
        <v>-1144840.6050555476</v>
      </c>
    </row>
    <row r="65" spans="1:4">
      <c r="A65" s="295">
        <v>23100</v>
      </c>
      <c r="B65" s="296" t="s">
        <v>419</v>
      </c>
      <c r="C65" s="297">
        <v>-17710746.289999999</v>
      </c>
      <c r="D65" s="298">
        <v>-7355974.8947513057</v>
      </c>
    </row>
    <row r="66" spans="1:4">
      <c r="A66" s="295">
        <v>23200</v>
      </c>
      <c r="B66" s="296" t="s">
        <v>420</v>
      </c>
      <c r="C66" s="297">
        <v>-9603851.3999999985</v>
      </c>
      <c r="D66" s="298">
        <v>-3897765.9874906549</v>
      </c>
    </row>
    <row r="67" spans="1:4">
      <c r="A67" s="295">
        <v>30000</v>
      </c>
      <c r="B67" s="296" t="s">
        <v>421</v>
      </c>
      <c r="C67" s="297">
        <v>-866793.96</v>
      </c>
      <c r="D67" s="298">
        <v>-361737.4193400098</v>
      </c>
    </row>
    <row r="68" spans="1:4">
      <c r="A68" s="295">
        <v>30100</v>
      </c>
      <c r="B68" s="296" t="s">
        <v>422</v>
      </c>
      <c r="C68" s="297">
        <v>-8058582.4400000023</v>
      </c>
      <c r="D68" s="298">
        <v>-3507593.4925121623</v>
      </c>
    </row>
    <row r="69" spans="1:4">
      <c r="A69" s="295">
        <v>30102</v>
      </c>
      <c r="B69" s="296" t="s">
        <v>423</v>
      </c>
      <c r="C69" s="297">
        <v>-148958.46999999997</v>
      </c>
      <c r="D69" s="298">
        <v>-72063.400658439088</v>
      </c>
    </row>
    <row r="70" spans="1:4">
      <c r="A70" s="295">
        <v>30103</v>
      </c>
      <c r="B70" s="296" t="s">
        <v>424</v>
      </c>
      <c r="C70" s="297">
        <v>-214945.64</v>
      </c>
      <c r="D70" s="298">
        <v>-103437.14747266439</v>
      </c>
    </row>
    <row r="71" spans="1:4">
      <c r="A71" s="295">
        <v>30104</v>
      </c>
      <c r="B71" s="296" t="s">
        <v>425</v>
      </c>
      <c r="C71" s="297">
        <v>-94893.200000000012</v>
      </c>
      <c r="D71" s="298">
        <v>-47254.339722767094</v>
      </c>
    </row>
    <row r="72" spans="1:4">
      <c r="A72" s="295">
        <v>30105</v>
      </c>
      <c r="B72" s="296" t="s">
        <v>426</v>
      </c>
      <c r="C72" s="297">
        <v>-915192.49000000011</v>
      </c>
      <c r="D72" s="298">
        <v>-325887.43399649608</v>
      </c>
    </row>
    <row r="73" spans="1:4">
      <c r="A73" s="295">
        <v>30200</v>
      </c>
      <c r="B73" s="296" t="s">
        <v>427</v>
      </c>
      <c r="C73" s="297">
        <v>-1887349.6700000002</v>
      </c>
      <c r="D73" s="298">
        <v>-796186.18159719219</v>
      </c>
    </row>
    <row r="74" spans="1:4">
      <c r="A74" s="295">
        <v>30300</v>
      </c>
      <c r="B74" s="296" t="s">
        <v>428</v>
      </c>
      <c r="C74" s="297">
        <v>-612109.66</v>
      </c>
      <c r="D74" s="298">
        <v>-257583.61142415067</v>
      </c>
    </row>
    <row r="75" spans="1:4">
      <c r="A75" s="295">
        <v>30400</v>
      </c>
      <c r="B75" s="296" t="s">
        <v>429</v>
      </c>
      <c r="C75" s="297">
        <v>-1208702.17</v>
      </c>
      <c r="D75" s="298">
        <v>-482633.58969713398</v>
      </c>
    </row>
    <row r="76" spans="1:4">
      <c r="A76" s="295">
        <v>30405</v>
      </c>
      <c r="B76" s="296" t="s">
        <v>430</v>
      </c>
      <c r="C76" s="297">
        <v>-700856.48999999987</v>
      </c>
      <c r="D76" s="298">
        <v>-281142.8767879986</v>
      </c>
    </row>
    <row r="77" spans="1:4">
      <c r="A77" s="295">
        <v>30500</v>
      </c>
      <c r="B77" s="296" t="s">
        <v>431</v>
      </c>
      <c r="C77" s="297">
        <v>-1241993.5899999999</v>
      </c>
      <c r="D77" s="298">
        <v>-507161.07972857024</v>
      </c>
    </row>
    <row r="78" spans="1:4">
      <c r="A78" s="295">
        <v>30600</v>
      </c>
      <c r="B78" s="296" t="s">
        <v>432</v>
      </c>
      <c r="C78" s="297">
        <v>-895523.02</v>
      </c>
      <c r="D78" s="298">
        <v>-364848.66447542375</v>
      </c>
    </row>
    <row r="79" spans="1:4">
      <c r="A79" s="295">
        <v>30601</v>
      </c>
      <c r="B79" s="296" t="s">
        <v>433</v>
      </c>
      <c r="C79" s="297">
        <v>-22538.170000000006</v>
      </c>
      <c r="D79" s="298">
        <v>-7490.1052369586478</v>
      </c>
    </row>
    <row r="80" spans="1:4">
      <c r="A80" s="295">
        <v>30700</v>
      </c>
      <c r="B80" s="296" t="s">
        <v>434</v>
      </c>
      <c r="C80" s="297">
        <v>-2428773.38</v>
      </c>
      <c r="D80" s="298">
        <v>-1001635.0140720793</v>
      </c>
    </row>
    <row r="81" spans="1:4">
      <c r="A81" s="295">
        <v>30705</v>
      </c>
      <c r="B81" s="296" t="s">
        <v>435</v>
      </c>
      <c r="C81" s="297">
        <v>-471018.28</v>
      </c>
      <c r="D81" s="298">
        <v>-190649.47037919928</v>
      </c>
    </row>
    <row r="82" spans="1:4">
      <c r="A82" s="295">
        <v>30800</v>
      </c>
      <c r="B82" s="296" t="s">
        <v>436</v>
      </c>
      <c r="C82" s="297">
        <v>-849278.86999999988</v>
      </c>
      <c r="D82" s="298">
        <v>-317846.0311484288</v>
      </c>
    </row>
    <row r="83" spans="1:4">
      <c r="A83" s="295">
        <v>30900</v>
      </c>
      <c r="B83" s="296" t="s">
        <v>437</v>
      </c>
      <c r="C83" s="297">
        <v>-1681974.86</v>
      </c>
      <c r="D83" s="298">
        <v>-631688.09400056757</v>
      </c>
    </row>
    <row r="84" spans="1:4">
      <c r="A84" s="295">
        <v>30905</v>
      </c>
      <c r="B84" s="296" t="s">
        <v>438</v>
      </c>
      <c r="C84" s="297">
        <v>-397496.82000000007</v>
      </c>
      <c r="D84" s="298">
        <v>-124662.42908583856</v>
      </c>
    </row>
    <row r="85" spans="1:4">
      <c r="A85" s="295">
        <v>31000</v>
      </c>
      <c r="B85" s="296" t="s">
        <v>439</v>
      </c>
      <c r="C85" s="297">
        <v>-4910260.5999999996</v>
      </c>
      <c r="D85" s="298">
        <v>-1992876.8795046511</v>
      </c>
    </row>
    <row r="86" spans="1:4">
      <c r="A86" s="295">
        <v>31005</v>
      </c>
      <c r="B86" s="296" t="s">
        <v>440</v>
      </c>
      <c r="C86" s="297">
        <v>-483584.54999999993</v>
      </c>
      <c r="D86" s="298">
        <v>-173394.98262085285</v>
      </c>
    </row>
    <row r="87" spans="1:4">
      <c r="A87" s="295">
        <v>31100</v>
      </c>
      <c r="B87" s="296" t="s">
        <v>441</v>
      </c>
      <c r="C87" s="297">
        <v>-9743759.370000001</v>
      </c>
      <c r="D87" s="298">
        <v>-4124650.9841362736</v>
      </c>
    </row>
    <row r="88" spans="1:4">
      <c r="A88" s="295">
        <v>31101</v>
      </c>
      <c r="B88" s="296" t="s">
        <v>442</v>
      </c>
      <c r="C88" s="297">
        <v>-54901.380000000005</v>
      </c>
      <c r="D88" s="298">
        <v>-24182.114335175847</v>
      </c>
    </row>
    <row r="89" spans="1:4">
      <c r="A89" s="295">
        <v>31102</v>
      </c>
      <c r="B89" s="296" t="s">
        <v>443</v>
      </c>
      <c r="C89" s="297">
        <v>-152858.39000000001</v>
      </c>
      <c r="D89" s="298">
        <v>-73332.636473782142</v>
      </c>
    </row>
    <row r="90" spans="1:4">
      <c r="A90" s="295">
        <v>31105</v>
      </c>
      <c r="B90" s="296" t="s">
        <v>444</v>
      </c>
      <c r="C90" s="297">
        <v>-1555335.04</v>
      </c>
      <c r="D90" s="298">
        <v>-606375.88507776568</v>
      </c>
    </row>
    <row r="91" spans="1:4">
      <c r="A91" s="295">
        <v>31110</v>
      </c>
      <c r="B91" s="296" t="s">
        <v>445</v>
      </c>
      <c r="C91" s="297">
        <v>-2301805.48</v>
      </c>
      <c r="D91" s="298">
        <v>-1009001.3426508795</v>
      </c>
    </row>
    <row r="92" spans="1:4">
      <c r="A92" s="295">
        <v>31200</v>
      </c>
      <c r="B92" s="296" t="s">
        <v>446</v>
      </c>
      <c r="C92" s="297">
        <v>-4335912.8899999997</v>
      </c>
      <c r="D92" s="298">
        <v>-1776584.1212415735</v>
      </c>
    </row>
    <row r="93" spans="1:4">
      <c r="A93" s="295">
        <v>31205</v>
      </c>
      <c r="B93" s="296" t="s">
        <v>447</v>
      </c>
      <c r="C93" s="297">
        <v>-539904.92999999993</v>
      </c>
      <c r="D93" s="298">
        <v>-186474.01365151186</v>
      </c>
    </row>
    <row r="94" spans="1:4">
      <c r="A94" s="295">
        <v>31300</v>
      </c>
      <c r="B94" s="296" t="s">
        <v>448</v>
      </c>
      <c r="C94" s="297">
        <v>-11672242.340000002</v>
      </c>
      <c r="D94" s="298">
        <v>-5232891.7679296918</v>
      </c>
    </row>
    <row r="95" spans="1:4">
      <c r="A95" s="295">
        <v>31301</v>
      </c>
      <c r="B95" s="296" t="s">
        <v>449</v>
      </c>
      <c r="C95" s="297">
        <v>-235343.75000000003</v>
      </c>
      <c r="D95" s="298">
        <v>-108061.41513504719</v>
      </c>
    </row>
    <row r="96" spans="1:4">
      <c r="A96" s="295">
        <v>31320</v>
      </c>
      <c r="B96" s="296" t="s">
        <v>450</v>
      </c>
      <c r="C96" s="297">
        <v>-1981151.89</v>
      </c>
      <c r="D96" s="298">
        <v>-885256.57137004798</v>
      </c>
    </row>
    <row r="97" spans="1:4">
      <c r="A97" s="295">
        <v>31400</v>
      </c>
      <c r="B97" s="296" t="s">
        <v>451</v>
      </c>
      <c r="C97" s="297">
        <v>-4365607.1400000006</v>
      </c>
      <c r="D97" s="298">
        <v>-1763345.5113874953</v>
      </c>
    </row>
    <row r="98" spans="1:4">
      <c r="A98" s="295">
        <v>31405</v>
      </c>
      <c r="B98" s="296" t="s">
        <v>452</v>
      </c>
      <c r="C98" s="297">
        <v>-972697.53999999992</v>
      </c>
      <c r="D98" s="298">
        <v>-339885.96892852715</v>
      </c>
    </row>
    <row r="99" spans="1:4">
      <c r="A99" s="295">
        <v>31500</v>
      </c>
      <c r="B99" s="296" t="s">
        <v>453</v>
      </c>
      <c r="C99" s="297">
        <v>-765004.19</v>
      </c>
      <c r="D99" s="298">
        <v>-286771.77871686139</v>
      </c>
    </row>
    <row r="100" spans="1:4">
      <c r="A100" s="295">
        <v>31600</v>
      </c>
      <c r="B100" s="296" t="s">
        <v>454</v>
      </c>
      <c r="C100" s="297">
        <v>-3210267.9</v>
      </c>
      <c r="D100" s="298">
        <v>-1344508.4990748777</v>
      </c>
    </row>
    <row r="101" spans="1:4">
      <c r="A101" s="295">
        <v>31605</v>
      </c>
      <c r="B101" s="296" t="s">
        <v>455</v>
      </c>
      <c r="C101" s="297">
        <v>-558861.93999999994</v>
      </c>
      <c r="D101" s="298">
        <v>-194756.92633048934</v>
      </c>
    </row>
    <row r="102" spans="1:4">
      <c r="A102" s="295">
        <v>31700</v>
      </c>
      <c r="B102" s="296" t="s">
        <v>456</v>
      </c>
      <c r="C102" s="297">
        <v>-966549.65000000014</v>
      </c>
      <c r="D102" s="298">
        <v>-375784.78637645504</v>
      </c>
    </row>
    <row r="103" spans="1:4">
      <c r="A103" s="295">
        <v>31800</v>
      </c>
      <c r="B103" s="296" t="s">
        <v>457</v>
      </c>
      <c r="C103" s="297">
        <v>-5679998.8799999999</v>
      </c>
      <c r="D103" s="298">
        <v>-2347642.3976209485</v>
      </c>
    </row>
    <row r="104" spans="1:4">
      <c r="A104" s="295">
        <v>31805</v>
      </c>
      <c r="B104" s="296" t="s">
        <v>458</v>
      </c>
      <c r="C104" s="297">
        <v>-1349222.6500000001</v>
      </c>
      <c r="D104" s="298">
        <v>-478167.42654883506</v>
      </c>
    </row>
    <row r="105" spans="1:4">
      <c r="A105" s="295">
        <v>31810</v>
      </c>
      <c r="B105" s="296" t="s">
        <v>459</v>
      </c>
      <c r="C105" s="297">
        <v>-1463414.8399999999</v>
      </c>
      <c r="D105" s="298">
        <v>-586325.83726584702</v>
      </c>
    </row>
    <row r="106" spans="1:4">
      <c r="A106" s="295">
        <v>31820</v>
      </c>
      <c r="B106" s="296" t="s">
        <v>460</v>
      </c>
      <c r="C106" s="297">
        <v>-1144689.4100000001</v>
      </c>
      <c r="D106" s="298">
        <v>-504345.49516340281</v>
      </c>
    </row>
    <row r="107" spans="1:4">
      <c r="A107" s="295">
        <v>31900</v>
      </c>
      <c r="B107" s="296" t="s">
        <v>461</v>
      </c>
      <c r="C107" s="297">
        <v>-3602303.46</v>
      </c>
      <c r="D107" s="298">
        <v>-1566613.5343376352</v>
      </c>
    </row>
    <row r="108" spans="1:4">
      <c r="A108" s="295">
        <v>32000</v>
      </c>
      <c r="B108" s="296" t="s">
        <v>462</v>
      </c>
      <c r="C108" s="297">
        <v>-1426954.98</v>
      </c>
      <c r="D108" s="298">
        <v>-605081.8816261359</v>
      </c>
    </row>
    <row r="109" spans="1:4">
      <c r="A109" s="295">
        <v>32005</v>
      </c>
      <c r="B109" s="296" t="s">
        <v>463</v>
      </c>
      <c r="C109" s="297">
        <v>-329997.21999999997</v>
      </c>
      <c r="D109" s="298">
        <v>-124752.12247784736</v>
      </c>
    </row>
    <row r="110" spans="1:4">
      <c r="A110" s="295">
        <v>32100</v>
      </c>
      <c r="B110" s="296" t="s">
        <v>464</v>
      </c>
      <c r="C110" s="297">
        <v>-829898.00999999989</v>
      </c>
      <c r="D110" s="298">
        <v>-339748.62475752801</v>
      </c>
    </row>
    <row r="111" spans="1:4">
      <c r="A111" s="295">
        <v>32200</v>
      </c>
      <c r="B111" s="296" t="s">
        <v>465</v>
      </c>
      <c r="C111" s="297">
        <v>-554549.54</v>
      </c>
      <c r="D111" s="298">
        <v>-230397.68606143814</v>
      </c>
    </row>
    <row r="112" spans="1:4">
      <c r="A112" s="295">
        <v>32300</v>
      </c>
      <c r="B112" s="296" t="s">
        <v>466</v>
      </c>
      <c r="C112" s="297">
        <v>-5496419.1500000013</v>
      </c>
      <c r="D112" s="298">
        <v>-2314464.6458545672</v>
      </c>
    </row>
    <row r="113" spans="1:4">
      <c r="A113" s="295">
        <v>32305</v>
      </c>
      <c r="B113" s="296" t="s">
        <v>467</v>
      </c>
      <c r="C113" s="297">
        <v>-607366.66</v>
      </c>
      <c r="D113" s="298">
        <v>-243021.53039299819</v>
      </c>
    </row>
    <row r="114" spans="1:4">
      <c r="A114" s="295">
        <v>32400</v>
      </c>
      <c r="B114" s="296" t="s">
        <v>468</v>
      </c>
      <c r="C114" s="297">
        <v>-2063989.8800000004</v>
      </c>
      <c r="D114" s="298">
        <v>-819584.19559589052</v>
      </c>
    </row>
    <row r="115" spans="1:4">
      <c r="A115" s="295">
        <v>32405</v>
      </c>
      <c r="B115" s="296" t="s">
        <v>469</v>
      </c>
      <c r="C115" s="297">
        <v>-580961.71</v>
      </c>
      <c r="D115" s="298">
        <v>-212745.01414630594</v>
      </c>
    </row>
    <row r="116" spans="1:4">
      <c r="A116" s="295">
        <v>32410</v>
      </c>
      <c r="B116" s="296" t="s">
        <v>470</v>
      </c>
      <c r="C116" s="297">
        <v>-885447.76</v>
      </c>
      <c r="D116" s="298">
        <v>-345186.37320271245</v>
      </c>
    </row>
    <row r="117" spans="1:4">
      <c r="A117" s="295">
        <v>32500</v>
      </c>
      <c r="B117" s="296" t="s">
        <v>471</v>
      </c>
      <c r="C117" s="297">
        <v>-4698970.24</v>
      </c>
      <c r="D117" s="298">
        <v>-2016648.8967791919</v>
      </c>
    </row>
    <row r="118" spans="1:4">
      <c r="A118" s="295">
        <v>32505</v>
      </c>
      <c r="B118" s="296" t="s">
        <v>472</v>
      </c>
      <c r="C118" s="297">
        <v>-774251.76</v>
      </c>
      <c r="D118" s="298">
        <v>-286272.58360139775</v>
      </c>
    </row>
    <row r="119" spans="1:4">
      <c r="A119" s="295">
        <v>32600</v>
      </c>
      <c r="B119" s="296" t="s">
        <v>473</v>
      </c>
      <c r="C119" s="297">
        <v>-17431620.509999998</v>
      </c>
      <c r="D119" s="298">
        <v>-7043276.479241455</v>
      </c>
    </row>
    <row r="120" spans="1:4">
      <c r="A120" s="295">
        <v>32605</v>
      </c>
      <c r="B120" s="296" t="s">
        <v>474</v>
      </c>
      <c r="C120" s="297">
        <v>-2955353.05</v>
      </c>
      <c r="D120" s="298">
        <v>-1057331.6450371614</v>
      </c>
    </row>
    <row r="121" spans="1:4">
      <c r="A121" s="295">
        <v>32700</v>
      </c>
      <c r="B121" s="296" t="s">
        <v>475</v>
      </c>
      <c r="C121" s="297">
        <v>-1638229.97</v>
      </c>
      <c r="D121" s="298">
        <v>-664671.48372569424</v>
      </c>
    </row>
    <row r="122" spans="1:4">
      <c r="A122" s="295">
        <v>32800</v>
      </c>
      <c r="B122" s="296" t="s">
        <v>476</v>
      </c>
      <c r="C122" s="297">
        <v>-2303149.79</v>
      </c>
      <c r="D122" s="298">
        <v>-960318.20029702061</v>
      </c>
    </row>
    <row r="123" spans="1:4">
      <c r="A123" s="295">
        <v>32900</v>
      </c>
      <c r="B123" s="296" t="s">
        <v>477</v>
      </c>
      <c r="C123" s="297">
        <v>-6076335.2299999995</v>
      </c>
      <c r="D123" s="298">
        <v>-2629589.5572705436</v>
      </c>
    </row>
    <row r="124" spans="1:4">
      <c r="A124" s="295">
        <v>32901</v>
      </c>
      <c r="B124" s="296" t="s">
        <v>478</v>
      </c>
      <c r="C124" s="297">
        <v>-119256.46999999999</v>
      </c>
      <c r="D124" s="298">
        <v>-61351.816957099938</v>
      </c>
    </row>
    <row r="125" spans="1:4">
      <c r="A125" s="295">
        <v>32904</v>
      </c>
      <c r="B125" s="296" t="s">
        <v>830</v>
      </c>
      <c r="C125" s="297">
        <v>-26698.530000000002</v>
      </c>
      <c r="D125" s="298">
        <v>-12777.553813848375</v>
      </c>
    </row>
    <row r="126" spans="1:4">
      <c r="A126" s="295">
        <v>32905</v>
      </c>
      <c r="B126" s="296" t="s">
        <v>479</v>
      </c>
      <c r="C126" s="297">
        <v>-918493.47000000009</v>
      </c>
      <c r="D126" s="298">
        <v>-352854.57810593914</v>
      </c>
    </row>
    <row r="127" spans="1:4">
      <c r="A127" s="295">
        <v>32910</v>
      </c>
      <c r="B127" s="296" t="s">
        <v>480</v>
      </c>
      <c r="C127" s="297">
        <v>-1169153.72</v>
      </c>
      <c r="D127" s="298">
        <v>-479569.05419073848</v>
      </c>
    </row>
    <row r="128" spans="1:4">
      <c r="A128" s="295">
        <v>32920</v>
      </c>
      <c r="B128" s="296" t="s">
        <v>481</v>
      </c>
      <c r="C128" s="297">
        <v>-985523.86</v>
      </c>
      <c r="D128" s="298">
        <v>-436819.11334970879</v>
      </c>
    </row>
    <row r="129" spans="1:4">
      <c r="A129" s="295">
        <v>33000</v>
      </c>
      <c r="B129" s="296" t="s">
        <v>482</v>
      </c>
      <c r="C129" s="297">
        <v>-2267295.7000000002</v>
      </c>
      <c r="D129" s="298">
        <v>-1007273.7761271897</v>
      </c>
    </row>
    <row r="130" spans="1:4">
      <c r="A130" s="295">
        <v>33001</v>
      </c>
      <c r="B130" s="296" t="s">
        <v>483</v>
      </c>
      <c r="C130" s="297">
        <v>-53490.64</v>
      </c>
      <c r="D130" s="298">
        <v>-21384.853602712938</v>
      </c>
    </row>
    <row r="131" spans="1:4">
      <c r="A131" s="295">
        <v>33027</v>
      </c>
      <c r="B131" s="296" t="s">
        <v>484</v>
      </c>
      <c r="C131" s="297">
        <v>-315204.06999999995</v>
      </c>
      <c r="D131" s="298">
        <v>-147866.86922310683</v>
      </c>
    </row>
    <row r="132" spans="1:4">
      <c r="A132" s="295">
        <v>33100</v>
      </c>
      <c r="B132" s="296" t="s">
        <v>485</v>
      </c>
      <c r="C132" s="297">
        <v>-3264506.9699999997</v>
      </c>
      <c r="D132" s="298">
        <v>-1356892.0364133641</v>
      </c>
    </row>
    <row r="133" spans="1:4">
      <c r="A133" s="295">
        <v>33105</v>
      </c>
      <c r="B133" s="296" t="s">
        <v>486</v>
      </c>
      <c r="C133" s="297">
        <v>-405908.38999999996</v>
      </c>
      <c r="D133" s="298">
        <v>-152099.05641641686</v>
      </c>
    </row>
    <row r="134" spans="1:4">
      <c r="A134" s="295">
        <v>33200</v>
      </c>
      <c r="B134" s="296" t="s">
        <v>487</v>
      </c>
      <c r="C134" s="297">
        <v>-15226610.93</v>
      </c>
      <c r="D134" s="298">
        <v>-6712721.1026523355</v>
      </c>
    </row>
    <row r="135" spans="1:4">
      <c r="A135" s="295">
        <v>33202</v>
      </c>
      <c r="B135" s="296" t="s">
        <v>488</v>
      </c>
      <c r="C135" s="297">
        <v>-234746.20999999993</v>
      </c>
      <c r="D135" s="298">
        <v>-124568.78365667439</v>
      </c>
    </row>
    <row r="136" spans="1:4">
      <c r="A136" s="295">
        <v>33203</v>
      </c>
      <c r="B136" s="296" t="s">
        <v>489</v>
      </c>
      <c r="C136" s="297">
        <v>-135183.79</v>
      </c>
      <c r="D136" s="298">
        <v>-66414.309726474195</v>
      </c>
    </row>
    <row r="137" spans="1:4">
      <c r="A137" s="295">
        <v>33204</v>
      </c>
      <c r="B137" s="296" t="s">
        <v>490</v>
      </c>
      <c r="C137" s="297">
        <v>-397015.31999999995</v>
      </c>
      <c r="D137" s="298">
        <v>-189360.10478146933</v>
      </c>
    </row>
    <row r="138" spans="1:4">
      <c r="A138" s="295">
        <v>33205</v>
      </c>
      <c r="B138" s="296" t="s">
        <v>491</v>
      </c>
      <c r="C138" s="297">
        <v>-1345092.82</v>
      </c>
      <c r="D138" s="298">
        <v>-464677.08184335934</v>
      </c>
    </row>
    <row r="139" spans="1:4">
      <c r="A139" s="295">
        <v>33206</v>
      </c>
      <c r="B139" s="296" t="s">
        <v>492</v>
      </c>
      <c r="C139" s="297">
        <v>-123508.82999999997</v>
      </c>
      <c r="D139" s="298">
        <v>-48135.911598485422</v>
      </c>
    </row>
    <row r="140" spans="1:4">
      <c r="A140" s="295">
        <v>33207</v>
      </c>
      <c r="B140" s="296" t="s">
        <v>493</v>
      </c>
      <c r="C140" s="297">
        <v>-363309.5</v>
      </c>
      <c r="D140" s="298">
        <v>-205429.48602017164</v>
      </c>
    </row>
    <row r="141" spans="1:4">
      <c r="A141" s="295">
        <v>33208</v>
      </c>
      <c r="B141" s="296" t="s">
        <v>494</v>
      </c>
      <c r="C141" s="297">
        <v>0</v>
      </c>
      <c r="D141" s="298">
        <v>0</v>
      </c>
    </row>
    <row r="142" spans="1:4">
      <c r="A142" s="295">
        <v>33209</v>
      </c>
      <c r="B142" s="296" t="s">
        <v>495</v>
      </c>
      <c r="C142" s="297">
        <v>-47687.11</v>
      </c>
      <c r="D142" s="298">
        <v>-48513.333111785716</v>
      </c>
    </row>
    <row r="143" spans="1:4">
      <c r="A143" s="295">
        <v>33300</v>
      </c>
      <c r="B143" s="296" t="s">
        <v>496</v>
      </c>
      <c r="C143" s="297">
        <v>-2210500.69</v>
      </c>
      <c r="D143" s="298">
        <v>-951039.26226438768</v>
      </c>
    </row>
    <row r="144" spans="1:4">
      <c r="A144" s="295">
        <v>33305</v>
      </c>
      <c r="B144" s="296" t="s">
        <v>497</v>
      </c>
      <c r="C144" s="297">
        <v>-567978.80000000005</v>
      </c>
      <c r="D144" s="298">
        <v>-195488.45166751777</v>
      </c>
    </row>
    <row r="145" spans="1:4">
      <c r="A145" s="295">
        <v>33400</v>
      </c>
      <c r="B145" s="296" t="s">
        <v>498</v>
      </c>
      <c r="C145" s="297">
        <v>-20363541.880000003</v>
      </c>
      <c r="D145" s="298">
        <v>-8424042.5169955138</v>
      </c>
    </row>
    <row r="146" spans="1:4">
      <c r="A146" s="295">
        <v>33402</v>
      </c>
      <c r="B146" s="296" t="s">
        <v>499</v>
      </c>
      <c r="C146" s="297">
        <v>-161615.86000000002</v>
      </c>
      <c r="D146" s="298">
        <v>-78840.599256168658</v>
      </c>
    </row>
    <row r="147" spans="1:4">
      <c r="A147" s="295">
        <v>33405</v>
      </c>
      <c r="B147" s="296" t="s">
        <v>500</v>
      </c>
      <c r="C147" s="297">
        <v>-1930361.8</v>
      </c>
      <c r="D147" s="298">
        <v>-721429.59948706091</v>
      </c>
    </row>
    <row r="148" spans="1:4">
      <c r="A148" s="295">
        <v>33500</v>
      </c>
      <c r="B148" s="296" t="s">
        <v>501</v>
      </c>
      <c r="C148" s="297">
        <v>-3027251.0700000003</v>
      </c>
      <c r="D148" s="298">
        <v>-1307979.7519291874</v>
      </c>
    </row>
    <row r="149" spans="1:4">
      <c r="A149" s="295">
        <v>33501</v>
      </c>
      <c r="B149" s="296" t="s">
        <v>502</v>
      </c>
      <c r="C149" s="297">
        <v>-100757.20999999999</v>
      </c>
      <c r="D149" s="298">
        <v>-38964.413447792373</v>
      </c>
    </row>
    <row r="150" spans="1:4">
      <c r="A150" s="295">
        <v>33600</v>
      </c>
      <c r="B150" s="296" t="s">
        <v>503</v>
      </c>
      <c r="C150" s="297">
        <v>-10495763.300000001</v>
      </c>
      <c r="D150" s="298">
        <v>-4541552.7256175466</v>
      </c>
    </row>
    <row r="151" spans="1:4">
      <c r="A151" s="295">
        <v>33605</v>
      </c>
      <c r="B151" s="296" t="s">
        <v>504</v>
      </c>
      <c r="C151" s="297">
        <v>-1464722.9900000002</v>
      </c>
      <c r="D151" s="298">
        <v>-488607.98258290638</v>
      </c>
    </row>
    <row r="152" spans="1:4">
      <c r="A152" s="295">
        <v>33700</v>
      </c>
      <c r="B152" s="296" t="s">
        <v>505</v>
      </c>
      <c r="C152" s="297">
        <v>-753080.89999999991</v>
      </c>
      <c r="D152" s="298">
        <v>-307231.73011671286</v>
      </c>
    </row>
    <row r="153" spans="1:4">
      <c r="A153" s="295">
        <v>33800</v>
      </c>
      <c r="B153" s="296" t="s">
        <v>506</v>
      </c>
      <c r="C153" s="297">
        <v>-563398.25</v>
      </c>
      <c r="D153" s="298">
        <v>-228434.79406642661</v>
      </c>
    </row>
    <row r="154" spans="1:4">
      <c r="A154" s="295">
        <v>33900</v>
      </c>
      <c r="B154" s="296" t="s">
        <v>507</v>
      </c>
      <c r="C154" s="297">
        <v>-2701876.5700000003</v>
      </c>
      <c r="D154" s="298">
        <v>-1107020.7272440274</v>
      </c>
    </row>
    <row r="155" spans="1:4">
      <c r="A155" s="295">
        <v>34000</v>
      </c>
      <c r="B155" s="296" t="s">
        <v>508</v>
      </c>
      <c r="C155" s="297">
        <v>-1200233.68</v>
      </c>
      <c r="D155" s="298">
        <v>-526040.32210276136</v>
      </c>
    </row>
    <row r="156" spans="1:4">
      <c r="A156" s="295">
        <v>34100</v>
      </c>
      <c r="B156" s="296" t="s">
        <v>509</v>
      </c>
      <c r="C156" s="297">
        <v>-27415702.439999998</v>
      </c>
      <c r="D156" s="298">
        <v>-11847085.028114259</v>
      </c>
    </row>
    <row r="157" spans="1:4">
      <c r="A157" s="295">
        <v>34105</v>
      </c>
      <c r="B157" s="296" t="s">
        <v>510</v>
      </c>
      <c r="C157" s="297">
        <v>-2501055.4900000002</v>
      </c>
      <c r="D157" s="298">
        <v>-870169.71691241337</v>
      </c>
    </row>
    <row r="158" spans="1:4">
      <c r="A158" s="295">
        <v>34200</v>
      </c>
      <c r="B158" s="296" t="s">
        <v>511</v>
      </c>
      <c r="C158" s="297">
        <v>-1005157.13</v>
      </c>
      <c r="D158" s="298">
        <v>-384934.82135277148</v>
      </c>
    </row>
    <row r="159" spans="1:4">
      <c r="A159" s="295">
        <v>34205</v>
      </c>
      <c r="B159" s="296" t="s">
        <v>512</v>
      </c>
      <c r="C159" s="297">
        <v>-432518.32</v>
      </c>
      <c r="D159" s="298">
        <v>-151222.78627185349</v>
      </c>
    </row>
    <row r="160" spans="1:4">
      <c r="A160" s="295">
        <v>34220</v>
      </c>
      <c r="B160" s="296" t="s">
        <v>513</v>
      </c>
      <c r="C160" s="297">
        <v>-1090581.3399999999</v>
      </c>
      <c r="D160" s="298">
        <v>-447262.97022767179</v>
      </c>
    </row>
    <row r="161" spans="1:4">
      <c r="A161" s="295">
        <v>34230</v>
      </c>
      <c r="B161" s="296" t="s">
        <v>514</v>
      </c>
      <c r="C161" s="297">
        <v>-385455.25</v>
      </c>
      <c r="D161" s="298">
        <v>-145605.48893275455</v>
      </c>
    </row>
    <row r="162" spans="1:4">
      <c r="A162" s="295">
        <v>34300</v>
      </c>
      <c r="B162" s="296" t="s">
        <v>515</v>
      </c>
      <c r="C162" s="297">
        <v>-6572953.0600000005</v>
      </c>
      <c r="D162" s="298">
        <v>-2929078.4093345711</v>
      </c>
    </row>
    <row r="163" spans="1:4">
      <c r="A163" s="295">
        <v>34400</v>
      </c>
      <c r="B163" s="296" t="s">
        <v>516</v>
      </c>
      <c r="C163" s="297">
        <v>-2795418.7100000004</v>
      </c>
      <c r="D163" s="298">
        <v>-1197265.3764314</v>
      </c>
    </row>
    <row r="164" spans="1:4">
      <c r="A164" s="295">
        <v>34405</v>
      </c>
      <c r="B164" s="296" t="s">
        <v>517</v>
      </c>
      <c r="C164" s="297">
        <v>-518006.72</v>
      </c>
      <c r="D164" s="298">
        <v>-210098.11185600222</v>
      </c>
    </row>
    <row r="165" spans="1:4">
      <c r="A165" s="295">
        <v>34500</v>
      </c>
      <c r="B165" s="296" t="s">
        <v>518</v>
      </c>
      <c r="C165" s="297">
        <v>-4959191.13</v>
      </c>
      <c r="D165" s="298">
        <v>-2137923.7293235371</v>
      </c>
    </row>
    <row r="166" spans="1:4">
      <c r="A166" s="295">
        <v>34501</v>
      </c>
      <c r="B166" s="296" t="s">
        <v>519</v>
      </c>
      <c r="C166" s="297">
        <v>-62107.399999999994</v>
      </c>
      <c r="D166" s="298">
        <v>-29268.297651475252</v>
      </c>
    </row>
    <row r="167" spans="1:4">
      <c r="A167" s="295">
        <v>34505</v>
      </c>
      <c r="B167" s="296" t="s">
        <v>520</v>
      </c>
      <c r="C167" s="297">
        <v>-690364.9800000001</v>
      </c>
      <c r="D167" s="298">
        <v>-267171.82680171781</v>
      </c>
    </row>
    <row r="168" spans="1:4">
      <c r="A168" s="295">
        <v>34600</v>
      </c>
      <c r="B168" s="296" t="s">
        <v>521</v>
      </c>
      <c r="C168" s="297">
        <v>-1153424.05</v>
      </c>
      <c r="D168" s="298">
        <v>-457959.3930871709</v>
      </c>
    </row>
    <row r="169" spans="1:4">
      <c r="A169" s="295">
        <v>34605</v>
      </c>
      <c r="B169" s="296" t="s">
        <v>522</v>
      </c>
      <c r="C169" s="297">
        <v>-220925.97</v>
      </c>
      <c r="D169" s="298">
        <v>-73537.520302114892</v>
      </c>
    </row>
    <row r="170" spans="1:4">
      <c r="A170" s="295">
        <v>34700</v>
      </c>
      <c r="B170" s="296" t="s">
        <v>523</v>
      </c>
      <c r="C170" s="297">
        <v>-3083119.7299999995</v>
      </c>
      <c r="D170" s="298">
        <v>-1440029.0442598732</v>
      </c>
    </row>
    <row r="171" spans="1:4">
      <c r="A171" s="295">
        <v>34800</v>
      </c>
      <c r="B171" s="296" t="s">
        <v>524</v>
      </c>
      <c r="C171" s="297">
        <v>-370380.88</v>
      </c>
      <c r="D171" s="298">
        <v>-142361.34530684416</v>
      </c>
    </row>
    <row r="172" spans="1:4">
      <c r="A172" s="295">
        <v>34900</v>
      </c>
      <c r="B172" s="296" t="s">
        <v>525</v>
      </c>
      <c r="C172" s="297">
        <v>-7076696.5299999984</v>
      </c>
      <c r="D172" s="298">
        <v>-2938969.5730517837</v>
      </c>
    </row>
    <row r="173" spans="1:4">
      <c r="A173" s="295">
        <v>34901</v>
      </c>
      <c r="B173" s="296" t="s">
        <v>526</v>
      </c>
      <c r="C173" s="297">
        <v>-180813.75</v>
      </c>
      <c r="D173" s="298">
        <v>-80454.716407141226</v>
      </c>
    </row>
    <row r="174" spans="1:4">
      <c r="A174" s="295">
        <v>34903</v>
      </c>
      <c r="B174" s="296" t="s">
        <v>527</v>
      </c>
      <c r="C174" s="297">
        <v>-17779.13</v>
      </c>
      <c r="D174" s="298">
        <v>-3972.0165052528932</v>
      </c>
    </row>
    <row r="175" spans="1:4">
      <c r="A175" s="295">
        <v>34905</v>
      </c>
      <c r="B175" s="296" t="s">
        <v>528</v>
      </c>
      <c r="C175" s="297">
        <v>-719359.55</v>
      </c>
      <c r="D175" s="298">
        <v>-282210.09307991544</v>
      </c>
    </row>
    <row r="176" spans="1:4">
      <c r="A176" s="295">
        <v>34910</v>
      </c>
      <c r="B176" s="296" t="s">
        <v>529</v>
      </c>
      <c r="C176" s="297">
        <v>-2214207.89</v>
      </c>
      <c r="D176" s="298">
        <v>-949031.37304019439</v>
      </c>
    </row>
    <row r="177" spans="1:4">
      <c r="A177" s="295">
        <v>35000</v>
      </c>
      <c r="B177" s="296" t="s">
        <v>530</v>
      </c>
      <c r="C177" s="297">
        <v>-1444917.48</v>
      </c>
      <c r="D177" s="298">
        <v>-632777.52331489662</v>
      </c>
    </row>
    <row r="178" spans="1:4">
      <c r="A178" s="295">
        <v>35005</v>
      </c>
      <c r="B178" s="296" t="s">
        <v>531</v>
      </c>
      <c r="C178" s="297">
        <v>-665154.16999999993</v>
      </c>
      <c r="D178" s="298">
        <v>-252623.59231786733</v>
      </c>
    </row>
    <row r="179" spans="1:4">
      <c r="A179" s="295">
        <v>35100</v>
      </c>
      <c r="B179" s="296" t="s">
        <v>532</v>
      </c>
      <c r="C179" s="297">
        <v>-12828027.359999999</v>
      </c>
      <c r="D179" s="298">
        <v>-5749981.3312091772</v>
      </c>
    </row>
    <row r="180" spans="1:4">
      <c r="A180" s="295">
        <v>35105</v>
      </c>
      <c r="B180" s="296" t="s">
        <v>533</v>
      </c>
      <c r="C180" s="297">
        <v>-1156389.9100000001</v>
      </c>
      <c r="D180" s="298">
        <v>-481303.50949884969</v>
      </c>
    </row>
    <row r="181" spans="1:4">
      <c r="A181" s="295">
        <v>35106</v>
      </c>
      <c r="B181" s="296" t="s">
        <v>534</v>
      </c>
      <c r="C181" s="297">
        <v>-256827.66</v>
      </c>
      <c r="D181" s="298">
        <v>-122281.90444713198</v>
      </c>
    </row>
    <row r="182" spans="1:4">
      <c r="A182" s="295">
        <v>35200</v>
      </c>
      <c r="B182" s="296" t="s">
        <v>535</v>
      </c>
      <c r="C182" s="297">
        <v>-548892.19999999995</v>
      </c>
      <c r="D182" s="298">
        <v>-208822.95664467054</v>
      </c>
    </row>
    <row r="183" spans="1:4">
      <c r="A183" s="295">
        <v>35300</v>
      </c>
      <c r="B183" s="296" t="s">
        <v>536</v>
      </c>
      <c r="C183" s="297">
        <v>-3646851.89</v>
      </c>
      <c r="D183" s="298">
        <v>-1639081.0678964327</v>
      </c>
    </row>
    <row r="184" spans="1:4">
      <c r="A184" s="295">
        <v>35305</v>
      </c>
      <c r="B184" s="296" t="s">
        <v>537</v>
      </c>
      <c r="C184" s="297">
        <v>-1471234.94</v>
      </c>
      <c r="D184" s="298">
        <v>-580593.65850828192</v>
      </c>
    </row>
    <row r="185" spans="1:4">
      <c r="A185" s="295">
        <v>35400</v>
      </c>
      <c r="B185" s="296" t="s">
        <v>538</v>
      </c>
      <c r="C185" s="297">
        <v>-2951711.3399999994</v>
      </c>
      <c r="D185" s="298">
        <v>-1243983.7749479364</v>
      </c>
    </row>
    <row r="186" spans="1:4">
      <c r="A186" s="295">
        <v>35401</v>
      </c>
      <c r="B186" s="296" t="s">
        <v>539</v>
      </c>
      <c r="C186" s="297">
        <v>-29740.429999999997</v>
      </c>
      <c r="D186" s="298">
        <v>-12007.966979157187</v>
      </c>
    </row>
    <row r="187" spans="1:4">
      <c r="A187" s="295">
        <v>35405</v>
      </c>
      <c r="B187" s="296" t="s">
        <v>540</v>
      </c>
      <c r="C187" s="297">
        <v>-941301.82</v>
      </c>
      <c r="D187" s="298">
        <v>-380350.33975487004</v>
      </c>
    </row>
    <row r="188" spans="1:4">
      <c r="A188" s="295">
        <v>35500</v>
      </c>
      <c r="B188" s="296" t="s">
        <v>541</v>
      </c>
      <c r="C188" s="297">
        <v>-3855785.0100000002</v>
      </c>
      <c r="D188" s="298">
        <v>-1670895.5310341013</v>
      </c>
    </row>
    <row r="189" spans="1:4">
      <c r="A189" s="295">
        <v>35600</v>
      </c>
      <c r="B189" s="296" t="s">
        <v>542</v>
      </c>
      <c r="C189" s="297">
        <v>-1719741.9</v>
      </c>
      <c r="D189" s="298">
        <v>-704664.34943976148</v>
      </c>
    </row>
    <row r="190" spans="1:4">
      <c r="A190" s="295">
        <v>35700</v>
      </c>
      <c r="B190" s="296" t="s">
        <v>543</v>
      </c>
      <c r="C190" s="297">
        <v>-952912.17999999993</v>
      </c>
      <c r="D190" s="298">
        <v>-381141.46176767454</v>
      </c>
    </row>
    <row r="191" spans="1:4">
      <c r="A191" s="295">
        <v>35800</v>
      </c>
      <c r="B191" s="296" t="s">
        <v>544</v>
      </c>
      <c r="C191" s="297">
        <v>-1330625.3700000001</v>
      </c>
      <c r="D191" s="298">
        <v>-513473.10133438767</v>
      </c>
    </row>
    <row r="192" spans="1:4">
      <c r="A192" s="295">
        <v>35805</v>
      </c>
      <c r="B192" s="296" t="s">
        <v>545</v>
      </c>
      <c r="C192" s="297">
        <v>-274307.04000000004</v>
      </c>
      <c r="D192" s="298">
        <v>-104253.04746156809</v>
      </c>
    </row>
    <row r="193" spans="1:4">
      <c r="A193" s="295">
        <v>35900</v>
      </c>
      <c r="B193" s="296" t="s">
        <v>546</v>
      </c>
      <c r="C193" s="297">
        <v>-2360452.9099999997</v>
      </c>
      <c r="D193" s="298">
        <v>-978396.06213120336</v>
      </c>
    </row>
    <row r="194" spans="1:4">
      <c r="A194" s="295">
        <v>35905</v>
      </c>
      <c r="B194" s="296" t="s">
        <v>547</v>
      </c>
      <c r="C194" s="297">
        <v>-337013.36</v>
      </c>
      <c r="D194" s="298">
        <v>-103941.28666056681</v>
      </c>
    </row>
    <row r="195" spans="1:4">
      <c r="A195" s="295">
        <v>36000</v>
      </c>
      <c r="B195" s="296" t="s">
        <v>548</v>
      </c>
      <c r="C195" s="297">
        <v>-57017551.899999991</v>
      </c>
      <c r="D195" s="298">
        <v>-25661021.208660837</v>
      </c>
    </row>
    <row r="196" spans="1:4">
      <c r="A196" s="295">
        <v>36001</v>
      </c>
      <c r="B196" s="296" t="s">
        <v>549</v>
      </c>
      <c r="C196" s="297">
        <v>0</v>
      </c>
      <c r="D196" s="298">
        <v>0</v>
      </c>
    </row>
    <row r="197" spans="1:4">
      <c r="A197" s="295">
        <v>36002</v>
      </c>
      <c r="B197" s="296" t="s">
        <v>550</v>
      </c>
      <c r="C197" s="297">
        <v>0</v>
      </c>
      <c r="D197" s="298">
        <v>0</v>
      </c>
    </row>
    <row r="198" spans="1:4">
      <c r="A198" s="295">
        <v>36003</v>
      </c>
      <c r="B198" s="296" t="s">
        <v>551</v>
      </c>
      <c r="C198" s="297">
        <v>-368163.97</v>
      </c>
      <c r="D198" s="298">
        <v>-167545.90336959143</v>
      </c>
    </row>
    <row r="199" spans="1:4">
      <c r="A199" s="295">
        <v>36004</v>
      </c>
      <c r="B199" s="296" t="s">
        <v>552</v>
      </c>
      <c r="C199" s="297">
        <v>-274818.75000000006</v>
      </c>
      <c r="D199" s="298">
        <v>-127786.74992066335</v>
      </c>
    </row>
    <row r="200" spans="1:4">
      <c r="A200" s="295">
        <v>36005</v>
      </c>
      <c r="B200" s="296" t="s">
        <v>553</v>
      </c>
      <c r="C200" s="297">
        <v>-4745684.5999999996</v>
      </c>
      <c r="D200" s="298">
        <v>-1884923.1090331394</v>
      </c>
    </row>
    <row r="201" spans="1:4">
      <c r="A201" s="295">
        <v>36006</v>
      </c>
      <c r="B201" s="296" t="s">
        <v>554</v>
      </c>
      <c r="C201" s="297">
        <v>-607149.05999999994</v>
      </c>
      <c r="D201" s="298">
        <v>-297141.72204873868</v>
      </c>
    </row>
    <row r="202" spans="1:4">
      <c r="A202" s="295">
        <v>36007</v>
      </c>
      <c r="B202" s="296" t="s">
        <v>555</v>
      </c>
      <c r="C202" s="297">
        <v>-207227.45999999996</v>
      </c>
      <c r="D202" s="298">
        <v>-94091.61705424005</v>
      </c>
    </row>
    <row r="203" spans="1:4">
      <c r="A203" s="295">
        <v>36008</v>
      </c>
      <c r="B203" s="296" t="s">
        <v>556</v>
      </c>
      <c r="C203" s="297">
        <v>-505898.81999999995</v>
      </c>
      <c r="D203" s="298">
        <v>-256667.18665675484</v>
      </c>
    </row>
    <row r="204" spans="1:4">
      <c r="A204" s="295">
        <v>36009</v>
      </c>
      <c r="B204" s="296" t="s">
        <v>557</v>
      </c>
      <c r="C204" s="297">
        <v>-89952.51999999999</v>
      </c>
      <c r="D204" s="298">
        <v>-44436.124909042948</v>
      </c>
    </row>
    <row r="205" spans="1:4">
      <c r="A205" s="295">
        <v>36100</v>
      </c>
      <c r="B205" s="296" t="s">
        <v>558</v>
      </c>
      <c r="C205" s="297">
        <v>-755229.83</v>
      </c>
      <c r="D205" s="298">
        <v>-299046.07006049249</v>
      </c>
    </row>
    <row r="206" spans="1:4">
      <c r="A206" s="295">
        <v>36102</v>
      </c>
      <c r="B206" s="296" t="s">
        <v>559</v>
      </c>
      <c r="C206" s="297">
        <v>-237894.3</v>
      </c>
      <c r="D206" s="298">
        <v>-137771.76702818784</v>
      </c>
    </row>
    <row r="207" spans="1:4">
      <c r="A207" s="295">
        <v>36105</v>
      </c>
      <c r="B207" s="296" t="s">
        <v>560</v>
      </c>
      <c r="C207" s="297">
        <v>-402912.06999999995</v>
      </c>
      <c r="D207" s="298">
        <v>-152117.64022240683</v>
      </c>
    </row>
    <row r="208" spans="1:4">
      <c r="A208" s="295">
        <v>36200</v>
      </c>
      <c r="B208" s="296" t="s">
        <v>561</v>
      </c>
      <c r="C208" s="297">
        <v>-1498558.1</v>
      </c>
      <c r="D208" s="298">
        <v>-580208.19948632142</v>
      </c>
    </row>
    <row r="209" spans="1:4">
      <c r="A209" s="295">
        <v>36205</v>
      </c>
      <c r="B209" s="296" t="s">
        <v>562</v>
      </c>
      <c r="C209" s="297">
        <v>-294403.95</v>
      </c>
      <c r="D209" s="298">
        <v>-125980.0006900991</v>
      </c>
    </row>
    <row r="210" spans="1:4">
      <c r="A210" s="295">
        <v>36300</v>
      </c>
      <c r="B210" s="296" t="s">
        <v>563</v>
      </c>
      <c r="C210" s="297">
        <v>-4829697.7299999995</v>
      </c>
      <c r="D210" s="298">
        <v>-2088012.9325841249</v>
      </c>
    </row>
    <row r="211" spans="1:4">
      <c r="A211" s="295">
        <v>36301</v>
      </c>
      <c r="B211" s="296" t="s">
        <v>564</v>
      </c>
      <c r="C211" s="297">
        <v>-107283.2</v>
      </c>
      <c r="D211" s="298">
        <v>-46847.955748260087</v>
      </c>
    </row>
    <row r="212" spans="1:4">
      <c r="A212" s="295">
        <v>36302</v>
      </c>
      <c r="B212" s="296" t="s">
        <v>565</v>
      </c>
      <c r="C212" s="297">
        <v>-133865.84999999998</v>
      </c>
      <c r="D212" s="298">
        <v>-65929.42866264467</v>
      </c>
    </row>
    <row r="213" spans="1:4">
      <c r="A213" s="295">
        <v>36303</v>
      </c>
      <c r="B213" s="296" t="s">
        <v>713</v>
      </c>
      <c r="C213" s="297">
        <v>-178935.05000000002</v>
      </c>
      <c r="D213" s="298">
        <v>-96991.496610249014</v>
      </c>
    </row>
    <row r="214" spans="1:4">
      <c r="A214" s="295">
        <v>36305</v>
      </c>
      <c r="B214" s="296" t="s">
        <v>566</v>
      </c>
      <c r="C214" s="297">
        <v>-1060676.23</v>
      </c>
      <c r="D214" s="298">
        <v>-372878.59542972577</v>
      </c>
    </row>
    <row r="215" spans="1:4">
      <c r="A215" s="295">
        <v>36310</v>
      </c>
      <c r="B215" s="296" t="s">
        <v>567</v>
      </c>
      <c r="C215" s="297">
        <v>0</v>
      </c>
      <c r="D215" s="298">
        <v>0</v>
      </c>
    </row>
    <row r="216" spans="1:4">
      <c r="A216" s="295">
        <v>36400</v>
      </c>
      <c r="B216" s="296" t="s">
        <v>568</v>
      </c>
      <c r="C216" s="297">
        <v>-5231248.91</v>
      </c>
      <c r="D216" s="298">
        <v>-2095826.9280364444</v>
      </c>
    </row>
    <row r="217" spans="1:4">
      <c r="A217" s="295">
        <v>36405</v>
      </c>
      <c r="B217" s="296" t="s">
        <v>569</v>
      </c>
      <c r="C217" s="297">
        <v>-836384.28000000014</v>
      </c>
      <c r="D217" s="298">
        <v>-339935.60249945836</v>
      </c>
    </row>
    <row r="218" spans="1:4">
      <c r="A218" s="295">
        <v>36500</v>
      </c>
      <c r="B218" s="296" t="s">
        <v>570</v>
      </c>
      <c r="C218" s="297">
        <v>-10456039.600000001</v>
      </c>
      <c r="D218" s="298">
        <v>-4455263.2468332304</v>
      </c>
    </row>
    <row r="219" spans="1:4">
      <c r="A219" s="295">
        <v>36501</v>
      </c>
      <c r="B219" s="296" t="s">
        <v>571</v>
      </c>
      <c r="C219" s="297">
        <v>-122725.31</v>
      </c>
      <c r="D219" s="298">
        <v>-60856.395760380372</v>
      </c>
    </row>
    <row r="220" spans="1:4">
      <c r="A220" s="295">
        <v>36502</v>
      </c>
      <c r="B220" s="296" t="s">
        <v>572</v>
      </c>
      <c r="C220" s="297">
        <v>-36889.89</v>
      </c>
      <c r="D220" s="298">
        <v>-21095.255375572939</v>
      </c>
    </row>
    <row r="221" spans="1:4">
      <c r="A221" s="295">
        <v>36505</v>
      </c>
      <c r="B221" s="296" t="s">
        <v>573</v>
      </c>
      <c r="C221" s="297">
        <v>-2067874.03</v>
      </c>
      <c r="D221" s="298">
        <v>-823749.94160664722</v>
      </c>
    </row>
    <row r="222" spans="1:4">
      <c r="A222" s="295">
        <v>36600</v>
      </c>
      <c r="B222" s="296" t="s">
        <v>574</v>
      </c>
      <c r="C222" s="297">
        <v>-764083.67999999993</v>
      </c>
      <c r="D222" s="298">
        <v>-285699.39683368651</v>
      </c>
    </row>
    <row r="223" spans="1:4">
      <c r="A223" s="295">
        <v>36601</v>
      </c>
      <c r="B223" s="296" t="s">
        <v>575</v>
      </c>
      <c r="C223" s="297">
        <v>-307037.46000000002</v>
      </c>
      <c r="D223" s="298">
        <v>-178991.64167031672</v>
      </c>
    </row>
    <row r="224" spans="1:4">
      <c r="A224" s="295">
        <v>36700</v>
      </c>
      <c r="B224" s="296" t="s">
        <v>576</v>
      </c>
      <c r="C224" s="297">
        <v>-9060735.7599999998</v>
      </c>
      <c r="D224" s="298">
        <v>-3994227.1463917815</v>
      </c>
    </row>
    <row r="225" spans="1:4">
      <c r="A225" s="295">
        <v>36701</v>
      </c>
      <c r="B225" s="296" t="s">
        <v>577</v>
      </c>
      <c r="C225" s="297">
        <v>-37579.410000000003</v>
      </c>
      <c r="D225" s="298">
        <v>-20043.113935315487</v>
      </c>
    </row>
    <row r="226" spans="1:4">
      <c r="A226" s="295">
        <v>36705</v>
      </c>
      <c r="B226" s="296" t="s">
        <v>578</v>
      </c>
      <c r="C226" s="297">
        <v>-1016039.5700000002</v>
      </c>
      <c r="D226" s="298">
        <v>-432498.82893509528</v>
      </c>
    </row>
    <row r="227" spans="1:4">
      <c r="A227" s="295">
        <v>36800</v>
      </c>
      <c r="B227" s="296" t="s">
        <v>579</v>
      </c>
      <c r="C227" s="297">
        <v>-3304397.17</v>
      </c>
      <c r="D227" s="298">
        <v>-1394041.7255429823</v>
      </c>
    </row>
    <row r="228" spans="1:4">
      <c r="A228" s="295">
        <v>36802</v>
      </c>
      <c r="B228" s="296" t="s">
        <v>580</v>
      </c>
      <c r="C228" s="297">
        <v>-224240</v>
      </c>
      <c r="D228" s="298">
        <v>-115314.50773003441</v>
      </c>
    </row>
    <row r="229" spans="1:4">
      <c r="A229" s="295">
        <v>36810</v>
      </c>
      <c r="B229" s="296" t="s">
        <v>581</v>
      </c>
      <c r="C229" s="297">
        <v>-6399267.5199999996</v>
      </c>
      <c r="D229" s="298">
        <v>-2825274.27407397</v>
      </c>
    </row>
    <row r="230" spans="1:4">
      <c r="A230" s="295">
        <v>36900</v>
      </c>
      <c r="B230" s="296" t="s">
        <v>582</v>
      </c>
      <c r="C230" s="297">
        <v>-643387.56000000006</v>
      </c>
      <c r="D230" s="298">
        <v>-267265.64362896368</v>
      </c>
    </row>
    <row r="231" spans="1:4">
      <c r="A231" s="295">
        <v>36901</v>
      </c>
      <c r="B231" s="296" t="s">
        <v>583</v>
      </c>
      <c r="C231" s="297">
        <v>-246977.40999999997</v>
      </c>
      <c r="D231" s="298">
        <v>-105288.56945730768</v>
      </c>
    </row>
    <row r="232" spans="1:4">
      <c r="A232" s="295">
        <v>36905</v>
      </c>
      <c r="B232" s="296" t="s">
        <v>584</v>
      </c>
      <c r="C232" s="297">
        <v>-242229.5</v>
      </c>
      <c r="D232" s="298">
        <v>-94348.779934416831</v>
      </c>
    </row>
    <row r="233" spans="1:4">
      <c r="A233" s="295">
        <v>37000</v>
      </c>
      <c r="B233" s="296" t="s">
        <v>585</v>
      </c>
      <c r="C233" s="297">
        <v>-2013579.88</v>
      </c>
      <c r="D233" s="298">
        <v>-841010.71411322523</v>
      </c>
    </row>
    <row r="234" spans="1:4" ht="31.5">
      <c r="A234" s="295">
        <v>37001</v>
      </c>
      <c r="B234" s="296" t="s">
        <v>729</v>
      </c>
      <c r="C234" s="297">
        <v>-155294.96000000002</v>
      </c>
      <c r="D234" s="298">
        <v>-72285.615981545227</v>
      </c>
    </row>
    <row r="235" spans="1:4">
      <c r="A235" s="295">
        <v>37005</v>
      </c>
      <c r="B235" s="296" t="s">
        <v>586</v>
      </c>
      <c r="C235" s="297">
        <v>-592659.07000000007</v>
      </c>
      <c r="D235" s="298">
        <v>-210236.85855830894</v>
      </c>
    </row>
    <row r="236" spans="1:4">
      <c r="A236" s="295">
        <v>37100</v>
      </c>
      <c r="B236" s="296" t="s">
        <v>587</v>
      </c>
      <c r="C236" s="297">
        <v>-3266875.3700000006</v>
      </c>
      <c r="D236" s="298">
        <v>-1428275.8158031076</v>
      </c>
    </row>
    <row r="237" spans="1:4">
      <c r="A237" s="295">
        <v>37200</v>
      </c>
      <c r="B237" s="296" t="s">
        <v>588</v>
      </c>
      <c r="C237" s="297">
        <v>-701889.05999999994</v>
      </c>
      <c r="D237" s="298">
        <v>-292709.51160964009</v>
      </c>
    </row>
    <row r="238" spans="1:4">
      <c r="A238" s="295">
        <v>37300</v>
      </c>
      <c r="B238" s="296" t="s">
        <v>589</v>
      </c>
      <c r="C238" s="297">
        <v>-1712973.0500000003</v>
      </c>
      <c r="D238" s="298">
        <v>-748337.84674362873</v>
      </c>
    </row>
    <row r="239" spans="1:4">
      <c r="A239" s="295">
        <v>37301</v>
      </c>
      <c r="B239" s="296" t="s">
        <v>590</v>
      </c>
      <c r="C239" s="297">
        <v>-208509.02000000002</v>
      </c>
      <c r="D239" s="298">
        <v>-90128.918922685596</v>
      </c>
    </row>
    <row r="240" spans="1:4">
      <c r="A240" s="295">
        <v>37305</v>
      </c>
      <c r="B240" s="296" t="s">
        <v>591</v>
      </c>
      <c r="C240" s="297">
        <v>-546512.86</v>
      </c>
      <c r="D240" s="298">
        <v>-173956.43829736384</v>
      </c>
    </row>
    <row r="241" spans="1:4">
      <c r="A241" s="295">
        <v>37400</v>
      </c>
      <c r="B241" s="296" t="s">
        <v>592</v>
      </c>
      <c r="C241" s="297">
        <v>-8536371.7100000009</v>
      </c>
      <c r="D241" s="298">
        <v>-3853874.8500795132</v>
      </c>
    </row>
    <row r="242" spans="1:4">
      <c r="A242" s="295">
        <v>37405</v>
      </c>
      <c r="B242" s="296" t="s">
        <v>593</v>
      </c>
      <c r="C242" s="297">
        <v>-1900534.6099999999</v>
      </c>
      <c r="D242" s="298">
        <v>-741632.37592376559</v>
      </c>
    </row>
    <row r="243" spans="1:4">
      <c r="A243" s="295">
        <v>37500</v>
      </c>
      <c r="B243" s="296" t="s">
        <v>594</v>
      </c>
      <c r="C243" s="297">
        <v>-995344.34000000008</v>
      </c>
      <c r="D243" s="298">
        <v>-402226.17080059211</v>
      </c>
    </row>
    <row r="244" spans="1:4">
      <c r="A244" s="295">
        <v>37600</v>
      </c>
      <c r="B244" s="296" t="s">
        <v>595</v>
      </c>
      <c r="C244" s="297">
        <v>-5533925.629999999</v>
      </c>
      <c r="D244" s="298">
        <v>-2402230.6918667983</v>
      </c>
    </row>
    <row r="245" spans="1:4">
      <c r="A245" s="295">
        <v>37601</v>
      </c>
      <c r="B245" s="296" t="s">
        <v>596</v>
      </c>
      <c r="C245" s="297">
        <v>-439688.67000000004</v>
      </c>
      <c r="D245" s="298">
        <v>-221997.59524320994</v>
      </c>
    </row>
    <row r="246" spans="1:4">
      <c r="A246" s="295">
        <v>37605</v>
      </c>
      <c r="B246" s="296" t="s">
        <v>597</v>
      </c>
      <c r="C246" s="297">
        <v>-737016.57000000007</v>
      </c>
      <c r="D246" s="298">
        <v>-304029.63531731337</v>
      </c>
    </row>
    <row r="247" spans="1:4">
      <c r="A247" s="295">
        <v>37610</v>
      </c>
      <c r="B247" s="296" t="s">
        <v>598</v>
      </c>
      <c r="C247" s="297">
        <v>-1749275.91</v>
      </c>
      <c r="D247" s="298">
        <v>-785266.5379828515</v>
      </c>
    </row>
    <row r="248" spans="1:4">
      <c r="A248" s="295">
        <v>37700</v>
      </c>
      <c r="B248" s="296" t="s">
        <v>599</v>
      </c>
      <c r="C248" s="297">
        <v>-2526159.5299999998</v>
      </c>
      <c r="D248" s="298">
        <v>-1051167.9927031782</v>
      </c>
    </row>
    <row r="249" spans="1:4">
      <c r="A249" s="295">
        <v>37705</v>
      </c>
      <c r="B249" s="296" t="s">
        <v>600</v>
      </c>
      <c r="C249" s="297">
        <v>-801852.78</v>
      </c>
      <c r="D249" s="298">
        <v>-308734.73203934007</v>
      </c>
    </row>
    <row r="250" spans="1:4">
      <c r="A250" s="295">
        <v>37800</v>
      </c>
      <c r="B250" s="296" t="s">
        <v>601</v>
      </c>
      <c r="C250" s="297">
        <v>-7704114.9399999995</v>
      </c>
      <c r="D250" s="298">
        <v>-3196945.3869725727</v>
      </c>
    </row>
    <row r="251" spans="1:4">
      <c r="A251" s="295">
        <v>37801</v>
      </c>
      <c r="B251" s="296" t="s">
        <v>602</v>
      </c>
      <c r="C251" s="297">
        <v>-56628.979999999996</v>
      </c>
      <c r="D251" s="298">
        <v>-31967.9071358734</v>
      </c>
    </row>
    <row r="252" spans="1:4">
      <c r="A252" s="295">
        <v>37805</v>
      </c>
      <c r="B252" s="296" t="s">
        <v>603</v>
      </c>
      <c r="C252" s="297">
        <v>-629339.41999999993</v>
      </c>
      <c r="D252" s="298">
        <v>-237140.41779307096</v>
      </c>
    </row>
    <row r="253" spans="1:4">
      <c r="A253" s="295">
        <v>37900</v>
      </c>
      <c r="B253" s="296" t="s">
        <v>604</v>
      </c>
      <c r="C253" s="297">
        <v>-4223637.1800000006</v>
      </c>
      <c r="D253" s="298">
        <v>-1664510.0689137476</v>
      </c>
    </row>
    <row r="254" spans="1:4">
      <c r="A254" s="295">
        <v>37901</v>
      </c>
      <c r="B254" s="296" t="s">
        <v>605</v>
      </c>
      <c r="C254" s="297">
        <v>-107581.16</v>
      </c>
      <c r="D254" s="298">
        <v>-43799.777958372841</v>
      </c>
    </row>
    <row r="255" spans="1:4">
      <c r="A255" s="295">
        <v>37905</v>
      </c>
      <c r="B255" s="296" t="s">
        <v>606</v>
      </c>
      <c r="C255" s="297">
        <v>-523242.29000000004</v>
      </c>
      <c r="D255" s="298">
        <v>-186319.76823665528</v>
      </c>
    </row>
    <row r="256" spans="1:4">
      <c r="A256" s="295">
        <v>38000</v>
      </c>
      <c r="B256" s="296" t="s">
        <v>607</v>
      </c>
      <c r="C256" s="297">
        <v>-6853997.8700000001</v>
      </c>
      <c r="D256" s="298">
        <v>-2945413.8247121051</v>
      </c>
    </row>
    <row r="257" spans="1:4">
      <c r="A257" s="295">
        <v>38005</v>
      </c>
      <c r="B257" s="296" t="s">
        <v>608</v>
      </c>
      <c r="C257" s="297">
        <v>-1441311.6399999997</v>
      </c>
      <c r="D257" s="298">
        <v>-559100.02057646145</v>
      </c>
    </row>
    <row r="258" spans="1:4">
      <c r="A258" s="295">
        <v>38100</v>
      </c>
      <c r="B258" s="296" t="s">
        <v>609</v>
      </c>
      <c r="C258" s="297">
        <v>-3132438.47</v>
      </c>
      <c r="D258" s="298">
        <v>-1314024.3965938</v>
      </c>
    </row>
    <row r="259" spans="1:4">
      <c r="A259" s="295">
        <v>38105</v>
      </c>
      <c r="B259" s="296" t="s">
        <v>610</v>
      </c>
      <c r="C259" s="297">
        <v>-633268.66</v>
      </c>
      <c r="D259" s="298">
        <v>-245972.96394002301</v>
      </c>
    </row>
    <row r="260" spans="1:4">
      <c r="A260" s="295">
        <v>38200</v>
      </c>
      <c r="B260" s="296" t="s">
        <v>611</v>
      </c>
      <c r="C260" s="297">
        <v>-2907442.1600000006</v>
      </c>
      <c r="D260" s="298">
        <v>-1192875.6148165625</v>
      </c>
    </row>
    <row r="261" spans="1:4">
      <c r="A261" s="295">
        <v>38205</v>
      </c>
      <c r="B261" s="296" t="s">
        <v>612</v>
      </c>
      <c r="C261" s="297">
        <v>-467849.19999999995</v>
      </c>
      <c r="D261" s="298">
        <v>-183368.90791784253</v>
      </c>
    </row>
    <row r="262" spans="1:4">
      <c r="A262" s="295">
        <v>38210</v>
      </c>
      <c r="B262" s="296" t="s">
        <v>613</v>
      </c>
      <c r="C262" s="297">
        <v>-1107309.23</v>
      </c>
      <c r="D262" s="298">
        <v>-463301.72277405433</v>
      </c>
    </row>
    <row r="263" spans="1:4">
      <c r="A263" s="295">
        <v>38300</v>
      </c>
      <c r="B263" s="296" t="s">
        <v>614</v>
      </c>
      <c r="C263" s="297">
        <v>-2276425.1</v>
      </c>
      <c r="D263" s="298">
        <v>-955384.10435115744</v>
      </c>
    </row>
    <row r="264" spans="1:4">
      <c r="A264" s="295">
        <v>38400</v>
      </c>
      <c r="B264" s="296" t="s">
        <v>615</v>
      </c>
      <c r="C264" s="297">
        <v>-3000442.32</v>
      </c>
      <c r="D264" s="298">
        <v>-1237554.737119775</v>
      </c>
    </row>
    <row r="265" spans="1:4">
      <c r="A265" s="295">
        <v>38402</v>
      </c>
      <c r="B265" s="296" t="s">
        <v>616</v>
      </c>
      <c r="C265" s="297">
        <v>-201259.07</v>
      </c>
      <c r="D265" s="298">
        <v>-93146.122347026583</v>
      </c>
    </row>
    <row r="266" spans="1:4">
      <c r="A266" s="295">
        <v>38405</v>
      </c>
      <c r="B266" s="296" t="s">
        <v>617</v>
      </c>
      <c r="C266" s="297">
        <v>-706984.56999999983</v>
      </c>
      <c r="D266" s="298">
        <v>-297942.56930460047</v>
      </c>
    </row>
    <row r="267" spans="1:4">
      <c r="A267" s="295">
        <v>38500</v>
      </c>
      <c r="B267" s="296" t="s">
        <v>618</v>
      </c>
      <c r="C267" s="297">
        <v>-2251005.58</v>
      </c>
      <c r="D267" s="298">
        <v>-915104.64536211628</v>
      </c>
    </row>
    <row r="268" spans="1:4">
      <c r="A268" s="295">
        <v>38600</v>
      </c>
      <c r="B268" s="296" t="s">
        <v>619</v>
      </c>
      <c r="C268" s="297">
        <v>-2857519.09</v>
      </c>
      <c r="D268" s="298">
        <v>-1160361.2457385834</v>
      </c>
    </row>
    <row r="269" spans="1:4">
      <c r="A269" s="295">
        <v>38601</v>
      </c>
      <c r="B269" s="296" t="s">
        <v>620</v>
      </c>
      <c r="C269" s="297">
        <v>-34507.68</v>
      </c>
      <c r="D269" s="298">
        <v>-17878.786579886346</v>
      </c>
    </row>
    <row r="270" spans="1:4">
      <c r="A270" s="295">
        <v>38602</v>
      </c>
      <c r="B270" s="296" t="s">
        <v>621</v>
      </c>
      <c r="C270" s="297">
        <v>-236928.02999999997</v>
      </c>
      <c r="D270" s="298">
        <v>-108582.17475201313</v>
      </c>
    </row>
    <row r="271" spans="1:4">
      <c r="A271" s="295">
        <v>38605</v>
      </c>
      <c r="B271" s="296" t="s">
        <v>622</v>
      </c>
      <c r="C271" s="297">
        <v>-750209.19</v>
      </c>
      <c r="D271" s="298">
        <v>-286060.98267340538</v>
      </c>
    </row>
    <row r="272" spans="1:4">
      <c r="A272" s="295">
        <v>38610</v>
      </c>
      <c r="B272" s="296" t="s">
        <v>623</v>
      </c>
      <c r="C272" s="297">
        <v>-646287.52</v>
      </c>
      <c r="D272" s="298">
        <v>-273648.09224546427</v>
      </c>
    </row>
    <row r="273" spans="1:4">
      <c r="A273" s="295">
        <v>38620</v>
      </c>
      <c r="B273" s="296" t="s">
        <v>624</v>
      </c>
      <c r="C273" s="297">
        <v>-483873.17</v>
      </c>
      <c r="D273" s="298">
        <v>-189587.54614375782</v>
      </c>
    </row>
    <row r="274" spans="1:4">
      <c r="A274" s="295">
        <v>38700</v>
      </c>
      <c r="B274" s="296" t="s">
        <v>625</v>
      </c>
      <c r="C274" s="297">
        <v>-827765.95</v>
      </c>
      <c r="D274" s="298">
        <v>-358442.89155322913</v>
      </c>
    </row>
    <row r="275" spans="1:4">
      <c r="A275" s="295">
        <v>38701</v>
      </c>
      <c r="B275" s="296" t="s">
        <v>626</v>
      </c>
      <c r="C275" s="297">
        <v>-58950.68</v>
      </c>
      <c r="D275" s="298">
        <v>-23369.061483932077</v>
      </c>
    </row>
    <row r="276" spans="1:4">
      <c r="A276" s="295">
        <v>38800</v>
      </c>
      <c r="B276" s="296" t="s">
        <v>627</v>
      </c>
      <c r="C276" s="297">
        <v>-1496902.9299999997</v>
      </c>
      <c r="D276" s="298">
        <v>-620247.44153278938</v>
      </c>
    </row>
    <row r="277" spans="1:4">
      <c r="A277" s="295">
        <v>38801</v>
      </c>
      <c r="B277" s="296" t="s">
        <v>628</v>
      </c>
      <c r="C277" s="297">
        <v>-122268.87</v>
      </c>
      <c r="D277" s="298">
        <v>-61908.843850656172</v>
      </c>
    </row>
    <row r="278" spans="1:4">
      <c r="A278" s="295">
        <v>38900</v>
      </c>
      <c r="B278" s="296" t="s">
        <v>629</v>
      </c>
      <c r="C278" s="297">
        <v>-341722.16000000003</v>
      </c>
      <c r="D278" s="298">
        <v>-143734.13466676837</v>
      </c>
    </row>
    <row r="279" spans="1:4">
      <c r="A279" s="295">
        <v>39000</v>
      </c>
      <c r="B279" s="296" t="s">
        <v>630</v>
      </c>
      <c r="C279" s="297">
        <v>-14880288.709999999</v>
      </c>
      <c r="D279" s="298">
        <v>-6524759.0036454303</v>
      </c>
    </row>
    <row r="280" spans="1:4">
      <c r="A280" s="295">
        <v>39100</v>
      </c>
      <c r="B280" s="296" t="s">
        <v>631</v>
      </c>
      <c r="C280" s="297">
        <v>-2036838.1400000001</v>
      </c>
      <c r="D280" s="298">
        <v>-779335.92710536311</v>
      </c>
    </row>
    <row r="281" spans="1:4">
      <c r="A281" s="295">
        <v>39101</v>
      </c>
      <c r="B281" s="296" t="s">
        <v>632</v>
      </c>
      <c r="C281" s="297">
        <v>-267972.53000000003</v>
      </c>
      <c r="D281" s="298">
        <v>-111425.36047777817</v>
      </c>
    </row>
    <row r="282" spans="1:4">
      <c r="A282" s="295">
        <v>39105</v>
      </c>
      <c r="B282" s="296" t="s">
        <v>633</v>
      </c>
      <c r="C282" s="297">
        <v>-777320.7699999999</v>
      </c>
      <c r="D282" s="298">
        <v>-290752.29711474769</v>
      </c>
    </row>
    <row r="283" spans="1:4">
      <c r="A283" s="295">
        <v>39200</v>
      </c>
      <c r="B283" s="296" t="s">
        <v>634</v>
      </c>
      <c r="C283" s="297">
        <v>-63770696.660000004</v>
      </c>
      <c r="D283" s="298">
        <v>-27959324.472347256</v>
      </c>
    </row>
    <row r="284" spans="1:4">
      <c r="A284" s="295">
        <v>39201</v>
      </c>
      <c r="B284" s="296" t="s">
        <v>635</v>
      </c>
      <c r="C284" s="297">
        <v>-153140.55000000002</v>
      </c>
      <c r="D284" s="298">
        <v>-77059.107383805167</v>
      </c>
    </row>
    <row r="285" spans="1:4">
      <c r="A285" s="295">
        <v>39204</v>
      </c>
      <c r="B285" s="296" t="s">
        <v>636</v>
      </c>
      <c r="C285" s="297">
        <v>-264367.55</v>
      </c>
      <c r="D285" s="298">
        <v>-139746.96107467893</v>
      </c>
    </row>
    <row r="286" spans="1:4">
      <c r="A286" s="295">
        <v>39205</v>
      </c>
      <c r="B286" s="296" t="s">
        <v>637</v>
      </c>
      <c r="C286" s="297">
        <v>-5582084.6600000001</v>
      </c>
      <c r="D286" s="298">
        <v>-2204713.3046951168</v>
      </c>
    </row>
    <row r="287" spans="1:4">
      <c r="A287" s="295">
        <v>39208</v>
      </c>
      <c r="B287" s="296" t="s">
        <v>638</v>
      </c>
      <c r="C287" s="297">
        <v>-355028.77</v>
      </c>
      <c r="D287" s="298">
        <v>-179609.64268823806</v>
      </c>
    </row>
    <row r="288" spans="1:4">
      <c r="A288" s="295">
        <v>39209</v>
      </c>
      <c r="B288" s="296" t="s">
        <v>639</v>
      </c>
      <c r="C288" s="297">
        <v>-145439.23000000001</v>
      </c>
      <c r="D288" s="298">
        <v>-77359.640046118919</v>
      </c>
    </row>
    <row r="289" spans="1:4">
      <c r="A289" s="295">
        <v>39220</v>
      </c>
      <c r="B289" s="296" t="s">
        <v>730</v>
      </c>
      <c r="C289" s="297">
        <v>-59123.740000000005</v>
      </c>
      <c r="D289" s="298">
        <v>-30040.582916704636</v>
      </c>
    </row>
    <row r="290" spans="1:4">
      <c r="A290" s="295">
        <v>39300</v>
      </c>
      <c r="B290" s="296" t="s">
        <v>640</v>
      </c>
      <c r="C290" s="297">
        <v>-755998.92</v>
      </c>
      <c r="D290" s="298">
        <v>-295269.79229757166</v>
      </c>
    </row>
    <row r="291" spans="1:4">
      <c r="A291" s="295">
        <v>39301</v>
      </c>
      <c r="B291" s="296" t="s">
        <v>641</v>
      </c>
      <c r="C291" s="297">
        <v>-33437.22</v>
      </c>
      <c r="D291" s="298">
        <v>-15894.645688248218</v>
      </c>
    </row>
    <row r="292" spans="1:4">
      <c r="A292" s="295">
        <v>39400</v>
      </c>
      <c r="B292" s="296" t="s">
        <v>642</v>
      </c>
      <c r="C292" s="297">
        <v>-549029.81000000006</v>
      </c>
      <c r="D292" s="298">
        <v>-200493.31847713431</v>
      </c>
    </row>
    <row r="293" spans="1:4">
      <c r="A293" s="295">
        <v>39401</v>
      </c>
      <c r="B293" s="296" t="s">
        <v>643</v>
      </c>
      <c r="C293" s="297">
        <v>-386749.13</v>
      </c>
      <c r="D293" s="298">
        <v>-214331.81070318897</v>
      </c>
    </row>
    <row r="294" spans="1:4">
      <c r="A294" s="295">
        <v>39500</v>
      </c>
      <c r="B294" s="296" t="s">
        <v>644</v>
      </c>
      <c r="C294" s="297">
        <v>-1991750.27</v>
      </c>
      <c r="D294" s="298">
        <v>-868569.90851909947</v>
      </c>
    </row>
    <row r="295" spans="1:4">
      <c r="A295" s="295">
        <v>39501</v>
      </c>
      <c r="B295" s="296" t="s">
        <v>645</v>
      </c>
      <c r="C295" s="297">
        <v>-51315.009999999995</v>
      </c>
      <c r="D295" s="298">
        <v>-22980.789593762129</v>
      </c>
    </row>
    <row r="296" spans="1:4">
      <c r="A296" s="295">
        <v>39600</v>
      </c>
      <c r="B296" s="296" t="s">
        <v>646</v>
      </c>
      <c r="C296" s="297">
        <v>-6560163.79</v>
      </c>
      <c r="D296" s="298">
        <v>-2674001.6130466168</v>
      </c>
    </row>
    <row r="297" spans="1:4">
      <c r="A297" s="295">
        <v>39605</v>
      </c>
      <c r="B297" s="296" t="s">
        <v>647</v>
      </c>
      <c r="C297" s="297">
        <v>-969198.40999999992</v>
      </c>
      <c r="D297" s="298">
        <v>-379251.15230396658</v>
      </c>
    </row>
    <row r="298" spans="1:4">
      <c r="A298" s="295">
        <v>39700</v>
      </c>
      <c r="B298" s="296" t="s">
        <v>648</v>
      </c>
      <c r="C298" s="297">
        <v>-3484931.4999999995</v>
      </c>
      <c r="D298" s="298">
        <v>-1465389.7364852265</v>
      </c>
    </row>
    <row r="299" spans="1:4">
      <c r="A299" s="295">
        <v>39703</v>
      </c>
      <c r="B299" s="296" t="s">
        <v>649</v>
      </c>
      <c r="C299" s="297">
        <v>-205809.04</v>
      </c>
      <c r="D299" s="298">
        <v>-106284.45239031261</v>
      </c>
    </row>
    <row r="300" spans="1:4">
      <c r="A300" s="295">
        <v>39705</v>
      </c>
      <c r="B300" s="296" t="s">
        <v>650</v>
      </c>
      <c r="C300" s="297">
        <v>-932702.7699999999</v>
      </c>
      <c r="D300" s="298">
        <v>-359839.72837116505</v>
      </c>
    </row>
    <row r="301" spans="1:4">
      <c r="A301" s="295">
        <v>39800</v>
      </c>
      <c r="B301" s="296" t="s">
        <v>651</v>
      </c>
      <c r="C301" s="297">
        <v>-3929400.7100000004</v>
      </c>
      <c r="D301" s="298">
        <v>-1594649.9815433512</v>
      </c>
    </row>
    <row r="302" spans="1:4">
      <c r="A302" s="295">
        <v>39805</v>
      </c>
      <c r="B302" s="296" t="s">
        <v>652</v>
      </c>
      <c r="C302" s="297">
        <v>-474521.84</v>
      </c>
      <c r="D302" s="298">
        <v>-185528.20962891015</v>
      </c>
    </row>
    <row r="303" spans="1:4">
      <c r="A303" s="295">
        <v>39900</v>
      </c>
      <c r="B303" s="296" t="s">
        <v>653</v>
      </c>
      <c r="C303" s="297">
        <v>-2021281.27</v>
      </c>
      <c r="D303" s="298">
        <v>-808871.01851954835</v>
      </c>
    </row>
    <row r="304" spans="1:4">
      <c r="A304" s="295">
        <v>40000</v>
      </c>
      <c r="B304" s="296" t="s">
        <v>654</v>
      </c>
      <c r="C304" s="297">
        <v>-4941924.7200000007</v>
      </c>
      <c r="D304" s="298">
        <v>-1384340.341310259</v>
      </c>
    </row>
    <row r="305" spans="1:4">
      <c r="A305" s="295">
        <v>51000</v>
      </c>
      <c r="B305" s="296" t="s">
        <v>655</v>
      </c>
      <c r="C305" s="297">
        <v>-35286965.799999997</v>
      </c>
      <c r="D305" s="298">
        <v>-12704527.441417411</v>
      </c>
    </row>
    <row r="306" spans="1:4">
      <c r="A306" s="331">
        <v>51000.2</v>
      </c>
      <c r="B306" s="296" t="s">
        <v>656</v>
      </c>
      <c r="C306" s="297">
        <v>-39656</v>
      </c>
      <c r="D306" s="298">
        <v>-9226.7211867407586</v>
      </c>
    </row>
    <row r="307" spans="1:4">
      <c r="A307" s="331">
        <v>51000.3</v>
      </c>
      <c r="B307" s="296" t="s">
        <v>657</v>
      </c>
      <c r="C307" s="297">
        <v>-953347</v>
      </c>
      <c r="D307" s="298">
        <v>-343561.60004161589</v>
      </c>
    </row>
    <row r="308" spans="1:4">
      <c r="A308" s="295">
        <v>60000</v>
      </c>
      <c r="B308" s="296" t="s">
        <v>658</v>
      </c>
      <c r="C308" s="297">
        <v>-233884.37999999998</v>
      </c>
      <c r="D308" s="298">
        <v>-61948.839869379364</v>
      </c>
    </row>
    <row r="309" spans="1:4">
      <c r="A309" s="295">
        <v>90901</v>
      </c>
      <c r="B309" s="296" t="s">
        <v>659</v>
      </c>
      <c r="C309" s="297">
        <v>-962335.51</v>
      </c>
      <c r="D309" s="298">
        <v>-389023.17036378238</v>
      </c>
    </row>
    <row r="310" spans="1:4">
      <c r="A310" s="295">
        <v>91041</v>
      </c>
      <c r="B310" s="296" t="s">
        <v>660</v>
      </c>
      <c r="C310" s="297">
        <v>-178496.17</v>
      </c>
      <c r="D310" s="298">
        <v>-81102.575072669686</v>
      </c>
    </row>
    <row r="311" spans="1:4">
      <c r="A311" s="295">
        <v>91111</v>
      </c>
      <c r="B311" s="296" t="s">
        <v>661</v>
      </c>
      <c r="C311" s="297">
        <v>-99901.799999999988</v>
      </c>
      <c r="D311" s="298">
        <v>-34039.845798899551</v>
      </c>
    </row>
    <row r="312" spans="1:4">
      <c r="A312" s="295">
        <v>91151</v>
      </c>
      <c r="B312" s="296" t="s">
        <v>662</v>
      </c>
      <c r="C312" s="297">
        <v>-241946.81000000003</v>
      </c>
      <c r="D312" s="298">
        <v>-108926.68562073608</v>
      </c>
    </row>
    <row r="313" spans="1:4">
      <c r="A313" s="295">
        <v>98101</v>
      </c>
      <c r="B313" s="296" t="s">
        <v>663</v>
      </c>
      <c r="C313" s="297">
        <v>-1197087.95</v>
      </c>
      <c r="D313" s="298">
        <v>-497272.21230058314</v>
      </c>
    </row>
    <row r="314" spans="1:4">
      <c r="A314" s="295">
        <v>98103</v>
      </c>
      <c r="B314" s="296" t="s">
        <v>664</v>
      </c>
      <c r="C314" s="297">
        <v>-234932.69</v>
      </c>
      <c r="D314" s="298">
        <v>-96141.230072977778</v>
      </c>
    </row>
    <row r="315" spans="1:4">
      <c r="A315" s="295">
        <v>98111</v>
      </c>
      <c r="B315" s="296" t="s">
        <v>665</v>
      </c>
      <c r="C315" s="297">
        <v>-415940.95</v>
      </c>
      <c r="D315" s="298">
        <v>-183939.0850235704</v>
      </c>
    </row>
    <row r="316" spans="1:4">
      <c r="A316" s="295">
        <v>98131</v>
      </c>
      <c r="B316" s="296" t="s">
        <v>666</v>
      </c>
      <c r="C316" s="297">
        <v>-118685.78</v>
      </c>
      <c r="D316" s="298">
        <v>-42539.074063175212</v>
      </c>
    </row>
    <row r="317" spans="1:4">
      <c r="A317" s="295">
        <v>99401</v>
      </c>
      <c r="B317" s="296" t="s">
        <v>667</v>
      </c>
      <c r="C317" s="297">
        <v>-361973.77999999997</v>
      </c>
      <c r="D317" s="298">
        <v>-141618.55110185847</v>
      </c>
    </row>
    <row r="318" spans="1:4">
      <c r="A318" s="295">
        <v>99521</v>
      </c>
      <c r="B318" s="296" t="s">
        <v>668</v>
      </c>
      <c r="C318" s="297">
        <v>-186212.16999999998</v>
      </c>
      <c r="D318" s="298">
        <v>-88425.840837244454</v>
      </c>
    </row>
    <row r="319" spans="1:4" s="307" customFormat="1" ht="16.5" thickBot="1">
      <c r="A319" s="295">
        <v>99831</v>
      </c>
      <c r="B319" s="296" t="s">
        <v>669</v>
      </c>
      <c r="C319" s="302">
        <v>-26712.519999999997</v>
      </c>
      <c r="D319" s="303">
        <v>-10127.385621561041</v>
      </c>
    </row>
    <row r="320" spans="1:4" s="307" customFormat="1" ht="18" customHeight="1" thickBot="1">
      <c r="A320" s="308"/>
      <c r="B320" s="309" t="s">
        <v>325</v>
      </c>
      <c r="C320" s="314">
        <v>-1163115168.7600002</v>
      </c>
      <c r="D320" s="315">
        <v>-475200000.00000024</v>
      </c>
    </row>
    <row r="321" spans="1:4" ht="18" customHeight="1">
      <c r="A321" s="317"/>
      <c r="B321" s="318"/>
      <c r="C321" s="319"/>
      <c r="D321" s="320"/>
    </row>
    <row r="322" spans="1:4" ht="18" customHeight="1"/>
    <row r="323" spans="1:4" ht="18" customHeight="1"/>
    <row r="324" spans="1:4" ht="18" customHeight="1"/>
    <row r="325" spans="1:4" ht="18" customHeight="1"/>
    <row r="326" spans="1:4" ht="18" customHeight="1"/>
    <row r="327" spans="1:4" ht="18" customHeight="1"/>
    <row r="328" spans="1:4" ht="18" customHeight="1"/>
    <row r="329" spans="1:4" ht="18" customHeight="1"/>
    <row r="330" spans="1:4" ht="18" customHeight="1"/>
    <row r="331" spans="1:4" ht="18" customHeight="1"/>
    <row r="332" spans="1:4" ht="18" customHeight="1"/>
    <row r="333" spans="1:4" ht="18" customHeight="1"/>
    <row r="334" spans="1:4" ht="18" customHeight="1"/>
    <row r="335" spans="1:4" ht="18" customHeight="1"/>
    <row r="336" spans="1:4"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36"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54"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sheetData>
  <printOptions horizontalCentered="1"/>
  <pageMargins left="0.25" right="0.25" top="0.75" bottom="0.75" header="0.25" footer="0.25"/>
  <pageSetup scale="40" firstPageNumber="7" fitToWidth="3" orientation="landscape" verticalDpi="300" r:id="rId1"/>
  <headerFooter scaleWithDoc="0" alignWithMargins="0">
    <oddHeader>&amp;L&amp;"Arial,Bold"APPENDIX: GASB 75 Calculations for North Carolina State Health Plan
Information as of June 30, 2018 to be Reported June 30, 2019</oddHeader>
    <oddFooter>&amp;L&amp;G&amp;R&amp;P</oddFooter>
  </headerFooter>
  <rowBreaks count="1" manualBreakCount="1">
    <brk id="321"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11"/>
  <sheetViews>
    <sheetView zoomScale="80" zoomScaleNormal="80" workbookViewId="0">
      <selection activeCell="A30" sqref="A30"/>
    </sheetView>
  </sheetViews>
  <sheetFormatPr defaultColWidth="9.140625" defaultRowHeight="15"/>
  <cols>
    <col min="1" max="1" width="12.140625" style="3" bestFit="1" customWidth="1"/>
    <col min="2" max="2" width="53.7109375" style="3" bestFit="1" customWidth="1"/>
    <col min="3" max="3" width="28.28515625" style="6" customWidth="1"/>
    <col min="4" max="16384" width="9.140625" style="3"/>
  </cols>
  <sheetData>
    <row r="1" spans="1:3">
      <c r="A1" s="9" t="s">
        <v>329</v>
      </c>
      <c r="B1" s="9" t="s">
        <v>330</v>
      </c>
      <c r="C1" s="8" t="s">
        <v>741</v>
      </c>
    </row>
    <row r="2" spans="1:3">
      <c r="A2" s="2" t="s">
        <v>359</v>
      </c>
      <c r="B2" s="3" t="s">
        <v>670</v>
      </c>
      <c r="C2" s="1">
        <v>0</v>
      </c>
    </row>
    <row r="3" spans="1:3">
      <c r="A3" s="3">
        <v>10200</v>
      </c>
      <c r="B3" s="3" t="s">
        <v>0</v>
      </c>
      <c r="C3" s="1">
        <v>1054383.45</v>
      </c>
    </row>
    <row r="4" spans="1:3">
      <c r="A4" s="3">
        <v>10400</v>
      </c>
      <c r="B4" s="3" t="s">
        <v>1</v>
      </c>
      <c r="C4" s="1">
        <v>3065485.26</v>
      </c>
    </row>
    <row r="5" spans="1:3">
      <c r="A5" s="3">
        <v>10500</v>
      </c>
      <c r="B5" s="3" t="s">
        <v>2</v>
      </c>
      <c r="C5" s="1">
        <v>700465.87</v>
      </c>
    </row>
    <row r="6" spans="1:3">
      <c r="A6" s="3">
        <v>10700</v>
      </c>
      <c r="B6" s="3" t="s">
        <v>331</v>
      </c>
      <c r="C6" s="1">
        <v>5122785.29</v>
      </c>
    </row>
    <row r="7" spans="1:3">
      <c r="A7" s="3">
        <v>10800</v>
      </c>
      <c r="B7" s="3" t="s">
        <v>3</v>
      </c>
      <c r="C7" s="1">
        <v>20950122.559999999</v>
      </c>
    </row>
    <row r="8" spans="1:3">
      <c r="A8" s="3">
        <v>10850</v>
      </c>
      <c r="B8" s="3" t="s">
        <v>4</v>
      </c>
      <c r="C8" s="1">
        <v>232033.58</v>
      </c>
    </row>
    <row r="9" spans="1:3">
      <c r="A9" s="3">
        <v>10900</v>
      </c>
      <c r="B9" s="3" t="s">
        <v>5</v>
      </c>
      <c r="C9" s="1">
        <v>1862427.62</v>
      </c>
    </row>
    <row r="10" spans="1:3">
      <c r="A10" s="3">
        <v>10910</v>
      </c>
      <c r="B10" s="3" t="s">
        <v>6</v>
      </c>
      <c r="C10" s="1">
        <v>310616.96000000002</v>
      </c>
    </row>
    <row r="11" spans="1:3">
      <c r="A11" s="3">
        <v>10930</v>
      </c>
      <c r="B11" s="3" t="s">
        <v>7</v>
      </c>
      <c r="C11" s="1">
        <v>5603562.1200000001</v>
      </c>
    </row>
    <row r="12" spans="1:3">
      <c r="A12" s="3">
        <v>10940</v>
      </c>
      <c r="B12" s="3" t="s">
        <v>8</v>
      </c>
      <c r="C12" s="1">
        <v>754965.66</v>
      </c>
    </row>
    <row r="13" spans="1:3">
      <c r="A13" s="3">
        <v>10950</v>
      </c>
      <c r="B13" s="3" t="s">
        <v>9</v>
      </c>
      <c r="C13" s="1">
        <v>874245.78</v>
      </c>
    </row>
    <row r="14" spans="1:3">
      <c r="A14" s="3">
        <v>11050</v>
      </c>
      <c r="B14" s="3" t="s">
        <v>711</v>
      </c>
      <c r="C14" s="1">
        <v>272269.62</v>
      </c>
    </row>
    <row r="15" spans="1:3">
      <c r="A15" s="3">
        <v>11300</v>
      </c>
      <c r="B15" s="3" t="s">
        <v>10</v>
      </c>
      <c r="C15" s="1">
        <v>5387846.9899999993</v>
      </c>
    </row>
    <row r="16" spans="1:3">
      <c r="A16" s="3">
        <v>11310</v>
      </c>
      <c r="B16" s="3" t="s">
        <v>11</v>
      </c>
      <c r="C16" s="1">
        <v>592088.42999999993</v>
      </c>
    </row>
    <row r="17" spans="1:3">
      <c r="A17" s="3">
        <v>11600</v>
      </c>
      <c r="B17" s="3" t="s">
        <v>12</v>
      </c>
      <c r="C17" s="1">
        <v>2188976.6199999996</v>
      </c>
    </row>
    <row r="18" spans="1:3">
      <c r="A18" s="3">
        <v>11900</v>
      </c>
      <c r="B18" s="3" t="s">
        <v>13</v>
      </c>
      <c r="C18" s="1">
        <v>286025.36999999994</v>
      </c>
    </row>
    <row r="19" spans="1:3">
      <c r="A19" s="3">
        <v>12100</v>
      </c>
      <c r="B19" s="3" t="s">
        <v>14</v>
      </c>
      <c r="C19" s="1">
        <v>260225.28</v>
      </c>
    </row>
    <row r="20" spans="1:3">
      <c r="A20" s="3">
        <v>12150</v>
      </c>
      <c r="B20" s="3" t="s">
        <v>15</v>
      </c>
      <c r="C20" s="1">
        <v>36064.11</v>
      </c>
    </row>
    <row r="21" spans="1:3">
      <c r="A21" s="3">
        <v>12160</v>
      </c>
      <c r="B21" s="3" t="s">
        <v>16</v>
      </c>
      <c r="C21" s="1">
        <v>2084214.7300000002</v>
      </c>
    </row>
    <row r="22" spans="1:3">
      <c r="A22" s="3">
        <v>12220</v>
      </c>
      <c r="B22" s="3" t="s">
        <v>17</v>
      </c>
      <c r="C22" s="1">
        <v>51986037.969999999</v>
      </c>
    </row>
    <row r="23" spans="1:3">
      <c r="A23" s="3">
        <v>12510</v>
      </c>
      <c r="B23" s="3" t="s">
        <v>18</v>
      </c>
      <c r="C23" s="1">
        <v>5374195.21</v>
      </c>
    </row>
    <row r="24" spans="1:3">
      <c r="A24" s="3">
        <v>12600</v>
      </c>
      <c r="B24" s="3" t="s">
        <v>19</v>
      </c>
      <c r="C24" s="1">
        <v>2276071.1799999997</v>
      </c>
    </row>
    <row r="25" spans="1:3">
      <c r="A25" s="3">
        <v>12700</v>
      </c>
      <c r="B25" s="3" t="s">
        <v>20</v>
      </c>
      <c r="C25" s="1">
        <v>1302054.3399999996</v>
      </c>
    </row>
    <row r="26" spans="1:3">
      <c r="A26" s="3">
        <v>13500</v>
      </c>
      <c r="B26" s="3" t="s">
        <v>21</v>
      </c>
      <c r="C26" s="1">
        <v>4523861.3</v>
      </c>
    </row>
    <row r="27" spans="1:3">
      <c r="A27" s="3">
        <v>13700</v>
      </c>
      <c r="B27" s="3" t="s">
        <v>22</v>
      </c>
      <c r="C27" s="1">
        <v>552553.31000000006</v>
      </c>
    </row>
    <row r="28" spans="1:3">
      <c r="A28" s="3">
        <v>14300</v>
      </c>
      <c r="B28" s="3" t="s">
        <v>23</v>
      </c>
      <c r="C28" s="1">
        <v>1506470.85</v>
      </c>
    </row>
    <row r="29" spans="1:3">
      <c r="A29" s="3">
        <v>14300.2</v>
      </c>
      <c r="B29" s="3" t="s">
        <v>394</v>
      </c>
      <c r="C29" s="1">
        <v>210639</v>
      </c>
    </row>
    <row r="30" spans="1:3">
      <c r="A30" s="3">
        <v>18400</v>
      </c>
      <c r="B30" s="3" t="s">
        <v>332</v>
      </c>
      <c r="C30" s="1">
        <v>5797925.1900000004</v>
      </c>
    </row>
    <row r="31" spans="1:3">
      <c r="A31" s="3">
        <v>18600</v>
      </c>
      <c r="B31" s="3" t="s">
        <v>24</v>
      </c>
      <c r="C31" s="1">
        <v>16682.100000000002</v>
      </c>
    </row>
    <row r="32" spans="1:3">
      <c r="A32" s="3">
        <v>18640</v>
      </c>
      <c r="B32" s="3" t="s">
        <v>25</v>
      </c>
      <c r="C32" s="1">
        <v>1982.5200000000002</v>
      </c>
    </row>
    <row r="33" spans="1:4">
      <c r="A33" s="3">
        <v>18690</v>
      </c>
      <c r="B33" s="3" t="s">
        <v>26</v>
      </c>
      <c r="C33" s="1">
        <v>0</v>
      </c>
    </row>
    <row r="34" spans="1:4">
      <c r="A34" s="3">
        <v>18740</v>
      </c>
      <c r="B34" s="3" t="s">
        <v>27</v>
      </c>
      <c r="C34" s="1">
        <v>8947.26</v>
      </c>
    </row>
    <row r="35" spans="1:4">
      <c r="A35" s="3">
        <v>18780</v>
      </c>
      <c r="B35" s="3" t="s">
        <v>28</v>
      </c>
      <c r="C35" s="1">
        <v>17315.330000000002</v>
      </c>
    </row>
    <row r="36" spans="1:4">
      <c r="A36" s="3">
        <v>19005</v>
      </c>
      <c r="B36" s="3" t="s">
        <v>29</v>
      </c>
      <c r="C36" s="1">
        <v>943803.58000000007</v>
      </c>
    </row>
    <row r="37" spans="1:4">
      <c r="A37" s="3">
        <v>19100</v>
      </c>
      <c r="B37" s="3" t="s">
        <v>30</v>
      </c>
      <c r="C37" s="1">
        <v>69629283.639999986</v>
      </c>
    </row>
    <row r="38" spans="1:4" s="5" customFormat="1">
      <c r="A38" s="5">
        <v>20100</v>
      </c>
      <c r="B38" s="5" t="s">
        <v>31</v>
      </c>
      <c r="C38" s="1">
        <v>11844684.210000001</v>
      </c>
      <c r="D38" s="3"/>
    </row>
    <row r="39" spans="1:4">
      <c r="A39" s="3">
        <v>20200</v>
      </c>
      <c r="B39" s="3" t="s">
        <v>32</v>
      </c>
      <c r="C39" s="1">
        <v>1865281.66</v>
      </c>
    </row>
    <row r="40" spans="1:4">
      <c r="A40" s="3">
        <v>20300</v>
      </c>
      <c r="B40" s="3" t="s">
        <v>33</v>
      </c>
      <c r="C40" s="1">
        <v>27087693.690000005</v>
      </c>
    </row>
    <row r="41" spans="1:4">
      <c r="A41" s="3">
        <v>20400</v>
      </c>
      <c r="B41" s="3" t="s">
        <v>34</v>
      </c>
      <c r="C41" s="1">
        <v>1402857.7299999997</v>
      </c>
    </row>
    <row r="42" spans="1:4">
      <c r="A42" s="3">
        <v>20600</v>
      </c>
      <c r="B42" s="3" t="s">
        <v>35</v>
      </c>
      <c r="C42" s="1">
        <v>3362040.4299999997</v>
      </c>
    </row>
    <row r="43" spans="1:4">
      <c r="A43" s="3">
        <v>20700</v>
      </c>
      <c r="B43" s="3" t="s">
        <v>36</v>
      </c>
      <c r="C43" s="1">
        <v>7178910.6600000001</v>
      </c>
    </row>
    <row r="44" spans="1:4">
      <c r="A44" s="3">
        <v>20800</v>
      </c>
      <c r="B44" s="3" t="s">
        <v>37</v>
      </c>
      <c r="C44" s="1">
        <v>5435778.5300000003</v>
      </c>
    </row>
    <row r="45" spans="1:4">
      <c r="A45" s="3">
        <v>20900</v>
      </c>
      <c r="B45" s="3" t="s">
        <v>38</v>
      </c>
      <c r="C45" s="1">
        <v>11862048.800000001</v>
      </c>
    </row>
    <row r="46" spans="1:4">
      <c r="A46" s="3">
        <v>21200</v>
      </c>
      <c r="B46" s="3" t="s">
        <v>39</v>
      </c>
      <c r="C46" s="1">
        <v>3428775.3999999994</v>
      </c>
    </row>
    <row r="47" spans="1:4">
      <c r="A47" s="3">
        <v>21300</v>
      </c>
      <c r="B47" s="3" t="s">
        <v>40</v>
      </c>
      <c r="C47" s="1">
        <v>42096863.450000003</v>
      </c>
    </row>
    <row r="48" spans="1:4">
      <c r="A48" s="3">
        <v>21520</v>
      </c>
      <c r="B48" s="3" t="s">
        <v>333</v>
      </c>
      <c r="C48" s="1">
        <v>75448967.75</v>
      </c>
    </row>
    <row r="49" spans="1:3">
      <c r="A49" s="3">
        <v>21525</v>
      </c>
      <c r="B49" s="3" t="s">
        <v>42</v>
      </c>
      <c r="C49" s="1">
        <v>1794899.7699999996</v>
      </c>
    </row>
    <row r="50" spans="1:3">
      <c r="A50" s="3">
        <v>21525.200000000001</v>
      </c>
      <c r="B50" s="3" t="s">
        <v>714</v>
      </c>
      <c r="C50" s="1">
        <v>219917</v>
      </c>
    </row>
    <row r="51" spans="1:3">
      <c r="A51" s="3">
        <v>21550</v>
      </c>
      <c r="B51" s="3" t="s">
        <v>43</v>
      </c>
      <c r="C51" s="1">
        <v>44299977.439999998</v>
      </c>
    </row>
    <row r="52" spans="1:3">
      <c r="A52" s="3">
        <v>21570</v>
      </c>
      <c r="B52" s="3" t="s">
        <v>44</v>
      </c>
      <c r="C52" s="1">
        <v>219600.17000000004</v>
      </c>
    </row>
    <row r="53" spans="1:3">
      <c r="A53" s="3">
        <v>21800</v>
      </c>
      <c r="B53" s="3" t="s">
        <v>45</v>
      </c>
      <c r="C53" s="1">
        <v>6133797.1999999993</v>
      </c>
    </row>
    <row r="54" spans="1:3">
      <c r="A54" s="3">
        <v>21900</v>
      </c>
      <c r="B54" s="3" t="s">
        <v>46</v>
      </c>
      <c r="C54" s="1">
        <v>3524097.2</v>
      </c>
    </row>
    <row r="55" spans="1:3">
      <c r="A55" s="3">
        <v>22000</v>
      </c>
      <c r="B55" s="3" t="s">
        <v>47</v>
      </c>
      <c r="C55" s="1">
        <v>3750068.24</v>
      </c>
    </row>
    <row r="56" spans="1:3">
      <c r="A56" s="3">
        <v>23000</v>
      </c>
      <c r="B56" s="3" t="s">
        <v>48</v>
      </c>
      <c r="C56" s="1">
        <v>2708034.72</v>
      </c>
    </row>
    <row r="57" spans="1:3">
      <c r="A57" s="3">
        <v>23100</v>
      </c>
      <c r="B57" s="3" t="s">
        <v>49</v>
      </c>
      <c r="C57" s="1">
        <v>16936137.759999998</v>
      </c>
    </row>
    <row r="58" spans="1:3">
      <c r="A58" s="3">
        <v>23200</v>
      </c>
      <c r="B58" s="3" t="s">
        <v>50</v>
      </c>
      <c r="C58" s="1">
        <v>9151353.790000001</v>
      </c>
    </row>
    <row r="59" spans="1:3">
      <c r="A59" s="3">
        <v>30000</v>
      </c>
      <c r="B59" s="3" t="s">
        <v>51</v>
      </c>
      <c r="C59" s="1">
        <v>843184.28999999992</v>
      </c>
    </row>
    <row r="60" spans="1:3">
      <c r="A60" s="3">
        <v>30100</v>
      </c>
      <c r="B60" s="3" t="s">
        <v>52</v>
      </c>
      <c r="C60" s="1">
        <v>7693288.6700000009</v>
      </c>
    </row>
    <row r="61" spans="1:3">
      <c r="A61" s="3">
        <v>30102</v>
      </c>
      <c r="B61" s="3" t="s">
        <v>53</v>
      </c>
      <c r="C61" s="1">
        <v>142658.76</v>
      </c>
    </row>
    <row r="62" spans="1:3">
      <c r="A62" s="3">
        <v>30103</v>
      </c>
      <c r="B62" s="3" t="s">
        <v>54</v>
      </c>
      <c r="C62" s="1">
        <v>191174.44000000003</v>
      </c>
    </row>
    <row r="63" spans="1:3">
      <c r="A63" s="3">
        <v>30104</v>
      </c>
      <c r="B63" s="3" t="s">
        <v>55</v>
      </c>
      <c r="C63" s="1">
        <v>86944.120000000024</v>
      </c>
    </row>
    <row r="64" spans="1:3">
      <c r="A64" s="3">
        <v>30105</v>
      </c>
      <c r="B64" s="3" t="s">
        <v>56</v>
      </c>
      <c r="C64" s="1">
        <v>896283.80999999994</v>
      </c>
    </row>
    <row r="65" spans="1:3">
      <c r="A65" s="3">
        <v>30200</v>
      </c>
      <c r="B65" s="3" t="s">
        <v>57</v>
      </c>
      <c r="C65" s="1">
        <v>1823755.4200000004</v>
      </c>
    </row>
    <row r="66" spans="1:3">
      <c r="A66" s="3">
        <v>30300</v>
      </c>
      <c r="B66" s="3" t="s">
        <v>58</v>
      </c>
      <c r="C66" s="1">
        <v>599547.2699999999</v>
      </c>
    </row>
    <row r="67" spans="1:3">
      <c r="A67" s="3">
        <v>30400</v>
      </c>
      <c r="B67" s="3" t="s">
        <v>59</v>
      </c>
      <c r="C67" s="1">
        <v>1197754.99</v>
      </c>
    </row>
    <row r="68" spans="1:3">
      <c r="A68" s="3">
        <v>30405</v>
      </c>
      <c r="B68" s="3" t="s">
        <v>60</v>
      </c>
      <c r="C68" s="1">
        <v>657772.26000000013</v>
      </c>
    </row>
    <row r="69" spans="1:3">
      <c r="A69" s="3">
        <v>30500</v>
      </c>
      <c r="B69" s="3" t="s">
        <v>61</v>
      </c>
      <c r="C69" s="1">
        <v>1213636.71</v>
      </c>
    </row>
    <row r="70" spans="1:3">
      <c r="A70" s="3">
        <v>30600</v>
      </c>
      <c r="B70" s="3" t="s">
        <v>62</v>
      </c>
      <c r="C70" s="1">
        <v>869607.75</v>
      </c>
    </row>
    <row r="71" spans="1:3">
      <c r="A71" s="3">
        <v>30601</v>
      </c>
      <c r="B71" s="3" t="s">
        <v>63</v>
      </c>
      <c r="C71" s="1">
        <v>16083.73</v>
      </c>
    </row>
    <row r="72" spans="1:3">
      <c r="A72" s="3">
        <v>30700</v>
      </c>
      <c r="B72" s="3" t="s">
        <v>64</v>
      </c>
      <c r="C72" s="1">
        <v>2395727.6999999997</v>
      </c>
    </row>
    <row r="73" spans="1:3">
      <c r="A73" s="3">
        <v>30705</v>
      </c>
      <c r="B73" s="3" t="s">
        <v>65</v>
      </c>
      <c r="C73" s="1">
        <v>457414.77</v>
      </c>
    </row>
    <row r="74" spans="1:3">
      <c r="A74" s="3">
        <v>30800</v>
      </c>
      <c r="B74" s="3" t="s">
        <v>66</v>
      </c>
      <c r="C74" s="1">
        <v>825621.34000000008</v>
      </c>
    </row>
    <row r="75" spans="1:3">
      <c r="A75" s="3">
        <v>30900</v>
      </c>
      <c r="B75" s="3" t="s">
        <v>67</v>
      </c>
      <c r="C75" s="1">
        <v>1624932.1900000002</v>
      </c>
    </row>
    <row r="76" spans="1:3">
      <c r="A76" s="3">
        <v>30905</v>
      </c>
      <c r="B76" s="3" t="s">
        <v>68</v>
      </c>
      <c r="C76" s="1">
        <v>388211.29000000004</v>
      </c>
    </row>
    <row r="77" spans="1:3">
      <c r="A77" s="3">
        <v>31000</v>
      </c>
      <c r="B77" s="3" t="s">
        <v>69</v>
      </c>
      <c r="C77" s="1">
        <v>4677667.74</v>
      </c>
    </row>
    <row r="78" spans="1:3">
      <c r="A78" s="3">
        <v>31005</v>
      </c>
      <c r="B78" s="3" t="s">
        <v>70</v>
      </c>
      <c r="C78" s="1">
        <v>477362.99</v>
      </c>
    </row>
    <row r="79" spans="1:3">
      <c r="A79" s="3">
        <v>31100</v>
      </c>
      <c r="B79" s="3" t="s">
        <v>71</v>
      </c>
      <c r="C79" s="1">
        <v>9389029.4900000002</v>
      </c>
    </row>
    <row r="80" spans="1:3">
      <c r="A80" s="3">
        <v>31101</v>
      </c>
      <c r="B80" s="3" t="s">
        <v>72</v>
      </c>
      <c r="C80" s="1">
        <v>52729.729999999989</v>
      </c>
    </row>
    <row r="81" spans="1:3">
      <c r="A81" s="3">
        <v>31102</v>
      </c>
      <c r="B81" s="3" t="s">
        <v>73</v>
      </c>
      <c r="C81" s="1">
        <v>151596.84</v>
      </c>
    </row>
    <row r="82" spans="1:3">
      <c r="A82" s="3">
        <v>31105</v>
      </c>
      <c r="B82" s="3" t="s">
        <v>74</v>
      </c>
      <c r="C82" s="1">
        <v>1538435.59</v>
      </c>
    </row>
    <row r="83" spans="1:3">
      <c r="A83" s="3">
        <v>31110</v>
      </c>
      <c r="B83" s="3" t="s">
        <v>75</v>
      </c>
      <c r="C83" s="1">
        <v>2237479.7200000002</v>
      </c>
    </row>
    <row r="84" spans="1:3">
      <c r="A84" s="3">
        <v>31200</v>
      </c>
      <c r="B84" s="3" t="s">
        <v>76</v>
      </c>
      <c r="C84" s="1">
        <v>4152064.4</v>
      </c>
    </row>
    <row r="85" spans="1:3">
      <c r="A85" s="3">
        <v>31205</v>
      </c>
      <c r="B85" s="3" t="s">
        <v>77</v>
      </c>
      <c r="C85" s="1">
        <v>519724.19999999995</v>
      </c>
    </row>
    <row r="86" spans="1:3">
      <c r="A86" s="3">
        <v>31300</v>
      </c>
      <c r="B86" s="3" t="s">
        <v>78</v>
      </c>
      <c r="C86" s="1">
        <v>10988075.500000002</v>
      </c>
    </row>
    <row r="87" spans="1:3">
      <c r="A87" s="3">
        <v>31301</v>
      </c>
      <c r="B87" s="3" t="s">
        <v>79</v>
      </c>
      <c r="C87" s="1">
        <v>221159.86</v>
      </c>
    </row>
    <row r="88" spans="1:3">
      <c r="A88" s="3">
        <v>31320</v>
      </c>
      <c r="B88" s="3" t="s">
        <v>80</v>
      </c>
      <c r="C88" s="1">
        <v>1948435.75</v>
      </c>
    </row>
    <row r="89" spans="1:3">
      <c r="A89" s="3">
        <v>31400</v>
      </c>
      <c r="B89" s="3" t="s">
        <v>81</v>
      </c>
      <c r="C89" s="1">
        <v>4357285.07</v>
      </c>
    </row>
    <row r="90" spans="1:3">
      <c r="A90" s="3">
        <v>31405</v>
      </c>
      <c r="B90" s="3" t="s">
        <v>82</v>
      </c>
      <c r="C90" s="1">
        <v>954428.02000000014</v>
      </c>
    </row>
    <row r="91" spans="1:3">
      <c r="A91" s="3">
        <v>31500</v>
      </c>
      <c r="B91" s="3" t="s">
        <v>83</v>
      </c>
      <c r="C91" s="1">
        <v>719762.72999999986</v>
      </c>
    </row>
    <row r="92" spans="1:3">
      <c r="A92" s="3">
        <v>31600</v>
      </c>
      <c r="B92" s="3" t="s">
        <v>84</v>
      </c>
      <c r="C92" s="1">
        <v>3114322.6299999994</v>
      </c>
    </row>
    <row r="93" spans="1:3">
      <c r="A93" s="3">
        <v>31605</v>
      </c>
      <c r="B93" s="3" t="s">
        <v>85</v>
      </c>
      <c r="C93" s="1">
        <v>515763.57</v>
      </c>
    </row>
    <row r="94" spans="1:3">
      <c r="A94" s="3">
        <v>31700</v>
      </c>
      <c r="B94" s="3" t="s">
        <v>86</v>
      </c>
      <c r="C94" s="1">
        <v>966921.3</v>
      </c>
    </row>
    <row r="95" spans="1:3">
      <c r="A95" s="3">
        <v>31800</v>
      </c>
      <c r="B95" s="3" t="s">
        <v>87</v>
      </c>
      <c r="C95" s="1">
        <v>5501510.7599999988</v>
      </c>
    </row>
    <row r="96" spans="1:3">
      <c r="A96" s="3">
        <v>31805</v>
      </c>
      <c r="B96" s="3" t="s">
        <v>88</v>
      </c>
      <c r="C96" s="1">
        <v>1247075.6800000002</v>
      </c>
    </row>
    <row r="97" spans="1:3">
      <c r="A97" s="3">
        <v>31810</v>
      </c>
      <c r="B97" s="3" t="s">
        <v>89</v>
      </c>
      <c r="C97" s="1">
        <v>1391412.3599999999</v>
      </c>
    </row>
    <row r="98" spans="1:3">
      <c r="A98" s="3">
        <v>31820</v>
      </c>
      <c r="B98" s="3" t="s">
        <v>90</v>
      </c>
      <c r="C98" s="1">
        <v>1120888.22</v>
      </c>
    </row>
    <row r="99" spans="1:3">
      <c r="A99" s="3">
        <v>31900</v>
      </c>
      <c r="B99" s="3" t="s">
        <v>91</v>
      </c>
      <c r="C99" s="1">
        <v>3469901.26</v>
      </c>
    </row>
    <row r="100" spans="1:3">
      <c r="A100" s="3">
        <v>32000</v>
      </c>
      <c r="B100" s="3" t="s">
        <v>92</v>
      </c>
      <c r="C100" s="1">
        <v>1410710.6600000001</v>
      </c>
    </row>
    <row r="101" spans="1:3">
      <c r="A101" s="3">
        <v>32005</v>
      </c>
      <c r="B101" s="3" t="s">
        <v>93</v>
      </c>
      <c r="C101" s="1">
        <v>308212.02</v>
      </c>
    </row>
    <row r="102" spans="1:3">
      <c r="A102" s="3">
        <v>32100</v>
      </c>
      <c r="B102" s="3" t="s">
        <v>94</v>
      </c>
      <c r="C102" s="1">
        <v>820799.44</v>
      </c>
    </row>
    <row r="103" spans="1:3">
      <c r="A103" s="3">
        <v>32200</v>
      </c>
      <c r="B103" s="3" t="s">
        <v>95</v>
      </c>
      <c r="C103" s="1">
        <v>548468.70000000007</v>
      </c>
    </row>
    <row r="104" spans="1:3">
      <c r="A104" s="3">
        <v>32300</v>
      </c>
      <c r="B104" s="3" t="s">
        <v>96</v>
      </c>
      <c r="C104" s="1">
        <v>5345600.59</v>
      </c>
    </row>
    <row r="105" spans="1:3">
      <c r="A105" s="3">
        <v>32305</v>
      </c>
      <c r="B105" s="3" t="s">
        <v>334</v>
      </c>
      <c r="C105" s="1">
        <v>620567.02</v>
      </c>
    </row>
    <row r="106" spans="1:3">
      <c r="A106" s="3">
        <v>32400</v>
      </c>
      <c r="B106" s="3" t="s">
        <v>97</v>
      </c>
      <c r="C106" s="1">
        <v>2038098.5200000003</v>
      </c>
    </row>
    <row r="107" spans="1:3">
      <c r="A107" s="3">
        <v>32405</v>
      </c>
      <c r="B107" s="3" t="s">
        <v>98</v>
      </c>
      <c r="C107" s="1">
        <v>582347.84</v>
      </c>
    </row>
    <row r="108" spans="1:3">
      <c r="A108" s="3">
        <v>32410</v>
      </c>
      <c r="B108" s="3" t="s">
        <v>99</v>
      </c>
      <c r="C108" s="1">
        <v>877608.29999999981</v>
      </c>
    </row>
    <row r="109" spans="1:3">
      <c r="A109" s="3">
        <v>32500</v>
      </c>
      <c r="B109" s="3" t="s">
        <v>335</v>
      </c>
      <c r="C109" s="1">
        <v>4643449.4399999995</v>
      </c>
    </row>
    <row r="110" spans="1:3">
      <c r="A110" s="3">
        <v>32505</v>
      </c>
      <c r="B110" s="3" t="s">
        <v>100</v>
      </c>
      <c r="C110" s="1">
        <v>729187.12</v>
      </c>
    </row>
    <row r="111" spans="1:3">
      <c r="A111" s="3">
        <v>32600</v>
      </c>
      <c r="B111" s="3" t="s">
        <v>101</v>
      </c>
      <c r="C111" s="1">
        <v>16719898.379999997</v>
      </c>
    </row>
    <row r="112" spans="1:3">
      <c r="A112" s="3">
        <v>32605</v>
      </c>
      <c r="B112" s="3" t="s">
        <v>102</v>
      </c>
      <c r="C112" s="1">
        <v>2615525.0999999996</v>
      </c>
    </row>
    <row r="113" spans="1:3">
      <c r="A113" s="3">
        <v>32700</v>
      </c>
      <c r="B113" s="3" t="s">
        <v>103</v>
      </c>
      <c r="C113" s="1">
        <v>1555753.44</v>
      </c>
    </row>
    <row r="114" spans="1:3">
      <c r="A114" s="3">
        <v>32800</v>
      </c>
      <c r="B114" s="3" t="s">
        <v>104</v>
      </c>
      <c r="C114" s="1">
        <v>2276660.88</v>
      </c>
    </row>
    <row r="115" spans="1:3">
      <c r="A115" s="3">
        <v>32900</v>
      </c>
      <c r="B115" s="3" t="s">
        <v>105</v>
      </c>
      <c r="C115" s="1">
        <v>5934855.790000001</v>
      </c>
    </row>
    <row r="116" spans="1:3">
      <c r="A116" s="3">
        <v>32901</v>
      </c>
      <c r="B116" s="3" t="s">
        <v>336</v>
      </c>
      <c r="C116" s="1">
        <v>99053.829999999987</v>
      </c>
    </row>
    <row r="117" spans="1:3">
      <c r="A117" s="3">
        <v>32905</v>
      </c>
      <c r="B117" s="3" t="s">
        <v>106</v>
      </c>
      <c r="C117" s="1">
        <v>879331.95000000007</v>
      </c>
    </row>
    <row r="118" spans="1:3">
      <c r="A118" s="3">
        <v>32910</v>
      </c>
      <c r="B118" s="3" t="s">
        <v>107</v>
      </c>
      <c r="C118" s="1">
        <v>1205253.6399999999</v>
      </c>
    </row>
    <row r="119" spans="1:3">
      <c r="A119" s="3">
        <v>32920</v>
      </c>
      <c r="B119" s="3" t="s">
        <v>108</v>
      </c>
      <c r="C119" s="1">
        <v>952800.23000000021</v>
      </c>
    </row>
    <row r="120" spans="1:3">
      <c r="A120" s="3">
        <v>33000</v>
      </c>
      <c r="B120" s="3" t="s">
        <v>109</v>
      </c>
      <c r="C120" s="1">
        <v>2253735.4699999997</v>
      </c>
    </row>
    <row r="121" spans="1:3">
      <c r="A121" s="3">
        <v>33001</v>
      </c>
      <c r="B121" s="3" t="s">
        <v>110</v>
      </c>
      <c r="C121" s="1">
        <v>58978.87</v>
      </c>
    </row>
    <row r="122" spans="1:3">
      <c r="A122" s="3">
        <v>33027</v>
      </c>
      <c r="B122" s="3" t="s">
        <v>111</v>
      </c>
      <c r="C122" s="1">
        <v>274536.29000000004</v>
      </c>
    </row>
    <row r="123" spans="1:3">
      <c r="A123" s="3">
        <v>33100</v>
      </c>
      <c r="B123" s="3" t="s">
        <v>112</v>
      </c>
      <c r="C123" s="1">
        <v>3204608.3999999994</v>
      </c>
    </row>
    <row r="124" spans="1:3">
      <c r="A124" s="3">
        <v>33105</v>
      </c>
      <c r="B124" s="3" t="s">
        <v>113</v>
      </c>
      <c r="C124" s="1">
        <v>365218.42000000004</v>
      </c>
    </row>
    <row r="125" spans="1:3">
      <c r="A125" s="3">
        <v>33200</v>
      </c>
      <c r="B125" s="3" t="s">
        <v>114</v>
      </c>
      <c r="C125" s="1">
        <v>14438875.000000002</v>
      </c>
    </row>
    <row r="126" spans="1:3">
      <c r="A126" s="3">
        <v>33202</v>
      </c>
      <c r="B126" s="3" t="s">
        <v>115</v>
      </c>
      <c r="C126" s="1">
        <v>197472.81000000003</v>
      </c>
    </row>
    <row r="127" spans="1:3">
      <c r="A127" s="3">
        <v>33203</v>
      </c>
      <c r="B127" s="3" t="s">
        <v>116</v>
      </c>
      <c r="C127" s="1">
        <v>116655.65999999999</v>
      </c>
    </row>
    <row r="128" spans="1:3">
      <c r="A128" s="3">
        <v>33204</v>
      </c>
      <c r="B128" s="3" t="s">
        <v>117</v>
      </c>
      <c r="C128" s="1">
        <v>329776.03999999998</v>
      </c>
    </row>
    <row r="129" spans="1:3">
      <c r="A129" s="3">
        <v>33205</v>
      </c>
      <c r="B129" s="3" t="s">
        <v>118</v>
      </c>
      <c r="C129" s="1">
        <v>1239178.75</v>
      </c>
    </row>
    <row r="130" spans="1:3">
      <c r="A130" s="3">
        <v>33206</v>
      </c>
      <c r="B130" s="3" t="s">
        <v>119</v>
      </c>
      <c r="C130" s="1">
        <v>112073.70000000001</v>
      </c>
    </row>
    <row r="131" spans="1:3">
      <c r="A131" s="3">
        <v>33207</v>
      </c>
      <c r="B131" s="3" t="s">
        <v>315</v>
      </c>
      <c r="C131" s="1">
        <v>293378.25999999995</v>
      </c>
    </row>
    <row r="132" spans="1:3">
      <c r="A132" s="3">
        <v>33208</v>
      </c>
      <c r="B132" s="3" t="s">
        <v>316</v>
      </c>
      <c r="C132" s="1">
        <v>0</v>
      </c>
    </row>
    <row r="133" spans="1:3">
      <c r="A133" s="3">
        <v>33209</v>
      </c>
      <c r="B133" s="3" t="s">
        <v>317</v>
      </c>
      <c r="C133" s="1">
        <v>96678.569999999992</v>
      </c>
    </row>
    <row r="134" spans="1:3">
      <c r="A134" s="3">
        <v>33300</v>
      </c>
      <c r="B134" s="3" t="s">
        <v>120</v>
      </c>
      <c r="C134" s="1">
        <v>2130175.9300000002</v>
      </c>
    </row>
    <row r="135" spans="1:3">
      <c r="A135" s="3">
        <v>33305</v>
      </c>
      <c r="B135" s="3" t="s">
        <v>121</v>
      </c>
      <c r="C135" s="1">
        <v>598337.93999999994</v>
      </c>
    </row>
    <row r="136" spans="1:3">
      <c r="A136" s="3">
        <v>33400</v>
      </c>
      <c r="B136" s="3" t="s">
        <v>122</v>
      </c>
      <c r="C136" s="1">
        <v>18301155.550000001</v>
      </c>
    </row>
    <row r="137" spans="1:3">
      <c r="A137" s="3">
        <v>33402</v>
      </c>
      <c r="B137" s="3" t="s">
        <v>123</v>
      </c>
      <c r="C137" s="1">
        <v>146159.32</v>
      </c>
    </row>
    <row r="138" spans="1:3">
      <c r="A138" s="3">
        <v>33405</v>
      </c>
      <c r="B138" s="3" t="s">
        <v>124</v>
      </c>
      <c r="C138" s="1">
        <v>1880462.1700000002</v>
      </c>
    </row>
    <row r="139" spans="1:3">
      <c r="A139" s="3">
        <v>33500</v>
      </c>
      <c r="B139" s="3" t="s">
        <v>125</v>
      </c>
      <c r="C139" s="1">
        <v>2549037.58</v>
      </c>
    </row>
    <row r="140" spans="1:3">
      <c r="A140" s="3">
        <v>33501</v>
      </c>
      <c r="B140" s="3" t="s">
        <v>126</v>
      </c>
      <c r="C140" s="1">
        <v>79692.289999999994</v>
      </c>
    </row>
    <row r="141" spans="1:3">
      <c r="A141" s="3">
        <v>33600</v>
      </c>
      <c r="B141" s="3" t="s">
        <v>127</v>
      </c>
      <c r="C141" s="1">
        <v>10187981.58</v>
      </c>
    </row>
    <row r="142" spans="1:3">
      <c r="A142" s="3">
        <v>33605</v>
      </c>
      <c r="B142" s="3" t="s">
        <v>128</v>
      </c>
      <c r="C142" s="1">
        <v>1427910.68</v>
      </c>
    </row>
    <row r="143" spans="1:3">
      <c r="A143" s="3">
        <v>33700</v>
      </c>
      <c r="B143" s="3" t="s">
        <v>129</v>
      </c>
      <c r="C143" s="1">
        <v>723614.36999999988</v>
      </c>
    </row>
    <row r="144" spans="1:3">
      <c r="A144" s="3">
        <v>33800</v>
      </c>
      <c r="B144" s="3" t="s">
        <v>130</v>
      </c>
      <c r="C144" s="1">
        <v>533374.41</v>
      </c>
    </row>
    <row r="145" spans="1:3">
      <c r="A145" s="3">
        <v>33900</v>
      </c>
      <c r="B145" s="3" t="s">
        <v>131</v>
      </c>
      <c r="C145" s="1">
        <v>2700002.2600000002</v>
      </c>
    </row>
    <row r="146" spans="1:3">
      <c r="A146" s="3">
        <v>34000</v>
      </c>
      <c r="B146" s="3" t="s">
        <v>132</v>
      </c>
      <c r="C146" s="1">
        <v>1148372.92</v>
      </c>
    </row>
    <row r="147" spans="1:3">
      <c r="A147" s="3">
        <v>34100</v>
      </c>
      <c r="B147" s="3" t="s">
        <v>133</v>
      </c>
      <c r="C147" s="1">
        <v>26869144.309999999</v>
      </c>
    </row>
    <row r="148" spans="1:3">
      <c r="A148" s="3">
        <v>34105</v>
      </c>
      <c r="B148" s="3" t="s">
        <v>134</v>
      </c>
      <c r="C148" s="1">
        <v>2378958.9200000004</v>
      </c>
    </row>
    <row r="149" spans="1:3">
      <c r="A149" s="3">
        <v>34200</v>
      </c>
      <c r="B149" s="3" t="s">
        <v>135</v>
      </c>
      <c r="C149" s="1">
        <v>1041903.02</v>
      </c>
    </row>
    <row r="150" spans="1:3">
      <c r="A150" s="3">
        <v>34205</v>
      </c>
      <c r="B150" s="3" t="s">
        <v>136</v>
      </c>
      <c r="C150" s="1">
        <v>424020.8</v>
      </c>
    </row>
    <row r="151" spans="1:3">
      <c r="A151" s="3">
        <v>34220</v>
      </c>
      <c r="B151" s="3" t="s">
        <v>137</v>
      </c>
      <c r="C151" s="1">
        <v>1076641.8800000001</v>
      </c>
    </row>
    <row r="152" spans="1:3">
      <c r="A152" s="3">
        <v>34230</v>
      </c>
      <c r="B152" s="3" t="s">
        <v>138</v>
      </c>
      <c r="C152" s="1">
        <v>386273.81</v>
      </c>
    </row>
    <row r="153" spans="1:3">
      <c r="A153" s="3">
        <v>34300</v>
      </c>
      <c r="B153" s="3" t="s">
        <v>139</v>
      </c>
      <c r="C153" s="1">
        <v>6506670.9699999997</v>
      </c>
    </row>
    <row r="154" spans="1:3">
      <c r="A154" s="3">
        <v>34400</v>
      </c>
      <c r="B154" s="3" t="s">
        <v>140</v>
      </c>
      <c r="C154" s="1">
        <v>2638674.6999999997</v>
      </c>
    </row>
    <row r="155" spans="1:3">
      <c r="A155" s="3">
        <v>34405</v>
      </c>
      <c r="B155" s="3" t="s">
        <v>141</v>
      </c>
      <c r="C155" s="1">
        <v>528924.05000000005</v>
      </c>
    </row>
    <row r="156" spans="1:3">
      <c r="A156" s="3">
        <v>34500</v>
      </c>
      <c r="B156" s="3" t="s">
        <v>142</v>
      </c>
      <c r="C156" s="1">
        <v>4784743.4700000007</v>
      </c>
    </row>
    <row r="157" spans="1:3">
      <c r="A157" s="3">
        <v>34501</v>
      </c>
      <c r="B157" s="3" t="s">
        <v>143</v>
      </c>
      <c r="C157" s="1">
        <v>59124.999999999993</v>
      </c>
    </row>
    <row r="158" spans="1:3">
      <c r="A158" s="3">
        <v>34505</v>
      </c>
      <c r="B158" s="3" t="s">
        <v>144</v>
      </c>
      <c r="C158" s="1">
        <v>662244.00999999989</v>
      </c>
    </row>
    <row r="159" spans="1:3">
      <c r="A159" s="3">
        <v>34600</v>
      </c>
      <c r="B159" s="3" t="s">
        <v>145</v>
      </c>
      <c r="C159" s="1">
        <v>1155439.78</v>
      </c>
    </row>
    <row r="160" spans="1:3">
      <c r="A160" s="3">
        <v>34605</v>
      </c>
      <c r="B160" s="3" t="s">
        <v>146</v>
      </c>
      <c r="C160" s="1">
        <v>230629.67</v>
      </c>
    </row>
    <row r="161" spans="1:3">
      <c r="A161" s="3">
        <v>34700</v>
      </c>
      <c r="B161" s="3" t="s">
        <v>147</v>
      </c>
      <c r="C161" s="1">
        <v>2928738.78</v>
      </c>
    </row>
    <row r="162" spans="1:3">
      <c r="A162" s="3">
        <v>34800</v>
      </c>
      <c r="B162" s="3" t="s">
        <v>148</v>
      </c>
      <c r="C162" s="1">
        <v>364145.67</v>
      </c>
    </row>
    <row r="163" spans="1:3">
      <c r="A163" s="3">
        <v>34900</v>
      </c>
      <c r="B163" s="3" t="s">
        <v>337</v>
      </c>
      <c r="C163" s="1">
        <v>6821564.7199999997</v>
      </c>
    </row>
    <row r="164" spans="1:3">
      <c r="A164" s="3">
        <v>34901</v>
      </c>
      <c r="B164" s="3" t="s">
        <v>338</v>
      </c>
      <c r="C164" s="1">
        <v>160621.75</v>
      </c>
    </row>
    <row r="165" spans="1:3">
      <c r="A165" s="3">
        <v>34903</v>
      </c>
      <c r="B165" s="3" t="s">
        <v>149</v>
      </c>
      <c r="C165" s="1">
        <v>15781.250000000002</v>
      </c>
    </row>
    <row r="166" spans="1:3">
      <c r="A166" s="3">
        <v>34905</v>
      </c>
      <c r="B166" s="3" t="s">
        <v>150</v>
      </c>
      <c r="C166" s="1">
        <v>682546.55999999994</v>
      </c>
    </row>
    <row r="167" spans="1:3">
      <c r="A167" s="3">
        <v>34910</v>
      </c>
      <c r="B167" s="3" t="s">
        <v>151</v>
      </c>
      <c r="C167" s="1">
        <v>2086045.95</v>
      </c>
    </row>
    <row r="168" spans="1:3">
      <c r="A168" s="3">
        <v>35000</v>
      </c>
      <c r="B168" s="3" t="s">
        <v>152</v>
      </c>
      <c r="C168" s="1">
        <v>1405969.6500000001</v>
      </c>
    </row>
    <row r="169" spans="1:3">
      <c r="A169" s="3">
        <v>35005</v>
      </c>
      <c r="B169" s="3" t="s">
        <v>153</v>
      </c>
      <c r="C169" s="1">
        <v>652312.6100000001</v>
      </c>
    </row>
    <row r="170" spans="1:3">
      <c r="A170" s="3">
        <v>35100</v>
      </c>
      <c r="B170" s="3" t="s">
        <v>154</v>
      </c>
      <c r="C170" s="1">
        <v>12225485.780000001</v>
      </c>
    </row>
    <row r="171" spans="1:3">
      <c r="A171" s="3">
        <v>35105</v>
      </c>
      <c r="B171" s="3" t="s">
        <v>155</v>
      </c>
      <c r="C171" s="1">
        <v>1118699.43</v>
      </c>
    </row>
    <row r="172" spans="1:3">
      <c r="A172" s="3">
        <v>35106</v>
      </c>
      <c r="B172" s="3" t="s">
        <v>156</v>
      </c>
      <c r="C172" s="1">
        <v>245519.01000000004</v>
      </c>
    </row>
    <row r="173" spans="1:3">
      <c r="A173" s="3">
        <v>35200</v>
      </c>
      <c r="B173" s="3" t="s">
        <v>157</v>
      </c>
      <c r="C173" s="1">
        <v>558443.27</v>
      </c>
    </row>
    <row r="174" spans="1:3">
      <c r="A174" s="3">
        <v>35300</v>
      </c>
      <c r="B174" s="3" t="s">
        <v>158</v>
      </c>
      <c r="C174" s="1">
        <v>3540210.1800000006</v>
      </c>
    </row>
    <row r="175" spans="1:3">
      <c r="A175" s="3">
        <v>35305</v>
      </c>
      <c r="B175" s="3" t="s">
        <v>159</v>
      </c>
      <c r="C175" s="1">
        <v>1416018.6099999999</v>
      </c>
    </row>
    <row r="176" spans="1:3">
      <c r="A176" s="3">
        <v>35400</v>
      </c>
      <c r="B176" s="3" t="s">
        <v>160</v>
      </c>
      <c r="C176" s="1">
        <v>2810372.99</v>
      </c>
    </row>
    <row r="177" spans="1:3">
      <c r="A177" s="3">
        <v>35401</v>
      </c>
      <c r="B177" s="3" t="s">
        <v>161</v>
      </c>
      <c r="C177" s="1">
        <v>30538.75</v>
      </c>
    </row>
    <row r="178" spans="1:3">
      <c r="A178" s="3">
        <v>35405</v>
      </c>
      <c r="B178" s="3" t="s">
        <v>162</v>
      </c>
      <c r="C178" s="1">
        <v>911936.21999999986</v>
      </c>
    </row>
    <row r="179" spans="1:3">
      <c r="A179" s="3">
        <v>35500</v>
      </c>
      <c r="B179" s="3" t="s">
        <v>163</v>
      </c>
      <c r="C179" s="1">
        <v>3756895.9599999995</v>
      </c>
    </row>
    <row r="180" spans="1:3">
      <c r="A180" s="3">
        <v>35600</v>
      </c>
      <c r="B180" s="3" t="s">
        <v>164</v>
      </c>
      <c r="C180" s="1">
        <v>1616173.8</v>
      </c>
    </row>
    <row r="181" spans="1:3">
      <c r="A181" s="3">
        <v>35700</v>
      </c>
      <c r="B181" s="3" t="s">
        <v>165</v>
      </c>
      <c r="C181" s="1">
        <v>903061.41999999993</v>
      </c>
    </row>
    <row r="182" spans="1:3">
      <c r="A182" s="3">
        <v>35800</v>
      </c>
      <c r="B182" s="3" t="s">
        <v>166</v>
      </c>
      <c r="C182" s="1">
        <v>1323850.21</v>
      </c>
    </row>
    <row r="183" spans="1:3">
      <c r="A183" s="3">
        <v>35805</v>
      </c>
      <c r="B183" s="3" t="s">
        <v>167</v>
      </c>
      <c r="C183" s="1">
        <v>289556.51999999996</v>
      </c>
    </row>
    <row r="184" spans="1:3">
      <c r="A184" s="3">
        <v>35900</v>
      </c>
      <c r="B184" s="3" t="s">
        <v>168</v>
      </c>
      <c r="C184" s="1">
        <v>2295798.7600000002</v>
      </c>
    </row>
    <row r="185" spans="1:3">
      <c r="A185" s="3">
        <v>35905</v>
      </c>
      <c r="B185" s="3" t="s">
        <v>169</v>
      </c>
      <c r="C185" s="1">
        <v>340384.18</v>
      </c>
    </row>
    <row r="186" spans="1:3">
      <c r="A186" s="3">
        <v>36000</v>
      </c>
      <c r="B186" s="3" t="s">
        <v>170</v>
      </c>
      <c r="C186" s="1">
        <v>53706705.490000002</v>
      </c>
    </row>
    <row r="187" spans="1:3">
      <c r="A187" s="3">
        <v>36001</v>
      </c>
      <c r="B187" s="3" t="s">
        <v>171</v>
      </c>
      <c r="C187" s="1">
        <v>0</v>
      </c>
    </row>
    <row r="188" spans="1:3">
      <c r="A188" s="3">
        <v>36002</v>
      </c>
      <c r="B188" s="3" t="s">
        <v>550</v>
      </c>
      <c r="C188" s="1">
        <v>0</v>
      </c>
    </row>
    <row r="189" spans="1:3">
      <c r="A189" s="3">
        <v>36003</v>
      </c>
      <c r="B189" s="3" t="s">
        <v>172</v>
      </c>
      <c r="C189" s="1">
        <v>347983.27999999997</v>
      </c>
    </row>
    <row r="190" spans="1:3">
      <c r="A190" s="3">
        <v>36004</v>
      </c>
      <c r="B190" s="3" t="s">
        <v>339</v>
      </c>
      <c r="C190" s="1">
        <v>213006.12999999998</v>
      </c>
    </row>
    <row r="191" spans="1:3">
      <c r="A191" s="3">
        <v>36005</v>
      </c>
      <c r="B191" s="3" t="s">
        <v>173</v>
      </c>
      <c r="C191" s="1">
        <v>4673923.01</v>
      </c>
    </row>
    <row r="192" spans="1:3">
      <c r="A192" s="3">
        <v>36006</v>
      </c>
      <c r="B192" s="3" t="s">
        <v>174</v>
      </c>
      <c r="C192" s="1">
        <v>567320.30999999994</v>
      </c>
    </row>
    <row r="193" spans="1:3">
      <c r="A193" s="3">
        <v>36007</v>
      </c>
      <c r="B193" s="3" t="s">
        <v>175</v>
      </c>
      <c r="C193" s="1">
        <v>182201.86</v>
      </c>
    </row>
    <row r="194" spans="1:3">
      <c r="A194" s="3">
        <v>36008</v>
      </c>
      <c r="B194" s="3" t="s">
        <v>176</v>
      </c>
      <c r="C194" s="1">
        <v>473447.00999999995</v>
      </c>
    </row>
    <row r="195" spans="1:3">
      <c r="A195" s="3">
        <v>36009</v>
      </c>
      <c r="B195" s="3" t="s">
        <v>177</v>
      </c>
      <c r="C195" s="1">
        <v>84318.310000000012</v>
      </c>
    </row>
    <row r="196" spans="1:3">
      <c r="A196" s="3">
        <v>36100</v>
      </c>
      <c r="B196" s="3" t="s">
        <v>178</v>
      </c>
      <c r="C196" s="1">
        <v>732477.58</v>
      </c>
    </row>
    <row r="197" spans="1:3">
      <c r="A197" s="3">
        <v>36102</v>
      </c>
      <c r="B197" s="3" t="s">
        <v>179</v>
      </c>
      <c r="C197" s="1">
        <v>199453.47999999998</v>
      </c>
    </row>
    <row r="198" spans="1:3">
      <c r="A198" s="3">
        <v>36105</v>
      </c>
      <c r="B198" s="3" t="s">
        <v>180</v>
      </c>
      <c r="C198" s="1">
        <v>380646.68</v>
      </c>
    </row>
    <row r="199" spans="1:3">
      <c r="A199" s="3">
        <v>36200</v>
      </c>
      <c r="B199" s="3" t="s">
        <v>181</v>
      </c>
      <c r="C199" s="1">
        <v>1469121.4100000001</v>
      </c>
    </row>
    <row r="200" spans="1:3">
      <c r="A200" s="3">
        <v>36205</v>
      </c>
      <c r="B200" s="3" t="s">
        <v>182</v>
      </c>
      <c r="C200" s="1">
        <v>274707.78000000003</v>
      </c>
    </row>
    <row r="201" spans="1:3">
      <c r="A201" s="3">
        <v>36300</v>
      </c>
      <c r="B201" s="3" t="s">
        <v>183</v>
      </c>
      <c r="C201" s="1">
        <v>4693952.2599999988</v>
      </c>
    </row>
    <row r="202" spans="1:3">
      <c r="A202" s="3">
        <v>36301</v>
      </c>
      <c r="B202" s="3" t="s">
        <v>184</v>
      </c>
      <c r="C202" s="1">
        <v>88850.709999999992</v>
      </c>
    </row>
    <row r="203" spans="1:3">
      <c r="A203" s="3">
        <v>36302</v>
      </c>
      <c r="B203" s="3" t="s">
        <v>185</v>
      </c>
      <c r="C203" s="1">
        <v>122356.03000000003</v>
      </c>
    </row>
    <row r="204" spans="1:3">
      <c r="A204" s="3">
        <v>36303</v>
      </c>
      <c r="B204" s="3" t="s">
        <v>340</v>
      </c>
      <c r="C204" s="1">
        <v>146998.70000000001</v>
      </c>
    </row>
    <row r="205" spans="1:3">
      <c r="A205" s="3">
        <v>36305</v>
      </c>
      <c r="B205" s="3" t="s">
        <v>186</v>
      </c>
      <c r="C205" s="1">
        <v>1008169.1899999998</v>
      </c>
    </row>
    <row r="206" spans="1:3">
      <c r="A206" s="3">
        <v>36310</v>
      </c>
      <c r="B206" s="3" t="s">
        <v>328</v>
      </c>
      <c r="C206" s="1">
        <v>0</v>
      </c>
    </row>
    <row r="207" spans="1:3">
      <c r="A207" s="3">
        <v>36400</v>
      </c>
      <c r="B207" s="3" t="s">
        <v>187</v>
      </c>
      <c r="C207" s="1">
        <v>5162935.8000000007</v>
      </c>
    </row>
    <row r="208" spans="1:3">
      <c r="A208" s="3">
        <v>36405</v>
      </c>
      <c r="B208" s="3" t="s">
        <v>341</v>
      </c>
      <c r="C208" s="1">
        <v>811884.89</v>
      </c>
    </row>
    <row r="209" spans="1:3">
      <c r="A209" s="3">
        <v>36500</v>
      </c>
      <c r="B209" s="3" t="s">
        <v>188</v>
      </c>
      <c r="C209" s="1">
        <v>10055141.880000001</v>
      </c>
    </row>
    <row r="210" spans="1:3">
      <c r="A210" s="3">
        <v>36501</v>
      </c>
      <c r="B210" s="3" t="s">
        <v>189</v>
      </c>
      <c r="C210" s="1">
        <v>115132.44999999998</v>
      </c>
    </row>
    <row r="211" spans="1:3">
      <c r="A211" s="3">
        <v>36502</v>
      </c>
      <c r="B211" s="3" t="s">
        <v>190</v>
      </c>
      <c r="C211" s="1">
        <v>39630.33</v>
      </c>
    </row>
    <row r="212" spans="1:3">
      <c r="A212" s="3">
        <v>36505</v>
      </c>
      <c r="B212" s="3" t="s">
        <v>191</v>
      </c>
      <c r="C212" s="1">
        <v>2041296.1</v>
      </c>
    </row>
    <row r="213" spans="1:3">
      <c r="A213" s="3">
        <v>36600</v>
      </c>
      <c r="B213" s="3" t="s">
        <v>192</v>
      </c>
      <c r="C213" s="1">
        <v>764707.7</v>
      </c>
    </row>
    <row r="214" spans="1:3">
      <c r="A214" s="3">
        <v>36601</v>
      </c>
      <c r="B214" s="3" t="s">
        <v>193</v>
      </c>
      <c r="C214" s="1">
        <v>346704.01999999996</v>
      </c>
    </row>
    <row r="215" spans="1:3">
      <c r="A215" s="3">
        <v>36700</v>
      </c>
      <c r="B215" s="3" t="s">
        <v>194</v>
      </c>
      <c r="C215" s="1">
        <v>8720710.2400000002</v>
      </c>
    </row>
    <row r="216" spans="1:3">
      <c r="A216" s="3">
        <v>36701</v>
      </c>
      <c r="B216" s="3" t="s">
        <v>195</v>
      </c>
      <c r="C216" s="1">
        <v>35364.189999999995</v>
      </c>
    </row>
    <row r="217" spans="1:3">
      <c r="A217" s="3">
        <v>36705</v>
      </c>
      <c r="B217" s="3" t="s">
        <v>196</v>
      </c>
      <c r="C217" s="1">
        <v>1024834.69</v>
      </c>
    </row>
    <row r="218" spans="1:3">
      <c r="A218" s="3">
        <v>36800</v>
      </c>
      <c r="B218" s="3" t="s">
        <v>197</v>
      </c>
      <c r="C218" s="1">
        <v>3211624.9600000004</v>
      </c>
    </row>
    <row r="219" spans="1:3">
      <c r="A219" s="3">
        <v>36802</v>
      </c>
      <c r="B219" s="3" t="s">
        <v>198</v>
      </c>
      <c r="C219" s="1">
        <v>178144.52</v>
      </c>
    </row>
    <row r="220" spans="1:3">
      <c r="A220" s="3">
        <v>36810</v>
      </c>
      <c r="B220" s="3" t="s">
        <v>342</v>
      </c>
      <c r="C220" s="1">
        <v>6137157.7599999998</v>
      </c>
    </row>
    <row r="221" spans="1:3">
      <c r="A221" s="3">
        <v>36900</v>
      </c>
      <c r="B221" s="3" t="s">
        <v>199</v>
      </c>
      <c r="C221" s="1">
        <v>625903.63</v>
      </c>
    </row>
    <row r="222" spans="1:3">
      <c r="A222" s="3">
        <v>36901</v>
      </c>
      <c r="B222" s="3" t="s">
        <v>200</v>
      </c>
      <c r="C222" s="1">
        <v>245139.25</v>
      </c>
    </row>
    <row r="223" spans="1:3">
      <c r="A223" s="3">
        <v>36905</v>
      </c>
      <c r="B223" s="3" t="s">
        <v>201</v>
      </c>
      <c r="C223" s="1">
        <v>238325.09000000003</v>
      </c>
    </row>
    <row r="224" spans="1:3">
      <c r="A224" s="3">
        <v>37000</v>
      </c>
      <c r="B224" s="3" t="s">
        <v>202</v>
      </c>
      <c r="C224" s="1">
        <v>1978792.35</v>
      </c>
    </row>
    <row r="225" spans="1:3">
      <c r="A225" s="3">
        <v>37001</v>
      </c>
      <c r="B225" s="3" t="s">
        <v>324</v>
      </c>
      <c r="C225" s="1">
        <v>125944.04000000002</v>
      </c>
    </row>
    <row r="226" spans="1:3">
      <c r="A226" s="3">
        <v>37005</v>
      </c>
      <c r="B226" s="3" t="s">
        <v>203</v>
      </c>
      <c r="C226" s="1">
        <v>562023.79</v>
      </c>
    </row>
    <row r="227" spans="1:3">
      <c r="A227" s="3">
        <v>37100</v>
      </c>
      <c r="B227" s="3" t="s">
        <v>204</v>
      </c>
      <c r="C227" s="1">
        <v>3037350.66</v>
      </c>
    </row>
    <row r="228" spans="1:3">
      <c r="A228" s="3">
        <v>37200</v>
      </c>
      <c r="B228" s="3" t="s">
        <v>205</v>
      </c>
      <c r="C228" s="1">
        <v>662890.0199999999</v>
      </c>
    </row>
    <row r="229" spans="1:3">
      <c r="A229" s="3">
        <v>37300</v>
      </c>
      <c r="B229" s="3" t="s">
        <v>206</v>
      </c>
      <c r="C229" s="1">
        <v>1705935.2</v>
      </c>
    </row>
    <row r="230" spans="1:3">
      <c r="A230" s="3">
        <v>37301</v>
      </c>
      <c r="B230" s="3" t="s">
        <v>207</v>
      </c>
      <c r="C230" s="1">
        <v>206512.63</v>
      </c>
    </row>
    <row r="231" spans="1:3">
      <c r="A231" s="3">
        <v>37305</v>
      </c>
      <c r="B231" s="3" t="s">
        <v>208</v>
      </c>
      <c r="C231" s="1">
        <v>525972.97000000009</v>
      </c>
    </row>
    <row r="232" spans="1:3">
      <c r="A232" s="3">
        <v>37400</v>
      </c>
      <c r="B232" s="3" t="s">
        <v>209</v>
      </c>
      <c r="C232" s="1">
        <v>8167725.4399999995</v>
      </c>
    </row>
    <row r="233" spans="1:3">
      <c r="A233" s="3">
        <v>37405</v>
      </c>
      <c r="B233" s="3" t="s">
        <v>210</v>
      </c>
      <c r="C233" s="1">
        <v>1810062.7300000002</v>
      </c>
    </row>
    <row r="234" spans="1:3">
      <c r="A234" s="3">
        <v>37500</v>
      </c>
      <c r="B234" s="3" t="s">
        <v>211</v>
      </c>
      <c r="C234" s="1">
        <v>1004915.2299999999</v>
      </c>
    </row>
    <row r="235" spans="1:3">
      <c r="A235" s="3">
        <v>37600</v>
      </c>
      <c r="B235" s="3" t="s">
        <v>212</v>
      </c>
      <c r="C235" s="1">
        <v>5531870.6300000008</v>
      </c>
    </row>
    <row r="236" spans="1:3">
      <c r="A236" s="3">
        <v>37601</v>
      </c>
      <c r="B236" s="3" t="s">
        <v>213</v>
      </c>
      <c r="C236" s="1">
        <v>367893.64000000007</v>
      </c>
    </row>
    <row r="237" spans="1:3">
      <c r="A237" s="3">
        <v>37605</v>
      </c>
      <c r="B237" s="3" t="s">
        <v>214</v>
      </c>
      <c r="C237" s="1">
        <v>695168.2</v>
      </c>
    </row>
    <row r="238" spans="1:3">
      <c r="A238" s="3">
        <v>37610</v>
      </c>
      <c r="B238" s="3" t="s">
        <v>215</v>
      </c>
      <c r="C238" s="1">
        <v>1690345.5699999998</v>
      </c>
    </row>
    <row r="239" spans="1:3">
      <c r="A239" s="3">
        <v>37700</v>
      </c>
      <c r="B239" s="3" t="s">
        <v>216</v>
      </c>
      <c r="C239" s="1">
        <v>2474954.98</v>
      </c>
    </row>
    <row r="240" spans="1:3">
      <c r="A240" s="3">
        <v>37705</v>
      </c>
      <c r="B240" s="3" t="s">
        <v>217</v>
      </c>
      <c r="C240" s="1">
        <v>763658.7300000001</v>
      </c>
    </row>
    <row r="241" spans="1:3">
      <c r="A241" s="3">
        <v>37800</v>
      </c>
      <c r="B241" s="3" t="s">
        <v>218</v>
      </c>
      <c r="C241" s="1">
        <v>7946438.6899999995</v>
      </c>
    </row>
    <row r="242" spans="1:3">
      <c r="A242" s="3">
        <v>37801</v>
      </c>
      <c r="B242" s="3" t="s">
        <v>219</v>
      </c>
      <c r="C242" s="1">
        <v>53695.07</v>
      </c>
    </row>
    <row r="243" spans="1:3">
      <c r="A243" s="3">
        <v>37805</v>
      </c>
      <c r="B243" s="3" t="s">
        <v>220</v>
      </c>
      <c r="C243" s="1">
        <v>613569.24</v>
      </c>
    </row>
    <row r="244" spans="1:3">
      <c r="A244" s="3">
        <v>37900</v>
      </c>
      <c r="B244" s="3" t="s">
        <v>221</v>
      </c>
      <c r="C244" s="1">
        <v>3911238.7399999998</v>
      </c>
    </row>
    <row r="245" spans="1:3">
      <c r="A245" s="3">
        <v>37901</v>
      </c>
      <c r="B245" s="3" t="s">
        <v>222</v>
      </c>
      <c r="C245" s="1">
        <v>89418.11</v>
      </c>
    </row>
    <row r="246" spans="1:3">
      <c r="A246" s="3">
        <v>37905</v>
      </c>
      <c r="B246" s="3" t="s">
        <v>223</v>
      </c>
      <c r="C246" s="1">
        <v>513591.62000000011</v>
      </c>
    </row>
    <row r="247" spans="1:3">
      <c r="A247" s="3">
        <v>38000</v>
      </c>
      <c r="B247" s="3" t="s">
        <v>224</v>
      </c>
      <c r="C247" s="1">
        <v>6654063.4800000004</v>
      </c>
    </row>
    <row r="248" spans="1:3">
      <c r="A248" s="3">
        <v>38005</v>
      </c>
      <c r="B248" s="3" t="s">
        <v>225</v>
      </c>
      <c r="C248" s="1">
        <v>1339842.4100000001</v>
      </c>
    </row>
    <row r="249" spans="1:3">
      <c r="A249" s="3">
        <v>38100</v>
      </c>
      <c r="B249" s="3" t="s">
        <v>226</v>
      </c>
      <c r="C249" s="1">
        <v>3100921.29</v>
      </c>
    </row>
    <row r="250" spans="1:3">
      <c r="A250" s="3">
        <v>38105</v>
      </c>
      <c r="B250" s="3" t="s">
        <v>227</v>
      </c>
      <c r="C250" s="1">
        <v>617883.31000000006</v>
      </c>
    </row>
    <row r="251" spans="1:3">
      <c r="A251" s="3">
        <v>38200</v>
      </c>
      <c r="B251" s="3" t="s">
        <v>228</v>
      </c>
      <c r="C251" s="1">
        <v>2836911.46</v>
      </c>
    </row>
    <row r="252" spans="1:3">
      <c r="A252" s="3">
        <v>38205</v>
      </c>
      <c r="B252" s="3" t="s">
        <v>229</v>
      </c>
      <c r="C252" s="1">
        <v>430696.44</v>
      </c>
    </row>
    <row r="253" spans="1:3">
      <c r="A253" s="3">
        <v>38210</v>
      </c>
      <c r="B253" s="3" t="s">
        <v>230</v>
      </c>
      <c r="C253" s="1">
        <v>1080148.1799999997</v>
      </c>
    </row>
    <row r="254" spans="1:3">
      <c r="A254" s="3">
        <v>38300</v>
      </c>
      <c r="B254" s="3" t="s">
        <v>231</v>
      </c>
      <c r="C254" s="1">
        <v>1989985.95</v>
      </c>
    </row>
    <row r="255" spans="1:3">
      <c r="A255" s="3">
        <v>38400</v>
      </c>
      <c r="B255" s="3" t="s">
        <v>232</v>
      </c>
      <c r="C255" s="1">
        <v>2776451.6199999992</v>
      </c>
    </row>
    <row r="256" spans="1:3">
      <c r="A256" s="3">
        <v>38402</v>
      </c>
      <c r="B256" s="3" t="s">
        <v>233</v>
      </c>
      <c r="C256" s="1">
        <v>180310.07999999996</v>
      </c>
    </row>
    <row r="257" spans="1:3">
      <c r="A257" s="3">
        <v>38405</v>
      </c>
      <c r="B257" s="3" t="s">
        <v>234</v>
      </c>
      <c r="C257" s="1">
        <v>698285.32000000018</v>
      </c>
    </row>
    <row r="258" spans="1:3">
      <c r="A258" s="3">
        <v>38500</v>
      </c>
      <c r="B258" s="3" t="s">
        <v>235</v>
      </c>
      <c r="C258" s="1">
        <v>2158515.6800000002</v>
      </c>
    </row>
    <row r="259" spans="1:3">
      <c r="A259" s="3">
        <v>38600</v>
      </c>
      <c r="B259" s="3" t="s">
        <v>236</v>
      </c>
      <c r="C259" s="1">
        <v>2775391.0400000005</v>
      </c>
    </row>
    <row r="260" spans="1:3">
      <c r="A260" s="3">
        <v>38601</v>
      </c>
      <c r="B260" s="3" t="s">
        <v>237</v>
      </c>
      <c r="C260" s="1">
        <v>32535.3</v>
      </c>
    </row>
    <row r="261" spans="1:3">
      <c r="A261" s="3">
        <v>38602</v>
      </c>
      <c r="B261" s="3" t="s">
        <v>238</v>
      </c>
      <c r="C261" s="1">
        <v>229700.81</v>
      </c>
    </row>
    <row r="262" spans="1:3">
      <c r="A262" s="3">
        <v>38605</v>
      </c>
      <c r="B262" s="3" t="s">
        <v>239</v>
      </c>
      <c r="C262" s="1">
        <v>762378.26000000013</v>
      </c>
    </row>
    <row r="263" spans="1:3">
      <c r="A263" s="3">
        <v>38610</v>
      </c>
      <c r="B263" s="3" t="s">
        <v>240</v>
      </c>
      <c r="C263" s="1">
        <v>614142.49000000011</v>
      </c>
    </row>
    <row r="264" spans="1:3">
      <c r="A264" s="3">
        <v>38620</v>
      </c>
      <c r="B264" s="3" t="s">
        <v>241</v>
      </c>
      <c r="C264" s="1">
        <v>462084.43999999994</v>
      </c>
    </row>
    <row r="265" spans="1:3">
      <c r="A265" s="3">
        <v>38700</v>
      </c>
      <c r="B265" s="3" t="s">
        <v>242</v>
      </c>
      <c r="C265" s="1">
        <v>804259.04999999993</v>
      </c>
    </row>
    <row r="266" spans="1:3">
      <c r="A266" s="3">
        <v>38701</v>
      </c>
      <c r="B266" s="3" t="s">
        <v>243</v>
      </c>
      <c r="C266" s="1">
        <v>54814.840000000004</v>
      </c>
    </row>
    <row r="267" spans="1:3">
      <c r="A267" s="3">
        <v>38800</v>
      </c>
      <c r="B267" s="3" t="s">
        <v>244</v>
      </c>
      <c r="C267" s="1">
        <v>1411572.81</v>
      </c>
    </row>
    <row r="268" spans="1:3">
      <c r="A268" s="3">
        <v>38801</v>
      </c>
      <c r="B268" s="3" t="s">
        <v>245</v>
      </c>
      <c r="C268" s="1">
        <v>109017.15000000001</v>
      </c>
    </row>
    <row r="269" spans="1:3">
      <c r="A269" s="3">
        <v>38900</v>
      </c>
      <c r="B269" s="3" t="s">
        <v>246</v>
      </c>
      <c r="C269" s="1">
        <v>338261.27999999997</v>
      </c>
    </row>
    <row r="270" spans="1:3">
      <c r="A270" s="3">
        <v>39000</v>
      </c>
      <c r="B270" s="3" t="s">
        <v>247</v>
      </c>
      <c r="C270" s="1">
        <v>14346750.479999999</v>
      </c>
    </row>
    <row r="271" spans="1:3">
      <c r="A271" s="3">
        <v>39100</v>
      </c>
      <c r="B271" s="3" t="s">
        <v>248</v>
      </c>
      <c r="C271" s="1">
        <v>2079777.15</v>
      </c>
    </row>
    <row r="272" spans="1:3">
      <c r="A272" s="3">
        <v>39101</v>
      </c>
      <c r="B272" s="3" t="s">
        <v>249</v>
      </c>
      <c r="C272" s="1">
        <v>245016.49</v>
      </c>
    </row>
    <row r="273" spans="1:3">
      <c r="A273" s="3">
        <v>39105</v>
      </c>
      <c r="B273" s="3" t="s">
        <v>250</v>
      </c>
      <c r="C273" s="1">
        <v>758976.83</v>
      </c>
    </row>
    <row r="274" spans="1:3">
      <c r="A274" s="3">
        <v>39200</v>
      </c>
      <c r="B274" s="3" t="s">
        <v>343</v>
      </c>
      <c r="C274" s="1">
        <v>59984212.159999996</v>
      </c>
    </row>
    <row r="275" spans="1:3">
      <c r="A275" s="3">
        <v>39201</v>
      </c>
      <c r="B275" s="3" t="s">
        <v>251</v>
      </c>
      <c r="C275" s="1">
        <v>127468.01000000001</v>
      </c>
    </row>
    <row r="276" spans="1:3">
      <c r="A276" s="3">
        <v>39204</v>
      </c>
      <c r="B276" s="3" t="s">
        <v>252</v>
      </c>
      <c r="C276" s="1">
        <v>229692.06999999998</v>
      </c>
    </row>
    <row r="277" spans="1:3">
      <c r="A277" s="3">
        <v>39205</v>
      </c>
      <c r="B277" s="3" t="s">
        <v>253</v>
      </c>
      <c r="C277" s="1">
        <v>5312782.16</v>
      </c>
    </row>
    <row r="278" spans="1:3">
      <c r="A278" s="3">
        <v>39208</v>
      </c>
      <c r="B278" s="3" t="s">
        <v>344</v>
      </c>
      <c r="C278" s="1">
        <v>326345.63</v>
      </c>
    </row>
    <row r="279" spans="1:3">
      <c r="A279" s="3">
        <v>39209</v>
      </c>
      <c r="B279" s="3" t="s">
        <v>254</v>
      </c>
      <c r="C279" s="1">
        <v>149320.16999999998</v>
      </c>
    </row>
    <row r="280" spans="1:3">
      <c r="A280" s="3">
        <v>39220</v>
      </c>
      <c r="B280" s="3" t="s">
        <v>730</v>
      </c>
      <c r="C280" s="1">
        <v>58948.539999999994</v>
      </c>
    </row>
    <row r="281" spans="1:3">
      <c r="A281" s="3">
        <v>39300</v>
      </c>
      <c r="B281" s="3" t="s">
        <v>255</v>
      </c>
      <c r="C281" s="1">
        <v>813517.14</v>
      </c>
    </row>
    <row r="282" spans="1:3">
      <c r="A282" s="3">
        <v>39301</v>
      </c>
      <c r="B282" s="3" t="s">
        <v>256</v>
      </c>
      <c r="C282" s="1">
        <v>30263.120000000003</v>
      </c>
    </row>
    <row r="283" spans="1:3">
      <c r="A283" s="3">
        <v>39400</v>
      </c>
      <c r="B283" s="3" t="s">
        <v>257</v>
      </c>
      <c r="C283" s="1">
        <v>598221.63000000012</v>
      </c>
    </row>
    <row r="284" spans="1:3">
      <c r="A284" s="3">
        <v>39401</v>
      </c>
      <c r="B284" s="3" t="s">
        <v>258</v>
      </c>
      <c r="C284" s="1">
        <v>315696.45</v>
      </c>
    </row>
    <row r="285" spans="1:3">
      <c r="A285" s="3">
        <v>39500</v>
      </c>
      <c r="B285" s="3" t="s">
        <v>259</v>
      </c>
      <c r="C285" s="1">
        <v>1901737.16</v>
      </c>
    </row>
    <row r="286" spans="1:3">
      <c r="A286" s="3">
        <v>39501</v>
      </c>
      <c r="B286" s="3" t="s">
        <v>260</v>
      </c>
      <c r="C286" s="1">
        <v>47678.37999999999</v>
      </c>
    </row>
    <row r="287" spans="1:3">
      <c r="A287" s="3">
        <v>39600</v>
      </c>
      <c r="B287" s="3" t="s">
        <v>261</v>
      </c>
      <c r="C287" s="1">
        <v>6280268.7800000003</v>
      </c>
    </row>
    <row r="288" spans="1:3">
      <c r="A288" s="3">
        <v>39605</v>
      </c>
      <c r="B288" s="3" t="s">
        <v>262</v>
      </c>
      <c r="C288" s="1">
        <v>934844.22000000009</v>
      </c>
    </row>
    <row r="289" spans="1:3">
      <c r="A289" s="3">
        <v>39700</v>
      </c>
      <c r="B289" s="3" t="s">
        <v>263</v>
      </c>
      <c r="C289" s="1">
        <v>3368073.1599999997</v>
      </c>
    </row>
    <row r="290" spans="1:3">
      <c r="A290" s="3">
        <v>39703</v>
      </c>
      <c r="B290" s="3" t="s">
        <v>264</v>
      </c>
      <c r="C290" s="1">
        <v>193940.40000000005</v>
      </c>
    </row>
    <row r="291" spans="1:3">
      <c r="A291" s="3">
        <v>39705</v>
      </c>
      <c r="B291" s="3" t="s">
        <v>265</v>
      </c>
      <c r="C291" s="1">
        <v>889286.82</v>
      </c>
    </row>
    <row r="292" spans="1:3">
      <c r="A292" s="3">
        <v>39800</v>
      </c>
      <c r="B292" s="3" t="s">
        <v>266</v>
      </c>
      <c r="C292" s="1">
        <v>3887678.3800000004</v>
      </c>
    </row>
    <row r="293" spans="1:3">
      <c r="A293" s="3">
        <v>39805</v>
      </c>
      <c r="B293" s="3" t="s">
        <v>267</v>
      </c>
      <c r="C293" s="1">
        <v>492683.79000000004</v>
      </c>
    </row>
    <row r="294" spans="1:3">
      <c r="A294" s="3">
        <v>39900</v>
      </c>
      <c r="B294" s="3" t="s">
        <v>268</v>
      </c>
      <c r="C294" s="1">
        <v>1987533.9999999998</v>
      </c>
    </row>
    <row r="295" spans="1:3">
      <c r="A295" s="5">
        <v>40000</v>
      </c>
      <c r="B295" s="5" t="s">
        <v>673</v>
      </c>
      <c r="C295" s="1">
        <v>4624512.7699999996</v>
      </c>
    </row>
    <row r="296" spans="1:3">
      <c r="A296" s="3">
        <v>51000</v>
      </c>
      <c r="B296" s="3" t="s">
        <v>269</v>
      </c>
      <c r="C296" s="1">
        <v>32884311.539999999</v>
      </c>
    </row>
    <row r="297" spans="1:3">
      <c r="A297" s="3">
        <v>51000.2</v>
      </c>
      <c r="B297" s="3" t="s">
        <v>656</v>
      </c>
      <c r="C297" s="1">
        <v>203348</v>
      </c>
    </row>
    <row r="298" spans="1:3">
      <c r="A298" s="3">
        <v>51000.3</v>
      </c>
      <c r="B298" s="3" t="s">
        <v>657</v>
      </c>
      <c r="C298" s="1">
        <v>831313</v>
      </c>
    </row>
    <row r="299" spans="1:3">
      <c r="A299" s="5">
        <v>60000</v>
      </c>
      <c r="B299" s="5" t="s">
        <v>674</v>
      </c>
      <c r="C299" s="1">
        <v>226402.76</v>
      </c>
    </row>
    <row r="300" spans="1:3">
      <c r="A300" s="3">
        <v>90901</v>
      </c>
      <c r="B300" s="3" t="s">
        <v>675</v>
      </c>
      <c r="C300" s="1">
        <v>935610.67</v>
      </c>
    </row>
    <row r="301" spans="1:3">
      <c r="A301" s="3">
        <v>91041</v>
      </c>
      <c r="B301" s="3" t="s">
        <v>676</v>
      </c>
      <c r="C301" s="1">
        <v>160324.69</v>
      </c>
    </row>
    <row r="302" spans="1:3">
      <c r="A302" s="3">
        <v>91111</v>
      </c>
      <c r="B302" s="3" t="s">
        <v>677</v>
      </c>
      <c r="C302" s="1">
        <v>93204.17</v>
      </c>
    </row>
    <row r="303" spans="1:3">
      <c r="A303" s="3">
        <v>91151</v>
      </c>
      <c r="B303" s="3" t="s">
        <v>678</v>
      </c>
      <c r="C303" s="1">
        <v>224425.72000000003</v>
      </c>
    </row>
    <row r="304" spans="1:3">
      <c r="A304" s="3">
        <v>98101</v>
      </c>
      <c r="B304" s="3" t="s">
        <v>679</v>
      </c>
      <c r="C304" s="1">
        <v>1206162.3500000001</v>
      </c>
    </row>
    <row r="305" spans="1:3">
      <c r="A305" s="3">
        <v>98103</v>
      </c>
      <c r="B305" s="3" t="s">
        <v>680</v>
      </c>
      <c r="C305" s="1">
        <v>225307.66000000003</v>
      </c>
    </row>
    <row r="306" spans="1:3">
      <c r="A306" s="3">
        <v>98111</v>
      </c>
      <c r="B306" s="3" t="s">
        <v>681</v>
      </c>
      <c r="C306" s="1">
        <v>394983.33999999997</v>
      </c>
    </row>
    <row r="307" spans="1:3">
      <c r="A307" s="3">
        <v>98131</v>
      </c>
      <c r="B307" s="3" t="s">
        <v>682</v>
      </c>
      <c r="C307" s="1">
        <v>110512.98000000001</v>
      </c>
    </row>
    <row r="308" spans="1:3">
      <c r="A308" s="3">
        <v>99401</v>
      </c>
      <c r="B308" s="3" t="s">
        <v>683</v>
      </c>
      <c r="C308" s="1">
        <v>353970.56</v>
      </c>
    </row>
    <row r="309" spans="1:3">
      <c r="A309" s="3">
        <v>99521</v>
      </c>
      <c r="B309" s="3" t="s">
        <v>684</v>
      </c>
      <c r="C309" s="1">
        <v>176709.35</v>
      </c>
    </row>
    <row r="310" spans="1:3">
      <c r="A310" s="3">
        <v>99831</v>
      </c>
      <c r="B310" s="3" t="s">
        <v>685</v>
      </c>
      <c r="C310" s="1">
        <v>25739.029999999995</v>
      </c>
    </row>
    <row r="311" spans="1:3">
      <c r="B311" s="4"/>
      <c r="C311" s="10">
        <f>SUM(C3:C310)</f>
        <v>1103026708.5499995</v>
      </c>
    </row>
  </sheetData>
  <autoFilter ref="B1:C312" xr:uid="{CAF8FA8D-222B-48B4-9A14-EBBAF0B6670C}"/>
  <sortState xmlns:xlrd2="http://schemas.microsoft.com/office/spreadsheetml/2017/richdata2" ref="A3:C310">
    <sortCondition ref="A3:A310"/>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56903-4789-4745-8CFB-89FD88863DB6}">
  <dimension ref="A1:CI539"/>
  <sheetViews>
    <sheetView workbookViewId="0">
      <pane xSplit="2" ySplit="10" topLeftCell="H297" activePane="bottomRight" state="frozen"/>
      <selection activeCell="A7" sqref="A7"/>
      <selection pane="topRight" activeCell="C7" sqref="C7"/>
      <selection pane="bottomLeft" activeCell="A11" sqref="A11"/>
      <selection pane="bottomRight" sqref="A1:XFD6"/>
    </sheetView>
  </sheetViews>
  <sheetFormatPr defaultRowHeight="15.75"/>
  <cols>
    <col min="1" max="1" width="14.28515625" style="267" customWidth="1"/>
    <col min="2" max="2" width="56.42578125" style="268" customWidth="1"/>
    <col min="3" max="4" width="15.42578125" style="264" bestFit="1" customWidth="1"/>
    <col min="5" max="6" width="15.7109375" style="264" bestFit="1" customWidth="1"/>
    <col min="7" max="7" width="14.5703125" style="264" customWidth="1"/>
    <col min="8" max="8" width="11.5703125" style="264" customWidth="1"/>
    <col min="9" max="9" width="17.28515625" style="264" customWidth="1"/>
    <col min="10" max="10" width="18.7109375" style="266" customWidth="1"/>
    <col min="11" max="14" width="18.7109375" style="327" customWidth="1"/>
    <col min="15" max="15" width="18.7109375" style="266" customWidth="1"/>
    <col min="16" max="17" width="18.7109375" style="327" customWidth="1"/>
    <col min="18" max="18" width="18.7109375" style="503" customWidth="1"/>
    <col min="19" max="19" width="18.85546875" style="333" customWidth="1"/>
    <col min="20" max="21" width="18.7109375" style="264" customWidth="1"/>
    <col min="22" max="23" width="18.85546875" style="264" customWidth="1"/>
    <col min="24" max="24" width="16.42578125" style="333" customWidth="1"/>
    <col min="25" max="39" width="16.42578125" style="264" customWidth="1"/>
    <col min="40" max="40" width="16.42578125" style="333" customWidth="1"/>
    <col min="41" max="55" width="16.42578125" style="264" customWidth="1"/>
    <col min="56" max="56" width="16.42578125" style="333" customWidth="1"/>
    <col min="57" max="71" width="16.42578125" style="264" customWidth="1"/>
    <col min="72" max="72" width="16.42578125" style="333" customWidth="1"/>
    <col min="73" max="87" width="16.42578125" style="264" customWidth="1"/>
    <col min="88" max="16384" width="9.140625" style="268"/>
  </cols>
  <sheetData>
    <row r="1" spans="1:87" hidden="1">
      <c r="A1" s="261"/>
      <c r="B1" s="262"/>
      <c r="J1" s="263"/>
      <c r="K1" s="262"/>
      <c r="L1" s="262"/>
      <c r="M1" s="262"/>
      <c r="N1" s="262"/>
      <c r="O1" s="263"/>
      <c r="P1" s="262"/>
      <c r="Q1" s="262"/>
      <c r="R1" s="262"/>
      <c r="T1" s="334"/>
      <c r="U1" s="334"/>
      <c r="V1" s="334"/>
    </row>
    <row r="2" spans="1:87" hidden="1">
      <c r="A2" s="261"/>
      <c r="B2" s="262"/>
      <c r="J2" s="263"/>
      <c r="K2" s="262"/>
      <c r="L2" s="262"/>
      <c r="M2" s="262"/>
      <c r="N2" s="262"/>
      <c r="O2" s="263"/>
      <c r="P2" s="262"/>
      <c r="Q2" s="262"/>
      <c r="R2" s="262"/>
      <c r="T2" s="334"/>
      <c r="U2" s="334"/>
      <c r="V2" s="334"/>
    </row>
    <row r="3" spans="1:87" hidden="1">
      <c r="J3" s="263"/>
      <c r="K3" s="262"/>
      <c r="L3" s="262"/>
      <c r="M3" s="262"/>
      <c r="N3" s="262"/>
      <c r="O3" s="263"/>
      <c r="P3" s="262"/>
      <c r="Q3" s="262"/>
      <c r="R3" s="262"/>
      <c r="T3" s="334"/>
      <c r="U3" s="334"/>
      <c r="V3" s="334"/>
    </row>
    <row r="4" spans="1:87" hidden="1">
      <c r="J4" s="263"/>
      <c r="K4" s="262"/>
      <c r="L4" s="262"/>
      <c r="M4" s="262"/>
      <c r="N4" s="262"/>
      <c r="O4" s="263"/>
      <c r="P4" s="262"/>
      <c r="Q4" s="262"/>
      <c r="R4" s="262"/>
      <c r="T4" s="334"/>
      <c r="U4" s="334"/>
      <c r="V4" s="334"/>
    </row>
    <row r="5" spans="1:87" hidden="1">
      <c r="J5" s="263"/>
      <c r="K5" s="262"/>
      <c r="L5" s="262"/>
      <c r="M5" s="262"/>
      <c r="N5" s="262"/>
      <c r="O5" s="263"/>
      <c r="P5" s="262"/>
      <c r="Q5" s="262"/>
      <c r="R5" s="262"/>
      <c r="T5" s="334"/>
      <c r="U5" s="334"/>
      <c r="V5" s="334"/>
    </row>
    <row r="6" spans="1:87" s="426" customFormat="1" ht="159.75" hidden="1" customHeight="1" thickBot="1">
      <c r="A6" s="283"/>
      <c r="B6" s="284"/>
      <c r="C6" s="285"/>
      <c r="D6" s="285"/>
      <c r="E6" s="285"/>
      <c r="F6" s="285"/>
      <c r="G6" s="285"/>
      <c r="H6" s="285"/>
      <c r="I6" s="285"/>
      <c r="J6" s="287"/>
      <c r="K6" s="288"/>
      <c r="L6" s="288"/>
      <c r="M6" s="288"/>
      <c r="N6" s="288"/>
      <c r="O6" s="287"/>
      <c r="P6" s="288"/>
      <c r="Q6" s="288"/>
      <c r="R6" s="288"/>
      <c r="S6" s="395"/>
      <c r="T6" s="396"/>
      <c r="U6" s="396"/>
      <c r="V6" s="396"/>
      <c r="W6" s="396"/>
      <c r="X6" s="393"/>
      <c r="Y6" s="285"/>
      <c r="Z6" s="285"/>
      <c r="AA6" s="285"/>
      <c r="AB6" s="285"/>
      <c r="AC6" s="285"/>
      <c r="AD6" s="285"/>
      <c r="AE6" s="285"/>
      <c r="AF6" s="394"/>
      <c r="AG6" s="285"/>
      <c r="AH6" s="285"/>
      <c r="AI6" s="285"/>
      <c r="AJ6" s="285"/>
      <c r="AK6" s="285"/>
      <c r="AL6" s="285"/>
      <c r="AM6" s="285"/>
      <c r="AN6" s="393"/>
      <c r="AO6" s="285"/>
      <c r="AP6" s="285"/>
      <c r="AQ6" s="285"/>
      <c r="AR6" s="285"/>
      <c r="AS6" s="285"/>
      <c r="AT6" s="285"/>
      <c r="AU6" s="285"/>
      <c r="AV6" s="394"/>
      <c r="AW6" s="285"/>
      <c r="AX6" s="285"/>
      <c r="AY6" s="285"/>
      <c r="AZ6" s="285"/>
      <c r="BA6" s="285"/>
      <c r="BB6" s="285"/>
      <c r="BC6" s="285"/>
      <c r="BD6" s="393"/>
      <c r="BE6" s="285"/>
      <c r="BF6" s="285"/>
      <c r="BG6" s="285"/>
      <c r="BH6" s="285"/>
      <c r="BI6" s="285"/>
      <c r="BJ6" s="285"/>
      <c r="BK6" s="285"/>
      <c r="BL6" s="394"/>
      <c r="BM6" s="285"/>
      <c r="BN6" s="285"/>
      <c r="BO6" s="285"/>
      <c r="BP6" s="285"/>
      <c r="BQ6" s="285"/>
      <c r="BR6" s="285"/>
      <c r="BS6" s="285"/>
      <c r="BT6" s="393"/>
      <c r="BU6" s="285"/>
      <c r="BV6" s="285"/>
      <c r="BW6" s="285"/>
      <c r="BX6" s="285"/>
      <c r="BY6" s="285"/>
      <c r="BZ6" s="285"/>
      <c r="CA6" s="285"/>
      <c r="CB6" s="394"/>
      <c r="CC6" s="285"/>
      <c r="CD6" s="285"/>
      <c r="CE6" s="285"/>
      <c r="CF6" s="285"/>
      <c r="CG6" s="285"/>
      <c r="CH6" s="285"/>
      <c r="CI6" s="285"/>
    </row>
    <row r="7" spans="1:87" ht="20.25">
      <c r="A7" s="272"/>
      <c r="B7" s="273"/>
      <c r="C7" s="273"/>
      <c r="D7" s="273"/>
      <c r="E7" s="273"/>
      <c r="F7" s="273"/>
      <c r="G7" s="273"/>
      <c r="H7" s="273"/>
      <c r="I7" s="273"/>
      <c r="J7" s="274" t="s">
        <v>807</v>
      </c>
      <c r="K7" s="273"/>
      <c r="L7" s="273"/>
      <c r="M7" s="273"/>
      <c r="N7" s="273"/>
      <c r="O7" s="620" t="s">
        <v>842</v>
      </c>
      <c r="P7" s="620"/>
      <c r="Q7" s="620"/>
      <c r="R7" s="620"/>
      <c r="S7" s="274" t="s">
        <v>843</v>
      </c>
      <c r="T7" s="273"/>
      <c r="U7" s="273"/>
      <c r="V7" s="273"/>
      <c r="W7" s="273"/>
      <c r="X7" s="274" t="s">
        <v>844</v>
      </c>
      <c r="Y7" s="273"/>
      <c r="Z7" s="273"/>
      <c r="AA7" s="273"/>
      <c r="AB7" s="273"/>
      <c r="AC7" s="273"/>
      <c r="AD7" s="273"/>
      <c r="AE7" s="273"/>
      <c r="AF7" s="273"/>
      <c r="AG7" s="273"/>
      <c r="AH7" s="273"/>
      <c r="AI7" s="273"/>
      <c r="AJ7" s="273"/>
      <c r="AK7" s="273"/>
      <c r="AL7" s="273"/>
      <c r="AM7" s="273"/>
      <c r="AN7" s="274" t="s">
        <v>844</v>
      </c>
      <c r="AO7" s="273"/>
      <c r="AP7" s="273"/>
      <c r="AQ7" s="273"/>
      <c r="AR7" s="273"/>
      <c r="AS7" s="273"/>
      <c r="AT7" s="273"/>
      <c r="AU7" s="273"/>
      <c r="AV7" s="273"/>
      <c r="AW7" s="273"/>
      <c r="AX7" s="273"/>
      <c r="AY7" s="273"/>
      <c r="AZ7" s="273"/>
      <c r="BA7" s="273"/>
      <c r="BB7" s="273"/>
      <c r="BC7" s="273"/>
      <c r="BD7" s="274" t="s">
        <v>844</v>
      </c>
      <c r="BE7" s="273"/>
      <c r="BF7" s="273"/>
      <c r="BG7" s="273"/>
      <c r="BH7" s="273"/>
      <c r="BI7" s="273"/>
      <c r="BJ7" s="273"/>
      <c r="BK7" s="273"/>
      <c r="BL7" s="273"/>
      <c r="BM7" s="273"/>
      <c r="BN7" s="273"/>
      <c r="BO7" s="273"/>
      <c r="BP7" s="273"/>
      <c r="BQ7" s="273"/>
      <c r="BR7" s="273"/>
      <c r="BS7" s="273"/>
      <c r="BT7" s="274" t="s">
        <v>844</v>
      </c>
      <c r="BU7" s="273"/>
      <c r="BV7" s="273"/>
      <c r="BW7" s="273"/>
      <c r="BX7" s="273"/>
      <c r="BY7" s="273"/>
      <c r="BZ7" s="273"/>
      <c r="CA7" s="273"/>
      <c r="CB7" s="273"/>
      <c r="CC7" s="273"/>
      <c r="CD7" s="273"/>
      <c r="CE7" s="273"/>
      <c r="CF7" s="273"/>
      <c r="CG7" s="273"/>
      <c r="CH7" s="273"/>
      <c r="CI7" s="273"/>
    </row>
    <row r="8" spans="1:87">
      <c r="A8" s="277"/>
      <c r="B8" s="278"/>
      <c r="C8" s="613" t="s">
        <v>808</v>
      </c>
      <c r="D8" s="619"/>
      <c r="E8" s="619"/>
      <c r="F8" s="619"/>
      <c r="G8" s="619"/>
      <c r="H8" s="619"/>
      <c r="I8" s="621"/>
      <c r="J8" s="280"/>
      <c r="K8" s="281"/>
      <c r="L8" s="281"/>
      <c r="M8" s="281"/>
      <c r="N8" s="281"/>
      <c r="O8" s="622" t="s">
        <v>845</v>
      </c>
      <c r="P8" s="619"/>
      <c r="Q8" s="619"/>
      <c r="R8" s="621"/>
      <c r="S8" s="392" t="s">
        <v>846</v>
      </c>
      <c r="T8" s="278"/>
      <c r="U8" s="278"/>
      <c r="V8" s="278"/>
      <c r="W8" s="278"/>
      <c r="X8" s="618" t="s">
        <v>847</v>
      </c>
      <c r="Y8" s="619"/>
      <c r="Z8" s="619"/>
      <c r="AA8" s="619"/>
      <c r="AB8" s="619"/>
      <c r="AC8" s="619"/>
      <c r="AD8" s="619"/>
      <c r="AE8" s="619"/>
      <c r="AF8" s="619"/>
      <c r="AG8" s="619"/>
      <c r="AH8" s="619"/>
      <c r="AI8" s="619"/>
      <c r="AJ8" s="619"/>
      <c r="AK8" s="619"/>
      <c r="AL8" s="619"/>
      <c r="AM8" s="621"/>
      <c r="AN8" s="618" t="s">
        <v>848</v>
      </c>
      <c r="AO8" s="619"/>
      <c r="AP8" s="619"/>
      <c r="AQ8" s="619"/>
      <c r="AR8" s="619"/>
      <c r="AS8" s="619"/>
      <c r="AT8" s="619"/>
      <c r="AU8" s="619"/>
      <c r="AV8" s="619"/>
      <c r="AW8" s="619"/>
      <c r="AX8" s="619"/>
      <c r="AY8" s="619"/>
      <c r="AZ8" s="619"/>
      <c r="BA8" s="619"/>
      <c r="BB8" s="619"/>
      <c r="BC8" s="621"/>
      <c r="BD8" s="618" t="s">
        <v>849</v>
      </c>
      <c r="BE8" s="619"/>
      <c r="BF8" s="619"/>
      <c r="BG8" s="619"/>
      <c r="BH8" s="619"/>
      <c r="BI8" s="619"/>
      <c r="BJ8" s="619"/>
      <c r="BK8" s="619"/>
      <c r="BL8" s="619"/>
      <c r="BM8" s="619"/>
      <c r="BN8" s="619"/>
      <c r="BO8" s="619"/>
      <c r="BP8" s="619"/>
      <c r="BQ8" s="619"/>
      <c r="BR8" s="619"/>
      <c r="BS8" s="621"/>
      <c r="BT8" s="618" t="s">
        <v>850</v>
      </c>
      <c r="BU8" s="619"/>
      <c r="BV8" s="619"/>
      <c r="BW8" s="619"/>
      <c r="BX8" s="619"/>
      <c r="BY8" s="619"/>
      <c r="BZ8" s="619"/>
      <c r="CA8" s="619"/>
      <c r="CB8" s="619"/>
      <c r="CC8" s="619"/>
      <c r="CD8" s="619"/>
      <c r="CE8" s="619"/>
      <c r="CF8" s="619"/>
      <c r="CG8" s="619"/>
      <c r="CH8" s="619"/>
      <c r="CI8" s="619"/>
    </row>
    <row r="9" spans="1:87" ht="77.25" thickBot="1">
      <c r="A9" s="283" t="s">
        <v>691</v>
      </c>
      <c r="B9" s="284" t="s">
        <v>363</v>
      </c>
      <c r="C9" s="285">
        <v>2025</v>
      </c>
      <c r="D9" s="285">
        <v>2026</v>
      </c>
      <c r="E9" s="285">
        <v>2027</v>
      </c>
      <c r="F9" s="285">
        <v>2028</v>
      </c>
      <c r="G9" s="285">
        <v>2029</v>
      </c>
      <c r="H9" s="285" t="s">
        <v>287</v>
      </c>
      <c r="I9" s="285" t="s">
        <v>325</v>
      </c>
      <c r="J9" s="287" t="s">
        <v>952</v>
      </c>
      <c r="K9" s="288" t="s">
        <v>953</v>
      </c>
      <c r="L9" s="288" t="s">
        <v>954</v>
      </c>
      <c r="M9" s="288" t="s">
        <v>814</v>
      </c>
      <c r="N9" s="288" t="s">
        <v>815</v>
      </c>
      <c r="O9" s="287" t="s">
        <v>851</v>
      </c>
      <c r="P9" s="288" t="s">
        <v>852</v>
      </c>
      <c r="Q9" s="288" t="s">
        <v>853</v>
      </c>
      <c r="R9" s="288" t="s">
        <v>854</v>
      </c>
      <c r="S9" s="395" t="s">
        <v>855</v>
      </c>
      <c r="T9" s="396" t="s">
        <v>856</v>
      </c>
      <c r="U9" s="396" t="s">
        <v>857</v>
      </c>
      <c r="V9" s="396" t="s">
        <v>858</v>
      </c>
      <c r="W9" s="396" t="s">
        <v>859</v>
      </c>
      <c r="X9" s="393" t="s">
        <v>955</v>
      </c>
      <c r="Y9" s="285" t="s">
        <v>863</v>
      </c>
      <c r="Z9" s="285" t="s">
        <v>864</v>
      </c>
      <c r="AA9" s="285" t="s">
        <v>865</v>
      </c>
      <c r="AB9" s="285" t="s">
        <v>956</v>
      </c>
      <c r="AC9" s="285" t="s">
        <v>957</v>
      </c>
      <c r="AD9" s="285" t="s">
        <v>866</v>
      </c>
      <c r="AE9" s="285" t="s">
        <v>325</v>
      </c>
      <c r="AF9" s="394" t="s">
        <v>958</v>
      </c>
      <c r="AG9" s="285" t="s">
        <v>870</v>
      </c>
      <c r="AH9" s="285" t="s">
        <v>871</v>
      </c>
      <c r="AI9" s="285" t="s">
        <v>872</v>
      </c>
      <c r="AJ9" s="285" t="s">
        <v>959</v>
      </c>
      <c r="AK9" s="285" t="s">
        <v>960</v>
      </c>
      <c r="AL9" s="285" t="s">
        <v>873</v>
      </c>
      <c r="AM9" s="285" t="s">
        <v>325</v>
      </c>
      <c r="AN9" s="393" t="s">
        <v>955</v>
      </c>
      <c r="AO9" s="285" t="s">
        <v>863</v>
      </c>
      <c r="AP9" s="285" t="s">
        <v>864</v>
      </c>
      <c r="AQ9" s="285" t="s">
        <v>865</v>
      </c>
      <c r="AR9" s="285" t="s">
        <v>956</v>
      </c>
      <c r="AS9" s="285" t="s">
        <v>957</v>
      </c>
      <c r="AT9" s="285" t="s">
        <v>866</v>
      </c>
      <c r="AU9" s="285" t="s">
        <v>325</v>
      </c>
      <c r="AV9" s="394" t="s">
        <v>958</v>
      </c>
      <c r="AW9" s="285" t="s">
        <v>870</v>
      </c>
      <c r="AX9" s="285" t="s">
        <v>871</v>
      </c>
      <c r="AY9" s="285" t="s">
        <v>872</v>
      </c>
      <c r="AZ9" s="285" t="s">
        <v>959</v>
      </c>
      <c r="BA9" s="285" t="s">
        <v>960</v>
      </c>
      <c r="BB9" s="285" t="s">
        <v>873</v>
      </c>
      <c r="BC9" s="285" t="s">
        <v>325</v>
      </c>
      <c r="BD9" s="393" t="s">
        <v>955</v>
      </c>
      <c r="BE9" s="285" t="s">
        <v>863</v>
      </c>
      <c r="BF9" s="285" t="s">
        <v>864</v>
      </c>
      <c r="BG9" s="285" t="s">
        <v>865</v>
      </c>
      <c r="BH9" s="285" t="s">
        <v>956</v>
      </c>
      <c r="BI9" s="285" t="s">
        <v>957</v>
      </c>
      <c r="BJ9" s="285" t="s">
        <v>866</v>
      </c>
      <c r="BK9" s="285" t="s">
        <v>325</v>
      </c>
      <c r="BL9" s="394" t="s">
        <v>958</v>
      </c>
      <c r="BM9" s="285" t="s">
        <v>870</v>
      </c>
      <c r="BN9" s="285" t="s">
        <v>871</v>
      </c>
      <c r="BO9" s="285" t="s">
        <v>872</v>
      </c>
      <c r="BP9" s="285" t="s">
        <v>959</v>
      </c>
      <c r="BQ9" s="285" t="s">
        <v>960</v>
      </c>
      <c r="BR9" s="285" t="s">
        <v>873</v>
      </c>
      <c r="BS9" s="285" t="s">
        <v>325</v>
      </c>
      <c r="BT9" s="393" t="s">
        <v>955</v>
      </c>
      <c r="BU9" s="285" t="s">
        <v>863</v>
      </c>
      <c r="BV9" s="285" t="s">
        <v>864</v>
      </c>
      <c r="BW9" s="285" t="s">
        <v>865</v>
      </c>
      <c r="BX9" s="285" t="s">
        <v>956</v>
      </c>
      <c r="BY9" s="285" t="s">
        <v>957</v>
      </c>
      <c r="BZ9" s="285" t="s">
        <v>866</v>
      </c>
      <c r="CA9" s="285" t="s">
        <v>325</v>
      </c>
      <c r="CB9" s="394" t="s">
        <v>958</v>
      </c>
      <c r="CC9" s="285" t="s">
        <v>870</v>
      </c>
      <c r="CD9" s="285" t="s">
        <v>871</v>
      </c>
      <c r="CE9" s="285" t="s">
        <v>872</v>
      </c>
      <c r="CF9" s="285" t="s">
        <v>959</v>
      </c>
      <c r="CG9" s="285" t="s">
        <v>960</v>
      </c>
      <c r="CH9" s="285" t="s">
        <v>873</v>
      </c>
      <c r="CI9" s="285" t="s">
        <v>325</v>
      </c>
    </row>
    <row r="10" spans="1:87" ht="13.5" thickBot="1">
      <c r="A10" s="283" t="s">
        <v>692</v>
      </c>
      <c r="B10" s="290" t="s">
        <v>693</v>
      </c>
      <c r="C10" s="293" t="s">
        <v>818</v>
      </c>
      <c r="D10" s="283" t="s">
        <v>819</v>
      </c>
      <c r="E10" s="283" t="s">
        <v>820</v>
      </c>
      <c r="F10" s="283" t="s">
        <v>821</v>
      </c>
      <c r="G10" s="283" t="s">
        <v>822</v>
      </c>
      <c r="H10" s="283" t="s">
        <v>823</v>
      </c>
      <c r="I10" s="283" t="s">
        <v>824</v>
      </c>
      <c r="J10" s="291" t="s">
        <v>825</v>
      </c>
      <c r="K10" s="283" t="s">
        <v>826</v>
      </c>
      <c r="L10" s="283" t="s">
        <v>827</v>
      </c>
      <c r="M10" s="283" t="s">
        <v>828</v>
      </c>
      <c r="N10" s="283" t="s">
        <v>829</v>
      </c>
      <c r="O10" s="291" t="s">
        <v>874</v>
      </c>
      <c r="P10" s="283" t="s">
        <v>875</v>
      </c>
      <c r="Q10" s="283" t="s">
        <v>876</v>
      </c>
      <c r="R10" s="283" t="s">
        <v>877</v>
      </c>
      <c r="S10" s="291" t="s">
        <v>878</v>
      </c>
      <c r="T10" s="283" t="s">
        <v>879</v>
      </c>
      <c r="U10" s="283" t="s">
        <v>880</v>
      </c>
      <c r="V10" s="283" t="s">
        <v>881</v>
      </c>
      <c r="W10" s="283" t="s">
        <v>882</v>
      </c>
      <c r="X10" s="291" t="s">
        <v>883</v>
      </c>
      <c r="Y10" s="283" t="s">
        <v>884</v>
      </c>
      <c r="Z10" s="283" t="s">
        <v>885</v>
      </c>
      <c r="AA10" s="283" t="s">
        <v>886</v>
      </c>
      <c r="AB10" s="283" t="s">
        <v>887</v>
      </c>
      <c r="AC10" s="283" t="s">
        <v>888</v>
      </c>
      <c r="AD10" s="283" t="s">
        <v>889</v>
      </c>
      <c r="AE10" s="283" t="s">
        <v>890</v>
      </c>
      <c r="AF10" s="293" t="s">
        <v>891</v>
      </c>
      <c r="AG10" s="283" t="s">
        <v>892</v>
      </c>
      <c r="AH10" s="283" t="s">
        <v>893</v>
      </c>
      <c r="AI10" s="283" t="s">
        <v>894</v>
      </c>
      <c r="AJ10" s="283" t="s">
        <v>895</v>
      </c>
      <c r="AK10" s="283" t="s">
        <v>896</v>
      </c>
      <c r="AL10" s="283" t="s">
        <v>897</v>
      </c>
      <c r="AM10" s="283" t="s">
        <v>898</v>
      </c>
      <c r="AN10" s="291" t="s">
        <v>899</v>
      </c>
      <c r="AO10" s="283" t="s">
        <v>900</v>
      </c>
      <c r="AP10" s="283" t="s">
        <v>901</v>
      </c>
      <c r="AQ10" s="283" t="s">
        <v>902</v>
      </c>
      <c r="AR10" s="283" t="s">
        <v>903</v>
      </c>
      <c r="AS10" s="283" t="s">
        <v>904</v>
      </c>
      <c r="AT10" s="283" t="s">
        <v>905</v>
      </c>
      <c r="AU10" s="283" t="s">
        <v>906</v>
      </c>
      <c r="AV10" s="293" t="s">
        <v>907</v>
      </c>
      <c r="AW10" s="283" t="s">
        <v>908</v>
      </c>
      <c r="AX10" s="283" t="s">
        <v>909</v>
      </c>
      <c r="AY10" s="283" t="s">
        <v>910</v>
      </c>
      <c r="AZ10" s="283" t="s">
        <v>911</v>
      </c>
      <c r="BA10" s="283" t="s">
        <v>912</v>
      </c>
      <c r="BB10" s="283" t="s">
        <v>913</v>
      </c>
      <c r="BC10" s="283" t="s">
        <v>914</v>
      </c>
      <c r="BD10" s="291" t="s">
        <v>915</v>
      </c>
      <c r="BE10" s="283" t="s">
        <v>916</v>
      </c>
      <c r="BF10" s="283" t="s">
        <v>917</v>
      </c>
      <c r="BG10" s="283" t="s">
        <v>918</v>
      </c>
      <c r="BH10" s="283" t="s">
        <v>919</v>
      </c>
      <c r="BI10" s="283" t="s">
        <v>920</v>
      </c>
      <c r="BJ10" s="283" t="s">
        <v>921</v>
      </c>
      <c r="BK10" s="283" t="s">
        <v>922</v>
      </c>
      <c r="BL10" s="293" t="s">
        <v>923</v>
      </c>
      <c r="BM10" s="283" t="s">
        <v>924</v>
      </c>
      <c r="BN10" s="283" t="s">
        <v>925</v>
      </c>
      <c r="BO10" s="283" t="s">
        <v>926</v>
      </c>
      <c r="BP10" s="283" t="s">
        <v>927</v>
      </c>
      <c r="BQ10" s="283" t="s">
        <v>928</v>
      </c>
      <c r="BR10" s="283" t="s">
        <v>929</v>
      </c>
      <c r="BS10" s="283" t="s">
        <v>930</v>
      </c>
      <c r="BT10" s="291" t="s">
        <v>931</v>
      </c>
      <c r="BU10" s="283" t="s">
        <v>932</v>
      </c>
      <c r="BV10" s="283" t="s">
        <v>933</v>
      </c>
      <c r="BW10" s="283" t="s">
        <v>934</v>
      </c>
      <c r="BX10" s="283" t="s">
        <v>935</v>
      </c>
      <c r="BY10" s="283" t="s">
        <v>936</v>
      </c>
      <c r="BZ10" s="283" t="s">
        <v>937</v>
      </c>
      <c r="CA10" s="283" t="s">
        <v>938</v>
      </c>
      <c r="CB10" s="293" t="s">
        <v>939</v>
      </c>
      <c r="CC10" s="283" t="s">
        <v>940</v>
      </c>
      <c r="CD10" s="283" t="s">
        <v>941</v>
      </c>
      <c r="CE10" s="283" t="s">
        <v>942</v>
      </c>
      <c r="CF10" s="283" t="s">
        <v>943</v>
      </c>
      <c r="CG10" s="283" t="s">
        <v>944</v>
      </c>
      <c r="CH10" s="283" t="s">
        <v>945</v>
      </c>
      <c r="CI10" s="283" t="s">
        <v>946</v>
      </c>
    </row>
    <row r="11" spans="1:87">
      <c r="A11" s="295">
        <v>10200</v>
      </c>
      <c r="B11" s="296" t="s">
        <v>369</v>
      </c>
      <c r="C11" s="299">
        <v>-478618</v>
      </c>
      <c r="D11" s="297">
        <v>-845741</v>
      </c>
      <c r="E11" s="297">
        <v>-76165</v>
      </c>
      <c r="F11" s="297">
        <v>383880</v>
      </c>
      <c r="G11" s="297">
        <v>0</v>
      </c>
      <c r="H11" s="297">
        <v>0</v>
      </c>
      <c r="I11" s="297">
        <v>-1016644</v>
      </c>
      <c r="J11" s="300">
        <v>29558300</v>
      </c>
      <c r="K11" s="301">
        <v>34869640</v>
      </c>
      <c r="L11" s="301">
        <v>25232567</v>
      </c>
      <c r="M11" s="301">
        <v>24403027</v>
      </c>
      <c r="N11" s="301">
        <v>36205917</v>
      </c>
      <c r="O11" s="300">
        <v>2484753.2104862002</v>
      </c>
      <c r="P11" s="301">
        <v>1452027.7699999998</v>
      </c>
      <c r="Q11" s="301">
        <v>1032725.4404862004</v>
      </c>
      <c r="R11" s="398">
        <v>6.8900000000000003E-2</v>
      </c>
      <c r="S11" s="399">
        <v>1.1092366E-3</v>
      </c>
      <c r="T11" s="400">
        <v>29558300</v>
      </c>
      <c r="U11" s="400">
        <v>21074423.367198836</v>
      </c>
      <c r="V11" s="401">
        <v>1.4025674385001605</v>
      </c>
      <c r="W11" s="401">
        <v>0.1072915126032212</v>
      </c>
      <c r="X11" s="397">
        <v>3593663</v>
      </c>
      <c r="Y11" s="297">
        <v>1314698</v>
      </c>
      <c r="Z11" s="297">
        <v>1267599</v>
      </c>
      <c r="AA11" s="297">
        <v>1011366</v>
      </c>
      <c r="AB11" s="297">
        <v>0</v>
      </c>
      <c r="AC11" s="297">
        <v>0</v>
      </c>
      <c r="AD11" s="297">
        <v>0</v>
      </c>
      <c r="AE11" s="297">
        <v>3593663</v>
      </c>
      <c r="AF11" s="299">
        <v>459116</v>
      </c>
      <c r="AG11" s="299">
        <v>114779</v>
      </c>
      <c r="AH11" s="299">
        <v>114779</v>
      </c>
      <c r="AI11" s="299">
        <v>114779</v>
      </c>
      <c r="AJ11" s="299">
        <v>114779</v>
      </c>
      <c r="AK11" s="299">
        <v>0</v>
      </c>
      <c r="AL11" s="299">
        <v>0</v>
      </c>
      <c r="AM11" s="297">
        <v>459116</v>
      </c>
      <c r="AN11" s="397">
        <v>3202064</v>
      </c>
      <c r="AO11" s="297">
        <v>1143182</v>
      </c>
      <c r="AP11" s="297">
        <v>805809</v>
      </c>
      <c r="AQ11" s="297">
        <v>805809</v>
      </c>
      <c r="AR11" s="297">
        <v>447263</v>
      </c>
      <c r="AS11" s="297">
        <v>0</v>
      </c>
      <c r="AT11" s="297">
        <v>0</v>
      </c>
      <c r="AU11" s="297">
        <v>3202064</v>
      </c>
      <c r="AV11" s="299">
        <v>7885916</v>
      </c>
      <c r="AW11" s="297">
        <v>2966954</v>
      </c>
      <c r="AX11" s="297">
        <v>2966954</v>
      </c>
      <c r="AY11" s="297">
        <v>1952008</v>
      </c>
      <c r="AZ11" s="297">
        <v>0</v>
      </c>
      <c r="BA11" s="297">
        <v>0</v>
      </c>
      <c r="BB11" s="297">
        <v>0</v>
      </c>
      <c r="BC11" s="297">
        <v>7885916</v>
      </c>
      <c r="BD11" s="397">
        <v>269003</v>
      </c>
      <c r="BE11" s="297">
        <v>91535</v>
      </c>
      <c r="BF11" s="297">
        <v>79922</v>
      </c>
      <c r="BG11" s="297">
        <v>79922</v>
      </c>
      <c r="BH11" s="297">
        <v>17624</v>
      </c>
      <c r="BI11" s="297">
        <v>0</v>
      </c>
      <c r="BJ11" s="297">
        <v>0</v>
      </c>
      <c r="BK11" s="297">
        <v>269003</v>
      </c>
      <c r="BL11" s="299">
        <v>32876</v>
      </c>
      <c r="BM11" s="297">
        <v>16438</v>
      </c>
      <c r="BN11" s="297">
        <v>16438</v>
      </c>
      <c r="BO11" s="297">
        <v>0</v>
      </c>
      <c r="BP11" s="297">
        <v>0</v>
      </c>
      <c r="BQ11" s="297">
        <v>0</v>
      </c>
      <c r="BR11" s="297">
        <v>0</v>
      </c>
      <c r="BS11" s="297">
        <v>32876</v>
      </c>
      <c r="BT11" s="397">
        <v>325495</v>
      </c>
      <c r="BU11" s="297">
        <v>99099</v>
      </c>
      <c r="BV11" s="297">
        <v>99099</v>
      </c>
      <c r="BW11" s="297">
        <v>93524</v>
      </c>
      <c r="BX11" s="297">
        <v>33772</v>
      </c>
      <c r="BY11" s="297">
        <v>0</v>
      </c>
      <c r="BZ11" s="297">
        <v>0</v>
      </c>
      <c r="CA11" s="297">
        <v>325495</v>
      </c>
      <c r="CB11" s="299">
        <v>28961</v>
      </c>
      <c r="CC11" s="297">
        <v>28961</v>
      </c>
      <c r="CD11" s="297">
        <v>0</v>
      </c>
      <c r="CE11" s="297">
        <v>0</v>
      </c>
      <c r="CF11" s="297">
        <v>0</v>
      </c>
      <c r="CG11" s="297">
        <v>0</v>
      </c>
      <c r="CH11" s="297">
        <v>0</v>
      </c>
      <c r="CI11" s="297">
        <v>28961</v>
      </c>
    </row>
    <row r="12" spans="1:87">
      <c r="A12" s="295">
        <v>10400</v>
      </c>
      <c r="B12" s="296" t="s">
        <v>370</v>
      </c>
      <c r="C12" s="299">
        <v>-3012164</v>
      </c>
      <c r="D12" s="297">
        <v>-3944701</v>
      </c>
      <c r="E12" s="297">
        <v>-1598701</v>
      </c>
      <c r="F12" s="297">
        <v>1587635</v>
      </c>
      <c r="G12" s="297">
        <v>0</v>
      </c>
      <c r="H12" s="297">
        <v>0</v>
      </c>
      <c r="I12" s="297">
        <v>-6967931</v>
      </c>
      <c r="J12" s="300">
        <v>79313413</v>
      </c>
      <c r="K12" s="301">
        <v>93565262</v>
      </c>
      <c r="L12" s="301">
        <v>67706226</v>
      </c>
      <c r="M12" s="301">
        <v>65480332</v>
      </c>
      <c r="N12" s="301">
        <v>97150879</v>
      </c>
      <c r="O12" s="300">
        <v>6667306.7748285001</v>
      </c>
      <c r="P12" s="301">
        <v>3886869.54</v>
      </c>
      <c r="Q12" s="301">
        <v>2780437.2348285001</v>
      </c>
      <c r="R12" s="398">
        <v>6.8900000000000003E-2</v>
      </c>
      <c r="S12" s="399">
        <v>2.9764004999999999E-3</v>
      </c>
      <c r="T12" s="400">
        <v>79313413</v>
      </c>
      <c r="U12" s="400">
        <v>56413200.870827287</v>
      </c>
      <c r="V12" s="401">
        <v>1.4059371171227939</v>
      </c>
      <c r="W12" s="401">
        <v>0.1072915126032212</v>
      </c>
      <c r="X12" s="397">
        <v>5271289</v>
      </c>
      <c r="Y12" s="297">
        <v>1858626</v>
      </c>
      <c r="Z12" s="297">
        <v>1784806</v>
      </c>
      <c r="AA12" s="297">
        <v>1378266</v>
      </c>
      <c r="AB12" s="297">
        <v>249591</v>
      </c>
      <c r="AC12" s="297">
        <v>0</v>
      </c>
      <c r="AD12" s="297">
        <v>0</v>
      </c>
      <c r="AE12" s="297">
        <v>5271289</v>
      </c>
      <c r="AF12" s="299">
        <v>1100379</v>
      </c>
      <c r="AG12" s="299">
        <v>366793</v>
      </c>
      <c r="AH12" s="299">
        <v>366793</v>
      </c>
      <c r="AI12" s="299">
        <v>366793</v>
      </c>
      <c r="AJ12" s="299">
        <v>0</v>
      </c>
      <c r="AK12" s="299">
        <v>0</v>
      </c>
      <c r="AL12" s="299">
        <v>0</v>
      </c>
      <c r="AM12" s="297">
        <v>1100379</v>
      </c>
      <c r="AN12" s="397">
        <v>8592057</v>
      </c>
      <c r="AO12" s="297">
        <v>3067486</v>
      </c>
      <c r="AP12" s="297">
        <v>2162218</v>
      </c>
      <c r="AQ12" s="297">
        <v>2162218</v>
      </c>
      <c r="AR12" s="297">
        <v>1200136</v>
      </c>
      <c r="AS12" s="297">
        <v>0</v>
      </c>
      <c r="AT12" s="297">
        <v>0</v>
      </c>
      <c r="AU12" s="297">
        <v>8592057</v>
      </c>
      <c r="AV12" s="299">
        <v>21160178</v>
      </c>
      <c r="AW12" s="297">
        <v>7961190</v>
      </c>
      <c r="AX12" s="297">
        <v>7961190</v>
      </c>
      <c r="AY12" s="297">
        <v>5237799</v>
      </c>
      <c r="AZ12" s="297">
        <v>0</v>
      </c>
      <c r="BA12" s="297">
        <v>0</v>
      </c>
      <c r="BB12" s="297">
        <v>0</v>
      </c>
      <c r="BC12" s="297">
        <v>21160178</v>
      </c>
      <c r="BD12" s="397">
        <v>721814</v>
      </c>
      <c r="BE12" s="297">
        <v>245615</v>
      </c>
      <c r="BF12" s="297">
        <v>214455</v>
      </c>
      <c r="BG12" s="297">
        <v>214455</v>
      </c>
      <c r="BH12" s="297">
        <v>47289</v>
      </c>
      <c r="BI12" s="297">
        <v>0</v>
      </c>
      <c r="BJ12" s="297">
        <v>0</v>
      </c>
      <c r="BK12" s="297">
        <v>721814</v>
      </c>
      <c r="BL12" s="299">
        <v>88216</v>
      </c>
      <c r="BM12" s="297">
        <v>44108</v>
      </c>
      <c r="BN12" s="297">
        <v>44108</v>
      </c>
      <c r="BO12" s="297">
        <v>0</v>
      </c>
      <c r="BP12" s="297">
        <v>0</v>
      </c>
      <c r="BQ12" s="297">
        <v>0</v>
      </c>
      <c r="BR12" s="297">
        <v>0</v>
      </c>
      <c r="BS12" s="297">
        <v>88216</v>
      </c>
      <c r="BT12" s="397">
        <v>873396</v>
      </c>
      <c r="BU12" s="297">
        <v>265912</v>
      </c>
      <c r="BV12" s="297">
        <v>265912</v>
      </c>
      <c r="BW12" s="297">
        <v>250952</v>
      </c>
      <c r="BX12" s="297">
        <v>90619</v>
      </c>
      <c r="BY12" s="297">
        <v>0</v>
      </c>
      <c r="BZ12" s="297">
        <v>0</v>
      </c>
      <c r="CA12" s="297">
        <v>873396</v>
      </c>
      <c r="CB12" s="299">
        <v>77711</v>
      </c>
      <c r="CC12" s="297">
        <v>77711</v>
      </c>
      <c r="CD12" s="297">
        <v>0</v>
      </c>
      <c r="CE12" s="297">
        <v>0</v>
      </c>
      <c r="CF12" s="297">
        <v>0</v>
      </c>
      <c r="CG12" s="297">
        <v>0</v>
      </c>
      <c r="CH12" s="297">
        <v>0</v>
      </c>
      <c r="CI12" s="297">
        <v>77711</v>
      </c>
    </row>
    <row r="13" spans="1:87">
      <c r="A13" s="295">
        <v>10500</v>
      </c>
      <c r="B13" s="296" t="s">
        <v>371</v>
      </c>
      <c r="C13" s="299">
        <v>-1134529</v>
      </c>
      <c r="D13" s="297">
        <v>-1199316</v>
      </c>
      <c r="E13" s="297">
        <v>-688476</v>
      </c>
      <c r="F13" s="297">
        <v>-26655</v>
      </c>
      <c r="G13" s="297">
        <v>0</v>
      </c>
      <c r="H13" s="297">
        <v>0</v>
      </c>
      <c r="I13" s="297">
        <v>-3048976</v>
      </c>
      <c r="J13" s="300">
        <v>17417738</v>
      </c>
      <c r="K13" s="301">
        <v>20547537</v>
      </c>
      <c r="L13" s="301">
        <v>14868725</v>
      </c>
      <c r="M13" s="301">
        <v>14379904</v>
      </c>
      <c r="N13" s="301">
        <v>21334961</v>
      </c>
      <c r="O13" s="300">
        <v>1464183.6892976</v>
      </c>
      <c r="P13" s="301">
        <v>879657.5199999999</v>
      </c>
      <c r="Q13" s="301">
        <v>584526.16929760005</v>
      </c>
      <c r="R13" s="398">
        <v>6.8900000000000003E-2</v>
      </c>
      <c r="S13" s="399">
        <v>6.5363680000000003E-4</v>
      </c>
      <c r="T13" s="400">
        <v>17417738</v>
      </c>
      <c r="U13" s="400">
        <v>12767162.844702465</v>
      </c>
      <c r="V13" s="401">
        <v>1.3642606593074997</v>
      </c>
      <c r="W13" s="401">
        <v>0.1072915126032212</v>
      </c>
      <c r="X13" s="397">
        <v>802971</v>
      </c>
      <c r="Y13" s="297">
        <v>298869</v>
      </c>
      <c r="Z13" s="297">
        <v>298869</v>
      </c>
      <c r="AA13" s="297">
        <v>205233</v>
      </c>
      <c r="AB13" s="297">
        <v>0</v>
      </c>
      <c r="AC13" s="297">
        <v>0</v>
      </c>
      <c r="AD13" s="297">
        <v>0</v>
      </c>
      <c r="AE13" s="297">
        <v>802971</v>
      </c>
      <c r="AF13" s="299">
        <v>1405785</v>
      </c>
      <c r="AG13" s="299">
        <v>444291</v>
      </c>
      <c r="AH13" s="299">
        <v>320498</v>
      </c>
      <c r="AI13" s="299">
        <v>320498</v>
      </c>
      <c r="AJ13" s="299">
        <v>320498</v>
      </c>
      <c r="AK13" s="299">
        <v>0</v>
      </c>
      <c r="AL13" s="299">
        <v>0</v>
      </c>
      <c r="AM13" s="297">
        <v>1405785</v>
      </c>
      <c r="AN13" s="397">
        <v>1886871</v>
      </c>
      <c r="AO13" s="297">
        <v>673640</v>
      </c>
      <c r="AP13" s="297">
        <v>474837</v>
      </c>
      <c r="AQ13" s="297">
        <v>474837</v>
      </c>
      <c r="AR13" s="297">
        <v>263558</v>
      </c>
      <c r="AS13" s="297">
        <v>0</v>
      </c>
      <c r="AT13" s="297">
        <v>0</v>
      </c>
      <c r="AU13" s="297">
        <v>1886871</v>
      </c>
      <c r="AV13" s="299">
        <v>4646912</v>
      </c>
      <c r="AW13" s="297">
        <v>1748329</v>
      </c>
      <c r="AX13" s="297">
        <v>1748329</v>
      </c>
      <c r="AY13" s="297">
        <v>1150254</v>
      </c>
      <c r="AZ13" s="297">
        <v>0</v>
      </c>
      <c r="BA13" s="297">
        <v>0</v>
      </c>
      <c r="BB13" s="297">
        <v>0</v>
      </c>
      <c r="BC13" s="297">
        <v>4646912</v>
      </c>
      <c r="BD13" s="397">
        <v>158516</v>
      </c>
      <c r="BE13" s="297">
        <v>53939</v>
      </c>
      <c r="BF13" s="297">
        <v>47096</v>
      </c>
      <c r="BG13" s="297">
        <v>47096</v>
      </c>
      <c r="BH13" s="297">
        <v>10385</v>
      </c>
      <c r="BI13" s="297">
        <v>0</v>
      </c>
      <c r="BJ13" s="297">
        <v>0</v>
      </c>
      <c r="BK13" s="297">
        <v>158516</v>
      </c>
      <c r="BL13" s="299">
        <v>19374</v>
      </c>
      <c r="BM13" s="297">
        <v>9687</v>
      </c>
      <c r="BN13" s="297">
        <v>9687</v>
      </c>
      <c r="BO13" s="297">
        <v>0</v>
      </c>
      <c r="BP13" s="297">
        <v>0</v>
      </c>
      <c r="BQ13" s="297">
        <v>0</v>
      </c>
      <c r="BR13" s="297">
        <v>0</v>
      </c>
      <c r="BS13" s="297">
        <v>19374</v>
      </c>
      <c r="BT13" s="397">
        <v>191803</v>
      </c>
      <c r="BU13" s="297">
        <v>58396</v>
      </c>
      <c r="BV13" s="297">
        <v>58396</v>
      </c>
      <c r="BW13" s="297">
        <v>55111</v>
      </c>
      <c r="BX13" s="297">
        <v>19901</v>
      </c>
      <c r="BY13" s="297">
        <v>0</v>
      </c>
      <c r="BZ13" s="297">
        <v>0</v>
      </c>
      <c r="CA13" s="297">
        <v>191803</v>
      </c>
      <c r="CB13" s="299">
        <v>17066</v>
      </c>
      <c r="CC13" s="297">
        <v>17066</v>
      </c>
      <c r="CD13" s="297">
        <v>0</v>
      </c>
      <c r="CE13" s="297">
        <v>0</v>
      </c>
      <c r="CF13" s="297">
        <v>0</v>
      </c>
      <c r="CG13" s="297">
        <v>0</v>
      </c>
      <c r="CH13" s="297">
        <v>0</v>
      </c>
      <c r="CI13" s="297">
        <v>17066</v>
      </c>
    </row>
    <row r="14" spans="1:87">
      <c r="A14" s="295">
        <v>10700</v>
      </c>
      <c r="B14" s="296" t="s">
        <v>372</v>
      </c>
      <c r="C14" s="299">
        <v>-4473494</v>
      </c>
      <c r="D14" s="297">
        <v>-7596834</v>
      </c>
      <c r="E14" s="297">
        <v>-3402439</v>
      </c>
      <c r="F14" s="297">
        <v>1676051</v>
      </c>
      <c r="G14" s="297">
        <v>0</v>
      </c>
      <c r="H14" s="297">
        <v>0</v>
      </c>
      <c r="I14" s="297">
        <v>-13796716</v>
      </c>
      <c r="J14" s="300">
        <v>117293051</v>
      </c>
      <c r="K14" s="301">
        <v>138369473</v>
      </c>
      <c r="L14" s="301">
        <v>100127703</v>
      </c>
      <c r="M14" s="301">
        <v>96835929</v>
      </c>
      <c r="N14" s="301">
        <v>143672081</v>
      </c>
      <c r="O14" s="300">
        <v>9859981.1669220999</v>
      </c>
      <c r="P14" s="301">
        <v>6213329.04</v>
      </c>
      <c r="Q14" s="301">
        <v>3646652.1269220999</v>
      </c>
      <c r="R14" s="398">
        <v>6.8900000000000003E-2</v>
      </c>
      <c r="S14" s="399">
        <v>4.4016652999999996E-3</v>
      </c>
      <c r="T14" s="400">
        <v>117293051</v>
      </c>
      <c r="U14" s="400">
        <v>90178941.074020311</v>
      </c>
      <c r="V14" s="401">
        <v>1.3006700855327631</v>
      </c>
      <c r="W14" s="401">
        <v>0.1072915126032212</v>
      </c>
      <c r="X14" s="397">
        <v>5877223</v>
      </c>
      <c r="Y14" s="297">
        <v>3194689</v>
      </c>
      <c r="Z14" s="297">
        <v>1341267</v>
      </c>
      <c r="AA14" s="297">
        <v>1341267</v>
      </c>
      <c r="AB14" s="297">
        <v>0</v>
      </c>
      <c r="AC14" s="297">
        <v>0</v>
      </c>
      <c r="AD14" s="297">
        <v>0</v>
      </c>
      <c r="AE14" s="297">
        <v>5877223</v>
      </c>
      <c r="AF14" s="299">
        <v>3201207</v>
      </c>
      <c r="AG14" s="299">
        <v>1007424</v>
      </c>
      <c r="AH14" s="299">
        <v>1007424</v>
      </c>
      <c r="AI14" s="299">
        <v>883636</v>
      </c>
      <c r="AJ14" s="299">
        <v>302723</v>
      </c>
      <c r="AK14" s="299">
        <v>0</v>
      </c>
      <c r="AL14" s="299">
        <v>0</v>
      </c>
      <c r="AM14" s="297">
        <v>3201207</v>
      </c>
      <c r="AN14" s="397">
        <v>12706408</v>
      </c>
      <c r="AO14" s="297">
        <v>4536367</v>
      </c>
      <c r="AP14" s="297">
        <v>3197607</v>
      </c>
      <c r="AQ14" s="297">
        <v>3197607</v>
      </c>
      <c r="AR14" s="297">
        <v>1774827</v>
      </c>
      <c r="AS14" s="297">
        <v>0</v>
      </c>
      <c r="AT14" s="297">
        <v>0</v>
      </c>
      <c r="AU14" s="297">
        <v>12706408</v>
      </c>
      <c r="AV14" s="299">
        <v>31292840</v>
      </c>
      <c r="AW14" s="297">
        <v>11773447</v>
      </c>
      <c r="AX14" s="297">
        <v>11773447</v>
      </c>
      <c r="AY14" s="297">
        <v>7745946</v>
      </c>
      <c r="AZ14" s="297">
        <v>0</v>
      </c>
      <c r="BA14" s="297">
        <v>0</v>
      </c>
      <c r="BB14" s="297">
        <v>0</v>
      </c>
      <c r="BC14" s="297">
        <v>31292840</v>
      </c>
      <c r="BD14" s="397">
        <v>1067456</v>
      </c>
      <c r="BE14" s="297">
        <v>363229</v>
      </c>
      <c r="BF14" s="297">
        <v>317147</v>
      </c>
      <c r="BG14" s="297">
        <v>317147</v>
      </c>
      <c r="BH14" s="297">
        <v>69933</v>
      </c>
      <c r="BI14" s="297">
        <v>0</v>
      </c>
      <c r="BJ14" s="297">
        <v>0</v>
      </c>
      <c r="BK14" s="297">
        <v>1067456</v>
      </c>
      <c r="BL14" s="299">
        <v>130460</v>
      </c>
      <c r="BM14" s="297">
        <v>65230</v>
      </c>
      <c r="BN14" s="297">
        <v>65230</v>
      </c>
      <c r="BO14" s="297">
        <v>0</v>
      </c>
      <c r="BP14" s="297">
        <v>0</v>
      </c>
      <c r="BQ14" s="297">
        <v>0</v>
      </c>
      <c r="BR14" s="297">
        <v>0</v>
      </c>
      <c r="BS14" s="297">
        <v>130460</v>
      </c>
      <c r="BT14" s="397">
        <v>1291626</v>
      </c>
      <c r="BU14" s="297">
        <v>393246</v>
      </c>
      <c r="BV14" s="297">
        <v>393246</v>
      </c>
      <c r="BW14" s="297">
        <v>371122</v>
      </c>
      <c r="BX14" s="297">
        <v>134013</v>
      </c>
      <c r="BY14" s="297">
        <v>0</v>
      </c>
      <c r="BZ14" s="297">
        <v>0</v>
      </c>
      <c r="CA14" s="297">
        <v>1291626</v>
      </c>
      <c r="CB14" s="299">
        <v>114924</v>
      </c>
      <c r="CC14" s="297">
        <v>114924</v>
      </c>
      <c r="CD14" s="297">
        <v>0</v>
      </c>
      <c r="CE14" s="297">
        <v>0</v>
      </c>
      <c r="CF14" s="297">
        <v>0</v>
      </c>
      <c r="CG14" s="297">
        <v>0</v>
      </c>
      <c r="CH14" s="297">
        <v>0</v>
      </c>
      <c r="CI14" s="297">
        <v>114924</v>
      </c>
    </row>
    <row r="15" spans="1:87">
      <c r="A15" s="295">
        <v>10800</v>
      </c>
      <c r="B15" s="296" t="s">
        <v>373</v>
      </c>
      <c r="C15" s="299">
        <v>-20151026</v>
      </c>
      <c r="D15" s="297">
        <v>-26043159</v>
      </c>
      <c r="E15" s="297">
        <v>-8394178</v>
      </c>
      <c r="F15" s="297">
        <v>11954068</v>
      </c>
      <c r="G15" s="297">
        <v>0</v>
      </c>
      <c r="H15" s="297">
        <v>0</v>
      </c>
      <c r="I15" s="297">
        <v>-42634295</v>
      </c>
      <c r="J15" s="300">
        <v>504751551</v>
      </c>
      <c r="K15" s="301">
        <v>595450498</v>
      </c>
      <c r="L15" s="301">
        <v>430883268</v>
      </c>
      <c r="M15" s="301">
        <v>416717654</v>
      </c>
      <c r="N15" s="301">
        <v>618269408</v>
      </c>
      <c r="O15" s="300">
        <v>42430823.685450003</v>
      </c>
      <c r="P15" s="301">
        <v>28068276.350000005</v>
      </c>
      <c r="Q15" s="301">
        <v>14362547.335449997</v>
      </c>
      <c r="R15" s="398">
        <v>6.8900000000000003E-2</v>
      </c>
      <c r="S15" s="399">
        <v>1.894185E-2</v>
      </c>
      <c r="T15" s="400">
        <v>504751551</v>
      </c>
      <c r="U15" s="400">
        <v>407377015.23947757</v>
      </c>
      <c r="V15" s="401">
        <v>1.2390280553832438</v>
      </c>
      <c r="W15" s="401">
        <v>0.1072915126032212</v>
      </c>
      <c r="X15" s="397">
        <v>28516991</v>
      </c>
      <c r="Y15" s="297">
        <v>8644247</v>
      </c>
      <c r="Z15" s="297">
        <v>8217003</v>
      </c>
      <c r="AA15" s="297">
        <v>8217003</v>
      </c>
      <c r="AB15" s="297">
        <v>3438738</v>
      </c>
      <c r="AC15" s="297">
        <v>0</v>
      </c>
      <c r="AD15" s="297">
        <v>0</v>
      </c>
      <c r="AE15" s="297">
        <v>28516991</v>
      </c>
      <c r="AF15" s="299">
        <v>263566</v>
      </c>
      <c r="AG15" s="299">
        <v>131783</v>
      </c>
      <c r="AH15" s="299">
        <v>131783</v>
      </c>
      <c r="AI15" s="299">
        <v>0</v>
      </c>
      <c r="AJ15" s="299">
        <v>0</v>
      </c>
      <c r="AK15" s="299">
        <v>0</v>
      </c>
      <c r="AL15" s="299">
        <v>0</v>
      </c>
      <c r="AM15" s="297">
        <v>263566</v>
      </c>
      <c r="AN15" s="397">
        <v>54679958</v>
      </c>
      <c r="AO15" s="297">
        <v>19521518</v>
      </c>
      <c r="AP15" s="297">
        <v>13760380</v>
      </c>
      <c r="AQ15" s="297">
        <v>13760380</v>
      </c>
      <c r="AR15" s="297">
        <v>7637680</v>
      </c>
      <c r="AS15" s="297">
        <v>0</v>
      </c>
      <c r="AT15" s="297">
        <v>0</v>
      </c>
      <c r="AU15" s="297">
        <v>54679958</v>
      </c>
      <c r="AV15" s="299">
        <v>134663640</v>
      </c>
      <c r="AW15" s="297">
        <v>50665112</v>
      </c>
      <c r="AX15" s="297">
        <v>50665112</v>
      </c>
      <c r="AY15" s="297">
        <v>33333416</v>
      </c>
      <c r="AZ15" s="297">
        <v>0</v>
      </c>
      <c r="BA15" s="297">
        <v>0</v>
      </c>
      <c r="BB15" s="297">
        <v>0</v>
      </c>
      <c r="BC15" s="297">
        <v>134663640</v>
      </c>
      <c r="BD15" s="397">
        <v>4593628</v>
      </c>
      <c r="BE15" s="297">
        <v>1563097</v>
      </c>
      <c r="BF15" s="297">
        <v>1364792</v>
      </c>
      <c r="BG15" s="297">
        <v>1364792</v>
      </c>
      <c r="BH15" s="297">
        <v>300947</v>
      </c>
      <c r="BI15" s="297">
        <v>0</v>
      </c>
      <c r="BJ15" s="297">
        <v>0</v>
      </c>
      <c r="BK15" s="297">
        <v>4593628</v>
      </c>
      <c r="BL15" s="299">
        <v>561414</v>
      </c>
      <c r="BM15" s="297">
        <v>280707</v>
      </c>
      <c r="BN15" s="297">
        <v>280707</v>
      </c>
      <c r="BO15" s="297">
        <v>0</v>
      </c>
      <c r="BP15" s="297">
        <v>0</v>
      </c>
      <c r="BQ15" s="297">
        <v>0</v>
      </c>
      <c r="BR15" s="297">
        <v>0</v>
      </c>
      <c r="BS15" s="297">
        <v>561414</v>
      </c>
      <c r="BT15" s="397">
        <v>5558303</v>
      </c>
      <c r="BU15" s="297">
        <v>1692268</v>
      </c>
      <c r="BV15" s="297">
        <v>1692268</v>
      </c>
      <c r="BW15" s="297">
        <v>1597062</v>
      </c>
      <c r="BX15" s="297">
        <v>576703</v>
      </c>
      <c r="BY15" s="297">
        <v>0</v>
      </c>
      <c r="BZ15" s="297">
        <v>0</v>
      </c>
      <c r="CA15" s="297">
        <v>5558303</v>
      </c>
      <c r="CB15" s="299">
        <v>494555</v>
      </c>
      <c r="CC15" s="297">
        <v>494555</v>
      </c>
      <c r="CD15" s="297">
        <v>0</v>
      </c>
      <c r="CE15" s="297">
        <v>0</v>
      </c>
      <c r="CF15" s="297">
        <v>0</v>
      </c>
      <c r="CG15" s="297">
        <v>0</v>
      </c>
      <c r="CH15" s="297">
        <v>0</v>
      </c>
      <c r="CI15" s="297">
        <v>494555</v>
      </c>
    </row>
    <row r="16" spans="1:87">
      <c r="A16" s="295">
        <v>10850</v>
      </c>
      <c r="B16" s="296" t="s">
        <v>374</v>
      </c>
      <c r="C16" s="299">
        <v>-200691</v>
      </c>
      <c r="D16" s="297">
        <v>-230154</v>
      </c>
      <c r="E16" s="297">
        <v>-80099</v>
      </c>
      <c r="F16" s="297">
        <v>204044</v>
      </c>
      <c r="G16" s="297">
        <v>0</v>
      </c>
      <c r="H16" s="297">
        <v>0</v>
      </c>
      <c r="I16" s="297">
        <v>-306900</v>
      </c>
      <c r="J16" s="300">
        <v>3945298</v>
      </c>
      <c r="K16" s="301">
        <v>4654230</v>
      </c>
      <c r="L16" s="301">
        <v>3367920</v>
      </c>
      <c r="M16" s="301">
        <v>3257197</v>
      </c>
      <c r="N16" s="301">
        <v>4832590</v>
      </c>
      <c r="O16" s="300">
        <v>331652.75916349998</v>
      </c>
      <c r="P16" s="301">
        <v>277826.88</v>
      </c>
      <c r="Q16" s="301">
        <v>53825.87916349998</v>
      </c>
      <c r="R16" s="398">
        <v>6.8900000000000003E-2</v>
      </c>
      <c r="S16" s="399">
        <v>1.480555E-4</v>
      </c>
      <c r="T16" s="400">
        <v>3945298</v>
      </c>
      <c r="U16" s="400">
        <v>4032320.4644412189</v>
      </c>
      <c r="V16" s="401">
        <v>0.9784187627921388</v>
      </c>
      <c r="W16" s="401">
        <v>0.1072915126032212</v>
      </c>
      <c r="X16" s="397">
        <v>662374</v>
      </c>
      <c r="Y16" s="297">
        <v>174963</v>
      </c>
      <c r="Z16" s="297">
        <v>174963</v>
      </c>
      <c r="AA16" s="297">
        <v>174963</v>
      </c>
      <c r="AB16" s="297">
        <v>137485</v>
      </c>
      <c r="AC16" s="297">
        <v>0</v>
      </c>
      <c r="AD16" s="297">
        <v>0</v>
      </c>
      <c r="AE16" s="297">
        <v>662374</v>
      </c>
      <c r="AF16" s="299">
        <v>415194</v>
      </c>
      <c r="AG16" s="299">
        <v>151611</v>
      </c>
      <c r="AH16" s="299">
        <v>138359</v>
      </c>
      <c r="AI16" s="299">
        <v>125224</v>
      </c>
      <c r="AJ16" s="299">
        <v>0</v>
      </c>
      <c r="AK16" s="299">
        <v>0</v>
      </c>
      <c r="AL16" s="299">
        <v>0</v>
      </c>
      <c r="AM16" s="297">
        <v>415194</v>
      </c>
      <c r="AN16" s="397">
        <v>427396</v>
      </c>
      <c r="AO16" s="297">
        <v>152586</v>
      </c>
      <c r="AP16" s="297">
        <v>107555</v>
      </c>
      <c r="AQ16" s="297">
        <v>107555</v>
      </c>
      <c r="AR16" s="297">
        <v>59699</v>
      </c>
      <c r="AS16" s="297">
        <v>0</v>
      </c>
      <c r="AT16" s="297">
        <v>0</v>
      </c>
      <c r="AU16" s="297">
        <v>427396</v>
      </c>
      <c r="AV16" s="299">
        <v>1052574</v>
      </c>
      <c r="AW16" s="297">
        <v>396015</v>
      </c>
      <c r="AX16" s="297">
        <v>396015</v>
      </c>
      <c r="AY16" s="297">
        <v>260545</v>
      </c>
      <c r="AZ16" s="297">
        <v>0</v>
      </c>
      <c r="BA16" s="297">
        <v>0</v>
      </c>
      <c r="BB16" s="297">
        <v>0</v>
      </c>
      <c r="BC16" s="297">
        <v>1052574</v>
      </c>
      <c r="BD16" s="397">
        <v>35906</v>
      </c>
      <c r="BE16" s="297">
        <v>12218</v>
      </c>
      <c r="BF16" s="297">
        <v>10668</v>
      </c>
      <c r="BG16" s="297">
        <v>10668</v>
      </c>
      <c r="BH16" s="297">
        <v>2352</v>
      </c>
      <c r="BI16" s="297">
        <v>0</v>
      </c>
      <c r="BJ16" s="297">
        <v>0</v>
      </c>
      <c r="BK16" s="297">
        <v>35906</v>
      </c>
      <c r="BL16" s="299">
        <v>4388</v>
      </c>
      <c r="BM16" s="297">
        <v>2194</v>
      </c>
      <c r="BN16" s="297">
        <v>2194</v>
      </c>
      <c r="BO16" s="297">
        <v>0</v>
      </c>
      <c r="BP16" s="297">
        <v>0</v>
      </c>
      <c r="BQ16" s="297">
        <v>0</v>
      </c>
      <c r="BR16" s="297">
        <v>0</v>
      </c>
      <c r="BS16" s="297">
        <v>4388</v>
      </c>
      <c r="BT16" s="397">
        <v>43445</v>
      </c>
      <c r="BU16" s="297">
        <v>13227</v>
      </c>
      <c r="BV16" s="297">
        <v>13227</v>
      </c>
      <c r="BW16" s="297">
        <v>12483</v>
      </c>
      <c r="BX16" s="297">
        <v>4508</v>
      </c>
      <c r="BY16" s="297">
        <v>0</v>
      </c>
      <c r="BZ16" s="297">
        <v>0</v>
      </c>
      <c r="CA16" s="297">
        <v>43445</v>
      </c>
      <c r="CB16" s="299">
        <v>3866</v>
      </c>
      <c r="CC16" s="297">
        <v>3866</v>
      </c>
      <c r="CD16" s="297">
        <v>0</v>
      </c>
      <c r="CE16" s="297">
        <v>0</v>
      </c>
      <c r="CF16" s="297">
        <v>0</v>
      </c>
      <c r="CG16" s="297">
        <v>0</v>
      </c>
      <c r="CH16" s="297">
        <v>0</v>
      </c>
      <c r="CI16" s="297">
        <v>3866</v>
      </c>
    </row>
    <row r="17" spans="1:87">
      <c r="A17" s="295">
        <v>10900</v>
      </c>
      <c r="B17" s="296" t="s">
        <v>375</v>
      </c>
      <c r="C17" s="299">
        <v>-414233</v>
      </c>
      <c r="D17" s="297">
        <v>-1030212</v>
      </c>
      <c r="E17" s="297">
        <v>488061</v>
      </c>
      <c r="F17" s="297">
        <v>1016842</v>
      </c>
      <c r="G17" s="297">
        <v>0</v>
      </c>
      <c r="H17" s="297">
        <v>0</v>
      </c>
      <c r="I17" s="297">
        <v>60458</v>
      </c>
      <c r="J17" s="300">
        <v>41477921</v>
      </c>
      <c r="K17" s="301">
        <v>48931100</v>
      </c>
      <c r="L17" s="301">
        <v>35407800</v>
      </c>
      <c r="M17" s="301">
        <v>34243742</v>
      </c>
      <c r="N17" s="301">
        <v>50806242</v>
      </c>
      <c r="O17" s="300">
        <v>3486749.7470706999</v>
      </c>
      <c r="P17" s="301">
        <v>2523264.9600000004</v>
      </c>
      <c r="Q17" s="301">
        <v>963484.7870706995</v>
      </c>
      <c r="R17" s="398">
        <v>6.8900000000000003E-2</v>
      </c>
      <c r="S17" s="399">
        <v>1.5565450999999999E-3</v>
      </c>
      <c r="T17" s="400">
        <v>41477921</v>
      </c>
      <c r="U17" s="400">
        <v>36622132.946298987</v>
      </c>
      <c r="V17" s="401">
        <v>1.132591623235635</v>
      </c>
      <c r="W17" s="401">
        <v>0.1072915126032212</v>
      </c>
      <c r="X17" s="397">
        <v>6043249</v>
      </c>
      <c r="Y17" s="297">
        <v>2019986</v>
      </c>
      <c r="Z17" s="297">
        <v>1853084</v>
      </c>
      <c r="AA17" s="297">
        <v>1853084</v>
      </c>
      <c r="AB17" s="297">
        <v>317095</v>
      </c>
      <c r="AC17" s="297">
        <v>0</v>
      </c>
      <c r="AD17" s="297">
        <v>0</v>
      </c>
      <c r="AE17" s="297">
        <v>6043249</v>
      </c>
      <c r="AF17" s="299">
        <v>157598</v>
      </c>
      <c r="AG17" s="299">
        <v>78799</v>
      </c>
      <c r="AH17" s="299">
        <v>78799</v>
      </c>
      <c r="AI17" s="299">
        <v>0</v>
      </c>
      <c r="AJ17" s="299">
        <v>0</v>
      </c>
      <c r="AK17" s="299">
        <v>0</v>
      </c>
      <c r="AL17" s="299">
        <v>0</v>
      </c>
      <c r="AM17" s="297">
        <v>157598</v>
      </c>
      <c r="AN17" s="397">
        <v>4493321</v>
      </c>
      <c r="AO17" s="297">
        <v>1604179</v>
      </c>
      <c r="AP17" s="297">
        <v>1130758</v>
      </c>
      <c r="AQ17" s="297">
        <v>1130758</v>
      </c>
      <c r="AR17" s="297">
        <v>627626</v>
      </c>
      <c r="AS17" s="297">
        <v>0</v>
      </c>
      <c r="AT17" s="297">
        <v>0</v>
      </c>
      <c r="AU17" s="297">
        <v>4493321</v>
      </c>
      <c r="AV17" s="299">
        <v>11065975</v>
      </c>
      <c r="AW17" s="297">
        <v>4163402</v>
      </c>
      <c r="AX17" s="297">
        <v>4163402</v>
      </c>
      <c r="AY17" s="297">
        <v>2739171</v>
      </c>
      <c r="AZ17" s="297">
        <v>0</v>
      </c>
      <c r="BA17" s="297">
        <v>0</v>
      </c>
      <c r="BB17" s="297">
        <v>0</v>
      </c>
      <c r="BC17" s="297">
        <v>11065975</v>
      </c>
      <c r="BD17" s="397">
        <v>377481</v>
      </c>
      <c r="BE17" s="297">
        <v>128447</v>
      </c>
      <c r="BF17" s="297">
        <v>112152</v>
      </c>
      <c r="BG17" s="297">
        <v>112152</v>
      </c>
      <c r="BH17" s="297">
        <v>24730</v>
      </c>
      <c r="BI17" s="297">
        <v>0</v>
      </c>
      <c r="BJ17" s="297">
        <v>0</v>
      </c>
      <c r="BK17" s="297">
        <v>377481</v>
      </c>
      <c r="BL17" s="299">
        <v>46134</v>
      </c>
      <c r="BM17" s="297">
        <v>23067</v>
      </c>
      <c r="BN17" s="297">
        <v>23067</v>
      </c>
      <c r="BO17" s="297">
        <v>0</v>
      </c>
      <c r="BP17" s="297">
        <v>0</v>
      </c>
      <c r="BQ17" s="297">
        <v>0</v>
      </c>
      <c r="BR17" s="297">
        <v>0</v>
      </c>
      <c r="BS17" s="297">
        <v>46134</v>
      </c>
      <c r="BT17" s="397">
        <v>456753</v>
      </c>
      <c r="BU17" s="297">
        <v>139062</v>
      </c>
      <c r="BV17" s="297">
        <v>139062</v>
      </c>
      <c r="BW17" s="297">
        <v>131238</v>
      </c>
      <c r="BX17" s="297">
        <v>47391</v>
      </c>
      <c r="BY17" s="297">
        <v>0</v>
      </c>
      <c r="BZ17" s="297">
        <v>0</v>
      </c>
      <c r="CA17" s="297">
        <v>456753</v>
      </c>
      <c r="CB17" s="299">
        <v>40640</v>
      </c>
      <c r="CC17" s="297">
        <v>40640</v>
      </c>
      <c r="CD17" s="297">
        <v>0</v>
      </c>
      <c r="CE17" s="297">
        <v>0</v>
      </c>
      <c r="CF17" s="297">
        <v>0</v>
      </c>
      <c r="CG17" s="297">
        <v>0</v>
      </c>
      <c r="CH17" s="297">
        <v>0</v>
      </c>
      <c r="CI17" s="297">
        <v>40640</v>
      </c>
    </row>
    <row r="18" spans="1:87">
      <c r="A18" s="295">
        <v>10910</v>
      </c>
      <c r="B18" s="296" t="s">
        <v>376</v>
      </c>
      <c r="C18" s="299">
        <v>720691</v>
      </c>
      <c r="D18" s="297">
        <v>417422</v>
      </c>
      <c r="E18" s="297">
        <v>661998</v>
      </c>
      <c r="F18" s="297">
        <v>579793</v>
      </c>
      <c r="G18" s="297">
        <v>0</v>
      </c>
      <c r="H18" s="297">
        <v>0</v>
      </c>
      <c r="I18" s="297">
        <v>2379904</v>
      </c>
      <c r="J18" s="300">
        <v>12691226</v>
      </c>
      <c r="K18" s="301">
        <v>14971716</v>
      </c>
      <c r="L18" s="301">
        <v>10833918</v>
      </c>
      <c r="M18" s="301">
        <v>10477745</v>
      </c>
      <c r="N18" s="301">
        <v>15545463</v>
      </c>
      <c r="O18" s="300">
        <v>1066859.8510822</v>
      </c>
      <c r="P18" s="301">
        <v>724938.79999999993</v>
      </c>
      <c r="Q18" s="301">
        <v>341921.05108220002</v>
      </c>
      <c r="R18" s="398">
        <v>6.8900000000000003E-2</v>
      </c>
      <c r="S18" s="399">
        <v>4.7626459999999999E-4</v>
      </c>
      <c r="T18" s="400">
        <v>12691226</v>
      </c>
      <c r="U18" s="400">
        <v>10521608.127721334</v>
      </c>
      <c r="V18" s="401">
        <v>1.206205918899637</v>
      </c>
      <c r="W18" s="401">
        <v>0.1072915126032212</v>
      </c>
      <c r="X18" s="397">
        <v>4162270</v>
      </c>
      <c r="Y18" s="297">
        <v>1441392</v>
      </c>
      <c r="Z18" s="297">
        <v>1275529</v>
      </c>
      <c r="AA18" s="297">
        <v>1079661</v>
      </c>
      <c r="AB18" s="297">
        <v>365688</v>
      </c>
      <c r="AC18" s="297">
        <v>0</v>
      </c>
      <c r="AD18" s="297">
        <v>0</v>
      </c>
      <c r="AE18" s="297">
        <v>4162270</v>
      </c>
      <c r="AF18" s="299">
        <v>0</v>
      </c>
      <c r="AG18" s="299">
        <v>0</v>
      </c>
      <c r="AH18" s="299">
        <v>0</v>
      </c>
      <c r="AI18" s="299">
        <v>0</v>
      </c>
      <c r="AJ18" s="299">
        <v>0</v>
      </c>
      <c r="AK18" s="299">
        <v>0</v>
      </c>
      <c r="AL18" s="299">
        <v>0</v>
      </c>
      <c r="AM18" s="297">
        <v>0</v>
      </c>
      <c r="AN18" s="397">
        <v>1374846</v>
      </c>
      <c r="AO18" s="297">
        <v>490840</v>
      </c>
      <c r="AP18" s="297">
        <v>345984</v>
      </c>
      <c r="AQ18" s="297">
        <v>345984</v>
      </c>
      <c r="AR18" s="297">
        <v>192038</v>
      </c>
      <c r="AS18" s="297">
        <v>0</v>
      </c>
      <c r="AT18" s="297">
        <v>0</v>
      </c>
      <c r="AU18" s="297">
        <v>1374846</v>
      </c>
      <c r="AV18" s="299">
        <v>3385917</v>
      </c>
      <c r="AW18" s="297">
        <v>1273899</v>
      </c>
      <c r="AX18" s="297">
        <v>1273899</v>
      </c>
      <c r="AY18" s="297">
        <v>838119</v>
      </c>
      <c r="AZ18" s="297">
        <v>0</v>
      </c>
      <c r="BA18" s="297">
        <v>0</v>
      </c>
      <c r="BB18" s="297">
        <v>0</v>
      </c>
      <c r="BC18" s="297">
        <v>3385917</v>
      </c>
      <c r="BD18" s="397">
        <v>115501</v>
      </c>
      <c r="BE18" s="297">
        <v>39302</v>
      </c>
      <c r="BF18" s="297">
        <v>34316</v>
      </c>
      <c r="BG18" s="297">
        <v>34316</v>
      </c>
      <c r="BH18" s="297">
        <v>7567</v>
      </c>
      <c r="BI18" s="297">
        <v>0</v>
      </c>
      <c r="BJ18" s="297">
        <v>0</v>
      </c>
      <c r="BK18" s="297">
        <v>115501</v>
      </c>
      <c r="BL18" s="299">
        <v>14116</v>
      </c>
      <c r="BM18" s="297">
        <v>7058</v>
      </c>
      <c r="BN18" s="297">
        <v>7058</v>
      </c>
      <c r="BO18" s="297">
        <v>0</v>
      </c>
      <c r="BP18" s="297">
        <v>0</v>
      </c>
      <c r="BQ18" s="297">
        <v>0</v>
      </c>
      <c r="BR18" s="297">
        <v>0</v>
      </c>
      <c r="BS18" s="297">
        <v>14116</v>
      </c>
      <c r="BT18" s="397">
        <v>139755</v>
      </c>
      <c r="BU18" s="297">
        <v>42550</v>
      </c>
      <c r="BV18" s="297">
        <v>42550</v>
      </c>
      <c r="BW18" s="297">
        <v>40156</v>
      </c>
      <c r="BX18" s="297">
        <v>14500</v>
      </c>
      <c r="BY18" s="297">
        <v>0</v>
      </c>
      <c r="BZ18" s="297">
        <v>0</v>
      </c>
      <c r="CA18" s="297">
        <v>139755</v>
      </c>
      <c r="CB18" s="299">
        <v>12435</v>
      </c>
      <c r="CC18" s="297">
        <v>12435</v>
      </c>
      <c r="CD18" s="297">
        <v>0</v>
      </c>
      <c r="CE18" s="297">
        <v>0</v>
      </c>
      <c r="CF18" s="297">
        <v>0</v>
      </c>
      <c r="CG18" s="297">
        <v>0</v>
      </c>
      <c r="CH18" s="297">
        <v>0</v>
      </c>
      <c r="CI18" s="297">
        <v>12435</v>
      </c>
    </row>
    <row r="19" spans="1:87">
      <c r="A19" s="295">
        <v>10930</v>
      </c>
      <c r="B19" s="296" t="s">
        <v>377</v>
      </c>
      <c r="C19" s="299">
        <v>13775199</v>
      </c>
      <c r="D19" s="297">
        <v>-1303713</v>
      </c>
      <c r="E19" s="297">
        <v>1425365</v>
      </c>
      <c r="F19" s="297">
        <v>4664370</v>
      </c>
      <c r="G19" s="297">
        <v>0</v>
      </c>
      <c r="H19" s="297">
        <v>0</v>
      </c>
      <c r="I19" s="297">
        <v>18561221</v>
      </c>
      <c r="J19" s="300">
        <v>140649931</v>
      </c>
      <c r="K19" s="301">
        <v>165923356</v>
      </c>
      <c r="L19" s="301">
        <v>120066400</v>
      </c>
      <c r="M19" s="301">
        <v>116119127</v>
      </c>
      <c r="N19" s="301">
        <v>172281887</v>
      </c>
      <c r="O19" s="300">
        <v>11823425.624299901</v>
      </c>
      <c r="P19" s="301">
        <v>7990081.8600000003</v>
      </c>
      <c r="Q19" s="301">
        <v>3833343.7642999003</v>
      </c>
      <c r="R19" s="398">
        <v>6.8900000000000003E-2</v>
      </c>
      <c r="S19" s="399">
        <v>5.2781807000000002E-3</v>
      </c>
      <c r="T19" s="400">
        <v>140649931</v>
      </c>
      <c r="U19" s="400">
        <v>115966355.0072569</v>
      </c>
      <c r="V19" s="401">
        <v>1.2128511842180301</v>
      </c>
      <c r="W19" s="401">
        <v>0.1072915126032212</v>
      </c>
      <c r="X19" s="397">
        <v>38314212</v>
      </c>
      <c r="Y19" s="297">
        <v>21762332</v>
      </c>
      <c r="Z19" s="297">
        <v>8206221</v>
      </c>
      <c r="AA19" s="297">
        <v>6054101</v>
      </c>
      <c r="AB19" s="297">
        <v>2291558</v>
      </c>
      <c r="AC19" s="297">
        <v>0</v>
      </c>
      <c r="AD19" s="297">
        <v>0</v>
      </c>
      <c r="AE19" s="297">
        <v>38314212</v>
      </c>
      <c r="AF19" s="299">
        <v>0</v>
      </c>
      <c r="AG19" s="299">
        <v>0</v>
      </c>
      <c r="AH19" s="299">
        <v>0</v>
      </c>
      <c r="AI19" s="299">
        <v>0</v>
      </c>
      <c r="AJ19" s="299">
        <v>0</v>
      </c>
      <c r="AK19" s="299">
        <v>0</v>
      </c>
      <c r="AL19" s="299">
        <v>0</v>
      </c>
      <c r="AM19" s="297">
        <v>0</v>
      </c>
      <c r="AN19" s="397">
        <v>15236669</v>
      </c>
      <c r="AO19" s="297">
        <v>5439706</v>
      </c>
      <c r="AP19" s="297">
        <v>3834355</v>
      </c>
      <c r="AQ19" s="297">
        <v>3834355</v>
      </c>
      <c r="AR19" s="297">
        <v>2128253</v>
      </c>
      <c r="AS19" s="297">
        <v>0</v>
      </c>
      <c r="AT19" s="297">
        <v>0</v>
      </c>
      <c r="AU19" s="297">
        <v>15236669</v>
      </c>
      <c r="AV19" s="299">
        <v>37524267</v>
      </c>
      <c r="AW19" s="297">
        <v>14117925</v>
      </c>
      <c r="AX19" s="297">
        <v>14117925</v>
      </c>
      <c r="AY19" s="297">
        <v>9288417</v>
      </c>
      <c r="AZ19" s="297">
        <v>0</v>
      </c>
      <c r="BA19" s="297">
        <v>0</v>
      </c>
      <c r="BB19" s="297">
        <v>0</v>
      </c>
      <c r="BC19" s="297">
        <v>37524267</v>
      </c>
      <c r="BD19" s="397">
        <v>1280024</v>
      </c>
      <c r="BE19" s="297">
        <v>435560</v>
      </c>
      <c r="BF19" s="297">
        <v>380302</v>
      </c>
      <c r="BG19" s="297">
        <v>380302</v>
      </c>
      <c r="BH19" s="297">
        <v>83860</v>
      </c>
      <c r="BI19" s="297">
        <v>0</v>
      </c>
      <c r="BJ19" s="297">
        <v>0</v>
      </c>
      <c r="BK19" s="297">
        <v>1280024</v>
      </c>
      <c r="BL19" s="299">
        <v>156440</v>
      </c>
      <c r="BM19" s="297">
        <v>78220</v>
      </c>
      <c r="BN19" s="297">
        <v>78220</v>
      </c>
      <c r="BO19" s="297">
        <v>0</v>
      </c>
      <c r="BP19" s="297">
        <v>0</v>
      </c>
      <c r="BQ19" s="297">
        <v>0</v>
      </c>
      <c r="BR19" s="297">
        <v>0</v>
      </c>
      <c r="BS19" s="297">
        <v>156440</v>
      </c>
      <c r="BT19" s="397">
        <v>1548831</v>
      </c>
      <c r="BU19" s="297">
        <v>471554</v>
      </c>
      <c r="BV19" s="297">
        <v>471554</v>
      </c>
      <c r="BW19" s="297">
        <v>445024</v>
      </c>
      <c r="BX19" s="297">
        <v>160699</v>
      </c>
      <c r="BY19" s="297">
        <v>0</v>
      </c>
      <c r="BZ19" s="297">
        <v>0</v>
      </c>
      <c r="CA19" s="297">
        <v>1548831</v>
      </c>
      <c r="CB19" s="299">
        <v>137809</v>
      </c>
      <c r="CC19" s="297">
        <v>137809</v>
      </c>
      <c r="CD19" s="297">
        <v>0</v>
      </c>
      <c r="CE19" s="297">
        <v>0</v>
      </c>
      <c r="CF19" s="297">
        <v>0</v>
      </c>
      <c r="CG19" s="297">
        <v>0</v>
      </c>
      <c r="CH19" s="297">
        <v>0</v>
      </c>
      <c r="CI19" s="297">
        <v>137809</v>
      </c>
    </row>
    <row r="20" spans="1:87">
      <c r="A20" s="295">
        <v>10940</v>
      </c>
      <c r="B20" s="296" t="s">
        <v>378</v>
      </c>
      <c r="C20" s="299">
        <v>-282321</v>
      </c>
      <c r="D20" s="297">
        <v>-247775</v>
      </c>
      <c r="E20" s="297">
        <v>282568</v>
      </c>
      <c r="F20" s="297">
        <v>745547</v>
      </c>
      <c r="G20" s="297">
        <v>0</v>
      </c>
      <c r="H20" s="297">
        <v>0</v>
      </c>
      <c r="I20" s="297">
        <v>498019</v>
      </c>
      <c r="J20" s="300">
        <v>18734825</v>
      </c>
      <c r="K20" s="301">
        <v>22101291</v>
      </c>
      <c r="L20" s="301">
        <v>15993061</v>
      </c>
      <c r="M20" s="301">
        <v>15467277</v>
      </c>
      <c r="N20" s="301">
        <v>22948258</v>
      </c>
      <c r="O20" s="300">
        <v>1574901.6426024002</v>
      </c>
      <c r="P20" s="301">
        <v>1105384.3199999998</v>
      </c>
      <c r="Q20" s="301">
        <v>469517.32260240032</v>
      </c>
      <c r="R20" s="398">
        <v>6.8900000000000003E-2</v>
      </c>
      <c r="S20" s="399">
        <v>7.0306320000000004E-4</v>
      </c>
      <c r="T20" s="400">
        <v>18734825</v>
      </c>
      <c r="U20" s="400">
        <v>16043313.788098691</v>
      </c>
      <c r="V20" s="401">
        <v>1.1677652913513377</v>
      </c>
      <c r="W20" s="401">
        <v>0.1072915126032212</v>
      </c>
      <c r="X20" s="397">
        <v>3366538</v>
      </c>
      <c r="Y20" s="297">
        <v>1018965</v>
      </c>
      <c r="Z20" s="297">
        <v>1018965</v>
      </c>
      <c r="AA20" s="297">
        <v>899124</v>
      </c>
      <c r="AB20" s="297">
        <v>429484</v>
      </c>
      <c r="AC20" s="297">
        <v>0</v>
      </c>
      <c r="AD20" s="297">
        <v>0</v>
      </c>
      <c r="AE20" s="297">
        <v>3366538</v>
      </c>
      <c r="AF20" s="299">
        <v>237385</v>
      </c>
      <c r="AG20" s="299">
        <v>237385</v>
      </c>
      <c r="AH20" s="299">
        <v>0</v>
      </c>
      <c r="AI20" s="299">
        <v>0</v>
      </c>
      <c r="AJ20" s="299">
        <v>0</v>
      </c>
      <c r="AK20" s="299">
        <v>0</v>
      </c>
      <c r="AL20" s="299">
        <v>0</v>
      </c>
      <c r="AM20" s="297">
        <v>237385</v>
      </c>
      <c r="AN20" s="397">
        <v>2029552</v>
      </c>
      <c r="AO20" s="297">
        <v>724579</v>
      </c>
      <c r="AP20" s="297">
        <v>510743</v>
      </c>
      <c r="AQ20" s="297">
        <v>510743</v>
      </c>
      <c r="AR20" s="297">
        <v>283487</v>
      </c>
      <c r="AS20" s="297">
        <v>0</v>
      </c>
      <c r="AT20" s="297">
        <v>0</v>
      </c>
      <c r="AU20" s="297">
        <v>2029552</v>
      </c>
      <c r="AV20" s="299">
        <v>4998300</v>
      </c>
      <c r="AW20" s="297">
        <v>1880533</v>
      </c>
      <c r="AX20" s="297">
        <v>1880533</v>
      </c>
      <c r="AY20" s="297">
        <v>1237234</v>
      </c>
      <c r="AZ20" s="297">
        <v>0</v>
      </c>
      <c r="BA20" s="297">
        <v>0</v>
      </c>
      <c r="BB20" s="297">
        <v>0</v>
      </c>
      <c r="BC20" s="297">
        <v>4998300</v>
      </c>
      <c r="BD20" s="397">
        <v>170501</v>
      </c>
      <c r="BE20" s="297">
        <v>58017</v>
      </c>
      <c r="BF20" s="297">
        <v>50657</v>
      </c>
      <c r="BG20" s="297">
        <v>50657</v>
      </c>
      <c r="BH20" s="297">
        <v>11170</v>
      </c>
      <c r="BI20" s="297">
        <v>0</v>
      </c>
      <c r="BJ20" s="297">
        <v>0</v>
      </c>
      <c r="BK20" s="297">
        <v>170501</v>
      </c>
      <c r="BL20" s="299">
        <v>20838</v>
      </c>
      <c r="BM20" s="297">
        <v>10419</v>
      </c>
      <c r="BN20" s="297">
        <v>10419</v>
      </c>
      <c r="BO20" s="297">
        <v>0</v>
      </c>
      <c r="BP20" s="297">
        <v>0</v>
      </c>
      <c r="BQ20" s="297">
        <v>0</v>
      </c>
      <c r="BR20" s="297">
        <v>0</v>
      </c>
      <c r="BS20" s="297">
        <v>20838</v>
      </c>
      <c r="BT20" s="397">
        <v>206307</v>
      </c>
      <c r="BU20" s="297">
        <v>62812</v>
      </c>
      <c r="BV20" s="297">
        <v>62812</v>
      </c>
      <c r="BW20" s="297">
        <v>59278</v>
      </c>
      <c r="BX20" s="297">
        <v>21405</v>
      </c>
      <c r="BY20" s="297">
        <v>0</v>
      </c>
      <c r="BZ20" s="297">
        <v>0</v>
      </c>
      <c r="CA20" s="297">
        <v>206307</v>
      </c>
      <c r="CB20" s="299">
        <v>18356</v>
      </c>
      <c r="CC20" s="297">
        <v>18356</v>
      </c>
      <c r="CD20" s="297">
        <v>0</v>
      </c>
      <c r="CE20" s="297">
        <v>0</v>
      </c>
      <c r="CF20" s="297">
        <v>0</v>
      </c>
      <c r="CG20" s="297">
        <v>0</v>
      </c>
      <c r="CH20" s="297">
        <v>0</v>
      </c>
      <c r="CI20" s="297">
        <v>18356</v>
      </c>
    </row>
    <row r="21" spans="1:87">
      <c r="A21" s="295">
        <v>10950</v>
      </c>
      <c r="B21" s="296" t="s">
        <v>379</v>
      </c>
      <c r="C21" s="299">
        <v>380338</v>
      </c>
      <c r="D21" s="297">
        <v>-345804</v>
      </c>
      <c r="E21" s="297">
        <v>532598</v>
      </c>
      <c r="F21" s="297">
        <v>1403927</v>
      </c>
      <c r="G21" s="297">
        <v>0</v>
      </c>
      <c r="H21" s="297">
        <v>0</v>
      </c>
      <c r="I21" s="297">
        <v>1971059</v>
      </c>
      <c r="J21" s="300">
        <v>26699453</v>
      </c>
      <c r="K21" s="301">
        <v>31497085</v>
      </c>
      <c r="L21" s="301">
        <v>22792099</v>
      </c>
      <c r="M21" s="301">
        <v>22042792</v>
      </c>
      <c r="N21" s="301">
        <v>32704119</v>
      </c>
      <c r="O21" s="300">
        <v>2244430.4872868001</v>
      </c>
      <c r="P21" s="301">
        <v>1399069.1699999995</v>
      </c>
      <c r="Q21" s="301">
        <v>845361.31728680059</v>
      </c>
      <c r="R21" s="398">
        <v>6.8900000000000003E-2</v>
      </c>
      <c r="S21" s="399">
        <v>1.0019524000000001E-3</v>
      </c>
      <c r="T21" s="400">
        <v>26699453</v>
      </c>
      <c r="U21" s="400">
        <v>20305793.468795348</v>
      </c>
      <c r="V21" s="401">
        <v>1.31486873640422</v>
      </c>
      <c r="W21" s="401">
        <v>0.1072915126032212</v>
      </c>
      <c r="X21" s="397">
        <v>5720751</v>
      </c>
      <c r="Y21" s="297">
        <v>1896528</v>
      </c>
      <c r="Z21" s="297">
        <v>1459458</v>
      </c>
      <c r="AA21" s="297">
        <v>1411267</v>
      </c>
      <c r="AB21" s="297">
        <v>953498</v>
      </c>
      <c r="AC21" s="297">
        <v>0</v>
      </c>
      <c r="AD21" s="297">
        <v>0</v>
      </c>
      <c r="AE21" s="297">
        <v>5720751</v>
      </c>
      <c r="AF21" s="299">
        <v>0</v>
      </c>
      <c r="AG21" s="299">
        <v>0</v>
      </c>
      <c r="AH21" s="299">
        <v>0</v>
      </c>
      <c r="AI21" s="299">
        <v>0</v>
      </c>
      <c r="AJ21" s="299">
        <v>0</v>
      </c>
      <c r="AK21" s="299">
        <v>0</v>
      </c>
      <c r="AL21" s="299">
        <v>0</v>
      </c>
      <c r="AM21" s="297">
        <v>0</v>
      </c>
      <c r="AN21" s="397">
        <v>2892363</v>
      </c>
      <c r="AO21" s="297">
        <v>1032615</v>
      </c>
      <c r="AP21" s="297">
        <v>727872</v>
      </c>
      <c r="AQ21" s="297">
        <v>727872</v>
      </c>
      <c r="AR21" s="297">
        <v>404004</v>
      </c>
      <c r="AS21" s="297">
        <v>0</v>
      </c>
      <c r="AT21" s="297">
        <v>0</v>
      </c>
      <c r="AU21" s="297">
        <v>2892363</v>
      </c>
      <c r="AV21" s="299">
        <v>7123199</v>
      </c>
      <c r="AW21" s="297">
        <v>2679993</v>
      </c>
      <c r="AX21" s="297">
        <v>2679993</v>
      </c>
      <c r="AY21" s="297">
        <v>1763212</v>
      </c>
      <c r="AZ21" s="297">
        <v>0</v>
      </c>
      <c r="BA21" s="297">
        <v>0</v>
      </c>
      <c r="BB21" s="297">
        <v>0</v>
      </c>
      <c r="BC21" s="297">
        <v>7123199</v>
      </c>
      <c r="BD21" s="397">
        <v>242985</v>
      </c>
      <c r="BE21" s="297">
        <v>82682</v>
      </c>
      <c r="BF21" s="297">
        <v>72192</v>
      </c>
      <c r="BG21" s="297">
        <v>72192</v>
      </c>
      <c r="BH21" s="297">
        <v>15919</v>
      </c>
      <c r="BI21" s="297">
        <v>0</v>
      </c>
      <c r="BJ21" s="297">
        <v>0</v>
      </c>
      <c r="BK21" s="297">
        <v>242985</v>
      </c>
      <c r="BL21" s="299">
        <v>29696</v>
      </c>
      <c r="BM21" s="297">
        <v>14848</v>
      </c>
      <c r="BN21" s="297">
        <v>14848</v>
      </c>
      <c r="BO21" s="297">
        <v>0</v>
      </c>
      <c r="BP21" s="297">
        <v>0</v>
      </c>
      <c r="BQ21" s="297">
        <v>0</v>
      </c>
      <c r="BR21" s="297">
        <v>0</v>
      </c>
      <c r="BS21" s="297">
        <v>29696</v>
      </c>
      <c r="BT21" s="397">
        <v>294013</v>
      </c>
      <c r="BU21" s="297">
        <v>89515</v>
      </c>
      <c r="BV21" s="297">
        <v>89515</v>
      </c>
      <c r="BW21" s="297">
        <v>84479</v>
      </c>
      <c r="BX21" s="297">
        <v>30505</v>
      </c>
      <c r="BY21" s="297">
        <v>0</v>
      </c>
      <c r="BZ21" s="297">
        <v>0</v>
      </c>
      <c r="CA21" s="297">
        <v>294013</v>
      </c>
      <c r="CB21" s="299">
        <v>26160</v>
      </c>
      <c r="CC21" s="297">
        <v>26160</v>
      </c>
      <c r="CD21" s="297">
        <v>0</v>
      </c>
      <c r="CE21" s="297">
        <v>0</v>
      </c>
      <c r="CF21" s="297">
        <v>0</v>
      </c>
      <c r="CG21" s="297">
        <v>0</v>
      </c>
      <c r="CH21" s="297">
        <v>0</v>
      </c>
      <c r="CI21" s="297">
        <v>26160</v>
      </c>
    </row>
    <row r="22" spans="1:87">
      <c r="A22" s="295">
        <v>11050</v>
      </c>
      <c r="B22" s="296" t="s">
        <v>711</v>
      </c>
      <c r="C22" s="299">
        <v>-202070</v>
      </c>
      <c r="D22" s="297">
        <v>-252241</v>
      </c>
      <c r="E22" s="297">
        <v>-182414</v>
      </c>
      <c r="F22" s="297">
        <v>82129</v>
      </c>
      <c r="G22" s="297">
        <v>0</v>
      </c>
      <c r="H22" s="297">
        <v>0</v>
      </c>
      <c r="I22" s="297">
        <v>-554596</v>
      </c>
      <c r="J22" s="300">
        <v>5601577</v>
      </c>
      <c r="K22" s="301">
        <v>6608126</v>
      </c>
      <c r="L22" s="301">
        <v>4781809</v>
      </c>
      <c r="M22" s="301">
        <v>4624604</v>
      </c>
      <c r="N22" s="301">
        <v>6861363</v>
      </c>
      <c r="O22" s="300">
        <v>470884.1740156</v>
      </c>
      <c r="P22" s="301">
        <v>375312.98</v>
      </c>
      <c r="Q22" s="301">
        <v>95571.19401560002</v>
      </c>
      <c r="R22" s="398">
        <v>6.8900000000000003E-2</v>
      </c>
      <c r="S22" s="399">
        <v>2.1021080000000001E-4</v>
      </c>
      <c r="T22" s="400">
        <v>5601577</v>
      </c>
      <c r="U22" s="400">
        <v>5447213.0624092882</v>
      </c>
      <c r="V22" s="401">
        <v>1.0283381494026667</v>
      </c>
      <c r="W22" s="401">
        <v>0.1072915126032212</v>
      </c>
      <c r="X22" s="397">
        <v>595376</v>
      </c>
      <c r="Y22" s="297">
        <v>239983</v>
      </c>
      <c r="Z22" s="297">
        <v>239983</v>
      </c>
      <c r="AA22" s="297">
        <v>115410</v>
      </c>
      <c r="AB22" s="297">
        <v>0</v>
      </c>
      <c r="AC22" s="297">
        <v>0</v>
      </c>
      <c r="AD22" s="297">
        <v>0</v>
      </c>
      <c r="AE22" s="297">
        <v>595376</v>
      </c>
      <c r="AF22" s="299">
        <v>363282</v>
      </c>
      <c r="AG22" s="299">
        <v>123954</v>
      </c>
      <c r="AH22" s="299">
        <v>113478</v>
      </c>
      <c r="AI22" s="299">
        <v>113478</v>
      </c>
      <c r="AJ22" s="299">
        <v>12372</v>
      </c>
      <c r="AK22" s="299">
        <v>0</v>
      </c>
      <c r="AL22" s="299">
        <v>0</v>
      </c>
      <c r="AM22" s="297">
        <v>363282</v>
      </c>
      <c r="AN22" s="397">
        <v>606821</v>
      </c>
      <c r="AO22" s="297">
        <v>216644</v>
      </c>
      <c r="AP22" s="297">
        <v>152708</v>
      </c>
      <c r="AQ22" s="297">
        <v>152708</v>
      </c>
      <c r="AR22" s="297">
        <v>84761</v>
      </c>
      <c r="AS22" s="297">
        <v>0</v>
      </c>
      <c r="AT22" s="297">
        <v>0</v>
      </c>
      <c r="AU22" s="297">
        <v>606821</v>
      </c>
      <c r="AV22" s="299">
        <v>1494455</v>
      </c>
      <c r="AW22" s="297">
        <v>562266</v>
      </c>
      <c r="AX22" s="297">
        <v>562266</v>
      </c>
      <c r="AY22" s="297">
        <v>369924</v>
      </c>
      <c r="AZ22" s="297">
        <v>0</v>
      </c>
      <c r="BA22" s="297">
        <v>0</v>
      </c>
      <c r="BB22" s="297">
        <v>0</v>
      </c>
      <c r="BC22" s="297">
        <v>1494455</v>
      </c>
      <c r="BD22" s="397">
        <v>50979</v>
      </c>
      <c r="BE22" s="297">
        <v>17347</v>
      </c>
      <c r="BF22" s="297">
        <v>15146</v>
      </c>
      <c r="BG22" s="297">
        <v>15146</v>
      </c>
      <c r="BH22" s="297">
        <v>3340</v>
      </c>
      <c r="BI22" s="297">
        <v>0</v>
      </c>
      <c r="BJ22" s="297">
        <v>0</v>
      </c>
      <c r="BK22" s="297">
        <v>50979</v>
      </c>
      <c r="BL22" s="299">
        <v>6230</v>
      </c>
      <c r="BM22" s="297">
        <v>3115</v>
      </c>
      <c r="BN22" s="297">
        <v>3115</v>
      </c>
      <c r="BO22" s="297">
        <v>0</v>
      </c>
      <c r="BP22" s="297">
        <v>0</v>
      </c>
      <c r="BQ22" s="297">
        <v>0</v>
      </c>
      <c r="BR22" s="297">
        <v>0</v>
      </c>
      <c r="BS22" s="297">
        <v>6230</v>
      </c>
      <c r="BT22" s="397">
        <v>61684</v>
      </c>
      <c r="BU22" s="297">
        <v>18780</v>
      </c>
      <c r="BV22" s="297">
        <v>18780</v>
      </c>
      <c r="BW22" s="297">
        <v>17724</v>
      </c>
      <c r="BX22" s="297">
        <v>6400</v>
      </c>
      <c r="BY22" s="297">
        <v>0</v>
      </c>
      <c r="BZ22" s="297">
        <v>0</v>
      </c>
      <c r="CA22" s="297">
        <v>61684</v>
      </c>
      <c r="CB22" s="299">
        <v>5488</v>
      </c>
      <c r="CC22" s="297">
        <v>5488</v>
      </c>
      <c r="CD22" s="297">
        <v>0</v>
      </c>
      <c r="CE22" s="297">
        <v>0</v>
      </c>
      <c r="CF22" s="297">
        <v>0</v>
      </c>
      <c r="CG22" s="297">
        <v>0</v>
      </c>
      <c r="CH22" s="297">
        <v>0</v>
      </c>
      <c r="CI22" s="297">
        <v>5488</v>
      </c>
    </row>
    <row r="23" spans="1:87">
      <c r="A23" s="295">
        <v>11300</v>
      </c>
      <c r="B23" s="296" t="s">
        <v>380</v>
      </c>
      <c r="C23" s="299">
        <v>-5166503</v>
      </c>
      <c r="D23" s="297">
        <v>-6953703</v>
      </c>
      <c r="E23" s="297">
        <v>-3031161</v>
      </c>
      <c r="F23" s="297">
        <v>1181914</v>
      </c>
      <c r="G23" s="297">
        <v>0</v>
      </c>
      <c r="H23" s="297">
        <v>0</v>
      </c>
      <c r="I23" s="297">
        <v>-13969453</v>
      </c>
      <c r="J23" s="300">
        <v>110128257</v>
      </c>
      <c r="K23" s="301">
        <v>129917234</v>
      </c>
      <c r="L23" s="301">
        <v>94011446</v>
      </c>
      <c r="M23" s="301">
        <v>90920748</v>
      </c>
      <c r="N23" s="301">
        <v>134895934</v>
      </c>
      <c r="O23" s="300">
        <v>9257688.5291154999</v>
      </c>
      <c r="P23" s="301">
        <v>6618176.7899999991</v>
      </c>
      <c r="Q23" s="301">
        <v>2639511.7391155008</v>
      </c>
      <c r="R23" s="398">
        <v>6.8900000000000003E-2</v>
      </c>
      <c r="S23" s="399">
        <v>4.1327915E-3</v>
      </c>
      <c r="T23" s="400">
        <v>110128257</v>
      </c>
      <c r="U23" s="400">
        <v>96054815.529753253</v>
      </c>
      <c r="V23" s="401">
        <v>1.1465146894783995</v>
      </c>
      <c r="W23" s="401">
        <v>0.1072915126032212</v>
      </c>
      <c r="X23" s="397">
        <v>4402169</v>
      </c>
      <c r="Y23" s="297">
        <v>1863959</v>
      </c>
      <c r="Z23" s="297">
        <v>1269105</v>
      </c>
      <c r="AA23" s="297">
        <v>1269105</v>
      </c>
      <c r="AB23" s="297">
        <v>0</v>
      </c>
      <c r="AC23" s="297">
        <v>0</v>
      </c>
      <c r="AD23" s="297">
        <v>0</v>
      </c>
      <c r="AE23" s="297">
        <v>4402169</v>
      </c>
      <c r="AF23" s="299">
        <v>2905120</v>
      </c>
      <c r="AG23" s="299">
        <v>776573</v>
      </c>
      <c r="AH23" s="299">
        <v>776573</v>
      </c>
      <c r="AI23" s="299">
        <v>675987</v>
      </c>
      <c r="AJ23" s="299">
        <v>675987</v>
      </c>
      <c r="AK23" s="299">
        <v>0</v>
      </c>
      <c r="AL23" s="299">
        <v>0</v>
      </c>
      <c r="AM23" s="297">
        <v>2905120</v>
      </c>
      <c r="AN23" s="397">
        <v>11930243</v>
      </c>
      <c r="AO23" s="297">
        <v>4259265</v>
      </c>
      <c r="AP23" s="297">
        <v>3002282</v>
      </c>
      <c r="AQ23" s="297">
        <v>3002282</v>
      </c>
      <c r="AR23" s="297">
        <v>1666413</v>
      </c>
      <c r="AS23" s="297">
        <v>0</v>
      </c>
      <c r="AT23" s="297">
        <v>0</v>
      </c>
      <c r="AU23" s="297">
        <v>11930243</v>
      </c>
      <c r="AV23" s="299">
        <v>29381330</v>
      </c>
      <c r="AW23" s="297">
        <v>11054271</v>
      </c>
      <c r="AX23" s="297">
        <v>11054271</v>
      </c>
      <c r="AY23" s="297">
        <v>7272788</v>
      </c>
      <c r="AZ23" s="297">
        <v>0</v>
      </c>
      <c r="BA23" s="297">
        <v>0</v>
      </c>
      <c r="BB23" s="297">
        <v>0</v>
      </c>
      <c r="BC23" s="297">
        <v>29381330</v>
      </c>
      <c r="BD23" s="397">
        <v>1002253</v>
      </c>
      <c r="BE23" s="297">
        <v>341041</v>
      </c>
      <c r="BF23" s="297">
        <v>297775</v>
      </c>
      <c r="BG23" s="297">
        <v>297775</v>
      </c>
      <c r="BH23" s="297">
        <v>65662</v>
      </c>
      <c r="BI23" s="297">
        <v>0</v>
      </c>
      <c r="BJ23" s="297">
        <v>0</v>
      </c>
      <c r="BK23" s="297">
        <v>1002253</v>
      </c>
      <c r="BL23" s="299">
        <v>122492</v>
      </c>
      <c r="BM23" s="297">
        <v>61246</v>
      </c>
      <c r="BN23" s="297">
        <v>61246</v>
      </c>
      <c r="BO23" s="297">
        <v>0</v>
      </c>
      <c r="BP23" s="297">
        <v>0</v>
      </c>
      <c r="BQ23" s="297">
        <v>0</v>
      </c>
      <c r="BR23" s="297">
        <v>0</v>
      </c>
      <c r="BS23" s="297">
        <v>122492</v>
      </c>
      <c r="BT23" s="397">
        <v>1212728</v>
      </c>
      <c r="BU23" s="297">
        <v>369224</v>
      </c>
      <c r="BV23" s="297">
        <v>369224</v>
      </c>
      <c r="BW23" s="297">
        <v>348452</v>
      </c>
      <c r="BX23" s="297">
        <v>125827</v>
      </c>
      <c r="BY23" s="297">
        <v>0</v>
      </c>
      <c r="BZ23" s="297">
        <v>0</v>
      </c>
      <c r="CA23" s="297">
        <v>1212728</v>
      </c>
      <c r="CB23" s="299">
        <v>107904</v>
      </c>
      <c r="CC23" s="297">
        <v>107904</v>
      </c>
      <c r="CD23" s="297">
        <v>0</v>
      </c>
      <c r="CE23" s="297">
        <v>0</v>
      </c>
      <c r="CF23" s="297">
        <v>0</v>
      </c>
      <c r="CG23" s="297">
        <v>0</v>
      </c>
      <c r="CH23" s="297">
        <v>0</v>
      </c>
      <c r="CI23" s="297">
        <v>107904</v>
      </c>
    </row>
    <row r="24" spans="1:87">
      <c r="A24" s="295">
        <v>11310</v>
      </c>
      <c r="B24" s="296" t="s">
        <v>381</v>
      </c>
      <c r="C24" s="299">
        <v>-488056</v>
      </c>
      <c r="D24" s="297">
        <v>-684814</v>
      </c>
      <c r="E24" s="297">
        <v>-270104</v>
      </c>
      <c r="F24" s="297">
        <v>153567</v>
      </c>
      <c r="G24" s="297">
        <v>0</v>
      </c>
      <c r="H24" s="297">
        <v>0</v>
      </c>
      <c r="I24" s="297">
        <v>-1289407</v>
      </c>
      <c r="J24" s="300">
        <v>13352253</v>
      </c>
      <c r="K24" s="301">
        <v>15751523</v>
      </c>
      <c r="L24" s="301">
        <v>11398206</v>
      </c>
      <c r="M24" s="301">
        <v>11023481</v>
      </c>
      <c r="N24" s="301">
        <v>16355154</v>
      </c>
      <c r="O24" s="300">
        <v>1122427.6010469999</v>
      </c>
      <c r="P24" s="301">
        <v>766943.22</v>
      </c>
      <c r="Q24" s="301">
        <v>355484.38104699994</v>
      </c>
      <c r="R24" s="398">
        <v>6.8900000000000003E-2</v>
      </c>
      <c r="S24" s="399">
        <v>5.0107099999999996E-4</v>
      </c>
      <c r="T24" s="400">
        <v>13352253</v>
      </c>
      <c r="U24" s="400">
        <v>11131251.378809869</v>
      </c>
      <c r="V24" s="401">
        <v>1.1995284757846871</v>
      </c>
      <c r="W24" s="401">
        <v>0.1072915126032212</v>
      </c>
      <c r="X24" s="397">
        <v>872555</v>
      </c>
      <c r="Y24" s="297">
        <v>341873</v>
      </c>
      <c r="Z24" s="297">
        <v>289678</v>
      </c>
      <c r="AA24" s="297">
        <v>241004</v>
      </c>
      <c r="AB24" s="297">
        <v>0</v>
      </c>
      <c r="AC24" s="297">
        <v>0</v>
      </c>
      <c r="AD24" s="297">
        <v>0</v>
      </c>
      <c r="AE24" s="297">
        <v>872555</v>
      </c>
      <c r="AF24" s="299">
        <v>286760</v>
      </c>
      <c r="AG24" s="299">
        <v>71690</v>
      </c>
      <c r="AH24" s="299">
        <v>71690</v>
      </c>
      <c r="AI24" s="299">
        <v>71690</v>
      </c>
      <c r="AJ24" s="299">
        <v>71690</v>
      </c>
      <c r="AK24" s="299">
        <v>0</v>
      </c>
      <c r="AL24" s="299">
        <v>0</v>
      </c>
      <c r="AM24" s="297">
        <v>286760</v>
      </c>
      <c r="AN24" s="397">
        <v>1446455</v>
      </c>
      <c r="AO24" s="297">
        <v>516405</v>
      </c>
      <c r="AP24" s="297">
        <v>364005</v>
      </c>
      <c r="AQ24" s="297">
        <v>364005</v>
      </c>
      <c r="AR24" s="297">
        <v>202040</v>
      </c>
      <c r="AS24" s="297">
        <v>0</v>
      </c>
      <c r="AT24" s="297">
        <v>0</v>
      </c>
      <c r="AU24" s="297">
        <v>1446455</v>
      </c>
      <c r="AV24" s="299">
        <v>3562273</v>
      </c>
      <c r="AW24" s="297">
        <v>1340250</v>
      </c>
      <c r="AX24" s="297">
        <v>1340250</v>
      </c>
      <c r="AY24" s="297">
        <v>881773</v>
      </c>
      <c r="AZ24" s="297">
        <v>0</v>
      </c>
      <c r="BA24" s="297">
        <v>0</v>
      </c>
      <c r="BB24" s="297">
        <v>0</v>
      </c>
      <c r="BC24" s="297">
        <v>3562273</v>
      </c>
      <c r="BD24" s="397">
        <v>121516</v>
      </c>
      <c r="BE24" s="297">
        <v>41349</v>
      </c>
      <c r="BF24" s="297">
        <v>36103</v>
      </c>
      <c r="BG24" s="297">
        <v>36103</v>
      </c>
      <c r="BH24" s="297">
        <v>7961</v>
      </c>
      <c r="BI24" s="297">
        <v>0</v>
      </c>
      <c r="BJ24" s="297">
        <v>0</v>
      </c>
      <c r="BK24" s="297">
        <v>121516</v>
      </c>
      <c r="BL24" s="299">
        <v>14852</v>
      </c>
      <c r="BM24" s="297">
        <v>7426</v>
      </c>
      <c r="BN24" s="297">
        <v>7426</v>
      </c>
      <c r="BO24" s="297">
        <v>0</v>
      </c>
      <c r="BP24" s="297">
        <v>0</v>
      </c>
      <c r="BQ24" s="297">
        <v>0</v>
      </c>
      <c r="BR24" s="297">
        <v>0</v>
      </c>
      <c r="BS24" s="297">
        <v>14852</v>
      </c>
      <c r="BT24" s="397">
        <v>147034</v>
      </c>
      <c r="BU24" s="297">
        <v>44766</v>
      </c>
      <c r="BV24" s="297">
        <v>44766</v>
      </c>
      <c r="BW24" s="297">
        <v>42247</v>
      </c>
      <c r="BX24" s="297">
        <v>15256</v>
      </c>
      <c r="BY24" s="297">
        <v>0</v>
      </c>
      <c r="BZ24" s="297">
        <v>0</v>
      </c>
      <c r="CA24" s="297">
        <v>147034</v>
      </c>
      <c r="CB24" s="299">
        <v>13083</v>
      </c>
      <c r="CC24" s="297">
        <v>13083</v>
      </c>
      <c r="CD24" s="297">
        <v>0</v>
      </c>
      <c r="CE24" s="297">
        <v>0</v>
      </c>
      <c r="CF24" s="297">
        <v>0</v>
      </c>
      <c r="CG24" s="297">
        <v>0</v>
      </c>
      <c r="CH24" s="297">
        <v>0</v>
      </c>
      <c r="CI24" s="297">
        <v>13083</v>
      </c>
    </row>
    <row r="25" spans="1:87">
      <c r="A25" s="295">
        <v>11600</v>
      </c>
      <c r="B25" s="296" t="s">
        <v>382</v>
      </c>
      <c r="C25" s="299">
        <v>-647336</v>
      </c>
      <c r="D25" s="297">
        <v>-2617393</v>
      </c>
      <c r="E25" s="297">
        <v>-1081543</v>
      </c>
      <c r="F25" s="297">
        <v>1431544</v>
      </c>
      <c r="G25" s="297">
        <v>0</v>
      </c>
      <c r="H25" s="297">
        <v>0</v>
      </c>
      <c r="I25" s="297">
        <v>-2914728</v>
      </c>
      <c r="J25" s="300">
        <v>62064622</v>
      </c>
      <c r="K25" s="301">
        <v>73217031</v>
      </c>
      <c r="L25" s="301">
        <v>52981723</v>
      </c>
      <c r="M25" s="301">
        <v>51239909</v>
      </c>
      <c r="N25" s="301">
        <v>76022861</v>
      </c>
      <c r="O25" s="300">
        <v>5217325.2709166007</v>
      </c>
      <c r="P25" s="301">
        <v>2763769.65</v>
      </c>
      <c r="Q25" s="301">
        <v>2453555.6209166008</v>
      </c>
      <c r="R25" s="398">
        <v>6.8900000000000003E-2</v>
      </c>
      <c r="S25" s="399">
        <v>2.3291038000000002E-3</v>
      </c>
      <c r="T25" s="400">
        <v>62064622</v>
      </c>
      <c r="U25" s="400">
        <v>40112767.053701013</v>
      </c>
      <c r="V25" s="401">
        <v>1.5472535693414249</v>
      </c>
      <c r="W25" s="401">
        <v>0.1072915126032212</v>
      </c>
      <c r="X25" s="397">
        <v>6232239</v>
      </c>
      <c r="Y25" s="297">
        <v>3020668</v>
      </c>
      <c r="Z25" s="297">
        <v>1722578</v>
      </c>
      <c r="AA25" s="297">
        <v>1104500</v>
      </c>
      <c r="AB25" s="297">
        <v>384493</v>
      </c>
      <c r="AC25" s="297">
        <v>0</v>
      </c>
      <c r="AD25" s="297">
        <v>0</v>
      </c>
      <c r="AE25" s="297">
        <v>6232239</v>
      </c>
      <c r="AF25" s="299">
        <v>430560</v>
      </c>
      <c r="AG25" s="299">
        <v>143520</v>
      </c>
      <c r="AH25" s="299">
        <v>143520</v>
      </c>
      <c r="AI25" s="299">
        <v>143520</v>
      </c>
      <c r="AJ25" s="299">
        <v>0</v>
      </c>
      <c r="AK25" s="299">
        <v>0</v>
      </c>
      <c r="AL25" s="299">
        <v>0</v>
      </c>
      <c r="AM25" s="297">
        <v>430560</v>
      </c>
      <c r="AN25" s="397">
        <v>6723488</v>
      </c>
      <c r="AO25" s="297">
        <v>2400380</v>
      </c>
      <c r="AP25" s="297">
        <v>1691986</v>
      </c>
      <c r="AQ25" s="297">
        <v>1691986</v>
      </c>
      <c r="AR25" s="297">
        <v>939135</v>
      </c>
      <c r="AS25" s="297">
        <v>0</v>
      </c>
      <c r="AT25" s="297">
        <v>0</v>
      </c>
      <c r="AU25" s="297">
        <v>6723488</v>
      </c>
      <c r="AV25" s="299">
        <v>16558340</v>
      </c>
      <c r="AW25" s="297">
        <v>6229819</v>
      </c>
      <c r="AX25" s="297">
        <v>6229819</v>
      </c>
      <c r="AY25" s="297">
        <v>4098701</v>
      </c>
      <c r="AZ25" s="297">
        <v>0</v>
      </c>
      <c r="BA25" s="297">
        <v>0</v>
      </c>
      <c r="BB25" s="297">
        <v>0</v>
      </c>
      <c r="BC25" s="297">
        <v>16558340</v>
      </c>
      <c r="BD25" s="397">
        <v>564837</v>
      </c>
      <c r="BE25" s="297">
        <v>192200</v>
      </c>
      <c r="BF25" s="297">
        <v>167816</v>
      </c>
      <c r="BG25" s="297">
        <v>167816</v>
      </c>
      <c r="BH25" s="297">
        <v>37005</v>
      </c>
      <c r="BI25" s="297">
        <v>0</v>
      </c>
      <c r="BJ25" s="297">
        <v>0</v>
      </c>
      <c r="BK25" s="297">
        <v>564837</v>
      </c>
      <c r="BL25" s="299">
        <v>69032</v>
      </c>
      <c r="BM25" s="297">
        <v>34516</v>
      </c>
      <c r="BN25" s="297">
        <v>34516</v>
      </c>
      <c r="BO25" s="297">
        <v>0</v>
      </c>
      <c r="BP25" s="297">
        <v>0</v>
      </c>
      <c r="BQ25" s="297">
        <v>0</v>
      </c>
      <c r="BR25" s="297">
        <v>0</v>
      </c>
      <c r="BS25" s="297">
        <v>69032</v>
      </c>
      <c r="BT25" s="397">
        <v>683453</v>
      </c>
      <c r="BU25" s="297">
        <v>208083</v>
      </c>
      <c r="BV25" s="297">
        <v>208083</v>
      </c>
      <c r="BW25" s="297">
        <v>196376</v>
      </c>
      <c r="BX25" s="297">
        <v>70912</v>
      </c>
      <c r="BY25" s="297">
        <v>0</v>
      </c>
      <c r="BZ25" s="297">
        <v>0</v>
      </c>
      <c r="CA25" s="297">
        <v>683453</v>
      </c>
      <c r="CB25" s="299">
        <v>60811</v>
      </c>
      <c r="CC25" s="297">
        <v>60811</v>
      </c>
      <c r="CD25" s="297">
        <v>0</v>
      </c>
      <c r="CE25" s="297">
        <v>0</v>
      </c>
      <c r="CF25" s="297">
        <v>0</v>
      </c>
      <c r="CG25" s="297">
        <v>0</v>
      </c>
      <c r="CH25" s="297">
        <v>0</v>
      </c>
      <c r="CI25" s="297">
        <v>60811</v>
      </c>
    </row>
    <row r="26" spans="1:87">
      <c r="A26" s="295">
        <v>11900</v>
      </c>
      <c r="B26" s="296" t="s">
        <v>383</v>
      </c>
      <c r="C26" s="299">
        <v>545977</v>
      </c>
      <c r="D26" s="297">
        <v>200474</v>
      </c>
      <c r="E26" s="297">
        <v>408720</v>
      </c>
      <c r="F26" s="297">
        <v>-40004</v>
      </c>
      <c r="G26" s="297">
        <v>0</v>
      </c>
      <c r="H26" s="297">
        <v>0</v>
      </c>
      <c r="I26" s="297">
        <v>1115167</v>
      </c>
      <c r="J26" s="300">
        <v>9234583</v>
      </c>
      <c r="K26" s="301">
        <v>10893948</v>
      </c>
      <c r="L26" s="301">
        <v>7883140</v>
      </c>
      <c r="M26" s="301">
        <v>7623976</v>
      </c>
      <c r="N26" s="301">
        <v>11311427</v>
      </c>
      <c r="O26" s="300">
        <v>776284.80917330005</v>
      </c>
      <c r="P26" s="301">
        <v>389268.09</v>
      </c>
      <c r="Q26" s="301">
        <v>387016.71917330002</v>
      </c>
      <c r="R26" s="398">
        <v>6.8900000000000003E-2</v>
      </c>
      <c r="S26" s="399">
        <v>3.4654690000000002E-4</v>
      </c>
      <c r="T26" s="400">
        <v>9234583</v>
      </c>
      <c r="U26" s="400">
        <v>5649754.5718432516</v>
      </c>
      <c r="V26" s="401">
        <v>1.634510469892356</v>
      </c>
      <c r="W26" s="401">
        <v>0.1072915126032212</v>
      </c>
      <c r="X26" s="397">
        <v>3195259</v>
      </c>
      <c r="Y26" s="297">
        <v>1266179</v>
      </c>
      <c r="Z26" s="297">
        <v>1020658</v>
      </c>
      <c r="AA26" s="297">
        <v>908422</v>
      </c>
      <c r="AB26" s="297">
        <v>0</v>
      </c>
      <c r="AC26" s="297">
        <v>0</v>
      </c>
      <c r="AD26" s="297">
        <v>0</v>
      </c>
      <c r="AE26" s="297">
        <v>3195259</v>
      </c>
      <c r="AF26" s="299">
        <v>783180</v>
      </c>
      <c r="AG26" s="299">
        <v>195795</v>
      </c>
      <c r="AH26" s="299">
        <v>195795</v>
      </c>
      <c r="AI26" s="299">
        <v>195795</v>
      </c>
      <c r="AJ26" s="299">
        <v>195795</v>
      </c>
      <c r="AK26" s="299">
        <v>0</v>
      </c>
      <c r="AL26" s="299">
        <v>0</v>
      </c>
      <c r="AM26" s="297">
        <v>783180</v>
      </c>
      <c r="AN26" s="397">
        <v>1000386</v>
      </c>
      <c r="AO26" s="297">
        <v>357152</v>
      </c>
      <c r="AP26" s="297">
        <v>251750</v>
      </c>
      <c r="AQ26" s="297">
        <v>251750</v>
      </c>
      <c r="AR26" s="297">
        <v>139734</v>
      </c>
      <c r="AS26" s="297">
        <v>0</v>
      </c>
      <c r="AT26" s="297">
        <v>0</v>
      </c>
      <c r="AU26" s="297">
        <v>1000386</v>
      </c>
      <c r="AV26" s="299">
        <v>2463712</v>
      </c>
      <c r="AW26" s="297">
        <v>926934</v>
      </c>
      <c r="AX26" s="297">
        <v>926934</v>
      </c>
      <c r="AY26" s="297">
        <v>609845</v>
      </c>
      <c r="AZ26" s="297">
        <v>0</v>
      </c>
      <c r="BA26" s="297">
        <v>0</v>
      </c>
      <c r="BB26" s="297">
        <v>0</v>
      </c>
      <c r="BC26" s="297">
        <v>2463712</v>
      </c>
      <c r="BD26" s="397">
        <v>84041</v>
      </c>
      <c r="BE26" s="297">
        <v>28597</v>
      </c>
      <c r="BF26" s="297">
        <v>24969</v>
      </c>
      <c r="BG26" s="297">
        <v>24969</v>
      </c>
      <c r="BH26" s="297">
        <v>5506</v>
      </c>
      <c r="BI26" s="297">
        <v>0</v>
      </c>
      <c r="BJ26" s="297">
        <v>0</v>
      </c>
      <c r="BK26" s="297">
        <v>84041</v>
      </c>
      <c r="BL26" s="299">
        <v>10272</v>
      </c>
      <c r="BM26" s="297">
        <v>5136</v>
      </c>
      <c r="BN26" s="297">
        <v>5136</v>
      </c>
      <c r="BO26" s="297">
        <v>0</v>
      </c>
      <c r="BP26" s="297">
        <v>0</v>
      </c>
      <c r="BQ26" s="297">
        <v>0</v>
      </c>
      <c r="BR26" s="297">
        <v>0</v>
      </c>
      <c r="BS26" s="297">
        <v>10272</v>
      </c>
      <c r="BT26" s="397">
        <v>101691</v>
      </c>
      <c r="BU26" s="297">
        <v>30961</v>
      </c>
      <c r="BV26" s="297">
        <v>30961</v>
      </c>
      <c r="BW26" s="297">
        <v>29219</v>
      </c>
      <c r="BX26" s="297">
        <v>10551</v>
      </c>
      <c r="BY26" s="297">
        <v>0</v>
      </c>
      <c r="BZ26" s="297">
        <v>0</v>
      </c>
      <c r="CA26" s="297">
        <v>101691</v>
      </c>
      <c r="CB26" s="299">
        <v>9048</v>
      </c>
      <c r="CC26" s="297">
        <v>9048</v>
      </c>
      <c r="CD26" s="297">
        <v>0</v>
      </c>
      <c r="CE26" s="297">
        <v>0</v>
      </c>
      <c r="CF26" s="297">
        <v>0</v>
      </c>
      <c r="CG26" s="297">
        <v>0</v>
      </c>
      <c r="CH26" s="297">
        <v>0</v>
      </c>
      <c r="CI26" s="297">
        <v>9048</v>
      </c>
    </row>
    <row r="27" spans="1:87">
      <c r="A27" s="295">
        <v>12100</v>
      </c>
      <c r="B27" s="296" t="s">
        <v>384</v>
      </c>
      <c r="C27" s="299">
        <v>-62713</v>
      </c>
      <c r="D27" s="297">
        <v>-165667</v>
      </c>
      <c r="E27" s="297">
        <v>-58375</v>
      </c>
      <c r="F27" s="297">
        <v>204971</v>
      </c>
      <c r="G27" s="297">
        <v>0</v>
      </c>
      <c r="H27" s="297">
        <v>0</v>
      </c>
      <c r="I27" s="297">
        <v>-81784</v>
      </c>
      <c r="J27" s="300">
        <v>7394498</v>
      </c>
      <c r="K27" s="301">
        <v>8723218</v>
      </c>
      <c r="L27" s="301">
        <v>6312344</v>
      </c>
      <c r="M27" s="301">
        <v>6104821</v>
      </c>
      <c r="N27" s="301">
        <v>9057510</v>
      </c>
      <c r="O27" s="300">
        <v>621602.15315230004</v>
      </c>
      <c r="P27" s="301">
        <v>402601.80000000005</v>
      </c>
      <c r="Q27" s="301">
        <v>219000.3531523</v>
      </c>
      <c r="R27" s="398">
        <v>6.8900000000000003E-2</v>
      </c>
      <c r="S27" s="399">
        <v>2.774939E-4</v>
      </c>
      <c r="T27" s="400">
        <v>7394498</v>
      </c>
      <c r="U27" s="400">
        <v>5843277.2133526858</v>
      </c>
      <c r="V27" s="401">
        <v>1.2654710242229417</v>
      </c>
      <c r="W27" s="401">
        <v>0.1072915126032212</v>
      </c>
      <c r="X27" s="397">
        <v>968363</v>
      </c>
      <c r="Y27" s="297">
        <v>361087</v>
      </c>
      <c r="Z27" s="297">
        <v>338192</v>
      </c>
      <c r="AA27" s="297">
        <v>188861</v>
      </c>
      <c r="AB27" s="297">
        <v>80223</v>
      </c>
      <c r="AC27" s="297">
        <v>0</v>
      </c>
      <c r="AD27" s="297">
        <v>0</v>
      </c>
      <c r="AE27" s="297">
        <v>968363</v>
      </c>
      <c r="AF27" s="299">
        <v>11658</v>
      </c>
      <c r="AG27" s="299">
        <v>3886</v>
      </c>
      <c r="AH27" s="299">
        <v>3886</v>
      </c>
      <c r="AI27" s="299">
        <v>3886</v>
      </c>
      <c r="AJ27" s="299">
        <v>0</v>
      </c>
      <c r="AK27" s="299">
        <v>0</v>
      </c>
      <c r="AL27" s="299">
        <v>0</v>
      </c>
      <c r="AM27" s="297">
        <v>11658</v>
      </c>
      <c r="AN27" s="397">
        <v>801049</v>
      </c>
      <c r="AO27" s="297">
        <v>285986</v>
      </c>
      <c r="AP27" s="297">
        <v>201587</v>
      </c>
      <c r="AQ27" s="297">
        <v>201587</v>
      </c>
      <c r="AR27" s="297">
        <v>111890</v>
      </c>
      <c r="AS27" s="297">
        <v>0</v>
      </c>
      <c r="AT27" s="297">
        <v>0</v>
      </c>
      <c r="AU27" s="297">
        <v>801049</v>
      </c>
      <c r="AV27" s="299">
        <v>1972792</v>
      </c>
      <c r="AW27" s="297">
        <v>742233</v>
      </c>
      <c r="AX27" s="297">
        <v>742233</v>
      </c>
      <c r="AY27" s="297">
        <v>488327</v>
      </c>
      <c r="AZ27" s="297">
        <v>0</v>
      </c>
      <c r="BA27" s="297">
        <v>0</v>
      </c>
      <c r="BB27" s="297">
        <v>0</v>
      </c>
      <c r="BC27" s="297">
        <v>1972792</v>
      </c>
      <c r="BD27" s="397">
        <v>67296</v>
      </c>
      <c r="BE27" s="297">
        <v>22899</v>
      </c>
      <c r="BF27" s="297">
        <v>19994</v>
      </c>
      <c r="BG27" s="297">
        <v>19994</v>
      </c>
      <c r="BH27" s="297">
        <v>4409</v>
      </c>
      <c r="BI27" s="297">
        <v>0</v>
      </c>
      <c r="BJ27" s="297">
        <v>0</v>
      </c>
      <c r="BK27" s="297">
        <v>67296</v>
      </c>
      <c r="BL27" s="299">
        <v>8224</v>
      </c>
      <c r="BM27" s="297">
        <v>4112</v>
      </c>
      <c r="BN27" s="297">
        <v>4112</v>
      </c>
      <c r="BO27" s="297">
        <v>0</v>
      </c>
      <c r="BP27" s="297">
        <v>0</v>
      </c>
      <c r="BQ27" s="297">
        <v>0</v>
      </c>
      <c r="BR27" s="297">
        <v>0</v>
      </c>
      <c r="BS27" s="297">
        <v>8224</v>
      </c>
      <c r="BT27" s="397">
        <v>81428</v>
      </c>
      <c r="BU27" s="297">
        <v>24791</v>
      </c>
      <c r="BV27" s="297">
        <v>24791</v>
      </c>
      <c r="BW27" s="297">
        <v>23397</v>
      </c>
      <c r="BX27" s="297">
        <v>8449</v>
      </c>
      <c r="BY27" s="297">
        <v>0</v>
      </c>
      <c r="BZ27" s="297">
        <v>0</v>
      </c>
      <c r="CA27" s="297">
        <v>81428</v>
      </c>
      <c r="CB27" s="299">
        <v>7245</v>
      </c>
      <c r="CC27" s="297">
        <v>7245</v>
      </c>
      <c r="CD27" s="297">
        <v>0</v>
      </c>
      <c r="CE27" s="297">
        <v>0</v>
      </c>
      <c r="CF27" s="297">
        <v>0</v>
      </c>
      <c r="CG27" s="297">
        <v>0</v>
      </c>
      <c r="CH27" s="297">
        <v>0</v>
      </c>
      <c r="CI27" s="297">
        <v>7245</v>
      </c>
    </row>
    <row r="28" spans="1:87">
      <c r="A28" s="295">
        <v>12150</v>
      </c>
      <c r="B28" s="296" t="s">
        <v>385</v>
      </c>
      <c r="C28" s="299">
        <v>-199456</v>
      </c>
      <c r="D28" s="297">
        <v>-221212</v>
      </c>
      <c r="E28" s="297">
        <v>-174254</v>
      </c>
      <c r="F28" s="297">
        <v>24704</v>
      </c>
      <c r="G28" s="297">
        <v>0</v>
      </c>
      <c r="H28" s="297">
        <v>0</v>
      </c>
      <c r="I28" s="297">
        <v>-570218</v>
      </c>
      <c r="J28" s="300">
        <v>305364</v>
      </c>
      <c r="K28" s="301">
        <v>360234</v>
      </c>
      <c r="L28" s="301">
        <v>260675</v>
      </c>
      <c r="M28" s="301">
        <v>252105</v>
      </c>
      <c r="N28" s="301">
        <v>374039</v>
      </c>
      <c r="O28" s="300">
        <v>25669.709185800002</v>
      </c>
      <c r="P28" s="301">
        <v>56282.51999999999</v>
      </c>
      <c r="Q28" s="301">
        <v>-30612.810814199987</v>
      </c>
      <c r="R28" s="398">
        <v>6.8900000000000003E-2</v>
      </c>
      <c r="S28" s="399">
        <v>1.1459400000000001E-5</v>
      </c>
      <c r="T28" s="400">
        <v>305364</v>
      </c>
      <c r="U28" s="400">
        <v>816872.56894049328</v>
      </c>
      <c r="V28" s="401">
        <v>0.37382085237121587</v>
      </c>
      <c r="W28" s="401">
        <v>0.1072915126032212</v>
      </c>
      <c r="X28" s="397">
        <v>96658</v>
      </c>
      <c r="Y28" s="297">
        <v>38002</v>
      </c>
      <c r="Z28" s="297">
        <v>19552</v>
      </c>
      <c r="AA28" s="297">
        <v>19552</v>
      </c>
      <c r="AB28" s="297">
        <v>19552</v>
      </c>
      <c r="AC28" s="297">
        <v>0</v>
      </c>
      <c r="AD28" s="297">
        <v>0</v>
      </c>
      <c r="AE28" s="297">
        <v>96658</v>
      </c>
      <c r="AF28" s="299">
        <v>623991</v>
      </c>
      <c r="AG28" s="299">
        <v>220117</v>
      </c>
      <c r="AH28" s="299">
        <v>220117</v>
      </c>
      <c r="AI28" s="299">
        <v>183757</v>
      </c>
      <c r="AJ28" s="299">
        <v>0</v>
      </c>
      <c r="AK28" s="299">
        <v>0</v>
      </c>
      <c r="AL28" s="299">
        <v>0</v>
      </c>
      <c r="AM28" s="297">
        <v>623991</v>
      </c>
      <c r="AN28" s="397">
        <v>33080</v>
      </c>
      <c r="AO28" s="297">
        <v>11810</v>
      </c>
      <c r="AP28" s="297">
        <v>8325</v>
      </c>
      <c r="AQ28" s="297">
        <v>8325</v>
      </c>
      <c r="AR28" s="297">
        <v>4621</v>
      </c>
      <c r="AS28" s="297">
        <v>0</v>
      </c>
      <c r="AT28" s="297">
        <v>0</v>
      </c>
      <c r="AU28" s="297">
        <v>33080</v>
      </c>
      <c r="AV28" s="299">
        <v>81469</v>
      </c>
      <c r="AW28" s="297">
        <v>30651</v>
      </c>
      <c r="AX28" s="297">
        <v>30651</v>
      </c>
      <c r="AY28" s="297">
        <v>20166</v>
      </c>
      <c r="AZ28" s="297">
        <v>0</v>
      </c>
      <c r="BA28" s="297">
        <v>0</v>
      </c>
      <c r="BB28" s="297">
        <v>0</v>
      </c>
      <c r="BC28" s="297">
        <v>81469</v>
      </c>
      <c r="BD28" s="397">
        <v>2780</v>
      </c>
      <c r="BE28" s="297">
        <v>946</v>
      </c>
      <c r="BF28" s="297">
        <v>826</v>
      </c>
      <c r="BG28" s="297">
        <v>826</v>
      </c>
      <c r="BH28" s="297">
        <v>182</v>
      </c>
      <c r="BI28" s="297">
        <v>0</v>
      </c>
      <c r="BJ28" s="297">
        <v>0</v>
      </c>
      <c r="BK28" s="297">
        <v>2780</v>
      </c>
      <c r="BL28" s="299">
        <v>340</v>
      </c>
      <c r="BM28" s="297">
        <v>170</v>
      </c>
      <c r="BN28" s="297">
        <v>170</v>
      </c>
      <c r="BO28" s="297">
        <v>0</v>
      </c>
      <c r="BP28" s="297">
        <v>0</v>
      </c>
      <c r="BQ28" s="297">
        <v>0</v>
      </c>
      <c r="BR28" s="297">
        <v>0</v>
      </c>
      <c r="BS28" s="297">
        <v>340</v>
      </c>
      <c r="BT28" s="397">
        <v>3363</v>
      </c>
      <c r="BU28" s="297">
        <v>1024</v>
      </c>
      <c r="BV28" s="297">
        <v>1024</v>
      </c>
      <c r="BW28" s="297">
        <v>966</v>
      </c>
      <c r="BX28" s="297">
        <v>349</v>
      </c>
      <c r="BY28" s="297">
        <v>0</v>
      </c>
      <c r="BZ28" s="297">
        <v>0</v>
      </c>
      <c r="CA28" s="297">
        <v>3363</v>
      </c>
      <c r="CB28" s="299">
        <v>299</v>
      </c>
      <c r="CC28" s="297">
        <v>299</v>
      </c>
      <c r="CD28" s="297">
        <v>0</v>
      </c>
      <c r="CE28" s="297">
        <v>0</v>
      </c>
      <c r="CF28" s="297">
        <v>0</v>
      </c>
      <c r="CG28" s="297">
        <v>0</v>
      </c>
      <c r="CH28" s="297">
        <v>0</v>
      </c>
      <c r="CI28" s="297">
        <v>299</v>
      </c>
    </row>
    <row r="29" spans="1:87">
      <c r="A29" s="295">
        <v>12160</v>
      </c>
      <c r="B29" s="296" t="s">
        <v>386</v>
      </c>
      <c r="C29" s="299">
        <v>-2064909</v>
      </c>
      <c r="D29" s="297">
        <v>-2229724</v>
      </c>
      <c r="E29" s="297">
        <v>-1328726</v>
      </c>
      <c r="F29" s="297">
        <v>789511</v>
      </c>
      <c r="G29" s="297">
        <v>0</v>
      </c>
      <c r="H29" s="297">
        <v>0</v>
      </c>
      <c r="I29" s="297">
        <v>-4833848</v>
      </c>
      <c r="J29" s="300">
        <v>45448606</v>
      </c>
      <c r="K29" s="301">
        <v>53615278</v>
      </c>
      <c r="L29" s="301">
        <v>38797392</v>
      </c>
      <c r="M29" s="301">
        <v>37521898</v>
      </c>
      <c r="N29" s="301">
        <v>55669928</v>
      </c>
      <c r="O29" s="300">
        <v>3820536.6085381</v>
      </c>
      <c r="P29" s="301">
        <v>2645947.8100000005</v>
      </c>
      <c r="Q29" s="301">
        <v>1174588.7985380995</v>
      </c>
      <c r="R29" s="398">
        <v>6.8900000000000003E-2</v>
      </c>
      <c r="S29" s="399">
        <v>1.7055532999999999E-3</v>
      </c>
      <c r="T29" s="400">
        <v>45448606</v>
      </c>
      <c r="U29" s="400">
        <v>38402725.834542818</v>
      </c>
      <c r="V29" s="401">
        <v>1.1834734387296928</v>
      </c>
      <c r="W29" s="401">
        <v>0.1072915126032212</v>
      </c>
      <c r="X29" s="397">
        <v>2319038</v>
      </c>
      <c r="Y29" s="297">
        <v>990846</v>
      </c>
      <c r="Z29" s="297">
        <v>990846</v>
      </c>
      <c r="AA29" s="297">
        <v>314568</v>
      </c>
      <c r="AB29" s="297">
        <v>22778</v>
      </c>
      <c r="AC29" s="297">
        <v>0</v>
      </c>
      <c r="AD29" s="297">
        <v>0</v>
      </c>
      <c r="AE29" s="297">
        <v>2319038</v>
      </c>
      <c r="AF29" s="299">
        <v>770046</v>
      </c>
      <c r="AG29" s="299">
        <v>474850</v>
      </c>
      <c r="AH29" s="299">
        <v>147598</v>
      </c>
      <c r="AI29" s="299">
        <v>147598</v>
      </c>
      <c r="AJ29" s="299">
        <v>0</v>
      </c>
      <c r="AK29" s="299">
        <v>0</v>
      </c>
      <c r="AL29" s="299">
        <v>0</v>
      </c>
      <c r="AM29" s="297">
        <v>770046</v>
      </c>
      <c r="AN29" s="397">
        <v>4923468</v>
      </c>
      <c r="AO29" s="297">
        <v>1757748</v>
      </c>
      <c r="AP29" s="297">
        <v>1239006</v>
      </c>
      <c r="AQ29" s="297">
        <v>1239006</v>
      </c>
      <c r="AR29" s="297">
        <v>687708</v>
      </c>
      <c r="AS29" s="297">
        <v>0</v>
      </c>
      <c r="AT29" s="297">
        <v>0</v>
      </c>
      <c r="AU29" s="297">
        <v>4923468</v>
      </c>
      <c r="AV29" s="299">
        <v>12125321</v>
      </c>
      <c r="AW29" s="297">
        <v>4561965</v>
      </c>
      <c r="AX29" s="297">
        <v>4561965</v>
      </c>
      <c r="AY29" s="297">
        <v>3001392</v>
      </c>
      <c r="AZ29" s="297">
        <v>0</v>
      </c>
      <c r="BA29" s="297">
        <v>0</v>
      </c>
      <c r="BB29" s="297">
        <v>0</v>
      </c>
      <c r="BC29" s="297">
        <v>12125321</v>
      </c>
      <c r="BD29" s="397">
        <v>413618</v>
      </c>
      <c r="BE29" s="297">
        <v>140744</v>
      </c>
      <c r="BF29" s="297">
        <v>122888</v>
      </c>
      <c r="BG29" s="297">
        <v>122888</v>
      </c>
      <c r="BH29" s="297">
        <v>27098</v>
      </c>
      <c r="BI29" s="297">
        <v>0</v>
      </c>
      <c r="BJ29" s="297">
        <v>0</v>
      </c>
      <c r="BK29" s="297">
        <v>413618</v>
      </c>
      <c r="BL29" s="299">
        <v>50550</v>
      </c>
      <c r="BM29" s="297">
        <v>25275</v>
      </c>
      <c r="BN29" s="297">
        <v>25275</v>
      </c>
      <c r="BO29" s="297">
        <v>0</v>
      </c>
      <c r="BP29" s="297">
        <v>0</v>
      </c>
      <c r="BQ29" s="297">
        <v>0</v>
      </c>
      <c r="BR29" s="297">
        <v>0</v>
      </c>
      <c r="BS29" s="297">
        <v>50550</v>
      </c>
      <c r="BT29" s="397">
        <v>500478</v>
      </c>
      <c r="BU29" s="297">
        <v>152374</v>
      </c>
      <c r="BV29" s="297">
        <v>152374</v>
      </c>
      <c r="BW29" s="297">
        <v>143802</v>
      </c>
      <c r="BX29" s="297">
        <v>51927</v>
      </c>
      <c r="BY29" s="297">
        <v>0</v>
      </c>
      <c r="BZ29" s="297">
        <v>0</v>
      </c>
      <c r="CA29" s="297">
        <v>500478</v>
      </c>
      <c r="CB29" s="299">
        <v>44530</v>
      </c>
      <c r="CC29" s="297">
        <v>44530</v>
      </c>
      <c r="CD29" s="297">
        <v>0</v>
      </c>
      <c r="CE29" s="297">
        <v>0</v>
      </c>
      <c r="CF29" s="297">
        <v>0</v>
      </c>
      <c r="CG29" s="297">
        <v>0</v>
      </c>
      <c r="CH29" s="297">
        <v>0</v>
      </c>
      <c r="CI29" s="297">
        <v>44530</v>
      </c>
    </row>
    <row r="30" spans="1:87">
      <c r="A30" s="295">
        <v>12220</v>
      </c>
      <c r="B30" s="296" t="s">
        <v>387</v>
      </c>
      <c r="C30" s="299">
        <v>-68461088</v>
      </c>
      <c r="D30" s="297">
        <v>-81858897</v>
      </c>
      <c r="E30" s="297">
        <v>-46065952</v>
      </c>
      <c r="F30" s="297">
        <v>751146</v>
      </c>
      <c r="G30" s="297">
        <v>0</v>
      </c>
      <c r="H30" s="297">
        <v>0</v>
      </c>
      <c r="I30" s="297">
        <v>-195634791</v>
      </c>
      <c r="J30" s="300">
        <v>1067366413</v>
      </c>
      <c r="K30" s="301">
        <v>1259161782</v>
      </c>
      <c r="L30" s="301">
        <v>911161793</v>
      </c>
      <c r="M30" s="301">
        <v>881206659</v>
      </c>
      <c r="N30" s="301">
        <v>1307415498</v>
      </c>
      <c r="O30" s="300">
        <v>89725798.759031296</v>
      </c>
      <c r="P30" s="301">
        <v>59399739.500000007</v>
      </c>
      <c r="Q30" s="301">
        <v>30326059.259031288</v>
      </c>
      <c r="R30" s="398">
        <v>6.8900000000000003E-2</v>
      </c>
      <c r="S30" s="399">
        <v>4.0055140900000001E-2</v>
      </c>
      <c r="T30" s="400">
        <v>1067366413</v>
      </c>
      <c r="U30" s="400">
        <v>862115232.22060966</v>
      </c>
      <c r="V30" s="401">
        <v>1.238078592174634</v>
      </c>
      <c r="W30" s="401">
        <v>0.1072915126032212</v>
      </c>
      <c r="X30" s="397">
        <v>93639936</v>
      </c>
      <c r="Y30" s="297">
        <v>32857538</v>
      </c>
      <c r="Z30" s="297">
        <v>31015985</v>
      </c>
      <c r="AA30" s="297">
        <v>29766413</v>
      </c>
      <c r="AB30" s="297">
        <v>0</v>
      </c>
      <c r="AC30" s="297">
        <v>0</v>
      </c>
      <c r="AD30" s="297">
        <v>0</v>
      </c>
      <c r="AE30" s="297">
        <v>93639936</v>
      </c>
      <c r="AF30" s="299">
        <v>139372917</v>
      </c>
      <c r="AG30" s="299">
        <v>40705743</v>
      </c>
      <c r="AH30" s="299">
        <v>40705743</v>
      </c>
      <c r="AI30" s="299">
        <v>40705743</v>
      </c>
      <c r="AJ30" s="299">
        <v>17255688</v>
      </c>
      <c r="AK30" s="299">
        <v>0</v>
      </c>
      <c r="AL30" s="299">
        <v>0</v>
      </c>
      <c r="AM30" s="297">
        <v>139372917</v>
      </c>
      <c r="AN30" s="397">
        <v>115628274</v>
      </c>
      <c r="AO30" s="297">
        <v>41280929</v>
      </c>
      <c r="AP30" s="297">
        <v>29098212</v>
      </c>
      <c r="AQ30" s="297">
        <v>29098212</v>
      </c>
      <c r="AR30" s="297">
        <v>16150921</v>
      </c>
      <c r="AS30" s="297">
        <v>0</v>
      </c>
      <c r="AT30" s="297">
        <v>0</v>
      </c>
      <c r="AU30" s="297">
        <v>115628274</v>
      </c>
      <c r="AV30" s="299">
        <v>284764745</v>
      </c>
      <c r="AW30" s="297">
        <v>107138332</v>
      </c>
      <c r="AX30" s="297">
        <v>107138332</v>
      </c>
      <c r="AY30" s="297">
        <v>70488082</v>
      </c>
      <c r="AZ30" s="297">
        <v>0</v>
      </c>
      <c r="BA30" s="297">
        <v>0</v>
      </c>
      <c r="BB30" s="297">
        <v>0</v>
      </c>
      <c r="BC30" s="297">
        <v>284764745</v>
      </c>
      <c r="BD30" s="397">
        <v>9713857</v>
      </c>
      <c r="BE30" s="297">
        <v>3305383</v>
      </c>
      <c r="BF30" s="297">
        <v>2886040</v>
      </c>
      <c r="BG30" s="297">
        <v>2886040</v>
      </c>
      <c r="BH30" s="297">
        <v>636394</v>
      </c>
      <c r="BI30" s="297">
        <v>0</v>
      </c>
      <c r="BJ30" s="297">
        <v>0</v>
      </c>
      <c r="BK30" s="297">
        <v>9713857</v>
      </c>
      <c r="BL30" s="299">
        <v>1187186</v>
      </c>
      <c r="BM30" s="297">
        <v>593593</v>
      </c>
      <c r="BN30" s="297">
        <v>593593</v>
      </c>
      <c r="BO30" s="297">
        <v>0</v>
      </c>
      <c r="BP30" s="297">
        <v>0</v>
      </c>
      <c r="BQ30" s="297">
        <v>0</v>
      </c>
      <c r="BR30" s="297">
        <v>0</v>
      </c>
      <c r="BS30" s="297">
        <v>1187186</v>
      </c>
      <c r="BT30" s="397">
        <v>11753793</v>
      </c>
      <c r="BU30" s="297">
        <v>3578534</v>
      </c>
      <c r="BV30" s="297">
        <v>3578534</v>
      </c>
      <c r="BW30" s="297">
        <v>3377207</v>
      </c>
      <c r="BX30" s="297">
        <v>1219519</v>
      </c>
      <c r="BY30" s="297">
        <v>0</v>
      </c>
      <c r="BZ30" s="297">
        <v>0</v>
      </c>
      <c r="CA30" s="297">
        <v>11753793</v>
      </c>
      <c r="CB30" s="299">
        <v>1045805</v>
      </c>
      <c r="CC30" s="297">
        <v>1045805</v>
      </c>
      <c r="CD30" s="297">
        <v>0</v>
      </c>
      <c r="CE30" s="297">
        <v>0</v>
      </c>
      <c r="CF30" s="297">
        <v>0</v>
      </c>
      <c r="CG30" s="297">
        <v>0</v>
      </c>
      <c r="CH30" s="297">
        <v>0</v>
      </c>
      <c r="CI30" s="297">
        <v>1045805</v>
      </c>
    </row>
    <row r="31" spans="1:87">
      <c r="A31" s="295">
        <v>12510</v>
      </c>
      <c r="B31" s="296" t="s">
        <v>388</v>
      </c>
      <c r="C31" s="299">
        <v>-4607187</v>
      </c>
      <c r="D31" s="297">
        <v>-5203811</v>
      </c>
      <c r="E31" s="297">
        <v>-939441</v>
      </c>
      <c r="F31" s="297">
        <v>-631325</v>
      </c>
      <c r="G31" s="297">
        <v>0</v>
      </c>
      <c r="H31" s="297">
        <v>0</v>
      </c>
      <c r="I31" s="297">
        <v>-11381764</v>
      </c>
      <c r="J31" s="300">
        <v>105694565</v>
      </c>
      <c r="K31" s="301">
        <v>124686851</v>
      </c>
      <c r="L31" s="301">
        <v>90226606</v>
      </c>
      <c r="M31" s="301">
        <v>87260338</v>
      </c>
      <c r="N31" s="301">
        <v>129465112</v>
      </c>
      <c r="O31" s="300">
        <v>8884980.0052560009</v>
      </c>
      <c r="P31" s="301">
        <v>6227156.9299999997</v>
      </c>
      <c r="Q31" s="301">
        <v>2657823.0752560012</v>
      </c>
      <c r="R31" s="398">
        <v>6.8900000000000003E-2</v>
      </c>
      <c r="S31" s="399">
        <v>3.9664080000000003E-3</v>
      </c>
      <c r="T31" s="400">
        <v>105694565</v>
      </c>
      <c r="U31" s="400">
        <v>90379636.139332354</v>
      </c>
      <c r="V31" s="401">
        <v>1.1694511010982345</v>
      </c>
      <c r="W31" s="401">
        <v>0.1072915126032212</v>
      </c>
      <c r="X31" s="397">
        <v>14860065</v>
      </c>
      <c r="Y31" s="297">
        <v>4953355</v>
      </c>
      <c r="Z31" s="297">
        <v>4953355</v>
      </c>
      <c r="AA31" s="297">
        <v>4953355</v>
      </c>
      <c r="AB31" s="297">
        <v>0</v>
      </c>
      <c r="AC31" s="297">
        <v>0</v>
      </c>
      <c r="AD31" s="297">
        <v>0</v>
      </c>
      <c r="AE31" s="297">
        <v>14860065</v>
      </c>
      <c r="AF31" s="299">
        <v>11397997</v>
      </c>
      <c r="AG31" s="299">
        <v>3558430</v>
      </c>
      <c r="AH31" s="299">
        <v>3010711</v>
      </c>
      <c r="AI31" s="299">
        <v>2414428</v>
      </c>
      <c r="AJ31" s="299">
        <v>2414428</v>
      </c>
      <c r="AK31" s="299">
        <v>0</v>
      </c>
      <c r="AL31" s="299">
        <v>0</v>
      </c>
      <c r="AM31" s="297">
        <v>11397997</v>
      </c>
      <c r="AN31" s="397">
        <v>11449939</v>
      </c>
      <c r="AO31" s="297">
        <v>4087790</v>
      </c>
      <c r="AP31" s="297">
        <v>2881412</v>
      </c>
      <c r="AQ31" s="297">
        <v>2881412</v>
      </c>
      <c r="AR31" s="297">
        <v>1599324</v>
      </c>
      <c r="AS31" s="297">
        <v>0</v>
      </c>
      <c r="AT31" s="297">
        <v>0</v>
      </c>
      <c r="AU31" s="297">
        <v>11449939</v>
      </c>
      <c r="AV31" s="299">
        <v>28198457</v>
      </c>
      <c r="AW31" s="297">
        <v>10609233</v>
      </c>
      <c r="AX31" s="297">
        <v>10609233</v>
      </c>
      <c r="AY31" s="297">
        <v>6979990</v>
      </c>
      <c r="AZ31" s="297">
        <v>0</v>
      </c>
      <c r="BA31" s="297">
        <v>0</v>
      </c>
      <c r="BB31" s="297">
        <v>0</v>
      </c>
      <c r="BC31" s="297">
        <v>28198457</v>
      </c>
      <c r="BD31" s="397">
        <v>961901</v>
      </c>
      <c r="BE31" s="297">
        <v>327311</v>
      </c>
      <c r="BF31" s="297">
        <v>285786</v>
      </c>
      <c r="BG31" s="297">
        <v>285786</v>
      </c>
      <c r="BH31" s="297">
        <v>63018</v>
      </c>
      <c r="BI31" s="297">
        <v>0</v>
      </c>
      <c r="BJ31" s="297">
        <v>0</v>
      </c>
      <c r="BK31" s="297">
        <v>961901</v>
      </c>
      <c r="BL31" s="299">
        <v>117560</v>
      </c>
      <c r="BM31" s="297">
        <v>58780</v>
      </c>
      <c r="BN31" s="297">
        <v>58780</v>
      </c>
      <c r="BO31" s="297">
        <v>0</v>
      </c>
      <c r="BP31" s="297">
        <v>0</v>
      </c>
      <c r="BQ31" s="297">
        <v>0</v>
      </c>
      <c r="BR31" s="297">
        <v>0</v>
      </c>
      <c r="BS31" s="297">
        <v>117560</v>
      </c>
      <c r="BT31" s="397">
        <v>1163904</v>
      </c>
      <c r="BU31" s="297">
        <v>354360</v>
      </c>
      <c r="BV31" s="297">
        <v>354360</v>
      </c>
      <c r="BW31" s="297">
        <v>334424</v>
      </c>
      <c r="BX31" s="297">
        <v>120761</v>
      </c>
      <c r="BY31" s="297">
        <v>0</v>
      </c>
      <c r="BZ31" s="297">
        <v>0</v>
      </c>
      <c r="CA31" s="297">
        <v>1163904</v>
      </c>
      <c r="CB31" s="299">
        <v>103559</v>
      </c>
      <c r="CC31" s="297">
        <v>103559</v>
      </c>
      <c r="CD31" s="297">
        <v>0</v>
      </c>
      <c r="CE31" s="297">
        <v>0</v>
      </c>
      <c r="CF31" s="297">
        <v>0</v>
      </c>
      <c r="CG31" s="297">
        <v>0</v>
      </c>
      <c r="CH31" s="297">
        <v>0</v>
      </c>
      <c r="CI31" s="297">
        <v>103559</v>
      </c>
    </row>
    <row r="32" spans="1:87">
      <c r="A32" s="295">
        <v>12600</v>
      </c>
      <c r="B32" s="296" t="s">
        <v>389</v>
      </c>
      <c r="C32" s="299">
        <v>-2410130</v>
      </c>
      <c r="D32" s="297">
        <v>-3145028</v>
      </c>
      <c r="E32" s="297">
        <v>-1822253</v>
      </c>
      <c r="F32" s="297">
        <v>516678</v>
      </c>
      <c r="G32" s="297">
        <v>0</v>
      </c>
      <c r="H32" s="297">
        <v>0</v>
      </c>
      <c r="I32" s="297">
        <v>-6860733</v>
      </c>
      <c r="J32" s="300">
        <v>44287599</v>
      </c>
      <c r="K32" s="301">
        <v>52245650</v>
      </c>
      <c r="L32" s="301">
        <v>37806293</v>
      </c>
      <c r="M32" s="301">
        <v>36563383</v>
      </c>
      <c r="N32" s="301">
        <v>54247812</v>
      </c>
      <c r="O32" s="300">
        <v>3722939.1170937</v>
      </c>
      <c r="P32" s="301">
        <v>2755040.7800000003</v>
      </c>
      <c r="Q32" s="301">
        <v>967898.33709369972</v>
      </c>
      <c r="R32" s="398">
        <v>6.8900000000000003E-2</v>
      </c>
      <c r="S32" s="399">
        <v>1.6619841000000001E-3</v>
      </c>
      <c r="T32" s="400">
        <v>44287599</v>
      </c>
      <c r="U32" s="400">
        <v>39986078.084179975</v>
      </c>
      <c r="V32" s="401">
        <v>1.1075754643094611</v>
      </c>
      <c r="W32" s="401">
        <v>0.1072915126032212</v>
      </c>
      <c r="X32" s="397">
        <v>1029183</v>
      </c>
      <c r="Y32" s="297">
        <v>584731</v>
      </c>
      <c r="Z32" s="297">
        <v>329330</v>
      </c>
      <c r="AA32" s="297">
        <v>115122</v>
      </c>
      <c r="AB32" s="297">
        <v>0</v>
      </c>
      <c r="AC32" s="297">
        <v>0</v>
      </c>
      <c r="AD32" s="297">
        <v>0</v>
      </c>
      <c r="AE32" s="297">
        <v>1029183</v>
      </c>
      <c r="AF32" s="299">
        <v>1670130</v>
      </c>
      <c r="AG32" s="299">
        <v>479887</v>
      </c>
      <c r="AH32" s="299">
        <v>479887</v>
      </c>
      <c r="AI32" s="299">
        <v>479887</v>
      </c>
      <c r="AJ32" s="299">
        <v>230469</v>
      </c>
      <c r="AK32" s="299">
        <v>0</v>
      </c>
      <c r="AL32" s="299">
        <v>0</v>
      </c>
      <c r="AM32" s="297">
        <v>1670130</v>
      </c>
      <c r="AN32" s="397">
        <v>4797695</v>
      </c>
      <c r="AO32" s="297">
        <v>1712845</v>
      </c>
      <c r="AP32" s="297">
        <v>1207355</v>
      </c>
      <c r="AQ32" s="297">
        <v>1207355</v>
      </c>
      <c r="AR32" s="297">
        <v>670141</v>
      </c>
      <c r="AS32" s="297">
        <v>0</v>
      </c>
      <c r="AT32" s="297">
        <v>0</v>
      </c>
      <c r="AU32" s="297">
        <v>4797695</v>
      </c>
      <c r="AV32" s="299">
        <v>11815574</v>
      </c>
      <c r="AW32" s="297">
        <v>4445427</v>
      </c>
      <c r="AX32" s="297">
        <v>4445427</v>
      </c>
      <c r="AY32" s="297">
        <v>2924720</v>
      </c>
      <c r="AZ32" s="297">
        <v>0</v>
      </c>
      <c r="BA32" s="297">
        <v>0</v>
      </c>
      <c r="BB32" s="297">
        <v>0</v>
      </c>
      <c r="BC32" s="297">
        <v>11815574</v>
      </c>
      <c r="BD32" s="397">
        <v>403052</v>
      </c>
      <c r="BE32" s="297">
        <v>137148</v>
      </c>
      <c r="BF32" s="297">
        <v>119749</v>
      </c>
      <c r="BG32" s="297">
        <v>119749</v>
      </c>
      <c r="BH32" s="297">
        <v>26406</v>
      </c>
      <c r="BI32" s="297">
        <v>0</v>
      </c>
      <c r="BJ32" s="297">
        <v>0</v>
      </c>
      <c r="BK32" s="297">
        <v>403052</v>
      </c>
      <c r="BL32" s="299">
        <v>49260</v>
      </c>
      <c r="BM32" s="297">
        <v>24630</v>
      </c>
      <c r="BN32" s="297">
        <v>24630</v>
      </c>
      <c r="BO32" s="297">
        <v>0</v>
      </c>
      <c r="BP32" s="297">
        <v>0</v>
      </c>
      <c r="BQ32" s="297">
        <v>0</v>
      </c>
      <c r="BR32" s="297">
        <v>0</v>
      </c>
      <c r="BS32" s="297">
        <v>49260</v>
      </c>
      <c r="BT32" s="397">
        <v>487693</v>
      </c>
      <c r="BU32" s="297">
        <v>148482</v>
      </c>
      <c r="BV32" s="297">
        <v>148482</v>
      </c>
      <c r="BW32" s="297">
        <v>140128</v>
      </c>
      <c r="BX32" s="297">
        <v>50601</v>
      </c>
      <c r="BY32" s="297">
        <v>0</v>
      </c>
      <c r="BZ32" s="297">
        <v>0</v>
      </c>
      <c r="CA32" s="297">
        <v>487693</v>
      </c>
      <c r="CB32" s="299">
        <v>43393</v>
      </c>
      <c r="CC32" s="297">
        <v>43393</v>
      </c>
      <c r="CD32" s="297">
        <v>0</v>
      </c>
      <c r="CE32" s="297">
        <v>0</v>
      </c>
      <c r="CF32" s="297">
        <v>0</v>
      </c>
      <c r="CG32" s="297">
        <v>0</v>
      </c>
      <c r="CH32" s="297">
        <v>0</v>
      </c>
      <c r="CI32" s="297">
        <v>43393</v>
      </c>
    </row>
    <row r="33" spans="1:87">
      <c r="A33" s="295">
        <v>12700</v>
      </c>
      <c r="B33" s="296" t="s">
        <v>390</v>
      </c>
      <c r="C33" s="299">
        <v>-1309438</v>
      </c>
      <c r="D33" s="297">
        <v>-1597437</v>
      </c>
      <c r="E33" s="297">
        <v>-448325</v>
      </c>
      <c r="F33" s="297">
        <v>745636</v>
      </c>
      <c r="G33" s="297">
        <v>0</v>
      </c>
      <c r="H33" s="297">
        <v>0</v>
      </c>
      <c r="I33" s="297">
        <v>-2609564</v>
      </c>
      <c r="J33" s="300">
        <v>26408215</v>
      </c>
      <c r="K33" s="301">
        <v>31153514</v>
      </c>
      <c r="L33" s="301">
        <v>22543483</v>
      </c>
      <c r="M33" s="301">
        <v>21802349</v>
      </c>
      <c r="N33" s="301">
        <v>32347382</v>
      </c>
      <c r="O33" s="300">
        <v>2219948.2323166998</v>
      </c>
      <c r="P33" s="301">
        <v>1597475.8700000003</v>
      </c>
      <c r="Q33" s="301">
        <v>622472.36231669947</v>
      </c>
      <c r="R33" s="398">
        <v>6.8900000000000003E-2</v>
      </c>
      <c r="S33" s="399">
        <v>9.9102309999999998E-4</v>
      </c>
      <c r="T33" s="400">
        <v>26408215</v>
      </c>
      <c r="U33" s="400">
        <v>23185426.269956462</v>
      </c>
      <c r="V33" s="401">
        <v>1.1390006244663964</v>
      </c>
      <c r="W33" s="401">
        <v>0.1072915126032212</v>
      </c>
      <c r="X33" s="397">
        <v>1564477</v>
      </c>
      <c r="Y33" s="297">
        <v>422839</v>
      </c>
      <c r="Z33" s="297">
        <v>420759</v>
      </c>
      <c r="AA33" s="297">
        <v>420759</v>
      </c>
      <c r="AB33" s="297">
        <v>300120</v>
      </c>
      <c r="AC33" s="297">
        <v>0</v>
      </c>
      <c r="AD33" s="297">
        <v>0</v>
      </c>
      <c r="AE33" s="297">
        <v>1564477</v>
      </c>
      <c r="AF33" s="299">
        <v>465250</v>
      </c>
      <c r="AG33" s="299">
        <v>232625</v>
      </c>
      <c r="AH33" s="299">
        <v>232625</v>
      </c>
      <c r="AI33" s="299">
        <v>0</v>
      </c>
      <c r="AJ33" s="299">
        <v>0</v>
      </c>
      <c r="AK33" s="299">
        <v>0</v>
      </c>
      <c r="AL33" s="299">
        <v>0</v>
      </c>
      <c r="AM33" s="297">
        <v>465250</v>
      </c>
      <c r="AN33" s="397">
        <v>2860814</v>
      </c>
      <c r="AO33" s="297">
        <v>1021351</v>
      </c>
      <c r="AP33" s="297">
        <v>719933</v>
      </c>
      <c r="AQ33" s="297">
        <v>719933</v>
      </c>
      <c r="AR33" s="297">
        <v>399598</v>
      </c>
      <c r="AS33" s="297">
        <v>0</v>
      </c>
      <c r="AT33" s="297">
        <v>0</v>
      </c>
      <c r="AU33" s="297">
        <v>2860814</v>
      </c>
      <c r="AV33" s="299">
        <v>7045499</v>
      </c>
      <c r="AW33" s="297">
        <v>2650760</v>
      </c>
      <c r="AX33" s="297">
        <v>2650760</v>
      </c>
      <c r="AY33" s="297">
        <v>1743979</v>
      </c>
      <c r="AZ33" s="297">
        <v>0</v>
      </c>
      <c r="BA33" s="297">
        <v>0</v>
      </c>
      <c r="BB33" s="297">
        <v>0</v>
      </c>
      <c r="BC33" s="297">
        <v>7045499</v>
      </c>
      <c r="BD33" s="397">
        <v>240335</v>
      </c>
      <c r="BE33" s="297">
        <v>81780</v>
      </c>
      <c r="BF33" s="297">
        <v>71405</v>
      </c>
      <c r="BG33" s="297">
        <v>71405</v>
      </c>
      <c r="BH33" s="297">
        <v>15745</v>
      </c>
      <c r="BI33" s="297">
        <v>0</v>
      </c>
      <c r="BJ33" s="297">
        <v>0</v>
      </c>
      <c r="BK33" s="297">
        <v>240335</v>
      </c>
      <c r="BL33" s="299">
        <v>29372</v>
      </c>
      <c r="BM33" s="297">
        <v>14686</v>
      </c>
      <c r="BN33" s="297">
        <v>14686</v>
      </c>
      <c r="BO33" s="297">
        <v>0</v>
      </c>
      <c r="BP33" s="297">
        <v>0</v>
      </c>
      <c r="BQ33" s="297">
        <v>0</v>
      </c>
      <c r="BR33" s="297">
        <v>0</v>
      </c>
      <c r="BS33" s="297">
        <v>29372</v>
      </c>
      <c r="BT33" s="397">
        <v>290806</v>
      </c>
      <c r="BU33" s="297">
        <v>88538</v>
      </c>
      <c r="BV33" s="297">
        <v>88538</v>
      </c>
      <c r="BW33" s="297">
        <v>83557</v>
      </c>
      <c r="BX33" s="297">
        <v>30173</v>
      </c>
      <c r="BY33" s="297">
        <v>0</v>
      </c>
      <c r="BZ33" s="297">
        <v>0</v>
      </c>
      <c r="CA33" s="297">
        <v>290806</v>
      </c>
      <c r="CB33" s="299">
        <v>25875</v>
      </c>
      <c r="CC33" s="297">
        <v>25875</v>
      </c>
      <c r="CD33" s="297">
        <v>0</v>
      </c>
      <c r="CE33" s="297">
        <v>0</v>
      </c>
      <c r="CF33" s="297">
        <v>0</v>
      </c>
      <c r="CG33" s="297">
        <v>0</v>
      </c>
      <c r="CH33" s="297">
        <v>0</v>
      </c>
      <c r="CI33" s="297">
        <v>25875</v>
      </c>
    </row>
    <row r="34" spans="1:87">
      <c r="A34" s="295">
        <v>13500</v>
      </c>
      <c r="B34" s="296" t="s">
        <v>391</v>
      </c>
      <c r="C34" s="299">
        <v>-5548316</v>
      </c>
      <c r="D34" s="297">
        <v>-5925135</v>
      </c>
      <c r="E34" s="297">
        <v>-2435951</v>
      </c>
      <c r="F34" s="297">
        <v>1904885</v>
      </c>
      <c r="G34" s="297">
        <v>0</v>
      </c>
      <c r="H34" s="297">
        <v>0</v>
      </c>
      <c r="I34" s="297">
        <v>-12004517</v>
      </c>
      <c r="J34" s="300">
        <v>104218001</v>
      </c>
      <c r="K34" s="301">
        <v>122944963</v>
      </c>
      <c r="L34" s="301">
        <v>88966132</v>
      </c>
      <c r="M34" s="301">
        <v>86041303</v>
      </c>
      <c r="N34" s="301">
        <v>127656472</v>
      </c>
      <c r="O34" s="300">
        <v>8760855.9828232992</v>
      </c>
      <c r="P34" s="301">
        <v>5741226.6399999997</v>
      </c>
      <c r="Q34" s="301">
        <v>3019629.3428232996</v>
      </c>
      <c r="R34" s="398">
        <v>6.8900000000000003E-2</v>
      </c>
      <c r="S34" s="399">
        <v>3.9109968999999998E-3</v>
      </c>
      <c r="T34" s="400">
        <v>104218001</v>
      </c>
      <c r="U34" s="400">
        <v>83326946.879535556</v>
      </c>
      <c r="V34" s="401">
        <v>1.2507118633623564</v>
      </c>
      <c r="W34" s="401">
        <v>0.1072915126032212</v>
      </c>
      <c r="X34" s="397">
        <v>4556368</v>
      </c>
      <c r="Y34" s="297">
        <v>1512445</v>
      </c>
      <c r="Z34" s="297">
        <v>1512445</v>
      </c>
      <c r="AA34" s="297">
        <v>1384786</v>
      </c>
      <c r="AB34" s="297">
        <v>146692</v>
      </c>
      <c r="AC34" s="297">
        <v>0</v>
      </c>
      <c r="AD34" s="297">
        <v>0</v>
      </c>
      <c r="AE34" s="297">
        <v>4556368</v>
      </c>
      <c r="AF34" s="299">
        <v>1924423</v>
      </c>
      <c r="AG34" s="299">
        <v>1142499</v>
      </c>
      <c r="AH34" s="299">
        <v>390962</v>
      </c>
      <c r="AI34" s="299">
        <v>390962</v>
      </c>
      <c r="AJ34" s="299">
        <v>0</v>
      </c>
      <c r="AK34" s="299">
        <v>0</v>
      </c>
      <c r="AL34" s="299">
        <v>0</v>
      </c>
      <c r="AM34" s="297">
        <v>1924423</v>
      </c>
      <c r="AN34" s="397">
        <v>11289982</v>
      </c>
      <c r="AO34" s="297">
        <v>4030683</v>
      </c>
      <c r="AP34" s="297">
        <v>2841159</v>
      </c>
      <c r="AQ34" s="297">
        <v>2841159</v>
      </c>
      <c r="AR34" s="297">
        <v>1576981</v>
      </c>
      <c r="AS34" s="297">
        <v>0</v>
      </c>
      <c r="AT34" s="297">
        <v>0</v>
      </c>
      <c r="AU34" s="297">
        <v>11289982</v>
      </c>
      <c r="AV34" s="299">
        <v>27804522</v>
      </c>
      <c r="AW34" s="297">
        <v>10461021</v>
      </c>
      <c r="AX34" s="297">
        <v>10461021</v>
      </c>
      <c r="AY34" s="297">
        <v>6882479</v>
      </c>
      <c r="AZ34" s="297">
        <v>0</v>
      </c>
      <c r="BA34" s="297">
        <v>0</v>
      </c>
      <c r="BB34" s="297">
        <v>0</v>
      </c>
      <c r="BC34" s="297">
        <v>27804522</v>
      </c>
      <c r="BD34" s="397">
        <v>948465</v>
      </c>
      <c r="BE34" s="297">
        <v>322739</v>
      </c>
      <c r="BF34" s="297">
        <v>281794</v>
      </c>
      <c r="BG34" s="297">
        <v>281794</v>
      </c>
      <c r="BH34" s="297">
        <v>62138</v>
      </c>
      <c r="BI34" s="297">
        <v>0</v>
      </c>
      <c r="BJ34" s="297">
        <v>0</v>
      </c>
      <c r="BK34" s="297">
        <v>948465</v>
      </c>
      <c r="BL34" s="299">
        <v>115918</v>
      </c>
      <c r="BM34" s="297">
        <v>57959</v>
      </c>
      <c r="BN34" s="297">
        <v>57959</v>
      </c>
      <c r="BO34" s="297">
        <v>0</v>
      </c>
      <c r="BP34" s="297">
        <v>0</v>
      </c>
      <c r="BQ34" s="297">
        <v>0</v>
      </c>
      <c r="BR34" s="297">
        <v>0</v>
      </c>
      <c r="BS34" s="297">
        <v>115918</v>
      </c>
      <c r="BT34" s="397">
        <v>1147644</v>
      </c>
      <c r="BU34" s="297">
        <v>349409</v>
      </c>
      <c r="BV34" s="297">
        <v>349409</v>
      </c>
      <c r="BW34" s="297">
        <v>329752</v>
      </c>
      <c r="BX34" s="297">
        <v>119074</v>
      </c>
      <c r="BY34" s="297">
        <v>0</v>
      </c>
      <c r="BZ34" s="297">
        <v>0</v>
      </c>
      <c r="CA34" s="297">
        <v>1147644</v>
      </c>
      <c r="CB34" s="299">
        <v>102113</v>
      </c>
      <c r="CC34" s="297">
        <v>102113</v>
      </c>
      <c r="CD34" s="297">
        <v>0</v>
      </c>
      <c r="CE34" s="297">
        <v>0</v>
      </c>
      <c r="CF34" s="297">
        <v>0</v>
      </c>
      <c r="CG34" s="297">
        <v>0</v>
      </c>
      <c r="CH34" s="297">
        <v>0</v>
      </c>
      <c r="CI34" s="297">
        <v>102113</v>
      </c>
    </row>
    <row r="35" spans="1:87">
      <c r="A35" s="295">
        <v>13700</v>
      </c>
      <c r="B35" s="296" t="s">
        <v>392</v>
      </c>
      <c r="C35" s="299">
        <v>-447104</v>
      </c>
      <c r="D35" s="297">
        <v>-512866</v>
      </c>
      <c r="E35" s="297">
        <v>-189179</v>
      </c>
      <c r="F35" s="297">
        <v>339153</v>
      </c>
      <c r="G35" s="297">
        <v>0</v>
      </c>
      <c r="H35" s="297">
        <v>0</v>
      </c>
      <c r="I35" s="297">
        <v>-809996</v>
      </c>
      <c r="J35" s="300">
        <v>11716071</v>
      </c>
      <c r="K35" s="301">
        <v>13821335</v>
      </c>
      <c r="L35" s="301">
        <v>10001473</v>
      </c>
      <c r="M35" s="301">
        <v>9672667</v>
      </c>
      <c r="N35" s="301">
        <v>14350998</v>
      </c>
      <c r="O35" s="300">
        <v>984885.63718429999</v>
      </c>
      <c r="P35" s="301">
        <v>712227.41999999993</v>
      </c>
      <c r="Q35" s="301">
        <v>272658.21718430007</v>
      </c>
      <c r="R35" s="398">
        <v>6.8900000000000003E-2</v>
      </c>
      <c r="S35" s="399">
        <v>4.3966989999999999E-4</v>
      </c>
      <c r="T35" s="400">
        <v>11716071</v>
      </c>
      <c r="U35" s="400">
        <v>10337117.851959361</v>
      </c>
      <c r="V35" s="401">
        <v>1.1333982225789623</v>
      </c>
      <c r="W35" s="401">
        <v>0.1072915126032212</v>
      </c>
      <c r="X35" s="397">
        <v>1132401</v>
      </c>
      <c r="Y35" s="297">
        <v>357939</v>
      </c>
      <c r="Z35" s="297">
        <v>357939</v>
      </c>
      <c r="AA35" s="297">
        <v>275024</v>
      </c>
      <c r="AB35" s="297">
        <v>141499</v>
      </c>
      <c r="AC35" s="297">
        <v>0</v>
      </c>
      <c r="AD35" s="297">
        <v>0</v>
      </c>
      <c r="AE35" s="297">
        <v>1132401</v>
      </c>
      <c r="AF35" s="299">
        <v>296983</v>
      </c>
      <c r="AG35" s="299">
        <v>139719</v>
      </c>
      <c r="AH35" s="299">
        <v>78632</v>
      </c>
      <c r="AI35" s="299">
        <v>78632</v>
      </c>
      <c r="AJ35" s="299">
        <v>0</v>
      </c>
      <c r="AK35" s="299">
        <v>0</v>
      </c>
      <c r="AL35" s="299">
        <v>0</v>
      </c>
      <c r="AM35" s="297">
        <v>296983</v>
      </c>
      <c r="AN35" s="397">
        <v>1269207</v>
      </c>
      <c r="AO35" s="297">
        <v>453125</v>
      </c>
      <c r="AP35" s="297">
        <v>319400</v>
      </c>
      <c r="AQ35" s="297">
        <v>319400</v>
      </c>
      <c r="AR35" s="297">
        <v>177282</v>
      </c>
      <c r="AS35" s="297">
        <v>0</v>
      </c>
      <c r="AT35" s="297">
        <v>0</v>
      </c>
      <c r="AU35" s="297">
        <v>1269207</v>
      </c>
      <c r="AV35" s="299">
        <v>3125753</v>
      </c>
      <c r="AW35" s="297">
        <v>1176016</v>
      </c>
      <c r="AX35" s="297">
        <v>1176016</v>
      </c>
      <c r="AY35" s="297">
        <v>773721</v>
      </c>
      <c r="AZ35" s="297">
        <v>0</v>
      </c>
      <c r="BA35" s="297">
        <v>0</v>
      </c>
      <c r="BB35" s="297">
        <v>0</v>
      </c>
      <c r="BC35" s="297">
        <v>3125753</v>
      </c>
      <c r="BD35" s="397">
        <v>106625</v>
      </c>
      <c r="BE35" s="297">
        <v>36282</v>
      </c>
      <c r="BF35" s="297">
        <v>31679</v>
      </c>
      <c r="BG35" s="297">
        <v>31679</v>
      </c>
      <c r="BH35" s="297">
        <v>6985</v>
      </c>
      <c r="BI35" s="297">
        <v>0</v>
      </c>
      <c r="BJ35" s="297">
        <v>0</v>
      </c>
      <c r="BK35" s="297">
        <v>106625</v>
      </c>
      <c r="BL35" s="299">
        <v>13032</v>
      </c>
      <c r="BM35" s="297">
        <v>6516</v>
      </c>
      <c r="BN35" s="297">
        <v>6516</v>
      </c>
      <c r="BO35" s="297">
        <v>0</v>
      </c>
      <c r="BP35" s="297">
        <v>0</v>
      </c>
      <c r="BQ35" s="297">
        <v>0</v>
      </c>
      <c r="BR35" s="297">
        <v>0</v>
      </c>
      <c r="BS35" s="297">
        <v>13032</v>
      </c>
      <c r="BT35" s="397">
        <v>129017</v>
      </c>
      <c r="BU35" s="297">
        <v>39280</v>
      </c>
      <c r="BV35" s="297">
        <v>39280</v>
      </c>
      <c r="BW35" s="297">
        <v>37070</v>
      </c>
      <c r="BX35" s="297">
        <v>13386</v>
      </c>
      <c r="BY35" s="297">
        <v>0</v>
      </c>
      <c r="BZ35" s="297">
        <v>0</v>
      </c>
      <c r="CA35" s="297">
        <v>129017</v>
      </c>
      <c r="CB35" s="299">
        <v>11479</v>
      </c>
      <c r="CC35" s="297">
        <v>11479</v>
      </c>
      <c r="CD35" s="297">
        <v>0</v>
      </c>
      <c r="CE35" s="297">
        <v>0</v>
      </c>
      <c r="CF35" s="297">
        <v>0</v>
      </c>
      <c r="CG35" s="297">
        <v>0</v>
      </c>
      <c r="CH35" s="297">
        <v>0</v>
      </c>
      <c r="CI35" s="297">
        <v>11479</v>
      </c>
    </row>
    <row r="36" spans="1:87">
      <c r="A36" s="295">
        <v>14300</v>
      </c>
      <c r="B36" s="296" t="s">
        <v>393</v>
      </c>
      <c r="C36" s="299">
        <v>-2310458</v>
      </c>
      <c r="D36" s="297">
        <v>-2297099</v>
      </c>
      <c r="E36" s="297">
        <v>-751842</v>
      </c>
      <c r="F36" s="297">
        <v>570278</v>
      </c>
      <c r="G36" s="297">
        <v>0</v>
      </c>
      <c r="H36" s="297">
        <v>0</v>
      </c>
      <c r="I36" s="297">
        <v>-4789121</v>
      </c>
      <c r="J36" s="300">
        <v>36108667</v>
      </c>
      <c r="K36" s="301">
        <v>42597043</v>
      </c>
      <c r="L36" s="301">
        <v>30824314</v>
      </c>
      <c r="M36" s="301">
        <v>29810942</v>
      </c>
      <c r="N36" s="301">
        <v>44229451</v>
      </c>
      <c r="O36" s="300">
        <v>3035395.2860039002</v>
      </c>
      <c r="P36" s="301">
        <v>1947110.47</v>
      </c>
      <c r="Q36" s="301">
        <v>1088284.8160039003</v>
      </c>
      <c r="R36" s="398">
        <v>6.8900000000000003E-2</v>
      </c>
      <c r="S36" s="399">
        <v>1.3550527000000001E-3</v>
      </c>
      <c r="T36" s="400">
        <v>36108667</v>
      </c>
      <c r="U36" s="400">
        <v>28259948.766328011</v>
      </c>
      <c r="V36" s="401">
        <v>1.2777329250866798</v>
      </c>
      <c r="W36" s="401">
        <v>0.1072915126032212</v>
      </c>
      <c r="X36" s="397">
        <v>1537998</v>
      </c>
      <c r="Y36" s="297">
        <v>512666</v>
      </c>
      <c r="Z36" s="297">
        <v>512666</v>
      </c>
      <c r="AA36" s="297">
        <v>512666</v>
      </c>
      <c r="AB36" s="297">
        <v>0</v>
      </c>
      <c r="AC36" s="297">
        <v>0</v>
      </c>
      <c r="AD36" s="297">
        <v>0</v>
      </c>
      <c r="AE36" s="297">
        <v>1537998</v>
      </c>
      <c r="AF36" s="299">
        <v>1255988</v>
      </c>
      <c r="AG36" s="299">
        <v>772609</v>
      </c>
      <c r="AH36" s="299">
        <v>368306</v>
      </c>
      <c r="AI36" s="299">
        <v>76186</v>
      </c>
      <c r="AJ36" s="299">
        <v>38887</v>
      </c>
      <c r="AK36" s="299">
        <v>0</v>
      </c>
      <c r="AL36" s="299">
        <v>0</v>
      </c>
      <c r="AM36" s="297">
        <v>1255988</v>
      </c>
      <c r="AN36" s="397">
        <v>3911668</v>
      </c>
      <c r="AO36" s="297">
        <v>1396521</v>
      </c>
      <c r="AP36" s="297">
        <v>984383</v>
      </c>
      <c r="AQ36" s="297">
        <v>984383</v>
      </c>
      <c r="AR36" s="297">
        <v>546381</v>
      </c>
      <c r="AS36" s="297">
        <v>0</v>
      </c>
      <c r="AT36" s="297">
        <v>0</v>
      </c>
      <c r="AU36" s="297">
        <v>3911668</v>
      </c>
      <c r="AV36" s="299">
        <v>9633501</v>
      </c>
      <c r="AW36" s="297">
        <v>3624456</v>
      </c>
      <c r="AX36" s="297">
        <v>3624456</v>
      </c>
      <c r="AY36" s="297">
        <v>2384589</v>
      </c>
      <c r="AZ36" s="297">
        <v>0</v>
      </c>
      <c r="BA36" s="297">
        <v>0</v>
      </c>
      <c r="BB36" s="297">
        <v>0</v>
      </c>
      <c r="BC36" s="297">
        <v>9633501</v>
      </c>
      <c r="BD36" s="397">
        <v>328617</v>
      </c>
      <c r="BE36" s="297">
        <v>111820</v>
      </c>
      <c r="BF36" s="297">
        <v>97634</v>
      </c>
      <c r="BG36" s="297">
        <v>97634</v>
      </c>
      <c r="BH36" s="297">
        <v>21529</v>
      </c>
      <c r="BI36" s="297">
        <v>0</v>
      </c>
      <c r="BJ36" s="297">
        <v>0</v>
      </c>
      <c r="BK36" s="297">
        <v>328617</v>
      </c>
      <c r="BL36" s="299">
        <v>40162</v>
      </c>
      <c r="BM36" s="297">
        <v>20081</v>
      </c>
      <c r="BN36" s="297">
        <v>20081</v>
      </c>
      <c r="BO36" s="297">
        <v>0</v>
      </c>
      <c r="BP36" s="297">
        <v>0</v>
      </c>
      <c r="BQ36" s="297">
        <v>0</v>
      </c>
      <c r="BR36" s="297">
        <v>0</v>
      </c>
      <c r="BS36" s="297">
        <v>40162</v>
      </c>
      <c r="BT36" s="397">
        <v>397627</v>
      </c>
      <c r="BU36" s="297">
        <v>121061</v>
      </c>
      <c r="BV36" s="297">
        <v>121061</v>
      </c>
      <c r="BW36" s="297">
        <v>114250</v>
      </c>
      <c r="BX36" s="297">
        <v>41256</v>
      </c>
      <c r="BY36" s="297">
        <v>0</v>
      </c>
      <c r="BZ36" s="297">
        <v>0</v>
      </c>
      <c r="CA36" s="297">
        <v>397627</v>
      </c>
      <c r="CB36" s="299">
        <v>35379</v>
      </c>
      <c r="CC36" s="297">
        <v>35379</v>
      </c>
      <c r="CD36" s="297">
        <v>0</v>
      </c>
      <c r="CE36" s="297">
        <v>0</v>
      </c>
      <c r="CF36" s="297">
        <v>0</v>
      </c>
      <c r="CG36" s="297">
        <v>0</v>
      </c>
      <c r="CH36" s="297">
        <v>0</v>
      </c>
      <c r="CI36" s="297">
        <v>35379</v>
      </c>
    </row>
    <row r="37" spans="1:87">
      <c r="A37" s="295">
        <v>14300.1</v>
      </c>
      <c r="B37" s="296" t="s">
        <v>394</v>
      </c>
      <c r="C37" s="299">
        <v>-14053</v>
      </c>
      <c r="D37" s="297">
        <v>-88280</v>
      </c>
      <c r="E37" s="297">
        <v>-278461</v>
      </c>
      <c r="F37" s="297">
        <v>107921</v>
      </c>
      <c r="G37" s="297">
        <v>0</v>
      </c>
      <c r="H37" s="297">
        <v>0</v>
      </c>
      <c r="I37" s="297">
        <v>-272873</v>
      </c>
      <c r="J37" s="300">
        <v>4713242</v>
      </c>
      <c r="K37" s="301">
        <v>5560166</v>
      </c>
      <c r="L37" s="301">
        <v>4023479</v>
      </c>
      <c r="M37" s="301">
        <v>3891204</v>
      </c>
      <c r="N37" s="301">
        <v>5773243</v>
      </c>
      <c r="O37" s="300">
        <v>396208.28982940002</v>
      </c>
      <c r="P37" s="301">
        <v>264206.46999999997</v>
      </c>
      <c r="Q37" s="301">
        <v>132001.81982940005</v>
      </c>
      <c r="R37" s="398">
        <v>6.8900000000000003E-2</v>
      </c>
      <c r="S37" s="399">
        <v>1.768742E-4</v>
      </c>
      <c r="T37" s="400">
        <v>4713242</v>
      </c>
      <c r="U37" s="400">
        <v>3834636.719883889</v>
      </c>
      <c r="V37" s="401">
        <v>1.2291234722601609</v>
      </c>
      <c r="W37" s="401">
        <v>0.1072915126032212</v>
      </c>
      <c r="X37" s="397">
        <v>844329</v>
      </c>
      <c r="Y37" s="297">
        <v>405356</v>
      </c>
      <c r="Z37" s="297">
        <v>382159</v>
      </c>
      <c r="AA37" s="297">
        <v>28407</v>
      </c>
      <c r="AB37" s="297">
        <v>28407</v>
      </c>
      <c r="AC37" s="297">
        <v>0</v>
      </c>
      <c r="AD37" s="297">
        <v>0</v>
      </c>
      <c r="AE37" s="297">
        <v>844329</v>
      </c>
      <c r="AF37" s="299">
        <v>455271</v>
      </c>
      <c r="AG37" s="299">
        <v>151757</v>
      </c>
      <c r="AH37" s="299">
        <v>151757</v>
      </c>
      <c r="AI37" s="299">
        <v>151757</v>
      </c>
      <c r="AJ37" s="299">
        <v>0</v>
      </c>
      <c r="AK37" s="299">
        <v>0</v>
      </c>
      <c r="AL37" s="299">
        <v>0</v>
      </c>
      <c r="AM37" s="297">
        <v>455271</v>
      </c>
      <c r="AN37" s="397">
        <v>510588</v>
      </c>
      <c r="AO37" s="297">
        <v>182287</v>
      </c>
      <c r="AP37" s="297">
        <v>128491</v>
      </c>
      <c r="AQ37" s="297">
        <v>128491</v>
      </c>
      <c r="AR37" s="297">
        <v>71319</v>
      </c>
      <c r="AS37" s="297">
        <v>0</v>
      </c>
      <c r="AT37" s="297">
        <v>0</v>
      </c>
      <c r="AU37" s="297">
        <v>510588</v>
      </c>
      <c r="AV37" s="299">
        <v>1257455</v>
      </c>
      <c r="AW37" s="297">
        <v>473098</v>
      </c>
      <c r="AX37" s="297">
        <v>473098</v>
      </c>
      <c r="AY37" s="297">
        <v>311259</v>
      </c>
      <c r="AZ37" s="297">
        <v>0</v>
      </c>
      <c r="BA37" s="297">
        <v>0</v>
      </c>
      <c r="BB37" s="297">
        <v>0</v>
      </c>
      <c r="BC37" s="297">
        <v>1257455</v>
      </c>
      <c r="BD37" s="397">
        <v>42894</v>
      </c>
      <c r="BE37" s="297">
        <v>14596</v>
      </c>
      <c r="BF37" s="297">
        <v>12744</v>
      </c>
      <c r="BG37" s="297">
        <v>12744</v>
      </c>
      <c r="BH37" s="297">
        <v>2810</v>
      </c>
      <c r="BI37" s="297">
        <v>0</v>
      </c>
      <c r="BJ37" s="297">
        <v>0</v>
      </c>
      <c r="BK37" s="297">
        <v>42894</v>
      </c>
      <c r="BL37" s="299">
        <v>5242</v>
      </c>
      <c r="BM37" s="297">
        <v>2621</v>
      </c>
      <c r="BN37" s="297">
        <v>2621</v>
      </c>
      <c r="BO37" s="297">
        <v>0</v>
      </c>
      <c r="BP37" s="297">
        <v>0</v>
      </c>
      <c r="BQ37" s="297">
        <v>0</v>
      </c>
      <c r="BR37" s="297">
        <v>0</v>
      </c>
      <c r="BS37" s="297">
        <v>5242</v>
      </c>
      <c r="BT37" s="397">
        <v>51902</v>
      </c>
      <c r="BU37" s="297">
        <v>15802</v>
      </c>
      <c r="BV37" s="297">
        <v>15802</v>
      </c>
      <c r="BW37" s="297">
        <v>14913</v>
      </c>
      <c r="BX37" s="297">
        <v>5385</v>
      </c>
      <c r="BY37" s="297">
        <v>0</v>
      </c>
      <c r="BZ37" s="297">
        <v>0</v>
      </c>
      <c r="CA37" s="297">
        <v>51902</v>
      </c>
      <c r="CB37" s="299">
        <v>4618</v>
      </c>
      <c r="CC37" s="297">
        <v>4618</v>
      </c>
      <c r="CD37" s="297">
        <v>0</v>
      </c>
      <c r="CE37" s="297">
        <v>0</v>
      </c>
      <c r="CF37" s="297">
        <v>0</v>
      </c>
      <c r="CG37" s="297">
        <v>0</v>
      </c>
      <c r="CH37" s="297">
        <v>0</v>
      </c>
      <c r="CI37" s="297">
        <v>4618</v>
      </c>
    </row>
    <row r="38" spans="1:87">
      <c r="A38" s="295">
        <v>18400</v>
      </c>
      <c r="B38" s="296" t="s">
        <v>395</v>
      </c>
      <c r="C38" s="299">
        <v>-7649246</v>
      </c>
      <c r="D38" s="297">
        <v>-8798790</v>
      </c>
      <c r="E38" s="297">
        <v>-4298836</v>
      </c>
      <c r="F38" s="297">
        <v>1770881</v>
      </c>
      <c r="G38" s="297">
        <v>0</v>
      </c>
      <c r="H38" s="297">
        <v>0</v>
      </c>
      <c r="I38" s="297">
        <v>-18975991</v>
      </c>
      <c r="J38" s="300">
        <v>125330883</v>
      </c>
      <c r="K38" s="301">
        <v>147851624</v>
      </c>
      <c r="L38" s="301">
        <v>106989231</v>
      </c>
      <c r="M38" s="301">
        <v>103471879</v>
      </c>
      <c r="N38" s="301">
        <v>153517608</v>
      </c>
      <c r="O38" s="300">
        <v>10535663.672191201</v>
      </c>
      <c r="P38" s="301">
        <v>6827264.7100000018</v>
      </c>
      <c r="Q38" s="301">
        <v>3708398.962191199</v>
      </c>
      <c r="R38" s="398">
        <v>6.8900000000000003E-2</v>
      </c>
      <c r="S38" s="399">
        <v>4.7033016000000002E-3</v>
      </c>
      <c r="T38" s="400">
        <v>125330883</v>
      </c>
      <c r="U38" s="400">
        <v>99089473.294629917</v>
      </c>
      <c r="V38" s="401">
        <v>1.2648254030712687</v>
      </c>
      <c r="W38" s="401">
        <v>0.1072915126032212</v>
      </c>
      <c r="X38" s="397">
        <v>596622</v>
      </c>
      <c r="Y38" s="297">
        <v>198874</v>
      </c>
      <c r="Z38" s="297">
        <v>198874</v>
      </c>
      <c r="AA38" s="297">
        <v>198874</v>
      </c>
      <c r="AB38" s="297">
        <v>0</v>
      </c>
      <c r="AC38" s="297">
        <v>0</v>
      </c>
      <c r="AD38" s="297">
        <v>0</v>
      </c>
      <c r="AE38" s="297">
        <v>596622</v>
      </c>
      <c r="AF38" s="299">
        <v>1971041</v>
      </c>
      <c r="AG38" s="299">
        <v>730914</v>
      </c>
      <c r="AH38" s="299">
        <v>523515</v>
      </c>
      <c r="AI38" s="299">
        <v>373118</v>
      </c>
      <c r="AJ38" s="299">
        <v>343494</v>
      </c>
      <c r="AK38" s="299">
        <v>0</v>
      </c>
      <c r="AL38" s="299">
        <v>0</v>
      </c>
      <c r="AM38" s="297">
        <v>1971041</v>
      </c>
      <c r="AN38" s="397">
        <v>13577150</v>
      </c>
      <c r="AO38" s="297">
        <v>4847235</v>
      </c>
      <c r="AP38" s="297">
        <v>3416732</v>
      </c>
      <c r="AQ38" s="297">
        <v>3416732</v>
      </c>
      <c r="AR38" s="297">
        <v>1896452</v>
      </c>
      <c r="AS38" s="297">
        <v>0</v>
      </c>
      <c r="AT38" s="297">
        <v>0</v>
      </c>
      <c r="AU38" s="297">
        <v>13577150</v>
      </c>
      <c r="AV38" s="299">
        <v>33437268</v>
      </c>
      <c r="AW38" s="297">
        <v>12580255</v>
      </c>
      <c r="AX38" s="297">
        <v>12580255</v>
      </c>
      <c r="AY38" s="297">
        <v>8276758</v>
      </c>
      <c r="AZ38" s="297">
        <v>0</v>
      </c>
      <c r="BA38" s="297">
        <v>0</v>
      </c>
      <c r="BB38" s="297">
        <v>0</v>
      </c>
      <c r="BC38" s="297">
        <v>33437268</v>
      </c>
      <c r="BD38" s="397">
        <v>1140608</v>
      </c>
      <c r="BE38" s="297">
        <v>388120</v>
      </c>
      <c r="BF38" s="297">
        <v>338881</v>
      </c>
      <c r="BG38" s="297">
        <v>338881</v>
      </c>
      <c r="BH38" s="297">
        <v>74726</v>
      </c>
      <c r="BI38" s="297">
        <v>0</v>
      </c>
      <c r="BJ38" s="297">
        <v>0</v>
      </c>
      <c r="BK38" s="297">
        <v>1140608</v>
      </c>
      <c r="BL38" s="299">
        <v>139400</v>
      </c>
      <c r="BM38" s="297">
        <v>69700</v>
      </c>
      <c r="BN38" s="297">
        <v>69700</v>
      </c>
      <c r="BO38" s="297">
        <v>0</v>
      </c>
      <c r="BP38" s="297">
        <v>0</v>
      </c>
      <c r="BQ38" s="297">
        <v>0</v>
      </c>
      <c r="BR38" s="297">
        <v>0</v>
      </c>
      <c r="BS38" s="297">
        <v>139400</v>
      </c>
      <c r="BT38" s="397">
        <v>1380138</v>
      </c>
      <c r="BU38" s="297">
        <v>420194</v>
      </c>
      <c r="BV38" s="297">
        <v>420194</v>
      </c>
      <c r="BW38" s="297">
        <v>396554</v>
      </c>
      <c r="BX38" s="297">
        <v>143197</v>
      </c>
      <c r="BY38" s="297">
        <v>0</v>
      </c>
      <c r="BZ38" s="297">
        <v>0</v>
      </c>
      <c r="CA38" s="297">
        <v>1380138</v>
      </c>
      <c r="CB38" s="299">
        <v>122799</v>
      </c>
      <c r="CC38" s="297">
        <v>122799</v>
      </c>
      <c r="CD38" s="297">
        <v>0</v>
      </c>
      <c r="CE38" s="297">
        <v>0</v>
      </c>
      <c r="CF38" s="297">
        <v>0</v>
      </c>
      <c r="CG38" s="297">
        <v>0</v>
      </c>
      <c r="CH38" s="297">
        <v>0</v>
      </c>
      <c r="CI38" s="297">
        <v>122799</v>
      </c>
    </row>
    <row r="39" spans="1:87">
      <c r="A39" s="295">
        <v>18600</v>
      </c>
      <c r="B39" s="296" t="s">
        <v>396</v>
      </c>
      <c r="C39" s="299">
        <v>-37213</v>
      </c>
      <c r="D39" s="297">
        <v>-38952</v>
      </c>
      <c r="E39" s="297">
        <v>-20890</v>
      </c>
      <c r="F39" s="297">
        <v>-25929</v>
      </c>
      <c r="G39" s="297">
        <v>0</v>
      </c>
      <c r="H39" s="297">
        <v>0</v>
      </c>
      <c r="I39" s="297">
        <v>-122984</v>
      </c>
      <c r="J39" s="300">
        <v>247733</v>
      </c>
      <c r="K39" s="301">
        <v>292248</v>
      </c>
      <c r="L39" s="301">
        <v>211478</v>
      </c>
      <c r="M39" s="301">
        <v>204526</v>
      </c>
      <c r="N39" s="301">
        <v>303448</v>
      </c>
      <c r="O39" s="300">
        <v>20825.137911900001</v>
      </c>
      <c r="P39" s="301">
        <v>21455.010000000002</v>
      </c>
      <c r="Q39" s="301">
        <v>-629.87208810000084</v>
      </c>
      <c r="R39" s="398">
        <v>6.8900000000000003E-2</v>
      </c>
      <c r="S39" s="399">
        <v>9.2967000000000003E-6</v>
      </c>
      <c r="T39" s="400">
        <v>247733</v>
      </c>
      <c r="U39" s="400">
        <v>311393.46879535558</v>
      </c>
      <c r="V39" s="401">
        <v>0.79556260752150665</v>
      </c>
      <c r="W39" s="401">
        <v>0.1072915126032212</v>
      </c>
      <c r="X39" s="397">
        <v>52113</v>
      </c>
      <c r="Y39" s="297">
        <v>17371</v>
      </c>
      <c r="Z39" s="297">
        <v>17371</v>
      </c>
      <c r="AA39" s="297">
        <v>17371</v>
      </c>
      <c r="AB39" s="297">
        <v>0</v>
      </c>
      <c r="AC39" s="297">
        <v>0</v>
      </c>
      <c r="AD39" s="297">
        <v>0</v>
      </c>
      <c r="AE39" s="297">
        <v>52113</v>
      </c>
      <c r="AF39" s="299">
        <v>140305</v>
      </c>
      <c r="AG39" s="299">
        <v>40516</v>
      </c>
      <c r="AH39" s="299">
        <v>39573</v>
      </c>
      <c r="AI39" s="299">
        <v>30108</v>
      </c>
      <c r="AJ39" s="299">
        <v>30108</v>
      </c>
      <c r="AK39" s="299">
        <v>0</v>
      </c>
      <c r="AL39" s="299">
        <v>0</v>
      </c>
      <c r="AM39" s="297">
        <v>140305</v>
      </c>
      <c r="AN39" s="397">
        <v>26837</v>
      </c>
      <c r="AO39" s="297">
        <v>9581</v>
      </c>
      <c r="AP39" s="297">
        <v>6754</v>
      </c>
      <c r="AQ39" s="297">
        <v>6754</v>
      </c>
      <c r="AR39" s="297">
        <v>3749</v>
      </c>
      <c r="AS39" s="297">
        <v>0</v>
      </c>
      <c r="AT39" s="297">
        <v>0</v>
      </c>
      <c r="AU39" s="297">
        <v>26837</v>
      </c>
      <c r="AV39" s="299">
        <v>66093</v>
      </c>
      <c r="AW39" s="297">
        <v>24867</v>
      </c>
      <c r="AX39" s="297">
        <v>24867</v>
      </c>
      <c r="AY39" s="297">
        <v>16360</v>
      </c>
      <c r="AZ39" s="297">
        <v>0</v>
      </c>
      <c r="BA39" s="297">
        <v>0</v>
      </c>
      <c r="BB39" s="297">
        <v>0</v>
      </c>
      <c r="BC39" s="297">
        <v>66093</v>
      </c>
      <c r="BD39" s="397">
        <v>2255</v>
      </c>
      <c r="BE39" s="297">
        <v>767</v>
      </c>
      <c r="BF39" s="297">
        <v>670</v>
      </c>
      <c r="BG39" s="297">
        <v>670</v>
      </c>
      <c r="BH39" s="297">
        <v>148</v>
      </c>
      <c r="BI39" s="297">
        <v>0</v>
      </c>
      <c r="BJ39" s="297">
        <v>0</v>
      </c>
      <c r="BK39" s="297">
        <v>2255</v>
      </c>
      <c r="BL39" s="299">
        <v>276</v>
      </c>
      <c r="BM39" s="297">
        <v>138</v>
      </c>
      <c r="BN39" s="297">
        <v>138</v>
      </c>
      <c r="BO39" s="297">
        <v>0</v>
      </c>
      <c r="BP39" s="297">
        <v>0</v>
      </c>
      <c r="BQ39" s="297">
        <v>0</v>
      </c>
      <c r="BR39" s="297">
        <v>0</v>
      </c>
      <c r="BS39" s="297">
        <v>276</v>
      </c>
      <c r="BT39" s="397">
        <v>2728</v>
      </c>
      <c r="BU39" s="297">
        <v>831</v>
      </c>
      <c r="BV39" s="297">
        <v>831</v>
      </c>
      <c r="BW39" s="297">
        <v>784</v>
      </c>
      <c r="BX39" s="297">
        <v>283</v>
      </c>
      <c r="BY39" s="297">
        <v>0</v>
      </c>
      <c r="BZ39" s="297">
        <v>0</v>
      </c>
      <c r="CA39" s="297">
        <v>2728</v>
      </c>
      <c r="CB39" s="299">
        <v>243</v>
      </c>
      <c r="CC39" s="297">
        <v>243</v>
      </c>
      <c r="CD39" s="297">
        <v>0</v>
      </c>
      <c r="CE39" s="297">
        <v>0</v>
      </c>
      <c r="CF39" s="297">
        <v>0</v>
      </c>
      <c r="CG39" s="297">
        <v>0</v>
      </c>
      <c r="CH39" s="297">
        <v>0</v>
      </c>
      <c r="CI39" s="297">
        <v>243</v>
      </c>
    </row>
    <row r="40" spans="1:87">
      <c r="A40" s="295">
        <v>18640</v>
      </c>
      <c r="B40" s="296" t="s">
        <v>712</v>
      </c>
      <c r="C40" s="299">
        <v>3981</v>
      </c>
      <c r="D40" s="297">
        <v>-59</v>
      </c>
      <c r="E40" s="297">
        <v>1926</v>
      </c>
      <c r="F40" s="297">
        <v>791</v>
      </c>
      <c r="G40" s="297">
        <v>0</v>
      </c>
      <c r="H40" s="297">
        <v>0</v>
      </c>
      <c r="I40" s="297">
        <v>6639</v>
      </c>
      <c r="J40" s="300">
        <v>49021</v>
      </c>
      <c r="K40" s="301">
        <v>57829</v>
      </c>
      <c r="L40" s="301">
        <v>41847</v>
      </c>
      <c r="M40" s="301">
        <v>40471</v>
      </c>
      <c r="N40" s="301">
        <v>60045</v>
      </c>
      <c r="O40" s="300">
        <v>4120.8088571999997</v>
      </c>
      <c r="P40" s="301">
        <v>2839.06</v>
      </c>
      <c r="Q40" s="301">
        <v>1281.7488571999997</v>
      </c>
      <c r="R40" s="398">
        <v>6.8900000000000003E-2</v>
      </c>
      <c r="S40" s="399">
        <v>1.8395999999999999E-6</v>
      </c>
      <c r="T40" s="400">
        <v>49021</v>
      </c>
      <c r="U40" s="400">
        <v>41205.5152394775</v>
      </c>
      <c r="V40" s="401">
        <v>1.1896708417574833</v>
      </c>
      <c r="W40" s="401">
        <v>0.1072915126032212</v>
      </c>
      <c r="X40" s="397">
        <v>14235</v>
      </c>
      <c r="Y40" s="297">
        <v>7085</v>
      </c>
      <c r="Z40" s="297">
        <v>3575</v>
      </c>
      <c r="AA40" s="297">
        <v>3575</v>
      </c>
      <c r="AB40" s="297">
        <v>0</v>
      </c>
      <c r="AC40" s="297">
        <v>0</v>
      </c>
      <c r="AD40" s="297">
        <v>0</v>
      </c>
      <c r="AE40" s="297">
        <v>14235</v>
      </c>
      <c r="AF40" s="299">
        <v>712</v>
      </c>
      <c r="AG40" s="299">
        <v>320</v>
      </c>
      <c r="AH40" s="299">
        <v>320</v>
      </c>
      <c r="AI40" s="299">
        <v>36</v>
      </c>
      <c r="AJ40" s="299">
        <v>36</v>
      </c>
      <c r="AK40" s="299">
        <v>0</v>
      </c>
      <c r="AL40" s="299">
        <v>0</v>
      </c>
      <c r="AM40" s="297">
        <v>712</v>
      </c>
      <c r="AN40" s="397">
        <v>5310</v>
      </c>
      <c r="AO40" s="297">
        <v>1896</v>
      </c>
      <c r="AP40" s="297">
        <v>1336</v>
      </c>
      <c r="AQ40" s="297">
        <v>1336</v>
      </c>
      <c r="AR40" s="297">
        <v>742</v>
      </c>
      <c r="AS40" s="297">
        <v>0</v>
      </c>
      <c r="AT40" s="297">
        <v>0</v>
      </c>
      <c r="AU40" s="297">
        <v>5310</v>
      </c>
      <c r="AV40" s="299">
        <v>13078</v>
      </c>
      <c r="AW40" s="297">
        <v>4921</v>
      </c>
      <c r="AX40" s="297">
        <v>4921</v>
      </c>
      <c r="AY40" s="297">
        <v>3237</v>
      </c>
      <c r="AZ40" s="297">
        <v>0</v>
      </c>
      <c r="BA40" s="297">
        <v>0</v>
      </c>
      <c r="BB40" s="297">
        <v>0</v>
      </c>
      <c r="BC40" s="297">
        <v>13078</v>
      </c>
      <c r="BD40" s="397">
        <v>447</v>
      </c>
      <c r="BE40" s="297">
        <v>152</v>
      </c>
      <c r="BF40" s="297">
        <v>133</v>
      </c>
      <c r="BG40" s="297">
        <v>133</v>
      </c>
      <c r="BH40" s="297">
        <v>29</v>
      </c>
      <c r="BI40" s="297">
        <v>0</v>
      </c>
      <c r="BJ40" s="297">
        <v>0</v>
      </c>
      <c r="BK40" s="297">
        <v>447</v>
      </c>
      <c r="BL40" s="299">
        <v>54</v>
      </c>
      <c r="BM40" s="297">
        <v>27</v>
      </c>
      <c r="BN40" s="297">
        <v>27</v>
      </c>
      <c r="BO40" s="297">
        <v>0</v>
      </c>
      <c r="BP40" s="297">
        <v>0</v>
      </c>
      <c r="BQ40" s="297">
        <v>0</v>
      </c>
      <c r="BR40" s="297">
        <v>0</v>
      </c>
      <c r="BS40" s="297">
        <v>54</v>
      </c>
      <c r="BT40" s="397">
        <v>540</v>
      </c>
      <c r="BU40" s="297">
        <v>164</v>
      </c>
      <c r="BV40" s="297">
        <v>164</v>
      </c>
      <c r="BW40" s="297">
        <v>155</v>
      </c>
      <c r="BX40" s="297">
        <v>56</v>
      </c>
      <c r="BY40" s="297">
        <v>0</v>
      </c>
      <c r="BZ40" s="297">
        <v>0</v>
      </c>
      <c r="CA40" s="297">
        <v>540</v>
      </c>
      <c r="CB40" s="299">
        <v>48</v>
      </c>
      <c r="CC40" s="297">
        <v>48</v>
      </c>
      <c r="CD40" s="297">
        <v>0</v>
      </c>
      <c r="CE40" s="297">
        <v>0</v>
      </c>
      <c r="CF40" s="297">
        <v>0</v>
      </c>
      <c r="CG40" s="297">
        <v>0</v>
      </c>
      <c r="CH40" s="297">
        <v>0</v>
      </c>
      <c r="CI40" s="297">
        <v>48</v>
      </c>
    </row>
    <row r="41" spans="1:87">
      <c r="A41" s="295">
        <v>18690</v>
      </c>
      <c r="B41" s="296" t="s">
        <v>397</v>
      </c>
      <c r="C41" s="299">
        <v>0</v>
      </c>
      <c r="D41" s="297">
        <v>0</v>
      </c>
      <c r="E41" s="297">
        <v>0</v>
      </c>
      <c r="F41" s="297">
        <v>0</v>
      </c>
      <c r="G41" s="297">
        <v>0</v>
      </c>
      <c r="H41" s="297">
        <v>0</v>
      </c>
      <c r="I41" s="297">
        <v>0</v>
      </c>
      <c r="J41" s="300">
        <v>0</v>
      </c>
      <c r="K41" s="301">
        <v>0</v>
      </c>
      <c r="L41" s="301">
        <v>0</v>
      </c>
      <c r="M41" s="301">
        <v>0</v>
      </c>
      <c r="N41" s="301">
        <v>0</v>
      </c>
      <c r="O41" s="300">
        <v>0</v>
      </c>
      <c r="P41" s="301">
        <v>0</v>
      </c>
      <c r="Q41" s="301">
        <v>0</v>
      </c>
      <c r="R41" s="398" t="e">
        <v>#DIV/0!</v>
      </c>
      <c r="S41" s="399">
        <v>0</v>
      </c>
      <c r="T41" s="400">
        <v>0</v>
      </c>
      <c r="U41" s="400">
        <v>0</v>
      </c>
      <c r="V41" s="401" t="e">
        <v>#DIV/0!</v>
      </c>
      <c r="W41" s="401">
        <v>0.1072915126032212</v>
      </c>
      <c r="X41" s="397">
        <v>0</v>
      </c>
      <c r="Y41" s="297">
        <v>0</v>
      </c>
      <c r="Z41" s="297">
        <v>0</v>
      </c>
      <c r="AA41" s="297">
        <v>0</v>
      </c>
      <c r="AB41" s="297">
        <v>0</v>
      </c>
      <c r="AC41" s="297">
        <v>0</v>
      </c>
      <c r="AD41" s="297">
        <v>0</v>
      </c>
      <c r="AE41" s="297">
        <v>0</v>
      </c>
      <c r="AF41" s="299">
        <v>0</v>
      </c>
      <c r="AG41" s="299">
        <v>0</v>
      </c>
      <c r="AH41" s="299">
        <v>0</v>
      </c>
      <c r="AI41" s="299">
        <v>0</v>
      </c>
      <c r="AJ41" s="299">
        <v>0</v>
      </c>
      <c r="AK41" s="299">
        <v>0</v>
      </c>
      <c r="AL41" s="299">
        <v>0</v>
      </c>
      <c r="AM41" s="297">
        <v>0</v>
      </c>
      <c r="AN41" s="397">
        <v>0</v>
      </c>
      <c r="AO41" s="297">
        <v>0</v>
      </c>
      <c r="AP41" s="297">
        <v>0</v>
      </c>
      <c r="AQ41" s="297">
        <v>0</v>
      </c>
      <c r="AR41" s="297">
        <v>0</v>
      </c>
      <c r="AS41" s="297">
        <v>0</v>
      </c>
      <c r="AT41" s="297">
        <v>0</v>
      </c>
      <c r="AU41" s="297">
        <v>0</v>
      </c>
      <c r="AV41" s="299">
        <v>0</v>
      </c>
      <c r="AW41" s="297">
        <v>0</v>
      </c>
      <c r="AX41" s="297">
        <v>0</v>
      </c>
      <c r="AY41" s="297">
        <v>0</v>
      </c>
      <c r="AZ41" s="297">
        <v>0</v>
      </c>
      <c r="BA41" s="297">
        <v>0</v>
      </c>
      <c r="BB41" s="297">
        <v>0</v>
      </c>
      <c r="BC41" s="297">
        <v>0</v>
      </c>
      <c r="BD41" s="397">
        <v>0</v>
      </c>
      <c r="BE41" s="297">
        <v>0</v>
      </c>
      <c r="BF41" s="297">
        <v>0</v>
      </c>
      <c r="BG41" s="297">
        <v>0</v>
      </c>
      <c r="BH41" s="297">
        <v>0</v>
      </c>
      <c r="BI41" s="297">
        <v>0</v>
      </c>
      <c r="BJ41" s="297">
        <v>0</v>
      </c>
      <c r="BK41" s="297">
        <v>0</v>
      </c>
      <c r="BL41" s="299">
        <v>0</v>
      </c>
      <c r="BM41" s="297">
        <v>0</v>
      </c>
      <c r="BN41" s="297">
        <v>0</v>
      </c>
      <c r="BO41" s="297">
        <v>0</v>
      </c>
      <c r="BP41" s="297">
        <v>0</v>
      </c>
      <c r="BQ41" s="297">
        <v>0</v>
      </c>
      <c r="BR41" s="297">
        <v>0</v>
      </c>
      <c r="BS41" s="297">
        <v>0</v>
      </c>
      <c r="BT41" s="397">
        <v>0</v>
      </c>
      <c r="BU41" s="297">
        <v>0</v>
      </c>
      <c r="BV41" s="297">
        <v>0</v>
      </c>
      <c r="BW41" s="297">
        <v>0</v>
      </c>
      <c r="BX41" s="297">
        <v>0</v>
      </c>
      <c r="BY41" s="297">
        <v>0</v>
      </c>
      <c r="BZ41" s="297">
        <v>0</v>
      </c>
      <c r="CA41" s="297">
        <v>0</v>
      </c>
      <c r="CB41" s="299">
        <v>0</v>
      </c>
      <c r="CC41" s="297">
        <v>0</v>
      </c>
      <c r="CD41" s="297">
        <v>0</v>
      </c>
      <c r="CE41" s="297">
        <v>0</v>
      </c>
      <c r="CF41" s="297">
        <v>0</v>
      </c>
      <c r="CG41" s="297">
        <v>0</v>
      </c>
      <c r="CH41" s="297">
        <v>0</v>
      </c>
      <c r="CI41" s="297">
        <v>0</v>
      </c>
    </row>
    <row r="42" spans="1:87">
      <c r="A42" s="295">
        <v>18740</v>
      </c>
      <c r="B42" s="296" t="s">
        <v>398</v>
      </c>
      <c r="C42" s="299">
        <v>-37821</v>
      </c>
      <c r="D42" s="297">
        <v>-37498</v>
      </c>
      <c r="E42" s="297">
        <v>5925</v>
      </c>
      <c r="F42" s="297">
        <v>2246</v>
      </c>
      <c r="G42" s="297">
        <v>0</v>
      </c>
      <c r="H42" s="297">
        <v>0</v>
      </c>
      <c r="I42" s="297">
        <v>-67148</v>
      </c>
      <c r="J42" s="300">
        <v>0</v>
      </c>
      <c r="K42" s="301">
        <v>0</v>
      </c>
      <c r="L42" s="301">
        <v>0</v>
      </c>
      <c r="M42" s="301">
        <v>0</v>
      </c>
      <c r="N42" s="301">
        <v>0</v>
      </c>
      <c r="O42" s="300">
        <v>0</v>
      </c>
      <c r="P42" s="301">
        <v>11228.07</v>
      </c>
      <c r="Q42" s="301">
        <v>-11228.07</v>
      </c>
      <c r="R42" s="398">
        <v>6.8900000000000003E-2</v>
      </c>
      <c r="S42" s="399">
        <v>0</v>
      </c>
      <c r="T42" s="400">
        <v>0</v>
      </c>
      <c r="U42" s="400">
        <v>162961.82873730041</v>
      </c>
      <c r="V42" s="401">
        <v>0</v>
      </c>
      <c r="W42" s="401">
        <v>0.1072915126032212</v>
      </c>
      <c r="X42" s="397">
        <v>20021</v>
      </c>
      <c r="Y42" s="297">
        <v>5925</v>
      </c>
      <c r="Z42" s="297">
        <v>5925</v>
      </c>
      <c r="AA42" s="297">
        <v>5925</v>
      </c>
      <c r="AB42" s="297">
        <v>2246</v>
      </c>
      <c r="AC42" s="297">
        <v>0</v>
      </c>
      <c r="AD42" s="297">
        <v>0</v>
      </c>
      <c r="AE42" s="297">
        <v>20021</v>
      </c>
      <c r="AF42" s="299">
        <v>87169</v>
      </c>
      <c r="AG42" s="299">
        <v>43746</v>
      </c>
      <c r="AH42" s="299">
        <v>43423</v>
      </c>
      <c r="AI42" s="299">
        <v>0</v>
      </c>
      <c r="AJ42" s="299">
        <v>0</v>
      </c>
      <c r="AK42" s="299">
        <v>0</v>
      </c>
      <c r="AL42" s="299">
        <v>0</v>
      </c>
      <c r="AM42" s="297">
        <v>87169</v>
      </c>
      <c r="AN42" s="397">
        <v>0</v>
      </c>
      <c r="AO42" s="297">
        <v>0</v>
      </c>
      <c r="AP42" s="297">
        <v>0</v>
      </c>
      <c r="AQ42" s="297">
        <v>0</v>
      </c>
      <c r="AR42" s="297">
        <v>0</v>
      </c>
      <c r="AS42" s="297">
        <v>0</v>
      </c>
      <c r="AT42" s="297">
        <v>0</v>
      </c>
      <c r="AU42" s="297">
        <v>0</v>
      </c>
      <c r="AV42" s="299">
        <v>0</v>
      </c>
      <c r="AW42" s="297">
        <v>0</v>
      </c>
      <c r="AX42" s="297">
        <v>0</v>
      </c>
      <c r="AY42" s="297">
        <v>0</v>
      </c>
      <c r="AZ42" s="297">
        <v>0</v>
      </c>
      <c r="BA42" s="297">
        <v>0</v>
      </c>
      <c r="BB42" s="297">
        <v>0</v>
      </c>
      <c r="BC42" s="297">
        <v>0</v>
      </c>
      <c r="BD42" s="397">
        <v>0</v>
      </c>
      <c r="BE42" s="297">
        <v>0</v>
      </c>
      <c r="BF42" s="297">
        <v>0</v>
      </c>
      <c r="BG42" s="297">
        <v>0</v>
      </c>
      <c r="BH42" s="297">
        <v>0</v>
      </c>
      <c r="BI42" s="297">
        <v>0</v>
      </c>
      <c r="BJ42" s="297">
        <v>0</v>
      </c>
      <c r="BK42" s="297">
        <v>0</v>
      </c>
      <c r="BL42" s="299">
        <v>0</v>
      </c>
      <c r="BM42" s="297">
        <v>0</v>
      </c>
      <c r="BN42" s="297">
        <v>0</v>
      </c>
      <c r="BO42" s="297">
        <v>0</v>
      </c>
      <c r="BP42" s="297">
        <v>0</v>
      </c>
      <c r="BQ42" s="297">
        <v>0</v>
      </c>
      <c r="BR42" s="297">
        <v>0</v>
      </c>
      <c r="BS42" s="297">
        <v>0</v>
      </c>
      <c r="BT42" s="397">
        <v>0</v>
      </c>
      <c r="BU42" s="297">
        <v>0</v>
      </c>
      <c r="BV42" s="297">
        <v>0</v>
      </c>
      <c r="BW42" s="297">
        <v>0</v>
      </c>
      <c r="BX42" s="297">
        <v>0</v>
      </c>
      <c r="BY42" s="297">
        <v>0</v>
      </c>
      <c r="BZ42" s="297">
        <v>0</v>
      </c>
      <c r="CA42" s="297">
        <v>0</v>
      </c>
      <c r="CB42" s="299">
        <v>0</v>
      </c>
      <c r="CC42" s="297">
        <v>0</v>
      </c>
      <c r="CD42" s="297">
        <v>0</v>
      </c>
      <c r="CE42" s="297">
        <v>0</v>
      </c>
      <c r="CF42" s="297">
        <v>0</v>
      </c>
      <c r="CG42" s="297">
        <v>0</v>
      </c>
      <c r="CH42" s="297">
        <v>0</v>
      </c>
      <c r="CI42" s="297">
        <v>0</v>
      </c>
    </row>
    <row r="43" spans="1:87">
      <c r="A43" s="295">
        <v>18780</v>
      </c>
      <c r="B43" s="296" t="s">
        <v>399</v>
      </c>
      <c r="C43" s="299">
        <v>7366</v>
      </c>
      <c r="D43" s="297">
        <v>-4192</v>
      </c>
      <c r="E43" s="297">
        <v>4271</v>
      </c>
      <c r="F43" s="297">
        <v>22333</v>
      </c>
      <c r="G43" s="297">
        <v>0</v>
      </c>
      <c r="H43" s="297">
        <v>0</v>
      </c>
      <c r="I43" s="297">
        <v>29778</v>
      </c>
      <c r="J43" s="300">
        <v>658335</v>
      </c>
      <c r="K43" s="301">
        <v>776632</v>
      </c>
      <c r="L43" s="301">
        <v>561991</v>
      </c>
      <c r="M43" s="301">
        <v>543515</v>
      </c>
      <c r="N43" s="301">
        <v>806394</v>
      </c>
      <c r="O43" s="300">
        <v>55341.504207799997</v>
      </c>
      <c r="P43" s="301">
        <v>26451.959999999995</v>
      </c>
      <c r="Q43" s="301">
        <v>28889.544207800001</v>
      </c>
      <c r="R43" s="398">
        <v>6.8900000000000003E-2</v>
      </c>
      <c r="S43" s="399">
        <v>2.4705399999999999E-5</v>
      </c>
      <c r="T43" s="400">
        <v>658335</v>
      </c>
      <c r="U43" s="400">
        <v>383918.14223512326</v>
      </c>
      <c r="V43" s="401">
        <v>1.7147796042334864</v>
      </c>
      <c r="W43" s="401">
        <v>0.1072915126032212</v>
      </c>
      <c r="X43" s="397">
        <v>122236</v>
      </c>
      <c r="Y43" s="297">
        <v>44751</v>
      </c>
      <c r="Z43" s="297">
        <v>40321</v>
      </c>
      <c r="AA43" s="297">
        <v>25937</v>
      </c>
      <c r="AB43" s="297">
        <v>11227</v>
      </c>
      <c r="AC43" s="297">
        <v>0</v>
      </c>
      <c r="AD43" s="297">
        <v>0</v>
      </c>
      <c r="AE43" s="297">
        <v>122236</v>
      </c>
      <c r="AF43" s="299">
        <v>0</v>
      </c>
      <c r="AG43" s="299">
        <v>0</v>
      </c>
      <c r="AH43" s="299">
        <v>0</v>
      </c>
      <c r="AI43" s="299">
        <v>0</v>
      </c>
      <c r="AJ43" s="299">
        <v>0</v>
      </c>
      <c r="AK43" s="299">
        <v>0</v>
      </c>
      <c r="AL43" s="299">
        <v>0</v>
      </c>
      <c r="AM43" s="297">
        <v>0</v>
      </c>
      <c r="AN43" s="397">
        <v>71318</v>
      </c>
      <c r="AO43" s="297">
        <v>25461</v>
      </c>
      <c r="AP43" s="297">
        <v>17947</v>
      </c>
      <c r="AQ43" s="297">
        <v>17947</v>
      </c>
      <c r="AR43" s="297">
        <v>9962</v>
      </c>
      <c r="AS43" s="297">
        <v>0</v>
      </c>
      <c r="AT43" s="297">
        <v>0</v>
      </c>
      <c r="AU43" s="297">
        <v>71318</v>
      </c>
      <c r="AV43" s="299">
        <v>175639</v>
      </c>
      <c r="AW43" s="297">
        <v>66081</v>
      </c>
      <c r="AX43" s="297">
        <v>66081</v>
      </c>
      <c r="AY43" s="297">
        <v>43476</v>
      </c>
      <c r="AZ43" s="297">
        <v>0</v>
      </c>
      <c r="BA43" s="297">
        <v>0</v>
      </c>
      <c r="BB43" s="297">
        <v>0</v>
      </c>
      <c r="BC43" s="297">
        <v>175639</v>
      </c>
      <c r="BD43" s="397">
        <v>5992</v>
      </c>
      <c r="BE43" s="297">
        <v>2039</v>
      </c>
      <c r="BF43" s="297">
        <v>1780</v>
      </c>
      <c r="BG43" s="297">
        <v>1780</v>
      </c>
      <c r="BH43" s="297">
        <v>393</v>
      </c>
      <c r="BI43" s="297">
        <v>0</v>
      </c>
      <c r="BJ43" s="297">
        <v>0</v>
      </c>
      <c r="BK43" s="297">
        <v>5992</v>
      </c>
      <c r="BL43" s="299">
        <v>732</v>
      </c>
      <c r="BM43" s="297">
        <v>366</v>
      </c>
      <c r="BN43" s="297">
        <v>366</v>
      </c>
      <c r="BO43" s="297">
        <v>0</v>
      </c>
      <c r="BP43" s="297">
        <v>0</v>
      </c>
      <c r="BQ43" s="297">
        <v>0</v>
      </c>
      <c r="BR43" s="297">
        <v>0</v>
      </c>
      <c r="BS43" s="297">
        <v>732</v>
      </c>
      <c r="BT43" s="397">
        <v>7250</v>
      </c>
      <c r="BU43" s="297">
        <v>2207</v>
      </c>
      <c r="BV43" s="297">
        <v>2207</v>
      </c>
      <c r="BW43" s="297">
        <v>2083</v>
      </c>
      <c r="BX43" s="297">
        <v>752</v>
      </c>
      <c r="BY43" s="297">
        <v>0</v>
      </c>
      <c r="BZ43" s="297">
        <v>0</v>
      </c>
      <c r="CA43" s="297">
        <v>7250</v>
      </c>
      <c r="CB43" s="299">
        <v>645</v>
      </c>
      <c r="CC43" s="297">
        <v>645</v>
      </c>
      <c r="CD43" s="297">
        <v>0</v>
      </c>
      <c r="CE43" s="297">
        <v>0</v>
      </c>
      <c r="CF43" s="297">
        <v>0</v>
      </c>
      <c r="CG43" s="297">
        <v>0</v>
      </c>
      <c r="CH43" s="297">
        <v>0</v>
      </c>
      <c r="CI43" s="297">
        <v>645</v>
      </c>
    </row>
    <row r="44" spans="1:87">
      <c r="A44" s="295">
        <v>19005</v>
      </c>
      <c r="B44" s="296" t="s">
        <v>400</v>
      </c>
      <c r="C44" s="299">
        <v>-211207</v>
      </c>
      <c r="D44" s="297">
        <v>-497741</v>
      </c>
      <c r="E44" s="297">
        <v>452508</v>
      </c>
      <c r="F44" s="297">
        <v>1273582</v>
      </c>
      <c r="G44" s="297">
        <v>0</v>
      </c>
      <c r="H44" s="297">
        <v>0</v>
      </c>
      <c r="I44" s="297">
        <v>1017142</v>
      </c>
      <c r="J44" s="300">
        <v>21606807</v>
      </c>
      <c r="K44" s="301">
        <v>25489340</v>
      </c>
      <c r="L44" s="301">
        <v>18444741</v>
      </c>
      <c r="M44" s="301">
        <v>17838356</v>
      </c>
      <c r="N44" s="301">
        <v>26466145</v>
      </c>
      <c r="O44" s="300">
        <v>1816328.4898970998</v>
      </c>
      <c r="P44" s="301">
        <v>1304259.9700000002</v>
      </c>
      <c r="Q44" s="301">
        <v>512068.51989709958</v>
      </c>
      <c r="R44" s="398">
        <v>6.8900000000000003E-2</v>
      </c>
      <c r="S44" s="399">
        <v>8.1084029999999995E-4</v>
      </c>
      <c r="T44" s="400">
        <v>21606807</v>
      </c>
      <c r="U44" s="400">
        <v>18929752.83018868</v>
      </c>
      <c r="V44" s="401">
        <v>1.1414204503263257</v>
      </c>
      <c r="W44" s="401">
        <v>0.1072915126032212</v>
      </c>
      <c r="X44" s="397">
        <v>4452408</v>
      </c>
      <c r="Y44" s="297">
        <v>1216180</v>
      </c>
      <c r="Z44" s="297">
        <v>1163580</v>
      </c>
      <c r="AA44" s="297">
        <v>1163580</v>
      </c>
      <c r="AB44" s="297">
        <v>909068</v>
      </c>
      <c r="AC44" s="297">
        <v>0</v>
      </c>
      <c r="AD44" s="297">
        <v>0</v>
      </c>
      <c r="AE44" s="297">
        <v>4452408</v>
      </c>
      <c r="AF44" s="299">
        <v>400788</v>
      </c>
      <c r="AG44" s="299">
        <v>200394</v>
      </c>
      <c r="AH44" s="299">
        <v>200394</v>
      </c>
      <c r="AI44" s="299">
        <v>0</v>
      </c>
      <c r="AJ44" s="299">
        <v>0</v>
      </c>
      <c r="AK44" s="299">
        <v>0</v>
      </c>
      <c r="AL44" s="299">
        <v>0</v>
      </c>
      <c r="AM44" s="297">
        <v>400788</v>
      </c>
      <c r="AN44" s="397">
        <v>2340675</v>
      </c>
      <c r="AO44" s="297">
        <v>835654</v>
      </c>
      <c r="AP44" s="297">
        <v>589038</v>
      </c>
      <c r="AQ44" s="297">
        <v>589038</v>
      </c>
      <c r="AR44" s="297">
        <v>326945</v>
      </c>
      <c r="AS44" s="297">
        <v>0</v>
      </c>
      <c r="AT44" s="297">
        <v>0</v>
      </c>
      <c r="AU44" s="297">
        <v>2340675</v>
      </c>
      <c r="AV44" s="299">
        <v>5764522</v>
      </c>
      <c r="AW44" s="297">
        <v>2168812</v>
      </c>
      <c r="AX44" s="297">
        <v>2168812</v>
      </c>
      <c r="AY44" s="297">
        <v>1426897</v>
      </c>
      <c r="AZ44" s="297">
        <v>0</v>
      </c>
      <c r="BA44" s="297">
        <v>0</v>
      </c>
      <c r="BB44" s="297">
        <v>0</v>
      </c>
      <c r="BC44" s="297">
        <v>5764522</v>
      </c>
      <c r="BD44" s="397">
        <v>196638</v>
      </c>
      <c r="BE44" s="297">
        <v>66911</v>
      </c>
      <c r="BF44" s="297">
        <v>58422</v>
      </c>
      <c r="BG44" s="297">
        <v>58422</v>
      </c>
      <c r="BH44" s="297">
        <v>12883</v>
      </c>
      <c r="BI44" s="297">
        <v>0</v>
      </c>
      <c r="BJ44" s="297">
        <v>0</v>
      </c>
      <c r="BK44" s="297">
        <v>196638</v>
      </c>
      <c r="BL44" s="299">
        <v>24032</v>
      </c>
      <c r="BM44" s="297">
        <v>12016</v>
      </c>
      <c r="BN44" s="297">
        <v>12016</v>
      </c>
      <c r="BO44" s="297">
        <v>0</v>
      </c>
      <c r="BP44" s="297">
        <v>0</v>
      </c>
      <c r="BQ44" s="297">
        <v>0</v>
      </c>
      <c r="BR44" s="297">
        <v>0</v>
      </c>
      <c r="BS44" s="297">
        <v>24032</v>
      </c>
      <c r="BT44" s="397">
        <v>237933</v>
      </c>
      <c r="BU44" s="297">
        <v>72441</v>
      </c>
      <c r="BV44" s="297">
        <v>72441</v>
      </c>
      <c r="BW44" s="297">
        <v>68365</v>
      </c>
      <c r="BX44" s="297">
        <v>24687</v>
      </c>
      <c r="BY44" s="297">
        <v>0</v>
      </c>
      <c r="BZ44" s="297">
        <v>0</v>
      </c>
      <c r="CA44" s="297">
        <v>237933</v>
      </c>
      <c r="CB44" s="299">
        <v>21170</v>
      </c>
      <c r="CC44" s="297">
        <v>21170</v>
      </c>
      <c r="CD44" s="297">
        <v>0</v>
      </c>
      <c r="CE44" s="297">
        <v>0</v>
      </c>
      <c r="CF44" s="297">
        <v>0</v>
      </c>
      <c r="CG44" s="297">
        <v>0</v>
      </c>
      <c r="CH44" s="297">
        <v>0</v>
      </c>
      <c r="CI44" s="297">
        <v>21170</v>
      </c>
    </row>
    <row r="45" spans="1:87">
      <c r="A45" s="295">
        <v>19100</v>
      </c>
      <c r="B45" s="296" t="s">
        <v>401</v>
      </c>
      <c r="C45" s="299">
        <v>-304282342</v>
      </c>
      <c r="D45" s="297">
        <v>-318656851</v>
      </c>
      <c r="E45" s="297">
        <v>-299343080</v>
      </c>
      <c r="F45" s="297">
        <v>-273828238</v>
      </c>
      <c r="G45" s="297">
        <v>0</v>
      </c>
      <c r="H45" s="297">
        <v>0</v>
      </c>
      <c r="I45" s="297">
        <v>-1196110511</v>
      </c>
      <c r="J45" s="300">
        <v>489151266</v>
      </c>
      <c r="K45" s="301">
        <v>577046993</v>
      </c>
      <c r="L45" s="301">
        <v>417566019</v>
      </c>
      <c r="M45" s="301">
        <v>403838220</v>
      </c>
      <c r="N45" s="301">
        <v>599160642</v>
      </c>
      <c r="O45" s="300">
        <v>41119420.171763293</v>
      </c>
      <c r="P45" s="301">
        <v>37228000.339999989</v>
      </c>
      <c r="Q45" s="301">
        <v>3891419.8317633048</v>
      </c>
      <c r="R45" s="398">
        <v>6.8900000000000003E-2</v>
      </c>
      <c r="S45" s="399">
        <v>1.8356416899999999E-2</v>
      </c>
      <c r="T45" s="400">
        <v>489151266</v>
      </c>
      <c r="U45" s="400">
        <v>540319308.27285898</v>
      </c>
      <c r="V45" s="401">
        <v>0.90530036315670703</v>
      </c>
      <c r="W45" s="401">
        <v>0.1072915126032212</v>
      </c>
      <c r="X45" s="397">
        <v>113524354</v>
      </c>
      <c r="Y45" s="297">
        <v>43893800</v>
      </c>
      <c r="Z45" s="297">
        <v>34815277</v>
      </c>
      <c r="AA45" s="297">
        <v>34815277</v>
      </c>
      <c r="AB45" s="297">
        <v>0</v>
      </c>
      <c r="AC45" s="297">
        <v>0</v>
      </c>
      <c r="AD45" s="297">
        <v>0</v>
      </c>
      <c r="AE45" s="297">
        <v>113524354</v>
      </c>
      <c r="AF45" s="299">
        <v>1240938061</v>
      </c>
      <c r="AG45" s="299">
        <v>320398550</v>
      </c>
      <c r="AH45" s="299">
        <v>320398550</v>
      </c>
      <c r="AI45" s="299">
        <v>318060575</v>
      </c>
      <c r="AJ45" s="299">
        <v>282080386</v>
      </c>
      <c r="AK45" s="299">
        <v>0</v>
      </c>
      <c r="AL45" s="299">
        <v>0</v>
      </c>
      <c r="AM45" s="297">
        <v>1240938061</v>
      </c>
      <c r="AN45" s="397">
        <v>52989972</v>
      </c>
      <c r="AO45" s="297">
        <v>18918170</v>
      </c>
      <c r="AP45" s="297">
        <v>13335090</v>
      </c>
      <c r="AQ45" s="297">
        <v>13335090</v>
      </c>
      <c r="AR45" s="297">
        <v>7401623</v>
      </c>
      <c r="AS45" s="297">
        <v>0</v>
      </c>
      <c r="AT45" s="297">
        <v>0</v>
      </c>
      <c r="AU45" s="297">
        <v>52989972</v>
      </c>
      <c r="AV45" s="299">
        <v>130501610</v>
      </c>
      <c r="AW45" s="297">
        <v>49099213</v>
      </c>
      <c r="AX45" s="297">
        <v>49099213</v>
      </c>
      <c r="AY45" s="297">
        <v>32303185</v>
      </c>
      <c r="AZ45" s="297">
        <v>0</v>
      </c>
      <c r="BA45" s="297">
        <v>0</v>
      </c>
      <c r="BB45" s="297">
        <v>0</v>
      </c>
      <c r="BC45" s="297">
        <v>130501610</v>
      </c>
      <c r="BD45" s="397">
        <v>4451655</v>
      </c>
      <c r="BE45" s="297">
        <v>1514787</v>
      </c>
      <c r="BF45" s="297">
        <v>1322611</v>
      </c>
      <c r="BG45" s="297">
        <v>1322611</v>
      </c>
      <c r="BH45" s="297">
        <v>291646</v>
      </c>
      <c r="BI45" s="297">
        <v>0</v>
      </c>
      <c r="BJ45" s="297">
        <v>0</v>
      </c>
      <c r="BK45" s="297">
        <v>4451655</v>
      </c>
      <c r="BL45" s="299">
        <v>544062</v>
      </c>
      <c r="BM45" s="297">
        <v>272031</v>
      </c>
      <c r="BN45" s="297">
        <v>272031</v>
      </c>
      <c r="BO45" s="297">
        <v>0</v>
      </c>
      <c r="BP45" s="297">
        <v>0</v>
      </c>
      <c r="BQ45" s="297">
        <v>0</v>
      </c>
      <c r="BR45" s="297">
        <v>0</v>
      </c>
      <c r="BS45" s="297">
        <v>544062</v>
      </c>
      <c r="BT45" s="397">
        <v>5386513</v>
      </c>
      <c r="BU45" s="297">
        <v>1639966</v>
      </c>
      <c r="BV45" s="297">
        <v>1639966</v>
      </c>
      <c r="BW45" s="297">
        <v>1547702</v>
      </c>
      <c r="BX45" s="297">
        <v>558879</v>
      </c>
      <c r="BY45" s="297">
        <v>0</v>
      </c>
      <c r="BZ45" s="297">
        <v>0</v>
      </c>
      <c r="CA45" s="297">
        <v>5386513</v>
      </c>
      <c r="CB45" s="299">
        <v>479270</v>
      </c>
      <c r="CC45" s="297">
        <v>479270</v>
      </c>
      <c r="CD45" s="297">
        <v>0</v>
      </c>
      <c r="CE45" s="297">
        <v>0</v>
      </c>
      <c r="CF45" s="297">
        <v>0</v>
      </c>
      <c r="CG45" s="297">
        <v>0</v>
      </c>
      <c r="CH45" s="297">
        <v>0</v>
      </c>
      <c r="CI45" s="297">
        <v>479270</v>
      </c>
    </row>
    <row r="46" spans="1:87">
      <c r="A46" s="295">
        <v>19120</v>
      </c>
      <c r="B46" s="296" t="s">
        <v>961</v>
      </c>
      <c r="C46" s="299">
        <v>217781122</v>
      </c>
      <c r="D46" s="297">
        <v>204886533</v>
      </c>
      <c r="E46" s="297">
        <v>246218954</v>
      </c>
      <c r="F46" s="297">
        <v>305505812</v>
      </c>
      <c r="G46" s="297">
        <v>0</v>
      </c>
      <c r="H46" s="297">
        <v>0</v>
      </c>
      <c r="I46" s="297">
        <v>974392421</v>
      </c>
      <c r="J46" s="300">
        <v>1190978427</v>
      </c>
      <c r="K46" s="301">
        <v>1404985674</v>
      </c>
      <c r="L46" s="301">
        <v>1016683705</v>
      </c>
      <c r="M46" s="301">
        <v>983259458</v>
      </c>
      <c r="N46" s="301">
        <v>1458827666</v>
      </c>
      <c r="O46" s="300">
        <v>100116969.5704888</v>
      </c>
      <c r="P46" s="301">
        <v>45419546.620000005</v>
      </c>
      <c r="Q46" s="301">
        <v>54697422.950488791</v>
      </c>
      <c r="R46" s="398">
        <v>6.8900000000000003E-2</v>
      </c>
      <c r="S46" s="399">
        <v>4.4693938400000001E-2</v>
      </c>
      <c r="T46" s="400">
        <v>1190978427</v>
      </c>
      <c r="U46" s="400">
        <v>659209675.18142235</v>
      </c>
      <c r="V46" s="401">
        <v>1.8066761939927969</v>
      </c>
      <c r="W46" s="401">
        <v>0.1072915126032212</v>
      </c>
      <c r="X46" s="397">
        <v>1141654404</v>
      </c>
      <c r="Y46" s="297">
        <v>285413601</v>
      </c>
      <c r="Z46" s="297">
        <v>285413601</v>
      </c>
      <c r="AA46" s="297">
        <v>285413601</v>
      </c>
      <c r="AB46" s="297">
        <v>285413601</v>
      </c>
      <c r="AC46" s="297">
        <v>0</v>
      </c>
      <c r="AD46" s="297">
        <v>0</v>
      </c>
      <c r="AE46" s="297">
        <v>1141654404</v>
      </c>
      <c r="AF46" s="299">
        <v>0</v>
      </c>
      <c r="AG46" s="299">
        <v>0</v>
      </c>
      <c r="AH46" s="299">
        <v>0</v>
      </c>
      <c r="AI46" s="299">
        <v>0</v>
      </c>
      <c r="AJ46" s="299">
        <v>0</v>
      </c>
      <c r="AK46" s="299">
        <v>0</v>
      </c>
      <c r="AL46" s="299">
        <v>0</v>
      </c>
      <c r="AM46" s="297">
        <v>0</v>
      </c>
      <c r="AN46" s="397">
        <v>129019218</v>
      </c>
      <c r="AO46" s="297">
        <v>46061686</v>
      </c>
      <c r="AP46" s="297">
        <v>32468084</v>
      </c>
      <c r="AQ46" s="297">
        <v>32468084</v>
      </c>
      <c r="AR46" s="297">
        <v>18021364</v>
      </c>
      <c r="AS46" s="297">
        <v>0</v>
      </c>
      <c r="AT46" s="297">
        <v>0</v>
      </c>
      <c r="AU46" s="297">
        <v>129019218</v>
      </c>
      <c r="AV46" s="299">
        <v>317743433</v>
      </c>
      <c r="AW46" s="297">
        <v>119546053</v>
      </c>
      <c r="AX46" s="297">
        <v>119546053</v>
      </c>
      <c r="AY46" s="297">
        <v>78651327</v>
      </c>
      <c r="AZ46" s="297">
        <v>0</v>
      </c>
      <c r="BA46" s="297">
        <v>0</v>
      </c>
      <c r="BB46" s="297">
        <v>0</v>
      </c>
      <c r="BC46" s="297">
        <v>317743433</v>
      </c>
      <c r="BD46" s="397">
        <v>10838822</v>
      </c>
      <c r="BE46" s="297">
        <v>3688181</v>
      </c>
      <c r="BF46" s="297">
        <v>3220273</v>
      </c>
      <c r="BG46" s="297">
        <v>3220273</v>
      </c>
      <c r="BH46" s="297">
        <v>710095</v>
      </c>
      <c r="BI46" s="297">
        <v>0</v>
      </c>
      <c r="BJ46" s="297">
        <v>0</v>
      </c>
      <c r="BK46" s="297">
        <v>10838822</v>
      </c>
      <c r="BL46" s="299">
        <v>1324676</v>
      </c>
      <c r="BM46" s="297">
        <v>662338</v>
      </c>
      <c r="BN46" s="297">
        <v>662338</v>
      </c>
      <c r="BO46" s="297">
        <v>0</v>
      </c>
      <c r="BP46" s="297">
        <v>0</v>
      </c>
      <c r="BQ46" s="297">
        <v>0</v>
      </c>
      <c r="BR46" s="297">
        <v>0</v>
      </c>
      <c r="BS46" s="297">
        <v>1324676</v>
      </c>
      <c r="BT46" s="397">
        <v>13115004</v>
      </c>
      <c r="BU46" s="297">
        <v>3992965</v>
      </c>
      <c r="BV46" s="297">
        <v>3992965</v>
      </c>
      <c r="BW46" s="297">
        <v>3768322</v>
      </c>
      <c r="BX46" s="297">
        <v>1360751</v>
      </c>
      <c r="BY46" s="297">
        <v>0</v>
      </c>
      <c r="BZ46" s="297">
        <v>0</v>
      </c>
      <c r="CA46" s="297">
        <v>13115004</v>
      </c>
      <c r="CB46" s="299">
        <v>1166919</v>
      </c>
      <c r="CC46" s="297">
        <v>1166919</v>
      </c>
      <c r="CD46" s="297">
        <v>0</v>
      </c>
      <c r="CE46" s="297">
        <v>0</v>
      </c>
      <c r="CF46" s="297">
        <v>0</v>
      </c>
      <c r="CG46" s="297">
        <v>0</v>
      </c>
      <c r="CH46" s="297">
        <v>0</v>
      </c>
      <c r="CI46" s="297">
        <v>1166919</v>
      </c>
    </row>
    <row r="47" spans="1:87">
      <c r="A47" s="295">
        <v>20100</v>
      </c>
      <c r="B47" s="296" t="s">
        <v>402</v>
      </c>
      <c r="C47" s="299">
        <v>-11457309</v>
      </c>
      <c r="D47" s="297">
        <v>-16869340</v>
      </c>
      <c r="E47" s="297">
        <v>-6938850</v>
      </c>
      <c r="F47" s="297">
        <v>7955929</v>
      </c>
      <c r="G47" s="297">
        <v>0</v>
      </c>
      <c r="H47" s="297">
        <v>0</v>
      </c>
      <c r="I47" s="297">
        <v>-27309570</v>
      </c>
      <c r="J47" s="300">
        <v>285956342</v>
      </c>
      <c r="K47" s="301">
        <v>337339917</v>
      </c>
      <c r="L47" s="301">
        <v>244107825</v>
      </c>
      <c r="M47" s="301">
        <v>236082595</v>
      </c>
      <c r="N47" s="301">
        <v>350267489</v>
      </c>
      <c r="O47" s="300">
        <v>24038287.993013497</v>
      </c>
      <c r="P47" s="301">
        <v>15413209.010000002</v>
      </c>
      <c r="Q47" s="301">
        <v>8625078.9830134958</v>
      </c>
      <c r="R47" s="398">
        <v>6.8900000000000003E-2</v>
      </c>
      <c r="S47" s="399">
        <v>1.0731105499999999E-2</v>
      </c>
      <c r="T47" s="400">
        <v>285956342</v>
      </c>
      <c r="U47" s="400">
        <v>223704049.49201742</v>
      </c>
      <c r="V47" s="401">
        <v>1.2782796853670901</v>
      </c>
      <c r="W47" s="401">
        <v>0.1072915126032212</v>
      </c>
      <c r="X47" s="397">
        <v>14843006</v>
      </c>
      <c r="Y47" s="297">
        <v>5447762</v>
      </c>
      <c r="Z47" s="297">
        <v>3131748</v>
      </c>
      <c r="AA47" s="297">
        <v>3131748</v>
      </c>
      <c r="AB47" s="297">
        <v>3131748</v>
      </c>
      <c r="AC47" s="297">
        <v>0</v>
      </c>
      <c r="AD47" s="297">
        <v>0</v>
      </c>
      <c r="AE47" s="297">
        <v>14843006</v>
      </c>
      <c r="AF47" s="299">
        <v>1992634</v>
      </c>
      <c r="AG47" s="299">
        <v>666375</v>
      </c>
      <c r="AH47" s="299">
        <v>666375</v>
      </c>
      <c r="AI47" s="299">
        <v>659884</v>
      </c>
      <c r="AJ47" s="299">
        <v>0</v>
      </c>
      <c r="AK47" s="299">
        <v>0</v>
      </c>
      <c r="AL47" s="299">
        <v>0</v>
      </c>
      <c r="AM47" s="297">
        <v>1992634</v>
      </c>
      <c r="AN47" s="397">
        <v>30977777</v>
      </c>
      <c r="AO47" s="297">
        <v>11059504</v>
      </c>
      <c r="AP47" s="297">
        <v>7795653</v>
      </c>
      <c r="AQ47" s="297">
        <v>7795653</v>
      </c>
      <c r="AR47" s="297">
        <v>4326966</v>
      </c>
      <c r="AS47" s="297">
        <v>0</v>
      </c>
      <c r="AT47" s="297">
        <v>0</v>
      </c>
      <c r="AU47" s="297">
        <v>30977777</v>
      </c>
      <c r="AV47" s="299">
        <v>76290844</v>
      </c>
      <c r="AW47" s="297">
        <v>28703250</v>
      </c>
      <c r="AX47" s="297">
        <v>28703250</v>
      </c>
      <c r="AY47" s="297">
        <v>18884344</v>
      </c>
      <c r="AZ47" s="297">
        <v>0</v>
      </c>
      <c r="BA47" s="297">
        <v>0</v>
      </c>
      <c r="BB47" s="297">
        <v>0</v>
      </c>
      <c r="BC47" s="297">
        <v>76290844</v>
      </c>
      <c r="BD47" s="397">
        <v>2602423</v>
      </c>
      <c r="BE47" s="297">
        <v>885540</v>
      </c>
      <c r="BF47" s="297">
        <v>773194</v>
      </c>
      <c r="BG47" s="297">
        <v>773194</v>
      </c>
      <c r="BH47" s="297">
        <v>170495</v>
      </c>
      <c r="BI47" s="297">
        <v>0</v>
      </c>
      <c r="BJ47" s="297">
        <v>0</v>
      </c>
      <c r="BK47" s="297">
        <v>2602423</v>
      </c>
      <c r="BL47" s="299">
        <v>318058</v>
      </c>
      <c r="BM47" s="297">
        <v>159029</v>
      </c>
      <c r="BN47" s="297">
        <v>159029</v>
      </c>
      <c r="BO47" s="297">
        <v>0</v>
      </c>
      <c r="BP47" s="297">
        <v>0</v>
      </c>
      <c r="BQ47" s="297">
        <v>0</v>
      </c>
      <c r="BR47" s="297">
        <v>0</v>
      </c>
      <c r="BS47" s="297">
        <v>318058</v>
      </c>
      <c r="BT47" s="397">
        <v>3148939</v>
      </c>
      <c r="BU47" s="297">
        <v>958719</v>
      </c>
      <c r="BV47" s="297">
        <v>958719</v>
      </c>
      <c r="BW47" s="297">
        <v>904782</v>
      </c>
      <c r="BX47" s="297">
        <v>326719</v>
      </c>
      <c r="BY47" s="297">
        <v>0</v>
      </c>
      <c r="BZ47" s="297">
        <v>0</v>
      </c>
      <c r="CA47" s="297">
        <v>3148939</v>
      </c>
      <c r="CB47" s="299">
        <v>280180</v>
      </c>
      <c r="CC47" s="297">
        <v>280180</v>
      </c>
      <c r="CD47" s="297">
        <v>0</v>
      </c>
      <c r="CE47" s="297">
        <v>0</v>
      </c>
      <c r="CF47" s="297">
        <v>0</v>
      </c>
      <c r="CG47" s="297">
        <v>0</v>
      </c>
      <c r="CH47" s="297">
        <v>0</v>
      </c>
      <c r="CI47" s="297">
        <v>280180</v>
      </c>
    </row>
    <row r="48" spans="1:87">
      <c r="A48" s="295">
        <v>20200</v>
      </c>
      <c r="B48" s="296" t="s">
        <v>403</v>
      </c>
      <c r="C48" s="299">
        <v>-1854050</v>
      </c>
      <c r="D48" s="297">
        <v>-2995720</v>
      </c>
      <c r="E48" s="297">
        <v>-1554810</v>
      </c>
      <c r="F48" s="297">
        <v>800777</v>
      </c>
      <c r="G48" s="297">
        <v>0</v>
      </c>
      <c r="H48" s="297">
        <v>0</v>
      </c>
      <c r="I48" s="297">
        <v>-5603803</v>
      </c>
      <c r="J48" s="300">
        <v>39897299</v>
      </c>
      <c r="K48" s="301">
        <v>47066456</v>
      </c>
      <c r="L48" s="301">
        <v>34058496</v>
      </c>
      <c r="M48" s="301">
        <v>32938797</v>
      </c>
      <c r="N48" s="301">
        <v>48870141</v>
      </c>
      <c r="O48" s="300">
        <v>3353878.3020530003</v>
      </c>
      <c r="P48" s="301">
        <v>2228137.8600000003</v>
      </c>
      <c r="Q48" s="301">
        <v>1125740.442053</v>
      </c>
      <c r="R48" s="398">
        <v>6.8900000000000003E-2</v>
      </c>
      <c r="S48" s="399">
        <v>1.4972290000000001E-3</v>
      </c>
      <c r="T48" s="400">
        <v>39897299</v>
      </c>
      <c r="U48" s="400">
        <v>32338720.754716985</v>
      </c>
      <c r="V48" s="401">
        <v>1.2337315165498779</v>
      </c>
      <c r="W48" s="401">
        <v>0.1072915126032212</v>
      </c>
      <c r="X48" s="397">
        <v>1220491</v>
      </c>
      <c r="Y48" s="297">
        <v>837403</v>
      </c>
      <c r="Z48" s="297">
        <v>127696</v>
      </c>
      <c r="AA48" s="297">
        <v>127696</v>
      </c>
      <c r="AB48" s="297">
        <v>127696</v>
      </c>
      <c r="AC48" s="297">
        <v>0</v>
      </c>
      <c r="AD48" s="297">
        <v>0</v>
      </c>
      <c r="AE48" s="297">
        <v>1220491</v>
      </c>
      <c r="AF48" s="299">
        <v>1221085</v>
      </c>
      <c r="AG48" s="299">
        <v>425792</v>
      </c>
      <c r="AH48" s="299">
        <v>425792</v>
      </c>
      <c r="AI48" s="299">
        <v>369501</v>
      </c>
      <c r="AJ48" s="299">
        <v>0</v>
      </c>
      <c r="AK48" s="299">
        <v>0</v>
      </c>
      <c r="AL48" s="299">
        <v>0</v>
      </c>
      <c r="AM48" s="297">
        <v>1221085</v>
      </c>
      <c r="AN48" s="397">
        <v>4322092</v>
      </c>
      <c r="AO48" s="297">
        <v>1543048</v>
      </c>
      <c r="AP48" s="297">
        <v>1087668</v>
      </c>
      <c r="AQ48" s="297">
        <v>1087668</v>
      </c>
      <c r="AR48" s="297">
        <v>603708</v>
      </c>
      <c r="AS48" s="297">
        <v>0</v>
      </c>
      <c r="AT48" s="297">
        <v>0</v>
      </c>
      <c r="AU48" s="297">
        <v>4322092</v>
      </c>
      <c r="AV48" s="299">
        <v>10644277</v>
      </c>
      <c r="AW48" s="297">
        <v>4004745</v>
      </c>
      <c r="AX48" s="297">
        <v>4004745</v>
      </c>
      <c r="AY48" s="297">
        <v>2634788</v>
      </c>
      <c r="AZ48" s="297">
        <v>0</v>
      </c>
      <c r="BA48" s="297">
        <v>0</v>
      </c>
      <c r="BB48" s="297">
        <v>0</v>
      </c>
      <c r="BC48" s="297">
        <v>10644277</v>
      </c>
      <c r="BD48" s="397">
        <v>363097</v>
      </c>
      <c r="BE48" s="297">
        <v>123553</v>
      </c>
      <c r="BF48" s="297">
        <v>107878</v>
      </c>
      <c r="BG48" s="297">
        <v>107878</v>
      </c>
      <c r="BH48" s="297">
        <v>23788</v>
      </c>
      <c r="BI48" s="297">
        <v>0</v>
      </c>
      <c r="BJ48" s="297">
        <v>0</v>
      </c>
      <c r="BK48" s="297">
        <v>363097</v>
      </c>
      <c r="BL48" s="299">
        <v>44376</v>
      </c>
      <c r="BM48" s="297">
        <v>22188</v>
      </c>
      <c r="BN48" s="297">
        <v>22188</v>
      </c>
      <c r="BO48" s="297">
        <v>0</v>
      </c>
      <c r="BP48" s="297">
        <v>0</v>
      </c>
      <c r="BQ48" s="297">
        <v>0</v>
      </c>
      <c r="BR48" s="297">
        <v>0</v>
      </c>
      <c r="BS48" s="297">
        <v>44376</v>
      </c>
      <c r="BT48" s="397">
        <v>439347</v>
      </c>
      <c r="BU48" s="297">
        <v>133763</v>
      </c>
      <c r="BV48" s="297">
        <v>133763</v>
      </c>
      <c r="BW48" s="297">
        <v>126237</v>
      </c>
      <c r="BX48" s="297">
        <v>45585</v>
      </c>
      <c r="BY48" s="297">
        <v>0</v>
      </c>
      <c r="BZ48" s="297">
        <v>0</v>
      </c>
      <c r="CA48" s="297">
        <v>439347</v>
      </c>
      <c r="CB48" s="299">
        <v>39091</v>
      </c>
      <c r="CC48" s="297">
        <v>39091</v>
      </c>
      <c r="CD48" s="297">
        <v>0</v>
      </c>
      <c r="CE48" s="297">
        <v>0</v>
      </c>
      <c r="CF48" s="297">
        <v>0</v>
      </c>
      <c r="CG48" s="297">
        <v>0</v>
      </c>
      <c r="CH48" s="297">
        <v>0</v>
      </c>
      <c r="CI48" s="297">
        <v>39091</v>
      </c>
    </row>
    <row r="49" spans="1:87">
      <c r="A49" s="295">
        <v>20300</v>
      </c>
      <c r="B49" s="296" t="s">
        <v>404</v>
      </c>
      <c r="C49" s="299">
        <v>-46788490</v>
      </c>
      <c r="D49" s="297">
        <v>-54152945</v>
      </c>
      <c r="E49" s="297">
        <v>-32830643</v>
      </c>
      <c r="F49" s="297">
        <v>8851074</v>
      </c>
      <c r="G49" s="297">
        <v>0</v>
      </c>
      <c r="H49" s="297">
        <v>0</v>
      </c>
      <c r="I49" s="297">
        <v>-124921004</v>
      </c>
      <c r="J49" s="300">
        <v>595494706</v>
      </c>
      <c r="K49" s="301">
        <v>702499316</v>
      </c>
      <c r="L49" s="301">
        <v>508346541</v>
      </c>
      <c r="M49" s="301">
        <v>491634263</v>
      </c>
      <c r="N49" s="301">
        <v>729420560</v>
      </c>
      <c r="O49" s="300">
        <v>50058946.460992105</v>
      </c>
      <c r="P49" s="301">
        <v>30867396.830000006</v>
      </c>
      <c r="Q49" s="301">
        <v>19191549.6309921</v>
      </c>
      <c r="R49" s="398">
        <v>6.8900000000000003E-2</v>
      </c>
      <c r="S49" s="399">
        <v>2.2347175300000001E-2</v>
      </c>
      <c r="T49" s="400">
        <v>595494706</v>
      </c>
      <c r="U49" s="400">
        <v>448002856.7489115</v>
      </c>
      <c r="V49" s="401">
        <v>1.3292207784597947</v>
      </c>
      <c r="W49" s="401">
        <v>0.1072915126032212</v>
      </c>
      <c r="X49" s="397">
        <v>917100</v>
      </c>
      <c r="Y49" s="297">
        <v>917100</v>
      </c>
      <c r="Z49" s="297">
        <v>0</v>
      </c>
      <c r="AA49" s="297">
        <v>0</v>
      </c>
      <c r="AB49" s="297">
        <v>0</v>
      </c>
      <c r="AC49" s="297">
        <v>0</v>
      </c>
      <c r="AD49" s="297">
        <v>0</v>
      </c>
      <c r="AE49" s="297">
        <v>917100</v>
      </c>
      <c r="AF49" s="299">
        <v>42206341</v>
      </c>
      <c r="AG49" s="299">
        <v>13889039</v>
      </c>
      <c r="AH49" s="299">
        <v>13889039</v>
      </c>
      <c r="AI49" s="299">
        <v>13233139</v>
      </c>
      <c r="AJ49" s="299">
        <v>1195124</v>
      </c>
      <c r="AK49" s="299">
        <v>0</v>
      </c>
      <c r="AL49" s="299">
        <v>0</v>
      </c>
      <c r="AM49" s="297">
        <v>42206341</v>
      </c>
      <c r="AN49" s="397">
        <v>64510204</v>
      </c>
      <c r="AO49" s="297">
        <v>23031055</v>
      </c>
      <c r="AP49" s="297">
        <v>16234192</v>
      </c>
      <c r="AQ49" s="297">
        <v>16234192</v>
      </c>
      <c r="AR49" s="297">
        <v>9010765</v>
      </c>
      <c r="AS49" s="297">
        <v>0</v>
      </c>
      <c r="AT49" s="297">
        <v>0</v>
      </c>
      <c r="AU49" s="297">
        <v>64510204</v>
      </c>
      <c r="AV49" s="299">
        <v>158873182</v>
      </c>
      <c r="AW49" s="297">
        <v>59773578</v>
      </c>
      <c r="AX49" s="297">
        <v>59773578</v>
      </c>
      <c r="AY49" s="297">
        <v>39326026</v>
      </c>
      <c r="AZ49" s="297">
        <v>0</v>
      </c>
      <c r="BA49" s="297">
        <v>0</v>
      </c>
      <c r="BB49" s="297">
        <v>0</v>
      </c>
      <c r="BC49" s="297">
        <v>158873182</v>
      </c>
      <c r="BD49" s="397">
        <v>5419462</v>
      </c>
      <c r="BE49" s="297">
        <v>1844107</v>
      </c>
      <c r="BF49" s="297">
        <v>1610152</v>
      </c>
      <c r="BG49" s="297">
        <v>1610152</v>
      </c>
      <c r="BH49" s="297">
        <v>355051</v>
      </c>
      <c r="BI49" s="297">
        <v>0</v>
      </c>
      <c r="BJ49" s="297">
        <v>0</v>
      </c>
      <c r="BK49" s="297">
        <v>5419462</v>
      </c>
      <c r="BL49" s="299">
        <v>662344</v>
      </c>
      <c r="BM49" s="297">
        <v>331172</v>
      </c>
      <c r="BN49" s="297">
        <v>331172</v>
      </c>
      <c r="BO49" s="297">
        <v>0</v>
      </c>
      <c r="BP49" s="297">
        <v>0</v>
      </c>
      <c r="BQ49" s="297">
        <v>0</v>
      </c>
      <c r="BR49" s="297">
        <v>0</v>
      </c>
      <c r="BS49" s="297">
        <v>662344</v>
      </c>
      <c r="BT49" s="397">
        <v>6557562</v>
      </c>
      <c r="BU49" s="297">
        <v>1996501</v>
      </c>
      <c r="BV49" s="297">
        <v>1996501</v>
      </c>
      <c r="BW49" s="297">
        <v>1884179</v>
      </c>
      <c r="BX49" s="297">
        <v>680382</v>
      </c>
      <c r="BY49" s="297">
        <v>0</v>
      </c>
      <c r="BZ49" s="297">
        <v>0</v>
      </c>
      <c r="CA49" s="297">
        <v>6557562</v>
      </c>
      <c r="CB49" s="299">
        <v>583465</v>
      </c>
      <c r="CC49" s="297">
        <v>583465</v>
      </c>
      <c r="CD49" s="297">
        <v>0</v>
      </c>
      <c r="CE49" s="297">
        <v>0</v>
      </c>
      <c r="CF49" s="297">
        <v>0</v>
      </c>
      <c r="CG49" s="297">
        <v>0</v>
      </c>
      <c r="CH49" s="297">
        <v>0</v>
      </c>
      <c r="CI49" s="297">
        <v>583465</v>
      </c>
    </row>
    <row r="50" spans="1:87">
      <c r="A50" s="295">
        <v>20400</v>
      </c>
      <c r="B50" s="296" t="s">
        <v>405</v>
      </c>
      <c r="C50" s="299">
        <v>-1114923</v>
      </c>
      <c r="D50" s="297">
        <v>-1483792</v>
      </c>
      <c r="E50" s="297">
        <v>-544061</v>
      </c>
      <c r="F50" s="297">
        <v>907614</v>
      </c>
      <c r="G50" s="297">
        <v>0</v>
      </c>
      <c r="H50" s="297">
        <v>0</v>
      </c>
      <c r="I50" s="297">
        <v>-2235162</v>
      </c>
      <c r="J50" s="300">
        <v>32746063</v>
      </c>
      <c r="K50" s="301">
        <v>38630212</v>
      </c>
      <c r="L50" s="301">
        <v>27953813</v>
      </c>
      <c r="M50" s="301">
        <v>27034810</v>
      </c>
      <c r="N50" s="301">
        <v>40110603</v>
      </c>
      <c r="O50" s="300">
        <v>2752725.4052480003</v>
      </c>
      <c r="P50" s="301">
        <v>1808070.3499999994</v>
      </c>
      <c r="Q50" s="301">
        <v>944655.05524800089</v>
      </c>
      <c r="R50" s="398">
        <v>6.8900000000000003E-2</v>
      </c>
      <c r="S50" s="399">
        <v>1.2288640000000001E-3</v>
      </c>
      <c r="T50" s="400">
        <v>32746063</v>
      </c>
      <c r="U50" s="400">
        <v>26241949.927431051</v>
      </c>
      <c r="V50" s="401">
        <v>1.2478517446514183</v>
      </c>
      <c r="W50" s="401">
        <v>0.1072915126032212</v>
      </c>
      <c r="X50" s="397">
        <v>2665083</v>
      </c>
      <c r="Y50" s="297">
        <v>845092</v>
      </c>
      <c r="Z50" s="297">
        <v>830761</v>
      </c>
      <c r="AA50" s="297">
        <v>634053</v>
      </c>
      <c r="AB50" s="297">
        <v>355177</v>
      </c>
      <c r="AC50" s="297">
        <v>0</v>
      </c>
      <c r="AD50" s="297">
        <v>0</v>
      </c>
      <c r="AE50" s="297">
        <v>2665083</v>
      </c>
      <c r="AF50" s="299">
        <v>301362</v>
      </c>
      <c r="AG50" s="299">
        <v>100454</v>
      </c>
      <c r="AH50" s="299">
        <v>100454</v>
      </c>
      <c r="AI50" s="299">
        <v>100454</v>
      </c>
      <c r="AJ50" s="299">
        <v>0</v>
      </c>
      <c r="AK50" s="299">
        <v>0</v>
      </c>
      <c r="AL50" s="299">
        <v>0</v>
      </c>
      <c r="AM50" s="297">
        <v>301362</v>
      </c>
      <c r="AN50" s="397">
        <v>3547395</v>
      </c>
      <c r="AO50" s="297">
        <v>1266470</v>
      </c>
      <c r="AP50" s="297">
        <v>892713</v>
      </c>
      <c r="AQ50" s="297">
        <v>892713</v>
      </c>
      <c r="AR50" s="297">
        <v>495499</v>
      </c>
      <c r="AS50" s="297">
        <v>0</v>
      </c>
      <c r="AT50" s="297">
        <v>0</v>
      </c>
      <c r="AU50" s="297">
        <v>3547395</v>
      </c>
      <c r="AV50" s="299">
        <v>8736385</v>
      </c>
      <c r="AW50" s="297">
        <v>3286930</v>
      </c>
      <c r="AX50" s="297">
        <v>3286930</v>
      </c>
      <c r="AY50" s="297">
        <v>2162526</v>
      </c>
      <c r="AZ50" s="297">
        <v>0</v>
      </c>
      <c r="BA50" s="297">
        <v>0</v>
      </c>
      <c r="BB50" s="297">
        <v>0</v>
      </c>
      <c r="BC50" s="297">
        <v>8736385</v>
      </c>
      <c r="BD50" s="397">
        <v>298015</v>
      </c>
      <c r="BE50" s="297">
        <v>101407</v>
      </c>
      <c r="BF50" s="297">
        <v>88542</v>
      </c>
      <c r="BG50" s="297">
        <v>88542</v>
      </c>
      <c r="BH50" s="297">
        <v>19524</v>
      </c>
      <c r="BI50" s="297">
        <v>0</v>
      </c>
      <c r="BJ50" s="297">
        <v>0</v>
      </c>
      <c r="BK50" s="297">
        <v>298015</v>
      </c>
      <c r="BL50" s="299">
        <v>36422</v>
      </c>
      <c r="BM50" s="297">
        <v>18211</v>
      </c>
      <c r="BN50" s="297">
        <v>18211</v>
      </c>
      <c r="BO50" s="297">
        <v>0</v>
      </c>
      <c r="BP50" s="297">
        <v>0</v>
      </c>
      <c r="BQ50" s="297">
        <v>0</v>
      </c>
      <c r="BR50" s="297">
        <v>0</v>
      </c>
      <c r="BS50" s="297">
        <v>36422</v>
      </c>
      <c r="BT50" s="397">
        <v>360598</v>
      </c>
      <c r="BU50" s="297">
        <v>109787</v>
      </c>
      <c r="BV50" s="297">
        <v>109787</v>
      </c>
      <c r="BW50" s="297">
        <v>103610</v>
      </c>
      <c r="BX50" s="297">
        <v>37414</v>
      </c>
      <c r="BY50" s="297">
        <v>0</v>
      </c>
      <c r="BZ50" s="297">
        <v>0</v>
      </c>
      <c r="CA50" s="297">
        <v>360598</v>
      </c>
      <c r="CB50" s="299">
        <v>32085</v>
      </c>
      <c r="CC50" s="297">
        <v>32085</v>
      </c>
      <c r="CD50" s="297">
        <v>0</v>
      </c>
      <c r="CE50" s="297">
        <v>0</v>
      </c>
      <c r="CF50" s="297">
        <v>0</v>
      </c>
      <c r="CG50" s="297">
        <v>0</v>
      </c>
      <c r="CH50" s="297">
        <v>0</v>
      </c>
      <c r="CI50" s="297">
        <v>32085</v>
      </c>
    </row>
    <row r="51" spans="1:87">
      <c r="A51" s="295">
        <v>20600</v>
      </c>
      <c r="B51" s="296" t="s">
        <v>406</v>
      </c>
      <c r="C51" s="299">
        <v>-5540877</v>
      </c>
      <c r="D51" s="297">
        <v>-6802767</v>
      </c>
      <c r="E51" s="297">
        <v>-2997478</v>
      </c>
      <c r="F51" s="297">
        <v>1449549</v>
      </c>
      <c r="G51" s="297">
        <v>0</v>
      </c>
      <c r="H51" s="297">
        <v>0</v>
      </c>
      <c r="I51" s="297">
        <v>-13891573</v>
      </c>
      <c r="J51" s="300">
        <v>68151448</v>
      </c>
      <c r="K51" s="301">
        <v>80397601</v>
      </c>
      <c r="L51" s="301">
        <v>58177768</v>
      </c>
      <c r="M51" s="301">
        <v>56265130</v>
      </c>
      <c r="N51" s="301">
        <v>83478605</v>
      </c>
      <c r="O51" s="300">
        <v>5729000.8829022003</v>
      </c>
      <c r="P51" s="301">
        <v>4065157.7200000011</v>
      </c>
      <c r="Q51" s="301">
        <v>1663843.1629021992</v>
      </c>
      <c r="R51" s="398">
        <v>6.8900000000000003E-2</v>
      </c>
      <c r="S51" s="399">
        <v>2.5575246E-3</v>
      </c>
      <c r="T51" s="400">
        <v>68151448</v>
      </c>
      <c r="U51" s="400">
        <v>59000837.735849068</v>
      </c>
      <c r="V51" s="401">
        <v>1.1550928870725339</v>
      </c>
      <c r="W51" s="401">
        <v>0.1072915126032212</v>
      </c>
      <c r="X51" s="397">
        <v>1723266</v>
      </c>
      <c r="Y51" s="297">
        <v>823833</v>
      </c>
      <c r="Z51" s="297">
        <v>299811</v>
      </c>
      <c r="AA51" s="297">
        <v>299811</v>
      </c>
      <c r="AB51" s="297">
        <v>299811</v>
      </c>
      <c r="AC51" s="297">
        <v>0</v>
      </c>
      <c r="AD51" s="297">
        <v>0</v>
      </c>
      <c r="AE51" s="297">
        <v>1723266</v>
      </c>
      <c r="AF51" s="299">
        <v>6043595</v>
      </c>
      <c r="AG51" s="299">
        <v>2494572</v>
      </c>
      <c r="AH51" s="299">
        <v>2494572</v>
      </c>
      <c r="AI51" s="299">
        <v>1054451</v>
      </c>
      <c r="AJ51" s="299">
        <v>0</v>
      </c>
      <c r="AK51" s="299">
        <v>0</v>
      </c>
      <c r="AL51" s="299">
        <v>0</v>
      </c>
      <c r="AM51" s="297">
        <v>6043595</v>
      </c>
      <c r="AN51" s="397">
        <v>7382876</v>
      </c>
      <c r="AO51" s="297">
        <v>2635791</v>
      </c>
      <c r="AP51" s="297">
        <v>1857924</v>
      </c>
      <c r="AQ51" s="297">
        <v>1857924</v>
      </c>
      <c r="AR51" s="297">
        <v>1031238</v>
      </c>
      <c r="AS51" s="297">
        <v>0</v>
      </c>
      <c r="AT51" s="297">
        <v>0</v>
      </c>
      <c r="AU51" s="297">
        <v>7382876</v>
      </c>
      <c r="AV51" s="299">
        <v>18182256</v>
      </c>
      <c r="AW51" s="297">
        <v>6840793</v>
      </c>
      <c r="AX51" s="297">
        <v>6840793</v>
      </c>
      <c r="AY51" s="297">
        <v>4500671</v>
      </c>
      <c r="AZ51" s="297">
        <v>0</v>
      </c>
      <c r="BA51" s="297">
        <v>0</v>
      </c>
      <c r="BB51" s="297">
        <v>0</v>
      </c>
      <c r="BC51" s="297">
        <v>18182256</v>
      </c>
      <c r="BD51" s="397">
        <v>620231</v>
      </c>
      <c r="BE51" s="297">
        <v>211049</v>
      </c>
      <c r="BF51" s="297">
        <v>184274</v>
      </c>
      <c r="BG51" s="297">
        <v>184274</v>
      </c>
      <c r="BH51" s="297">
        <v>40634</v>
      </c>
      <c r="BI51" s="297">
        <v>0</v>
      </c>
      <c r="BJ51" s="297">
        <v>0</v>
      </c>
      <c r="BK51" s="297">
        <v>620231</v>
      </c>
      <c r="BL51" s="299">
        <v>75802</v>
      </c>
      <c r="BM51" s="297">
        <v>37901</v>
      </c>
      <c r="BN51" s="297">
        <v>37901</v>
      </c>
      <c r="BO51" s="297">
        <v>0</v>
      </c>
      <c r="BP51" s="297">
        <v>0</v>
      </c>
      <c r="BQ51" s="297">
        <v>0</v>
      </c>
      <c r="BR51" s="297">
        <v>0</v>
      </c>
      <c r="BS51" s="297">
        <v>75802</v>
      </c>
      <c r="BT51" s="397">
        <v>750481</v>
      </c>
      <c r="BU51" s="297">
        <v>228490</v>
      </c>
      <c r="BV51" s="297">
        <v>228490</v>
      </c>
      <c r="BW51" s="297">
        <v>215635</v>
      </c>
      <c r="BX51" s="297">
        <v>77866</v>
      </c>
      <c r="BY51" s="297">
        <v>0</v>
      </c>
      <c r="BZ51" s="297">
        <v>0</v>
      </c>
      <c r="CA51" s="297">
        <v>750481</v>
      </c>
      <c r="CB51" s="299">
        <v>66775</v>
      </c>
      <c r="CC51" s="297">
        <v>66775</v>
      </c>
      <c r="CD51" s="297">
        <v>0</v>
      </c>
      <c r="CE51" s="297">
        <v>0</v>
      </c>
      <c r="CF51" s="297">
        <v>0</v>
      </c>
      <c r="CG51" s="297">
        <v>0</v>
      </c>
      <c r="CH51" s="297">
        <v>0</v>
      </c>
      <c r="CI51" s="297">
        <v>66775</v>
      </c>
    </row>
    <row r="52" spans="1:87">
      <c r="A52" s="295">
        <v>20700</v>
      </c>
      <c r="B52" s="296" t="s">
        <v>407</v>
      </c>
      <c r="C52" s="299">
        <v>-8524195</v>
      </c>
      <c r="D52" s="297">
        <v>-10801205</v>
      </c>
      <c r="E52" s="297">
        <v>-5957904</v>
      </c>
      <c r="F52" s="297">
        <v>1885883</v>
      </c>
      <c r="G52" s="297">
        <v>0</v>
      </c>
      <c r="H52" s="297">
        <v>0</v>
      </c>
      <c r="I52" s="297">
        <v>-23397421</v>
      </c>
      <c r="J52" s="300">
        <v>153111608</v>
      </c>
      <c r="K52" s="301">
        <v>180624275</v>
      </c>
      <c r="L52" s="301">
        <v>130704363</v>
      </c>
      <c r="M52" s="301">
        <v>126407358</v>
      </c>
      <c r="N52" s="301">
        <v>187546176</v>
      </c>
      <c r="O52" s="300">
        <v>12870988.952367</v>
      </c>
      <c r="P52" s="301">
        <v>8578061.3299999982</v>
      </c>
      <c r="Q52" s="301">
        <v>4292927.6223670021</v>
      </c>
      <c r="R52" s="398">
        <v>6.8900000000000003E-2</v>
      </c>
      <c r="S52" s="399">
        <v>5.7458309999999999E-3</v>
      </c>
      <c r="T52" s="400">
        <v>153111608</v>
      </c>
      <c r="U52" s="400">
        <v>124500164.44121912</v>
      </c>
      <c r="V52" s="401">
        <v>1.2298104881001128</v>
      </c>
      <c r="W52" s="401">
        <v>0.1072915126032212</v>
      </c>
      <c r="X52" s="397">
        <v>5461154</v>
      </c>
      <c r="Y52" s="297">
        <v>2390035</v>
      </c>
      <c r="Z52" s="297">
        <v>1770747</v>
      </c>
      <c r="AA52" s="297">
        <v>1300372</v>
      </c>
      <c r="AB52" s="297">
        <v>0</v>
      </c>
      <c r="AC52" s="297">
        <v>0</v>
      </c>
      <c r="AD52" s="297">
        <v>0</v>
      </c>
      <c r="AE52" s="297">
        <v>5461154</v>
      </c>
      <c r="AF52" s="299">
        <v>7355455</v>
      </c>
      <c r="AG52" s="299">
        <v>2219431</v>
      </c>
      <c r="AH52" s="299">
        <v>2219431</v>
      </c>
      <c r="AI52" s="299">
        <v>2219431</v>
      </c>
      <c r="AJ52" s="299">
        <v>697162</v>
      </c>
      <c r="AK52" s="299">
        <v>0</v>
      </c>
      <c r="AL52" s="299">
        <v>0</v>
      </c>
      <c r="AM52" s="297">
        <v>7355455</v>
      </c>
      <c r="AN52" s="397">
        <v>16586648</v>
      </c>
      <c r="AO52" s="297">
        <v>5921668</v>
      </c>
      <c r="AP52" s="297">
        <v>4174081</v>
      </c>
      <c r="AQ52" s="297">
        <v>4174081</v>
      </c>
      <c r="AR52" s="297">
        <v>2316818</v>
      </c>
      <c r="AS52" s="297">
        <v>0</v>
      </c>
      <c r="AT52" s="297">
        <v>0</v>
      </c>
      <c r="AU52" s="297">
        <v>16586648</v>
      </c>
      <c r="AV52" s="299">
        <v>40848941</v>
      </c>
      <c r="AW52" s="297">
        <v>15368782</v>
      </c>
      <c r="AX52" s="297">
        <v>15368782</v>
      </c>
      <c r="AY52" s="297">
        <v>10111376</v>
      </c>
      <c r="AZ52" s="297">
        <v>0</v>
      </c>
      <c r="BA52" s="297">
        <v>0</v>
      </c>
      <c r="BB52" s="297">
        <v>0</v>
      </c>
      <c r="BC52" s="297">
        <v>40848941</v>
      </c>
      <c r="BD52" s="397">
        <v>1393435</v>
      </c>
      <c r="BE52" s="297">
        <v>474151</v>
      </c>
      <c r="BF52" s="297">
        <v>413997</v>
      </c>
      <c r="BG52" s="297">
        <v>413997</v>
      </c>
      <c r="BH52" s="297">
        <v>91290</v>
      </c>
      <c r="BI52" s="297">
        <v>0</v>
      </c>
      <c r="BJ52" s="297">
        <v>0</v>
      </c>
      <c r="BK52" s="297">
        <v>1393435</v>
      </c>
      <c r="BL52" s="299">
        <v>170300</v>
      </c>
      <c r="BM52" s="297">
        <v>85150</v>
      </c>
      <c r="BN52" s="297">
        <v>85150</v>
      </c>
      <c r="BO52" s="297">
        <v>0</v>
      </c>
      <c r="BP52" s="297">
        <v>0</v>
      </c>
      <c r="BQ52" s="297">
        <v>0</v>
      </c>
      <c r="BR52" s="297">
        <v>0</v>
      </c>
      <c r="BS52" s="297">
        <v>170300</v>
      </c>
      <c r="BT52" s="397">
        <v>1686058</v>
      </c>
      <c r="BU52" s="297">
        <v>513334</v>
      </c>
      <c r="BV52" s="297">
        <v>513334</v>
      </c>
      <c r="BW52" s="297">
        <v>484454</v>
      </c>
      <c r="BX52" s="297">
        <v>174938</v>
      </c>
      <c r="BY52" s="297">
        <v>0</v>
      </c>
      <c r="BZ52" s="297">
        <v>0</v>
      </c>
      <c r="CA52" s="297">
        <v>1686058</v>
      </c>
      <c r="CB52" s="299">
        <v>150019</v>
      </c>
      <c r="CC52" s="297">
        <v>150019</v>
      </c>
      <c r="CD52" s="297">
        <v>0</v>
      </c>
      <c r="CE52" s="297">
        <v>0</v>
      </c>
      <c r="CF52" s="297">
        <v>0</v>
      </c>
      <c r="CG52" s="297">
        <v>0</v>
      </c>
      <c r="CH52" s="297">
        <v>0</v>
      </c>
      <c r="CI52" s="297">
        <v>150019</v>
      </c>
    </row>
    <row r="53" spans="1:87">
      <c r="A53" s="295">
        <v>20800</v>
      </c>
      <c r="B53" s="296" t="s">
        <v>408</v>
      </c>
      <c r="C53" s="299">
        <v>-9309071</v>
      </c>
      <c r="D53" s="297">
        <v>-10238603</v>
      </c>
      <c r="E53" s="297">
        <v>-5932600</v>
      </c>
      <c r="F53" s="297">
        <v>-209270</v>
      </c>
      <c r="G53" s="297">
        <v>0</v>
      </c>
      <c r="H53" s="297">
        <v>0</v>
      </c>
      <c r="I53" s="297">
        <v>-25689544</v>
      </c>
      <c r="J53" s="300">
        <v>104177066</v>
      </c>
      <c r="K53" s="301">
        <v>122896672</v>
      </c>
      <c r="L53" s="301">
        <v>88931187</v>
      </c>
      <c r="M53" s="301">
        <v>86007507</v>
      </c>
      <c r="N53" s="301">
        <v>127606329</v>
      </c>
      <c r="O53" s="300">
        <v>8757414.8072599005</v>
      </c>
      <c r="P53" s="301">
        <v>6056123.3600000003</v>
      </c>
      <c r="Q53" s="301">
        <v>2701291.4472599002</v>
      </c>
      <c r="R53" s="398">
        <v>6.8900000000000003E-2</v>
      </c>
      <c r="S53" s="399">
        <v>3.9094606999999998E-3</v>
      </c>
      <c r="T53" s="400">
        <v>104177066</v>
      </c>
      <c r="U53" s="400">
        <v>87897291.146589264</v>
      </c>
      <c r="V53" s="401">
        <v>1.1852136128548081</v>
      </c>
      <c r="W53" s="401">
        <v>0.1072915126032212</v>
      </c>
      <c r="X53" s="397">
        <v>0</v>
      </c>
      <c r="Y53" s="297">
        <v>0</v>
      </c>
      <c r="Z53" s="297">
        <v>0</v>
      </c>
      <c r="AA53" s="297">
        <v>0</v>
      </c>
      <c r="AB53" s="297">
        <v>0</v>
      </c>
      <c r="AC53" s="297">
        <v>0</v>
      </c>
      <c r="AD53" s="297">
        <v>0</v>
      </c>
      <c r="AE53" s="297">
        <v>0</v>
      </c>
      <c r="AF53" s="299">
        <v>11058832</v>
      </c>
      <c r="AG53" s="299">
        <v>3393134</v>
      </c>
      <c r="AH53" s="299">
        <v>3194753</v>
      </c>
      <c r="AI53" s="299">
        <v>2504172</v>
      </c>
      <c r="AJ53" s="299">
        <v>1966773</v>
      </c>
      <c r="AK53" s="299">
        <v>0</v>
      </c>
      <c r="AL53" s="299">
        <v>0</v>
      </c>
      <c r="AM53" s="297">
        <v>11058832</v>
      </c>
      <c r="AN53" s="397">
        <v>11285547</v>
      </c>
      <c r="AO53" s="297">
        <v>4029100</v>
      </c>
      <c r="AP53" s="297">
        <v>2840043</v>
      </c>
      <c r="AQ53" s="297">
        <v>2840043</v>
      </c>
      <c r="AR53" s="297">
        <v>1576362</v>
      </c>
      <c r="AS53" s="297">
        <v>0</v>
      </c>
      <c r="AT53" s="297">
        <v>0</v>
      </c>
      <c r="AU53" s="297">
        <v>11285547</v>
      </c>
      <c r="AV53" s="299">
        <v>27793600</v>
      </c>
      <c r="AW53" s="297">
        <v>10456912</v>
      </c>
      <c r="AX53" s="297">
        <v>10456912</v>
      </c>
      <c r="AY53" s="297">
        <v>6879776</v>
      </c>
      <c r="AZ53" s="297">
        <v>0</v>
      </c>
      <c r="BA53" s="297">
        <v>0</v>
      </c>
      <c r="BB53" s="297">
        <v>0</v>
      </c>
      <c r="BC53" s="297">
        <v>27793600</v>
      </c>
      <c r="BD53" s="397">
        <v>948091</v>
      </c>
      <c r="BE53" s="297">
        <v>322612</v>
      </c>
      <c r="BF53" s="297">
        <v>281683</v>
      </c>
      <c r="BG53" s="297">
        <v>281683</v>
      </c>
      <c r="BH53" s="297">
        <v>62113</v>
      </c>
      <c r="BI53" s="297">
        <v>0</v>
      </c>
      <c r="BJ53" s="297">
        <v>0</v>
      </c>
      <c r="BK53" s="297">
        <v>948091</v>
      </c>
      <c r="BL53" s="299">
        <v>115872</v>
      </c>
      <c r="BM53" s="297">
        <v>57936</v>
      </c>
      <c r="BN53" s="297">
        <v>57936</v>
      </c>
      <c r="BO53" s="297">
        <v>0</v>
      </c>
      <c r="BP53" s="297">
        <v>0</v>
      </c>
      <c r="BQ53" s="297">
        <v>0</v>
      </c>
      <c r="BR53" s="297">
        <v>0</v>
      </c>
      <c r="BS53" s="297">
        <v>115872</v>
      </c>
      <c r="BT53" s="397">
        <v>1147193</v>
      </c>
      <c r="BU53" s="297">
        <v>349272</v>
      </c>
      <c r="BV53" s="297">
        <v>349272</v>
      </c>
      <c r="BW53" s="297">
        <v>329622</v>
      </c>
      <c r="BX53" s="297">
        <v>119027</v>
      </c>
      <c r="BY53" s="297">
        <v>0</v>
      </c>
      <c r="BZ53" s="297">
        <v>0</v>
      </c>
      <c r="CA53" s="297">
        <v>1147193</v>
      </c>
      <c r="CB53" s="299">
        <v>102073</v>
      </c>
      <c r="CC53" s="297">
        <v>102073</v>
      </c>
      <c r="CD53" s="297">
        <v>0</v>
      </c>
      <c r="CE53" s="297">
        <v>0</v>
      </c>
      <c r="CF53" s="297">
        <v>0</v>
      </c>
      <c r="CG53" s="297">
        <v>0</v>
      </c>
      <c r="CH53" s="297">
        <v>0</v>
      </c>
      <c r="CI53" s="297">
        <v>102073</v>
      </c>
    </row>
    <row r="54" spans="1:87">
      <c r="A54" s="295">
        <v>20900</v>
      </c>
      <c r="B54" s="296" t="s">
        <v>409</v>
      </c>
      <c r="C54" s="299">
        <v>-12760022</v>
      </c>
      <c r="D54" s="297">
        <v>-19670831</v>
      </c>
      <c r="E54" s="297">
        <v>-11965870</v>
      </c>
      <c r="F54" s="297">
        <v>2112683</v>
      </c>
      <c r="G54" s="297">
        <v>0</v>
      </c>
      <c r="H54" s="297">
        <v>0</v>
      </c>
      <c r="I54" s="297">
        <v>-42284040</v>
      </c>
      <c r="J54" s="300">
        <v>258929809</v>
      </c>
      <c r="K54" s="301">
        <v>305456978</v>
      </c>
      <c r="L54" s="301">
        <v>221036512</v>
      </c>
      <c r="M54" s="301">
        <v>213769769</v>
      </c>
      <c r="N54" s="301">
        <v>317162729</v>
      </c>
      <c r="O54" s="300">
        <v>21766362.1500859</v>
      </c>
      <c r="P54" s="301">
        <v>13185785.140000002</v>
      </c>
      <c r="Q54" s="301">
        <v>8580577.0100858975</v>
      </c>
      <c r="R54" s="398">
        <v>6.8900000000000003E-2</v>
      </c>
      <c r="S54" s="399">
        <v>9.7168787000000006E-3</v>
      </c>
      <c r="T54" s="400">
        <v>258929809</v>
      </c>
      <c r="U54" s="400">
        <v>191375691.43686506</v>
      </c>
      <c r="V54" s="401">
        <v>1.3529921541023986</v>
      </c>
      <c r="W54" s="401">
        <v>0.1072915126032212</v>
      </c>
      <c r="X54" s="397">
        <v>8821629</v>
      </c>
      <c r="Y54" s="297">
        <v>6105844</v>
      </c>
      <c r="Z54" s="297">
        <v>1998439</v>
      </c>
      <c r="AA54" s="297">
        <v>717346</v>
      </c>
      <c r="AB54" s="297">
        <v>0</v>
      </c>
      <c r="AC54" s="297">
        <v>0</v>
      </c>
      <c r="AD54" s="297">
        <v>0</v>
      </c>
      <c r="AE54" s="297">
        <v>8821629</v>
      </c>
      <c r="AF54" s="299">
        <v>14741356</v>
      </c>
      <c r="AG54" s="299">
        <v>4161935</v>
      </c>
      <c r="AH54" s="299">
        <v>4161935</v>
      </c>
      <c r="AI54" s="299">
        <v>4161935</v>
      </c>
      <c r="AJ54" s="299">
        <v>2255551</v>
      </c>
      <c r="AK54" s="299">
        <v>0</v>
      </c>
      <c r="AL54" s="299">
        <v>0</v>
      </c>
      <c r="AM54" s="297">
        <v>14741356</v>
      </c>
      <c r="AN54" s="397">
        <v>28049980</v>
      </c>
      <c r="AO54" s="297">
        <v>10014240</v>
      </c>
      <c r="AP54" s="297">
        <v>7058864</v>
      </c>
      <c r="AQ54" s="297">
        <v>7058864</v>
      </c>
      <c r="AR54" s="297">
        <v>3918013</v>
      </c>
      <c r="AS54" s="297">
        <v>0</v>
      </c>
      <c r="AT54" s="297">
        <v>0</v>
      </c>
      <c r="AU54" s="297">
        <v>28049980</v>
      </c>
      <c r="AV54" s="299">
        <v>69080383</v>
      </c>
      <c r="AW54" s="297">
        <v>25990426</v>
      </c>
      <c r="AX54" s="297">
        <v>25990426</v>
      </c>
      <c r="AY54" s="297">
        <v>17099531</v>
      </c>
      <c r="AZ54" s="297">
        <v>0</v>
      </c>
      <c r="BA54" s="297">
        <v>0</v>
      </c>
      <c r="BB54" s="297">
        <v>0</v>
      </c>
      <c r="BC54" s="297">
        <v>69080383</v>
      </c>
      <c r="BD54" s="397">
        <v>2356460</v>
      </c>
      <c r="BE54" s="297">
        <v>801845</v>
      </c>
      <c r="BF54" s="297">
        <v>700117</v>
      </c>
      <c r="BG54" s="297">
        <v>700117</v>
      </c>
      <c r="BH54" s="297">
        <v>154381</v>
      </c>
      <c r="BI54" s="297">
        <v>0</v>
      </c>
      <c r="BJ54" s="297">
        <v>0</v>
      </c>
      <c r="BK54" s="297">
        <v>2356460</v>
      </c>
      <c r="BL54" s="299">
        <v>287996</v>
      </c>
      <c r="BM54" s="297">
        <v>143998</v>
      </c>
      <c r="BN54" s="297">
        <v>143998</v>
      </c>
      <c r="BO54" s="297">
        <v>0</v>
      </c>
      <c r="BP54" s="297">
        <v>0</v>
      </c>
      <c r="BQ54" s="297">
        <v>0</v>
      </c>
      <c r="BR54" s="297">
        <v>0</v>
      </c>
      <c r="BS54" s="297">
        <v>287996</v>
      </c>
      <c r="BT54" s="397">
        <v>2851324</v>
      </c>
      <c r="BU54" s="297">
        <v>868108</v>
      </c>
      <c r="BV54" s="297">
        <v>868108</v>
      </c>
      <c r="BW54" s="297">
        <v>819268</v>
      </c>
      <c r="BX54" s="297">
        <v>295840</v>
      </c>
      <c r="BY54" s="297">
        <v>0</v>
      </c>
      <c r="BZ54" s="297">
        <v>0</v>
      </c>
      <c r="CA54" s="297">
        <v>2851324</v>
      </c>
      <c r="CB54" s="299">
        <v>253699</v>
      </c>
      <c r="CC54" s="297">
        <v>253699</v>
      </c>
      <c r="CD54" s="297">
        <v>0</v>
      </c>
      <c r="CE54" s="297">
        <v>0</v>
      </c>
      <c r="CF54" s="297">
        <v>0</v>
      </c>
      <c r="CG54" s="297">
        <v>0</v>
      </c>
      <c r="CH54" s="297">
        <v>0</v>
      </c>
      <c r="CI54" s="297">
        <v>253699</v>
      </c>
    </row>
    <row r="55" spans="1:87">
      <c r="A55" s="295">
        <v>21200</v>
      </c>
      <c r="B55" s="296" t="s">
        <v>410</v>
      </c>
      <c r="C55" s="299">
        <v>-4210551</v>
      </c>
      <c r="D55" s="297">
        <v>-5496041</v>
      </c>
      <c r="E55" s="297">
        <v>-3340092</v>
      </c>
      <c r="F55" s="297">
        <v>1781087</v>
      </c>
      <c r="G55" s="297">
        <v>0</v>
      </c>
      <c r="H55" s="297">
        <v>0</v>
      </c>
      <c r="I55" s="297">
        <v>-11265597</v>
      </c>
      <c r="J55" s="300">
        <v>81749145</v>
      </c>
      <c r="K55" s="301">
        <v>96438671</v>
      </c>
      <c r="L55" s="301">
        <v>69785499</v>
      </c>
      <c r="M55" s="301">
        <v>67491247</v>
      </c>
      <c r="N55" s="301">
        <v>100134403</v>
      </c>
      <c r="O55" s="300">
        <v>6872061.2009648001</v>
      </c>
      <c r="P55" s="301">
        <v>4240649.6900000004</v>
      </c>
      <c r="Q55" s="301">
        <v>2631411.5109647997</v>
      </c>
      <c r="R55" s="398">
        <v>6.8900000000000003E-2</v>
      </c>
      <c r="S55" s="399">
        <v>3.0678063999999999E-3</v>
      </c>
      <c r="T55" s="400">
        <v>81749145</v>
      </c>
      <c r="U55" s="400">
        <v>61547891.001451381</v>
      </c>
      <c r="V55" s="401">
        <v>1.3282200847153682</v>
      </c>
      <c r="W55" s="401">
        <v>0.1072915126032212</v>
      </c>
      <c r="X55" s="397">
        <v>3370449</v>
      </c>
      <c r="Y55" s="297">
        <v>1483474</v>
      </c>
      <c r="Z55" s="297">
        <v>1083073</v>
      </c>
      <c r="AA55" s="297">
        <v>401951</v>
      </c>
      <c r="AB55" s="297">
        <v>401951</v>
      </c>
      <c r="AC55" s="297">
        <v>0</v>
      </c>
      <c r="AD55" s="297">
        <v>0</v>
      </c>
      <c r="AE55" s="297">
        <v>3370449</v>
      </c>
      <c r="AF55" s="299">
        <v>3155130</v>
      </c>
      <c r="AG55" s="299">
        <v>1051710</v>
      </c>
      <c r="AH55" s="299">
        <v>1051710</v>
      </c>
      <c r="AI55" s="299">
        <v>1051710</v>
      </c>
      <c r="AJ55" s="299">
        <v>0</v>
      </c>
      <c r="AK55" s="299">
        <v>0</v>
      </c>
      <c r="AL55" s="299">
        <v>0</v>
      </c>
      <c r="AM55" s="297">
        <v>3155130</v>
      </c>
      <c r="AN55" s="397">
        <v>8855921</v>
      </c>
      <c r="AO55" s="297">
        <v>3161689</v>
      </c>
      <c r="AP55" s="297">
        <v>2228620</v>
      </c>
      <c r="AQ55" s="297">
        <v>2228620</v>
      </c>
      <c r="AR55" s="297">
        <v>1236992</v>
      </c>
      <c r="AS55" s="297">
        <v>0</v>
      </c>
      <c r="AT55" s="297">
        <v>0</v>
      </c>
      <c r="AU55" s="297">
        <v>8855921</v>
      </c>
      <c r="AV55" s="299">
        <v>21810012</v>
      </c>
      <c r="AW55" s="297">
        <v>8205680</v>
      </c>
      <c r="AX55" s="297">
        <v>8205680</v>
      </c>
      <c r="AY55" s="297">
        <v>5398653</v>
      </c>
      <c r="AZ55" s="297">
        <v>0</v>
      </c>
      <c r="BA55" s="297">
        <v>0</v>
      </c>
      <c r="BB55" s="297">
        <v>0</v>
      </c>
      <c r="BC55" s="297">
        <v>21810012</v>
      </c>
      <c r="BD55" s="397">
        <v>743981</v>
      </c>
      <c r="BE55" s="297">
        <v>253158</v>
      </c>
      <c r="BF55" s="297">
        <v>221041</v>
      </c>
      <c r="BG55" s="297">
        <v>221041</v>
      </c>
      <c r="BH55" s="297">
        <v>48741</v>
      </c>
      <c r="BI55" s="297">
        <v>0</v>
      </c>
      <c r="BJ55" s="297">
        <v>0</v>
      </c>
      <c r="BK55" s="297">
        <v>743981</v>
      </c>
      <c r="BL55" s="299">
        <v>90926</v>
      </c>
      <c r="BM55" s="297">
        <v>45463</v>
      </c>
      <c r="BN55" s="297">
        <v>45463</v>
      </c>
      <c r="BO55" s="297">
        <v>0</v>
      </c>
      <c r="BP55" s="297">
        <v>0</v>
      </c>
      <c r="BQ55" s="297">
        <v>0</v>
      </c>
      <c r="BR55" s="297">
        <v>0</v>
      </c>
      <c r="BS55" s="297">
        <v>90926</v>
      </c>
      <c r="BT55" s="397">
        <v>900218</v>
      </c>
      <c r="BU55" s="297">
        <v>274078</v>
      </c>
      <c r="BV55" s="297">
        <v>274078</v>
      </c>
      <c r="BW55" s="297">
        <v>258659</v>
      </c>
      <c r="BX55" s="297">
        <v>93402</v>
      </c>
      <c r="BY55" s="297">
        <v>0</v>
      </c>
      <c r="BZ55" s="297">
        <v>0</v>
      </c>
      <c r="CA55" s="297">
        <v>900218</v>
      </c>
      <c r="CB55" s="299">
        <v>80098</v>
      </c>
      <c r="CC55" s="297">
        <v>80098</v>
      </c>
      <c r="CD55" s="297">
        <v>0</v>
      </c>
      <c r="CE55" s="297">
        <v>0</v>
      </c>
      <c r="CF55" s="297">
        <v>0</v>
      </c>
      <c r="CG55" s="297">
        <v>0</v>
      </c>
      <c r="CH55" s="297">
        <v>0</v>
      </c>
      <c r="CI55" s="297">
        <v>80098</v>
      </c>
    </row>
    <row r="56" spans="1:87">
      <c r="A56" s="295">
        <v>21300</v>
      </c>
      <c r="B56" s="296" t="s">
        <v>411</v>
      </c>
      <c r="C56" s="299">
        <v>-60262430</v>
      </c>
      <c r="D56" s="297">
        <v>-74417616</v>
      </c>
      <c r="E56" s="297">
        <v>-40392757</v>
      </c>
      <c r="F56" s="297">
        <v>22849502</v>
      </c>
      <c r="G56" s="297">
        <v>0</v>
      </c>
      <c r="H56" s="297">
        <v>0</v>
      </c>
      <c r="I56" s="297">
        <v>-152223301</v>
      </c>
      <c r="J56" s="300">
        <v>1016074701</v>
      </c>
      <c r="K56" s="301">
        <v>1198653448</v>
      </c>
      <c r="L56" s="301">
        <v>867376409</v>
      </c>
      <c r="M56" s="301">
        <v>838860752</v>
      </c>
      <c r="N56" s="301">
        <v>1244588357</v>
      </c>
      <c r="O56" s="300">
        <v>85414074.323835298</v>
      </c>
      <c r="P56" s="301">
        <v>52343688.079999991</v>
      </c>
      <c r="Q56" s="301">
        <v>33070386.243835308</v>
      </c>
      <c r="R56" s="398">
        <v>6.8900000000000003E-2</v>
      </c>
      <c r="S56" s="399">
        <v>3.8130312899999998E-2</v>
      </c>
      <c r="T56" s="400">
        <v>1016074701</v>
      </c>
      <c r="U56" s="400">
        <v>759705197.09724224</v>
      </c>
      <c r="V56" s="401">
        <v>1.3374591945432519</v>
      </c>
      <c r="W56" s="401">
        <v>0.1072915126032212</v>
      </c>
      <c r="X56" s="397">
        <v>28461363</v>
      </c>
      <c r="Y56" s="297">
        <v>10099835</v>
      </c>
      <c r="Z56" s="297">
        <v>6945576</v>
      </c>
      <c r="AA56" s="297">
        <v>5707976</v>
      </c>
      <c r="AB56" s="297">
        <v>5707976</v>
      </c>
      <c r="AC56" s="297">
        <v>0</v>
      </c>
      <c r="AD56" s="297">
        <v>0</v>
      </c>
      <c r="AE56" s="297">
        <v>28461363</v>
      </c>
      <c r="AF56" s="299">
        <v>37986303</v>
      </c>
      <c r="AG56" s="299">
        <v>12662101</v>
      </c>
      <c r="AH56" s="299">
        <v>12662101</v>
      </c>
      <c r="AI56" s="299">
        <v>12662101</v>
      </c>
      <c r="AJ56" s="299">
        <v>0</v>
      </c>
      <c r="AK56" s="299">
        <v>0</v>
      </c>
      <c r="AL56" s="299">
        <v>0</v>
      </c>
      <c r="AM56" s="297">
        <v>37986303</v>
      </c>
      <c r="AN56" s="397">
        <v>110071821</v>
      </c>
      <c r="AO56" s="297">
        <v>39297197</v>
      </c>
      <c r="AP56" s="297">
        <v>27699913</v>
      </c>
      <c r="AQ56" s="297">
        <v>27699913</v>
      </c>
      <c r="AR56" s="297">
        <v>15374798</v>
      </c>
      <c r="AS56" s="297">
        <v>0</v>
      </c>
      <c r="AT56" s="297">
        <v>0</v>
      </c>
      <c r="AU56" s="297">
        <v>110071821</v>
      </c>
      <c r="AV56" s="299">
        <v>271080530</v>
      </c>
      <c r="AW56" s="297">
        <v>101989858</v>
      </c>
      <c r="AX56" s="297">
        <v>101989858</v>
      </c>
      <c r="AY56" s="297">
        <v>67100815</v>
      </c>
      <c r="AZ56" s="297">
        <v>0</v>
      </c>
      <c r="BA56" s="297">
        <v>0</v>
      </c>
      <c r="BB56" s="297">
        <v>0</v>
      </c>
      <c r="BC56" s="297">
        <v>271080530</v>
      </c>
      <c r="BD56" s="397">
        <v>9247064</v>
      </c>
      <c r="BE56" s="297">
        <v>3146545</v>
      </c>
      <c r="BF56" s="297">
        <v>2747353</v>
      </c>
      <c r="BG56" s="297">
        <v>2747353</v>
      </c>
      <c r="BH56" s="297">
        <v>605813</v>
      </c>
      <c r="BI56" s="297">
        <v>0</v>
      </c>
      <c r="BJ56" s="297">
        <v>0</v>
      </c>
      <c r="BK56" s="297">
        <v>9247064</v>
      </c>
      <c r="BL56" s="299">
        <v>1130138</v>
      </c>
      <c r="BM56" s="297">
        <v>565069</v>
      </c>
      <c r="BN56" s="297">
        <v>565069</v>
      </c>
      <c r="BO56" s="297">
        <v>0</v>
      </c>
      <c r="BP56" s="297">
        <v>0</v>
      </c>
      <c r="BQ56" s="297">
        <v>0</v>
      </c>
      <c r="BR56" s="297">
        <v>0</v>
      </c>
      <c r="BS56" s="297">
        <v>1130138</v>
      </c>
      <c r="BT56" s="397">
        <v>11188971</v>
      </c>
      <c r="BU56" s="297">
        <v>3406569</v>
      </c>
      <c r="BV56" s="297">
        <v>3406569</v>
      </c>
      <c r="BW56" s="297">
        <v>3214917</v>
      </c>
      <c r="BX56" s="297">
        <v>1160915</v>
      </c>
      <c r="BY56" s="297">
        <v>0</v>
      </c>
      <c r="BZ56" s="297">
        <v>0</v>
      </c>
      <c r="CA56" s="297">
        <v>11188971</v>
      </c>
      <c r="CB56" s="299">
        <v>995549</v>
      </c>
      <c r="CC56" s="297">
        <v>995549</v>
      </c>
      <c r="CD56" s="297">
        <v>0</v>
      </c>
      <c r="CE56" s="297">
        <v>0</v>
      </c>
      <c r="CF56" s="297">
        <v>0</v>
      </c>
      <c r="CG56" s="297">
        <v>0</v>
      </c>
      <c r="CH56" s="297">
        <v>0</v>
      </c>
      <c r="CI56" s="297">
        <v>995549</v>
      </c>
    </row>
    <row r="57" spans="1:87">
      <c r="A57" s="295">
        <v>21520</v>
      </c>
      <c r="B57" s="296" t="s">
        <v>41</v>
      </c>
      <c r="C57" s="299">
        <v>-75230973</v>
      </c>
      <c r="D57" s="297">
        <v>-106564491</v>
      </c>
      <c r="E57" s="297">
        <v>-42265037</v>
      </c>
      <c r="F57" s="297">
        <v>42108189</v>
      </c>
      <c r="G57" s="297">
        <v>0</v>
      </c>
      <c r="H57" s="297">
        <v>0</v>
      </c>
      <c r="I57" s="297">
        <v>-181952312</v>
      </c>
      <c r="J57" s="300">
        <v>1947940481</v>
      </c>
      <c r="K57" s="301">
        <v>2297966451</v>
      </c>
      <c r="L57" s="301">
        <v>1662867521</v>
      </c>
      <c r="M57" s="301">
        <v>1608199492</v>
      </c>
      <c r="N57" s="301">
        <v>2386029335</v>
      </c>
      <c r="O57" s="300">
        <v>163749311.8171384</v>
      </c>
      <c r="P57" s="301">
        <v>101068063.84999996</v>
      </c>
      <c r="Q57" s="301">
        <v>62681247.967138439</v>
      </c>
      <c r="R57" s="398">
        <v>6.8900000000000003E-2</v>
      </c>
      <c r="S57" s="399">
        <v>7.3100511199999996E-2</v>
      </c>
      <c r="T57" s="400">
        <v>1947940481</v>
      </c>
      <c r="U57" s="400">
        <v>1466880462.2641504</v>
      </c>
      <c r="V57" s="401">
        <v>1.3279476624791409</v>
      </c>
      <c r="W57" s="401">
        <v>0.1072915126032212</v>
      </c>
      <c r="X57" s="397">
        <v>91618040</v>
      </c>
      <c r="Y57" s="297">
        <v>35387356</v>
      </c>
      <c r="Z57" s="297">
        <v>25143970</v>
      </c>
      <c r="AA57" s="297">
        <v>21840943</v>
      </c>
      <c r="AB57" s="297">
        <v>9245771</v>
      </c>
      <c r="AC57" s="297">
        <v>0</v>
      </c>
      <c r="AD57" s="297">
        <v>0</v>
      </c>
      <c r="AE57" s="297">
        <v>91618040</v>
      </c>
      <c r="AF57" s="299">
        <v>0</v>
      </c>
      <c r="AG57" s="299">
        <v>0</v>
      </c>
      <c r="AH57" s="299">
        <v>0</v>
      </c>
      <c r="AI57" s="299">
        <v>0</v>
      </c>
      <c r="AJ57" s="299">
        <v>0</v>
      </c>
      <c r="AK57" s="299">
        <v>0</v>
      </c>
      <c r="AL57" s="299">
        <v>0</v>
      </c>
      <c r="AM57" s="297">
        <v>0</v>
      </c>
      <c r="AN57" s="397">
        <v>211021252</v>
      </c>
      <c r="AO57" s="297">
        <v>75337572</v>
      </c>
      <c r="AP57" s="297">
        <v>53104149</v>
      </c>
      <c r="AQ57" s="297">
        <v>53104149</v>
      </c>
      <c r="AR57" s="297">
        <v>29475383</v>
      </c>
      <c r="AS57" s="297">
        <v>0</v>
      </c>
      <c r="AT57" s="297">
        <v>0</v>
      </c>
      <c r="AU57" s="297">
        <v>211021252</v>
      </c>
      <c r="AV57" s="299">
        <v>519694800</v>
      </c>
      <c r="AW57" s="297">
        <v>195527132</v>
      </c>
      <c r="AX57" s="297">
        <v>195527132</v>
      </c>
      <c r="AY57" s="297">
        <v>128640536</v>
      </c>
      <c r="AZ57" s="297">
        <v>0</v>
      </c>
      <c r="BA57" s="297">
        <v>0</v>
      </c>
      <c r="BB57" s="297">
        <v>0</v>
      </c>
      <c r="BC57" s="297">
        <v>519694800</v>
      </c>
      <c r="BD57" s="397">
        <v>17727762</v>
      </c>
      <c r="BE57" s="297">
        <v>6032314</v>
      </c>
      <c r="BF57" s="297">
        <v>5267015</v>
      </c>
      <c r="BG57" s="297">
        <v>5267015</v>
      </c>
      <c r="BH57" s="297">
        <v>1161418</v>
      </c>
      <c r="BI57" s="297">
        <v>0</v>
      </c>
      <c r="BJ57" s="297">
        <v>0</v>
      </c>
      <c r="BK57" s="297">
        <v>17727762</v>
      </c>
      <c r="BL57" s="299">
        <v>2166612</v>
      </c>
      <c r="BM57" s="297">
        <v>1083306</v>
      </c>
      <c r="BN57" s="297">
        <v>1083306</v>
      </c>
      <c r="BO57" s="297">
        <v>0</v>
      </c>
      <c r="BP57" s="297">
        <v>0</v>
      </c>
      <c r="BQ57" s="297">
        <v>0</v>
      </c>
      <c r="BR57" s="297">
        <v>0</v>
      </c>
      <c r="BS57" s="297">
        <v>2166612</v>
      </c>
      <c r="BT57" s="397">
        <v>21450637</v>
      </c>
      <c r="BU57" s="297">
        <v>6530813</v>
      </c>
      <c r="BV57" s="297">
        <v>6530813</v>
      </c>
      <c r="BW57" s="297">
        <v>6163393</v>
      </c>
      <c r="BX57" s="297">
        <v>2225618</v>
      </c>
      <c r="BY57" s="297">
        <v>0</v>
      </c>
      <c r="BZ57" s="297">
        <v>0</v>
      </c>
      <c r="CA57" s="297">
        <v>21450637</v>
      </c>
      <c r="CB57" s="299">
        <v>1908590</v>
      </c>
      <c r="CC57" s="297">
        <v>1908590</v>
      </c>
      <c r="CD57" s="297">
        <v>0</v>
      </c>
      <c r="CE57" s="297">
        <v>0</v>
      </c>
      <c r="CF57" s="297">
        <v>0</v>
      </c>
      <c r="CG57" s="297">
        <v>0</v>
      </c>
      <c r="CH57" s="297">
        <v>0</v>
      </c>
      <c r="CI57" s="297">
        <v>1908590</v>
      </c>
    </row>
    <row r="58" spans="1:87">
      <c r="A58" s="295">
        <v>21525</v>
      </c>
      <c r="B58" s="296" t="s">
        <v>412</v>
      </c>
      <c r="C58" s="299">
        <v>-1038055</v>
      </c>
      <c r="D58" s="297">
        <v>-1722539</v>
      </c>
      <c r="E58" s="297">
        <v>-317579</v>
      </c>
      <c r="F58" s="297">
        <v>631907</v>
      </c>
      <c r="G58" s="297">
        <v>0</v>
      </c>
      <c r="H58" s="297">
        <v>0</v>
      </c>
      <c r="I58" s="297">
        <v>-2446266</v>
      </c>
      <c r="J58" s="300">
        <v>49557498</v>
      </c>
      <c r="K58" s="301">
        <v>58462498</v>
      </c>
      <c r="L58" s="301">
        <v>42304965</v>
      </c>
      <c r="M58" s="301">
        <v>40914157</v>
      </c>
      <c r="N58" s="301">
        <v>60702904</v>
      </c>
      <c r="O58" s="300">
        <v>4165941.5256360001</v>
      </c>
      <c r="P58" s="301">
        <v>2487156.5300000003</v>
      </c>
      <c r="Q58" s="301">
        <v>1678784.9956359998</v>
      </c>
      <c r="R58" s="398">
        <v>6.8900000000000003E-2</v>
      </c>
      <c r="S58" s="399">
        <v>1.859748E-3</v>
      </c>
      <c r="T58" s="400">
        <v>49557498</v>
      </c>
      <c r="U58" s="400">
        <v>36098062.844702467</v>
      </c>
      <c r="V58" s="401">
        <v>1.3728575467664674</v>
      </c>
      <c r="W58" s="401">
        <v>0.1072915126032212</v>
      </c>
      <c r="X58" s="397">
        <v>5330209</v>
      </c>
      <c r="Y58" s="297">
        <v>1980328</v>
      </c>
      <c r="Z58" s="297">
        <v>1832397</v>
      </c>
      <c r="AA58" s="297">
        <v>1517484</v>
      </c>
      <c r="AB58" s="297">
        <v>0</v>
      </c>
      <c r="AC58" s="297">
        <v>0</v>
      </c>
      <c r="AD58" s="297">
        <v>0</v>
      </c>
      <c r="AE58" s="297">
        <v>5330209</v>
      </c>
      <c r="AF58" s="299">
        <v>816580</v>
      </c>
      <c r="AG58" s="299">
        <v>204145</v>
      </c>
      <c r="AH58" s="299">
        <v>204145</v>
      </c>
      <c r="AI58" s="299">
        <v>204145</v>
      </c>
      <c r="AJ58" s="299">
        <v>204145</v>
      </c>
      <c r="AK58" s="299">
        <v>0</v>
      </c>
      <c r="AL58" s="299">
        <v>0</v>
      </c>
      <c r="AM58" s="297">
        <v>816580</v>
      </c>
      <c r="AN58" s="397">
        <v>5368586</v>
      </c>
      <c r="AO58" s="297">
        <v>1916661</v>
      </c>
      <c r="AP58" s="297">
        <v>1351021</v>
      </c>
      <c r="AQ58" s="297">
        <v>1351021</v>
      </c>
      <c r="AR58" s="297">
        <v>749882</v>
      </c>
      <c r="AS58" s="297">
        <v>0</v>
      </c>
      <c r="AT58" s="297">
        <v>0</v>
      </c>
      <c r="AU58" s="297">
        <v>5368586</v>
      </c>
      <c r="AV58" s="299">
        <v>13221540</v>
      </c>
      <c r="AW58" s="297">
        <v>4974400</v>
      </c>
      <c r="AX58" s="297">
        <v>4974400</v>
      </c>
      <c r="AY58" s="297">
        <v>3272740</v>
      </c>
      <c r="AZ58" s="297">
        <v>0</v>
      </c>
      <c r="BA58" s="297">
        <v>0</v>
      </c>
      <c r="BB58" s="297">
        <v>0</v>
      </c>
      <c r="BC58" s="297">
        <v>13221540</v>
      </c>
      <c r="BD58" s="397">
        <v>451012</v>
      </c>
      <c r="BE58" s="297">
        <v>153468</v>
      </c>
      <c r="BF58" s="297">
        <v>133998</v>
      </c>
      <c r="BG58" s="297">
        <v>133998</v>
      </c>
      <c r="BH58" s="297">
        <v>29548</v>
      </c>
      <c r="BI58" s="297">
        <v>0</v>
      </c>
      <c r="BJ58" s="297">
        <v>0</v>
      </c>
      <c r="BK58" s="297">
        <v>451012</v>
      </c>
      <c r="BL58" s="299">
        <v>55120</v>
      </c>
      <c r="BM58" s="297">
        <v>27560</v>
      </c>
      <c r="BN58" s="297">
        <v>27560</v>
      </c>
      <c r="BO58" s="297">
        <v>0</v>
      </c>
      <c r="BP58" s="297">
        <v>0</v>
      </c>
      <c r="BQ58" s="297">
        <v>0</v>
      </c>
      <c r="BR58" s="297">
        <v>0</v>
      </c>
      <c r="BS58" s="297">
        <v>55120</v>
      </c>
      <c r="BT58" s="397">
        <v>545725</v>
      </c>
      <c r="BU58" s="297">
        <v>166150</v>
      </c>
      <c r="BV58" s="297">
        <v>166150</v>
      </c>
      <c r="BW58" s="297">
        <v>156803</v>
      </c>
      <c r="BX58" s="297">
        <v>56622</v>
      </c>
      <c r="BY58" s="297">
        <v>0</v>
      </c>
      <c r="BZ58" s="297">
        <v>0</v>
      </c>
      <c r="CA58" s="297">
        <v>545725</v>
      </c>
      <c r="CB58" s="299">
        <v>48556</v>
      </c>
      <c r="CC58" s="297">
        <v>48556</v>
      </c>
      <c r="CD58" s="297">
        <v>0</v>
      </c>
      <c r="CE58" s="297">
        <v>0</v>
      </c>
      <c r="CF58" s="297">
        <v>0</v>
      </c>
      <c r="CG58" s="297">
        <v>0</v>
      </c>
      <c r="CH58" s="297">
        <v>0</v>
      </c>
      <c r="CI58" s="297">
        <v>48556</v>
      </c>
    </row>
    <row r="59" spans="1:87" ht="31.5">
      <c r="A59" s="295">
        <v>21525.1</v>
      </c>
      <c r="B59" s="296" t="s">
        <v>714</v>
      </c>
      <c r="C59" s="299">
        <v>206323</v>
      </c>
      <c r="D59" s="297">
        <v>168652</v>
      </c>
      <c r="E59" s="297">
        <v>223918</v>
      </c>
      <c r="F59" s="297">
        <v>242650</v>
      </c>
      <c r="G59" s="297">
        <v>0</v>
      </c>
      <c r="H59" s="297">
        <v>0</v>
      </c>
      <c r="I59" s="297">
        <v>841543</v>
      </c>
      <c r="J59" s="300">
        <v>5527470</v>
      </c>
      <c r="K59" s="301">
        <v>6520703</v>
      </c>
      <c r="L59" s="301">
        <v>4718548</v>
      </c>
      <c r="M59" s="301">
        <v>4563422</v>
      </c>
      <c r="N59" s="301">
        <v>6770590</v>
      </c>
      <c r="O59" s="300">
        <v>464654.57549859997</v>
      </c>
      <c r="P59" s="301">
        <v>313088</v>
      </c>
      <c r="Q59" s="301">
        <v>151566.57549859997</v>
      </c>
      <c r="R59" s="398">
        <v>6.8900000000000003E-2</v>
      </c>
      <c r="S59" s="399">
        <v>2.074298E-4</v>
      </c>
      <c r="T59" s="400">
        <v>5527470</v>
      </c>
      <c r="U59" s="400">
        <v>4544092.8882438317</v>
      </c>
      <c r="V59" s="401">
        <v>1.2164077926972607</v>
      </c>
      <c r="W59" s="401">
        <v>0.1072915126032212</v>
      </c>
      <c r="X59" s="397">
        <v>1640001</v>
      </c>
      <c r="Y59" s="297">
        <v>542388</v>
      </c>
      <c r="Z59" s="297">
        <v>542388</v>
      </c>
      <c r="AA59" s="297">
        <v>405825</v>
      </c>
      <c r="AB59" s="297">
        <v>149400</v>
      </c>
      <c r="AC59" s="297">
        <v>0</v>
      </c>
      <c r="AD59" s="297">
        <v>0</v>
      </c>
      <c r="AE59" s="297">
        <v>1640001</v>
      </c>
      <c r="AF59" s="299">
        <v>22175</v>
      </c>
      <c r="AG59" s="299">
        <v>22175</v>
      </c>
      <c r="AH59" s="299">
        <v>0</v>
      </c>
      <c r="AI59" s="299">
        <v>0</v>
      </c>
      <c r="AJ59" s="299">
        <v>0</v>
      </c>
      <c r="AK59" s="299">
        <v>0</v>
      </c>
      <c r="AL59" s="299">
        <v>0</v>
      </c>
      <c r="AM59" s="297">
        <v>22175</v>
      </c>
      <c r="AN59" s="397">
        <v>598793</v>
      </c>
      <c r="AO59" s="297">
        <v>213778</v>
      </c>
      <c r="AP59" s="297">
        <v>150688</v>
      </c>
      <c r="AQ59" s="297">
        <v>150688</v>
      </c>
      <c r="AR59" s="297">
        <v>83639</v>
      </c>
      <c r="AS59" s="297">
        <v>0</v>
      </c>
      <c r="AT59" s="297">
        <v>0</v>
      </c>
      <c r="AU59" s="297">
        <v>598793</v>
      </c>
      <c r="AV59" s="299">
        <v>1474684</v>
      </c>
      <c r="AW59" s="297">
        <v>554827</v>
      </c>
      <c r="AX59" s="297">
        <v>554827</v>
      </c>
      <c r="AY59" s="297">
        <v>365030</v>
      </c>
      <c r="AZ59" s="297">
        <v>0</v>
      </c>
      <c r="BA59" s="297">
        <v>0</v>
      </c>
      <c r="BB59" s="297">
        <v>0</v>
      </c>
      <c r="BC59" s="297">
        <v>1474684</v>
      </c>
      <c r="BD59" s="397">
        <v>50305</v>
      </c>
      <c r="BE59" s="297">
        <v>17117</v>
      </c>
      <c r="BF59" s="297">
        <v>14946</v>
      </c>
      <c r="BG59" s="297">
        <v>14946</v>
      </c>
      <c r="BH59" s="297">
        <v>3296</v>
      </c>
      <c r="BI59" s="297">
        <v>0</v>
      </c>
      <c r="BJ59" s="297">
        <v>0</v>
      </c>
      <c r="BK59" s="297">
        <v>50305</v>
      </c>
      <c r="BL59" s="299">
        <v>6148</v>
      </c>
      <c r="BM59" s="297">
        <v>3074</v>
      </c>
      <c r="BN59" s="297">
        <v>3074</v>
      </c>
      <c r="BO59" s="297">
        <v>0</v>
      </c>
      <c r="BP59" s="297">
        <v>0</v>
      </c>
      <c r="BQ59" s="297">
        <v>0</v>
      </c>
      <c r="BR59" s="297">
        <v>0</v>
      </c>
      <c r="BS59" s="297">
        <v>6148</v>
      </c>
      <c r="BT59" s="397">
        <v>60868</v>
      </c>
      <c r="BU59" s="297">
        <v>18532</v>
      </c>
      <c r="BV59" s="297">
        <v>18532</v>
      </c>
      <c r="BW59" s="297">
        <v>17489</v>
      </c>
      <c r="BX59" s="297">
        <v>6315</v>
      </c>
      <c r="BY59" s="297">
        <v>0</v>
      </c>
      <c r="BZ59" s="297">
        <v>0</v>
      </c>
      <c r="CA59" s="297">
        <v>60868</v>
      </c>
      <c r="CB59" s="299">
        <v>5416</v>
      </c>
      <c r="CC59" s="297">
        <v>5416</v>
      </c>
      <c r="CD59" s="297">
        <v>0</v>
      </c>
      <c r="CE59" s="297">
        <v>0</v>
      </c>
      <c r="CF59" s="297">
        <v>0</v>
      </c>
      <c r="CG59" s="297">
        <v>0</v>
      </c>
      <c r="CH59" s="297">
        <v>0</v>
      </c>
      <c r="CI59" s="297">
        <v>5416</v>
      </c>
    </row>
    <row r="60" spans="1:87">
      <c r="A60" s="295">
        <v>21550</v>
      </c>
      <c r="B60" s="296" t="s">
        <v>413</v>
      </c>
      <c r="C60" s="299">
        <v>-29859416</v>
      </c>
      <c r="D60" s="297">
        <v>-66055767</v>
      </c>
      <c r="E60" s="297">
        <v>-35555491</v>
      </c>
      <c r="F60" s="297">
        <v>8970166</v>
      </c>
      <c r="G60" s="297">
        <v>0</v>
      </c>
      <c r="H60" s="297">
        <v>0</v>
      </c>
      <c r="I60" s="297">
        <v>-122500508</v>
      </c>
      <c r="J60" s="300">
        <v>1186285088</v>
      </c>
      <c r="K60" s="301">
        <v>1399448987</v>
      </c>
      <c r="L60" s="301">
        <v>1012677216</v>
      </c>
      <c r="M60" s="301">
        <v>979384686</v>
      </c>
      <c r="N60" s="301">
        <v>1453078802</v>
      </c>
      <c r="O60" s="300">
        <v>99722434.379232705</v>
      </c>
      <c r="P60" s="301">
        <v>59257493.190000005</v>
      </c>
      <c r="Q60" s="301">
        <v>40464941.1892327</v>
      </c>
      <c r="R60" s="398">
        <v>6.8900000000000003E-2</v>
      </c>
      <c r="S60" s="399">
        <v>4.4517811099999999E-2</v>
      </c>
      <c r="T60" s="400">
        <v>1186285088</v>
      </c>
      <c r="U60" s="400">
        <v>860050699.41944849</v>
      </c>
      <c r="V60" s="401">
        <v>1.3793199503247497</v>
      </c>
      <c r="W60" s="401">
        <v>0.1072915126032212</v>
      </c>
      <c r="X60" s="397">
        <v>88273807</v>
      </c>
      <c r="Y60" s="297">
        <v>48549408</v>
      </c>
      <c r="Z60" s="297">
        <v>25196832</v>
      </c>
      <c r="AA60" s="297">
        <v>14527567</v>
      </c>
      <c r="AB60" s="297">
        <v>0</v>
      </c>
      <c r="AC60" s="297">
        <v>0</v>
      </c>
      <c r="AD60" s="297">
        <v>0</v>
      </c>
      <c r="AE60" s="297">
        <v>88273807</v>
      </c>
      <c r="AF60" s="299">
        <v>44171468</v>
      </c>
      <c r="AG60" s="299">
        <v>11042867</v>
      </c>
      <c r="AH60" s="299">
        <v>11042867</v>
      </c>
      <c r="AI60" s="299">
        <v>11042867</v>
      </c>
      <c r="AJ60" s="299">
        <v>11042867</v>
      </c>
      <c r="AK60" s="299">
        <v>0</v>
      </c>
      <c r="AL60" s="299">
        <v>0</v>
      </c>
      <c r="AM60" s="297">
        <v>44171468</v>
      </c>
      <c r="AN60" s="397">
        <v>128510787</v>
      </c>
      <c r="AO60" s="297">
        <v>45880169</v>
      </c>
      <c r="AP60" s="297">
        <v>32340136</v>
      </c>
      <c r="AQ60" s="297">
        <v>32340136</v>
      </c>
      <c r="AR60" s="297">
        <v>17950347</v>
      </c>
      <c r="AS60" s="297">
        <v>0</v>
      </c>
      <c r="AT60" s="297">
        <v>0</v>
      </c>
      <c r="AU60" s="297">
        <v>128510787</v>
      </c>
      <c r="AV60" s="299">
        <v>316491288</v>
      </c>
      <c r="AW60" s="297">
        <v>119074953</v>
      </c>
      <c r="AX60" s="297">
        <v>119074953</v>
      </c>
      <c r="AY60" s="297">
        <v>78341382</v>
      </c>
      <c r="AZ60" s="297">
        <v>0</v>
      </c>
      <c r="BA60" s="297">
        <v>0</v>
      </c>
      <c r="BB60" s="297">
        <v>0</v>
      </c>
      <c r="BC60" s="297">
        <v>316491288</v>
      </c>
      <c r="BD60" s="397">
        <v>10796109</v>
      </c>
      <c r="BE60" s="297">
        <v>3673646</v>
      </c>
      <c r="BF60" s="297">
        <v>3207583</v>
      </c>
      <c r="BG60" s="297">
        <v>3207583</v>
      </c>
      <c r="BH60" s="297">
        <v>707297</v>
      </c>
      <c r="BI60" s="297">
        <v>0</v>
      </c>
      <c r="BJ60" s="297">
        <v>0</v>
      </c>
      <c r="BK60" s="297">
        <v>10796109</v>
      </c>
      <c r="BL60" s="299">
        <v>1319456</v>
      </c>
      <c r="BM60" s="297">
        <v>659728</v>
      </c>
      <c r="BN60" s="297">
        <v>659728</v>
      </c>
      <c r="BO60" s="297">
        <v>0</v>
      </c>
      <c r="BP60" s="297">
        <v>0</v>
      </c>
      <c r="BQ60" s="297">
        <v>0</v>
      </c>
      <c r="BR60" s="297">
        <v>0</v>
      </c>
      <c r="BS60" s="297">
        <v>1319456</v>
      </c>
      <c r="BT60" s="397">
        <v>13063321</v>
      </c>
      <c r="BU60" s="297">
        <v>3977230</v>
      </c>
      <c r="BV60" s="297">
        <v>3977230</v>
      </c>
      <c r="BW60" s="297">
        <v>3753472</v>
      </c>
      <c r="BX60" s="297">
        <v>1355389</v>
      </c>
      <c r="BY60" s="297">
        <v>0</v>
      </c>
      <c r="BZ60" s="297">
        <v>0</v>
      </c>
      <c r="CA60" s="297">
        <v>13063321</v>
      </c>
      <c r="CB60" s="299">
        <v>1162321</v>
      </c>
      <c r="CC60" s="297">
        <v>1162321</v>
      </c>
      <c r="CD60" s="297">
        <v>0</v>
      </c>
      <c r="CE60" s="297">
        <v>0</v>
      </c>
      <c r="CF60" s="297">
        <v>0</v>
      </c>
      <c r="CG60" s="297">
        <v>0</v>
      </c>
      <c r="CH60" s="297">
        <v>0</v>
      </c>
      <c r="CI60" s="297">
        <v>1162321</v>
      </c>
    </row>
    <row r="61" spans="1:87">
      <c r="A61" s="295">
        <v>21570</v>
      </c>
      <c r="B61" s="296" t="s">
        <v>414</v>
      </c>
      <c r="C61" s="299">
        <v>-104240</v>
      </c>
      <c r="D61" s="297">
        <v>-304011</v>
      </c>
      <c r="E61" s="297">
        <v>-160498</v>
      </c>
      <c r="F61" s="297">
        <v>-7852</v>
      </c>
      <c r="G61" s="297">
        <v>0</v>
      </c>
      <c r="H61" s="297">
        <v>0</v>
      </c>
      <c r="I61" s="297">
        <v>-576601</v>
      </c>
      <c r="J61" s="300">
        <v>4835445</v>
      </c>
      <c r="K61" s="301">
        <v>5704327</v>
      </c>
      <c r="L61" s="301">
        <v>4127797</v>
      </c>
      <c r="M61" s="301">
        <v>3992093</v>
      </c>
      <c r="N61" s="301">
        <v>5922929</v>
      </c>
      <c r="O61" s="300">
        <v>406480.96722569998</v>
      </c>
      <c r="P61" s="301">
        <v>313758.7900000001</v>
      </c>
      <c r="Q61" s="301">
        <v>92722.177225699881</v>
      </c>
      <c r="R61" s="398">
        <v>6.8900000000000003E-2</v>
      </c>
      <c r="S61" s="399">
        <v>1.8146009999999999E-4</v>
      </c>
      <c r="T61" s="400">
        <v>4835445</v>
      </c>
      <c r="U61" s="400">
        <v>4553828.592162556</v>
      </c>
      <c r="V61" s="401">
        <v>1.0618416793996428</v>
      </c>
      <c r="W61" s="401">
        <v>0.1072915126032212</v>
      </c>
      <c r="X61" s="397">
        <v>460205</v>
      </c>
      <c r="Y61" s="297">
        <v>259780</v>
      </c>
      <c r="Z61" s="297">
        <v>112362</v>
      </c>
      <c r="AA61" s="297">
        <v>88063</v>
      </c>
      <c r="AB61" s="297">
        <v>0</v>
      </c>
      <c r="AC61" s="297">
        <v>0</v>
      </c>
      <c r="AD61" s="297">
        <v>0</v>
      </c>
      <c r="AE61" s="297">
        <v>460205</v>
      </c>
      <c r="AF61" s="299">
        <v>357712</v>
      </c>
      <c r="AG61" s="299">
        <v>89428</v>
      </c>
      <c r="AH61" s="299">
        <v>89428</v>
      </c>
      <c r="AI61" s="299">
        <v>89428</v>
      </c>
      <c r="AJ61" s="299">
        <v>89428</v>
      </c>
      <c r="AK61" s="299">
        <v>0</v>
      </c>
      <c r="AL61" s="299">
        <v>0</v>
      </c>
      <c r="AM61" s="297">
        <v>357712</v>
      </c>
      <c r="AN61" s="397">
        <v>523826</v>
      </c>
      <c r="AO61" s="297">
        <v>187013</v>
      </c>
      <c r="AP61" s="297">
        <v>131822</v>
      </c>
      <c r="AQ61" s="297">
        <v>131822</v>
      </c>
      <c r="AR61" s="297">
        <v>73168</v>
      </c>
      <c r="AS61" s="297">
        <v>0</v>
      </c>
      <c r="AT61" s="297">
        <v>0</v>
      </c>
      <c r="AU61" s="297">
        <v>523826</v>
      </c>
      <c r="AV61" s="299">
        <v>1290058</v>
      </c>
      <c r="AW61" s="297">
        <v>485364</v>
      </c>
      <c r="AX61" s="297">
        <v>485364</v>
      </c>
      <c r="AY61" s="297">
        <v>319329</v>
      </c>
      <c r="AZ61" s="297">
        <v>0</v>
      </c>
      <c r="BA61" s="297">
        <v>0</v>
      </c>
      <c r="BB61" s="297">
        <v>0</v>
      </c>
      <c r="BC61" s="297">
        <v>1290058</v>
      </c>
      <c r="BD61" s="397">
        <v>44007</v>
      </c>
      <c r="BE61" s="297">
        <v>14974</v>
      </c>
      <c r="BF61" s="297">
        <v>13075</v>
      </c>
      <c r="BG61" s="297">
        <v>13075</v>
      </c>
      <c r="BH61" s="297">
        <v>2883</v>
      </c>
      <c r="BI61" s="297">
        <v>0</v>
      </c>
      <c r="BJ61" s="297">
        <v>0</v>
      </c>
      <c r="BK61" s="297">
        <v>44007</v>
      </c>
      <c r="BL61" s="299">
        <v>5378</v>
      </c>
      <c r="BM61" s="297">
        <v>2689</v>
      </c>
      <c r="BN61" s="297">
        <v>2689</v>
      </c>
      <c r="BO61" s="297">
        <v>0</v>
      </c>
      <c r="BP61" s="297">
        <v>0</v>
      </c>
      <c r="BQ61" s="297">
        <v>0</v>
      </c>
      <c r="BR61" s="297">
        <v>0</v>
      </c>
      <c r="BS61" s="297">
        <v>5378</v>
      </c>
      <c r="BT61" s="397">
        <v>53248</v>
      </c>
      <c r="BU61" s="297">
        <v>16212</v>
      </c>
      <c r="BV61" s="297">
        <v>16212</v>
      </c>
      <c r="BW61" s="297">
        <v>15300</v>
      </c>
      <c r="BX61" s="297">
        <v>5525</v>
      </c>
      <c r="BY61" s="297">
        <v>0</v>
      </c>
      <c r="BZ61" s="297">
        <v>0</v>
      </c>
      <c r="CA61" s="297">
        <v>53248</v>
      </c>
      <c r="CB61" s="299">
        <v>4738</v>
      </c>
      <c r="CC61" s="297">
        <v>4738</v>
      </c>
      <c r="CD61" s="297">
        <v>0</v>
      </c>
      <c r="CE61" s="297">
        <v>0</v>
      </c>
      <c r="CF61" s="297">
        <v>0</v>
      </c>
      <c r="CG61" s="297">
        <v>0</v>
      </c>
      <c r="CH61" s="297">
        <v>0</v>
      </c>
      <c r="CI61" s="297">
        <v>4738</v>
      </c>
    </row>
    <row r="62" spans="1:87">
      <c r="A62" s="295">
        <v>21800</v>
      </c>
      <c r="B62" s="296" t="s">
        <v>415</v>
      </c>
      <c r="C62" s="299">
        <v>-8361368</v>
      </c>
      <c r="D62" s="297">
        <v>-11181458</v>
      </c>
      <c r="E62" s="297">
        <v>-6044274</v>
      </c>
      <c r="F62" s="297">
        <v>2089026</v>
      </c>
      <c r="G62" s="297">
        <v>0</v>
      </c>
      <c r="H62" s="297">
        <v>0</v>
      </c>
      <c r="I62" s="297">
        <v>-23498074</v>
      </c>
      <c r="J62" s="300">
        <v>151055149</v>
      </c>
      <c r="K62" s="301">
        <v>178198291</v>
      </c>
      <c r="L62" s="301">
        <v>128948858</v>
      </c>
      <c r="M62" s="301">
        <v>124709567</v>
      </c>
      <c r="N62" s="301">
        <v>185027222</v>
      </c>
      <c r="O62" s="300">
        <v>12698117.2575117</v>
      </c>
      <c r="P62" s="301">
        <v>7846643.8000000007</v>
      </c>
      <c r="Q62" s="301">
        <v>4851473.4575116988</v>
      </c>
      <c r="R62" s="398">
        <v>6.8900000000000003E-2</v>
      </c>
      <c r="S62" s="399">
        <v>5.6686580999999996E-3</v>
      </c>
      <c r="T62" s="400">
        <v>151055149</v>
      </c>
      <c r="U62" s="400">
        <v>113884525.39912918</v>
      </c>
      <c r="V62" s="401">
        <v>1.3263887123434861</v>
      </c>
      <c r="W62" s="401">
        <v>0.1072915126032212</v>
      </c>
      <c r="X62" s="397">
        <v>2619763</v>
      </c>
      <c r="Y62" s="297">
        <v>1698051</v>
      </c>
      <c r="Z62" s="297">
        <v>513418</v>
      </c>
      <c r="AA62" s="297">
        <v>408294</v>
      </c>
      <c r="AB62" s="297">
        <v>0</v>
      </c>
      <c r="AC62" s="297">
        <v>0</v>
      </c>
      <c r="AD62" s="297">
        <v>0</v>
      </c>
      <c r="AE62" s="297">
        <v>2619763</v>
      </c>
      <c r="AF62" s="299">
        <v>4903529</v>
      </c>
      <c r="AG62" s="299">
        <v>1481401</v>
      </c>
      <c r="AH62" s="299">
        <v>1481401</v>
      </c>
      <c r="AI62" s="299">
        <v>1481401</v>
      </c>
      <c r="AJ62" s="299">
        <v>459326</v>
      </c>
      <c r="AK62" s="299">
        <v>0</v>
      </c>
      <c r="AL62" s="299">
        <v>0</v>
      </c>
      <c r="AM62" s="297">
        <v>4903529</v>
      </c>
      <c r="AN62" s="397">
        <v>16363871</v>
      </c>
      <c r="AO62" s="297">
        <v>5842133</v>
      </c>
      <c r="AP62" s="297">
        <v>4118019</v>
      </c>
      <c r="AQ62" s="297">
        <v>4118019</v>
      </c>
      <c r="AR62" s="297">
        <v>2285700</v>
      </c>
      <c r="AS62" s="297">
        <v>0</v>
      </c>
      <c r="AT62" s="297">
        <v>0</v>
      </c>
      <c r="AU62" s="297">
        <v>16363871</v>
      </c>
      <c r="AV62" s="299">
        <v>40300295</v>
      </c>
      <c r="AW62" s="297">
        <v>15162363</v>
      </c>
      <c r="AX62" s="297">
        <v>15162363</v>
      </c>
      <c r="AY62" s="297">
        <v>9975569</v>
      </c>
      <c r="AZ62" s="297">
        <v>0</v>
      </c>
      <c r="BA62" s="297">
        <v>0</v>
      </c>
      <c r="BB62" s="297">
        <v>0</v>
      </c>
      <c r="BC62" s="297">
        <v>40300295</v>
      </c>
      <c r="BD62" s="397">
        <v>1374717</v>
      </c>
      <c r="BE62" s="297">
        <v>467782</v>
      </c>
      <c r="BF62" s="297">
        <v>408436</v>
      </c>
      <c r="BG62" s="297">
        <v>408436</v>
      </c>
      <c r="BH62" s="297">
        <v>90063</v>
      </c>
      <c r="BI62" s="297">
        <v>0</v>
      </c>
      <c r="BJ62" s="297">
        <v>0</v>
      </c>
      <c r="BK62" s="297">
        <v>1374717</v>
      </c>
      <c r="BL62" s="299">
        <v>168012</v>
      </c>
      <c r="BM62" s="297">
        <v>84006</v>
      </c>
      <c r="BN62" s="297">
        <v>84006</v>
      </c>
      <c r="BO62" s="297">
        <v>0</v>
      </c>
      <c r="BP62" s="297">
        <v>0</v>
      </c>
      <c r="BQ62" s="297">
        <v>0</v>
      </c>
      <c r="BR62" s="297">
        <v>0</v>
      </c>
      <c r="BS62" s="297">
        <v>168012</v>
      </c>
      <c r="BT62" s="397">
        <v>1663413</v>
      </c>
      <c r="BU62" s="297">
        <v>506439</v>
      </c>
      <c r="BV62" s="297">
        <v>506439</v>
      </c>
      <c r="BW62" s="297">
        <v>477947</v>
      </c>
      <c r="BX62" s="297">
        <v>172588</v>
      </c>
      <c r="BY62" s="297">
        <v>0</v>
      </c>
      <c r="BZ62" s="297">
        <v>0</v>
      </c>
      <c r="CA62" s="297">
        <v>1663413</v>
      </c>
      <c r="CB62" s="299">
        <v>148004</v>
      </c>
      <c r="CC62" s="297">
        <v>148004</v>
      </c>
      <c r="CD62" s="297">
        <v>0</v>
      </c>
      <c r="CE62" s="297">
        <v>0</v>
      </c>
      <c r="CF62" s="297">
        <v>0</v>
      </c>
      <c r="CG62" s="297">
        <v>0</v>
      </c>
      <c r="CH62" s="297">
        <v>0</v>
      </c>
      <c r="CI62" s="297">
        <v>148004</v>
      </c>
    </row>
    <row r="63" spans="1:87">
      <c r="A63" s="295">
        <v>21900</v>
      </c>
      <c r="B63" s="296" t="s">
        <v>416</v>
      </c>
      <c r="C63" s="299">
        <v>-7935705</v>
      </c>
      <c r="D63" s="297">
        <v>-7628157</v>
      </c>
      <c r="E63" s="297">
        <v>-4031102</v>
      </c>
      <c r="F63" s="297">
        <v>938133</v>
      </c>
      <c r="G63" s="297">
        <v>0</v>
      </c>
      <c r="H63" s="297">
        <v>0</v>
      </c>
      <c r="I63" s="297">
        <v>-18656831</v>
      </c>
      <c r="J63" s="300">
        <v>66866432</v>
      </c>
      <c r="K63" s="301">
        <v>78881680</v>
      </c>
      <c r="L63" s="301">
        <v>57080809</v>
      </c>
      <c r="M63" s="301">
        <v>55204234</v>
      </c>
      <c r="N63" s="301">
        <v>81904591</v>
      </c>
      <c r="O63" s="300">
        <v>5620978.8381968997</v>
      </c>
      <c r="P63" s="301">
        <v>3802999.0900000003</v>
      </c>
      <c r="Q63" s="301">
        <v>1817979.7481968994</v>
      </c>
      <c r="R63" s="398">
        <v>6.8900000000000003E-2</v>
      </c>
      <c r="S63" s="399">
        <v>2.5093017E-3</v>
      </c>
      <c r="T63" s="400">
        <v>66866432</v>
      </c>
      <c r="U63" s="400">
        <v>55195922.931785196</v>
      </c>
      <c r="V63" s="401">
        <v>1.2114378825160328</v>
      </c>
      <c r="W63" s="401">
        <v>0.1072915126032212</v>
      </c>
      <c r="X63" s="397">
        <v>0</v>
      </c>
      <c r="Y63" s="297">
        <v>0</v>
      </c>
      <c r="Z63" s="297">
        <v>0</v>
      </c>
      <c r="AA63" s="297">
        <v>0</v>
      </c>
      <c r="AB63" s="297">
        <v>0</v>
      </c>
      <c r="AC63" s="297">
        <v>0</v>
      </c>
      <c r="AD63" s="297">
        <v>0</v>
      </c>
      <c r="AE63" s="297">
        <v>0</v>
      </c>
      <c r="AF63" s="299">
        <v>9266054</v>
      </c>
      <c r="AG63" s="299">
        <v>4138539</v>
      </c>
      <c r="AH63" s="299">
        <v>3107036</v>
      </c>
      <c r="AI63" s="299">
        <v>1830553</v>
      </c>
      <c r="AJ63" s="299">
        <v>189926</v>
      </c>
      <c r="AK63" s="299">
        <v>0</v>
      </c>
      <c r="AL63" s="299">
        <v>0</v>
      </c>
      <c r="AM63" s="297">
        <v>9266054</v>
      </c>
      <c r="AN63" s="397">
        <v>7243670</v>
      </c>
      <c r="AO63" s="297">
        <v>2586093</v>
      </c>
      <c r="AP63" s="297">
        <v>1822892</v>
      </c>
      <c r="AQ63" s="297">
        <v>1822892</v>
      </c>
      <c r="AR63" s="297">
        <v>1011794</v>
      </c>
      <c r="AS63" s="297">
        <v>0</v>
      </c>
      <c r="AT63" s="297">
        <v>0</v>
      </c>
      <c r="AU63" s="297">
        <v>7243670</v>
      </c>
      <c r="AV63" s="299">
        <v>17839424</v>
      </c>
      <c r="AW63" s="297">
        <v>6711808</v>
      </c>
      <c r="AX63" s="297">
        <v>6711808</v>
      </c>
      <c r="AY63" s="297">
        <v>4415809</v>
      </c>
      <c r="AZ63" s="297">
        <v>0</v>
      </c>
      <c r="BA63" s="297">
        <v>0</v>
      </c>
      <c r="BB63" s="297">
        <v>0</v>
      </c>
      <c r="BC63" s="297">
        <v>17839424</v>
      </c>
      <c r="BD63" s="397">
        <v>608536</v>
      </c>
      <c r="BE63" s="297">
        <v>207070</v>
      </c>
      <c r="BF63" s="297">
        <v>180799</v>
      </c>
      <c r="BG63" s="297">
        <v>180799</v>
      </c>
      <c r="BH63" s="297">
        <v>39868</v>
      </c>
      <c r="BI63" s="297">
        <v>0</v>
      </c>
      <c r="BJ63" s="297">
        <v>0</v>
      </c>
      <c r="BK63" s="297">
        <v>608536</v>
      </c>
      <c r="BL63" s="299">
        <v>74372</v>
      </c>
      <c r="BM63" s="297">
        <v>37186</v>
      </c>
      <c r="BN63" s="297">
        <v>37186</v>
      </c>
      <c r="BO63" s="297">
        <v>0</v>
      </c>
      <c r="BP63" s="297">
        <v>0</v>
      </c>
      <c r="BQ63" s="297">
        <v>0</v>
      </c>
      <c r="BR63" s="297">
        <v>0</v>
      </c>
      <c r="BS63" s="297">
        <v>74372</v>
      </c>
      <c r="BT63" s="397">
        <v>736330</v>
      </c>
      <c r="BU63" s="297">
        <v>224181</v>
      </c>
      <c r="BV63" s="297">
        <v>224181</v>
      </c>
      <c r="BW63" s="297">
        <v>211569</v>
      </c>
      <c r="BX63" s="297">
        <v>76398</v>
      </c>
      <c r="BY63" s="297">
        <v>0</v>
      </c>
      <c r="BZ63" s="297">
        <v>0</v>
      </c>
      <c r="CA63" s="297">
        <v>736330</v>
      </c>
      <c r="CB63" s="299">
        <v>65516</v>
      </c>
      <c r="CC63" s="297">
        <v>65516</v>
      </c>
      <c r="CD63" s="297">
        <v>0</v>
      </c>
      <c r="CE63" s="297">
        <v>0</v>
      </c>
      <c r="CF63" s="297">
        <v>0</v>
      </c>
      <c r="CG63" s="297">
        <v>0</v>
      </c>
      <c r="CH63" s="297">
        <v>0</v>
      </c>
      <c r="CI63" s="297">
        <v>65516</v>
      </c>
    </row>
    <row r="64" spans="1:87">
      <c r="A64" s="295">
        <v>22000</v>
      </c>
      <c r="B64" s="296" t="s">
        <v>417</v>
      </c>
      <c r="C64" s="299">
        <v>-1861474</v>
      </c>
      <c r="D64" s="297">
        <v>-880283</v>
      </c>
      <c r="E64" s="297">
        <v>2388800</v>
      </c>
      <c r="F64" s="297">
        <v>3414332</v>
      </c>
      <c r="G64" s="297">
        <v>0</v>
      </c>
      <c r="H64" s="297">
        <v>0</v>
      </c>
      <c r="I64" s="297">
        <v>3061375</v>
      </c>
      <c r="J64" s="300">
        <v>96152236</v>
      </c>
      <c r="K64" s="301">
        <v>113429858</v>
      </c>
      <c r="L64" s="301">
        <v>82080757</v>
      </c>
      <c r="M64" s="301">
        <v>79382290</v>
      </c>
      <c r="N64" s="301">
        <v>117776728</v>
      </c>
      <c r="O64" s="300">
        <v>8082825.2258011</v>
      </c>
      <c r="P64" s="301">
        <v>5170040.84</v>
      </c>
      <c r="Q64" s="301">
        <v>2912784.3858011002</v>
      </c>
      <c r="R64" s="398">
        <v>6.8900000000000003E-2</v>
      </c>
      <c r="S64" s="399">
        <v>3.6083122999999999E-3</v>
      </c>
      <c r="T64" s="400">
        <v>96152236</v>
      </c>
      <c r="U64" s="400">
        <v>75036877.21335268</v>
      </c>
      <c r="V64" s="401">
        <v>1.2813997539717694</v>
      </c>
      <c r="W64" s="401">
        <v>0.1072915126032212</v>
      </c>
      <c r="X64" s="397">
        <v>18587294</v>
      </c>
      <c r="Y64" s="297">
        <v>5620975</v>
      </c>
      <c r="Z64" s="297">
        <v>5620975</v>
      </c>
      <c r="AA64" s="297">
        <v>5553133</v>
      </c>
      <c r="AB64" s="297">
        <v>1792211</v>
      </c>
      <c r="AC64" s="297">
        <v>0</v>
      </c>
      <c r="AD64" s="297">
        <v>0</v>
      </c>
      <c r="AE64" s="297">
        <v>18587294</v>
      </c>
      <c r="AF64" s="299">
        <v>2022221</v>
      </c>
      <c r="AG64" s="299">
        <v>2022221</v>
      </c>
      <c r="AH64" s="299">
        <v>0</v>
      </c>
      <c r="AI64" s="299">
        <v>0</v>
      </c>
      <c r="AJ64" s="299">
        <v>0</v>
      </c>
      <c r="AK64" s="299">
        <v>0</v>
      </c>
      <c r="AL64" s="299">
        <v>0</v>
      </c>
      <c r="AM64" s="297">
        <v>2022221</v>
      </c>
      <c r="AN64" s="397">
        <v>10416214</v>
      </c>
      <c r="AO64" s="297">
        <v>3718736</v>
      </c>
      <c r="AP64" s="297">
        <v>2621272</v>
      </c>
      <c r="AQ64" s="297">
        <v>2621272</v>
      </c>
      <c r="AR64" s="297">
        <v>1454934</v>
      </c>
      <c r="AS64" s="297">
        <v>0</v>
      </c>
      <c r="AT64" s="297">
        <v>0</v>
      </c>
      <c r="AU64" s="297">
        <v>10416214</v>
      </c>
      <c r="AV64" s="299">
        <v>25652641</v>
      </c>
      <c r="AW64" s="297">
        <v>9651409</v>
      </c>
      <c r="AX64" s="297">
        <v>9651409</v>
      </c>
      <c r="AY64" s="297">
        <v>6349822</v>
      </c>
      <c r="AZ64" s="297">
        <v>0</v>
      </c>
      <c r="BA64" s="297">
        <v>0</v>
      </c>
      <c r="BB64" s="297">
        <v>0</v>
      </c>
      <c r="BC64" s="297">
        <v>25652641</v>
      </c>
      <c r="BD64" s="397">
        <v>875060</v>
      </c>
      <c r="BE64" s="297">
        <v>297761</v>
      </c>
      <c r="BF64" s="297">
        <v>259985</v>
      </c>
      <c r="BG64" s="297">
        <v>259985</v>
      </c>
      <c r="BH64" s="297">
        <v>57329</v>
      </c>
      <c r="BI64" s="297">
        <v>0</v>
      </c>
      <c r="BJ64" s="297">
        <v>0</v>
      </c>
      <c r="BK64" s="297">
        <v>875060</v>
      </c>
      <c r="BL64" s="299">
        <v>106946</v>
      </c>
      <c r="BM64" s="297">
        <v>53473</v>
      </c>
      <c r="BN64" s="297">
        <v>53473</v>
      </c>
      <c r="BO64" s="297">
        <v>0</v>
      </c>
      <c r="BP64" s="297">
        <v>0</v>
      </c>
      <c r="BQ64" s="297">
        <v>0</v>
      </c>
      <c r="BR64" s="297">
        <v>0</v>
      </c>
      <c r="BS64" s="297">
        <v>106946</v>
      </c>
      <c r="BT64" s="397">
        <v>1058824</v>
      </c>
      <c r="BU64" s="297">
        <v>322367</v>
      </c>
      <c r="BV64" s="297">
        <v>322367</v>
      </c>
      <c r="BW64" s="297">
        <v>304231</v>
      </c>
      <c r="BX64" s="297">
        <v>109859</v>
      </c>
      <c r="BY64" s="297">
        <v>0</v>
      </c>
      <c r="BZ64" s="297">
        <v>0</v>
      </c>
      <c r="CA64" s="297">
        <v>1058824</v>
      </c>
      <c r="CB64" s="299">
        <v>94210</v>
      </c>
      <c r="CC64" s="297">
        <v>94210</v>
      </c>
      <c r="CD64" s="297">
        <v>0</v>
      </c>
      <c r="CE64" s="297">
        <v>0</v>
      </c>
      <c r="CF64" s="297">
        <v>0</v>
      </c>
      <c r="CG64" s="297">
        <v>0</v>
      </c>
      <c r="CH64" s="297">
        <v>0</v>
      </c>
      <c r="CI64" s="297">
        <v>94210</v>
      </c>
    </row>
    <row r="65" spans="1:87">
      <c r="A65" s="295">
        <v>23000</v>
      </c>
      <c r="B65" s="296" t="s">
        <v>418</v>
      </c>
      <c r="C65" s="299">
        <v>-5511454</v>
      </c>
      <c r="D65" s="297">
        <v>-5908020</v>
      </c>
      <c r="E65" s="297">
        <v>-3343392</v>
      </c>
      <c r="F65" s="297">
        <v>800793</v>
      </c>
      <c r="G65" s="297">
        <v>0</v>
      </c>
      <c r="H65" s="297">
        <v>0</v>
      </c>
      <c r="I65" s="297">
        <v>-13962073</v>
      </c>
      <c r="J65" s="300">
        <v>58829035</v>
      </c>
      <c r="K65" s="301">
        <v>69400041</v>
      </c>
      <c r="L65" s="301">
        <v>50219651</v>
      </c>
      <c r="M65" s="301">
        <v>48568642</v>
      </c>
      <c r="N65" s="301">
        <v>72059596</v>
      </c>
      <c r="O65" s="300">
        <v>4945332.8458569003</v>
      </c>
      <c r="P65" s="301">
        <v>3165237.4900000012</v>
      </c>
      <c r="Q65" s="301">
        <v>1780095.3558568992</v>
      </c>
      <c r="R65" s="398">
        <v>6.8900000000000003E-2</v>
      </c>
      <c r="S65" s="399">
        <v>2.2076817000000002E-3</v>
      </c>
      <c r="T65" s="400">
        <v>58829035</v>
      </c>
      <c r="U65" s="400">
        <v>45939586.211901322</v>
      </c>
      <c r="V65" s="401">
        <v>1.2805738982637915</v>
      </c>
      <c r="W65" s="401">
        <v>0.1072915126032212</v>
      </c>
      <c r="X65" s="397">
        <v>0</v>
      </c>
      <c r="Y65" s="297">
        <v>0</v>
      </c>
      <c r="Z65" s="297">
        <v>0</v>
      </c>
      <c r="AA65" s="297">
        <v>0</v>
      </c>
      <c r="AB65" s="297">
        <v>0</v>
      </c>
      <c r="AC65" s="297">
        <v>0</v>
      </c>
      <c r="AD65" s="297">
        <v>0</v>
      </c>
      <c r="AE65" s="297">
        <v>0</v>
      </c>
      <c r="AF65" s="299">
        <v>5700075</v>
      </c>
      <c r="AG65" s="299">
        <v>2170710</v>
      </c>
      <c r="AH65" s="299">
        <v>1930341</v>
      </c>
      <c r="AI65" s="299">
        <v>1407351</v>
      </c>
      <c r="AJ65" s="299">
        <v>191673</v>
      </c>
      <c r="AK65" s="299">
        <v>0</v>
      </c>
      <c r="AL65" s="299">
        <v>0</v>
      </c>
      <c r="AM65" s="297">
        <v>5700075</v>
      </c>
      <c r="AN65" s="397">
        <v>6372975</v>
      </c>
      <c r="AO65" s="297">
        <v>2275242</v>
      </c>
      <c r="AP65" s="297">
        <v>1603779</v>
      </c>
      <c r="AQ65" s="297">
        <v>1603779</v>
      </c>
      <c r="AR65" s="297">
        <v>890175</v>
      </c>
      <c r="AS65" s="297">
        <v>0</v>
      </c>
      <c r="AT65" s="297">
        <v>0</v>
      </c>
      <c r="AU65" s="297">
        <v>6372975</v>
      </c>
      <c r="AV65" s="299">
        <v>15695112</v>
      </c>
      <c r="AW65" s="297">
        <v>5905043</v>
      </c>
      <c r="AX65" s="297">
        <v>5905043</v>
      </c>
      <c r="AY65" s="297">
        <v>3885026</v>
      </c>
      <c r="AZ65" s="297">
        <v>0</v>
      </c>
      <c r="BA65" s="297">
        <v>0</v>
      </c>
      <c r="BB65" s="297">
        <v>0</v>
      </c>
      <c r="BC65" s="297">
        <v>15695112</v>
      </c>
      <c r="BD65" s="397">
        <v>535390</v>
      </c>
      <c r="BE65" s="297">
        <v>182180</v>
      </c>
      <c r="BF65" s="297">
        <v>159067</v>
      </c>
      <c r="BG65" s="297">
        <v>159067</v>
      </c>
      <c r="BH65" s="297">
        <v>35076</v>
      </c>
      <c r="BI65" s="297">
        <v>0</v>
      </c>
      <c r="BJ65" s="297">
        <v>0</v>
      </c>
      <c r="BK65" s="297">
        <v>535390</v>
      </c>
      <c r="BL65" s="299">
        <v>65434</v>
      </c>
      <c r="BM65" s="297">
        <v>32717</v>
      </c>
      <c r="BN65" s="297">
        <v>32717</v>
      </c>
      <c r="BO65" s="297">
        <v>0</v>
      </c>
      <c r="BP65" s="297">
        <v>0</v>
      </c>
      <c r="BQ65" s="297">
        <v>0</v>
      </c>
      <c r="BR65" s="297">
        <v>0</v>
      </c>
      <c r="BS65" s="297">
        <v>65434</v>
      </c>
      <c r="BT65" s="397">
        <v>647823</v>
      </c>
      <c r="BU65" s="297">
        <v>197235</v>
      </c>
      <c r="BV65" s="297">
        <v>197235</v>
      </c>
      <c r="BW65" s="297">
        <v>186138</v>
      </c>
      <c r="BX65" s="297">
        <v>67215</v>
      </c>
      <c r="BY65" s="297">
        <v>0</v>
      </c>
      <c r="BZ65" s="297">
        <v>0</v>
      </c>
      <c r="CA65" s="297">
        <v>647823</v>
      </c>
      <c r="CB65" s="299">
        <v>57641</v>
      </c>
      <c r="CC65" s="297">
        <v>57641</v>
      </c>
      <c r="CD65" s="297">
        <v>0</v>
      </c>
      <c r="CE65" s="297">
        <v>0</v>
      </c>
      <c r="CF65" s="297">
        <v>0</v>
      </c>
      <c r="CG65" s="297">
        <v>0</v>
      </c>
      <c r="CH65" s="297">
        <v>0</v>
      </c>
      <c r="CI65" s="297">
        <v>57641</v>
      </c>
    </row>
    <row r="66" spans="1:87">
      <c r="A66" s="295">
        <v>23100</v>
      </c>
      <c r="B66" s="296" t="s">
        <v>419</v>
      </c>
      <c r="C66" s="299">
        <v>-20224180</v>
      </c>
      <c r="D66" s="297">
        <v>-30120690</v>
      </c>
      <c r="E66" s="297">
        <v>-16692834</v>
      </c>
      <c r="F66" s="297">
        <v>6784456</v>
      </c>
      <c r="G66" s="297">
        <v>0</v>
      </c>
      <c r="H66" s="297">
        <v>0</v>
      </c>
      <c r="I66" s="297">
        <v>-60253248</v>
      </c>
      <c r="J66" s="300">
        <v>400714688</v>
      </c>
      <c r="K66" s="301">
        <v>472719222</v>
      </c>
      <c r="L66" s="301">
        <v>342071766</v>
      </c>
      <c r="M66" s="301">
        <v>330825897</v>
      </c>
      <c r="N66" s="301">
        <v>490834812</v>
      </c>
      <c r="O66" s="300">
        <v>33685194.7140899</v>
      </c>
      <c r="P66" s="301">
        <v>20662892.379999999</v>
      </c>
      <c r="Q66" s="301">
        <v>13022302.334089901</v>
      </c>
      <c r="R66" s="398">
        <v>6.8900000000000003E-2</v>
      </c>
      <c r="S66" s="399">
        <v>1.50376507E-2</v>
      </c>
      <c r="T66" s="400">
        <v>400714688</v>
      </c>
      <c r="U66" s="400">
        <v>299896841.50943393</v>
      </c>
      <c r="V66" s="401">
        <v>1.336175086016685</v>
      </c>
      <c r="W66" s="401">
        <v>0.1072915126032212</v>
      </c>
      <c r="X66" s="397">
        <v>7057879</v>
      </c>
      <c r="Y66" s="297">
        <v>6209478</v>
      </c>
      <c r="Z66" s="297">
        <v>651461</v>
      </c>
      <c r="AA66" s="297">
        <v>172677</v>
      </c>
      <c r="AB66" s="297">
        <v>24263</v>
      </c>
      <c r="AC66" s="297">
        <v>0</v>
      </c>
      <c r="AD66" s="297">
        <v>0</v>
      </c>
      <c r="AE66" s="297">
        <v>7057879</v>
      </c>
      <c r="AF66" s="299">
        <v>11034429</v>
      </c>
      <c r="AG66" s="299">
        <v>3678143</v>
      </c>
      <c r="AH66" s="299">
        <v>3678143</v>
      </c>
      <c r="AI66" s="299">
        <v>3678143</v>
      </c>
      <c r="AJ66" s="299">
        <v>0</v>
      </c>
      <c r="AK66" s="299">
        <v>0</v>
      </c>
      <c r="AL66" s="299">
        <v>0</v>
      </c>
      <c r="AM66" s="297">
        <v>11034429</v>
      </c>
      <c r="AN66" s="397">
        <v>43409599</v>
      </c>
      <c r="AO66" s="297">
        <v>15497841</v>
      </c>
      <c r="AP66" s="297">
        <v>10924159</v>
      </c>
      <c r="AQ66" s="297">
        <v>10924159</v>
      </c>
      <c r="AR66" s="297">
        <v>6063439</v>
      </c>
      <c r="AS66" s="297">
        <v>0</v>
      </c>
      <c r="AT66" s="297">
        <v>0</v>
      </c>
      <c r="AU66" s="297">
        <v>43409599</v>
      </c>
      <c r="AV66" s="299">
        <v>106907445</v>
      </c>
      <c r="AW66" s="297">
        <v>40222273</v>
      </c>
      <c r="AX66" s="297">
        <v>40222273</v>
      </c>
      <c r="AY66" s="297">
        <v>26462899</v>
      </c>
      <c r="AZ66" s="297">
        <v>0</v>
      </c>
      <c r="BA66" s="297">
        <v>0</v>
      </c>
      <c r="BB66" s="297">
        <v>0</v>
      </c>
      <c r="BC66" s="297">
        <v>106907445</v>
      </c>
      <c r="BD66" s="397">
        <v>3646813</v>
      </c>
      <c r="BE66" s="297">
        <v>1240919</v>
      </c>
      <c r="BF66" s="297">
        <v>1083488</v>
      </c>
      <c r="BG66" s="297">
        <v>1083488</v>
      </c>
      <c r="BH66" s="297">
        <v>238918</v>
      </c>
      <c r="BI66" s="297">
        <v>0</v>
      </c>
      <c r="BJ66" s="297">
        <v>0</v>
      </c>
      <c r="BK66" s="297">
        <v>3646813</v>
      </c>
      <c r="BL66" s="299">
        <v>445698</v>
      </c>
      <c r="BM66" s="297">
        <v>222849</v>
      </c>
      <c r="BN66" s="297">
        <v>222849</v>
      </c>
      <c r="BO66" s="297">
        <v>0</v>
      </c>
      <c r="BP66" s="297">
        <v>0</v>
      </c>
      <c r="BQ66" s="297">
        <v>0</v>
      </c>
      <c r="BR66" s="297">
        <v>0</v>
      </c>
      <c r="BS66" s="297">
        <v>445698</v>
      </c>
      <c r="BT66" s="397">
        <v>4412653</v>
      </c>
      <c r="BU66" s="297">
        <v>1343467</v>
      </c>
      <c r="BV66" s="297">
        <v>1343467</v>
      </c>
      <c r="BW66" s="297">
        <v>1267884</v>
      </c>
      <c r="BX66" s="297">
        <v>457836</v>
      </c>
      <c r="BY66" s="297">
        <v>0</v>
      </c>
      <c r="BZ66" s="297">
        <v>0</v>
      </c>
      <c r="CA66" s="297">
        <v>4412653</v>
      </c>
      <c r="CB66" s="299">
        <v>392620</v>
      </c>
      <c r="CC66" s="297">
        <v>392620</v>
      </c>
      <c r="CD66" s="297">
        <v>0</v>
      </c>
      <c r="CE66" s="297">
        <v>0</v>
      </c>
      <c r="CF66" s="297">
        <v>0</v>
      </c>
      <c r="CG66" s="297">
        <v>0</v>
      </c>
      <c r="CH66" s="297">
        <v>0</v>
      </c>
      <c r="CI66" s="297">
        <v>392620</v>
      </c>
    </row>
    <row r="67" spans="1:87">
      <c r="A67" s="295">
        <v>23200</v>
      </c>
      <c r="B67" s="296" t="s">
        <v>420</v>
      </c>
      <c r="C67" s="299">
        <v>-4377171</v>
      </c>
      <c r="D67" s="297">
        <v>-12359295</v>
      </c>
      <c r="E67" s="297">
        <v>-4284055</v>
      </c>
      <c r="F67" s="297">
        <v>5503008</v>
      </c>
      <c r="G67" s="297">
        <v>0</v>
      </c>
      <c r="H67" s="297">
        <v>0</v>
      </c>
      <c r="I67" s="297">
        <v>-15517513</v>
      </c>
      <c r="J67" s="300">
        <v>232772119</v>
      </c>
      <c r="K67" s="301">
        <v>274599007</v>
      </c>
      <c r="L67" s="301">
        <v>198706891</v>
      </c>
      <c r="M67" s="301">
        <v>192174252</v>
      </c>
      <c r="N67" s="301">
        <v>285122215</v>
      </c>
      <c r="O67" s="300">
        <v>19567473.813654698</v>
      </c>
      <c r="P67" s="301">
        <v>11900774.130000003</v>
      </c>
      <c r="Q67" s="301">
        <v>7666699.6836546957</v>
      </c>
      <c r="R67" s="398">
        <v>6.8900000000000003E-2</v>
      </c>
      <c r="S67" s="399">
        <v>8.7352570999999993E-3</v>
      </c>
      <c r="T67" s="400">
        <v>232772119</v>
      </c>
      <c r="U67" s="400">
        <v>172725313.9332366</v>
      </c>
      <c r="V67" s="401">
        <v>1.3476433401647963</v>
      </c>
      <c r="W67" s="401">
        <v>0.1072915126032212</v>
      </c>
      <c r="X67" s="397">
        <v>18320274</v>
      </c>
      <c r="Y67" s="297">
        <v>9223695</v>
      </c>
      <c r="Z67" s="297">
        <v>3761769</v>
      </c>
      <c r="AA67" s="297">
        <v>3758747</v>
      </c>
      <c r="AB67" s="297">
        <v>1576063</v>
      </c>
      <c r="AC67" s="297">
        <v>0</v>
      </c>
      <c r="AD67" s="297">
        <v>0</v>
      </c>
      <c r="AE67" s="297">
        <v>18320274</v>
      </c>
      <c r="AF67" s="299">
        <v>1147080</v>
      </c>
      <c r="AG67" s="299">
        <v>382360</v>
      </c>
      <c r="AH67" s="299">
        <v>382360</v>
      </c>
      <c r="AI67" s="299">
        <v>382360</v>
      </c>
      <c r="AJ67" s="299">
        <v>0</v>
      </c>
      <c r="AK67" s="299">
        <v>0</v>
      </c>
      <c r="AL67" s="299">
        <v>0</v>
      </c>
      <c r="AM67" s="297">
        <v>1147080</v>
      </c>
      <c r="AN67" s="397">
        <v>25216306</v>
      </c>
      <c r="AO67" s="297">
        <v>9002578</v>
      </c>
      <c r="AP67" s="297">
        <v>6345761</v>
      </c>
      <c r="AQ67" s="297">
        <v>6345761</v>
      </c>
      <c r="AR67" s="297">
        <v>3522206</v>
      </c>
      <c r="AS67" s="297">
        <v>0</v>
      </c>
      <c r="AT67" s="297">
        <v>0</v>
      </c>
      <c r="AU67" s="297">
        <v>25216306</v>
      </c>
      <c r="AV67" s="299">
        <v>62101723</v>
      </c>
      <c r="AW67" s="297">
        <v>23364813</v>
      </c>
      <c r="AX67" s="297">
        <v>23364813</v>
      </c>
      <c r="AY67" s="297">
        <v>15372097</v>
      </c>
      <c r="AZ67" s="297">
        <v>0</v>
      </c>
      <c r="BA67" s="297">
        <v>0</v>
      </c>
      <c r="BB67" s="297">
        <v>0</v>
      </c>
      <c r="BC67" s="297">
        <v>62101723</v>
      </c>
      <c r="BD67" s="397">
        <v>2118406</v>
      </c>
      <c r="BE67" s="297">
        <v>720841</v>
      </c>
      <c r="BF67" s="297">
        <v>629390</v>
      </c>
      <c r="BG67" s="297">
        <v>629390</v>
      </c>
      <c r="BH67" s="297">
        <v>138785</v>
      </c>
      <c r="BI67" s="297">
        <v>0</v>
      </c>
      <c r="BJ67" s="297">
        <v>0</v>
      </c>
      <c r="BK67" s="297">
        <v>2118406</v>
      </c>
      <c r="BL67" s="299">
        <v>258902</v>
      </c>
      <c r="BM67" s="297">
        <v>129451</v>
      </c>
      <c r="BN67" s="297">
        <v>129451</v>
      </c>
      <c r="BO67" s="297">
        <v>0</v>
      </c>
      <c r="BP67" s="297">
        <v>0</v>
      </c>
      <c r="BQ67" s="297">
        <v>0</v>
      </c>
      <c r="BR67" s="297">
        <v>0</v>
      </c>
      <c r="BS67" s="297">
        <v>258902</v>
      </c>
      <c r="BT67" s="397">
        <v>2563277</v>
      </c>
      <c r="BU67" s="297">
        <v>780410</v>
      </c>
      <c r="BV67" s="297">
        <v>780410</v>
      </c>
      <c r="BW67" s="297">
        <v>736504</v>
      </c>
      <c r="BX67" s="297">
        <v>265954</v>
      </c>
      <c r="BY67" s="297">
        <v>0</v>
      </c>
      <c r="BZ67" s="297">
        <v>0</v>
      </c>
      <c r="CA67" s="297">
        <v>2563277</v>
      </c>
      <c r="CB67" s="299">
        <v>228070</v>
      </c>
      <c r="CC67" s="297">
        <v>228070</v>
      </c>
      <c r="CD67" s="297">
        <v>0</v>
      </c>
      <c r="CE67" s="297">
        <v>0</v>
      </c>
      <c r="CF67" s="297">
        <v>0</v>
      </c>
      <c r="CG67" s="297">
        <v>0</v>
      </c>
      <c r="CH67" s="297">
        <v>0</v>
      </c>
      <c r="CI67" s="297">
        <v>228070</v>
      </c>
    </row>
    <row r="68" spans="1:87">
      <c r="A68" s="295">
        <v>30000</v>
      </c>
      <c r="B68" s="296" t="s">
        <v>421</v>
      </c>
      <c r="C68" s="299">
        <v>-1827139</v>
      </c>
      <c r="D68" s="297">
        <v>-1514151</v>
      </c>
      <c r="E68" s="297">
        <v>-642192</v>
      </c>
      <c r="F68" s="297">
        <v>669576</v>
      </c>
      <c r="G68" s="297">
        <v>0</v>
      </c>
      <c r="H68" s="297">
        <v>0</v>
      </c>
      <c r="I68" s="297">
        <v>-3313906</v>
      </c>
      <c r="J68" s="300">
        <v>20360230</v>
      </c>
      <c r="K68" s="301">
        <v>24018765</v>
      </c>
      <c r="L68" s="301">
        <v>17380595</v>
      </c>
      <c r="M68" s="301">
        <v>16809195</v>
      </c>
      <c r="N68" s="301">
        <v>24939215</v>
      </c>
      <c r="O68" s="300">
        <v>1711537.7274143</v>
      </c>
      <c r="P68" s="301">
        <v>1014859.7300000001</v>
      </c>
      <c r="Q68" s="301">
        <v>696677.99741429987</v>
      </c>
      <c r="R68" s="398">
        <v>6.8900000000000003E-2</v>
      </c>
      <c r="S68" s="399">
        <v>7.6405989999999997E-4</v>
      </c>
      <c r="T68" s="400">
        <v>20360230</v>
      </c>
      <c r="U68" s="400">
        <v>14729459.071117563</v>
      </c>
      <c r="V68" s="401">
        <v>1.3822795461595465</v>
      </c>
      <c r="W68" s="401">
        <v>0.1072915126032212</v>
      </c>
      <c r="X68" s="397">
        <v>1512436</v>
      </c>
      <c r="Y68" s="297">
        <v>395448</v>
      </c>
      <c r="Z68" s="297">
        <v>395448</v>
      </c>
      <c r="AA68" s="297">
        <v>395448</v>
      </c>
      <c r="AB68" s="297">
        <v>326092</v>
      </c>
      <c r="AC68" s="297">
        <v>0</v>
      </c>
      <c r="AD68" s="297">
        <v>0</v>
      </c>
      <c r="AE68" s="297">
        <v>1512436</v>
      </c>
      <c r="AF68" s="299">
        <v>1966935</v>
      </c>
      <c r="AG68" s="299">
        <v>1066384</v>
      </c>
      <c r="AH68" s="299">
        <v>532958</v>
      </c>
      <c r="AI68" s="299">
        <v>367593</v>
      </c>
      <c r="AJ68" s="299">
        <v>0</v>
      </c>
      <c r="AK68" s="299">
        <v>0</v>
      </c>
      <c r="AL68" s="299">
        <v>0</v>
      </c>
      <c r="AM68" s="297">
        <v>1966935</v>
      </c>
      <c r="AN68" s="397">
        <v>2205633</v>
      </c>
      <c r="AO68" s="297">
        <v>787442</v>
      </c>
      <c r="AP68" s="297">
        <v>555054</v>
      </c>
      <c r="AQ68" s="297">
        <v>555054</v>
      </c>
      <c r="AR68" s="297">
        <v>308082</v>
      </c>
      <c r="AS68" s="297">
        <v>0</v>
      </c>
      <c r="AT68" s="297">
        <v>0</v>
      </c>
      <c r="AU68" s="297">
        <v>2205633</v>
      </c>
      <c r="AV68" s="299">
        <v>5431945</v>
      </c>
      <c r="AW68" s="297">
        <v>2043685</v>
      </c>
      <c r="AX68" s="297">
        <v>2043685</v>
      </c>
      <c r="AY68" s="297">
        <v>1344574</v>
      </c>
      <c r="AZ68" s="297">
        <v>0</v>
      </c>
      <c r="BA68" s="297">
        <v>0</v>
      </c>
      <c r="BB68" s="297">
        <v>0</v>
      </c>
      <c r="BC68" s="297">
        <v>5431945</v>
      </c>
      <c r="BD68" s="397">
        <v>185294</v>
      </c>
      <c r="BE68" s="297">
        <v>63051</v>
      </c>
      <c r="BF68" s="297">
        <v>55052</v>
      </c>
      <c r="BG68" s="297">
        <v>55052</v>
      </c>
      <c r="BH68" s="297">
        <v>12139</v>
      </c>
      <c r="BI68" s="297">
        <v>0</v>
      </c>
      <c r="BJ68" s="297">
        <v>0</v>
      </c>
      <c r="BK68" s="297">
        <v>185294</v>
      </c>
      <c r="BL68" s="299">
        <v>22646</v>
      </c>
      <c r="BM68" s="297">
        <v>11323</v>
      </c>
      <c r="BN68" s="297">
        <v>11323</v>
      </c>
      <c r="BO68" s="297">
        <v>0</v>
      </c>
      <c r="BP68" s="297">
        <v>0</v>
      </c>
      <c r="BQ68" s="297">
        <v>0</v>
      </c>
      <c r="BR68" s="297">
        <v>0</v>
      </c>
      <c r="BS68" s="297">
        <v>22646</v>
      </c>
      <c r="BT68" s="397">
        <v>224206</v>
      </c>
      <c r="BU68" s="297">
        <v>68261</v>
      </c>
      <c r="BV68" s="297">
        <v>68261</v>
      </c>
      <c r="BW68" s="297">
        <v>64421</v>
      </c>
      <c r="BX68" s="297">
        <v>23263</v>
      </c>
      <c r="BY68" s="297">
        <v>0</v>
      </c>
      <c r="BZ68" s="297">
        <v>0</v>
      </c>
      <c r="CA68" s="297">
        <v>224206</v>
      </c>
      <c r="CB68" s="299">
        <v>19949</v>
      </c>
      <c r="CC68" s="297">
        <v>19949</v>
      </c>
      <c r="CD68" s="297">
        <v>0</v>
      </c>
      <c r="CE68" s="297">
        <v>0</v>
      </c>
      <c r="CF68" s="297">
        <v>0</v>
      </c>
      <c r="CG68" s="297">
        <v>0</v>
      </c>
      <c r="CH68" s="297">
        <v>0</v>
      </c>
      <c r="CI68" s="297">
        <v>19949</v>
      </c>
    </row>
    <row r="69" spans="1:87">
      <c r="A69" s="295">
        <v>30100</v>
      </c>
      <c r="B69" s="296" t="s">
        <v>422</v>
      </c>
      <c r="C69" s="299">
        <v>-11716315</v>
      </c>
      <c r="D69" s="297">
        <v>-12469513</v>
      </c>
      <c r="E69" s="297">
        <v>-5586374</v>
      </c>
      <c r="F69" s="297">
        <v>1773117</v>
      </c>
      <c r="G69" s="297">
        <v>0</v>
      </c>
      <c r="H69" s="297">
        <v>0</v>
      </c>
      <c r="I69" s="297">
        <v>-27999085</v>
      </c>
      <c r="J69" s="300">
        <v>200068770</v>
      </c>
      <c r="K69" s="301">
        <v>236019183</v>
      </c>
      <c r="L69" s="301">
        <v>170789540</v>
      </c>
      <c r="M69" s="301">
        <v>165174705</v>
      </c>
      <c r="N69" s="301">
        <v>245063932</v>
      </c>
      <c r="O69" s="300">
        <v>16818338.995772</v>
      </c>
      <c r="P69" s="301">
        <v>9610429.3699999992</v>
      </c>
      <c r="Q69" s="301">
        <v>7207909.6257720012</v>
      </c>
      <c r="R69" s="398">
        <v>6.8900000000000003E-2</v>
      </c>
      <c r="S69" s="399">
        <v>7.5079960000000003E-3</v>
      </c>
      <c r="T69" s="400">
        <v>200068770</v>
      </c>
      <c r="U69" s="400">
        <v>139483735.41364294</v>
      </c>
      <c r="V69" s="401">
        <v>1.4343519651713545</v>
      </c>
      <c r="W69" s="401">
        <v>0.1072915126032212</v>
      </c>
      <c r="X69" s="397">
        <v>11716625</v>
      </c>
      <c r="Y69" s="297">
        <v>3925597</v>
      </c>
      <c r="Z69" s="297">
        <v>3925597</v>
      </c>
      <c r="AA69" s="297">
        <v>3865431</v>
      </c>
      <c r="AB69" s="297">
        <v>0</v>
      </c>
      <c r="AC69" s="297">
        <v>0</v>
      </c>
      <c r="AD69" s="297">
        <v>0</v>
      </c>
      <c r="AE69" s="297">
        <v>11716625</v>
      </c>
      <c r="AF69" s="299">
        <v>11617889</v>
      </c>
      <c r="AG69" s="299">
        <v>4280542</v>
      </c>
      <c r="AH69" s="299">
        <v>2867618</v>
      </c>
      <c r="AI69" s="299">
        <v>2867618</v>
      </c>
      <c r="AJ69" s="299">
        <v>1602111</v>
      </c>
      <c r="AK69" s="299">
        <v>0</v>
      </c>
      <c r="AL69" s="299">
        <v>0</v>
      </c>
      <c r="AM69" s="297">
        <v>11617889</v>
      </c>
      <c r="AN69" s="397">
        <v>21673538</v>
      </c>
      <c r="AO69" s="297">
        <v>7737760</v>
      </c>
      <c r="AP69" s="297">
        <v>5454213</v>
      </c>
      <c r="AQ69" s="297">
        <v>5454213</v>
      </c>
      <c r="AR69" s="297">
        <v>3027353</v>
      </c>
      <c r="AS69" s="297">
        <v>0</v>
      </c>
      <c r="AT69" s="297">
        <v>0</v>
      </c>
      <c r="AU69" s="297">
        <v>21673538</v>
      </c>
      <c r="AV69" s="299">
        <v>53376733</v>
      </c>
      <c r="AW69" s="297">
        <v>20082170</v>
      </c>
      <c r="AX69" s="297">
        <v>20082170</v>
      </c>
      <c r="AY69" s="297">
        <v>13212392</v>
      </c>
      <c r="AZ69" s="297">
        <v>0</v>
      </c>
      <c r="BA69" s="297">
        <v>0</v>
      </c>
      <c r="BB69" s="297">
        <v>0</v>
      </c>
      <c r="BC69" s="297">
        <v>53376733</v>
      </c>
      <c r="BD69" s="397">
        <v>1820781</v>
      </c>
      <c r="BE69" s="297">
        <v>619566</v>
      </c>
      <c r="BF69" s="297">
        <v>540964</v>
      </c>
      <c r="BG69" s="297">
        <v>540964</v>
      </c>
      <c r="BH69" s="297">
        <v>119287</v>
      </c>
      <c r="BI69" s="297">
        <v>0</v>
      </c>
      <c r="BJ69" s="297">
        <v>0</v>
      </c>
      <c r="BK69" s="297">
        <v>1820781</v>
      </c>
      <c r="BL69" s="299">
        <v>222528</v>
      </c>
      <c r="BM69" s="297">
        <v>111264</v>
      </c>
      <c r="BN69" s="297">
        <v>111264</v>
      </c>
      <c r="BO69" s="297">
        <v>0</v>
      </c>
      <c r="BP69" s="297">
        <v>0</v>
      </c>
      <c r="BQ69" s="297">
        <v>0</v>
      </c>
      <c r="BR69" s="297">
        <v>0</v>
      </c>
      <c r="BS69" s="297">
        <v>222528</v>
      </c>
      <c r="BT69" s="397">
        <v>2203149</v>
      </c>
      <c r="BU69" s="297">
        <v>670766</v>
      </c>
      <c r="BV69" s="297">
        <v>670766</v>
      </c>
      <c r="BW69" s="297">
        <v>633029</v>
      </c>
      <c r="BX69" s="297">
        <v>228588</v>
      </c>
      <c r="BY69" s="297">
        <v>0</v>
      </c>
      <c r="BZ69" s="297">
        <v>0</v>
      </c>
      <c r="CA69" s="297">
        <v>2203149</v>
      </c>
      <c r="CB69" s="299">
        <v>196027</v>
      </c>
      <c r="CC69" s="297">
        <v>196027</v>
      </c>
      <c r="CD69" s="297">
        <v>0</v>
      </c>
      <c r="CE69" s="297">
        <v>0</v>
      </c>
      <c r="CF69" s="297">
        <v>0</v>
      </c>
      <c r="CG69" s="297">
        <v>0</v>
      </c>
      <c r="CH69" s="297">
        <v>0</v>
      </c>
      <c r="CI69" s="297">
        <v>196027</v>
      </c>
    </row>
    <row r="70" spans="1:87">
      <c r="A70" s="295">
        <v>30102</v>
      </c>
      <c r="B70" s="296" t="s">
        <v>423</v>
      </c>
      <c r="C70" s="299">
        <v>-13604</v>
      </c>
      <c r="D70" s="297">
        <v>-66869</v>
      </c>
      <c r="E70" s="297">
        <v>95761</v>
      </c>
      <c r="F70" s="297">
        <v>261516</v>
      </c>
      <c r="G70" s="297">
        <v>0</v>
      </c>
      <c r="H70" s="297">
        <v>0</v>
      </c>
      <c r="I70" s="297">
        <v>276804</v>
      </c>
      <c r="J70" s="300">
        <v>5170888</v>
      </c>
      <c r="K70" s="301">
        <v>6100046</v>
      </c>
      <c r="L70" s="301">
        <v>4414150</v>
      </c>
      <c r="M70" s="301">
        <v>4269031</v>
      </c>
      <c r="N70" s="301">
        <v>6333813</v>
      </c>
      <c r="O70" s="300">
        <v>434679.25275309995</v>
      </c>
      <c r="P70" s="301">
        <v>221575.09</v>
      </c>
      <c r="Q70" s="301">
        <v>213104.16275309995</v>
      </c>
      <c r="R70" s="398">
        <v>6.8900000000000003E-2</v>
      </c>
      <c r="S70" s="399">
        <v>1.9404829999999999E-4</v>
      </c>
      <c r="T70" s="400">
        <v>5170888</v>
      </c>
      <c r="U70" s="400">
        <v>3215893.9042089982</v>
      </c>
      <c r="V70" s="401">
        <v>1.6079162292115059</v>
      </c>
      <c r="W70" s="401">
        <v>0.1072915126032212</v>
      </c>
      <c r="X70" s="397">
        <v>1005728</v>
      </c>
      <c r="Y70" s="297">
        <v>282757</v>
      </c>
      <c r="Z70" s="297">
        <v>282757</v>
      </c>
      <c r="AA70" s="297">
        <v>265933</v>
      </c>
      <c r="AB70" s="297">
        <v>174281</v>
      </c>
      <c r="AC70" s="297">
        <v>0</v>
      </c>
      <c r="AD70" s="297">
        <v>0</v>
      </c>
      <c r="AE70" s="297">
        <v>1005728</v>
      </c>
      <c r="AF70" s="299">
        <v>2720</v>
      </c>
      <c r="AG70" s="299">
        <v>2720</v>
      </c>
      <c r="AH70" s="299">
        <v>0</v>
      </c>
      <c r="AI70" s="299">
        <v>0</v>
      </c>
      <c r="AJ70" s="299">
        <v>0</v>
      </c>
      <c r="AK70" s="299">
        <v>0</v>
      </c>
      <c r="AL70" s="299">
        <v>0</v>
      </c>
      <c r="AM70" s="297">
        <v>2720</v>
      </c>
      <c r="AN70" s="397">
        <v>560165</v>
      </c>
      <c r="AO70" s="297">
        <v>199987</v>
      </c>
      <c r="AP70" s="297">
        <v>140967</v>
      </c>
      <c r="AQ70" s="297">
        <v>140967</v>
      </c>
      <c r="AR70" s="297">
        <v>78244</v>
      </c>
      <c r="AS70" s="297">
        <v>0</v>
      </c>
      <c r="AT70" s="297">
        <v>0</v>
      </c>
      <c r="AU70" s="297">
        <v>560165</v>
      </c>
      <c r="AV70" s="299">
        <v>1379551</v>
      </c>
      <c r="AW70" s="297">
        <v>519035</v>
      </c>
      <c r="AX70" s="297">
        <v>519035</v>
      </c>
      <c r="AY70" s="297">
        <v>341482</v>
      </c>
      <c r="AZ70" s="297">
        <v>0</v>
      </c>
      <c r="BA70" s="297">
        <v>0</v>
      </c>
      <c r="BB70" s="297">
        <v>0</v>
      </c>
      <c r="BC70" s="297">
        <v>1379551</v>
      </c>
      <c r="BD70" s="397">
        <v>47060</v>
      </c>
      <c r="BE70" s="297">
        <v>16013</v>
      </c>
      <c r="BF70" s="297">
        <v>13982</v>
      </c>
      <c r="BG70" s="297">
        <v>13982</v>
      </c>
      <c r="BH70" s="297">
        <v>3083</v>
      </c>
      <c r="BI70" s="297">
        <v>0</v>
      </c>
      <c r="BJ70" s="297">
        <v>0</v>
      </c>
      <c r="BK70" s="297">
        <v>47060</v>
      </c>
      <c r="BL70" s="299">
        <v>5752</v>
      </c>
      <c r="BM70" s="297">
        <v>2876</v>
      </c>
      <c r="BN70" s="297">
        <v>2876</v>
      </c>
      <c r="BO70" s="297">
        <v>0</v>
      </c>
      <c r="BP70" s="297">
        <v>0</v>
      </c>
      <c r="BQ70" s="297">
        <v>0</v>
      </c>
      <c r="BR70" s="297">
        <v>0</v>
      </c>
      <c r="BS70" s="297">
        <v>5752</v>
      </c>
      <c r="BT70" s="397">
        <v>56942</v>
      </c>
      <c r="BU70" s="297">
        <v>17336</v>
      </c>
      <c r="BV70" s="297">
        <v>17336</v>
      </c>
      <c r="BW70" s="297">
        <v>16361</v>
      </c>
      <c r="BX70" s="297">
        <v>5908</v>
      </c>
      <c r="BY70" s="297">
        <v>0</v>
      </c>
      <c r="BZ70" s="297">
        <v>0</v>
      </c>
      <c r="CA70" s="297">
        <v>56942</v>
      </c>
      <c r="CB70" s="299">
        <v>5066</v>
      </c>
      <c r="CC70" s="297">
        <v>5066</v>
      </c>
      <c r="CD70" s="297">
        <v>0</v>
      </c>
      <c r="CE70" s="297">
        <v>0</v>
      </c>
      <c r="CF70" s="297">
        <v>0</v>
      </c>
      <c r="CG70" s="297">
        <v>0</v>
      </c>
      <c r="CH70" s="297">
        <v>0</v>
      </c>
      <c r="CI70" s="297">
        <v>5066</v>
      </c>
    </row>
    <row r="71" spans="1:87">
      <c r="A71" s="295">
        <v>30103</v>
      </c>
      <c r="B71" s="296" t="s">
        <v>424</v>
      </c>
      <c r="C71" s="299">
        <v>-126911</v>
      </c>
      <c r="D71" s="297">
        <v>-218919</v>
      </c>
      <c r="E71" s="297">
        <v>-175807</v>
      </c>
      <c r="F71" s="297">
        <v>179681</v>
      </c>
      <c r="G71" s="297">
        <v>0</v>
      </c>
      <c r="H71" s="297">
        <v>0</v>
      </c>
      <c r="I71" s="297">
        <v>-341956</v>
      </c>
      <c r="J71" s="300">
        <v>5943639</v>
      </c>
      <c r="K71" s="301">
        <v>7011653</v>
      </c>
      <c r="L71" s="301">
        <v>5073812</v>
      </c>
      <c r="M71" s="301">
        <v>4907007</v>
      </c>
      <c r="N71" s="301">
        <v>7280355</v>
      </c>
      <c r="O71" s="300">
        <v>499638.88970180001</v>
      </c>
      <c r="P71" s="301">
        <v>256559.28</v>
      </c>
      <c r="Q71" s="301">
        <v>243079.60970180001</v>
      </c>
      <c r="R71" s="398">
        <v>6.8900000000000003E-2</v>
      </c>
      <c r="S71" s="399">
        <v>2.2304740000000001E-4</v>
      </c>
      <c r="T71" s="400">
        <v>5943639</v>
      </c>
      <c r="U71" s="400">
        <v>3723647.0246734396</v>
      </c>
      <c r="V71" s="401">
        <v>1.5961875442587772</v>
      </c>
      <c r="W71" s="401">
        <v>0.1072915126032212</v>
      </c>
      <c r="X71" s="397">
        <v>786422</v>
      </c>
      <c r="Y71" s="297">
        <v>308495</v>
      </c>
      <c r="Z71" s="297">
        <v>280838</v>
      </c>
      <c r="AA71" s="297">
        <v>117679</v>
      </c>
      <c r="AB71" s="297">
        <v>79410</v>
      </c>
      <c r="AC71" s="297">
        <v>0</v>
      </c>
      <c r="AD71" s="297">
        <v>0</v>
      </c>
      <c r="AE71" s="297">
        <v>786422</v>
      </c>
      <c r="AF71" s="299">
        <v>293649</v>
      </c>
      <c r="AG71" s="299">
        <v>97883</v>
      </c>
      <c r="AH71" s="299">
        <v>97883</v>
      </c>
      <c r="AI71" s="299">
        <v>97883</v>
      </c>
      <c r="AJ71" s="299">
        <v>0</v>
      </c>
      <c r="AK71" s="299">
        <v>0</v>
      </c>
      <c r="AL71" s="299">
        <v>0</v>
      </c>
      <c r="AM71" s="297">
        <v>293649</v>
      </c>
      <c r="AN71" s="397">
        <v>643877</v>
      </c>
      <c r="AO71" s="297">
        <v>229873</v>
      </c>
      <c r="AP71" s="297">
        <v>162034</v>
      </c>
      <c r="AQ71" s="297">
        <v>162034</v>
      </c>
      <c r="AR71" s="297">
        <v>89937</v>
      </c>
      <c r="AS71" s="297">
        <v>0</v>
      </c>
      <c r="AT71" s="297">
        <v>0</v>
      </c>
      <c r="AU71" s="297">
        <v>643877</v>
      </c>
      <c r="AV71" s="299">
        <v>1585715</v>
      </c>
      <c r="AW71" s="297">
        <v>596601</v>
      </c>
      <c r="AX71" s="297">
        <v>596601</v>
      </c>
      <c r="AY71" s="297">
        <v>392513</v>
      </c>
      <c r="AZ71" s="297">
        <v>0</v>
      </c>
      <c r="BA71" s="297">
        <v>0</v>
      </c>
      <c r="BB71" s="297">
        <v>0</v>
      </c>
      <c r="BC71" s="297">
        <v>1585715</v>
      </c>
      <c r="BD71" s="397">
        <v>54092</v>
      </c>
      <c r="BE71" s="297">
        <v>18406</v>
      </c>
      <c r="BF71" s="297">
        <v>16071</v>
      </c>
      <c r="BG71" s="297">
        <v>16071</v>
      </c>
      <c r="BH71" s="297">
        <v>3544</v>
      </c>
      <c r="BI71" s="297">
        <v>0</v>
      </c>
      <c r="BJ71" s="297">
        <v>0</v>
      </c>
      <c r="BK71" s="297">
        <v>54092</v>
      </c>
      <c r="BL71" s="299">
        <v>6610</v>
      </c>
      <c r="BM71" s="297">
        <v>3305</v>
      </c>
      <c r="BN71" s="297">
        <v>3305</v>
      </c>
      <c r="BO71" s="297">
        <v>0</v>
      </c>
      <c r="BP71" s="297">
        <v>0</v>
      </c>
      <c r="BQ71" s="297">
        <v>0</v>
      </c>
      <c r="BR71" s="297">
        <v>0</v>
      </c>
      <c r="BS71" s="297">
        <v>6610</v>
      </c>
      <c r="BT71" s="397">
        <v>65451</v>
      </c>
      <c r="BU71" s="297">
        <v>19927</v>
      </c>
      <c r="BV71" s="297">
        <v>19927</v>
      </c>
      <c r="BW71" s="297">
        <v>18806</v>
      </c>
      <c r="BX71" s="297">
        <v>6791</v>
      </c>
      <c r="BY71" s="297">
        <v>0</v>
      </c>
      <c r="BZ71" s="297">
        <v>0</v>
      </c>
      <c r="CA71" s="297">
        <v>65451</v>
      </c>
      <c r="CB71" s="299">
        <v>5824</v>
      </c>
      <c r="CC71" s="297">
        <v>5824</v>
      </c>
      <c r="CD71" s="297">
        <v>0</v>
      </c>
      <c r="CE71" s="297">
        <v>0</v>
      </c>
      <c r="CF71" s="297">
        <v>0</v>
      </c>
      <c r="CG71" s="297">
        <v>0</v>
      </c>
      <c r="CH71" s="297">
        <v>0</v>
      </c>
      <c r="CI71" s="297">
        <v>5824</v>
      </c>
    </row>
    <row r="72" spans="1:87">
      <c r="A72" s="295">
        <v>30104</v>
      </c>
      <c r="B72" s="296" t="s">
        <v>425</v>
      </c>
      <c r="C72" s="299">
        <v>-109251</v>
      </c>
      <c r="D72" s="297">
        <v>-57848</v>
      </c>
      <c r="E72" s="297">
        <v>148283</v>
      </c>
      <c r="F72" s="297">
        <v>67530</v>
      </c>
      <c r="G72" s="297">
        <v>0</v>
      </c>
      <c r="H72" s="297">
        <v>0</v>
      </c>
      <c r="I72" s="297">
        <v>48714</v>
      </c>
      <c r="J72" s="300">
        <v>3677944</v>
      </c>
      <c r="K72" s="301">
        <v>4338835</v>
      </c>
      <c r="L72" s="301">
        <v>3139693</v>
      </c>
      <c r="M72" s="301">
        <v>3036473</v>
      </c>
      <c r="N72" s="301">
        <v>4505108</v>
      </c>
      <c r="O72" s="300">
        <v>309178.26728249999</v>
      </c>
      <c r="P72" s="301">
        <v>191396.45</v>
      </c>
      <c r="Q72" s="301">
        <v>117781.81728249998</v>
      </c>
      <c r="R72" s="398">
        <v>6.8900000000000003E-2</v>
      </c>
      <c r="S72" s="399">
        <v>1.380225E-4</v>
      </c>
      <c r="T72" s="400">
        <v>3677944</v>
      </c>
      <c r="U72" s="400">
        <v>2777887.518142235</v>
      </c>
      <c r="V72" s="401">
        <v>1.3240075330550802</v>
      </c>
      <c r="W72" s="401">
        <v>0.1072915126032212</v>
      </c>
      <c r="X72" s="397">
        <v>813451</v>
      </c>
      <c r="Y72" s="297">
        <v>269323</v>
      </c>
      <c r="Z72" s="297">
        <v>269323</v>
      </c>
      <c r="AA72" s="297">
        <v>269323</v>
      </c>
      <c r="AB72" s="297">
        <v>5482</v>
      </c>
      <c r="AC72" s="297">
        <v>0</v>
      </c>
      <c r="AD72" s="297">
        <v>0</v>
      </c>
      <c r="AE72" s="297">
        <v>813451</v>
      </c>
      <c r="AF72" s="299">
        <v>248203</v>
      </c>
      <c r="AG72" s="299">
        <v>169713</v>
      </c>
      <c r="AH72" s="299">
        <v>78490</v>
      </c>
      <c r="AI72" s="299">
        <v>0</v>
      </c>
      <c r="AJ72" s="299">
        <v>0</v>
      </c>
      <c r="AK72" s="299">
        <v>0</v>
      </c>
      <c r="AL72" s="299">
        <v>0</v>
      </c>
      <c r="AM72" s="297">
        <v>248203</v>
      </c>
      <c r="AN72" s="397">
        <v>398433</v>
      </c>
      <c r="AO72" s="297">
        <v>142246</v>
      </c>
      <c r="AP72" s="297">
        <v>100267</v>
      </c>
      <c r="AQ72" s="297">
        <v>100267</v>
      </c>
      <c r="AR72" s="297">
        <v>55653</v>
      </c>
      <c r="AS72" s="297">
        <v>0</v>
      </c>
      <c r="AT72" s="297">
        <v>0</v>
      </c>
      <c r="AU72" s="297">
        <v>398433</v>
      </c>
      <c r="AV72" s="299">
        <v>981246</v>
      </c>
      <c r="AW72" s="297">
        <v>369179</v>
      </c>
      <c r="AX72" s="297">
        <v>369179</v>
      </c>
      <c r="AY72" s="297">
        <v>242889</v>
      </c>
      <c r="AZ72" s="297">
        <v>0</v>
      </c>
      <c r="BA72" s="297">
        <v>0</v>
      </c>
      <c r="BB72" s="297">
        <v>0</v>
      </c>
      <c r="BC72" s="297">
        <v>981246</v>
      </c>
      <c r="BD72" s="397">
        <v>33473</v>
      </c>
      <c r="BE72" s="297">
        <v>11390</v>
      </c>
      <c r="BF72" s="297">
        <v>9945</v>
      </c>
      <c r="BG72" s="297">
        <v>9945</v>
      </c>
      <c r="BH72" s="297">
        <v>2193</v>
      </c>
      <c r="BI72" s="297">
        <v>0</v>
      </c>
      <c r="BJ72" s="297">
        <v>0</v>
      </c>
      <c r="BK72" s="297">
        <v>33473</v>
      </c>
      <c r="BL72" s="299">
        <v>4090</v>
      </c>
      <c r="BM72" s="297">
        <v>2045</v>
      </c>
      <c r="BN72" s="297">
        <v>2045</v>
      </c>
      <c r="BO72" s="297">
        <v>0</v>
      </c>
      <c r="BP72" s="297">
        <v>0</v>
      </c>
      <c r="BQ72" s="297">
        <v>0</v>
      </c>
      <c r="BR72" s="297">
        <v>0</v>
      </c>
      <c r="BS72" s="297">
        <v>4090</v>
      </c>
      <c r="BT72" s="397">
        <v>40501</v>
      </c>
      <c r="BU72" s="297">
        <v>12331</v>
      </c>
      <c r="BV72" s="297">
        <v>12331</v>
      </c>
      <c r="BW72" s="297">
        <v>11637</v>
      </c>
      <c r="BX72" s="297">
        <v>4202</v>
      </c>
      <c r="BY72" s="297">
        <v>0</v>
      </c>
      <c r="BZ72" s="297">
        <v>0</v>
      </c>
      <c r="CA72" s="297">
        <v>40501</v>
      </c>
      <c r="CB72" s="299">
        <v>3604</v>
      </c>
      <c r="CC72" s="297">
        <v>3604</v>
      </c>
      <c r="CD72" s="297">
        <v>0</v>
      </c>
      <c r="CE72" s="297">
        <v>0</v>
      </c>
      <c r="CF72" s="297">
        <v>0</v>
      </c>
      <c r="CG72" s="297">
        <v>0</v>
      </c>
      <c r="CH72" s="297">
        <v>0</v>
      </c>
      <c r="CI72" s="297">
        <v>3604</v>
      </c>
    </row>
    <row r="73" spans="1:87">
      <c r="A73" s="295">
        <v>30105</v>
      </c>
      <c r="B73" s="296" t="s">
        <v>426</v>
      </c>
      <c r="C73" s="299">
        <v>-1572661</v>
      </c>
      <c r="D73" s="297">
        <v>-1619367</v>
      </c>
      <c r="E73" s="297">
        <v>-550449</v>
      </c>
      <c r="F73" s="297">
        <v>264889</v>
      </c>
      <c r="G73" s="297">
        <v>0</v>
      </c>
      <c r="H73" s="297">
        <v>0</v>
      </c>
      <c r="I73" s="297">
        <v>-3477588</v>
      </c>
      <c r="J73" s="300">
        <v>18276223</v>
      </c>
      <c r="K73" s="301">
        <v>21560282</v>
      </c>
      <c r="L73" s="301">
        <v>15601574</v>
      </c>
      <c r="M73" s="301">
        <v>15088660</v>
      </c>
      <c r="N73" s="301">
        <v>22386517</v>
      </c>
      <c r="O73" s="300">
        <v>1536350.2616324001</v>
      </c>
      <c r="P73" s="301">
        <v>1030658.4000000003</v>
      </c>
      <c r="Q73" s="301">
        <v>505691.86163239984</v>
      </c>
      <c r="R73" s="398">
        <v>6.8900000000000003E-2</v>
      </c>
      <c r="S73" s="399">
        <v>6.8585320000000001E-4</v>
      </c>
      <c r="T73" s="400">
        <v>18276223</v>
      </c>
      <c r="U73" s="400">
        <v>14958757.619738756</v>
      </c>
      <c r="V73" s="401">
        <v>1.2217741248700826</v>
      </c>
      <c r="W73" s="401">
        <v>0.1072915126032212</v>
      </c>
      <c r="X73" s="397">
        <v>283356</v>
      </c>
      <c r="Y73" s="297">
        <v>94452</v>
      </c>
      <c r="Z73" s="297">
        <v>94452</v>
      </c>
      <c r="AA73" s="297">
        <v>94452</v>
      </c>
      <c r="AB73" s="297">
        <v>0</v>
      </c>
      <c r="AC73" s="297">
        <v>0</v>
      </c>
      <c r="AD73" s="297">
        <v>0</v>
      </c>
      <c r="AE73" s="297">
        <v>283356</v>
      </c>
      <c r="AF73" s="299">
        <v>1194216</v>
      </c>
      <c r="AG73" s="299">
        <v>629255</v>
      </c>
      <c r="AH73" s="299">
        <v>478087</v>
      </c>
      <c r="AI73" s="299">
        <v>43437</v>
      </c>
      <c r="AJ73" s="299">
        <v>43437</v>
      </c>
      <c r="AK73" s="299">
        <v>0</v>
      </c>
      <c r="AL73" s="299">
        <v>0</v>
      </c>
      <c r="AM73" s="297">
        <v>1194216</v>
      </c>
      <c r="AN73" s="397">
        <v>1979871</v>
      </c>
      <c r="AO73" s="297">
        <v>706842</v>
      </c>
      <c r="AP73" s="297">
        <v>498241</v>
      </c>
      <c r="AQ73" s="297">
        <v>498241</v>
      </c>
      <c r="AR73" s="297">
        <v>276548</v>
      </c>
      <c r="AS73" s="297">
        <v>0</v>
      </c>
      <c r="AT73" s="297">
        <v>0</v>
      </c>
      <c r="AU73" s="297">
        <v>1979871</v>
      </c>
      <c r="AV73" s="299">
        <v>4875949</v>
      </c>
      <c r="AW73" s="297">
        <v>1834500</v>
      </c>
      <c r="AX73" s="297">
        <v>1834500</v>
      </c>
      <c r="AY73" s="297">
        <v>1206948</v>
      </c>
      <c r="AZ73" s="297">
        <v>0</v>
      </c>
      <c r="BA73" s="297">
        <v>0</v>
      </c>
      <c r="BB73" s="297">
        <v>0</v>
      </c>
      <c r="BC73" s="297">
        <v>4875949</v>
      </c>
      <c r="BD73" s="397">
        <v>166328</v>
      </c>
      <c r="BE73" s="297">
        <v>56597</v>
      </c>
      <c r="BF73" s="297">
        <v>49417</v>
      </c>
      <c r="BG73" s="297">
        <v>49417</v>
      </c>
      <c r="BH73" s="297">
        <v>10897</v>
      </c>
      <c r="BI73" s="297">
        <v>0</v>
      </c>
      <c r="BJ73" s="297">
        <v>0</v>
      </c>
      <c r="BK73" s="297">
        <v>166328</v>
      </c>
      <c r="BL73" s="299">
        <v>20328</v>
      </c>
      <c r="BM73" s="297">
        <v>10164</v>
      </c>
      <c r="BN73" s="297">
        <v>10164</v>
      </c>
      <c r="BO73" s="297">
        <v>0</v>
      </c>
      <c r="BP73" s="297">
        <v>0</v>
      </c>
      <c r="BQ73" s="297">
        <v>0</v>
      </c>
      <c r="BR73" s="297">
        <v>0</v>
      </c>
      <c r="BS73" s="297">
        <v>20328</v>
      </c>
      <c r="BT73" s="397">
        <v>201257</v>
      </c>
      <c r="BU73" s="297">
        <v>61274</v>
      </c>
      <c r="BV73" s="297">
        <v>61274</v>
      </c>
      <c r="BW73" s="297">
        <v>57827</v>
      </c>
      <c r="BX73" s="297">
        <v>20881</v>
      </c>
      <c r="BY73" s="297">
        <v>0</v>
      </c>
      <c r="BZ73" s="297">
        <v>0</v>
      </c>
      <c r="CA73" s="297">
        <v>201257</v>
      </c>
      <c r="CB73" s="299">
        <v>17907</v>
      </c>
      <c r="CC73" s="297">
        <v>17907</v>
      </c>
      <c r="CD73" s="297">
        <v>0</v>
      </c>
      <c r="CE73" s="297">
        <v>0</v>
      </c>
      <c r="CF73" s="297">
        <v>0</v>
      </c>
      <c r="CG73" s="297">
        <v>0</v>
      </c>
      <c r="CH73" s="297">
        <v>0</v>
      </c>
      <c r="CI73" s="297">
        <v>17907</v>
      </c>
    </row>
    <row r="74" spans="1:87">
      <c r="A74" s="295">
        <v>30200</v>
      </c>
      <c r="B74" s="296" t="s">
        <v>427</v>
      </c>
      <c r="C74" s="299">
        <v>-2853944</v>
      </c>
      <c r="D74" s="297">
        <v>-3062124</v>
      </c>
      <c r="E74" s="297">
        <v>-1301141</v>
      </c>
      <c r="F74" s="297">
        <v>495187</v>
      </c>
      <c r="G74" s="297">
        <v>0</v>
      </c>
      <c r="H74" s="297">
        <v>0</v>
      </c>
      <c r="I74" s="297">
        <v>-6722022</v>
      </c>
      <c r="J74" s="300">
        <v>44881860</v>
      </c>
      <c r="K74" s="301">
        <v>52946694</v>
      </c>
      <c r="L74" s="301">
        <v>38313587</v>
      </c>
      <c r="M74" s="301">
        <v>37053999</v>
      </c>
      <c r="N74" s="301">
        <v>54975723</v>
      </c>
      <c r="O74" s="300">
        <v>3772894.4042449999</v>
      </c>
      <c r="P74" s="301">
        <v>2265497.2800000003</v>
      </c>
      <c r="Q74" s="301">
        <v>1507397.1242449996</v>
      </c>
      <c r="R74" s="398">
        <v>6.8900000000000003E-2</v>
      </c>
      <c r="S74" s="399">
        <v>1.684285E-3</v>
      </c>
      <c r="T74" s="400">
        <v>44881860</v>
      </c>
      <c r="U74" s="400">
        <v>32880947.460087083</v>
      </c>
      <c r="V74" s="401">
        <v>1.3649807401225393</v>
      </c>
      <c r="W74" s="401">
        <v>0.1072915126032212</v>
      </c>
      <c r="X74" s="397">
        <v>2912574</v>
      </c>
      <c r="Y74" s="297">
        <v>970858</v>
      </c>
      <c r="Z74" s="297">
        <v>970858</v>
      </c>
      <c r="AA74" s="297">
        <v>970858</v>
      </c>
      <c r="AB74" s="297">
        <v>0</v>
      </c>
      <c r="AC74" s="297">
        <v>0</v>
      </c>
      <c r="AD74" s="297">
        <v>0</v>
      </c>
      <c r="AE74" s="297">
        <v>2912574</v>
      </c>
      <c r="AF74" s="299">
        <v>3331350</v>
      </c>
      <c r="AG74" s="299">
        <v>1276081</v>
      </c>
      <c r="AH74" s="299">
        <v>998330</v>
      </c>
      <c r="AI74" s="299">
        <v>794954</v>
      </c>
      <c r="AJ74" s="299">
        <v>261985</v>
      </c>
      <c r="AK74" s="299">
        <v>0</v>
      </c>
      <c r="AL74" s="299">
        <v>0</v>
      </c>
      <c r="AM74" s="297">
        <v>3331350</v>
      </c>
      <c r="AN74" s="397">
        <v>4862072</v>
      </c>
      <c r="AO74" s="297">
        <v>1735828</v>
      </c>
      <c r="AP74" s="297">
        <v>1223555</v>
      </c>
      <c r="AQ74" s="297">
        <v>1223555</v>
      </c>
      <c r="AR74" s="297">
        <v>679133</v>
      </c>
      <c r="AS74" s="297">
        <v>0</v>
      </c>
      <c r="AT74" s="297">
        <v>0</v>
      </c>
      <c r="AU74" s="297">
        <v>4862072</v>
      </c>
      <c r="AV74" s="299">
        <v>11974118</v>
      </c>
      <c r="AW74" s="297">
        <v>4505077</v>
      </c>
      <c r="AX74" s="297">
        <v>4505077</v>
      </c>
      <c r="AY74" s="297">
        <v>2963965</v>
      </c>
      <c r="AZ74" s="297">
        <v>0</v>
      </c>
      <c r="BA74" s="297">
        <v>0</v>
      </c>
      <c r="BB74" s="297">
        <v>0</v>
      </c>
      <c r="BC74" s="297">
        <v>11974118</v>
      </c>
      <c r="BD74" s="397">
        <v>408461</v>
      </c>
      <c r="BE74" s="297">
        <v>138989</v>
      </c>
      <c r="BF74" s="297">
        <v>121356</v>
      </c>
      <c r="BG74" s="297">
        <v>121356</v>
      </c>
      <c r="BH74" s="297">
        <v>26760</v>
      </c>
      <c r="BI74" s="297">
        <v>0</v>
      </c>
      <c r="BJ74" s="297">
        <v>0</v>
      </c>
      <c r="BK74" s="297">
        <v>408461</v>
      </c>
      <c r="BL74" s="299">
        <v>49920</v>
      </c>
      <c r="BM74" s="297">
        <v>24960</v>
      </c>
      <c r="BN74" s="297">
        <v>24960</v>
      </c>
      <c r="BO74" s="297">
        <v>0</v>
      </c>
      <c r="BP74" s="297">
        <v>0</v>
      </c>
      <c r="BQ74" s="297">
        <v>0</v>
      </c>
      <c r="BR74" s="297">
        <v>0</v>
      </c>
      <c r="BS74" s="297">
        <v>49920</v>
      </c>
      <c r="BT74" s="397">
        <v>494237</v>
      </c>
      <c r="BU74" s="297">
        <v>150474</v>
      </c>
      <c r="BV74" s="297">
        <v>150474</v>
      </c>
      <c r="BW74" s="297">
        <v>142009</v>
      </c>
      <c r="BX74" s="297">
        <v>51280</v>
      </c>
      <c r="BY74" s="297">
        <v>0</v>
      </c>
      <c r="BZ74" s="297">
        <v>0</v>
      </c>
      <c r="CA74" s="297">
        <v>494237</v>
      </c>
      <c r="CB74" s="299">
        <v>43975</v>
      </c>
      <c r="CC74" s="297">
        <v>43975</v>
      </c>
      <c r="CD74" s="297">
        <v>0</v>
      </c>
      <c r="CE74" s="297">
        <v>0</v>
      </c>
      <c r="CF74" s="297">
        <v>0</v>
      </c>
      <c r="CG74" s="297">
        <v>0</v>
      </c>
      <c r="CH74" s="297">
        <v>0</v>
      </c>
      <c r="CI74" s="297">
        <v>43975</v>
      </c>
    </row>
    <row r="75" spans="1:87">
      <c r="A75" s="295">
        <v>30300</v>
      </c>
      <c r="B75" s="296" t="s">
        <v>428</v>
      </c>
      <c r="C75" s="299">
        <v>-710067</v>
      </c>
      <c r="D75" s="297">
        <v>-872888</v>
      </c>
      <c r="E75" s="297">
        <v>-283375</v>
      </c>
      <c r="F75" s="297">
        <v>524678</v>
      </c>
      <c r="G75" s="297">
        <v>0</v>
      </c>
      <c r="H75" s="297">
        <v>0</v>
      </c>
      <c r="I75" s="297">
        <v>-1341652</v>
      </c>
      <c r="J75" s="300">
        <v>15281500</v>
      </c>
      <c r="K75" s="301">
        <v>18027436</v>
      </c>
      <c r="L75" s="301">
        <v>13045116</v>
      </c>
      <c r="M75" s="301">
        <v>12616248</v>
      </c>
      <c r="N75" s="301">
        <v>18718286</v>
      </c>
      <c r="O75" s="300">
        <v>1284605.4877899999</v>
      </c>
      <c r="P75" s="301">
        <v>761410.04999999993</v>
      </c>
      <c r="Q75" s="301">
        <v>523195.43779</v>
      </c>
      <c r="R75" s="398">
        <v>6.8900000000000003E-2</v>
      </c>
      <c r="S75" s="399">
        <v>5.7346999999999997E-4</v>
      </c>
      <c r="T75" s="400">
        <v>15281500</v>
      </c>
      <c r="U75" s="400">
        <v>11050944.121915819</v>
      </c>
      <c r="V75" s="401">
        <v>1.3828230268302868</v>
      </c>
      <c r="W75" s="401">
        <v>0.1072915126032212</v>
      </c>
      <c r="X75" s="397">
        <v>1423689</v>
      </c>
      <c r="Y75" s="297">
        <v>385605</v>
      </c>
      <c r="Z75" s="297">
        <v>385605</v>
      </c>
      <c r="AA75" s="297">
        <v>385605</v>
      </c>
      <c r="AB75" s="297">
        <v>266874</v>
      </c>
      <c r="AC75" s="297">
        <v>0</v>
      </c>
      <c r="AD75" s="297">
        <v>0</v>
      </c>
      <c r="AE75" s="297">
        <v>1423689</v>
      </c>
      <c r="AF75" s="299">
        <v>619195</v>
      </c>
      <c r="AG75" s="299">
        <v>227877</v>
      </c>
      <c r="AH75" s="299">
        <v>225246</v>
      </c>
      <c r="AI75" s="299">
        <v>166072</v>
      </c>
      <c r="AJ75" s="299">
        <v>0</v>
      </c>
      <c r="AK75" s="299">
        <v>0</v>
      </c>
      <c r="AL75" s="299">
        <v>0</v>
      </c>
      <c r="AM75" s="297">
        <v>619195</v>
      </c>
      <c r="AN75" s="397">
        <v>1655452</v>
      </c>
      <c r="AO75" s="297">
        <v>591020</v>
      </c>
      <c r="AP75" s="297">
        <v>416599</v>
      </c>
      <c r="AQ75" s="297">
        <v>416599</v>
      </c>
      <c r="AR75" s="297">
        <v>231233</v>
      </c>
      <c r="AS75" s="297">
        <v>0</v>
      </c>
      <c r="AT75" s="297">
        <v>0</v>
      </c>
      <c r="AU75" s="297">
        <v>1655452</v>
      </c>
      <c r="AV75" s="299">
        <v>4076981</v>
      </c>
      <c r="AW75" s="297">
        <v>1533901</v>
      </c>
      <c r="AX75" s="297">
        <v>1533901</v>
      </c>
      <c r="AY75" s="297">
        <v>1009179</v>
      </c>
      <c r="AZ75" s="297">
        <v>0</v>
      </c>
      <c r="BA75" s="297">
        <v>0</v>
      </c>
      <c r="BB75" s="297">
        <v>0</v>
      </c>
      <c r="BC75" s="297">
        <v>4076981</v>
      </c>
      <c r="BD75" s="397">
        <v>139072</v>
      </c>
      <c r="BE75" s="297">
        <v>47323</v>
      </c>
      <c r="BF75" s="297">
        <v>41319</v>
      </c>
      <c r="BG75" s="297">
        <v>41319</v>
      </c>
      <c r="BH75" s="297">
        <v>9111</v>
      </c>
      <c r="BI75" s="297">
        <v>0</v>
      </c>
      <c r="BJ75" s="297">
        <v>0</v>
      </c>
      <c r="BK75" s="297">
        <v>139072</v>
      </c>
      <c r="BL75" s="299">
        <v>16996</v>
      </c>
      <c r="BM75" s="297">
        <v>8498</v>
      </c>
      <c r="BN75" s="297">
        <v>8498</v>
      </c>
      <c r="BO75" s="297">
        <v>0</v>
      </c>
      <c r="BP75" s="297">
        <v>0</v>
      </c>
      <c r="BQ75" s="297">
        <v>0</v>
      </c>
      <c r="BR75" s="297">
        <v>0</v>
      </c>
      <c r="BS75" s="297">
        <v>16996</v>
      </c>
      <c r="BT75" s="397">
        <v>168279</v>
      </c>
      <c r="BU75" s="297">
        <v>51234</v>
      </c>
      <c r="BV75" s="297">
        <v>51234</v>
      </c>
      <c r="BW75" s="297">
        <v>48352</v>
      </c>
      <c r="BX75" s="297">
        <v>17460</v>
      </c>
      <c r="BY75" s="297">
        <v>0</v>
      </c>
      <c r="BZ75" s="297">
        <v>0</v>
      </c>
      <c r="CA75" s="297">
        <v>168279</v>
      </c>
      <c r="CB75" s="299">
        <v>14973</v>
      </c>
      <c r="CC75" s="297">
        <v>14973</v>
      </c>
      <c r="CD75" s="297">
        <v>0</v>
      </c>
      <c r="CE75" s="297">
        <v>0</v>
      </c>
      <c r="CF75" s="297">
        <v>0</v>
      </c>
      <c r="CG75" s="297">
        <v>0</v>
      </c>
      <c r="CH75" s="297">
        <v>0</v>
      </c>
      <c r="CI75" s="297">
        <v>14973</v>
      </c>
    </row>
    <row r="76" spans="1:87">
      <c r="A76" s="295">
        <v>30400</v>
      </c>
      <c r="B76" s="296" t="s">
        <v>429</v>
      </c>
      <c r="C76" s="299">
        <v>-1385637</v>
      </c>
      <c r="D76" s="297">
        <v>-1502473</v>
      </c>
      <c r="E76" s="297">
        <v>-593307</v>
      </c>
      <c r="F76" s="297">
        <v>901903</v>
      </c>
      <c r="G76" s="297">
        <v>0</v>
      </c>
      <c r="H76" s="297">
        <v>0</v>
      </c>
      <c r="I76" s="297">
        <v>-2579514</v>
      </c>
      <c r="J76" s="300">
        <v>28216685</v>
      </c>
      <c r="K76" s="301">
        <v>33286949</v>
      </c>
      <c r="L76" s="301">
        <v>24087291</v>
      </c>
      <c r="M76" s="301">
        <v>23295403</v>
      </c>
      <c r="N76" s="301">
        <v>34562575</v>
      </c>
      <c r="O76" s="300">
        <v>2371973.2847128999</v>
      </c>
      <c r="P76" s="301">
        <v>1499174.0500000003</v>
      </c>
      <c r="Q76" s="301">
        <v>872799.23471289966</v>
      </c>
      <c r="R76" s="398">
        <v>6.8900000000000003E-2</v>
      </c>
      <c r="S76" s="399">
        <v>1.0588896999999999E-3</v>
      </c>
      <c r="T76" s="400">
        <v>28216685</v>
      </c>
      <c r="U76" s="400">
        <v>21758694.484760527</v>
      </c>
      <c r="V76" s="401">
        <v>1.2968004592261984</v>
      </c>
      <c r="W76" s="401">
        <v>0.1072915126032212</v>
      </c>
      <c r="X76" s="397">
        <v>2362465</v>
      </c>
      <c r="Y76" s="297">
        <v>668890</v>
      </c>
      <c r="Z76" s="297">
        <v>668890</v>
      </c>
      <c r="AA76" s="297">
        <v>598807</v>
      </c>
      <c r="AB76" s="297">
        <v>425878</v>
      </c>
      <c r="AC76" s="297">
        <v>0</v>
      </c>
      <c r="AD76" s="297">
        <v>0</v>
      </c>
      <c r="AE76" s="297">
        <v>2362465</v>
      </c>
      <c r="AF76" s="299">
        <v>979205</v>
      </c>
      <c r="AG76" s="299">
        <v>452177</v>
      </c>
      <c r="AH76" s="299">
        <v>263514</v>
      </c>
      <c r="AI76" s="299">
        <v>263514</v>
      </c>
      <c r="AJ76" s="299">
        <v>0</v>
      </c>
      <c r="AK76" s="299">
        <v>0</v>
      </c>
      <c r="AL76" s="299">
        <v>0</v>
      </c>
      <c r="AM76" s="297">
        <v>979205</v>
      </c>
      <c r="AN76" s="397">
        <v>3056726</v>
      </c>
      <c r="AO76" s="297">
        <v>1091294</v>
      </c>
      <c r="AP76" s="297">
        <v>769235</v>
      </c>
      <c r="AQ76" s="297">
        <v>769235</v>
      </c>
      <c r="AR76" s="297">
        <v>426963</v>
      </c>
      <c r="AS76" s="297">
        <v>0</v>
      </c>
      <c r="AT76" s="297">
        <v>0</v>
      </c>
      <c r="AU76" s="297">
        <v>3056726</v>
      </c>
      <c r="AV76" s="299">
        <v>7527984</v>
      </c>
      <c r="AW76" s="297">
        <v>2832288</v>
      </c>
      <c r="AX76" s="297">
        <v>2832288</v>
      </c>
      <c r="AY76" s="297">
        <v>1863409</v>
      </c>
      <c r="AZ76" s="297">
        <v>0</v>
      </c>
      <c r="BA76" s="297">
        <v>0</v>
      </c>
      <c r="BB76" s="297">
        <v>0</v>
      </c>
      <c r="BC76" s="297">
        <v>7527984</v>
      </c>
      <c r="BD76" s="397">
        <v>256794</v>
      </c>
      <c r="BE76" s="297">
        <v>87380</v>
      </c>
      <c r="BF76" s="297">
        <v>76295</v>
      </c>
      <c r="BG76" s="297">
        <v>76295</v>
      </c>
      <c r="BH76" s="297">
        <v>16824</v>
      </c>
      <c r="BI76" s="297">
        <v>0</v>
      </c>
      <c r="BJ76" s="297">
        <v>0</v>
      </c>
      <c r="BK76" s="297">
        <v>256794</v>
      </c>
      <c r="BL76" s="299">
        <v>31384</v>
      </c>
      <c r="BM76" s="297">
        <v>15692</v>
      </c>
      <c r="BN76" s="297">
        <v>15692</v>
      </c>
      <c r="BO76" s="297">
        <v>0</v>
      </c>
      <c r="BP76" s="297">
        <v>0</v>
      </c>
      <c r="BQ76" s="297">
        <v>0</v>
      </c>
      <c r="BR76" s="297">
        <v>0</v>
      </c>
      <c r="BS76" s="297">
        <v>31384</v>
      </c>
      <c r="BT76" s="397">
        <v>310721</v>
      </c>
      <c r="BU76" s="297">
        <v>94601</v>
      </c>
      <c r="BV76" s="297">
        <v>94601</v>
      </c>
      <c r="BW76" s="297">
        <v>89279</v>
      </c>
      <c r="BX76" s="297">
        <v>32239</v>
      </c>
      <c r="BY76" s="297">
        <v>0</v>
      </c>
      <c r="BZ76" s="297">
        <v>0</v>
      </c>
      <c r="CA76" s="297">
        <v>310721</v>
      </c>
      <c r="CB76" s="299">
        <v>27647</v>
      </c>
      <c r="CC76" s="297">
        <v>27647</v>
      </c>
      <c r="CD76" s="297">
        <v>0</v>
      </c>
      <c r="CE76" s="297">
        <v>0</v>
      </c>
      <c r="CF76" s="297">
        <v>0</v>
      </c>
      <c r="CG76" s="297">
        <v>0</v>
      </c>
      <c r="CH76" s="297">
        <v>0</v>
      </c>
      <c r="CI76" s="297">
        <v>27647</v>
      </c>
    </row>
    <row r="77" spans="1:87">
      <c r="A77" s="295">
        <v>30405</v>
      </c>
      <c r="B77" s="296" t="s">
        <v>430</v>
      </c>
      <c r="C77" s="299">
        <v>-1416939</v>
      </c>
      <c r="D77" s="297">
        <v>-1055316</v>
      </c>
      <c r="E77" s="297">
        <v>-406866</v>
      </c>
      <c r="F77" s="297">
        <v>223514</v>
      </c>
      <c r="G77" s="297">
        <v>0</v>
      </c>
      <c r="H77" s="297">
        <v>0</v>
      </c>
      <c r="I77" s="297">
        <v>-2655607</v>
      </c>
      <c r="J77" s="300">
        <v>16206445</v>
      </c>
      <c r="K77" s="301">
        <v>19118586</v>
      </c>
      <c r="L77" s="301">
        <v>13834699</v>
      </c>
      <c r="M77" s="301">
        <v>13379873</v>
      </c>
      <c r="N77" s="301">
        <v>19851250</v>
      </c>
      <c r="O77" s="300">
        <v>1362358.9862885</v>
      </c>
      <c r="P77" s="301">
        <v>879922.24000000011</v>
      </c>
      <c r="Q77" s="301">
        <v>482436.74628849991</v>
      </c>
      <c r="R77" s="398">
        <v>6.8900000000000003E-2</v>
      </c>
      <c r="S77" s="399">
        <v>6.081805E-4</v>
      </c>
      <c r="T77" s="400">
        <v>16206445</v>
      </c>
      <c r="U77" s="400">
        <v>12771004.934687955</v>
      </c>
      <c r="V77" s="401">
        <v>1.2690031115704041</v>
      </c>
      <c r="W77" s="401">
        <v>0.1072915126032212</v>
      </c>
      <c r="X77" s="397">
        <v>529128</v>
      </c>
      <c r="Y77" s="297">
        <v>176376</v>
      </c>
      <c r="Z77" s="297">
        <v>176376</v>
      </c>
      <c r="AA77" s="297">
        <v>176376</v>
      </c>
      <c r="AB77" s="297">
        <v>0</v>
      </c>
      <c r="AC77" s="297">
        <v>0</v>
      </c>
      <c r="AD77" s="297">
        <v>0</v>
      </c>
      <c r="AE77" s="297">
        <v>529128</v>
      </c>
      <c r="AF77" s="299">
        <v>908688</v>
      </c>
      <c r="AG77" s="299">
        <v>672994</v>
      </c>
      <c r="AH77" s="299">
        <v>135906</v>
      </c>
      <c r="AI77" s="299">
        <v>49894</v>
      </c>
      <c r="AJ77" s="299">
        <v>49894</v>
      </c>
      <c r="AK77" s="299">
        <v>0</v>
      </c>
      <c r="AL77" s="299">
        <v>0</v>
      </c>
      <c r="AM77" s="297">
        <v>908688</v>
      </c>
      <c r="AN77" s="397">
        <v>1755651</v>
      </c>
      <c r="AO77" s="297">
        <v>626792</v>
      </c>
      <c r="AP77" s="297">
        <v>441815</v>
      </c>
      <c r="AQ77" s="297">
        <v>441815</v>
      </c>
      <c r="AR77" s="297">
        <v>245229</v>
      </c>
      <c r="AS77" s="297">
        <v>0</v>
      </c>
      <c r="AT77" s="297">
        <v>0</v>
      </c>
      <c r="AU77" s="297">
        <v>1755651</v>
      </c>
      <c r="AV77" s="299">
        <v>4323749</v>
      </c>
      <c r="AW77" s="297">
        <v>1626744</v>
      </c>
      <c r="AX77" s="297">
        <v>1626744</v>
      </c>
      <c r="AY77" s="297">
        <v>1070262</v>
      </c>
      <c r="AZ77" s="297">
        <v>0</v>
      </c>
      <c r="BA77" s="297">
        <v>0</v>
      </c>
      <c r="BB77" s="297">
        <v>0</v>
      </c>
      <c r="BC77" s="297">
        <v>4323749</v>
      </c>
      <c r="BD77" s="397">
        <v>147491</v>
      </c>
      <c r="BE77" s="297">
        <v>50188</v>
      </c>
      <c r="BF77" s="297">
        <v>43820</v>
      </c>
      <c r="BG77" s="297">
        <v>43820</v>
      </c>
      <c r="BH77" s="297">
        <v>9663</v>
      </c>
      <c r="BI77" s="297">
        <v>0</v>
      </c>
      <c r="BJ77" s="297">
        <v>0</v>
      </c>
      <c r="BK77" s="297">
        <v>147491</v>
      </c>
      <c r="BL77" s="299">
        <v>18026</v>
      </c>
      <c r="BM77" s="297">
        <v>9013</v>
      </c>
      <c r="BN77" s="297">
        <v>9013</v>
      </c>
      <c r="BO77" s="297">
        <v>0</v>
      </c>
      <c r="BP77" s="297">
        <v>0</v>
      </c>
      <c r="BQ77" s="297">
        <v>0</v>
      </c>
      <c r="BR77" s="297">
        <v>0</v>
      </c>
      <c r="BS77" s="297">
        <v>18026</v>
      </c>
      <c r="BT77" s="397">
        <v>178465</v>
      </c>
      <c r="BU77" s="297">
        <v>54335</v>
      </c>
      <c r="BV77" s="297">
        <v>54335</v>
      </c>
      <c r="BW77" s="297">
        <v>51278</v>
      </c>
      <c r="BX77" s="297">
        <v>18517</v>
      </c>
      <c r="BY77" s="297">
        <v>0</v>
      </c>
      <c r="BZ77" s="297">
        <v>0</v>
      </c>
      <c r="CA77" s="297">
        <v>178465</v>
      </c>
      <c r="CB77" s="299">
        <v>15879</v>
      </c>
      <c r="CC77" s="297">
        <v>15879</v>
      </c>
      <c r="CD77" s="297">
        <v>0</v>
      </c>
      <c r="CE77" s="297">
        <v>0</v>
      </c>
      <c r="CF77" s="297">
        <v>0</v>
      </c>
      <c r="CG77" s="297">
        <v>0</v>
      </c>
      <c r="CH77" s="297">
        <v>0</v>
      </c>
      <c r="CI77" s="297">
        <v>15879</v>
      </c>
    </row>
    <row r="78" spans="1:87">
      <c r="A78" s="295">
        <v>30500</v>
      </c>
      <c r="B78" s="296" t="s">
        <v>431</v>
      </c>
      <c r="C78" s="299">
        <v>-1911006</v>
      </c>
      <c r="D78" s="297">
        <v>-2027839</v>
      </c>
      <c r="E78" s="297">
        <v>-884092</v>
      </c>
      <c r="F78" s="297">
        <v>1034928</v>
      </c>
      <c r="G78" s="297">
        <v>0</v>
      </c>
      <c r="H78" s="297">
        <v>0</v>
      </c>
      <c r="I78" s="297">
        <v>-3788009</v>
      </c>
      <c r="J78" s="300">
        <v>28621308</v>
      </c>
      <c r="K78" s="301">
        <v>33764278</v>
      </c>
      <c r="L78" s="301">
        <v>24432699</v>
      </c>
      <c r="M78" s="301">
        <v>23629455</v>
      </c>
      <c r="N78" s="301">
        <v>35058196</v>
      </c>
      <c r="O78" s="300">
        <v>2405986.9822180001</v>
      </c>
      <c r="P78" s="301">
        <v>1492506.2</v>
      </c>
      <c r="Q78" s="301">
        <v>913480.78221800015</v>
      </c>
      <c r="R78" s="398">
        <v>6.8900000000000003E-2</v>
      </c>
      <c r="S78" s="399">
        <v>1.0740739999999999E-3</v>
      </c>
      <c r="T78" s="400">
        <v>28621308</v>
      </c>
      <c r="U78" s="400">
        <v>21661918.722786646</v>
      </c>
      <c r="V78" s="401">
        <v>1.3212729844606341</v>
      </c>
      <c r="W78" s="401">
        <v>0.1072915126032212</v>
      </c>
      <c r="X78" s="397">
        <v>2208308</v>
      </c>
      <c r="Y78" s="297">
        <v>552077</v>
      </c>
      <c r="Z78" s="297">
        <v>552077</v>
      </c>
      <c r="AA78" s="297">
        <v>552077</v>
      </c>
      <c r="AB78" s="297">
        <v>552077</v>
      </c>
      <c r="AC78" s="297">
        <v>0</v>
      </c>
      <c r="AD78" s="297">
        <v>0</v>
      </c>
      <c r="AE78" s="297">
        <v>2208308</v>
      </c>
      <c r="AF78" s="299">
        <v>1976717</v>
      </c>
      <c r="AG78" s="299">
        <v>837755</v>
      </c>
      <c r="AH78" s="299">
        <v>644709</v>
      </c>
      <c r="AI78" s="299">
        <v>494253</v>
      </c>
      <c r="AJ78" s="299">
        <v>0</v>
      </c>
      <c r="AK78" s="299">
        <v>0</v>
      </c>
      <c r="AL78" s="299">
        <v>0</v>
      </c>
      <c r="AM78" s="297">
        <v>1976717</v>
      </c>
      <c r="AN78" s="397">
        <v>3100559</v>
      </c>
      <c r="AO78" s="297">
        <v>1106943</v>
      </c>
      <c r="AP78" s="297">
        <v>780265</v>
      </c>
      <c r="AQ78" s="297">
        <v>780265</v>
      </c>
      <c r="AR78" s="297">
        <v>433085</v>
      </c>
      <c r="AS78" s="297">
        <v>0</v>
      </c>
      <c r="AT78" s="297">
        <v>0</v>
      </c>
      <c r="AU78" s="297">
        <v>3100559</v>
      </c>
      <c r="AV78" s="299">
        <v>7635934</v>
      </c>
      <c r="AW78" s="297">
        <v>2872902</v>
      </c>
      <c r="AX78" s="297">
        <v>2872902</v>
      </c>
      <c r="AY78" s="297">
        <v>1890130</v>
      </c>
      <c r="AZ78" s="297">
        <v>0</v>
      </c>
      <c r="BA78" s="297">
        <v>0</v>
      </c>
      <c r="BB78" s="297">
        <v>0</v>
      </c>
      <c r="BC78" s="297">
        <v>7635934</v>
      </c>
      <c r="BD78" s="397">
        <v>260476</v>
      </c>
      <c r="BE78" s="297">
        <v>88633</v>
      </c>
      <c r="BF78" s="297">
        <v>77389</v>
      </c>
      <c r="BG78" s="297">
        <v>77389</v>
      </c>
      <c r="BH78" s="297">
        <v>17065</v>
      </c>
      <c r="BI78" s="297">
        <v>0</v>
      </c>
      <c r="BJ78" s="297">
        <v>0</v>
      </c>
      <c r="BK78" s="297">
        <v>260476</v>
      </c>
      <c r="BL78" s="299">
        <v>31834</v>
      </c>
      <c r="BM78" s="297">
        <v>15917</v>
      </c>
      <c r="BN78" s="297">
        <v>15917</v>
      </c>
      <c r="BO78" s="297">
        <v>0</v>
      </c>
      <c r="BP78" s="297">
        <v>0</v>
      </c>
      <c r="BQ78" s="297">
        <v>0</v>
      </c>
      <c r="BR78" s="297">
        <v>0</v>
      </c>
      <c r="BS78" s="297">
        <v>31834</v>
      </c>
      <c r="BT78" s="397">
        <v>315177</v>
      </c>
      <c r="BU78" s="297">
        <v>95958</v>
      </c>
      <c r="BV78" s="297">
        <v>95958</v>
      </c>
      <c r="BW78" s="297">
        <v>90559</v>
      </c>
      <c r="BX78" s="297">
        <v>32701</v>
      </c>
      <c r="BY78" s="297">
        <v>0</v>
      </c>
      <c r="BZ78" s="297">
        <v>0</v>
      </c>
      <c r="CA78" s="297">
        <v>315177</v>
      </c>
      <c r="CB78" s="299">
        <v>28043</v>
      </c>
      <c r="CC78" s="297">
        <v>28043</v>
      </c>
      <c r="CD78" s="297">
        <v>0</v>
      </c>
      <c r="CE78" s="297">
        <v>0</v>
      </c>
      <c r="CF78" s="297">
        <v>0</v>
      </c>
      <c r="CG78" s="297">
        <v>0</v>
      </c>
      <c r="CH78" s="297">
        <v>0</v>
      </c>
      <c r="CI78" s="297">
        <v>28043</v>
      </c>
    </row>
    <row r="79" spans="1:87">
      <c r="A79" s="295">
        <v>30600</v>
      </c>
      <c r="B79" s="296" t="s">
        <v>432</v>
      </c>
      <c r="C79" s="299">
        <v>-1437986</v>
      </c>
      <c r="D79" s="297">
        <v>-1287128</v>
      </c>
      <c r="E79" s="297">
        <v>-348978</v>
      </c>
      <c r="F79" s="297">
        <v>604475</v>
      </c>
      <c r="G79" s="297">
        <v>0</v>
      </c>
      <c r="H79" s="297">
        <v>0</v>
      </c>
      <c r="I79" s="297">
        <v>-2469617</v>
      </c>
      <c r="J79" s="300">
        <v>21850130</v>
      </c>
      <c r="K79" s="301">
        <v>25776386</v>
      </c>
      <c r="L79" s="301">
        <v>18652455</v>
      </c>
      <c r="M79" s="301">
        <v>18039241</v>
      </c>
      <c r="N79" s="301">
        <v>26764191</v>
      </c>
      <c r="O79" s="300">
        <v>1836782.8983755</v>
      </c>
      <c r="P79" s="301">
        <v>1109477.4800000002</v>
      </c>
      <c r="Q79" s="301">
        <v>727305.41837549978</v>
      </c>
      <c r="R79" s="398">
        <v>6.8900000000000003E-2</v>
      </c>
      <c r="S79" s="399">
        <v>8.1997150000000002E-4</v>
      </c>
      <c r="T79" s="400">
        <v>21850130</v>
      </c>
      <c r="U79" s="400">
        <v>16102721.044992745</v>
      </c>
      <c r="V79" s="401">
        <v>1.3569215997065571</v>
      </c>
      <c r="W79" s="401">
        <v>0.1072915126032212</v>
      </c>
      <c r="X79" s="397">
        <v>1577288</v>
      </c>
      <c r="Y79" s="297">
        <v>447144</v>
      </c>
      <c r="Z79" s="297">
        <v>447144</v>
      </c>
      <c r="AA79" s="297">
        <v>447144</v>
      </c>
      <c r="AB79" s="297">
        <v>235856</v>
      </c>
      <c r="AC79" s="297">
        <v>0</v>
      </c>
      <c r="AD79" s="297">
        <v>0</v>
      </c>
      <c r="AE79" s="297">
        <v>1577288</v>
      </c>
      <c r="AF79" s="299">
        <v>978256</v>
      </c>
      <c r="AG79" s="299">
        <v>644320</v>
      </c>
      <c r="AH79" s="299">
        <v>256893</v>
      </c>
      <c r="AI79" s="299">
        <v>77043</v>
      </c>
      <c r="AJ79" s="299">
        <v>0</v>
      </c>
      <c r="AK79" s="299">
        <v>0</v>
      </c>
      <c r="AL79" s="299">
        <v>0</v>
      </c>
      <c r="AM79" s="297">
        <v>978256</v>
      </c>
      <c r="AN79" s="397">
        <v>2367034</v>
      </c>
      <c r="AO79" s="297">
        <v>845065</v>
      </c>
      <c r="AP79" s="297">
        <v>595671</v>
      </c>
      <c r="AQ79" s="297">
        <v>595671</v>
      </c>
      <c r="AR79" s="297">
        <v>330627</v>
      </c>
      <c r="AS79" s="297">
        <v>0</v>
      </c>
      <c r="AT79" s="297">
        <v>0</v>
      </c>
      <c r="AU79" s="297">
        <v>2367034</v>
      </c>
      <c r="AV79" s="299">
        <v>5829438</v>
      </c>
      <c r="AW79" s="297">
        <v>2193236</v>
      </c>
      <c r="AX79" s="297">
        <v>2193236</v>
      </c>
      <c r="AY79" s="297">
        <v>1442966</v>
      </c>
      <c r="AZ79" s="297">
        <v>0</v>
      </c>
      <c r="BA79" s="297">
        <v>0</v>
      </c>
      <c r="BB79" s="297">
        <v>0</v>
      </c>
      <c r="BC79" s="297">
        <v>5829438</v>
      </c>
      <c r="BD79" s="397">
        <v>198853</v>
      </c>
      <c r="BE79" s="297">
        <v>67665</v>
      </c>
      <c r="BF79" s="297">
        <v>59080</v>
      </c>
      <c r="BG79" s="297">
        <v>59080</v>
      </c>
      <c r="BH79" s="297">
        <v>13028</v>
      </c>
      <c r="BI79" s="297">
        <v>0</v>
      </c>
      <c r="BJ79" s="297">
        <v>0</v>
      </c>
      <c r="BK79" s="297">
        <v>198853</v>
      </c>
      <c r="BL79" s="299">
        <v>24302</v>
      </c>
      <c r="BM79" s="297">
        <v>12151</v>
      </c>
      <c r="BN79" s="297">
        <v>12151</v>
      </c>
      <c r="BO79" s="297">
        <v>0</v>
      </c>
      <c r="BP79" s="297">
        <v>0</v>
      </c>
      <c r="BQ79" s="297">
        <v>0</v>
      </c>
      <c r="BR79" s="297">
        <v>0</v>
      </c>
      <c r="BS79" s="297">
        <v>24302</v>
      </c>
      <c r="BT79" s="397">
        <v>240613</v>
      </c>
      <c r="BU79" s="297">
        <v>73256</v>
      </c>
      <c r="BV79" s="297">
        <v>73256</v>
      </c>
      <c r="BW79" s="297">
        <v>69135</v>
      </c>
      <c r="BX79" s="297">
        <v>24965</v>
      </c>
      <c r="BY79" s="297">
        <v>0</v>
      </c>
      <c r="BZ79" s="297">
        <v>0</v>
      </c>
      <c r="CA79" s="297">
        <v>240613</v>
      </c>
      <c r="CB79" s="299">
        <v>21409</v>
      </c>
      <c r="CC79" s="297">
        <v>21409</v>
      </c>
      <c r="CD79" s="297">
        <v>0</v>
      </c>
      <c r="CE79" s="297">
        <v>0</v>
      </c>
      <c r="CF79" s="297">
        <v>0</v>
      </c>
      <c r="CG79" s="297">
        <v>0</v>
      </c>
      <c r="CH79" s="297">
        <v>0</v>
      </c>
      <c r="CI79" s="297">
        <v>21409</v>
      </c>
    </row>
    <row r="80" spans="1:87">
      <c r="A80" s="295">
        <v>30601</v>
      </c>
      <c r="B80" s="296" t="s">
        <v>433</v>
      </c>
      <c r="C80" s="299">
        <v>-147487</v>
      </c>
      <c r="D80" s="297">
        <v>-43359</v>
      </c>
      <c r="E80" s="297">
        <v>-101885</v>
      </c>
      <c r="F80" s="297">
        <v>0</v>
      </c>
      <c r="G80" s="297">
        <v>0</v>
      </c>
      <c r="H80" s="297">
        <v>0</v>
      </c>
      <c r="I80" s="297">
        <v>-292731</v>
      </c>
      <c r="J80" s="300">
        <v>0</v>
      </c>
      <c r="K80" s="301">
        <v>0</v>
      </c>
      <c r="L80" s="301">
        <v>0</v>
      </c>
      <c r="M80" s="301">
        <v>0</v>
      </c>
      <c r="N80" s="301">
        <v>0</v>
      </c>
      <c r="O80" s="300">
        <v>0</v>
      </c>
      <c r="P80" s="301">
        <v>0</v>
      </c>
      <c r="Q80" s="301">
        <v>0</v>
      </c>
      <c r="R80" s="398" t="e">
        <v>#DIV/0!</v>
      </c>
      <c r="S80" s="399">
        <v>0</v>
      </c>
      <c r="T80" s="400">
        <v>0</v>
      </c>
      <c r="U80" s="400">
        <v>0</v>
      </c>
      <c r="V80" s="401" t="e">
        <v>#DIV/0!</v>
      </c>
      <c r="W80" s="401">
        <v>0.1072915126032212</v>
      </c>
      <c r="X80" s="397">
        <v>117052</v>
      </c>
      <c r="Y80" s="297">
        <v>58526</v>
      </c>
      <c r="Z80" s="297">
        <v>58526</v>
      </c>
      <c r="AA80" s="297">
        <v>0</v>
      </c>
      <c r="AB80" s="297">
        <v>0</v>
      </c>
      <c r="AC80" s="297">
        <v>0</v>
      </c>
      <c r="AD80" s="297">
        <v>0</v>
      </c>
      <c r="AE80" s="297">
        <v>117052</v>
      </c>
      <c r="AF80" s="299">
        <v>409783</v>
      </c>
      <c r="AG80" s="299">
        <v>206013</v>
      </c>
      <c r="AH80" s="299">
        <v>101885</v>
      </c>
      <c r="AI80" s="299">
        <v>101885</v>
      </c>
      <c r="AJ80" s="299">
        <v>0</v>
      </c>
      <c r="AK80" s="299">
        <v>0</v>
      </c>
      <c r="AL80" s="299">
        <v>0</v>
      </c>
      <c r="AM80" s="297">
        <v>409783</v>
      </c>
      <c r="AN80" s="397">
        <v>0</v>
      </c>
      <c r="AO80" s="297">
        <v>0</v>
      </c>
      <c r="AP80" s="297">
        <v>0</v>
      </c>
      <c r="AQ80" s="297">
        <v>0</v>
      </c>
      <c r="AR80" s="297">
        <v>0</v>
      </c>
      <c r="AS80" s="297">
        <v>0</v>
      </c>
      <c r="AT80" s="297">
        <v>0</v>
      </c>
      <c r="AU80" s="297">
        <v>0</v>
      </c>
      <c r="AV80" s="299">
        <v>0</v>
      </c>
      <c r="AW80" s="297">
        <v>0</v>
      </c>
      <c r="AX80" s="297">
        <v>0</v>
      </c>
      <c r="AY80" s="297">
        <v>0</v>
      </c>
      <c r="AZ80" s="297">
        <v>0</v>
      </c>
      <c r="BA80" s="297">
        <v>0</v>
      </c>
      <c r="BB80" s="297">
        <v>0</v>
      </c>
      <c r="BC80" s="297">
        <v>0</v>
      </c>
      <c r="BD80" s="397">
        <v>0</v>
      </c>
      <c r="BE80" s="297">
        <v>0</v>
      </c>
      <c r="BF80" s="297">
        <v>0</v>
      </c>
      <c r="BG80" s="297">
        <v>0</v>
      </c>
      <c r="BH80" s="297">
        <v>0</v>
      </c>
      <c r="BI80" s="297">
        <v>0</v>
      </c>
      <c r="BJ80" s="297">
        <v>0</v>
      </c>
      <c r="BK80" s="297">
        <v>0</v>
      </c>
      <c r="BL80" s="299">
        <v>0</v>
      </c>
      <c r="BM80" s="297">
        <v>0</v>
      </c>
      <c r="BN80" s="297">
        <v>0</v>
      </c>
      <c r="BO80" s="297">
        <v>0</v>
      </c>
      <c r="BP80" s="297">
        <v>0</v>
      </c>
      <c r="BQ80" s="297">
        <v>0</v>
      </c>
      <c r="BR80" s="297">
        <v>0</v>
      </c>
      <c r="BS80" s="297">
        <v>0</v>
      </c>
      <c r="BT80" s="397">
        <v>0</v>
      </c>
      <c r="BU80" s="297">
        <v>0</v>
      </c>
      <c r="BV80" s="297">
        <v>0</v>
      </c>
      <c r="BW80" s="297">
        <v>0</v>
      </c>
      <c r="BX80" s="297">
        <v>0</v>
      </c>
      <c r="BY80" s="297">
        <v>0</v>
      </c>
      <c r="BZ80" s="297">
        <v>0</v>
      </c>
      <c r="CA80" s="297">
        <v>0</v>
      </c>
      <c r="CB80" s="299">
        <v>0</v>
      </c>
      <c r="CC80" s="297">
        <v>0</v>
      </c>
      <c r="CD80" s="297">
        <v>0</v>
      </c>
      <c r="CE80" s="297">
        <v>0</v>
      </c>
      <c r="CF80" s="297">
        <v>0</v>
      </c>
      <c r="CG80" s="297">
        <v>0</v>
      </c>
      <c r="CH80" s="297">
        <v>0</v>
      </c>
      <c r="CI80" s="297">
        <v>0</v>
      </c>
    </row>
    <row r="81" spans="1:87">
      <c r="A81" s="295">
        <v>30700</v>
      </c>
      <c r="B81" s="296" t="s">
        <v>434</v>
      </c>
      <c r="C81" s="299">
        <v>-3391320</v>
      </c>
      <c r="D81" s="297">
        <v>-3389267</v>
      </c>
      <c r="E81" s="297">
        <v>-1151358</v>
      </c>
      <c r="F81" s="297">
        <v>345883</v>
      </c>
      <c r="G81" s="297">
        <v>0</v>
      </c>
      <c r="H81" s="297">
        <v>0</v>
      </c>
      <c r="I81" s="297">
        <v>-7586062</v>
      </c>
      <c r="J81" s="300">
        <v>58252953</v>
      </c>
      <c r="K81" s="301">
        <v>68720442</v>
      </c>
      <c r="L81" s="301">
        <v>49727876</v>
      </c>
      <c r="M81" s="301">
        <v>48093034</v>
      </c>
      <c r="N81" s="301">
        <v>71353953</v>
      </c>
      <c r="O81" s="300">
        <v>4896905.7255909992</v>
      </c>
      <c r="P81" s="301">
        <v>2941887.0100000002</v>
      </c>
      <c r="Q81" s="301">
        <v>1955018.715590999</v>
      </c>
      <c r="R81" s="398">
        <v>6.8900000000000003E-2</v>
      </c>
      <c r="S81" s="399">
        <v>2.1860629999999998E-3</v>
      </c>
      <c r="T81" s="400">
        <v>58252953</v>
      </c>
      <c r="U81" s="400">
        <v>42697924.673439771</v>
      </c>
      <c r="V81" s="401">
        <v>1.3643040837588116</v>
      </c>
      <c r="W81" s="401">
        <v>0.1072915126032212</v>
      </c>
      <c r="X81" s="397">
        <v>6313674</v>
      </c>
      <c r="Y81" s="297">
        <v>2104558</v>
      </c>
      <c r="Z81" s="297">
        <v>2104558</v>
      </c>
      <c r="AA81" s="297">
        <v>2104558</v>
      </c>
      <c r="AB81" s="297">
        <v>0</v>
      </c>
      <c r="AC81" s="297">
        <v>0</v>
      </c>
      <c r="AD81" s="297">
        <v>0</v>
      </c>
      <c r="AE81" s="297">
        <v>6313674</v>
      </c>
      <c r="AF81" s="299">
        <v>5718644</v>
      </c>
      <c r="AG81" s="299">
        <v>2187849</v>
      </c>
      <c r="AH81" s="299">
        <v>1555097</v>
      </c>
      <c r="AI81" s="299">
        <v>1338834</v>
      </c>
      <c r="AJ81" s="299">
        <v>636864</v>
      </c>
      <c r="AK81" s="299">
        <v>0</v>
      </c>
      <c r="AL81" s="299">
        <v>0</v>
      </c>
      <c r="AM81" s="297">
        <v>5718644</v>
      </c>
      <c r="AN81" s="397">
        <v>6310568</v>
      </c>
      <c r="AO81" s="297">
        <v>2252962</v>
      </c>
      <c r="AP81" s="297">
        <v>1588074</v>
      </c>
      <c r="AQ81" s="297">
        <v>1588074</v>
      </c>
      <c r="AR81" s="297">
        <v>881458</v>
      </c>
      <c r="AS81" s="297">
        <v>0</v>
      </c>
      <c r="AT81" s="297">
        <v>0</v>
      </c>
      <c r="AU81" s="297">
        <v>6310568</v>
      </c>
      <c r="AV81" s="299">
        <v>15541418</v>
      </c>
      <c r="AW81" s="297">
        <v>5847218</v>
      </c>
      <c r="AX81" s="297">
        <v>5847218</v>
      </c>
      <c r="AY81" s="297">
        <v>3846982</v>
      </c>
      <c r="AZ81" s="297">
        <v>0</v>
      </c>
      <c r="BA81" s="297">
        <v>0</v>
      </c>
      <c r="BB81" s="297">
        <v>0</v>
      </c>
      <c r="BC81" s="297">
        <v>15541418</v>
      </c>
      <c r="BD81" s="397">
        <v>530148</v>
      </c>
      <c r="BE81" s="297">
        <v>180396</v>
      </c>
      <c r="BF81" s="297">
        <v>157510</v>
      </c>
      <c r="BG81" s="297">
        <v>157510</v>
      </c>
      <c r="BH81" s="297">
        <v>34732</v>
      </c>
      <c r="BI81" s="297">
        <v>0</v>
      </c>
      <c r="BJ81" s="297">
        <v>0</v>
      </c>
      <c r="BK81" s="297">
        <v>530148</v>
      </c>
      <c r="BL81" s="299">
        <v>64792</v>
      </c>
      <c r="BM81" s="297">
        <v>32396</v>
      </c>
      <c r="BN81" s="297">
        <v>32396</v>
      </c>
      <c r="BO81" s="297">
        <v>0</v>
      </c>
      <c r="BP81" s="297">
        <v>0</v>
      </c>
      <c r="BQ81" s="297">
        <v>0</v>
      </c>
      <c r="BR81" s="297">
        <v>0</v>
      </c>
      <c r="BS81" s="297">
        <v>64792</v>
      </c>
      <c r="BT81" s="397">
        <v>641479</v>
      </c>
      <c r="BU81" s="297">
        <v>195303</v>
      </c>
      <c r="BV81" s="297">
        <v>195303</v>
      </c>
      <c r="BW81" s="297">
        <v>184316</v>
      </c>
      <c r="BX81" s="297">
        <v>66557</v>
      </c>
      <c r="BY81" s="297">
        <v>0</v>
      </c>
      <c r="BZ81" s="297">
        <v>0</v>
      </c>
      <c r="CA81" s="297">
        <v>641479</v>
      </c>
      <c r="CB81" s="299">
        <v>57076</v>
      </c>
      <c r="CC81" s="297">
        <v>57076</v>
      </c>
      <c r="CD81" s="297">
        <v>0</v>
      </c>
      <c r="CE81" s="297">
        <v>0</v>
      </c>
      <c r="CF81" s="297">
        <v>0</v>
      </c>
      <c r="CG81" s="297">
        <v>0</v>
      </c>
      <c r="CH81" s="297">
        <v>0</v>
      </c>
      <c r="CI81" s="297">
        <v>57076</v>
      </c>
    </row>
    <row r="82" spans="1:87">
      <c r="A82" s="295">
        <v>30705</v>
      </c>
      <c r="B82" s="296" t="s">
        <v>435</v>
      </c>
      <c r="C82" s="299">
        <v>-544434</v>
      </c>
      <c r="D82" s="297">
        <v>-635341</v>
      </c>
      <c r="E82" s="297">
        <v>-197002</v>
      </c>
      <c r="F82" s="297">
        <v>309951</v>
      </c>
      <c r="G82" s="297">
        <v>0</v>
      </c>
      <c r="H82" s="297">
        <v>0</v>
      </c>
      <c r="I82" s="297">
        <v>-1066826</v>
      </c>
      <c r="J82" s="300">
        <v>11389560</v>
      </c>
      <c r="K82" s="301">
        <v>13436154</v>
      </c>
      <c r="L82" s="301">
        <v>9722746</v>
      </c>
      <c r="M82" s="301">
        <v>9403103</v>
      </c>
      <c r="N82" s="301">
        <v>13951055</v>
      </c>
      <c r="O82" s="300">
        <v>957438.21876329998</v>
      </c>
      <c r="P82" s="301">
        <v>609581.04</v>
      </c>
      <c r="Q82" s="301">
        <v>347857.17876329995</v>
      </c>
      <c r="R82" s="398">
        <v>6.8900000000000003E-2</v>
      </c>
      <c r="S82" s="399">
        <v>4.274169E-4</v>
      </c>
      <c r="T82" s="400">
        <v>11389560</v>
      </c>
      <c r="U82" s="400">
        <v>8847330.0435413644</v>
      </c>
      <c r="V82" s="401">
        <v>1.2873443111025893</v>
      </c>
      <c r="W82" s="401">
        <v>0.1072915126032212</v>
      </c>
      <c r="X82" s="397">
        <v>658198</v>
      </c>
      <c r="Y82" s="297">
        <v>180131</v>
      </c>
      <c r="Z82" s="297">
        <v>180131</v>
      </c>
      <c r="AA82" s="297">
        <v>180131</v>
      </c>
      <c r="AB82" s="297">
        <v>117805</v>
      </c>
      <c r="AC82" s="297">
        <v>0</v>
      </c>
      <c r="AD82" s="297">
        <v>0</v>
      </c>
      <c r="AE82" s="297">
        <v>658198</v>
      </c>
      <c r="AF82" s="299">
        <v>125465</v>
      </c>
      <c r="AG82" s="299">
        <v>77782</v>
      </c>
      <c r="AH82" s="299">
        <v>45376</v>
      </c>
      <c r="AI82" s="299">
        <v>2307</v>
      </c>
      <c r="AJ82" s="299">
        <v>0</v>
      </c>
      <c r="AK82" s="299">
        <v>0</v>
      </c>
      <c r="AL82" s="299">
        <v>0</v>
      </c>
      <c r="AM82" s="297">
        <v>125465</v>
      </c>
      <c r="AN82" s="397">
        <v>1233836</v>
      </c>
      <c r="AO82" s="297">
        <v>440497</v>
      </c>
      <c r="AP82" s="297">
        <v>310499</v>
      </c>
      <c r="AQ82" s="297">
        <v>310499</v>
      </c>
      <c r="AR82" s="297">
        <v>172342</v>
      </c>
      <c r="AS82" s="297">
        <v>0</v>
      </c>
      <c r="AT82" s="297">
        <v>0</v>
      </c>
      <c r="AU82" s="297">
        <v>1233836</v>
      </c>
      <c r="AV82" s="299">
        <v>3038643</v>
      </c>
      <c r="AW82" s="297">
        <v>1143242</v>
      </c>
      <c r="AX82" s="297">
        <v>1143242</v>
      </c>
      <c r="AY82" s="297">
        <v>752158</v>
      </c>
      <c r="AZ82" s="297">
        <v>0</v>
      </c>
      <c r="BA82" s="297">
        <v>0</v>
      </c>
      <c r="BB82" s="297">
        <v>0</v>
      </c>
      <c r="BC82" s="297">
        <v>3038643</v>
      </c>
      <c r="BD82" s="397">
        <v>103654</v>
      </c>
      <c r="BE82" s="297">
        <v>35271</v>
      </c>
      <c r="BF82" s="297">
        <v>30796</v>
      </c>
      <c r="BG82" s="297">
        <v>30796</v>
      </c>
      <c r="BH82" s="297">
        <v>6791</v>
      </c>
      <c r="BI82" s="297">
        <v>0</v>
      </c>
      <c r="BJ82" s="297">
        <v>0</v>
      </c>
      <c r="BK82" s="297">
        <v>103654</v>
      </c>
      <c r="BL82" s="299">
        <v>12668</v>
      </c>
      <c r="BM82" s="297">
        <v>6334</v>
      </c>
      <c r="BN82" s="297">
        <v>6334</v>
      </c>
      <c r="BO82" s="297">
        <v>0</v>
      </c>
      <c r="BP82" s="297">
        <v>0</v>
      </c>
      <c r="BQ82" s="297">
        <v>0</v>
      </c>
      <c r="BR82" s="297">
        <v>0</v>
      </c>
      <c r="BS82" s="297">
        <v>12668</v>
      </c>
      <c r="BT82" s="397">
        <v>125421</v>
      </c>
      <c r="BU82" s="297">
        <v>38186</v>
      </c>
      <c r="BV82" s="297">
        <v>38186</v>
      </c>
      <c r="BW82" s="297">
        <v>36037</v>
      </c>
      <c r="BX82" s="297">
        <v>13013</v>
      </c>
      <c r="BY82" s="297">
        <v>0</v>
      </c>
      <c r="BZ82" s="297">
        <v>0</v>
      </c>
      <c r="CA82" s="297">
        <v>125421</v>
      </c>
      <c r="CB82" s="299">
        <v>11159</v>
      </c>
      <c r="CC82" s="297">
        <v>11159</v>
      </c>
      <c r="CD82" s="297">
        <v>0</v>
      </c>
      <c r="CE82" s="297">
        <v>0</v>
      </c>
      <c r="CF82" s="297">
        <v>0</v>
      </c>
      <c r="CG82" s="297">
        <v>0</v>
      </c>
      <c r="CH82" s="297">
        <v>0</v>
      </c>
      <c r="CI82" s="297">
        <v>11159</v>
      </c>
    </row>
    <row r="83" spans="1:87">
      <c r="A83" s="295">
        <v>30800</v>
      </c>
      <c r="B83" s="296" t="s">
        <v>436</v>
      </c>
      <c r="C83" s="299">
        <v>-1739975</v>
      </c>
      <c r="D83" s="297">
        <v>-1733039</v>
      </c>
      <c r="E83" s="297">
        <v>-877347</v>
      </c>
      <c r="F83" s="297">
        <v>277488</v>
      </c>
      <c r="G83" s="297">
        <v>0</v>
      </c>
      <c r="H83" s="297">
        <v>0</v>
      </c>
      <c r="I83" s="297">
        <v>-4072873</v>
      </c>
      <c r="J83" s="300">
        <v>16073418</v>
      </c>
      <c r="K83" s="301">
        <v>18961655</v>
      </c>
      <c r="L83" s="301">
        <v>13721141</v>
      </c>
      <c r="M83" s="301">
        <v>13270048</v>
      </c>
      <c r="N83" s="301">
        <v>19688306</v>
      </c>
      <c r="O83" s="300">
        <v>1351176.3977387999</v>
      </c>
      <c r="P83" s="301">
        <v>1011173.46</v>
      </c>
      <c r="Q83" s="301">
        <v>340002.93773879996</v>
      </c>
      <c r="R83" s="398">
        <v>6.8900000000000003E-2</v>
      </c>
      <c r="S83" s="399">
        <v>6.0318839999999997E-4</v>
      </c>
      <c r="T83" s="400">
        <v>16073418</v>
      </c>
      <c r="U83" s="400">
        <v>14675957.329462988</v>
      </c>
      <c r="V83" s="401">
        <v>1.0952210911469138</v>
      </c>
      <c r="W83" s="401">
        <v>0.1072915126032212</v>
      </c>
      <c r="X83" s="397">
        <v>25296</v>
      </c>
      <c r="Y83" s="297">
        <v>6324</v>
      </c>
      <c r="Z83" s="297">
        <v>6324</v>
      </c>
      <c r="AA83" s="297">
        <v>6324</v>
      </c>
      <c r="AB83" s="297">
        <v>6324</v>
      </c>
      <c r="AC83" s="297">
        <v>0</v>
      </c>
      <c r="AD83" s="297">
        <v>0</v>
      </c>
      <c r="AE83" s="297">
        <v>25296</v>
      </c>
      <c r="AF83" s="299">
        <v>1840805</v>
      </c>
      <c r="AG83" s="299">
        <v>833533</v>
      </c>
      <c r="AH83" s="299">
        <v>652571</v>
      </c>
      <c r="AI83" s="299">
        <v>354701</v>
      </c>
      <c r="AJ83" s="299">
        <v>0</v>
      </c>
      <c r="AK83" s="299">
        <v>0</v>
      </c>
      <c r="AL83" s="299">
        <v>0</v>
      </c>
      <c r="AM83" s="297">
        <v>1840805</v>
      </c>
      <c r="AN83" s="397">
        <v>1741241</v>
      </c>
      <c r="AO83" s="297">
        <v>621647</v>
      </c>
      <c r="AP83" s="297">
        <v>438189</v>
      </c>
      <c r="AQ83" s="297">
        <v>438189</v>
      </c>
      <c r="AR83" s="297">
        <v>243216</v>
      </c>
      <c r="AS83" s="297">
        <v>0</v>
      </c>
      <c r="AT83" s="297">
        <v>0</v>
      </c>
      <c r="AU83" s="297">
        <v>1741241</v>
      </c>
      <c r="AV83" s="299">
        <v>4288258</v>
      </c>
      <c r="AW83" s="297">
        <v>1613391</v>
      </c>
      <c r="AX83" s="297">
        <v>1613391</v>
      </c>
      <c r="AY83" s="297">
        <v>1061477</v>
      </c>
      <c r="AZ83" s="297">
        <v>0</v>
      </c>
      <c r="BA83" s="297">
        <v>0</v>
      </c>
      <c r="BB83" s="297">
        <v>0</v>
      </c>
      <c r="BC83" s="297">
        <v>4288258</v>
      </c>
      <c r="BD83" s="397">
        <v>146281</v>
      </c>
      <c r="BE83" s="297">
        <v>49776</v>
      </c>
      <c r="BF83" s="297">
        <v>43461</v>
      </c>
      <c r="BG83" s="297">
        <v>43461</v>
      </c>
      <c r="BH83" s="297">
        <v>9583</v>
      </c>
      <c r="BI83" s="297">
        <v>0</v>
      </c>
      <c r="BJ83" s="297">
        <v>0</v>
      </c>
      <c r="BK83" s="297">
        <v>146281</v>
      </c>
      <c r="BL83" s="299">
        <v>17878</v>
      </c>
      <c r="BM83" s="297">
        <v>8939</v>
      </c>
      <c r="BN83" s="297">
        <v>8939</v>
      </c>
      <c r="BO83" s="297">
        <v>0</v>
      </c>
      <c r="BP83" s="297">
        <v>0</v>
      </c>
      <c r="BQ83" s="297">
        <v>0</v>
      </c>
      <c r="BR83" s="297">
        <v>0</v>
      </c>
      <c r="BS83" s="297">
        <v>17878</v>
      </c>
      <c r="BT83" s="397">
        <v>177000</v>
      </c>
      <c r="BU83" s="297">
        <v>53889</v>
      </c>
      <c r="BV83" s="297">
        <v>53889</v>
      </c>
      <c r="BW83" s="297">
        <v>50857</v>
      </c>
      <c r="BX83" s="297">
        <v>18365</v>
      </c>
      <c r="BY83" s="297">
        <v>0</v>
      </c>
      <c r="BZ83" s="297">
        <v>0</v>
      </c>
      <c r="CA83" s="297">
        <v>177000</v>
      </c>
      <c r="CB83" s="299">
        <v>15749</v>
      </c>
      <c r="CC83" s="297">
        <v>15749</v>
      </c>
      <c r="CD83" s="297">
        <v>0</v>
      </c>
      <c r="CE83" s="297">
        <v>0</v>
      </c>
      <c r="CF83" s="297">
        <v>0</v>
      </c>
      <c r="CG83" s="297">
        <v>0</v>
      </c>
      <c r="CH83" s="297">
        <v>0</v>
      </c>
      <c r="CI83" s="297">
        <v>15749</v>
      </c>
    </row>
    <row r="84" spans="1:87">
      <c r="A84" s="295">
        <v>30900</v>
      </c>
      <c r="B84" s="296" t="s">
        <v>437</v>
      </c>
      <c r="C84" s="299">
        <v>-1577112</v>
      </c>
      <c r="D84" s="297">
        <v>-1535091</v>
      </c>
      <c r="E84" s="297">
        <v>-26873</v>
      </c>
      <c r="F84" s="297">
        <v>2278329</v>
      </c>
      <c r="G84" s="297">
        <v>0</v>
      </c>
      <c r="H84" s="297">
        <v>0</v>
      </c>
      <c r="I84" s="297">
        <v>-860747</v>
      </c>
      <c r="J84" s="300">
        <v>40586274</v>
      </c>
      <c r="K84" s="301">
        <v>47879233</v>
      </c>
      <c r="L84" s="301">
        <v>34646642</v>
      </c>
      <c r="M84" s="301">
        <v>33507607</v>
      </c>
      <c r="N84" s="301">
        <v>49714065</v>
      </c>
      <c r="O84" s="300">
        <v>3411795.4237993998</v>
      </c>
      <c r="P84" s="301">
        <v>2225170.91</v>
      </c>
      <c r="Q84" s="301">
        <v>1186624.5137993996</v>
      </c>
      <c r="R84" s="398">
        <v>6.8900000000000003E-2</v>
      </c>
      <c r="S84" s="399">
        <v>1.5230841999999999E-3</v>
      </c>
      <c r="T84" s="400">
        <v>40586274</v>
      </c>
      <c r="U84" s="400">
        <v>32295659.071117561</v>
      </c>
      <c r="V84" s="401">
        <v>1.2567098850847371</v>
      </c>
      <c r="W84" s="401">
        <v>0.1072915126032212</v>
      </c>
      <c r="X84" s="397">
        <v>6374500</v>
      </c>
      <c r="Y84" s="297">
        <v>1593625</v>
      </c>
      <c r="Z84" s="297">
        <v>1593625</v>
      </c>
      <c r="AA84" s="297">
        <v>1593625</v>
      </c>
      <c r="AB84" s="297">
        <v>1593625</v>
      </c>
      <c r="AC84" s="297">
        <v>0</v>
      </c>
      <c r="AD84" s="297">
        <v>0</v>
      </c>
      <c r="AE84" s="297">
        <v>6374500</v>
      </c>
      <c r="AF84" s="299">
        <v>1535277</v>
      </c>
      <c r="AG84" s="299">
        <v>865951</v>
      </c>
      <c r="AH84" s="299">
        <v>384507</v>
      </c>
      <c r="AI84" s="299">
        <v>284819</v>
      </c>
      <c r="AJ84" s="299">
        <v>0</v>
      </c>
      <c r="AK84" s="299">
        <v>0</v>
      </c>
      <c r="AL84" s="299">
        <v>0</v>
      </c>
      <c r="AM84" s="297">
        <v>1535277</v>
      </c>
      <c r="AN84" s="397">
        <v>4396729</v>
      </c>
      <c r="AO84" s="297">
        <v>1569694</v>
      </c>
      <c r="AP84" s="297">
        <v>1106450</v>
      </c>
      <c r="AQ84" s="297">
        <v>1106450</v>
      </c>
      <c r="AR84" s="297">
        <v>614134</v>
      </c>
      <c r="AS84" s="297">
        <v>0</v>
      </c>
      <c r="AT84" s="297">
        <v>0</v>
      </c>
      <c r="AU84" s="297">
        <v>4396729</v>
      </c>
      <c r="AV84" s="299">
        <v>10828090</v>
      </c>
      <c r="AW84" s="297">
        <v>4073902</v>
      </c>
      <c r="AX84" s="297">
        <v>4073902</v>
      </c>
      <c r="AY84" s="297">
        <v>2680287</v>
      </c>
      <c r="AZ84" s="297">
        <v>0</v>
      </c>
      <c r="BA84" s="297">
        <v>0</v>
      </c>
      <c r="BB84" s="297">
        <v>0</v>
      </c>
      <c r="BC84" s="297">
        <v>10828090</v>
      </c>
      <c r="BD84" s="397">
        <v>369367</v>
      </c>
      <c r="BE84" s="297">
        <v>125686</v>
      </c>
      <c r="BF84" s="297">
        <v>109741</v>
      </c>
      <c r="BG84" s="297">
        <v>109741</v>
      </c>
      <c r="BH84" s="297">
        <v>24199</v>
      </c>
      <c r="BI84" s="297">
        <v>0</v>
      </c>
      <c r="BJ84" s="297">
        <v>0</v>
      </c>
      <c r="BK84" s="297">
        <v>369367</v>
      </c>
      <c r="BL84" s="299">
        <v>45142</v>
      </c>
      <c r="BM84" s="297">
        <v>22571</v>
      </c>
      <c r="BN84" s="297">
        <v>22571</v>
      </c>
      <c r="BO84" s="297">
        <v>0</v>
      </c>
      <c r="BP84" s="297">
        <v>0</v>
      </c>
      <c r="BQ84" s="297">
        <v>0</v>
      </c>
      <c r="BR84" s="297">
        <v>0</v>
      </c>
      <c r="BS84" s="297">
        <v>45142</v>
      </c>
      <c r="BT84" s="397">
        <v>446934</v>
      </c>
      <c r="BU84" s="297">
        <v>136073</v>
      </c>
      <c r="BV84" s="297">
        <v>136073</v>
      </c>
      <c r="BW84" s="297">
        <v>128417</v>
      </c>
      <c r="BX84" s="297">
        <v>46372</v>
      </c>
      <c r="BY84" s="297">
        <v>0</v>
      </c>
      <c r="BZ84" s="297">
        <v>0</v>
      </c>
      <c r="CA84" s="297">
        <v>446934</v>
      </c>
      <c r="CB84" s="299">
        <v>39766</v>
      </c>
      <c r="CC84" s="297">
        <v>39766</v>
      </c>
      <c r="CD84" s="297">
        <v>0</v>
      </c>
      <c r="CE84" s="297">
        <v>0</v>
      </c>
      <c r="CF84" s="297">
        <v>0</v>
      </c>
      <c r="CG84" s="297">
        <v>0</v>
      </c>
      <c r="CH84" s="297">
        <v>0</v>
      </c>
      <c r="CI84" s="297">
        <v>39766</v>
      </c>
    </row>
    <row r="85" spans="1:87">
      <c r="A85" s="295">
        <v>30905</v>
      </c>
      <c r="B85" s="296" t="s">
        <v>438</v>
      </c>
      <c r="C85" s="299">
        <v>-516655</v>
      </c>
      <c r="D85" s="297">
        <v>-587251</v>
      </c>
      <c r="E85" s="297">
        <v>-370039</v>
      </c>
      <c r="F85" s="297">
        <v>54207</v>
      </c>
      <c r="G85" s="297">
        <v>0</v>
      </c>
      <c r="H85" s="297">
        <v>0</v>
      </c>
      <c r="I85" s="297">
        <v>-1419738</v>
      </c>
      <c r="J85" s="300">
        <v>6087807</v>
      </c>
      <c r="K85" s="301">
        <v>7181727</v>
      </c>
      <c r="L85" s="301">
        <v>5196882</v>
      </c>
      <c r="M85" s="301">
        <v>5026030</v>
      </c>
      <c r="N85" s="301">
        <v>7456946</v>
      </c>
      <c r="O85" s="300">
        <v>511758.04608320002</v>
      </c>
      <c r="P85" s="301">
        <v>415157.23000000004</v>
      </c>
      <c r="Q85" s="301">
        <v>96600.816083199985</v>
      </c>
      <c r="R85" s="398">
        <v>6.8900000000000003E-2</v>
      </c>
      <c r="S85" s="399">
        <v>2.2845760000000001E-4</v>
      </c>
      <c r="T85" s="400">
        <v>6087807</v>
      </c>
      <c r="U85" s="400">
        <v>6025504.0638606679</v>
      </c>
      <c r="V85" s="401">
        <v>1.0103398712338456</v>
      </c>
      <c r="W85" s="401">
        <v>0.1072915126032212</v>
      </c>
      <c r="X85" s="397">
        <v>4684</v>
      </c>
      <c r="Y85" s="297">
        <v>4684</v>
      </c>
      <c r="Z85" s="297">
        <v>0</v>
      </c>
      <c r="AA85" s="297">
        <v>0</v>
      </c>
      <c r="AB85" s="297">
        <v>0</v>
      </c>
      <c r="AC85" s="297">
        <v>0</v>
      </c>
      <c r="AD85" s="297">
        <v>0</v>
      </c>
      <c r="AE85" s="297">
        <v>4684</v>
      </c>
      <c r="AF85" s="299">
        <v>569446</v>
      </c>
      <c r="AG85" s="299">
        <v>175629</v>
      </c>
      <c r="AH85" s="299">
        <v>175629</v>
      </c>
      <c r="AI85" s="299">
        <v>169692</v>
      </c>
      <c r="AJ85" s="299">
        <v>48496</v>
      </c>
      <c r="AK85" s="299">
        <v>0</v>
      </c>
      <c r="AL85" s="299">
        <v>0</v>
      </c>
      <c r="AM85" s="297">
        <v>569446</v>
      </c>
      <c r="AN85" s="397">
        <v>659495</v>
      </c>
      <c r="AO85" s="297">
        <v>235449</v>
      </c>
      <c r="AP85" s="297">
        <v>165964</v>
      </c>
      <c r="AQ85" s="297">
        <v>165964</v>
      </c>
      <c r="AR85" s="297">
        <v>92118</v>
      </c>
      <c r="AS85" s="297">
        <v>0</v>
      </c>
      <c r="AT85" s="297">
        <v>0</v>
      </c>
      <c r="AU85" s="297">
        <v>659495</v>
      </c>
      <c r="AV85" s="299">
        <v>1624178</v>
      </c>
      <c r="AW85" s="297">
        <v>611072</v>
      </c>
      <c r="AX85" s="297">
        <v>611072</v>
      </c>
      <c r="AY85" s="297">
        <v>402034</v>
      </c>
      <c r="AZ85" s="297">
        <v>0</v>
      </c>
      <c r="BA85" s="297">
        <v>0</v>
      </c>
      <c r="BB85" s="297">
        <v>0</v>
      </c>
      <c r="BC85" s="297">
        <v>1624178</v>
      </c>
      <c r="BD85" s="397">
        <v>55405</v>
      </c>
      <c r="BE85" s="297">
        <v>18853</v>
      </c>
      <c r="BF85" s="297">
        <v>16461</v>
      </c>
      <c r="BG85" s="297">
        <v>16461</v>
      </c>
      <c r="BH85" s="297">
        <v>3630</v>
      </c>
      <c r="BI85" s="297">
        <v>0</v>
      </c>
      <c r="BJ85" s="297">
        <v>0</v>
      </c>
      <c r="BK85" s="297">
        <v>55405</v>
      </c>
      <c r="BL85" s="299">
        <v>6772</v>
      </c>
      <c r="BM85" s="297">
        <v>3386</v>
      </c>
      <c r="BN85" s="297">
        <v>3386</v>
      </c>
      <c r="BO85" s="297">
        <v>0</v>
      </c>
      <c r="BP85" s="297">
        <v>0</v>
      </c>
      <c r="BQ85" s="297">
        <v>0</v>
      </c>
      <c r="BR85" s="297">
        <v>0</v>
      </c>
      <c r="BS85" s="297">
        <v>6772</v>
      </c>
      <c r="BT85" s="397">
        <v>67039</v>
      </c>
      <c r="BU85" s="297">
        <v>20410</v>
      </c>
      <c r="BV85" s="297">
        <v>20410</v>
      </c>
      <c r="BW85" s="297">
        <v>19262</v>
      </c>
      <c r="BX85" s="297">
        <v>6956</v>
      </c>
      <c r="BY85" s="297">
        <v>0</v>
      </c>
      <c r="BZ85" s="297">
        <v>0</v>
      </c>
      <c r="CA85" s="297">
        <v>67039</v>
      </c>
      <c r="CB85" s="299">
        <v>5965</v>
      </c>
      <c r="CC85" s="297">
        <v>5965</v>
      </c>
      <c r="CD85" s="297">
        <v>0</v>
      </c>
      <c r="CE85" s="297">
        <v>0</v>
      </c>
      <c r="CF85" s="297">
        <v>0</v>
      </c>
      <c r="CG85" s="297">
        <v>0</v>
      </c>
      <c r="CH85" s="297">
        <v>0</v>
      </c>
      <c r="CI85" s="297">
        <v>5965</v>
      </c>
    </row>
    <row r="86" spans="1:87">
      <c r="A86" s="295">
        <v>31000</v>
      </c>
      <c r="B86" s="296" t="s">
        <v>439</v>
      </c>
      <c r="C86" s="299">
        <v>-6515390</v>
      </c>
      <c r="D86" s="297">
        <v>-7064483</v>
      </c>
      <c r="E86" s="297">
        <v>-2982672</v>
      </c>
      <c r="F86" s="297">
        <v>2226826</v>
      </c>
      <c r="G86" s="297">
        <v>0</v>
      </c>
      <c r="H86" s="297">
        <v>0</v>
      </c>
      <c r="I86" s="297">
        <v>-14335719</v>
      </c>
      <c r="J86" s="300">
        <v>114353763</v>
      </c>
      <c r="K86" s="301">
        <v>134902023</v>
      </c>
      <c r="L86" s="301">
        <v>97618567</v>
      </c>
      <c r="M86" s="301">
        <v>94409283</v>
      </c>
      <c r="N86" s="301">
        <v>140071751</v>
      </c>
      <c r="O86" s="300">
        <v>9612896.3836567998</v>
      </c>
      <c r="P86" s="301">
        <v>5938764.2400000002</v>
      </c>
      <c r="Q86" s="301">
        <v>3674132.1436567996</v>
      </c>
      <c r="R86" s="398">
        <v>6.8900000000000003E-2</v>
      </c>
      <c r="S86" s="399">
        <v>4.2913624000000001E-3</v>
      </c>
      <c r="T86" s="400">
        <v>114353763</v>
      </c>
      <c r="U86" s="400">
        <v>86193965.747460082</v>
      </c>
      <c r="V86" s="401">
        <v>1.3267026526548897</v>
      </c>
      <c r="W86" s="401">
        <v>0.1072915126032212</v>
      </c>
      <c r="X86" s="397">
        <v>4386480</v>
      </c>
      <c r="Y86" s="297">
        <v>1362947</v>
      </c>
      <c r="Z86" s="297">
        <v>1362947</v>
      </c>
      <c r="AA86" s="297">
        <v>1362947</v>
      </c>
      <c r="AB86" s="297">
        <v>297639</v>
      </c>
      <c r="AC86" s="297">
        <v>0</v>
      </c>
      <c r="AD86" s="297">
        <v>0</v>
      </c>
      <c r="AE86" s="297">
        <v>4386480</v>
      </c>
      <c r="AF86" s="299">
        <v>2662263</v>
      </c>
      <c r="AG86" s="299">
        <v>1384493</v>
      </c>
      <c r="AH86" s="299">
        <v>695490</v>
      </c>
      <c r="AI86" s="299">
        <v>582280</v>
      </c>
      <c r="AJ86" s="299">
        <v>0</v>
      </c>
      <c r="AK86" s="299">
        <v>0</v>
      </c>
      <c r="AL86" s="299">
        <v>0</v>
      </c>
      <c r="AM86" s="297">
        <v>2662263</v>
      </c>
      <c r="AN86" s="397">
        <v>12387994</v>
      </c>
      <c r="AO86" s="297">
        <v>4422689</v>
      </c>
      <c r="AP86" s="297">
        <v>3117477</v>
      </c>
      <c r="AQ86" s="297">
        <v>3117477</v>
      </c>
      <c r="AR86" s="297">
        <v>1730351</v>
      </c>
      <c r="AS86" s="297">
        <v>0</v>
      </c>
      <c r="AT86" s="297">
        <v>0</v>
      </c>
      <c r="AU86" s="297">
        <v>12387994</v>
      </c>
      <c r="AV86" s="299">
        <v>30508661</v>
      </c>
      <c r="AW86" s="297">
        <v>11478412</v>
      </c>
      <c r="AX86" s="297">
        <v>11478412</v>
      </c>
      <c r="AY86" s="297">
        <v>7551837</v>
      </c>
      <c r="AZ86" s="297">
        <v>0</v>
      </c>
      <c r="BA86" s="297">
        <v>0</v>
      </c>
      <c r="BB86" s="297">
        <v>0</v>
      </c>
      <c r="BC86" s="297">
        <v>30508661</v>
      </c>
      <c r="BD86" s="397">
        <v>1040708</v>
      </c>
      <c r="BE86" s="297">
        <v>354127</v>
      </c>
      <c r="BF86" s="297">
        <v>309200</v>
      </c>
      <c r="BG86" s="297">
        <v>309200</v>
      </c>
      <c r="BH86" s="297">
        <v>68181</v>
      </c>
      <c r="BI86" s="297">
        <v>0</v>
      </c>
      <c r="BJ86" s="297">
        <v>0</v>
      </c>
      <c r="BK86" s="297">
        <v>1040708</v>
      </c>
      <c r="BL86" s="299">
        <v>127190</v>
      </c>
      <c r="BM86" s="297">
        <v>63595</v>
      </c>
      <c r="BN86" s="297">
        <v>63595</v>
      </c>
      <c r="BO86" s="297">
        <v>0</v>
      </c>
      <c r="BP86" s="297">
        <v>0</v>
      </c>
      <c r="BQ86" s="297">
        <v>0</v>
      </c>
      <c r="BR86" s="297">
        <v>0</v>
      </c>
      <c r="BS86" s="297">
        <v>127190</v>
      </c>
      <c r="BT86" s="397">
        <v>1259259</v>
      </c>
      <c r="BU86" s="297">
        <v>383391</v>
      </c>
      <c r="BV86" s="297">
        <v>383391</v>
      </c>
      <c r="BW86" s="297">
        <v>361822</v>
      </c>
      <c r="BX86" s="297">
        <v>130655</v>
      </c>
      <c r="BY86" s="297">
        <v>0</v>
      </c>
      <c r="BZ86" s="297">
        <v>0</v>
      </c>
      <c r="CA86" s="297">
        <v>1259259</v>
      </c>
      <c r="CB86" s="299">
        <v>112044</v>
      </c>
      <c r="CC86" s="297">
        <v>112044</v>
      </c>
      <c r="CD86" s="297">
        <v>0</v>
      </c>
      <c r="CE86" s="297">
        <v>0</v>
      </c>
      <c r="CF86" s="297">
        <v>0</v>
      </c>
      <c r="CG86" s="297">
        <v>0</v>
      </c>
      <c r="CH86" s="297">
        <v>0</v>
      </c>
      <c r="CI86" s="297">
        <v>112044</v>
      </c>
    </row>
    <row r="87" spans="1:87">
      <c r="A87" s="295">
        <v>31005</v>
      </c>
      <c r="B87" s="296" t="s">
        <v>440</v>
      </c>
      <c r="C87" s="299">
        <v>-446438</v>
      </c>
      <c r="D87" s="297">
        <v>-547195</v>
      </c>
      <c r="E87" s="297">
        <v>-77273</v>
      </c>
      <c r="F87" s="297">
        <v>271310</v>
      </c>
      <c r="G87" s="297">
        <v>0</v>
      </c>
      <c r="H87" s="297">
        <v>0</v>
      </c>
      <c r="I87" s="297">
        <v>-799596</v>
      </c>
      <c r="J87" s="300">
        <v>10708711</v>
      </c>
      <c r="K87" s="301">
        <v>12632962</v>
      </c>
      <c r="L87" s="301">
        <v>9141535</v>
      </c>
      <c r="M87" s="301">
        <v>8841001</v>
      </c>
      <c r="N87" s="301">
        <v>13117083</v>
      </c>
      <c r="O87" s="300">
        <v>900204.09039619996</v>
      </c>
      <c r="P87" s="301">
        <v>608182.46000000008</v>
      </c>
      <c r="Q87" s="301">
        <v>292021.63039619988</v>
      </c>
      <c r="R87" s="398">
        <v>6.8900000000000003E-2</v>
      </c>
      <c r="S87" s="399">
        <v>4.0186660000000001E-4</v>
      </c>
      <c r="T87" s="400">
        <v>10708711</v>
      </c>
      <c r="U87" s="400">
        <v>8827031.3497822937</v>
      </c>
      <c r="V87" s="401">
        <v>1.2131724218090736</v>
      </c>
      <c r="W87" s="401">
        <v>0.1072915126032212</v>
      </c>
      <c r="X87" s="397">
        <v>916091</v>
      </c>
      <c r="Y87" s="297">
        <v>275147</v>
      </c>
      <c r="Z87" s="297">
        <v>275147</v>
      </c>
      <c r="AA87" s="297">
        <v>275147</v>
      </c>
      <c r="AB87" s="297">
        <v>90650</v>
      </c>
      <c r="AC87" s="297">
        <v>0</v>
      </c>
      <c r="AD87" s="297">
        <v>0</v>
      </c>
      <c r="AE87" s="297">
        <v>916091</v>
      </c>
      <c r="AF87" s="299">
        <v>211747</v>
      </c>
      <c r="AG87" s="299">
        <v>113466</v>
      </c>
      <c r="AH87" s="299">
        <v>98281</v>
      </c>
      <c r="AI87" s="299">
        <v>0</v>
      </c>
      <c r="AJ87" s="299">
        <v>0</v>
      </c>
      <c r="AK87" s="299">
        <v>0</v>
      </c>
      <c r="AL87" s="299">
        <v>0</v>
      </c>
      <c r="AM87" s="297">
        <v>211747</v>
      </c>
      <c r="AN87" s="397">
        <v>1160079</v>
      </c>
      <c r="AO87" s="297">
        <v>414165</v>
      </c>
      <c r="AP87" s="297">
        <v>291938</v>
      </c>
      <c r="AQ87" s="297">
        <v>291938</v>
      </c>
      <c r="AR87" s="297">
        <v>162040</v>
      </c>
      <c r="AS87" s="297">
        <v>0</v>
      </c>
      <c r="AT87" s="297">
        <v>0</v>
      </c>
      <c r="AU87" s="297">
        <v>1160079</v>
      </c>
      <c r="AV87" s="299">
        <v>2856998</v>
      </c>
      <c r="AW87" s="297">
        <v>1074901</v>
      </c>
      <c r="AX87" s="297">
        <v>1074901</v>
      </c>
      <c r="AY87" s="297">
        <v>707195</v>
      </c>
      <c r="AZ87" s="297">
        <v>0</v>
      </c>
      <c r="BA87" s="297">
        <v>0</v>
      </c>
      <c r="BB87" s="297">
        <v>0</v>
      </c>
      <c r="BC87" s="297">
        <v>2856998</v>
      </c>
      <c r="BD87" s="397">
        <v>97457</v>
      </c>
      <c r="BE87" s="297">
        <v>33162</v>
      </c>
      <c r="BF87" s="297">
        <v>28955</v>
      </c>
      <c r="BG87" s="297">
        <v>28955</v>
      </c>
      <c r="BH87" s="297">
        <v>6385</v>
      </c>
      <c r="BI87" s="297">
        <v>0</v>
      </c>
      <c r="BJ87" s="297">
        <v>0</v>
      </c>
      <c r="BK87" s="297">
        <v>97457</v>
      </c>
      <c r="BL87" s="299">
        <v>11910</v>
      </c>
      <c r="BM87" s="297">
        <v>5955</v>
      </c>
      <c r="BN87" s="297">
        <v>5955</v>
      </c>
      <c r="BO87" s="297">
        <v>0</v>
      </c>
      <c r="BP87" s="297">
        <v>0</v>
      </c>
      <c r="BQ87" s="297">
        <v>0</v>
      </c>
      <c r="BR87" s="297">
        <v>0</v>
      </c>
      <c r="BS87" s="297">
        <v>11910</v>
      </c>
      <c r="BT87" s="397">
        <v>117924</v>
      </c>
      <c r="BU87" s="297">
        <v>35903</v>
      </c>
      <c r="BV87" s="297">
        <v>35903</v>
      </c>
      <c r="BW87" s="297">
        <v>33883</v>
      </c>
      <c r="BX87" s="297">
        <v>12235</v>
      </c>
      <c r="BY87" s="297">
        <v>0</v>
      </c>
      <c r="BZ87" s="297">
        <v>0</v>
      </c>
      <c r="CA87" s="297">
        <v>117924</v>
      </c>
      <c r="CB87" s="299">
        <v>10492</v>
      </c>
      <c r="CC87" s="297">
        <v>10492</v>
      </c>
      <c r="CD87" s="297">
        <v>0</v>
      </c>
      <c r="CE87" s="297">
        <v>0</v>
      </c>
      <c r="CF87" s="297">
        <v>0</v>
      </c>
      <c r="CG87" s="297">
        <v>0</v>
      </c>
      <c r="CH87" s="297">
        <v>0</v>
      </c>
      <c r="CI87" s="297">
        <v>10492</v>
      </c>
    </row>
    <row r="88" spans="1:87">
      <c r="A88" s="295">
        <v>31100</v>
      </c>
      <c r="B88" s="296" t="s">
        <v>441</v>
      </c>
      <c r="C88" s="299">
        <v>-15780588</v>
      </c>
      <c r="D88" s="297">
        <v>-16912502</v>
      </c>
      <c r="E88" s="297">
        <v>-8079631</v>
      </c>
      <c r="F88" s="297">
        <v>5794765</v>
      </c>
      <c r="G88" s="297">
        <v>0</v>
      </c>
      <c r="H88" s="297">
        <v>0</v>
      </c>
      <c r="I88" s="297">
        <v>-34977956</v>
      </c>
      <c r="J88" s="300">
        <v>229673642</v>
      </c>
      <c r="K88" s="301">
        <v>270943763</v>
      </c>
      <c r="L88" s="301">
        <v>196061863</v>
      </c>
      <c r="M88" s="301">
        <v>189616181</v>
      </c>
      <c r="N88" s="301">
        <v>281326895</v>
      </c>
      <c r="O88" s="300">
        <v>19307007.153877102</v>
      </c>
      <c r="P88" s="301">
        <v>11625246.219999999</v>
      </c>
      <c r="Q88" s="301">
        <v>7681760.933877103</v>
      </c>
      <c r="R88" s="398">
        <v>6.8900000000000003E-2</v>
      </c>
      <c r="S88" s="399">
        <v>8.6189803000000006E-3</v>
      </c>
      <c r="T88" s="400">
        <v>229673642</v>
      </c>
      <c r="U88" s="400">
        <v>168726360.23222059</v>
      </c>
      <c r="V88" s="401">
        <v>1.3612196795088614</v>
      </c>
      <c r="W88" s="401">
        <v>0.1072915126032212</v>
      </c>
      <c r="X88" s="397">
        <v>7680372</v>
      </c>
      <c r="Y88" s="297">
        <v>1920093</v>
      </c>
      <c r="Z88" s="297">
        <v>1920093</v>
      </c>
      <c r="AA88" s="297">
        <v>1920093</v>
      </c>
      <c r="AB88" s="297">
        <v>1920093</v>
      </c>
      <c r="AC88" s="297">
        <v>0</v>
      </c>
      <c r="AD88" s="297">
        <v>0</v>
      </c>
      <c r="AE88" s="297">
        <v>7680372</v>
      </c>
      <c r="AF88" s="299">
        <v>10402774</v>
      </c>
      <c r="AG88" s="299">
        <v>4658129</v>
      </c>
      <c r="AH88" s="299">
        <v>3303393</v>
      </c>
      <c r="AI88" s="299">
        <v>2441252</v>
      </c>
      <c r="AJ88" s="299">
        <v>0</v>
      </c>
      <c r="AK88" s="299">
        <v>0</v>
      </c>
      <c r="AL88" s="299">
        <v>0</v>
      </c>
      <c r="AM88" s="297">
        <v>10402774</v>
      </c>
      <c r="AN88" s="397">
        <v>24880647</v>
      </c>
      <c r="AO88" s="297">
        <v>8882743</v>
      </c>
      <c r="AP88" s="297">
        <v>6261292</v>
      </c>
      <c r="AQ88" s="297">
        <v>6261292</v>
      </c>
      <c r="AR88" s="297">
        <v>3475321</v>
      </c>
      <c r="AS88" s="297">
        <v>0</v>
      </c>
      <c r="AT88" s="297">
        <v>0</v>
      </c>
      <c r="AU88" s="297">
        <v>24880647</v>
      </c>
      <c r="AV88" s="299">
        <v>61275074</v>
      </c>
      <c r="AW88" s="297">
        <v>23053799</v>
      </c>
      <c r="AX88" s="297">
        <v>23053799</v>
      </c>
      <c r="AY88" s="297">
        <v>15167476</v>
      </c>
      <c r="AZ88" s="297">
        <v>0</v>
      </c>
      <c r="BA88" s="297">
        <v>0</v>
      </c>
      <c r="BB88" s="297">
        <v>0</v>
      </c>
      <c r="BC88" s="297">
        <v>61275074</v>
      </c>
      <c r="BD88" s="397">
        <v>2090207</v>
      </c>
      <c r="BE88" s="297">
        <v>711245</v>
      </c>
      <c r="BF88" s="297">
        <v>621012</v>
      </c>
      <c r="BG88" s="297">
        <v>621012</v>
      </c>
      <c r="BH88" s="297">
        <v>136938</v>
      </c>
      <c r="BI88" s="297">
        <v>0</v>
      </c>
      <c r="BJ88" s="297">
        <v>0</v>
      </c>
      <c r="BK88" s="297">
        <v>2090207</v>
      </c>
      <c r="BL88" s="299">
        <v>255456</v>
      </c>
      <c r="BM88" s="297">
        <v>127728</v>
      </c>
      <c r="BN88" s="297">
        <v>127728</v>
      </c>
      <c r="BO88" s="297">
        <v>0</v>
      </c>
      <c r="BP88" s="297">
        <v>0</v>
      </c>
      <c r="BQ88" s="297">
        <v>0</v>
      </c>
      <c r="BR88" s="297">
        <v>0</v>
      </c>
      <c r="BS88" s="297">
        <v>255456</v>
      </c>
      <c r="BT88" s="397">
        <v>2529156</v>
      </c>
      <c r="BU88" s="297">
        <v>770021</v>
      </c>
      <c r="BV88" s="297">
        <v>770021</v>
      </c>
      <c r="BW88" s="297">
        <v>726700</v>
      </c>
      <c r="BX88" s="297">
        <v>262413</v>
      </c>
      <c r="BY88" s="297">
        <v>0</v>
      </c>
      <c r="BZ88" s="297">
        <v>0</v>
      </c>
      <c r="CA88" s="297">
        <v>2529156</v>
      </c>
      <c r="CB88" s="299">
        <v>225034</v>
      </c>
      <c r="CC88" s="297">
        <v>225034</v>
      </c>
      <c r="CD88" s="297">
        <v>0</v>
      </c>
      <c r="CE88" s="297">
        <v>0</v>
      </c>
      <c r="CF88" s="297">
        <v>0</v>
      </c>
      <c r="CG88" s="297">
        <v>0</v>
      </c>
      <c r="CH88" s="297">
        <v>0</v>
      </c>
      <c r="CI88" s="297">
        <v>225034</v>
      </c>
    </row>
    <row r="89" spans="1:87">
      <c r="A89" s="295">
        <v>31101</v>
      </c>
      <c r="B89" s="296" t="s">
        <v>442</v>
      </c>
      <c r="C89" s="299">
        <v>-77668</v>
      </c>
      <c r="D89" s="297">
        <v>-41780</v>
      </c>
      <c r="E89" s="297">
        <v>29146</v>
      </c>
      <c r="F89" s="297">
        <v>73003</v>
      </c>
      <c r="G89" s="297">
        <v>0</v>
      </c>
      <c r="H89" s="297">
        <v>0</v>
      </c>
      <c r="I89" s="297">
        <v>-17299</v>
      </c>
      <c r="J89" s="300">
        <v>1673754</v>
      </c>
      <c r="K89" s="301">
        <v>1974512</v>
      </c>
      <c r="L89" s="301">
        <v>1428807</v>
      </c>
      <c r="M89" s="301">
        <v>1381834</v>
      </c>
      <c r="N89" s="301">
        <v>2050179</v>
      </c>
      <c r="O89" s="300">
        <v>140700.44423269999</v>
      </c>
      <c r="P89" s="301">
        <v>76918.569999999992</v>
      </c>
      <c r="Q89" s="301">
        <v>63781.874232699993</v>
      </c>
      <c r="R89" s="398">
        <v>6.8900000000000003E-2</v>
      </c>
      <c r="S89" s="399">
        <v>6.2811099999999999E-5</v>
      </c>
      <c r="T89" s="400">
        <v>1673754</v>
      </c>
      <c r="U89" s="400">
        <v>1116379.8258345427</v>
      </c>
      <c r="V89" s="401">
        <v>1.4992692999882864</v>
      </c>
      <c r="W89" s="401">
        <v>0.1072915126032212</v>
      </c>
      <c r="X89" s="397">
        <v>297453</v>
      </c>
      <c r="Y89" s="297">
        <v>84229</v>
      </c>
      <c r="Z89" s="297">
        <v>84229</v>
      </c>
      <c r="AA89" s="297">
        <v>84229</v>
      </c>
      <c r="AB89" s="297">
        <v>44766</v>
      </c>
      <c r="AC89" s="297">
        <v>0</v>
      </c>
      <c r="AD89" s="297">
        <v>0</v>
      </c>
      <c r="AE89" s="297">
        <v>297453</v>
      </c>
      <c r="AF89" s="299">
        <v>79688</v>
      </c>
      <c r="AG89" s="299">
        <v>66849</v>
      </c>
      <c r="AH89" s="299">
        <v>12839</v>
      </c>
      <c r="AI89" s="299">
        <v>0</v>
      </c>
      <c r="AJ89" s="299">
        <v>0</v>
      </c>
      <c r="AK89" s="299">
        <v>0</v>
      </c>
      <c r="AL89" s="299">
        <v>0</v>
      </c>
      <c r="AM89" s="297">
        <v>79688</v>
      </c>
      <c r="AN89" s="397">
        <v>181319</v>
      </c>
      <c r="AO89" s="297">
        <v>64733</v>
      </c>
      <c r="AP89" s="297">
        <v>45629</v>
      </c>
      <c r="AQ89" s="297">
        <v>45629</v>
      </c>
      <c r="AR89" s="297">
        <v>25327</v>
      </c>
      <c r="AS89" s="297">
        <v>0</v>
      </c>
      <c r="AT89" s="297">
        <v>0</v>
      </c>
      <c r="AU89" s="297">
        <v>181319</v>
      </c>
      <c r="AV89" s="299">
        <v>446544</v>
      </c>
      <c r="AW89" s="297">
        <v>168005</v>
      </c>
      <c r="AX89" s="297">
        <v>168005</v>
      </c>
      <c r="AY89" s="297">
        <v>110533</v>
      </c>
      <c r="AZ89" s="297">
        <v>0</v>
      </c>
      <c r="BA89" s="297">
        <v>0</v>
      </c>
      <c r="BB89" s="297">
        <v>0</v>
      </c>
      <c r="BC89" s="297">
        <v>446544</v>
      </c>
      <c r="BD89" s="397">
        <v>15233</v>
      </c>
      <c r="BE89" s="297">
        <v>5183</v>
      </c>
      <c r="BF89" s="297">
        <v>4526</v>
      </c>
      <c r="BG89" s="297">
        <v>4526</v>
      </c>
      <c r="BH89" s="297">
        <v>998</v>
      </c>
      <c r="BI89" s="297">
        <v>0</v>
      </c>
      <c r="BJ89" s="297">
        <v>0</v>
      </c>
      <c r="BK89" s="297">
        <v>15233</v>
      </c>
      <c r="BL89" s="299">
        <v>1862</v>
      </c>
      <c r="BM89" s="297">
        <v>931</v>
      </c>
      <c r="BN89" s="297">
        <v>931</v>
      </c>
      <c r="BO89" s="297">
        <v>0</v>
      </c>
      <c r="BP89" s="297">
        <v>0</v>
      </c>
      <c r="BQ89" s="297">
        <v>0</v>
      </c>
      <c r="BR89" s="297">
        <v>0</v>
      </c>
      <c r="BS89" s="297">
        <v>1862</v>
      </c>
      <c r="BT89" s="397">
        <v>18431</v>
      </c>
      <c r="BU89" s="297">
        <v>5612</v>
      </c>
      <c r="BV89" s="297">
        <v>5612</v>
      </c>
      <c r="BW89" s="297">
        <v>5296</v>
      </c>
      <c r="BX89" s="297">
        <v>1912</v>
      </c>
      <c r="BY89" s="297">
        <v>0</v>
      </c>
      <c r="BZ89" s="297">
        <v>0</v>
      </c>
      <c r="CA89" s="297">
        <v>18431</v>
      </c>
      <c r="CB89" s="299">
        <v>1640</v>
      </c>
      <c r="CC89" s="297">
        <v>1640</v>
      </c>
      <c r="CD89" s="297">
        <v>0</v>
      </c>
      <c r="CE89" s="297">
        <v>0</v>
      </c>
      <c r="CF89" s="297">
        <v>0</v>
      </c>
      <c r="CG89" s="297">
        <v>0</v>
      </c>
      <c r="CH89" s="297">
        <v>0</v>
      </c>
      <c r="CI89" s="297">
        <v>1640</v>
      </c>
    </row>
    <row r="90" spans="1:87">
      <c r="A90" s="295">
        <v>31102</v>
      </c>
      <c r="B90" s="296" t="s">
        <v>443</v>
      </c>
      <c r="C90" s="299">
        <v>-281106</v>
      </c>
      <c r="D90" s="297">
        <v>-380584</v>
      </c>
      <c r="E90" s="297">
        <v>-152820</v>
      </c>
      <c r="F90" s="297">
        <v>101217</v>
      </c>
      <c r="G90" s="297">
        <v>0</v>
      </c>
      <c r="H90" s="297">
        <v>0</v>
      </c>
      <c r="I90" s="297">
        <v>-713293</v>
      </c>
      <c r="J90" s="300">
        <v>4090700</v>
      </c>
      <c r="K90" s="301">
        <v>4825759</v>
      </c>
      <c r="L90" s="301">
        <v>3492043</v>
      </c>
      <c r="M90" s="301">
        <v>3377239</v>
      </c>
      <c r="N90" s="301">
        <v>5010692</v>
      </c>
      <c r="O90" s="300">
        <v>343875.63018399995</v>
      </c>
      <c r="P90" s="301">
        <v>189428.12000000002</v>
      </c>
      <c r="Q90" s="301">
        <v>154447.51018399993</v>
      </c>
      <c r="R90" s="398">
        <v>6.8900000000000003E-2</v>
      </c>
      <c r="S90" s="399">
        <v>1.5351199999999999E-4</v>
      </c>
      <c r="T90" s="400">
        <v>4090700</v>
      </c>
      <c r="U90" s="400">
        <v>2749319.5936139333</v>
      </c>
      <c r="V90" s="401">
        <v>1.4878954085591938</v>
      </c>
      <c r="W90" s="401">
        <v>0.1072915126032212</v>
      </c>
      <c r="X90" s="397">
        <v>184013</v>
      </c>
      <c r="Y90" s="297">
        <v>87395</v>
      </c>
      <c r="Z90" s="297">
        <v>32206</v>
      </c>
      <c r="AA90" s="297">
        <v>32206</v>
      </c>
      <c r="AB90" s="297">
        <v>32206</v>
      </c>
      <c r="AC90" s="297">
        <v>0</v>
      </c>
      <c r="AD90" s="297">
        <v>0</v>
      </c>
      <c r="AE90" s="297">
        <v>184013</v>
      </c>
      <c r="AF90" s="299">
        <v>322805</v>
      </c>
      <c r="AG90" s="299">
        <v>136201</v>
      </c>
      <c r="AH90" s="299">
        <v>136201</v>
      </c>
      <c r="AI90" s="299">
        <v>50403</v>
      </c>
      <c r="AJ90" s="299">
        <v>0</v>
      </c>
      <c r="AK90" s="299">
        <v>0</v>
      </c>
      <c r="AL90" s="299">
        <v>0</v>
      </c>
      <c r="AM90" s="297">
        <v>322805</v>
      </c>
      <c r="AN90" s="397">
        <v>443147</v>
      </c>
      <c r="AO90" s="297">
        <v>158210</v>
      </c>
      <c r="AP90" s="297">
        <v>111519</v>
      </c>
      <c r="AQ90" s="297">
        <v>111519</v>
      </c>
      <c r="AR90" s="297">
        <v>61899</v>
      </c>
      <c r="AS90" s="297">
        <v>0</v>
      </c>
      <c r="AT90" s="297">
        <v>0</v>
      </c>
      <c r="AU90" s="297">
        <v>443147</v>
      </c>
      <c r="AV90" s="299">
        <v>1091366</v>
      </c>
      <c r="AW90" s="297">
        <v>410609</v>
      </c>
      <c r="AX90" s="297">
        <v>410609</v>
      </c>
      <c r="AY90" s="297">
        <v>270147</v>
      </c>
      <c r="AZ90" s="297">
        <v>0</v>
      </c>
      <c r="BA90" s="297">
        <v>0</v>
      </c>
      <c r="BB90" s="297">
        <v>0</v>
      </c>
      <c r="BC90" s="297">
        <v>1091366</v>
      </c>
      <c r="BD90" s="397">
        <v>37229</v>
      </c>
      <c r="BE90" s="297">
        <v>12668</v>
      </c>
      <c r="BF90" s="297">
        <v>11061</v>
      </c>
      <c r="BG90" s="297">
        <v>11061</v>
      </c>
      <c r="BH90" s="297">
        <v>2439</v>
      </c>
      <c r="BI90" s="297">
        <v>0</v>
      </c>
      <c r="BJ90" s="297">
        <v>0</v>
      </c>
      <c r="BK90" s="297">
        <v>37229</v>
      </c>
      <c r="BL90" s="299">
        <v>4550</v>
      </c>
      <c r="BM90" s="297">
        <v>2275</v>
      </c>
      <c r="BN90" s="297">
        <v>2275</v>
      </c>
      <c r="BO90" s="297">
        <v>0</v>
      </c>
      <c r="BP90" s="297">
        <v>0</v>
      </c>
      <c r="BQ90" s="297">
        <v>0</v>
      </c>
      <c r="BR90" s="297">
        <v>0</v>
      </c>
      <c r="BS90" s="297">
        <v>4550</v>
      </c>
      <c r="BT90" s="397">
        <v>45047</v>
      </c>
      <c r="BU90" s="297">
        <v>13715</v>
      </c>
      <c r="BV90" s="297">
        <v>13715</v>
      </c>
      <c r="BW90" s="297">
        <v>12943</v>
      </c>
      <c r="BX90" s="297">
        <v>4674</v>
      </c>
      <c r="BY90" s="297">
        <v>0</v>
      </c>
      <c r="BZ90" s="297">
        <v>0</v>
      </c>
      <c r="CA90" s="297">
        <v>45047</v>
      </c>
      <c r="CB90" s="299">
        <v>4008</v>
      </c>
      <c r="CC90" s="297">
        <v>4008</v>
      </c>
      <c r="CD90" s="297">
        <v>0</v>
      </c>
      <c r="CE90" s="297">
        <v>0</v>
      </c>
      <c r="CF90" s="297">
        <v>0</v>
      </c>
      <c r="CG90" s="297">
        <v>0</v>
      </c>
      <c r="CH90" s="297">
        <v>0</v>
      </c>
      <c r="CI90" s="297">
        <v>4008</v>
      </c>
    </row>
    <row r="91" spans="1:87">
      <c r="A91" s="295">
        <v>31105</v>
      </c>
      <c r="B91" s="296" t="s">
        <v>444</v>
      </c>
      <c r="C91" s="299">
        <v>-2614762</v>
      </c>
      <c r="D91" s="297">
        <v>-2751970</v>
      </c>
      <c r="E91" s="297">
        <v>-1122945</v>
      </c>
      <c r="F91" s="297">
        <v>595103</v>
      </c>
      <c r="G91" s="297">
        <v>0</v>
      </c>
      <c r="H91" s="297">
        <v>0</v>
      </c>
      <c r="I91" s="297">
        <v>-5894574</v>
      </c>
      <c r="J91" s="300">
        <v>33889101</v>
      </c>
      <c r="K91" s="301">
        <v>39978644</v>
      </c>
      <c r="L91" s="301">
        <v>28929573</v>
      </c>
      <c r="M91" s="301">
        <v>27978491</v>
      </c>
      <c r="N91" s="301">
        <v>41510709</v>
      </c>
      <c r="O91" s="300">
        <v>2848812.4262573002</v>
      </c>
      <c r="P91" s="301">
        <v>1843473.2</v>
      </c>
      <c r="Q91" s="301">
        <v>1005339.2262573002</v>
      </c>
      <c r="R91" s="398">
        <v>6.8900000000000003E-2</v>
      </c>
      <c r="S91" s="399">
        <v>1.2717589000000001E-3</v>
      </c>
      <c r="T91" s="400">
        <v>33889101</v>
      </c>
      <c r="U91" s="400">
        <v>26755779.390420899</v>
      </c>
      <c r="V91" s="401">
        <v>1.2666086270741554</v>
      </c>
      <c r="W91" s="401">
        <v>0.1072915126032212</v>
      </c>
      <c r="X91" s="397">
        <v>376275</v>
      </c>
      <c r="Y91" s="297">
        <v>117631</v>
      </c>
      <c r="Z91" s="297">
        <v>117631</v>
      </c>
      <c r="AA91" s="297">
        <v>117631</v>
      </c>
      <c r="AB91" s="297">
        <v>23382</v>
      </c>
      <c r="AC91" s="297">
        <v>0</v>
      </c>
      <c r="AD91" s="297">
        <v>0</v>
      </c>
      <c r="AE91" s="297">
        <v>376275</v>
      </c>
      <c r="AF91" s="299">
        <v>1511437</v>
      </c>
      <c r="AG91" s="299">
        <v>807922</v>
      </c>
      <c r="AH91" s="299">
        <v>578216</v>
      </c>
      <c r="AI91" s="299">
        <v>125299</v>
      </c>
      <c r="AJ91" s="299">
        <v>0</v>
      </c>
      <c r="AK91" s="299">
        <v>0</v>
      </c>
      <c r="AL91" s="299">
        <v>0</v>
      </c>
      <c r="AM91" s="297">
        <v>1511437</v>
      </c>
      <c r="AN91" s="397">
        <v>3671221</v>
      </c>
      <c r="AO91" s="297">
        <v>1310678</v>
      </c>
      <c r="AP91" s="297">
        <v>923874</v>
      </c>
      <c r="AQ91" s="297">
        <v>923874</v>
      </c>
      <c r="AR91" s="297">
        <v>512795</v>
      </c>
      <c r="AS91" s="297">
        <v>0</v>
      </c>
      <c r="AT91" s="297">
        <v>0</v>
      </c>
      <c r="AU91" s="297">
        <v>3671221</v>
      </c>
      <c r="AV91" s="299">
        <v>9041339</v>
      </c>
      <c r="AW91" s="297">
        <v>3401664</v>
      </c>
      <c r="AX91" s="297">
        <v>3401664</v>
      </c>
      <c r="AY91" s="297">
        <v>2238011</v>
      </c>
      <c r="AZ91" s="297">
        <v>0</v>
      </c>
      <c r="BA91" s="297">
        <v>0</v>
      </c>
      <c r="BB91" s="297">
        <v>0</v>
      </c>
      <c r="BC91" s="297">
        <v>9041339</v>
      </c>
      <c r="BD91" s="397">
        <v>308417</v>
      </c>
      <c r="BE91" s="297">
        <v>104947</v>
      </c>
      <c r="BF91" s="297">
        <v>91632</v>
      </c>
      <c r="BG91" s="297">
        <v>91632</v>
      </c>
      <c r="BH91" s="297">
        <v>20206</v>
      </c>
      <c r="BI91" s="297">
        <v>0</v>
      </c>
      <c r="BJ91" s="297">
        <v>0</v>
      </c>
      <c r="BK91" s="297">
        <v>308417</v>
      </c>
      <c r="BL91" s="299">
        <v>37694</v>
      </c>
      <c r="BM91" s="297">
        <v>18847</v>
      </c>
      <c r="BN91" s="297">
        <v>18847</v>
      </c>
      <c r="BO91" s="297">
        <v>0</v>
      </c>
      <c r="BP91" s="297">
        <v>0</v>
      </c>
      <c r="BQ91" s="297">
        <v>0</v>
      </c>
      <c r="BR91" s="297">
        <v>0</v>
      </c>
      <c r="BS91" s="297">
        <v>37694</v>
      </c>
      <c r="BT91" s="397">
        <v>373185</v>
      </c>
      <c r="BU91" s="297">
        <v>113619</v>
      </c>
      <c r="BV91" s="297">
        <v>113619</v>
      </c>
      <c r="BW91" s="297">
        <v>107227</v>
      </c>
      <c r="BX91" s="297">
        <v>38720</v>
      </c>
      <c r="BY91" s="297">
        <v>0</v>
      </c>
      <c r="BZ91" s="297">
        <v>0</v>
      </c>
      <c r="CA91" s="297">
        <v>373185</v>
      </c>
      <c r="CB91" s="299">
        <v>33205</v>
      </c>
      <c r="CC91" s="297">
        <v>33205</v>
      </c>
      <c r="CD91" s="297">
        <v>0</v>
      </c>
      <c r="CE91" s="297">
        <v>0</v>
      </c>
      <c r="CF91" s="297">
        <v>0</v>
      </c>
      <c r="CG91" s="297">
        <v>0</v>
      </c>
      <c r="CH91" s="297">
        <v>0</v>
      </c>
      <c r="CI91" s="297">
        <v>33205</v>
      </c>
    </row>
    <row r="92" spans="1:87">
      <c r="A92" s="295">
        <v>31110</v>
      </c>
      <c r="B92" s="296" t="s">
        <v>445</v>
      </c>
      <c r="C92" s="299">
        <v>-3855463</v>
      </c>
      <c r="D92" s="297">
        <v>-4697837</v>
      </c>
      <c r="E92" s="297">
        <v>-2731935</v>
      </c>
      <c r="F92" s="297">
        <v>696741</v>
      </c>
      <c r="G92" s="297">
        <v>0</v>
      </c>
      <c r="H92" s="297">
        <v>0</v>
      </c>
      <c r="I92" s="297">
        <v>-10588494</v>
      </c>
      <c r="J92" s="300">
        <v>53049376</v>
      </c>
      <c r="K92" s="301">
        <v>62581834</v>
      </c>
      <c r="L92" s="301">
        <v>45285822</v>
      </c>
      <c r="M92" s="301">
        <v>43797016</v>
      </c>
      <c r="N92" s="301">
        <v>64980101</v>
      </c>
      <c r="O92" s="300">
        <v>4459478.594916</v>
      </c>
      <c r="P92" s="301">
        <v>2563089.7200000002</v>
      </c>
      <c r="Q92" s="301">
        <v>1896388.8749159998</v>
      </c>
      <c r="R92" s="398">
        <v>6.8900000000000003E-2</v>
      </c>
      <c r="S92" s="399">
        <v>1.9907879999999998E-3</v>
      </c>
      <c r="T92" s="400">
        <v>53049376</v>
      </c>
      <c r="U92" s="400">
        <v>37200141.074020319</v>
      </c>
      <c r="V92" s="401">
        <v>1.4260530865848895</v>
      </c>
      <c r="W92" s="401">
        <v>0.1072915126032212</v>
      </c>
      <c r="X92" s="397">
        <v>268014</v>
      </c>
      <c r="Y92" s="297">
        <v>268014</v>
      </c>
      <c r="Z92" s="297">
        <v>0</v>
      </c>
      <c r="AA92" s="297">
        <v>0</v>
      </c>
      <c r="AB92" s="297">
        <v>0</v>
      </c>
      <c r="AC92" s="297">
        <v>0</v>
      </c>
      <c r="AD92" s="297">
        <v>0</v>
      </c>
      <c r="AE92" s="297">
        <v>268014</v>
      </c>
      <c r="AF92" s="299">
        <v>3406210</v>
      </c>
      <c r="AG92" s="299">
        <v>1110945</v>
      </c>
      <c r="AH92" s="299">
        <v>1110945</v>
      </c>
      <c r="AI92" s="299">
        <v>986100</v>
      </c>
      <c r="AJ92" s="299">
        <v>198220</v>
      </c>
      <c r="AK92" s="299">
        <v>0</v>
      </c>
      <c r="AL92" s="299">
        <v>0</v>
      </c>
      <c r="AM92" s="297">
        <v>3406210</v>
      </c>
      <c r="AN92" s="397">
        <v>5746862</v>
      </c>
      <c r="AO92" s="297">
        <v>2051711</v>
      </c>
      <c r="AP92" s="297">
        <v>1446216</v>
      </c>
      <c r="AQ92" s="297">
        <v>1446216</v>
      </c>
      <c r="AR92" s="297">
        <v>802720</v>
      </c>
      <c r="AS92" s="297">
        <v>0</v>
      </c>
      <c r="AT92" s="297">
        <v>0</v>
      </c>
      <c r="AU92" s="297">
        <v>5746862</v>
      </c>
      <c r="AV92" s="299">
        <v>14153146</v>
      </c>
      <c r="AW92" s="297">
        <v>5324902</v>
      </c>
      <c r="AX92" s="297">
        <v>5324902</v>
      </c>
      <c r="AY92" s="297">
        <v>3503341</v>
      </c>
      <c r="AZ92" s="297">
        <v>0</v>
      </c>
      <c r="BA92" s="297">
        <v>0</v>
      </c>
      <c r="BB92" s="297">
        <v>0</v>
      </c>
      <c r="BC92" s="297">
        <v>14153146</v>
      </c>
      <c r="BD92" s="397">
        <v>482791</v>
      </c>
      <c r="BE92" s="297">
        <v>164281</v>
      </c>
      <c r="BF92" s="297">
        <v>143440</v>
      </c>
      <c r="BG92" s="297">
        <v>143440</v>
      </c>
      <c r="BH92" s="297">
        <v>31630</v>
      </c>
      <c r="BI92" s="297">
        <v>0</v>
      </c>
      <c r="BJ92" s="297">
        <v>0</v>
      </c>
      <c r="BK92" s="297">
        <v>482791</v>
      </c>
      <c r="BL92" s="299">
        <v>59004</v>
      </c>
      <c r="BM92" s="297">
        <v>29502</v>
      </c>
      <c r="BN92" s="297">
        <v>29502</v>
      </c>
      <c r="BO92" s="297">
        <v>0</v>
      </c>
      <c r="BP92" s="297">
        <v>0</v>
      </c>
      <c r="BQ92" s="297">
        <v>0</v>
      </c>
      <c r="BR92" s="297">
        <v>0</v>
      </c>
      <c r="BS92" s="297">
        <v>59004</v>
      </c>
      <c r="BT92" s="397">
        <v>584177</v>
      </c>
      <c r="BU92" s="297">
        <v>177857</v>
      </c>
      <c r="BV92" s="297">
        <v>177857</v>
      </c>
      <c r="BW92" s="297">
        <v>167851</v>
      </c>
      <c r="BX92" s="297">
        <v>60612</v>
      </c>
      <c r="BY92" s="297">
        <v>0</v>
      </c>
      <c r="BZ92" s="297">
        <v>0</v>
      </c>
      <c r="CA92" s="297">
        <v>584177</v>
      </c>
      <c r="CB92" s="299">
        <v>51978</v>
      </c>
      <c r="CC92" s="297">
        <v>51978</v>
      </c>
      <c r="CD92" s="297">
        <v>0</v>
      </c>
      <c r="CE92" s="297">
        <v>0</v>
      </c>
      <c r="CF92" s="297">
        <v>0</v>
      </c>
      <c r="CG92" s="297">
        <v>0</v>
      </c>
      <c r="CH92" s="297">
        <v>0</v>
      </c>
      <c r="CI92" s="297">
        <v>51978</v>
      </c>
    </row>
    <row r="93" spans="1:87">
      <c r="A93" s="295">
        <v>31200</v>
      </c>
      <c r="B93" s="296" t="s">
        <v>446</v>
      </c>
      <c r="C93" s="299">
        <v>-6334552</v>
      </c>
      <c r="D93" s="297">
        <v>-6431906</v>
      </c>
      <c r="E93" s="297">
        <v>-2969248</v>
      </c>
      <c r="F93" s="297">
        <v>2232489</v>
      </c>
      <c r="G93" s="297">
        <v>0</v>
      </c>
      <c r="H93" s="297">
        <v>0</v>
      </c>
      <c r="I93" s="297">
        <v>-13503217</v>
      </c>
      <c r="J93" s="300">
        <v>100147439</v>
      </c>
      <c r="K93" s="301">
        <v>118142961</v>
      </c>
      <c r="L93" s="301">
        <v>85491279</v>
      </c>
      <c r="M93" s="301">
        <v>82680689</v>
      </c>
      <c r="N93" s="301">
        <v>122670446</v>
      </c>
      <c r="O93" s="300">
        <v>8418673.1637142003</v>
      </c>
      <c r="P93" s="301">
        <v>5081160.3100000005</v>
      </c>
      <c r="Q93" s="301">
        <v>3337512.8537141997</v>
      </c>
      <c r="R93" s="398">
        <v>6.8900000000000003E-2</v>
      </c>
      <c r="S93" s="399">
        <v>3.7582406000000001E-3</v>
      </c>
      <c r="T93" s="400">
        <v>100147439</v>
      </c>
      <c r="U93" s="400">
        <v>73746884.034833089</v>
      </c>
      <c r="V93" s="401">
        <v>1.3579887518053924</v>
      </c>
      <c r="W93" s="401">
        <v>0.1072915126032212</v>
      </c>
      <c r="X93" s="397">
        <v>6228163</v>
      </c>
      <c r="Y93" s="297">
        <v>1899371</v>
      </c>
      <c r="Z93" s="297">
        <v>1899371</v>
      </c>
      <c r="AA93" s="297">
        <v>1886453</v>
      </c>
      <c r="AB93" s="297">
        <v>542968</v>
      </c>
      <c r="AC93" s="297">
        <v>0</v>
      </c>
      <c r="AD93" s="297">
        <v>0</v>
      </c>
      <c r="AE93" s="297">
        <v>6228163</v>
      </c>
      <c r="AF93" s="299">
        <v>5666592</v>
      </c>
      <c r="AG93" s="299">
        <v>2546818</v>
      </c>
      <c r="AH93" s="299">
        <v>1559887</v>
      </c>
      <c r="AI93" s="299">
        <v>1559887</v>
      </c>
      <c r="AJ93" s="299">
        <v>0</v>
      </c>
      <c r="AK93" s="299">
        <v>0</v>
      </c>
      <c r="AL93" s="299">
        <v>0</v>
      </c>
      <c r="AM93" s="297">
        <v>5666592</v>
      </c>
      <c r="AN93" s="397">
        <v>10849016</v>
      </c>
      <c r="AO93" s="297">
        <v>3873252</v>
      </c>
      <c r="AP93" s="297">
        <v>2730188</v>
      </c>
      <c r="AQ93" s="297">
        <v>2730188</v>
      </c>
      <c r="AR93" s="297">
        <v>1515387</v>
      </c>
      <c r="AS93" s="297">
        <v>0</v>
      </c>
      <c r="AT93" s="297">
        <v>0</v>
      </c>
      <c r="AU93" s="297">
        <v>10849016</v>
      </c>
      <c r="AV93" s="299">
        <v>26718529</v>
      </c>
      <c r="AW93" s="297">
        <v>10052433</v>
      </c>
      <c r="AX93" s="297">
        <v>10052433</v>
      </c>
      <c r="AY93" s="297">
        <v>6613662</v>
      </c>
      <c r="AZ93" s="297">
        <v>0</v>
      </c>
      <c r="BA93" s="297">
        <v>0</v>
      </c>
      <c r="BB93" s="297">
        <v>0</v>
      </c>
      <c r="BC93" s="297">
        <v>26718529</v>
      </c>
      <c r="BD93" s="397">
        <v>911420</v>
      </c>
      <c r="BE93" s="297">
        <v>310133</v>
      </c>
      <c r="BF93" s="297">
        <v>270788</v>
      </c>
      <c r="BG93" s="297">
        <v>270788</v>
      </c>
      <c r="BH93" s="297">
        <v>59711</v>
      </c>
      <c r="BI93" s="297">
        <v>0</v>
      </c>
      <c r="BJ93" s="297">
        <v>0</v>
      </c>
      <c r="BK93" s="297">
        <v>911420</v>
      </c>
      <c r="BL93" s="299">
        <v>111390</v>
      </c>
      <c r="BM93" s="297">
        <v>55695</v>
      </c>
      <c r="BN93" s="297">
        <v>55695</v>
      </c>
      <c r="BO93" s="297">
        <v>0</v>
      </c>
      <c r="BP93" s="297">
        <v>0</v>
      </c>
      <c r="BQ93" s="297">
        <v>0</v>
      </c>
      <c r="BR93" s="297">
        <v>0</v>
      </c>
      <c r="BS93" s="297">
        <v>111390</v>
      </c>
      <c r="BT93" s="397">
        <v>1102819</v>
      </c>
      <c r="BU93" s="297">
        <v>335762</v>
      </c>
      <c r="BV93" s="297">
        <v>335762</v>
      </c>
      <c r="BW93" s="297">
        <v>316872</v>
      </c>
      <c r="BX93" s="297">
        <v>114423</v>
      </c>
      <c r="BY93" s="297">
        <v>0</v>
      </c>
      <c r="BZ93" s="297">
        <v>0</v>
      </c>
      <c r="CA93" s="297">
        <v>1102819</v>
      </c>
      <c r="CB93" s="299">
        <v>98124</v>
      </c>
      <c r="CC93" s="297">
        <v>98124</v>
      </c>
      <c r="CD93" s="297">
        <v>0</v>
      </c>
      <c r="CE93" s="297">
        <v>0</v>
      </c>
      <c r="CF93" s="297">
        <v>0</v>
      </c>
      <c r="CG93" s="297">
        <v>0</v>
      </c>
      <c r="CH93" s="297">
        <v>0</v>
      </c>
      <c r="CI93" s="297">
        <v>98124</v>
      </c>
    </row>
    <row r="94" spans="1:87">
      <c r="A94" s="295">
        <v>31205</v>
      </c>
      <c r="B94" s="296" t="s">
        <v>447</v>
      </c>
      <c r="C94" s="299">
        <v>-856057</v>
      </c>
      <c r="D94" s="297">
        <v>-794325</v>
      </c>
      <c r="E94" s="297">
        <v>-230276</v>
      </c>
      <c r="F94" s="297">
        <v>216872</v>
      </c>
      <c r="G94" s="297">
        <v>0</v>
      </c>
      <c r="H94" s="297">
        <v>0</v>
      </c>
      <c r="I94" s="297">
        <v>-1663786</v>
      </c>
      <c r="J94" s="300">
        <v>10829719</v>
      </c>
      <c r="K94" s="301">
        <v>12775714</v>
      </c>
      <c r="L94" s="301">
        <v>9244835</v>
      </c>
      <c r="M94" s="301">
        <v>8940904</v>
      </c>
      <c r="N94" s="301">
        <v>13265307</v>
      </c>
      <c r="O94" s="300">
        <v>910376.41323890002</v>
      </c>
      <c r="P94" s="301">
        <v>617317.37</v>
      </c>
      <c r="Q94" s="301">
        <v>293059.04323890002</v>
      </c>
      <c r="R94" s="398">
        <v>6.8900000000000003E-2</v>
      </c>
      <c r="S94" s="399">
        <v>4.0640769999999998E-4</v>
      </c>
      <c r="T94" s="400">
        <v>10829719</v>
      </c>
      <c r="U94" s="400">
        <v>8959613.497822931</v>
      </c>
      <c r="V94" s="401">
        <v>1.2087261356342525</v>
      </c>
      <c r="W94" s="401">
        <v>0.1072915126032212</v>
      </c>
      <c r="X94" s="397">
        <v>412549</v>
      </c>
      <c r="Y94" s="297">
        <v>126126</v>
      </c>
      <c r="Z94" s="297">
        <v>126126</v>
      </c>
      <c r="AA94" s="297">
        <v>126126</v>
      </c>
      <c r="AB94" s="297">
        <v>34171</v>
      </c>
      <c r="AC94" s="297">
        <v>0</v>
      </c>
      <c r="AD94" s="297">
        <v>0</v>
      </c>
      <c r="AE94" s="297">
        <v>412549</v>
      </c>
      <c r="AF94" s="299">
        <v>555400</v>
      </c>
      <c r="AG94" s="299">
        <v>367192</v>
      </c>
      <c r="AH94" s="299">
        <v>188208</v>
      </c>
      <c r="AI94" s="299">
        <v>0</v>
      </c>
      <c r="AJ94" s="299">
        <v>0</v>
      </c>
      <c r="AK94" s="299">
        <v>0</v>
      </c>
      <c r="AL94" s="299">
        <v>0</v>
      </c>
      <c r="AM94" s="297">
        <v>555400</v>
      </c>
      <c r="AN94" s="397">
        <v>1173188</v>
      </c>
      <c r="AO94" s="297">
        <v>418845</v>
      </c>
      <c r="AP94" s="297">
        <v>295236</v>
      </c>
      <c r="AQ94" s="297">
        <v>295236</v>
      </c>
      <c r="AR94" s="297">
        <v>163871</v>
      </c>
      <c r="AS94" s="297">
        <v>0</v>
      </c>
      <c r="AT94" s="297">
        <v>0</v>
      </c>
      <c r="AU94" s="297">
        <v>1173188</v>
      </c>
      <c r="AV94" s="299">
        <v>2889282</v>
      </c>
      <c r="AW94" s="297">
        <v>1087048</v>
      </c>
      <c r="AX94" s="297">
        <v>1087048</v>
      </c>
      <c r="AY94" s="297">
        <v>715187</v>
      </c>
      <c r="AZ94" s="297">
        <v>0</v>
      </c>
      <c r="BA94" s="297">
        <v>0</v>
      </c>
      <c r="BB94" s="297">
        <v>0</v>
      </c>
      <c r="BC94" s="297">
        <v>2889282</v>
      </c>
      <c r="BD94" s="397">
        <v>98558</v>
      </c>
      <c r="BE94" s="297">
        <v>33537</v>
      </c>
      <c r="BF94" s="297">
        <v>29282</v>
      </c>
      <c r="BG94" s="297">
        <v>29282</v>
      </c>
      <c r="BH94" s="297">
        <v>6457</v>
      </c>
      <c r="BI94" s="297">
        <v>0</v>
      </c>
      <c r="BJ94" s="297">
        <v>0</v>
      </c>
      <c r="BK94" s="297">
        <v>98558</v>
      </c>
      <c r="BL94" s="299">
        <v>12046</v>
      </c>
      <c r="BM94" s="297">
        <v>6023</v>
      </c>
      <c r="BN94" s="297">
        <v>6023</v>
      </c>
      <c r="BO94" s="297">
        <v>0</v>
      </c>
      <c r="BP94" s="297">
        <v>0</v>
      </c>
      <c r="BQ94" s="297">
        <v>0</v>
      </c>
      <c r="BR94" s="297">
        <v>0</v>
      </c>
      <c r="BS94" s="297">
        <v>12046</v>
      </c>
      <c r="BT94" s="397">
        <v>119256</v>
      </c>
      <c r="BU94" s="297">
        <v>36309</v>
      </c>
      <c r="BV94" s="297">
        <v>36309</v>
      </c>
      <c r="BW94" s="297">
        <v>34266</v>
      </c>
      <c r="BX94" s="297">
        <v>12373</v>
      </c>
      <c r="BY94" s="297">
        <v>0</v>
      </c>
      <c r="BZ94" s="297">
        <v>0</v>
      </c>
      <c r="CA94" s="297">
        <v>119256</v>
      </c>
      <c r="CB94" s="299">
        <v>10611</v>
      </c>
      <c r="CC94" s="297">
        <v>10611</v>
      </c>
      <c r="CD94" s="297">
        <v>0</v>
      </c>
      <c r="CE94" s="297">
        <v>0</v>
      </c>
      <c r="CF94" s="297">
        <v>0</v>
      </c>
      <c r="CG94" s="297">
        <v>0</v>
      </c>
      <c r="CH94" s="297">
        <v>0</v>
      </c>
      <c r="CI94" s="297">
        <v>10611</v>
      </c>
    </row>
    <row r="95" spans="1:87">
      <c r="A95" s="295">
        <v>31300</v>
      </c>
      <c r="B95" s="296" t="s">
        <v>448</v>
      </c>
      <c r="C95" s="299">
        <v>-15649754</v>
      </c>
      <c r="D95" s="297">
        <v>-18015742</v>
      </c>
      <c r="E95" s="297">
        <v>-8278650</v>
      </c>
      <c r="F95" s="297">
        <v>6749172</v>
      </c>
      <c r="G95" s="297">
        <v>0</v>
      </c>
      <c r="H95" s="297">
        <v>0</v>
      </c>
      <c r="I95" s="297">
        <v>-35194974</v>
      </c>
      <c r="J95" s="300">
        <v>303500139</v>
      </c>
      <c r="K95" s="301">
        <v>358036164</v>
      </c>
      <c r="L95" s="301">
        <v>259084160</v>
      </c>
      <c r="M95" s="301">
        <v>250566572</v>
      </c>
      <c r="N95" s="301">
        <v>371756859</v>
      </c>
      <c r="O95" s="300">
        <v>25513068.4959553</v>
      </c>
      <c r="P95" s="301">
        <v>14324261.039999999</v>
      </c>
      <c r="Q95" s="301">
        <v>11188807.4559553</v>
      </c>
      <c r="R95" s="398">
        <v>6.8900000000000003E-2</v>
      </c>
      <c r="S95" s="399">
        <v>1.1389472899999999E-2</v>
      </c>
      <c r="T95" s="400">
        <v>303500139</v>
      </c>
      <c r="U95" s="400">
        <v>207899289.40493467</v>
      </c>
      <c r="V95" s="401">
        <v>1.4598421181173895</v>
      </c>
      <c r="W95" s="401">
        <v>0.1072915126032212</v>
      </c>
      <c r="X95" s="397">
        <v>12099641</v>
      </c>
      <c r="Y95" s="297">
        <v>3755459</v>
      </c>
      <c r="Z95" s="297">
        <v>3755459</v>
      </c>
      <c r="AA95" s="297">
        <v>2959702</v>
      </c>
      <c r="AB95" s="297">
        <v>1629021</v>
      </c>
      <c r="AC95" s="297">
        <v>0</v>
      </c>
      <c r="AD95" s="297">
        <v>0</v>
      </c>
      <c r="AE95" s="297">
        <v>12099641</v>
      </c>
      <c r="AF95" s="299">
        <v>4670808</v>
      </c>
      <c r="AG95" s="299">
        <v>2170252</v>
      </c>
      <c r="AH95" s="299">
        <v>1250278</v>
      </c>
      <c r="AI95" s="299">
        <v>1250278</v>
      </c>
      <c r="AJ95" s="299">
        <v>0</v>
      </c>
      <c r="AK95" s="299">
        <v>0</v>
      </c>
      <c r="AL95" s="299">
        <v>0</v>
      </c>
      <c r="AM95" s="297">
        <v>4670808</v>
      </c>
      <c r="AN95" s="397">
        <v>32878304</v>
      </c>
      <c r="AO95" s="297">
        <v>11738020</v>
      </c>
      <c r="AP95" s="297">
        <v>8273927</v>
      </c>
      <c r="AQ95" s="297">
        <v>8273927</v>
      </c>
      <c r="AR95" s="297">
        <v>4592431</v>
      </c>
      <c r="AS95" s="297">
        <v>0</v>
      </c>
      <c r="AT95" s="297">
        <v>0</v>
      </c>
      <c r="AU95" s="297">
        <v>32878304</v>
      </c>
      <c r="AV95" s="299">
        <v>80971388</v>
      </c>
      <c r="AW95" s="297">
        <v>30464233</v>
      </c>
      <c r="AX95" s="297">
        <v>30464233</v>
      </c>
      <c r="AY95" s="297">
        <v>20042923</v>
      </c>
      <c r="AZ95" s="297">
        <v>0</v>
      </c>
      <c r="BA95" s="297">
        <v>0</v>
      </c>
      <c r="BB95" s="297">
        <v>0</v>
      </c>
      <c r="BC95" s="297">
        <v>80971388</v>
      </c>
      <c r="BD95" s="397">
        <v>2762086</v>
      </c>
      <c r="BE95" s="297">
        <v>939869</v>
      </c>
      <c r="BF95" s="297">
        <v>820631</v>
      </c>
      <c r="BG95" s="297">
        <v>820631</v>
      </c>
      <c r="BH95" s="297">
        <v>180955</v>
      </c>
      <c r="BI95" s="297">
        <v>0</v>
      </c>
      <c r="BJ95" s="297">
        <v>0</v>
      </c>
      <c r="BK95" s="297">
        <v>2762086</v>
      </c>
      <c r="BL95" s="299">
        <v>337570</v>
      </c>
      <c r="BM95" s="297">
        <v>168785</v>
      </c>
      <c r="BN95" s="297">
        <v>168785</v>
      </c>
      <c r="BO95" s="297">
        <v>0</v>
      </c>
      <c r="BP95" s="297">
        <v>0</v>
      </c>
      <c r="BQ95" s="297">
        <v>0</v>
      </c>
      <c r="BR95" s="297">
        <v>0</v>
      </c>
      <c r="BS95" s="297">
        <v>337570</v>
      </c>
      <c r="BT95" s="397">
        <v>3342131</v>
      </c>
      <c r="BU95" s="297">
        <v>1017538</v>
      </c>
      <c r="BV95" s="297">
        <v>1017538</v>
      </c>
      <c r="BW95" s="297">
        <v>960291</v>
      </c>
      <c r="BX95" s="297">
        <v>346764</v>
      </c>
      <c r="BY95" s="297">
        <v>0</v>
      </c>
      <c r="BZ95" s="297">
        <v>0</v>
      </c>
      <c r="CA95" s="297">
        <v>3342131</v>
      </c>
      <c r="CB95" s="299">
        <v>297369</v>
      </c>
      <c r="CC95" s="297">
        <v>297369</v>
      </c>
      <c r="CD95" s="297">
        <v>0</v>
      </c>
      <c r="CE95" s="297">
        <v>0</v>
      </c>
      <c r="CF95" s="297">
        <v>0</v>
      </c>
      <c r="CG95" s="297">
        <v>0</v>
      </c>
      <c r="CH95" s="297">
        <v>0</v>
      </c>
      <c r="CI95" s="297">
        <v>297369</v>
      </c>
    </row>
    <row r="96" spans="1:87">
      <c r="A96" s="295">
        <v>31301</v>
      </c>
      <c r="B96" s="296" t="s">
        <v>449</v>
      </c>
      <c r="C96" s="299">
        <v>-807808</v>
      </c>
      <c r="D96" s="297">
        <v>-743844</v>
      </c>
      <c r="E96" s="297">
        <v>-540237</v>
      </c>
      <c r="F96" s="297">
        <v>-165676</v>
      </c>
      <c r="G96" s="297">
        <v>0</v>
      </c>
      <c r="H96" s="297">
        <v>0</v>
      </c>
      <c r="I96" s="297">
        <v>-2257565</v>
      </c>
      <c r="J96" s="300">
        <v>4487389</v>
      </c>
      <c r="K96" s="301">
        <v>5293730</v>
      </c>
      <c r="L96" s="301">
        <v>3830679</v>
      </c>
      <c r="M96" s="301">
        <v>3704742</v>
      </c>
      <c r="N96" s="301">
        <v>5496596</v>
      </c>
      <c r="O96" s="300">
        <v>377222.46272020001</v>
      </c>
      <c r="P96" s="301">
        <v>239447.16</v>
      </c>
      <c r="Q96" s="301">
        <v>137775.30272020001</v>
      </c>
      <c r="R96" s="398">
        <v>6.8900000000000003E-2</v>
      </c>
      <c r="S96" s="399">
        <v>1.6839860000000001E-4</v>
      </c>
      <c r="T96" s="400">
        <v>4487389</v>
      </c>
      <c r="U96" s="400">
        <v>3475285.3410740201</v>
      </c>
      <c r="V96" s="401">
        <v>1.2912289379418824</v>
      </c>
      <c r="W96" s="401">
        <v>0.1072915126032212</v>
      </c>
      <c r="X96" s="397">
        <v>0</v>
      </c>
      <c r="Y96" s="297">
        <v>0</v>
      </c>
      <c r="Z96" s="297">
        <v>0</v>
      </c>
      <c r="AA96" s="297">
        <v>0</v>
      </c>
      <c r="AB96" s="297">
        <v>0</v>
      </c>
      <c r="AC96" s="297">
        <v>0</v>
      </c>
      <c r="AD96" s="297">
        <v>0</v>
      </c>
      <c r="AE96" s="297">
        <v>0</v>
      </c>
      <c r="AF96" s="299">
        <v>1627353</v>
      </c>
      <c r="AG96" s="299">
        <v>552981</v>
      </c>
      <c r="AH96" s="299">
        <v>440433</v>
      </c>
      <c r="AI96" s="299">
        <v>392559</v>
      </c>
      <c r="AJ96" s="299">
        <v>241380</v>
      </c>
      <c r="AK96" s="299">
        <v>0</v>
      </c>
      <c r="AL96" s="299">
        <v>0</v>
      </c>
      <c r="AM96" s="297">
        <v>1627353</v>
      </c>
      <c r="AN96" s="397">
        <v>486121</v>
      </c>
      <c r="AO96" s="297">
        <v>173552</v>
      </c>
      <c r="AP96" s="297">
        <v>122334</v>
      </c>
      <c r="AQ96" s="297">
        <v>122334</v>
      </c>
      <c r="AR96" s="297">
        <v>67901</v>
      </c>
      <c r="AS96" s="297">
        <v>0</v>
      </c>
      <c r="AT96" s="297">
        <v>0</v>
      </c>
      <c r="AU96" s="297">
        <v>486121</v>
      </c>
      <c r="AV96" s="299">
        <v>1197199</v>
      </c>
      <c r="AW96" s="297">
        <v>450428</v>
      </c>
      <c r="AX96" s="297">
        <v>450428</v>
      </c>
      <c r="AY96" s="297">
        <v>296344</v>
      </c>
      <c r="AZ96" s="297">
        <v>0</v>
      </c>
      <c r="BA96" s="297">
        <v>0</v>
      </c>
      <c r="BB96" s="297">
        <v>0</v>
      </c>
      <c r="BC96" s="297">
        <v>1197199</v>
      </c>
      <c r="BD96" s="397">
        <v>40838</v>
      </c>
      <c r="BE96" s="297">
        <v>13896</v>
      </c>
      <c r="BF96" s="297">
        <v>12133</v>
      </c>
      <c r="BG96" s="297">
        <v>12133</v>
      </c>
      <c r="BH96" s="297">
        <v>2676</v>
      </c>
      <c r="BI96" s="297">
        <v>0</v>
      </c>
      <c r="BJ96" s="297">
        <v>0</v>
      </c>
      <c r="BK96" s="297">
        <v>40838</v>
      </c>
      <c r="BL96" s="299">
        <v>4992</v>
      </c>
      <c r="BM96" s="297">
        <v>2496</v>
      </c>
      <c r="BN96" s="297">
        <v>2496</v>
      </c>
      <c r="BO96" s="297">
        <v>0</v>
      </c>
      <c r="BP96" s="297">
        <v>0</v>
      </c>
      <c r="BQ96" s="297">
        <v>0</v>
      </c>
      <c r="BR96" s="297">
        <v>0</v>
      </c>
      <c r="BS96" s="297">
        <v>4992</v>
      </c>
      <c r="BT96" s="397">
        <v>49415</v>
      </c>
      <c r="BU96" s="297">
        <v>15045</v>
      </c>
      <c r="BV96" s="297">
        <v>15045</v>
      </c>
      <c r="BW96" s="297">
        <v>14198</v>
      </c>
      <c r="BX96" s="297">
        <v>5127</v>
      </c>
      <c r="BY96" s="297">
        <v>0</v>
      </c>
      <c r="BZ96" s="297">
        <v>0</v>
      </c>
      <c r="CA96" s="297">
        <v>49415</v>
      </c>
      <c r="CB96" s="299">
        <v>4397</v>
      </c>
      <c r="CC96" s="297">
        <v>4397</v>
      </c>
      <c r="CD96" s="297">
        <v>0</v>
      </c>
      <c r="CE96" s="297">
        <v>0</v>
      </c>
      <c r="CF96" s="297">
        <v>0</v>
      </c>
      <c r="CG96" s="297">
        <v>0</v>
      </c>
      <c r="CH96" s="297">
        <v>0</v>
      </c>
      <c r="CI96" s="297">
        <v>4397</v>
      </c>
    </row>
    <row r="97" spans="1:87">
      <c r="A97" s="295">
        <v>31320</v>
      </c>
      <c r="B97" s="296" t="s">
        <v>450</v>
      </c>
      <c r="C97" s="299">
        <v>-3159041</v>
      </c>
      <c r="D97" s="297">
        <v>-3680677</v>
      </c>
      <c r="E97" s="297">
        <v>-1560362</v>
      </c>
      <c r="F97" s="297">
        <v>1286103</v>
      </c>
      <c r="G97" s="297">
        <v>0</v>
      </c>
      <c r="H97" s="297">
        <v>0</v>
      </c>
      <c r="I97" s="297">
        <v>-7113977</v>
      </c>
      <c r="J97" s="300">
        <v>50223412</v>
      </c>
      <c r="K97" s="301">
        <v>59248070</v>
      </c>
      <c r="L97" s="301">
        <v>42873425</v>
      </c>
      <c r="M97" s="301">
        <v>41463929</v>
      </c>
      <c r="N97" s="301">
        <v>61518580</v>
      </c>
      <c r="O97" s="300">
        <v>4221920.1020546006</v>
      </c>
      <c r="P97" s="301">
        <v>2405772.3499999996</v>
      </c>
      <c r="Q97" s="301">
        <v>1816147.752054601</v>
      </c>
      <c r="R97" s="398">
        <v>6.8900000000000003E-2</v>
      </c>
      <c r="S97" s="399">
        <v>1.8847378000000001E-3</v>
      </c>
      <c r="T97" s="400">
        <v>50223412</v>
      </c>
      <c r="U97" s="400">
        <v>34916870.101596512</v>
      </c>
      <c r="V97" s="401">
        <v>1.4383709609099133</v>
      </c>
      <c r="W97" s="401">
        <v>0.1072915126032212</v>
      </c>
      <c r="X97" s="397">
        <v>2218654</v>
      </c>
      <c r="Y97" s="297">
        <v>593279</v>
      </c>
      <c r="Z97" s="297">
        <v>593279</v>
      </c>
      <c r="AA97" s="297">
        <v>593279</v>
      </c>
      <c r="AB97" s="297">
        <v>438817</v>
      </c>
      <c r="AC97" s="297">
        <v>0</v>
      </c>
      <c r="AD97" s="297">
        <v>0</v>
      </c>
      <c r="AE97" s="297">
        <v>2218654</v>
      </c>
      <c r="AF97" s="299">
        <v>2279215</v>
      </c>
      <c r="AG97" s="299">
        <v>900267</v>
      </c>
      <c r="AH97" s="299">
        <v>878140</v>
      </c>
      <c r="AI97" s="299">
        <v>500808</v>
      </c>
      <c r="AJ97" s="299">
        <v>0</v>
      </c>
      <c r="AK97" s="299">
        <v>0</v>
      </c>
      <c r="AL97" s="299">
        <v>0</v>
      </c>
      <c r="AM97" s="297">
        <v>2279215</v>
      </c>
      <c r="AN97" s="397">
        <v>5440724</v>
      </c>
      <c r="AO97" s="297">
        <v>1942416</v>
      </c>
      <c r="AP97" s="297">
        <v>1369175</v>
      </c>
      <c r="AQ97" s="297">
        <v>1369175</v>
      </c>
      <c r="AR97" s="297">
        <v>759959</v>
      </c>
      <c r="AS97" s="297">
        <v>0</v>
      </c>
      <c r="AT97" s="297">
        <v>0</v>
      </c>
      <c r="AU97" s="297">
        <v>5440724</v>
      </c>
      <c r="AV97" s="299">
        <v>13399201</v>
      </c>
      <c r="AW97" s="297">
        <v>5041242</v>
      </c>
      <c r="AX97" s="297">
        <v>5041242</v>
      </c>
      <c r="AY97" s="297">
        <v>3316717</v>
      </c>
      <c r="AZ97" s="297">
        <v>0</v>
      </c>
      <c r="BA97" s="297">
        <v>0</v>
      </c>
      <c r="BB97" s="297">
        <v>0</v>
      </c>
      <c r="BC97" s="297">
        <v>13399201</v>
      </c>
      <c r="BD97" s="397">
        <v>457073</v>
      </c>
      <c r="BE97" s="297">
        <v>155530</v>
      </c>
      <c r="BF97" s="297">
        <v>135799</v>
      </c>
      <c r="BG97" s="297">
        <v>135799</v>
      </c>
      <c r="BH97" s="297">
        <v>29945</v>
      </c>
      <c r="BI97" s="297">
        <v>0</v>
      </c>
      <c r="BJ97" s="297">
        <v>0</v>
      </c>
      <c r="BK97" s="297">
        <v>457073</v>
      </c>
      <c r="BL97" s="299">
        <v>55862</v>
      </c>
      <c r="BM97" s="297">
        <v>27931</v>
      </c>
      <c r="BN97" s="297">
        <v>27931</v>
      </c>
      <c r="BO97" s="297">
        <v>0</v>
      </c>
      <c r="BP97" s="297">
        <v>0</v>
      </c>
      <c r="BQ97" s="297">
        <v>0</v>
      </c>
      <c r="BR97" s="297">
        <v>0</v>
      </c>
      <c r="BS97" s="297">
        <v>55862</v>
      </c>
      <c r="BT97" s="397">
        <v>553058</v>
      </c>
      <c r="BU97" s="297">
        <v>168383</v>
      </c>
      <c r="BV97" s="297">
        <v>168383</v>
      </c>
      <c r="BW97" s="297">
        <v>158910</v>
      </c>
      <c r="BX97" s="297">
        <v>57383</v>
      </c>
      <c r="BY97" s="297">
        <v>0</v>
      </c>
      <c r="BZ97" s="297">
        <v>0</v>
      </c>
      <c r="CA97" s="297">
        <v>553058</v>
      </c>
      <c r="CB97" s="299">
        <v>49209</v>
      </c>
      <c r="CC97" s="297">
        <v>49209</v>
      </c>
      <c r="CD97" s="297">
        <v>0</v>
      </c>
      <c r="CE97" s="297">
        <v>0</v>
      </c>
      <c r="CF97" s="297">
        <v>0</v>
      </c>
      <c r="CG97" s="297">
        <v>0</v>
      </c>
      <c r="CH97" s="297">
        <v>0</v>
      </c>
      <c r="CI97" s="297">
        <v>49209</v>
      </c>
    </row>
    <row r="98" spans="1:87">
      <c r="A98" s="295">
        <v>31400</v>
      </c>
      <c r="B98" s="296" t="s">
        <v>451</v>
      </c>
      <c r="C98" s="299">
        <v>-8243931</v>
      </c>
      <c r="D98" s="297">
        <v>-7961689</v>
      </c>
      <c r="E98" s="297">
        <v>-3348500</v>
      </c>
      <c r="F98" s="297">
        <v>1719686</v>
      </c>
      <c r="G98" s="297">
        <v>0</v>
      </c>
      <c r="H98" s="297">
        <v>0</v>
      </c>
      <c r="I98" s="297">
        <v>-17834434</v>
      </c>
      <c r="J98" s="300">
        <v>97221989</v>
      </c>
      <c r="K98" s="301">
        <v>114691835</v>
      </c>
      <c r="L98" s="301">
        <v>82993956</v>
      </c>
      <c r="M98" s="301">
        <v>80265467</v>
      </c>
      <c r="N98" s="301">
        <v>119087066</v>
      </c>
      <c r="O98" s="300">
        <v>8172751.6420489997</v>
      </c>
      <c r="P98" s="301">
        <v>4963202.18</v>
      </c>
      <c r="Q98" s="301">
        <v>3209549.462049</v>
      </c>
      <c r="R98" s="398">
        <v>6.8900000000000003E-2</v>
      </c>
      <c r="S98" s="399">
        <v>3.6484569999999999E-3</v>
      </c>
      <c r="T98" s="400">
        <v>97221989</v>
      </c>
      <c r="U98" s="400">
        <v>72034864.731494918</v>
      </c>
      <c r="V98" s="401">
        <v>1.3496518576440504</v>
      </c>
      <c r="W98" s="401">
        <v>0.1072915126032212</v>
      </c>
      <c r="X98" s="397">
        <v>5254842</v>
      </c>
      <c r="Y98" s="297">
        <v>1725108</v>
      </c>
      <c r="Z98" s="297">
        <v>1725108</v>
      </c>
      <c r="AA98" s="297">
        <v>1725108</v>
      </c>
      <c r="AB98" s="297">
        <v>79518</v>
      </c>
      <c r="AC98" s="297">
        <v>0</v>
      </c>
      <c r="AD98" s="297">
        <v>0</v>
      </c>
      <c r="AE98" s="297">
        <v>5254842</v>
      </c>
      <c r="AF98" s="299">
        <v>9435340</v>
      </c>
      <c r="AG98" s="299">
        <v>4448062</v>
      </c>
      <c r="AH98" s="299">
        <v>3113209</v>
      </c>
      <c r="AI98" s="299">
        <v>1874069</v>
      </c>
      <c r="AJ98" s="299">
        <v>0</v>
      </c>
      <c r="AK98" s="299">
        <v>0</v>
      </c>
      <c r="AL98" s="299">
        <v>0</v>
      </c>
      <c r="AM98" s="297">
        <v>9435340</v>
      </c>
      <c r="AN98" s="397">
        <v>10532101</v>
      </c>
      <c r="AO98" s="297">
        <v>3760109</v>
      </c>
      <c r="AP98" s="297">
        <v>2650436</v>
      </c>
      <c r="AQ98" s="297">
        <v>2650436</v>
      </c>
      <c r="AR98" s="297">
        <v>1471121</v>
      </c>
      <c r="AS98" s="297">
        <v>0</v>
      </c>
      <c r="AT98" s="297">
        <v>0</v>
      </c>
      <c r="AU98" s="297">
        <v>10532101</v>
      </c>
      <c r="AV98" s="299">
        <v>25938042</v>
      </c>
      <c r="AW98" s="297">
        <v>9758787</v>
      </c>
      <c r="AX98" s="297">
        <v>9758787</v>
      </c>
      <c r="AY98" s="297">
        <v>6420468</v>
      </c>
      <c r="AZ98" s="297">
        <v>0</v>
      </c>
      <c r="BA98" s="297">
        <v>0</v>
      </c>
      <c r="BB98" s="297">
        <v>0</v>
      </c>
      <c r="BC98" s="297">
        <v>25938042</v>
      </c>
      <c r="BD98" s="397">
        <v>884795</v>
      </c>
      <c r="BE98" s="297">
        <v>301074</v>
      </c>
      <c r="BF98" s="297">
        <v>262877</v>
      </c>
      <c r="BG98" s="297">
        <v>262877</v>
      </c>
      <c r="BH98" s="297">
        <v>57967</v>
      </c>
      <c r="BI98" s="297">
        <v>0</v>
      </c>
      <c r="BJ98" s="297">
        <v>0</v>
      </c>
      <c r="BK98" s="297">
        <v>884795</v>
      </c>
      <c r="BL98" s="299">
        <v>108136</v>
      </c>
      <c r="BM98" s="297">
        <v>54068</v>
      </c>
      <c r="BN98" s="297">
        <v>54068</v>
      </c>
      <c r="BO98" s="297">
        <v>0</v>
      </c>
      <c r="BP98" s="297">
        <v>0</v>
      </c>
      <c r="BQ98" s="297">
        <v>0</v>
      </c>
      <c r="BR98" s="297">
        <v>0</v>
      </c>
      <c r="BS98" s="297">
        <v>108136</v>
      </c>
      <c r="BT98" s="397">
        <v>1070604</v>
      </c>
      <c r="BU98" s="297">
        <v>325954</v>
      </c>
      <c r="BV98" s="297">
        <v>325954</v>
      </c>
      <c r="BW98" s="297">
        <v>307616</v>
      </c>
      <c r="BX98" s="297">
        <v>111081</v>
      </c>
      <c r="BY98" s="297">
        <v>0</v>
      </c>
      <c r="BZ98" s="297">
        <v>0</v>
      </c>
      <c r="CA98" s="297">
        <v>1070604</v>
      </c>
      <c r="CB98" s="299">
        <v>95258</v>
      </c>
      <c r="CC98" s="297">
        <v>95258</v>
      </c>
      <c r="CD98" s="297">
        <v>0</v>
      </c>
      <c r="CE98" s="297">
        <v>0</v>
      </c>
      <c r="CF98" s="297">
        <v>0</v>
      </c>
      <c r="CG98" s="297">
        <v>0</v>
      </c>
      <c r="CH98" s="297">
        <v>0</v>
      </c>
      <c r="CI98" s="297">
        <v>95258</v>
      </c>
    </row>
    <row r="99" spans="1:87">
      <c r="A99" s="295">
        <v>31405</v>
      </c>
      <c r="B99" s="296" t="s">
        <v>452</v>
      </c>
      <c r="C99" s="299">
        <v>-1272933</v>
      </c>
      <c r="D99" s="297">
        <v>-1203437</v>
      </c>
      <c r="E99" s="297">
        <v>-216582</v>
      </c>
      <c r="F99" s="297">
        <v>496140</v>
      </c>
      <c r="G99" s="297">
        <v>0</v>
      </c>
      <c r="H99" s="297">
        <v>0</v>
      </c>
      <c r="I99" s="297">
        <v>-2196812</v>
      </c>
      <c r="J99" s="300">
        <v>20530821</v>
      </c>
      <c r="K99" s="301">
        <v>24220010</v>
      </c>
      <c r="L99" s="301">
        <v>17526221</v>
      </c>
      <c r="M99" s="301">
        <v>16950034</v>
      </c>
      <c r="N99" s="301">
        <v>25148172</v>
      </c>
      <c r="O99" s="300">
        <v>1725878.1243169</v>
      </c>
      <c r="P99" s="301">
        <v>1255425.74</v>
      </c>
      <c r="Q99" s="301">
        <v>470452.38431690005</v>
      </c>
      <c r="R99" s="398">
        <v>6.8900000000000003E-2</v>
      </c>
      <c r="S99" s="399">
        <v>7.7046169999999998E-4</v>
      </c>
      <c r="T99" s="400">
        <v>20530821</v>
      </c>
      <c r="U99" s="400">
        <v>18220983.164005805</v>
      </c>
      <c r="V99" s="401">
        <v>1.126768013295633</v>
      </c>
      <c r="W99" s="401">
        <v>0.1072915126032212</v>
      </c>
      <c r="X99" s="397">
        <v>1527018</v>
      </c>
      <c r="Y99" s="297">
        <v>459080</v>
      </c>
      <c r="Z99" s="297">
        <v>459080</v>
      </c>
      <c r="AA99" s="297">
        <v>459080</v>
      </c>
      <c r="AB99" s="297">
        <v>149778</v>
      </c>
      <c r="AC99" s="297">
        <v>0</v>
      </c>
      <c r="AD99" s="297">
        <v>0</v>
      </c>
      <c r="AE99" s="297">
        <v>1527018</v>
      </c>
      <c r="AF99" s="299">
        <v>840465</v>
      </c>
      <c r="AG99" s="299">
        <v>566123</v>
      </c>
      <c r="AH99" s="299">
        <v>274342</v>
      </c>
      <c r="AI99" s="299">
        <v>0</v>
      </c>
      <c r="AJ99" s="299">
        <v>0</v>
      </c>
      <c r="AK99" s="299">
        <v>0</v>
      </c>
      <c r="AL99" s="299">
        <v>0</v>
      </c>
      <c r="AM99" s="297">
        <v>840465</v>
      </c>
      <c r="AN99" s="397">
        <v>2224113</v>
      </c>
      <c r="AO99" s="297">
        <v>794040</v>
      </c>
      <c r="AP99" s="297">
        <v>559705</v>
      </c>
      <c r="AQ99" s="297">
        <v>559705</v>
      </c>
      <c r="AR99" s="297">
        <v>310663</v>
      </c>
      <c r="AS99" s="297">
        <v>0</v>
      </c>
      <c r="AT99" s="297">
        <v>0</v>
      </c>
      <c r="AU99" s="297">
        <v>2224113</v>
      </c>
      <c r="AV99" s="299">
        <v>5477457</v>
      </c>
      <c r="AW99" s="297">
        <v>2060809</v>
      </c>
      <c r="AX99" s="297">
        <v>2060809</v>
      </c>
      <c r="AY99" s="297">
        <v>1355840</v>
      </c>
      <c r="AZ99" s="297">
        <v>0</v>
      </c>
      <c r="BA99" s="297">
        <v>0</v>
      </c>
      <c r="BB99" s="297">
        <v>0</v>
      </c>
      <c r="BC99" s="297">
        <v>5477457</v>
      </c>
      <c r="BD99" s="397">
        <v>186846</v>
      </c>
      <c r="BE99" s="297">
        <v>63579</v>
      </c>
      <c r="BF99" s="297">
        <v>55513</v>
      </c>
      <c r="BG99" s="297">
        <v>55513</v>
      </c>
      <c r="BH99" s="297">
        <v>12241</v>
      </c>
      <c r="BI99" s="297">
        <v>0</v>
      </c>
      <c r="BJ99" s="297">
        <v>0</v>
      </c>
      <c r="BK99" s="297">
        <v>186846</v>
      </c>
      <c r="BL99" s="299">
        <v>22836</v>
      </c>
      <c r="BM99" s="297">
        <v>11418</v>
      </c>
      <c r="BN99" s="297">
        <v>11418</v>
      </c>
      <c r="BO99" s="297">
        <v>0</v>
      </c>
      <c r="BP99" s="297">
        <v>0</v>
      </c>
      <c r="BQ99" s="297">
        <v>0</v>
      </c>
      <c r="BR99" s="297">
        <v>0</v>
      </c>
      <c r="BS99" s="297">
        <v>22836</v>
      </c>
      <c r="BT99" s="397">
        <v>226085</v>
      </c>
      <c r="BU99" s="297">
        <v>68833</v>
      </c>
      <c r="BV99" s="297">
        <v>68833</v>
      </c>
      <c r="BW99" s="297">
        <v>64961</v>
      </c>
      <c r="BX99" s="297">
        <v>23457</v>
      </c>
      <c r="BY99" s="297">
        <v>0</v>
      </c>
      <c r="BZ99" s="297">
        <v>0</v>
      </c>
      <c r="CA99" s="297">
        <v>226085</v>
      </c>
      <c r="CB99" s="299">
        <v>20116</v>
      </c>
      <c r="CC99" s="297">
        <v>20116</v>
      </c>
      <c r="CD99" s="297">
        <v>0</v>
      </c>
      <c r="CE99" s="297">
        <v>0</v>
      </c>
      <c r="CF99" s="297">
        <v>0</v>
      </c>
      <c r="CG99" s="297">
        <v>0</v>
      </c>
      <c r="CH99" s="297">
        <v>0</v>
      </c>
      <c r="CI99" s="297">
        <v>20116</v>
      </c>
    </row>
    <row r="100" spans="1:87">
      <c r="A100" s="295">
        <v>31500</v>
      </c>
      <c r="B100" s="296" t="s">
        <v>453</v>
      </c>
      <c r="C100" s="299">
        <v>-359200</v>
      </c>
      <c r="D100" s="297">
        <v>-652911</v>
      </c>
      <c r="E100" s="297">
        <v>189179</v>
      </c>
      <c r="F100" s="297">
        <v>539786</v>
      </c>
      <c r="G100" s="297">
        <v>0</v>
      </c>
      <c r="H100" s="297">
        <v>0</v>
      </c>
      <c r="I100" s="297">
        <v>-283146</v>
      </c>
      <c r="J100" s="300">
        <v>19113820</v>
      </c>
      <c r="K100" s="301">
        <v>22548388</v>
      </c>
      <c r="L100" s="301">
        <v>16316593</v>
      </c>
      <c r="M100" s="301">
        <v>15780172</v>
      </c>
      <c r="N100" s="301">
        <v>23412490</v>
      </c>
      <c r="O100" s="300">
        <v>1606761.0772905999</v>
      </c>
      <c r="P100" s="301">
        <v>985134.28999999992</v>
      </c>
      <c r="Q100" s="301">
        <v>621626.78729060001</v>
      </c>
      <c r="R100" s="398">
        <v>6.8900000000000003E-2</v>
      </c>
      <c r="S100" s="399">
        <v>7.1728579999999996E-4</v>
      </c>
      <c r="T100" s="400">
        <v>19113820</v>
      </c>
      <c r="U100" s="400">
        <v>14298030.333817124</v>
      </c>
      <c r="V100" s="401">
        <v>1.3368149006365417</v>
      </c>
      <c r="W100" s="401">
        <v>0.1072915126032212</v>
      </c>
      <c r="X100" s="397">
        <v>2895911</v>
      </c>
      <c r="Y100" s="297">
        <v>950706</v>
      </c>
      <c r="Z100" s="297">
        <v>863938</v>
      </c>
      <c r="AA100" s="297">
        <v>863938</v>
      </c>
      <c r="AB100" s="297">
        <v>217329</v>
      </c>
      <c r="AC100" s="297">
        <v>0</v>
      </c>
      <c r="AD100" s="297">
        <v>0</v>
      </c>
      <c r="AE100" s="297">
        <v>2895911</v>
      </c>
      <c r="AF100" s="299">
        <v>494696</v>
      </c>
      <c r="AG100" s="299">
        <v>224483</v>
      </c>
      <c r="AH100" s="299">
        <v>224483</v>
      </c>
      <c r="AI100" s="299">
        <v>45730</v>
      </c>
      <c r="AJ100" s="299">
        <v>0</v>
      </c>
      <c r="AK100" s="299">
        <v>0</v>
      </c>
      <c r="AL100" s="299">
        <v>0</v>
      </c>
      <c r="AM100" s="297">
        <v>494696</v>
      </c>
      <c r="AN100" s="397">
        <v>2070609</v>
      </c>
      <c r="AO100" s="297">
        <v>739237</v>
      </c>
      <c r="AP100" s="297">
        <v>521075</v>
      </c>
      <c r="AQ100" s="297">
        <v>521075</v>
      </c>
      <c r="AR100" s="297">
        <v>289222</v>
      </c>
      <c r="AS100" s="297">
        <v>0</v>
      </c>
      <c r="AT100" s="297">
        <v>0</v>
      </c>
      <c r="AU100" s="297">
        <v>2070609</v>
      </c>
      <c r="AV100" s="299">
        <v>5099413</v>
      </c>
      <c r="AW100" s="297">
        <v>1918575</v>
      </c>
      <c r="AX100" s="297">
        <v>1918575</v>
      </c>
      <c r="AY100" s="297">
        <v>1262262</v>
      </c>
      <c r="AZ100" s="297">
        <v>0</v>
      </c>
      <c r="BA100" s="297">
        <v>0</v>
      </c>
      <c r="BB100" s="297">
        <v>0</v>
      </c>
      <c r="BC100" s="297">
        <v>5099413</v>
      </c>
      <c r="BD100" s="397">
        <v>173951</v>
      </c>
      <c r="BE100" s="297">
        <v>59191</v>
      </c>
      <c r="BF100" s="297">
        <v>51682</v>
      </c>
      <c r="BG100" s="297">
        <v>51682</v>
      </c>
      <c r="BH100" s="297">
        <v>11396</v>
      </c>
      <c r="BI100" s="297">
        <v>0</v>
      </c>
      <c r="BJ100" s="297">
        <v>0</v>
      </c>
      <c r="BK100" s="297">
        <v>173951</v>
      </c>
      <c r="BL100" s="299">
        <v>21260</v>
      </c>
      <c r="BM100" s="297">
        <v>10630</v>
      </c>
      <c r="BN100" s="297">
        <v>10630</v>
      </c>
      <c r="BO100" s="297">
        <v>0</v>
      </c>
      <c r="BP100" s="297">
        <v>0</v>
      </c>
      <c r="BQ100" s="297">
        <v>0</v>
      </c>
      <c r="BR100" s="297">
        <v>0</v>
      </c>
      <c r="BS100" s="297">
        <v>21260</v>
      </c>
      <c r="BT100" s="397">
        <v>210481</v>
      </c>
      <c r="BU100" s="297">
        <v>64082</v>
      </c>
      <c r="BV100" s="297">
        <v>64082</v>
      </c>
      <c r="BW100" s="297">
        <v>60477</v>
      </c>
      <c r="BX100" s="297">
        <v>21838</v>
      </c>
      <c r="BY100" s="297">
        <v>0</v>
      </c>
      <c r="BZ100" s="297">
        <v>0</v>
      </c>
      <c r="CA100" s="297">
        <v>210481</v>
      </c>
      <c r="CB100" s="299">
        <v>18728</v>
      </c>
      <c r="CC100" s="297">
        <v>18728</v>
      </c>
      <c r="CD100" s="297">
        <v>0</v>
      </c>
      <c r="CE100" s="297">
        <v>0</v>
      </c>
      <c r="CF100" s="297">
        <v>0</v>
      </c>
      <c r="CG100" s="297">
        <v>0</v>
      </c>
      <c r="CH100" s="297">
        <v>0</v>
      </c>
      <c r="CI100" s="297">
        <v>18728</v>
      </c>
    </row>
    <row r="101" spans="1:87">
      <c r="A101" s="295">
        <v>31600</v>
      </c>
      <c r="B101" s="296" t="s">
        <v>454</v>
      </c>
      <c r="C101" s="299">
        <v>-4070046</v>
      </c>
      <c r="D101" s="297">
        <v>-4606651</v>
      </c>
      <c r="E101" s="297">
        <v>-1802848</v>
      </c>
      <c r="F101" s="297">
        <v>959374</v>
      </c>
      <c r="G101" s="297">
        <v>0</v>
      </c>
      <c r="H101" s="297">
        <v>0</v>
      </c>
      <c r="I101" s="297">
        <v>-9520171</v>
      </c>
      <c r="J101" s="300">
        <v>77598915</v>
      </c>
      <c r="K101" s="301">
        <v>91542685</v>
      </c>
      <c r="L101" s="301">
        <v>66242637</v>
      </c>
      <c r="M101" s="301">
        <v>64064861</v>
      </c>
      <c r="N101" s="301">
        <v>95050793</v>
      </c>
      <c r="O101" s="300">
        <v>6523181.2834427999</v>
      </c>
      <c r="P101" s="301">
        <v>3923018.3099999996</v>
      </c>
      <c r="Q101" s="301">
        <v>2600162.9734428003</v>
      </c>
      <c r="R101" s="398">
        <v>6.8900000000000003E-2</v>
      </c>
      <c r="S101" s="399">
        <v>2.9120603999999999E-3</v>
      </c>
      <c r="T101" s="400">
        <v>77598915</v>
      </c>
      <c r="U101" s="400">
        <v>56937856.458635695</v>
      </c>
      <c r="V101" s="401">
        <v>1.3628703261137725</v>
      </c>
      <c r="W101" s="401">
        <v>0.1072915126032212</v>
      </c>
      <c r="X101" s="397">
        <v>6008460</v>
      </c>
      <c r="Y101" s="297">
        <v>2002820</v>
      </c>
      <c r="Z101" s="297">
        <v>2002820</v>
      </c>
      <c r="AA101" s="297">
        <v>2002820</v>
      </c>
      <c r="AB101" s="297">
        <v>0</v>
      </c>
      <c r="AC101" s="297">
        <v>0</v>
      </c>
      <c r="AD101" s="297">
        <v>0</v>
      </c>
      <c r="AE101" s="297">
        <v>6008460</v>
      </c>
      <c r="AF101" s="299">
        <v>4630575</v>
      </c>
      <c r="AG101" s="299">
        <v>1666231</v>
      </c>
      <c r="AH101" s="299">
        <v>1362681</v>
      </c>
      <c r="AI101" s="299">
        <v>1251917</v>
      </c>
      <c r="AJ101" s="299">
        <v>349746</v>
      </c>
      <c r="AK101" s="299">
        <v>0</v>
      </c>
      <c r="AL101" s="299">
        <v>0</v>
      </c>
      <c r="AM101" s="297">
        <v>4630575</v>
      </c>
      <c r="AN101" s="397">
        <v>8406325</v>
      </c>
      <c r="AO101" s="297">
        <v>3001177</v>
      </c>
      <c r="AP101" s="297">
        <v>2115478</v>
      </c>
      <c r="AQ101" s="297">
        <v>2115478</v>
      </c>
      <c r="AR101" s="297">
        <v>1174193</v>
      </c>
      <c r="AS101" s="297">
        <v>0</v>
      </c>
      <c r="AT101" s="297">
        <v>0</v>
      </c>
      <c r="AU101" s="297">
        <v>8406325</v>
      </c>
      <c r="AV101" s="299">
        <v>20702764</v>
      </c>
      <c r="AW101" s="297">
        <v>7789095</v>
      </c>
      <c r="AX101" s="297">
        <v>7789095</v>
      </c>
      <c r="AY101" s="297">
        <v>5124574</v>
      </c>
      <c r="AZ101" s="297">
        <v>0</v>
      </c>
      <c r="BA101" s="297">
        <v>0</v>
      </c>
      <c r="BB101" s="297">
        <v>0</v>
      </c>
      <c r="BC101" s="297">
        <v>20702764</v>
      </c>
      <c r="BD101" s="397">
        <v>706211</v>
      </c>
      <c r="BE101" s="297">
        <v>240306</v>
      </c>
      <c r="BF101" s="297">
        <v>209819</v>
      </c>
      <c r="BG101" s="297">
        <v>209819</v>
      </c>
      <c r="BH101" s="297">
        <v>46267</v>
      </c>
      <c r="BI101" s="297">
        <v>0</v>
      </c>
      <c r="BJ101" s="297">
        <v>0</v>
      </c>
      <c r="BK101" s="297">
        <v>706211</v>
      </c>
      <c r="BL101" s="299">
        <v>86310</v>
      </c>
      <c r="BM101" s="297">
        <v>43155</v>
      </c>
      <c r="BN101" s="297">
        <v>43155</v>
      </c>
      <c r="BO101" s="297">
        <v>0</v>
      </c>
      <c r="BP101" s="297">
        <v>0</v>
      </c>
      <c r="BQ101" s="297">
        <v>0</v>
      </c>
      <c r="BR101" s="297">
        <v>0</v>
      </c>
      <c r="BS101" s="297">
        <v>86310</v>
      </c>
      <c r="BT101" s="397">
        <v>854516</v>
      </c>
      <c r="BU101" s="297">
        <v>260164</v>
      </c>
      <c r="BV101" s="297">
        <v>260164</v>
      </c>
      <c r="BW101" s="297">
        <v>245527</v>
      </c>
      <c r="BX101" s="297">
        <v>88661</v>
      </c>
      <c r="BY101" s="297">
        <v>0</v>
      </c>
      <c r="BZ101" s="297">
        <v>0</v>
      </c>
      <c r="CA101" s="297">
        <v>854516</v>
      </c>
      <c r="CB101" s="299">
        <v>76031</v>
      </c>
      <c r="CC101" s="297">
        <v>76031</v>
      </c>
      <c r="CD101" s="297">
        <v>0</v>
      </c>
      <c r="CE101" s="297">
        <v>0</v>
      </c>
      <c r="CF101" s="297">
        <v>0</v>
      </c>
      <c r="CG101" s="297">
        <v>0</v>
      </c>
      <c r="CH101" s="297">
        <v>0</v>
      </c>
      <c r="CI101" s="297">
        <v>76031</v>
      </c>
    </row>
    <row r="102" spans="1:87">
      <c r="A102" s="295">
        <v>31605</v>
      </c>
      <c r="B102" s="296" t="s">
        <v>455</v>
      </c>
      <c r="C102" s="299">
        <v>-444180</v>
      </c>
      <c r="D102" s="297">
        <v>-539463</v>
      </c>
      <c r="E102" s="297">
        <v>-212278</v>
      </c>
      <c r="F102" s="297">
        <v>251537</v>
      </c>
      <c r="G102" s="297">
        <v>0</v>
      </c>
      <c r="H102" s="297">
        <v>0</v>
      </c>
      <c r="I102" s="297">
        <v>-944384</v>
      </c>
      <c r="J102" s="300">
        <v>11425055</v>
      </c>
      <c r="K102" s="301">
        <v>13478026</v>
      </c>
      <c r="L102" s="301">
        <v>9753046</v>
      </c>
      <c r="M102" s="301">
        <v>9432407</v>
      </c>
      <c r="N102" s="301">
        <v>13994532</v>
      </c>
      <c r="O102" s="300">
        <v>960421.97468729992</v>
      </c>
      <c r="P102" s="301">
        <v>671503.07999999984</v>
      </c>
      <c r="Q102" s="301">
        <v>288918.89468730008</v>
      </c>
      <c r="R102" s="398">
        <v>6.8900000000000003E-2</v>
      </c>
      <c r="S102" s="399">
        <v>4.2874889999999999E-4</v>
      </c>
      <c r="T102" s="400">
        <v>11425055</v>
      </c>
      <c r="U102" s="400">
        <v>9746053.4107402004</v>
      </c>
      <c r="V102" s="401">
        <v>1.1722750244123976</v>
      </c>
      <c r="W102" s="401">
        <v>0.1072915126032212</v>
      </c>
      <c r="X102" s="397">
        <v>688574</v>
      </c>
      <c r="Y102" s="297">
        <v>233033</v>
      </c>
      <c r="Z102" s="297">
        <v>233033</v>
      </c>
      <c r="AA102" s="297">
        <v>163716</v>
      </c>
      <c r="AB102" s="297">
        <v>58792</v>
      </c>
      <c r="AC102" s="297">
        <v>0</v>
      </c>
      <c r="AD102" s="297">
        <v>0</v>
      </c>
      <c r="AE102" s="297">
        <v>688574</v>
      </c>
      <c r="AF102" s="299">
        <v>28415</v>
      </c>
      <c r="AG102" s="299">
        <v>28415</v>
      </c>
      <c r="AH102" s="299">
        <v>0</v>
      </c>
      <c r="AI102" s="299">
        <v>0</v>
      </c>
      <c r="AJ102" s="299">
        <v>0</v>
      </c>
      <c r="AK102" s="299">
        <v>0</v>
      </c>
      <c r="AL102" s="299">
        <v>0</v>
      </c>
      <c r="AM102" s="297">
        <v>28415</v>
      </c>
      <c r="AN102" s="397">
        <v>1237681</v>
      </c>
      <c r="AO102" s="297">
        <v>441870</v>
      </c>
      <c r="AP102" s="297">
        <v>311466</v>
      </c>
      <c r="AQ102" s="297">
        <v>311466</v>
      </c>
      <c r="AR102" s="297">
        <v>172879</v>
      </c>
      <c r="AS102" s="297">
        <v>0</v>
      </c>
      <c r="AT102" s="297">
        <v>0</v>
      </c>
      <c r="AU102" s="297">
        <v>1237681</v>
      </c>
      <c r="AV102" s="299">
        <v>3048112</v>
      </c>
      <c r="AW102" s="297">
        <v>1146805</v>
      </c>
      <c r="AX102" s="297">
        <v>1146805</v>
      </c>
      <c r="AY102" s="297">
        <v>754502</v>
      </c>
      <c r="AZ102" s="297">
        <v>0</v>
      </c>
      <c r="BA102" s="297">
        <v>0</v>
      </c>
      <c r="BB102" s="297">
        <v>0</v>
      </c>
      <c r="BC102" s="297">
        <v>3048112</v>
      </c>
      <c r="BD102" s="397">
        <v>103977</v>
      </c>
      <c r="BE102" s="297">
        <v>35381</v>
      </c>
      <c r="BF102" s="297">
        <v>30892</v>
      </c>
      <c r="BG102" s="297">
        <v>30892</v>
      </c>
      <c r="BH102" s="297">
        <v>6812</v>
      </c>
      <c r="BI102" s="297">
        <v>0</v>
      </c>
      <c r="BJ102" s="297">
        <v>0</v>
      </c>
      <c r="BK102" s="297">
        <v>103977</v>
      </c>
      <c r="BL102" s="299">
        <v>12708</v>
      </c>
      <c r="BM102" s="297">
        <v>6354</v>
      </c>
      <c r="BN102" s="297">
        <v>6354</v>
      </c>
      <c r="BO102" s="297">
        <v>0</v>
      </c>
      <c r="BP102" s="297">
        <v>0</v>
      </c>
      <c r="BQ102" s="297">
        <v>0</v>
      </c>
      <c r="BR102" s="297">
        <v>0</v>
      </c>
      <c r="BS102" s="297">
        <v>12708</v>
      </c>
      <c r="BT102" s="397">
        <v>125812</v>
      </c>
      <c r="BU102" s="297">
        <v>38305</v>
      </c>
      <c r="BV102" s="297">
        <v>38305</v>
      </c>
      <c r="BW102" s="297">
        <v>36150</v>
      </c>
      <c r="BX102" s="297">
        <v>13054</v>
      </c>
      <c r="BY102" s="297">
        <v>0</v>
      </c>
      <c r="BZ102" s="297">
        <v>0</v>
      </c>
      <c r="CA102" s="297">
        <v>125812</v>
      </c>
      <c r="CB102" s="299">
        <v>11194</v>
      </c>
      <c r="CC102" s="297">
        <v>11194</v>
      </c>
      <c r="CD102" s="297">
        <v>0</v>
      </c>
      <c r="CE102" s="297">
        <v>0</v>
      </c>
      <c r="CF102" s="297">
        <v>0</v>
      </c>
      <c r="CG102" s="297">
        <v>0</v>
      </c>
      <c r="CH102" s="297">
        <v>0</v>
      </c>
      <c r="CI102" s="297">
        <v>11194</v>
      </c>
    </row>
    <row r="103" spans="1:87">
      <c r="A103" s="295">
        <v>31700</v>
      </c>
      <c r="B103" s="296" t="s">
        <v>456</v>
      </c>
      <c r="C103" s="299">
        <v>-1994515</v>
      </c>
      <c r="D103" s="297">
        <v>-1849321</v>
      </c>
      <c r="E103" s="297">
        <v>-811704</v>
      </c>
      <c r="F103" s="297">
        <v>597158</v>
      </c>
      <c r="G103" s="297">
        <v>0</v>
      </c>
      <c r="H103" s="297">
        <v>0</v>
      </c>
      <c r="I103" s="297">
        <v>-4058382</v>
      </c>
      <c r="J103" s="300">
        <v>20412123</v>
      </c>
      <c r="K103" s="301">
        <v>24079983</v>
      </c>
      <c r="L103" s="301">
        <v>17424894</v>
      </c>
      <c r="M103" s="301">
        <v>16852037</v>
      </c>
      <c r="N103" s="301">
        <v>25002778</v>
      </c>
      <c r="O103" s="300">
        <v>1715900.0144161</v>
      </c>
      <c r="P103" s="301">
        <v>1114820.79</v>
      </c>
      <c r="Q103" s="301">
        <v>601079.22441609995</v>
      </c>
      <c r="R103" s="398">
        <v>6.8900000000000003E-2</v>
      </c>
      <c r="S103" s="399">
        <v>7.6600729999999997E-4</v>
      </c>
      <c r="T103" s="400">
        <v>20412123</v>
      </c>
      <c r="U103" s="400">
        <v>16180272.714078374</v>
      </c>
      <c r="V103" s="401">
        <v>1.2615438170111628</v>
      </c>
      <c r="W103" s="401">
        <v>0.1072915126032212</v>
      </c>
      <c r="X103" s="397">
        <v>1011196</v>
      </c>
      <c r="Y103" s="297">
        <v>252799</v>
      </c>
      <c r="Z103" s="297">
        <v>252799</v>
      </c>
      <c r="AA103" s="297">
        <v>252799</v>
      </c>
      <c r="AB103" s="297">
        <v>252799</v>
      </c>
      <c r="AC103" s="297">
        <v>0</v>
      </c>
      <c r="AD103" s="297">
        <v>0</v>
      </c>
      <c r="AE103" s="297">
        <v>1011196</v>
      </c>
      <c r="AF103" s="299">
        <v>2202882</v>
      </c>
      <c r="AG103" s="299">
        <v>1088164</v>
      </c>
      <c r="AH103" s="299">
        <v>721970</v>
      </c>
      <c r="AI103" s="299">
        <v>392748</v>
      </c>
      <c r="AJ103" s="299">
        <v>0</v>
      </c>
      <c r="AK103" s="299">
        <v>0</v>
      </c>
      <c r="AL103" s="299">
        <v>0</v>
      </c>
      <c r="AM103" s="297">
        <v>2202882</v>
      </c>
      <c r="AN103" s="397">
        <v>2211254</v>
      </c>
      <c r="AO103" s="297">
        <v>789449</v>
      </c>
      <c r="AP103" s="297">
        <v>556469</v>
      </c>
      <c r="AQ103" s="297">
        <v>556469</v>
      </c>
      <c r="AR103" s="297">
        <v>308867</v>
      </c>
      <c r="AS103" s="297">
        <v>0</v>
      </c>
      <c r="AT103" s="297">
        <v>0</v>
      </c>
      <c r="AU103" s="297">
        <v>2211254</v>
      </c>
      <c r="AV103" s="299">
        <v>5445790</v>
      </c>
      <c r="AW103" s="297">
        <v>2048894</v>
      </c>
      <c r="AX103" s="297">
        <v>2048894</v>
      </c>
      <c r="AY103" s="297">
        <v>1348001</v>
      </c>
      <c r="AZ103" s="297">
        <v>0</v>
      </c>
      <c r="BA103" s="297">
        <v>0</v>
      </c>
      <c r="BB103" s="297">
        <v>0</v>
      </c>
      <c r="BC103" s="297">
        <v>5445790</v>
      </c>
      <c r="BD103" s="397">
        <v>185766</v>
      </c>
      <c r="BE103" s="297">
        <v>63212</v>
      </c>
      <c r="BF103" s="297">
        <v>55192</v>
      </c>
      <c r="BG103" s="297">
        <v>55192</v>
      </c>
      <c r="BH103" s="297">
        <v>12170</v>
      </c>
      <c r="BI103" s="297">
        <v>0</v>
      </c>
      <c r="BJ103" s="297">
        <v>0</v>
      </c>
      <c r="BK103" s="297">
        <v>185766</v>
      </c>
      <c r="BL103" s="299">
        <v>22704</v>
      </c>
      <c r="BM103" s="297">
        <v>11352</v>
      </c>
      <c r="BN103" s="297">
        <v>11352</v>
      </c>
      <c r="BO103" s="297">
        <v>0</v>
      </c>
      <c r="BP103" s="297">
        <v>0</v>
      </c>
      <c r="BQ103" s="297">
        <v>0</v>
      </c>
      <c r="BR103" s="297">
        <v>0</v>
      </c>
      <c r="BS103" s="297">
        <v>22704</v>
      </c>
      <c r="BT103" s="397">
        <v>224777</v>
      </c>
      <c r="BU103" s="297">
        <v>68435</v>
      </c>
      <c r="BV103" s="297">
        <v>68435</v>
      </c>
      <c r="BW103" s="297">
        <v>64585</v>
      </c>
      <c r="BX103" s="297">
        <v>23322</v>
      </c>
      <c r="BY103" s="297">
        <v>0</v>
      </c>
      <c r="BZ103" s="297">
        <v>0</v>
      </c>
      <c r="CA103" s="297">
        <v>224777</v>
      </c>
      <c r="CB103" s="299">
        <v>20000</v>
      </c>
      <c r="CC103" s="297">
        <v>20000</v>
      </c>
      <c r="CD103" s="297">
        <v>0</v>
      </c>
      <c r="CE103" s="297">
        <v>0</v>
      </c>
      <c r="CF103" s="297">
        <v>0</v>
      </c>
      <c r="CG103" s="297">
        <v>0</v>
      </c>
      <c r="CH103" s="297">
        <v>0</v>
      </c>
      <c r="CI103" s="297">
        <v>20000</v>
      </c>
    </row>
    <row r="104" spans="1:87">
      <c r="A104" s="295">
        <v>31800</v>
      </c>
      <c r="B104" s="296" t="s">
        <v>457</v>
      </c>
      <c r="C104" s="299">
        <v>-6731553</v>
      </c>
      <c r="D104" s="297">
        <v>-7047909</v>
      </c>
      <c r="E104" s="297">
        <v>-2366026</v>
      </c>
      <c r="F104" s="297">
        <v>3107043</v>
      </c>
      <c r="G104" s="297">
        <v>0</v>
      </c>
      <c r="H104" s="297">
        <v>0</v>
      </c>
      <c r="I104" s="297">
        <v>-13038445</v>
      </c>
      <c r="J104" s="300">
        <v>139190033</v>
      </c>
      <c r="K104" s="301">
        <v>164201129</v>
      </c>
      <c r="L104" s="301">
        <v>118820153</v>
      </c>
      <c r="M104" s="301">
        <v>114913850</v>
      </c>
      <c r="N104" s="301">
        <v>170493660</v>
      </c>
      <c r="O104" s="300">
        <v>11700702.533514999</v>
      </c>
      <c r="P104" s="301">
        <v>6940183.2300000014</v>
      </c>
      <c r="Q104" s="301">
        <v>4760519.3035149975</v>
      </c>
      <c r="R104" s="398">
        <v>6.8900000000000003E-2</v>
      </c>
      <c r="S104" s="399">
        <v>5.2233949999999996E-3</v>
      </c>
      <c r="T104" s="400">
        <v>139190033</v>
      </c>
      <c r="U104" s="400">
        <v>100728348.76632802</v>
      </c>
      <c r="V104" s="401">
        <v>1.3818357463884998</v>
      </c>
      <c r="W104" s="401">
        <v>0.1072915126032212</v>
      </c>
      <c r="X104" s="397">
        <v>13141882</v>
      </c>
      <c r="Y104" s="297">
        <v>4177224</v>
      </c>
      <c r="Z104" s="297">
        <v>4177224</v>
      </c>
      <c r="AA104" s="297">
        <v>4028574</v>
      </c>
      <c r="AB104" s="297">
        <v>758860</v>
      </c>
      <c r="AC104" s="297">
        <v>0</v>
      </c>
      <c r="AD104" s="297">
        <v>0</v>
      </c>
      <c r="AE104" s="297">
        <v>13141882</v>
      </c>
      <c r="AF104" s="299">
        <v>6632365</v>
      </c>
      <c r="AG104" s="299">
        <v>3004547</v>
      </c>
      <c r="AH104" s="299">
        <v>1813909</v>
      </c>
      <c r="AI104" s="299">
        <v>1813909</v>
      </c>
      <c r="AJ104" s="299">
        <v>0</v>
      </c>
      <c r="AK104" s="299">
        <v>0</v>
      </c>
      <c r="AL104" s="299">
        <v>0</v>
      </c>
      <c r="AM104" s="297">
        <v>6632365</v>
      </c>
      <c r="AN104" s="397">
        <v>15078518</v>
      </c>
      <c r="AO104" s="297">
        <v>5383244</v>
      </c>
      <c r="AP104" s="297">
        <v>3794555</v>
      </c>
      <c r="AQ104" s="297">
        <v>3794555</v>
      </c>
      <c r="AR104" s="297">
        <v>2106163</v>
      </c>
      <c r="AS104" s="297">
        <v>0</v>
      </c>
      <c r="AT104" s="297">
        <v>0</v>
      </c>
      <c r="AU104" s="297">
        <v>15078518</v>
      </c>
      <c r="AV104" s="299">
        <v>37134778</v>
      </c>
      <c r="AW104" s="297">
        <v>13971386</v>
      </c>
      <c r="AX104" s="297">
        <v>13971386</v>
      </c>
      <c r="AY104" s="297">
        <v>9192006</v>
      </c>
      <c r="AZ104" s="297">
        <v>0</v>
      </c>
      <c r="BA104" s="297">
        <v>0</v>
      </c>
      <c r="BB104" s="297">
        <v>0</v>
      </c>
      <c r="BC104" s="297">
        <v>37134778</v>
      </c>
      <c r="BD104" s="397">
        <v>1266736</v>
      </c>
      <c r="BE104" s="297">
        <v>431039</v>
      </c>
      <c r="BF104" s="297">
        <v>376354</v>
      </c>
      <c r="BG104" s="297">
        <v>376354</v>
      </c>
      <c r="BH104" s="297">
        <v>82989</v>
      </c>
      <c r="BI104" s="297">
        <v>0</v>
      </c>
      <c r="BJ104" s="297">
        <v>0</v>
      </c>
      <c r="BK104" s="297">
        <v>1266736</v>
      </c>
      <c r="BL104" s="299">
        <v>154816</v>
      </c>
      <c r="BM104" s="297">
        <v>77408</v>
      </c>
      <c r="BN104" s="297">
        <v>77408</v>
      </c>
      <c r="BO104" s="297">
        <v>0</v>
      </c>
      <c r="BP104" s="297">
        <v>0</v>
      </c>
      <c r="BQ104" s="297">
        <v>0</v>
      </c>
      <c r="BR104" s="297">
        <v>0</v>
      </c>
      <c r="BS104" s="297">
        <v>154816</v>
      </c>
      <c r="BT104" s="397">
        <v>1532755</v>
      </c>
      <c r="BU104" s="297">
        <v>466659</v>
      </c>
      <c r="BV104" s="297">
        <v>466659</v>
      </c>
      <c r="BW104" s="297">
        <v>440405</v>
      </c>
      <c r="BX104" s="297">
        <v>159031</v>
      </c>
      <c r="BY104" s="297">
        <v>0</v>
      </c>
      <c r="BZ104" s="297">
        <v>0</v>
      </c>
      <c r="CA104" s="297">
        <v>1532755</v>
      </c>
      <c r="CB104" s="299">
        <v>136378</v>
      </c>
      <c r="CC104" s="297">
        <v>136378</v>
      </c>
      <c r="CD104" s="297">
        <v>0</v>
      </c>
      <c r="CE104" s="297">
        <v>0</v>
      </c>
      <c r="CF104" s="297">
        <v>0</v>
      </c>
      <c r="CG104" s="297">
        <v>0</v>
      </c>
      <c r="CH104" s="297">
        <v>0</v>
      </c>
      <c r="CI104" s="297">
        <v>136378</v>
      </c>
    </row>
    <row r="105" spans="1:87">
      <c r="A105" s="295">
        <v>31805</v>
      </c>
      <c r="B105" s="296" t="s">
        <v>458</v>
      </c>
      <c r="C105" s="299">
        <v>-718684</v>
      </c>
      <c r="D105" s="297">
        <v>-1131718</v>
      </c>
      <c r="E105" s="297">
        <v>-71714</v>
      </c>
      <c r="F105" s="297">
        <v>693097</v>
      </c>
      <c r="G105" s="297">
        <v>0</v>
      </c>
      <c r="H105" s="297">
        <v>0</v>
      </c>
      <c r="I105" s="297">
        <v>-1229019</v>
      </c>
      <c r="J105" s="300">
        <v>29986754</v>
      </c>
      <c r="K105" s="301">
        <v>35375082</v>
      </c>
      <c r="L105" s="301">
        <v>25598318</v>
      </c>
      <c r="M105" s="301">
        <v>24756753</v>
      </c>
      <c r="N105" s="301">
        <v>36730729</v>
      </c>
      <c r="O105" s="300">
        <v>2520770.1909664003</v>
      </c>
      <c r="P105" s="301">
        <v>1570523.95</v>
      </c>
      <c r="Q105" s="301">
        <v>950246.24096640036</v>
      </c>
      <c r="R105" s="398">
        <v>6.8900000000000003E-2</v>
      </c>
      <c r="S105" s="399">
        <v>1.1253152000000001E-3</v>
      </c>
      <c r="T105" s="400">
        <v>29986754</v>
      </c>
      <c r="U105" s="400">
        <v>22794251.814223509</v>
      </c>
      <c r="V105" s="401">
        <v>1.3155401740928563</v>
      </c>
      <c r="W105" s="401">
        <v>0.1072915126032212</v>
      </c>
      <c r="X105" s="397">
        <v>3064747</v>
      </c>
      <c r="Y105" s="297">
        <v>1018093</v>
      </c>
      <c r="Z105" s="297">
        <v>929722</v>
      </c>
      <c r="AA105" s="297">
        <v>929722</v>
      </c>
      <c r="AB105" s="297">
        <v>187210</v>
      </c>
      <c r="AC105" s="297">
        <v>0</v>
      </c>
      <c r="AD105" s="297">
        <v>0</v>
      </c>
      <c r="AE105" s="297">
        <v>3064747</v>
      </c>
      <c r="AF105" s="299">
        <v>82401</v>
      </c>
      <c r="AG105" s="299">
        <v>33909</v>
      </c>
      <c r="AH105" s="299">
        <v>33909</v>
      </c>
      <c r="AI105" s="299">
        <v>14583</v>
      </c>
      <c r="AJ105" s="299">
        <v>0</v>
      </c>
      <c r="AK105" s="299">
        <v>0</v>
      </c>
      <c r="AL105" s="299">
        <v>0</v>
      </c>
      <c r="AM105" s="297">
        <v>82401</v>
      </c>
      <c r="AN105" s="397">
        <v>3248478</v>
      </c>
      <c r="AO105" s="297">
        <v>1159753</v>
      </c>
      <c r="AP105" s="297">
        <v>817490</v>
      </c>
      <c r="AQ105" s="297">
        <v>817490</v>
      </c>
      <c r="AR105" s="297">
        <v>453746</v>
      </c>
      <c r="AS105" s="297">
        <v>0</v>
      </c>
      <c r="AT105" s="297">
        <v>0</v>
      </c>
      <c r="AU105" s="297">
        <v>3248478</v>
      </c>
      <c r="AV105" s="299">
        <v>8000224</v>
      </c>
      <c r="AW105" s="297">
        <v>3009961</v>
      </c>
      <c r="AX105" s="297">
        <v>3009961</v>
      </c>
      <c r="AY105" s="297">
        <v>1980303</v>
      </c>
      <c r="AZ105" s="297">
        <v>0</v>
      </c>
      <c r="BA105" s="297">
        <v>0</v>
      </c>
      <c r="BB105" s="297">
        <v>0</v>
      </c>
      <c r="BC105" s="297">
        <v>8000224</v>
      </c>
      <c r="BD105" s="397">
        <v>272903</v>
      </c>
      <c r="BE105" s="297">
        <v>92862</v>
      </c>
      <c r="BF105" s="297">
        <v>81081</v>
      </c>
      <c r="BG105" s="297">
        <v>81081</v>
      </c>
      <c r="BH105" s="297">
        <v>17879</v>
      </c>
      <c r="BI105" s="297">
        <v>0</v>
      </c>
      <c r="BJ105" s="297">
        <v>0</v>
      </c>
      <c r="BK105" s="297">
        <v>272903</v>
      </c>
      <c r="BL105" s="299">
        <v>33354</v>
      </c>
      <c r="BM105" s="297">
        <v>16677</v>
      </c>
      <c r="BN105" s="297">
        <v>16677</v>
      </c>
      <c r="BO105" s="297">
        <v>0</v>
      </c>
      <c r="BP105" s="297">
        <v>0</v>
      </c>
      <c r="BQ105" s="297">
        <v>0</v>
      </c>
      <c r="BR105" s="297">
        <v>0</v>
      </c>
      <c r="BS105" s="297">
        <v>33354</v>
      </c>
      <c r="BT105" s="397">
        <v>330213</v>
      </c>
      <c r="BU105" s="297">
        <v>100536</v>
      </c>
      <c r="BV105" s="297">
        <v>100536</v>
      </c>
      <c r="BW105" s="297">
        <v>94880</v>
      </c>
      <c r="BX105" s="297">
        <v>34261</v>
      </c>
      <c r="BY105" s="297">
        <v>0</v>
      </c>
      <c r="BZ105" s="297">
        <v>0</v>
      </c>
      <c r="CA105" s="297">
        <v>330213</v>
      </c>
      <c r="CB105" s="299">
        <v>29381</v>
      </c>
      <c r="CC105" s="297">
        <v>29381</v>
      </c>
      <c r="CD105" s="297">
        <v>0</v>
      </c>
      <c r="CE105" s="297">
        <v>0</v>
      </c>
      <c r="CF105" s="297">
        <v>0</v>
      </c>
      <c r="CG105" s="297">
        <v>0</v>
      </c>
      <c r="CH105" s="297">
        <v>0</v>
      </c>
      <c r="CI105" s="297">
        <v>29381</v>
      </c>
    </row>
    <row r="106" spans="1:87">
      <c r="A106" s="295">
        <v>31810</v>
      </c>
      <c r="B106" s="296" t="s">
        <v>459</v>
      </c>
      <c r="C106" s="299">
        <v>-3127248</v>
      </c>
      <c r="D106" s="297">
        <v>-2733906</v>
      </c>
      <c r="E106" s="297">
        <v>-1403163</v>
      </c>
      <c r="F106" s="297">
        <v>181527</v>
      </c>
      <c r="G106" s="297">
        <v>0</v>
      </c>
      <c r="H106" s="297">
        <v>0</v>
      </c>
      <c r="I106" s="297">
        <v>-7082790</v>
      </c>
      <c r="J106" s="300">
        <v>31127767</v>
      </c>
      <c r="K106" s="301">
        <v>36721124</v>
      </c>
      <c r="L106" s="301">
        <v>26572348</v>
      </c>
      <c r="M106" s="301">
        <v>25698762</v>
      </c>
      <c r="N106" s="301">
        <v>38128355</v>
      </c>
      <c r="O106" s="300">
        <v>2616686.9676437001</v>
      </c>
      <c r="P106" s="301">
        <v>1669649.13</v>
      </c>
      <c r="Q106" s="301">
        <v>947037.83764370019</v>
      </c>
      <c r="R106" s="398">
        <v>6.8900000000000003E-2</v>
      </c>
      <c r="S106" s="399">
        <v>1.1681341E-3</v>
      </c>
      <c r="T106" s="400">
        <v>31127767</v>
      </c>
      <c r="U106" s="400">
        <v>24232933.671988387</v>
      </c>
      <c r="V106" s="401">
        <v>1.2845232616627664</v>
      </c>
      <c r="W106" s="401">
        <v>0.1072915126032212</v>
      </c>
      <c r="X106" s="397">
        <v>244185</v>
      </c>
      <c r="Y106" s="297">
        <v>81395</v>
      </c>
      <c r="Z106" s="297">
        <v>81395</v>
      </c>
      <c r="AA106" s="297">
        <v>81395</v>
      </c>
      <c r="AB106" s="297">
        <v>0</v>
      </c>
      <c r="AC106" s="297">
        <v>0</v>
      </c>
      <c r="AD106" s="297">
        <v>0</v>
      </c>
      <c r="AE106" s="297">
        <v>244185</v>
      </c>
      <c r="AF106" s="299">
        <v>2955366</v>
      </c>
      <c r="AG106" s="299">
        <v>1440980</v>
      </c>
      <c r="AH106" s="299">
        <v>710622</v>
      </c>
      <c r="AI106" s="299">
        <v>460155</v>
      </c>
      <c r="AJ106" s="299">
        <v>343609</v>
      </c>
      <c r="AK106" s="299">
        <v>0</v>
      </c>
      <c r="AL106" s="299">
        <v>0</v>
      </c>
      <c r="AM106" s="297">
        <v>2955366</v>
      </c>
      <c r="AN106" s="397">
        <v>3372085</v>
      </c>
      <c r="AO106" s="297">
        <v>1203882</v>
      </c>
      <c r="AP106" s="297">
        <v>848596</v>
      </c>
      <c r="AQ106" s="297">
        <v>848596</v>
      </c>
      <c r="AR106" s="297">
        <v>471012</v>
      </c>
      <c r="AS106" s="297">
        <v>0</v>
      </c>
      <c r="AT106" s="297">
        <v>0</v>
      </c>
      <c r="AU106" s="297">
        <v>3372085</v>
      </c>
      <c r="AV106" s="299">
        <v>8304637</v>
      </c>
      <c r="AW106" s="297">
        <v>3124491</v>
      </c>
      <c r="AX106" s="297">
        <v>3124491</v>
      </c>
      <c r="AY106" s="297">
        <v>2055655</v>
      </c>
      <c r="AZ106" s="297">
        <v>0</v>
      </c>
      <c r="BA106" s="297">
        <v>0</v>
      </c>
      <c r="BB106" s="297">
        <v>0</v>
      </c>
      <c r="BC106" s="297">
        <v>8304637</v>
      </c>
      <c r="BD106" s="397">
        <v>283286</v>
      </c>
      <c r="BE106" s="297">
        <v>96395</v>
      </c>
      <c r="BF106" s="297">
        <v>84166</v>
      </c>
      <c r="BG106" s="297">
        <v>84166</v>
      </c>
      <c r="BH106" s="297">
        <v>18559</v>
      </c>
      <c r="BI106" s="297">
        <v>0</v>
      </c>
      <c r="BJ106" s="297">
        <v>0</v>
      </c>
      <c r="BK106" s="297">
        <v>283286</v>
      </c>
      <c r="BL106" s="299">
        <v>34622</v>
      </c>
      <c r="BM106" s="297">
        <v>17311</v>
      </c>
      <c r="BN106" s="297">
        <v>17311</v>
      </c>
      <c r="BO106" s="297">
        <v>0</v>
      </c>
      <c r="BP106" s="297">
        <v>0</v>
      </c>
      <c r="BQ106" s="297">
        <v>0</v>
      </c>
      <c r="BR106" s="297">
        <v>0</v>
      </c>
      <c r="BS106" s="297">
        <v>34622</v>
      </c>
      <c r="BT106" s="397">
        <v>342778</v>
      </c>
      <c r="BU106" s="297">
        <v>104361</v>
      </c>
      <c r="BV106" s="297">
        <v>104361</v>
      </c>
      <c r="BW106" s="297">
        <v>98490</v>
      </c>
      <c r="BX106" s="297">
        <v>35565</v>
      </c>
      <c r="BY106" s="297">
        <v>0</v>
      </c>
      <c r="BZ106" s="297">
        <v>0</v>
      </c>
      <c r="CA106" s="297">
        <v>342778</v>
      </c>
      <c r="CB106" s="299">
        <v>30499</v>
      </c>
      <c r="CC106" s="297">
        <v>30499</v>
      </c>
      <c r="CD106" s="297">
        <v>0</v>
      </c>
      <c r="CE106" s="297">
        <v>0</v>
      </c>
      <c r="CF106" s="297">
        <v>0</v>
      </c>
      <c r="CG106" s="297">
        <v>0</v>
      </c>
      <c r="CH106" s="297">
        <v>0</v>
      </c>
      <c r="CI106" s="297">
        <v>30499</v>
      </c>
    </row>
    <row r="107" spans="1:87">
      <c r="A107" s="295">
        <v>31820</v>
      </c>
      <c r="B107" s="296" t="s">
        <v>460</v>
      </c>
      <c r="C107" s="299">
        <v>-2671487</v>
      </c>
      <c r="D107" s="297">
        <v>-2486286</v>
      </c>
      <c r="E107" s="297">
        <v>-1297524</v>
      </c>
      <c r="F107" s="297">
        <v>286762</v>
      </c>
      <c r="G107" s="297">
        <v>0</v>
      </c>
      <c r="H107" s="297">
        <v>0</v>
      </c>
      <c r="I107" s="297">
        <v>-6168535</v>
      </c>
      <c r="J107" s="300">
        <v>26590694</v>
      </c>
      <c r="K107" s="301">
        <v>31368783</v>
      </c>
      <c r="L107" s="301">
        <v>22699257</v>
      </c>
      <c r="M107" s="301">
        <v>21953002</v>
      </c>
      <c r="N107" s="301">
        <v>32570901</v>
      </c>
      <c r="O107" s="300">
        <v>2235287.9186470001</v>
      </c>
      <c r="P107" s="301">
        <v>1350460.57</v>
      </c>
      <c r="Q107" s="301">
        <v>884827.34864700004</v>
      </c>
      <c r="R107" s="398">
        <v>6.8900000000000003E-2</v>
      </c>
      <c r="S107" s="399">
        <v>9.97871E-4</v>
      </c>
      <c r="T107" s="400">
        <v>26590694</v>
      </c>
      <c r="U107" s="400">
        <v>19600298.548621189</v>
      </c>
      <c r="V107" s="401">
        <v>1.3566473966729737</v>
      </c>
      <c r="W107" s="401">
        <v>0.1072915126032212</v>
      </c>
      <c r="X107" s="397">
        <v>0</v>
      </c>
      <c r="Y107" s="297">
        <v>0</v>
      </c>
      <c r="Z107" s="297">
        <v>0</v>
      </c>
      <c r="AA107" s="297">
        <v>0</v>
      </c>
      <c r="AB107" s="297">
        <v>0</v>
      </c>
      <c r="AC107" s="297">
        <v>0</v>
      </c>
      <c r="AD107" s="297">
        <v>0</v>
      </c>
      <c r="AE107" s="297">
        <v>0</v>
      </c>
      <c r="AF107" s="299">
        <v>2434116</v>
      </c>
      <c r="AG107" s="299">
        <v>1161473</v>
      </c>
      <c r="AH107" s="299">
        <v>688377</v>
      </c>
      <c r="AI107" s="299">
        <v>422434</v>
      </c>
      <c r="AJ107" s="299">
        <v>161832</v>
      </c>
      <c r="AK107" s="299">
        <v>0</v>
      </c>
      <c r="AL107" s="299">
        <v>0</v>
      </c>
      <c r="AM107" s="297">
        <v>2434116</v>
      </c>
      <c r="AN107" s="397">
        <v>2880582</v>
      </c>
      <c r="AO107" s="297">
        <v>1028408</v>
      </c>
      <c r="AP107" s="297">
        <v>724907</v>
      </c>
      <c r="AQ107" s="297">
        <v>724907</v>
      </c>
      <c r="AR107" s="297">
        <v>402359</v>
      </c>
      <c r="AS107" s="297">
        <v>0</v>
      </c>
      <c r="AT107" s="297">
        <v>0</v>
      </c>
      <c r="AU107" s="297">
        <v>2880582</v>
      </c>
      <c r="AV107" s="299">
        <v>7094183</v>
      </c>
      <c r="AW107" s="297">
        <v>2669076</v>
      </c>
      <c r="AX107" s="297">
        <v>2669076</v>
      </c>
      <c r="AY107" s="297">
        <v>1756030</v>
      </c>
      <c r="AZ107" s="297">
        <v>0</v>
      </c>
      <c r="BA107" s="297">
        <v>0</v>
      </c>
      <c r="BB107" s="297">
        <v>0</v>
      </c>
      <c r="BC107" s="297">
        <v>7094183</v>
      </c>
      <c r="BD107" s="397">
        <v>241995</v>
      </c>
      <c r="BE107" s="297">
        <v>82345</v>
      </c>
      <c r="BF107" s="297">
        <v>71898</v>
      </c>
      <c r="BG107" s="297">
        <v>71898</v>
      </c>
      <c r="BH107" s="297">
        <v>15854</v>
      </c>
      <c r="BI107" s="297">
        <v>0</v>
      </c>
      <c r="BJ107" s="297">
        <v>0</v>
      </c>
      <c r="BK107" s="297">
        <v>241995</v>
      </c>
      <c r="BL107" s="299">
        <v>29576</v>
      </c>
      <c r="BM107" s="297">
        <v>14788</v>
      </c>
      <c r="BN107" s="297">
        <v>14788</v>
      </c>
      <c r="BO107" s="297">
        <v>0</v>
      </c>
      <c r="BP107" s="297">
        <v>0</v>
      </c>
      <c r="BQ107" s="297">
        <v>0</v>
      </c>
      <c r="BR107" s="297">
        <v>0</v>
      </c>
      <c r="BS107" s="297">
        <v>29576</v>
      </c>
      <c r="BT107" s="397">
        <v>292816</v>
      </c>
      <c r="BU107" s="297">
        <v>89150</v>
      </c>
      <c r="BV107" s="297">
        <v>89150</v>
      </c>
      <c r="BW107" s="297">
        <v>84134</v>
      </c>
      <c r="BX107" s="297">
        <v>30381</v>
      </c>
      <c r="BY107" s="297">
        <v>0</v>
      </c>
      <c r="BZ107" s="297">
        <v>0</v>
      </c>
      <c r="CA107" s="297">
        <v>292816</v>
      </c>
      <c r="CB107" s="299">
        <v>26054</v>
      </c>
      <c r="CC107" s="297">
        <v>26054</v>
      </c>
      <c r="CD107" s="297">
        <v>0</v>
      </c>
      <c r="CE107" s="297">
        <v>0</v>
      </c>
      <c r="CF107" s="297">
        <v>0</v>
      </c>
      <c r="CG107" s="297">
        <v>0</v>
      </c>
      <c r="CH107" s="297">
        <v>0</v>
      </c>
      <c r="CI107" s="297">
        <v>26054</v>
      </c>
    </row>
    <row r="108" spans="1:87">
      <c r="A108" s="295">
        <v>31900</v>
      </c>
      <c r="B108" s="296" t="s">
        <v>461</v>
      </c>
      <c r="C108" s="299">
        <v>-4883655</v>
      </c>
      <c r="D108" s="297">
        <v>-5588007</v>
      </c>
      <c r="E108" s="297">
        <v>-3035495</v>
      </c>
      <c r="F108" s="297">
        <v>1509245</v>
      </c>
      <c r="G108" s="297">
        <v>0</v>
      </c>
      <c r="H108" s="297">
        <v>0</v>
      </c>
      <c r="I108" s="297">
        <v>-11997912</v>
      </c>
      <c r="J108" s="300">
        <v>86990089</v>
      </c>
      <c r="K108" s="301">
        <v>102621362</v>
      </c>
      <c r="L108" s="301">
        <v>74259452</v>
      </c>
      <c r="M108" s="301">
        <v>71818116</v>
      </c>
      <c r="N108" s="301">
        <v>106554027</v>
      </c>
      <c r="O108" s="300">
        <v>7312629.5635708999</v>
      </c>
      <c r="P108" s="301">
        <v>4339612.01</v>
      </c>
      <c r="Q108" s="301">
        <v>2973017.5535709001</v>
      </c>
      <c r="R108" s="398">
        <v>6.8900000000000003E-2</v>
      </c>
      <c r="S108" s="399">
        <v>3.2644837000000001E-3</v>
      </c>
      <c r="T108" s="400">
        <v>86990089</v>
      </c>
      <c r="U108" s="400">
        <v>62984209.143686496</v>
      </c>
      <c r="V108" s="401">
        <v>1.3811412444911177</v>
      </c>
      <c r="W108" s="401">
        <v>0.1072915126032212</v>
      </c>
      <c r="X108" s="397">
        <v>3163721</v>
      </c>
      <c r="Y108" s="297">
        <v>1196157</v>
      </c>
      <c r="Z108" s="297">
        <v>1196157</v>
      </c>
      <c r="AA108" s="297">
        <v>729714</v>
      </c>
      <c r="AB108" s="297">
        <v>41693</v>
      </c>
      <c r="AC108" s="297">
        <v>0</v>
      </c>
      <c r="AD108" s="297">
        <v>0</v>
      </c>
      <c r="AE108" s="297">
        <v>3163721</v>
      </c>
      <c r="AF108" s="299">
        <v>2944674</v>
      </c>
      <c r="AG108" s="299">
        <v>1139878</v>
      </c>
      <c r="AH108" s="299">
        <v>902398</v>
      </c>
      <c r="AI108" s="299">
        <v>902398</v>
      </c>
      <c r="AJ108" s="299">
        <v>0</v>
      </c>
      <c r="AK108" s="299">
        <v>0</v>
      </c>
      <c r="AL108" s="299">
        <v>0</v>
      </c>
      <c r="AM108" s="297">
        <v>2944674</v>
      </c>
      <c r="AN108" s="397">
        <v>9423675</v>
      </c>
      <c r="AO108" s="297">
        <v>3364385</v>
      </c>
      <c r="AP108" s="297">
        <v>2371497</v>
      </c>
      <c r="AQ108" s="297">
        <v>2371497</v>
      </c>
      <c r="AR108" s="297">
        <v>1316296</v>
      </c>
      <c r="AS108" s="297">
        <v>0</v>
      </c>
      <c r="AT108" s="297">
        <v>0</v>
      </c>
      <c r="AU108" s="297">
        <v>9423675</v>
      </c>
      <c r="AV108" s="299">
        <v>23208254</v>
      </c>
      <c r="AW108" s="297">
        <v>8731747</v>
      </c>
      <c r="AX108" s="297">
        <v>8731747</v>
      </c>
      <c r="AY108" s="297">
        <v>5744761</v>
      </c>
      <c r="AZ108" s="297">
        <v>0</v>
      </c>
      <c r="BA108" s="297">
        <v>0</v>
      </c>
      <c r="BB108" s="297">
        <v>0</v>
      </c>
      <c r="BC108" s="297">
        <v>23208254</v>
      </c>
      <c r="BD108" s="397">
        <v>791678</v>
      </c>
      <c r="BE108" s="297">
        <v>269388</v>
      </c>
      <c r="BF108" s="297">
        <v>235212</v>
      </c>
      <c r="BG108" s="297">
        <v>235212</v>
      </c>
      <c r="BH108" s="297">
        <v>51866</v>
      </c>
      <c r="BI108" s="297">
        <v>0</v>
      </c>
      <c r="BJ108" s="297">
        <v>0</v>
      </c>
      <c r="BK108" s="297">
        <v>791678</v>
      </c>
      <c r="BL108" s="299">
        <v>96756</v>
      </c>
      <c r="BM108" s="297">
        <v>48378</v>
      </c>
      <c r="BN108" s="297">
        <v>48378</v>
      </c>
      <c r="BO108" s="297">
        <v>0</v>
      </c>
      <c r="BP108" s="297">
        <v>0</v>
      </c>
      <c r="BQ108" s="297">
        <v>0</v>
      </c>
      <c r="BR108" s="297">
        <v>0</v>
      </c>
      <c r="BS108" s="297">
        <v>96756</v>
      </c>
      <c r="BT108" s="397">
        <v>957931</v>
      </c>
      <c r="BU108" s="297">
        <v>291650</v>
      </c>
      <c r="BV108" s="297">
        <v>291650</v>
      </c>
      <c r="BW108" s="297">
        <v>275242</v>
      </c>
      <c r="BX108" s="297">
        <v>99390</v>
      </c>
      <c r="BY108" s="297">
        <v>0</v>
      </c>
      <c r="BZ108" s="297">
        <v>0</v>
      </c>
      <c r="CA108" s="297">
        <v>957931</v>
      </c>
      <c r="CB108" s="299">
        <v>85233</v>
      </c>
      <c r="CC108" s="297">
        <v>85233</v>
      </c>
      <c r="CD108" s="297">
        <v>0</v>
      </c>
      <c r="CE108" s="297">
        <v>0</v>
      </c>
      <c r="CF108" s="297">
        <v>0</v>
      </c>
      <c r="CG108" s="297">
        <v>0</v>
      </c>
      <c r="CH108" s="297">
        <v>0</v>
      </c>
      <c r="CI108" s="297">
        <v>85233</v>
      </c>
    </row>
    <row r="109" spans="1:87">
      <c r="A109" s="295">
        <v>32000</v>
      </c>
      <c r="B109" s="296" t="s">
        <v>462</v>
      </c>
      <c r="C109" s="299">
        <v>-2418761</v>
      </c>
      <c r="D109" s="297">
        <v>-2615662</v>
      </c>
      <c r="E109" s="297">
        <v>-1446883</v>
      </c>
      <c r="F109" s="297">
        <v>561099</v>
      </c>
      <c r="G109" s="297">
        <v>0</v>
      </c>
      <c r="H109" s="297">
        <v>0</v>
      </c>
      <c r="I109" s="297">
        <v>-5920207</v>
      </c>
      <c r="J109" s="300">
        <v>32272685</v>
      </c>
      <c r="K109" s="301">
        <v>38071772</v>
      </c>
      <c r="L109" s="301">
        <v>27549712</v>
      </c>
      <c r="M109" s="301">
        <v>26643994</v>
      </c>
      <c r="N109" s="301">
        <v>39530762</v>
      </c>
      <c r="O109" s="300">
        <v>2712931.9126714999</v>
      </c>
      <c r="P109" s="301">
        <v>1666125.0799999998</v>
      </c>
      <c r="Q109" s="301">
        <v>1046806.8326715</v>
      </c>
      <c r="R109" s="398">
        <v>6.8900000000000003E-2</v>
      </c>
      <c r="S109" s="399">
        <v>1.2110994999999999E-3</v>
      </c>
      <c r="T109" s="400">
        <v>32272685</v>
      </c>
      <c r="U109" s="400">
        <v>24181786.357039183</v>
      </c>
      <c r="V109" s="401">
        <v>1.3345864744440437</v>
      </c>
      <c r="W109" s="401">
        <v>0.1072915126032212</v>
      </c>
      <c r="X109" s="397">
        <v>306562</v>
      </c>
      <c r="Y109" s="297">
        <v>96638</v>
      </c>
      <c r="Z109" s="297">
        <v>96638</v>
      </c>
      <c r="AA109" s="297">
        <v>96638</v>
      </c>
      <c r="AB109" s="297">
        <v>16648</v>
      </c>
      <c r="AC109" s="297">
        <v>0</v>
      </c>
      <c r="AD109" s="297">
        <v>0</v>
      </c>
      <c r="AE109" s="297">
        <v>306562</v>
      </c>
      <c r="AF109" s="299">
        <v>1694367</v>
      </c>
      <c r="AG109" s="299">
        <v>682720</v>
      </c>
      <c r="AH109" s="299">
        <v>530208</v>
      </c>
      <c r="AI109" s="299">
        <v>481439</v>
      </c>
      <c r="AJ109" s="299">
        <v>0</v>
      </c>
      <c r="AK109" s="299">
        <v>0</v>
      </c>
      <c r="AL109" s="299">
        <v>0</v>
      </c>
      <c r="AM109" s="297">
        <v>1694367</v>
      </c>
      <c r="AN109" s="397">
        <v>3496114</v>
      </c>
      <c r="AO109" s="297">
        <v>1248162</v>
      </c>
      <c r="AP109" s="297">
        <v>879808</v>
      </c>
      <c r="AQ109" s="297">
        <v>879808</v>
      </c>
      <c r="AR109" s="297">
        <v>488336</v>
      </c>
      <c r="AS109" s="297">
        <v>0</v>
      </c>
      <c r="AT109" s="297">
        <v>0</v>
      </c>
      <c r="AU109" s="297">
        <v>3496114</v>
      </c>
      <c r="AV109" s="299">
        <v>8610092</v>
      </c>
      <c r="AW109" s="297">
        <v>3239414</v>
      </c>
      <c r="AX109" s="297">
        <v>3239414</v>
      </c>
      <c r="AY109" s="297">
        <v>2131264</v>
      </c>
      <c r="AZ109" s="297">
        <v>0</v>
      </c>
      <c r="BA109" s="297">
        <v>0</v>
      </c>
      <c r="BB109" s="297">
        <v>0</v>
      </c>
      <c r="BC109" s="297">
        <v>8610092</v>
      </c>
      <c r="BD109" s="397">
        <v>293707</v>
      </c>
      <c r="BE109" s="297">
        <v>99941</v>
      </c>
      <c r="BF109" s="297">
        <v>87262</v>
      </c>
      <c r="BG109" s="297">
        <v>87262</v>
      </c>
      <c r="BH109" s="297">
        <v>19242</v>
      </c>
      <c r="BI109" s="297">
        <v>0</v>
      </c>
      <c r="BJ109" s="297">
        <v>0</v>
      </c>
      <c r="BK109" s="297">
        <v>293707</v>
      </c>
      <c r="BL109" s="299">
        <v>35896</v>
      </c>
      <c r="BM109" s="297">
        <v>17948</v>
      </c>
      <c r="BN109" s="297">
        <v>17948</v>
      </c>
      <c r="BO109" s="297">
        <v>0</v>
      </c>
      <c r="BP109" s="297">
        <v>0</v>
      </c>
      <c r="BQ109" s="297">
        <v>0</v>
      </c>
      <c r="BR109" s="297">
        <v>0</v>
      </c>
      <c r="BS109" s="297">
        <v>35896</v>
      </c>
      <c r="BT109" s="397">
        <v>355385</v>
      </c>
      <c r="BU109" s="297">
        <v>108200</v>
      </c>
      <c r="BV109" s="297">
        <v>108200</v>
      </c>
      <c r="BW109" s="297">
        <v>102113</v>
      </c>
      <c r="BX109" s="297">
        <v>36873</v>
      </c>
      <c r="BY109" s="297">
        <v>0</v>
      </c>
      <c r="BZ109" s="297">
        <v>0</v>
      </c>
      <c r="CA109" s="297">
        <v>355385</v>
      </c>
      <c r="CB109" s="299">
        <v>31621</v>
      </c>
      <c r="CC109" s="297">
        <v>31621</v>
      </c>
      <c r="CD109" s="297">
        <v>0</v>
      </c>
      <c r="CE109" s="297">
        <v>0</v>
      </c>
      <c r="CF109" s="297">
        <v>0</v>
      </c>
      <c r="CG109" s="297">
        <v>0</v>
      </c>
      <c r="CH109" s="297">
        <v>0</v>
      </c>
      <c r="CI109" s="297">
        <v>31621</v>
      </c>
    </row>
    <row r="110" spans="1:87">
      <c r="A110" s="295">
        <v>32005</v>
      </c>
      <c r="B110" s="296" t="s">
        <v>463</v>
      </c>
      <c r="C110" s="299">
        <v>-250533</v>
      </c>
      <c r="D110" s="297">
        <v>-195638</v>
      </c>
      <c r="E110" s="297">
        <v>81900</v>
      </c>
      <c r="F110" s="297">
        <v>115353</v>
      </c>
      <c r="G110" s="297">
        <v>0</v>
      </c>
      <c r="H110" s="297">
        <v>0</v>
      </c>
      <c r="I110" s="297">
        <v>-248918</v>
      </c>
      <c r="J110" s="300">
        <v>8338430</v>
      </c>
      <c r="K110" s="301">
        <v>9836765</v>
      </c>
      <c r="L110" s="301">
        <v>7118136</v>
      </c>
      <c r="M110" s="301">
        <v>6884121</v>
      </c>
      <c r="N110" s="301">
        <v>10213730</v>
      </c>
      <c r="O110" s="300">
        <v>700951.69226329995</v>
      </c>
      <c r="P110" s="301">
        <v>417274.37999999995</v>
      </c>
      <c r="Q110" s="301">
        <v>283677.3122633</v>
      </c>
      <c r="R110" s="398">
        <v>6.8900000000000003E-2</v>
      </c>
      <c r="S110" s="399">
        <v>3.1291689999999998E-4</v>
      </c>
      <c r="T110" s="400">
        <v>8338430</v>
      </c>
      <c r="U110" s="400">
        <v>6056231.9303338164</v>
      </c>
      <c r="V110" s="401">
        <v>1.3768346549337633</v>
      </c>
      <c r="W110" s="401">
        <v>0.1072915126032212</v>
      </c>
      <c r="X110" s="397">
        <v>1168588</v>
      </c>
      <c r="Y110" s="297">
        <v>393477</v>
      </c>
      <c r="Z110" s="297">
        <v>393477</v>
      </c>
      <c r="AA110" s="297">
        <v>381634</v>
      </c>
      <c r="AB110" s="297">
        <v>0</v>
      </c>
      <c r="AC110" s="297">
        <v>0</v>
      </c>
      <c r="AD110" s="297">
        <v>0</v>
      </c>
      <c r="AE110" s="297">
        <v>1168588</v>
      </c>
      <c r="AF110" s="299">
        <v>246450</v>
      </c>
      <c r="AG110" s="299">
        <v>170493</v>
      </c>
      <c r="AH110" s="299">
        <v>25319</v>
      </c>
      <c r="AI110" s="299">
        <v>25319</v>
      </c>
      <c r="AJ110" s="299">
        <v>25319</v>
      </c>
      <c r="AK110" s="299">
        <v>0</v>
      </c>
      <c r="AL110" s="299">
        <v>0</v>
      </c>
      <c r="AM110" s="297">
        <v>246450</v>
      </c>
      <c r="AN110" s="397">
        <v>903306</v>
      </c>
      <c r="AO110" s="297">
        <v>322493</v>
      </c>
      <c r="AP110" s="297">
        <v>227320</v>
      </c>
      <c r="AQ110" s="297">
        <v>227320</v>
      </c>
      <c r="AR110" s="297">
        <v>126173</v>
      </c>
      <c r="AS110" s="297">
        <v>0</v>
      </c>
      <c r="AT110" s="297">
        <v>0</v>
      </c>
      <c r="AU110" s="297">
        <v>903306</v>
      </c>
      <c r="AV110" s="299">
        <v>2224626</v>
      </c>
      <c r="AW110" s="297">
        <v>836981</v>
      </c>
      <c r="AX110" s="297">
        <v>836981</v>
      </c>
      <c r="AY110" s="297">
        <v>550664</v>
      </c>
      <c r="AZ110" s="297">
        <v>0</v>
      </c>
      <c r="BA110" s="297">
        <v>0</v>
      </c>
      <c r="BB110" s="297">
        <v>0</v>
      </c>
      <c r="BC110" s="297">
        <v>2224626</v>
      </c>
      <c r="BD110" s="397">
        <v>75886</v>
      </c>
      <c r="BE110" s="297">
        <v>25822</v>
      </c>
      <c r="BF110" s="297">
        <v>22546</v>
      </c>
      <c r="BG110" s="297">
        <v>22546</v>
      </c>
      <c r="BH110" s="297">
        <v>4972</v>
      </c>
      <c r="BI110" s="297">
        <v>0</v>
      </c>
      <c r="BJ110" s="297">
        <v>0</v>
      </c>
      <c r="BK110" s="297">
        <v>75886</v>
      </c>
      <c r="BL110" s="299">
        <v>9274</v>
      </c>
      <c r="BM110" s="297">
        <v>4637</v>
      </c>
      <c r="BN110" s="297">
        <v>4637</v>
      </c>
      <c r="BO110" s="297">
        <v>0</v>
      </c>
      <c r="BP110" s="297">
        <v>0</v>
      </c>
      <c r="BQ110" s="297">
        <v>0</v>
      </c>
      <c r="BR110" s="297">
        <v>0</v>
      </c>
      <c r="BS110" s="297">
        <v>9274</v>
      </c>
      <c r="BT110" s="397">
        <v>91822</v>
      </c>
      <c r="BU110" s="297">
        <v>27956</v>
      </c>
      <c r="BV110" s="297">
        <v>27956</v>
      </c>
      <c r="BW110" s="297">
        <v>26383</v>
      </c>
      <c r="BX110" s="297">
        <v>9527</v>
      </c>
      <c r="BY110" s="297">
        <v>0</v>
      </c>
      <c r="BZ110" s="297">
        <v>0</v>
      </c>
      <c r="CA110" s="297">
        <v>91822</v>
      </c>
      <c r="CB110" s="299">
        <v>8170</v>
      </c>
      <c r="CC110" s="297">
        <v>8170</v>
      </c>
      <c r="CD110" s="297">
        <v>0</v>
      </c>
      <c r="CE110" s="297">
        <v>0</v>
      </c>
      <c r="CF110" s="297">
        <v>0</v>
      </c>
      <c r="CG110" s="297">
        <v>0</v>
      </c>
      <c r="CH110" s="297">
        <v>0</v>
      </c>
      <c r="CI110" s="297">
        <v>8170</v>
      </c>
    </row>
    <row r="111" spans="1:87">
      <c r="A111" s="295">
        <v>32100</v>
      </c>
      <c r="B111" s="296" t="s">
        <v>464</v>
      </c>
      <c r="C111" s="299">
        <v>-1129249</v>
      </c>
      <c r="D111" s="297">
        <v>-1183908</v>
      </c>
      <c r="E111" s="297">
        <v>-493443</v>
      </c>
      <c r="F111" s="297">
        <v>679805</v>
      </c>
      <c r="G111" s="297">
        <v>0</v>
      </c>
      <c r="H111" s="297">
        <v>0</v>
      </c>
      <c r="I111" s="297">
        <v>-2126795</v>
      </c>
      <c r="J111" s="300">
        <v>19502772</v>
      </c>
      <c r="K111" s="301">
        <v>23007230</v>
      </c>
      <c r="L111" s="301">
        <v>16648622</v>
      </c>
      <c r="M111" s="301">
        <v>16101286</v>
      </c>
      <c r="N111" s="301">
        <v>23888915</v>
      </c>
      <c r="O111" s="300">
        <v>1639457.3972740001</v>
      </c>
      <c r="P111" s="301">
        <v>1000300.5599999999</v>
      </c>
      <c r="Q111" s="301">
        <v>639156.83727400017</v>
      </c>
      <c r="R111" s="398">
        <v>6.8900000000000003E-2</v>
      </c>
      <c r="S111" s="399">
        <v>7.31882E-4</v>
      </c>
      <c r="T111" s="400">
        <v>19502772</v>
      </c>
      <c r="U111" s="400">
        <v>14518150.362844702</v>
      </c>
      <c r="V111" s="401">
        <v>1.3433372373599393</v>
      </c>
      <c r="W111" s="401">
        <v>0.1072915126032212</v>
      </c>
      <c r="X111" s="397">
        <v>1865967</v>
      </c>
      <c r="Y111" s="297">
        <v>505060</v>
      </c>
      <c r="Z111" s="297">
        <v>505060</v>
      </c>
      <c r="AA111" s="297">
        <v>505060</v>
      </c>
      <c r="AB111" s="297">
        <v>350787</v>
      </c>
      <c r="AC111" s="297">
        <v>0</v>
      </c>
      <c r="AD111" s="297">
        <v>0</v>
      </c>
      <c r="AE111" s="297">
        <v>1865967</v>
      </c>
      <c r="AF111" s="299">
        <v>1253776</v>
      </c>
      <c r="AG111" s="299">
        <v>526799</v>
      </c>
      <c r="AH111" s="299">
        <v>370303</v>
      </c>
      <c r="AI111" s="299">
        <v>356674</v>
      </c>
      <c r="AJ111" s="299">
        <v>0</v>
      </c>
      <c r="AK111" s="299">
        <v>0</v>
      </c>
      <c r="AL111" s="299">
        <v>0</v>
      </c>
      <c r="AM111" s="297">
        <v>1253776</v>
      </c>
      <c r="AN111" s="397">
        <v>2112744</v>
      </c>
      <c r="AO111" s="297">
        <v>754279</v>
      </c>
      <c r="AP111" s="297">
        <v>531679</v>
      </c>
      <c r="AQ111" s="297">
        <v>531679</v>
      </c>
      <c r="AR111" s="297">
        <v>295107</v>
      </c>
      <c r="AS111" s="297">
        <v>0</v>
      </c>
      <c r="AT111" s="297">
        <v>0</v>
      </c>
      <c r="AU111" s="297">
        <v>2112744</v>
      </c>
      <c r="AV111" s="299">
        <v>5203182</v>
      </c>
      <c r="AW111" s="297">
        <v>1957617</v>
      </c>
      <c r="AX111" s="297">
        <v>1957617</v>
      </c>
      <c r="AY111" s="297">
        <v>1287948</v>
      </c>
      <c r="AZ111" s="297">
        <v>0</v>
      </c>
      <c r="BA111" s="297">
        <v>0</v>
      </c>
      <c r="BB111" s="297">
        <v>0</v>
      </c>
      <c r="BC111" s="297">
        <v>5203182</v>
      </c>
      <c r="BD111" s="397">
        <v>177490</v>
      </c>
      <c r="BE111" s="297">
        <v>60396</v>
      </c>
      <c r="BF111" s="297">
        <v>52733</v>
      </c>
      <c r="BG111" s="297">
        <v>52733</v>
      </c>
      <c r="BH111" s="297">
        <v>11628</v>
      </c>
      <c r="BI111" s="297">
        <v>0</v>
      </c>
      <c r="BJ111" s="297">
        <v>0</v>
      </c>
      <c r="BK111" s="297">
        <v>177490</v>
      </c>
      <c r="BL111" s="299">
        <v>21692</v>
      </c>
      <c r="BM111" s="297">
        <v>10846</v>
      </c>
      <c r="BN111" s="297">
        <v>10846</v>
      </c>
      <c r="BO111" s="297">
        <v>0</v>
      </c>
      <c r="BP111" s="297">
        <v>0</v>
      </c>
      <c r="BQ111" s="297">
        <v>0</v>
      </c>
      <c r="BR111" s="297">
        <v>0</v>
      </c>
      <c r="BS111" s="297">
        <v>21692</v>
      </c>
      <c r="BT111" s="397">
        <v>214764</v>
      </c>
      <c r="BU111" s="297">
        <v>65386</v>
      </c>
      <c r="BV111" s="297">
        <v>65386</v>
      </c>
      <c r="BW111" s="297">
        <v>61708</v>
      </c>
      <c r="BX111" s="297">
        <v>22283</v>
      </c>
      <c r="BY111" s="297">
        <v>0</v>
      </c>
      <c r="BZ111" s="297">
        <v>0</v>
      </c>
      <c r="CA111" s="297">
        <v>214764</v>
      </c>
      <c r="CB111" s="299">
        <v>19109</v>
      </c>
      <c r="CC111" s="297">
        <v>19109</v>
      </c>
      <c r="CD111" s="297">
        <v>0</v>
      </c>
      <c r="CE111" s="297">
        <v>0</v>
      </c>
      <c r="CF111" s="297">
        <v>0</v>
      </c>
      <c r="CG111" s="297">
        <v>0</v>
      </c>
      <c r="CH111" s="297">
        <v>0</v>
      </c>
      <c r="CI111" s="297">
        <v>19109</v>
      </c>
    </row>
    <row r="112" spans="1:87">
      <c r="A112" s="295">
        <v>32200</v>
      </c>
      <c r="B112" s="296" t="s">
        <v>465</v>
      </c>
      <c r="C112" s="299">
        <v>-583000</v>
      </c>
      <c r="D112" s="297">
        <v>-664126</v>
      </c>
      <c r="E112" s="297">
        <v>-157918</v>
      </c>
      <c r="F112" s="297">
        <v>454501</v>
      </c>
      <c r="G112" s="297">
        <v>0</v>
      </c>
      <c r="H112" s="297">
        <v>0</v>
      </c>
      <c r="I112" s="297">
        <v>-950543</v>
      </c>
      <c r="J112" s="300">
        <v>14054513</v>
      </c>
      <c r="K112" s="301">
        <v>16579973</v>
      </c>
      <c r="L112" s="301">
        <v>11997694</v>
      </c>
      <c r="M112" s="301">
        <v>11603261</v>
      </c>
      <c r="N112" s="301">
        <v>17215352</v>
      </c>
      <c r="O112" s="300">
        <v>1181461.6152136</v>
      </c>
      <c r="P112" s="301">
        <v>709208.65999999992</v>
      </c>
      <c r="Q112" s="301">
        <v>472252.95521360007</v>
      </c>
      <c r="R112" s="398">
        <v>6.8900000000000003E-2</v>
      </c>
      <c r="S112" s="399">
        <v>5.2742480000000003E-4</v>
      </c>
      <c r="T112" s="400">
        <v>14054513</v>
      </c>
      <c r="U112" s="400">
        <v>10293304.208998548</v>
      </c>
      <c r="V112" s="401">
        <v>1.3654034423381125</v>
      </c>
      <c r="W112" s="401">
        <v>0.1072915126032212</v>
      </c>
      <c r="X112" s="397">
        <v>1585814</v>
      </c>
      <c r="Y112" s="297">
        <v>456139</v>
      </c>
      <c r="Z112" s="297">
        <v>456139</v>
      </c>
      <c r="AA112" s="297">
        <v>456139</v>
      </c>
      <c r="AB112" s="297">
        <v>217397</v>
      </c>
      <c r="AC112" s="297">
        <v>0</v>
      </c>
      <c r="AD112" s="297">
        <v>0</v>
      </c>
      <c r="AE112" s="297">
        <v>1585814</v>
      </c>
      <c r="AF112" s="299">
        <v>562529</v>
      </c>
      <c r="AG112" s="299">
        <v>241021</v>
      </c>
      <c r="AH112" s="299">
        <v>169980</v>
      </c>
      <c r="AI112" s="299">
        <v>151528</v>
      </c>
      <c r="AJ112" s="299">
        <v>0</v>
      </c>
      <c r="AK112" s="299">
        <v>0</v>
      </c>
      <c r="AL112" s="299">
        <v>0</v>
      </c>
      <c r="AM112" s="297">
        <v>562529</v>
      </c>
      <c r="AN112" s="397">
        <v>1522532</v>
      </c>
      <c r="AO112" s="297">
        <v>543565</v>
      </c>
      <c r="AP112" s="297">
        <v>383150</v>
      </c>
      <c r="AQ112" s="297">
        <v>383150</v>
      </c>
      <c r="AR112" s="297">
        <v>212667</v>
      </c>
      <c r="AS112" s="297">
        <v>0</v>
      </c>
      <c r="AT112" s="297">
        <v>0</v>
      </c>
      <c r="AU112" s="297">
        <v>1522532</v>
      </c>
      <c r="AV112" s="299">
        <v>3749631</v>
      </c>
      <c r="AW112" s="297">
        <v>1410741</v>
      </c>
      <c r="AX112" s="297">
        <v>1410741</v>
      </c>
      <c r="AY112" s="297">
        <v>928150</v>
      </c>
      <c r="AZ112" s="297">
        <v>0</v>
      </c>
      <c r="BA112" s="297">
        <v>0</v>
      </c>
      <c r="BB112" s="297">
        <v>0</v>
      </c>
      <c r="BC112" s="297">
        <v>3749631</v>
      </c>
      <c r="BD112" s="397">
        <v>127908</v>
      </c>
      <c r="BE112" s="297">
        <v>43524</v>
      </c>
      <c r="BF112" s="297">
        <v>38002</v>
      </c>
      <c r="BG112" s="297">
        <v>38002</v>
      </c>
      <c r="BH112" s="297">
        <v>8380</v>
      </c>
      <c r="BI112" s="297">
        <v>0</v>
      </c>
      <c r="BJ112" s="297">
        <v>0</v>
      </c>
      <c r="BK112" s="297">
        <v>127908</v>
      </c>
      <c r="BL112" s="299">
        <v>15632</v>
      </c>
      <c r="BM112" s="297">
        <v>7816</v>
      </c>
      <c r="BN112" s="297">
        <v>7816</v>
      </c>
      <c r="BO112" s="297">
        <v>0</v>
      </c>
      <c r="BP112" s="297">
        <v>0</v>
      </c>
      <c r="BQ112" s="297">
        <v>0</v>
      </c>
      <c r="BR112" s="297">
        <v>0</v>
      </c>
      <c r="BS112" s="297">
        <v>15632</v>
      </c>
      <c r="BT112" s="397">
        <v>154768</v>
      </c>
      <c r="BU112" s="297">
        <v>47120</v>
      </c>
      <c r="BV112" s="297">
        <v>47120</v>
      </c>
      <c r="BW112" s="297">
        <v>44469</v>
      </c>
      <c r="BX112" s="297">
        <v>16058</v>
      </c>
      <c r="BY112" s="297">
        <v>0</v>
      </c>
      <c r="BZ112" s="297">
        <v>0</v>
      </c>
      <c r="CA112" s="297">
        <v>154768</v>
      </c>
      <c r="CB112" s="299">
        <v>13771</v>
      </c>
      <c r="CC112" s="297">
        <v>13771</v>
      </c>
      <c r="CD112" s="297">
        <v>0</v>
      </c>
      <c r="CE112" s="297">
        <v>0</v>
      </c>
      <c r="CF112" s="297">
        <v>0</v>
      </c>
      <c r="CG112" s="297">
        <v>0</v>
      </c>
      <c r="CH112" s="297">
        <v>0</v>
      </c>
      <c r="CI112" s="297">
        <v>13771</v>
      </c>
    </row>
    <row r="113" spans="1:87">
      <c r="A113" s="295">
        <v>32300</v>
      </c>
      <c r="B113" s="296" t="s">
        <v>466</v>
      </c>
      <c r="C113" s="299">
        <v>-10105760</v>
      </c>
      <c r="D113" s="297">
        <v>-8799517</v>
      </c>
      <c r="E113" s="297">
        <v>-3166450</v>
      </c>
      <c r="F113" s="297">
        <v>2710924</v>
      </c>
      <c r="G113" s="297">
        <v>0</v>
      </c>
      <c r="H113" s="297">
        <v>0</v>
      </c>
      <c r="I113" s="297">
        <v>-19360803</v>
      </c>
      <c r="J113" s="300">
        <v>133988421</v>
      </c>
      <c r="K113" s="301">
        <v>158064838</v>
      </c>
      <c r="L113" s="301">
        <v>114379775</v>
      </c>
      <c r="M113" s="301">
        <v>110619453</v>
      </c>
      <c r="N113" s="301">
        <v>164122213</v>
      </c>
      <c r="O113" s="300">
        <v>11263440.495040901</v>
      </c>
      <c r="P113" s="301">
        <v>6688038.330000001</v>
      </c>
      <c r="Q113" s="301">
        <v>4575402.1650409</v>
      </c>
      <c r="R113" s="398">
        <v>6.8900000000000003E-2</v>
      </c>
      <c r="S113" s="399">
        <v>5.0281937000000001E-3</v>
      </c>
      <c r="T113" s="400">
        <v>133988421</v>
      </c>
      <c r="U113" s="400">
        <v>97068771.117561698</v>
      </c>
      <c r="V113" s="401">
        <v>1.3803452898123565</v>
      </c>
      <c r="W113" s="401">
        <v>0.1072915126032212</v>
      </c>
      <c r="X113" s="397">
        <v>8168702</v>
      </c>
      <c r="Y113" s="297">
        <v>2572736</v>
      </c>
      <c r="Z113" s="297">
        <v>2572736</v>
      </c>
      <c r="AA113" s="297">
        <v>2572736</v>
      </c>
      <c r="AB113" s="297">
        <v>450494</v>
      </c>
      <c r="AC113" s="297">
        <v>0</v>
      </c>
      <c r="AD113" s="297">
        <v>0</v>
      </c>
      <c r="AE113" s="297">
        <v>8168702</v>
      </c>
      <c r="AF113" s="299">
        <v>8712061</v>
      </c>
      <c r="AG113" s="299">
        <v>5069652</v>
      </c>
      <c r="AH113" s="299">
        <v>2312731</v>
      </c>
      <c r="AI113" s="299">
        <v>1329678</v>
      </c>
      <c r="AJ113" s="299">
        <v>0</v>
      </c>
      <c r="AK113" s="299">
        <v>0</v>
      </c>
      <c r="AL113" s="299">
        <v>0</v>
      </c>
      <c r="AM113" s="297">
        <v>8712061</v>
      </c>
      <c r="AN113" s="397">
        <v>14515025</v>
      </c>
      <c r="AO113" s="297">
        <v>5182069</v>
      </c>
      <c r="AP113" s="297">
        <v>3652751</v>
      </c>
      <c r="AQ113" s="297">
        <v>3652751</v>
      </c>
      <c r="AR113" s="297">
        <v>2027454</v>
      </c>
      <c r="AS113" s="297">
        <v>0</v>
      </c>
      <c r="AT113" s="297">
        <v>0</v>
      </c>
      <c r="AU113" s="297">
        <v>14515025</v>
      </c>
      <c r="AV113" s="299">
        <v>35747029</v>
      </c>
      <c r="AW113" s="297">
        <v>13449267</v>
      </c>
      <c r="AX113" s="297">
        <v>13449267</v>
      </c>
      <c r="AY113" s="297">
        <v>8848495</v>
      </c>
      <c r="AZ113" s="297">
        <v>0</v>
      </c>
      <c r="BA113" s="297">
        <v>0</v>
      </c>
      <c r="BB113" s="297">
        <v>0</v>
      </c>
      <c r="BC113" s="297">
        <v>35747029</v>
      </c>
      <c r="BD113" s="397">
        <v>1219399</v>
      </c>
      <c r="BE113" s="297">
        <v>414931</v>
      </c>
      <c r="BF113" s="297">
        <v>362290</v>
      </c>
      <c r="BG113" s="297">
        <v>362290</v>
      </c>
      <c r="BH113" s="297">
        <v>79888</v>
      </c>
      <c r="BI113" s="297">
        <v>0</v>
      </c>
      <c r="BJ113" s="297">
        <v>0</v>
      </c>
      <c r="BK113" s="297">
        <v>1219399</v>
      </c>
      <c r="BL113" s="299">
        <v>149030</v>
      </c>
      <c r="BM113" s="297">
        <v>74515</v>
      </c>
      <c r="BN113" s="297">
        <v>74515</v>
      </c>
      <c r="BO113" s="297">
        <v>0</v>
      </c>
      <c r="BP113" s="297">
        <v>0</v>
      </c>
      <c r="BQ113" s="297">
        <v>0</v>
      </c>
      <c r="BR113" s="297">
        <v>0</v>
      </c>
      <c r="BS113" s="297">
        <v>149030</v>
      </c>
      <c r="BT113" s="397">
        <v>1475475</v>
      </c>
      <c r="BU113" s="297">
        <v>449220</v>
      </c>
      <c r="BV113" s="297">
        <v>449220</v>
      </c>
      <c r="BW113" s="297">
        <v>423947</v>
      </c>
      <c r="BX113" s="297">
        <v>153088</v>
      </c>
      <c r="BY113" s="297">
        <v>0</v>
      </c>
      <c r="BZ113" s="297">
        <v>0</v>
      </c>
      <c r="CA113" s="297">
        <v>1475475</v>
      </c>
      <c r="CB113" s="299">
        <v>131282</v>
      </c>
      <c r="CC113" s="297">
        <v>131282</v>
      </c>
      <c r="CD113" s="297">
        <v>0</v>
      </c>
      <c r="CE113" s="297">
        <v>0</v>
      </c>
      <c r="CF113" s="297">
        <v>0</v>
      </c>
      <c r="CG113" s="297">
        <v>0</v>
      </c>
      <c r="CH113" s="297">
        <v>0</v>
      </c>
      <c r="CI113" s="297">
        <v>131282</v>
      </c>
    </row>
    <row r="114" spans="1:87">
      <c r="A114" s="295">
        <v>32305</v>
      </c>
      <c r="B114" s="296" t="s">
        <v>467</v>
      </c>
      <c r="C114" s="299">
        <v>-360287</v>
      </c>
      <c r="D114" s="297">
        <v>-680076</v>
      </c>
      <c r="E114" s="297">
        <v>71878</v>
      </c>
      <c r="F114" s="297">
        <v>706871</v>
      </c>
      <c r="G114" s="297">
        <v>0</v>
      </c>
      <c r="H114" s="297">
        <v>0</v>
      </c>
      <c r="I114" s="297">
        <v>-261614</v>
      </c>
      <c r="J114" s="300">
        <v>15979281</v>
      </c>
      <c r="K114" s="301">
        <v>18850603</v>
      </c>
      <c r="L114" s="301">
        <v>13640780</v>
      </c>
      <c r="M114" s="301">
        <v>13192329</v>
      </c>
      <c r="N114" s="301">
        <v>19572997</v>
      </c>
      <c r="O114" s="300">
        <v>1343262.9483748998</v>
      </c>
      <c r="P114" s="301">
        <v>834010.6100000001</v>
      </c>
      <c r="Q114" s="301">
        <v>509252.3383748997</v>
      </c>
      <c r="R114" s="398">
        <v>6.8900000000000003E-2</v>
      </c>
      <c r="S114" s="399">
        <v>5.9965569999999996E-4</v>
      </c>
      <c r="T114" s="400">
        <v>15979281</v>
      </c>
      <c r="U114" s="400">
        <v>12104653.265602322</v>
      </c>
      <c r="V114" s="401">
        <v>1.3200940703859871</v>
      </c>
      <c r="W114" s="401">
        <v>0.1072915126032212</v>
      </c>
      <c r="X114" s="397">
        <v>2436149</v>
      </c>
      <c r="Y114" s="297">
        <v>764140</v>
      </c>
      <c r="Z114" s="297">
        <v>617357</v>
      </c>
      <c r="AA114" s="297">
        <v>617357</v>
      </c>
      <c r="AB114" s="297">
        <v>437295</v>
      </c>
      <c r="AC114" s="297">
        <v>0</v>
      </c>
      <c r="AD114" s="297">
        <v>0</v>
      </c>
      <c r="AE114" s="297">
        <v>2436149</v>
      </c>
      <c r="AF114" s="299">
        <v>453619</v>
      </c>
      <c r="AG114" s="299">
        <v>217006</v>
      </c>
      <c r="AH114" s="299">
        <v>217006</v>
      </c>
      <c r="AI114" s="299">
        <v>19607</v>
      </c>
      <c r="AJ114" s="299">
        <v>0</v>
      </c>
      <c r="AK114" s="299">
        <v>0</v>
      </c>
      <c r="AL114" s="299">
        <v>0</v>
      </c>
      <c r="AM114" s="297">
        <v>453619</v>
      </c>
      <c r="AN114" s="397">
        <v>1731043</v>
      </c>
      <c r="AO114" s="297">
        <v>618007</v>
      </c>
      <c r="AP114" s="297">
        <v>435622</v>
      </c>
      <c r="AQ114" s="297">
        <v>435622</v>
      </c>
      <c r="AR114" s="297">
        <v>241791</v>
      </c>
      <c r="AS114" s="297">
        <v>0</v>
      </c>
      <c r="AT114" s="297">
        <v>0</v>
      </c>
      <c r="AU114" s="297">
        <v>1731043</v>
      </c>
      <c r="AV114" s="299">
        <v>4263143</v>
      </c>
      <c r="AW114" s="297">
        <v>1603942</v>
      </c>
      <c r="AX114" s="297">
        <v>1603942</v>
      </c>
      <c r="AY114" s="297">
        <v>1055260</v>
      </c>
      <c r="AZ114" s="297">
        <v>0</v>
      </c>
      <c r="BA114" s="297">
        <v>0</v>
      </c>
      <c r="BB114" s="297">
        <v>0</v>
      </c>
      <c r="BC114" s="297">
        <v>4263143</v>
      </c>
      <c r="BD114" s="397">
        <v>145423</v>
      </c>
      <c r="BE114" s="297">
        <v>49484</v>
      </c>
      <c r="BF114" s="297">
        <v>43206</v>
      </c>
      <c r="BG114" s="297">
        <v>43206</v>
      </c>
      <c r="BH114" s="297">
        <v>9527</v>
      </c>
      <c r="BI114" s="297">
        <v>0</v>
      </c>
      <c r="BJ114" s="297">
        <v>0</v>
      </c>
      <c r="BK114" s="297">
        <v>145423</v>
      </c>
      <c r="BL114" s="299">
        <v>17774</v>
      </c>
      <c r="BM114" s="297">
        <v>8887</v>
      </c>
      <c r="BN114" s="297">
        <v>8887</v>
      </c>
      <c r="BO114" s="297">
        <v>0</v>
      </c>
      <c r="BP114" s="297">
        <v>0</v>
      </c>
      <c r="BQ114" s="297">
        <v>0</v>
      </c>
      <c r="BR114" s="297">
        <v>0</v>
      </c>
      <c r="BS114" s="297">
        <v>17774</v>
      </c>
      <c r="BT114" s="397">
        <v>175963</v>
      </c>
      <c r="BU114" s="297">
        <v>53573</v>
      </c>
      <c r="BV114" s="297">
        <v>53573</v>
      </c>
      <c r="BW114" s="297">
        <v>50559</v>
      </c>
      <c r="BX114" s="297">
        <v>18257</v>
      </c>
      <c r="BY114" s="297">
        <v>0</v>
      </c>
      <c r="BZ114" s="297">
        <v>0</v>
      </c>
      <c r="CA114" s="297">
        <v>175963</v>
      </c>
      <c r="CB114" s="299">
        <v>15656</v>
      </c>
      <c r="CC114" s="297">
        <v>15656</v>
      </c>
      <c r="CD114" s="297">
        <v>0</v>
      </c>
      <c r="CE114" s="297">
        <v>0</v>
      </c>
      <c r="CF114" s="297">
        <v>0</v>
      </c>
      <c r="CG114" s="297">
        <v>0</v>
      </c>
      <c r="CH114" s="297">
        <v>0</v>
      </c>
      <c r="CI114" s="297">
        <v>15656</v>
      </c>
    </row>
    <row r="115" spans="1:87">
      <c r="A115" s="295">
        <v>32400</v>
      </c>
      <c r="B115" s="296" t="s">
        <v>468</v>
      </c>
      <c r="C115" s="299">
        <v>-3463709</v>
      </c>
      <c r="D115" s="297">
        <v>-3184672</v>
      </c>
      <c r="E115" s="297">
        <v>-1297385</v>
      </c>
      <c r="F115" s="297">
        <v>1124589</v>
      </c>
      <c r="G115" s="297">
        <v>0</v>
      </c>
      <c r="H115" s="297">
        <v>0</v>
      </c>
      <c r="I115" s="297">
        <v>-6821177</v>
      </c>
      <c r="J115" s="300">
        <v>46325407</v>
      </c>
      <c r="K115" s="301">
        <v>54649633</v>
      </c>
      <c r="L115" s="301">
        <v>39545877</v>
      </c>
      <c r="M115" s="301">
        <v>38245777</v>
      </c>
      <c r="N115" s="301">
        <v>56743921</v>
      </c>
      <c r="O115" s="300">
        <v>3894242.9960546996</v>
      </c>
      <c r="P115" s="301">
        <v>2506471.39</v>
      </c>
      <c r="Q115" s="301">
        <v>1387771.6060546995</v>
      </c>
      <c r="R115" s="398">
        <v>6.8900000000000003E-2</v>
      </c>
      <c r="S115" s="399">
        <v>1.7384570999999999E-3</v>
      </c>
      <c r="T115" s="400">
        <v>46325407</v>
      </c>
      <c r="U115" s="400">
        <v>36378394.629898407</v>
      </c>
      <c r="V115" s="401">
        <v>1.2734318672195175</v>
      </c>
      <c r="W115" s="401">
        <v>0.1072915126032212</v>
      </c>
      <c r="X115" s="397">
        <v>2899232</v>
      </c>
      <c r="Y115" s="297">
        <v>852056</v>
      </c>
      <c r="Z115" s="297">
        <v>852056</v>
      </c>
      <c r="AA115" s="297">
        <v>852056</v>
      </c>
      <c r="AB115" s="297">
        <v>343064</v>
      </c>
      <c r="AC115" s="297">
        <v>0</v>
      </c>
      <c r="AD115" s="297">
        <v>0</v>
      </c>
      <c r="AE115" s="297">
        <v>2899232</v>
      </c>
      <c r="AF115" s="299">
        <v>3214430</v>
      </c>
      <c r="AG115" s="299">
        <v>1685069</v>
      </c>
      <c r="AH115" s="299">
        <v>904472</v>
      </c>
      <c r="AI115" s="299">
        <v>624889</v>
      </c>
      <c r="AJ115" s="299">
        <v>0</v>
      </c>
      <c r="AK115" s="299">
        <v>0</v>
      </c>
      <c r="AL115" s="299">
        <v>0</v>
      </c>
      <c r="AM115" s="297">
        <v>3214430</v>
      </c>
      <c r="AN115" s="397">
        <v>5018452</v>
      </c>
      <c r="AO115" s="297">
        <v>1791658</v>
      </c>
      <c r="AP115" s="297">
        <v>1262909</v>
      </c>
      <c r="AQ115" s="297">
        <v>1262909</v>
      </c>
      <c r="AR115" s="297">
        <v>700976</v>
      </c>
      <c r="AS115" s="297">
        <v>0</v>
      </c>
      <c r="AT115" s="297">
        <v>0</v>
      </c>
      <c r="AU115" s="297">
        <v>5018452</v>
      </c>
      <c r="AV115" s="299">
        <v>12359245</v>
      </c>
      <c r="AW115" s="297">
        <v>4649975</v>
      </c>
      <c r="AX115" s="297">
        <v>4649975</v>
      </c>
      <c r="AY115" s="297">
        <v>3059295</v>
      </c>
      <c r="AZ115" s="297">
        <v>0</v>
      </c>
      <c r="BA115" s="297">
        <v>0</v>
      </c>
      <c r="BB115" s="297">
        <v>0</v>
      </c>
      <c r="BC115" s="297">
        <v>12359245</v>
      </c>
      <c r="BD115" s="397">
        <v>421598</v>
      </c>
      <c r="BE115" s="297">
        <v>143459</v>
      </c>
      <c r="BF115" s="297">
        <v>125259</v>
      </c>
      <c r="BG115" s="297">
        <v>125259</v>
      </c>
      <c r="BH115" s="297">
        <v>27621</v>
      </c>
      <c r="BI115" s="297">
        <v>0</v>
      </c>
      <c r="BJ115" s="297">
        <v>0</v>
      </c>
      <c r="BK115" s="297">
        <v>421598</v>
      </c>
      <c r="BL115" s="299">
        <v>51526</v>
      </c>
      <c r="BM115" s="297">
        <v>25763</v>
      </c>
      <c r="BN115" s="297">
        <v>25763</v>
      </c>
      <c r="BO115" s="297">
        <v>0</v>
      </c>
      <c r="BP115" s="297">
        <v>0</v>
      </c>
      <c r="BQ115" s="297">
        <v>0</v>
      </c>
      <c r="BR115" s="297">
        <v>0</v>
      </c>
      <c r="BS115" s="297">
        <v>51526</v>
      </c>
      <c r="BT115" s="397">
        <v>510133</v>
      </c>
      <c r="BU115" s="297">
        <v>155314</v>
      </c>
      <c r="BV115" s="297">
        <v>155314</v>
      </c>
      <c r="BW115" s="297">
        <v>146576</v>
      </c>
      <c r="BX115" s="297">
        <v>52929</v>
      </c>
      <c r="BY115" s="297">
        <v>0</v>
      </c>
      <c r="BZ115" s="297">
        <v>0</v>
      </c>
      <c r="CA115" s="297">
        <v>510133</v>
      </c>
      <c r="CB115" s="299">
        <v>45390</v>
      </c>
      <c r="CC115" s="297">
        <v>45390</v>
      </c>
      <c r="CD115" s="297">
        <v>0</v>
      </c>
      <c r="CE115" s="297">
        <v>0</v>
      </c>
      <c r="CF115" s="297">
        <v>0</v>
      </c>
      <c r="CG115" s="297">
        <v>0</v>
      </c>
      <c r="CH115" s="297">
        <v>0</v>
      </c>
      <c r="CI115" s="297">
        <v>45390</v>
      </c>
    </row>
    <row r="116" spans="1:87">
      <c r="A116" s="295">
        <v>32405</v>
      </c>
      <c r="B116" s="296" t="s">
        <v>469</v>
      </c>
      <c r="C116" s="299">
        <v>-1077518</v>
      </c>
      <c r="D116" s="297">
        <v>-1165382</v>
      </c>
      <c r="E116" s="297">
        <v>-560453</v>
      </c>
      <c r="F116" s="297">
        <v>250443</v>
      </c>
      <c r="G116" s="297">
        <v>0</v>
      </c>
      <c r="H116" s="297">
        <v>0</v>
      </c>
      <c r="I116" s="297">
        <v>-2552910</v>
      </c>
      <c r="J116" s="300">
        <v>11089910</v>
      </c>
      <c r="K116" s="301">
        <v>13082659</v>
      </c>
      <c r="L116" s="301">
        <v>9466948</v>
      </c>
      <c r="M116" s="301">
        <v>9155715</v>
      </c>
      <c r="N116" s="301">
        <v>13584014</v>
      </c>
      <c r="O116" s="300">
        <v>932248.77779830003</v>
      </c>
      <c r="P116" s="301">
        <v>630988.93000000005</v>
      </c>
      <c r="Q116" s="301">
        <v>301259.84779829998</v>
      </c>
      <c r="R116" s="398">
        <v>6.8900000000000003E-2</v>
      </c>
      <c r="S116" s="399">
        <v>4.1617189999999999E-4</v>
      </c>
      <c r="T116" s="400">
        <v>11089910</v>
      </c>
      <c r="U116" s="400">
        <v>9158039.6226415094</v>
      </c>
      <c r="V116" s="401">
        <v>1.2109480256650462</v>
      </c>
      <c r="W116" s="401">
        <v>0.1072915126032212</v>
      </c>
      <c r="X116" s="397">
        <v>253408</v>
      </c>
      <c r="Y116" s="297">
        <v>63352</v>
      </c>
      <c r="Z116" s="297">
        <v>63352</v>
      </c>
      <c r="AA116" s="297">
        <v>63352</v>
      </c>
      <c r="AB116" s="297">
        <v>63352</v>
      </c>
      <c r="AC116" s="297">
        <v>0</v>
      </c>
      <c r="AD116" s="297">
        <v>0</v>
      </c>
      <c r="AE116" s="297">
        <v>253408</v>
      </c>
      <c r="AF116" s="299">
        <v>1248842</v>
      </c>
      <c r="AG116" s="299">
        <v>511104</v>
      </c>
      <c r="AH116" s="299">
        <v>478898</v>
      </c>
      <c r="AI116" s="299">
        <v>258840</v>
      </c>
      <c r="AJ116" s="299">
        <v>0</v>
      </c>
      <c r="AK116" s="299">
        <v>0</v>
      </c>
      <c r="AL116" s="299">
        <v>0</v>
      </c>
      <c r="AM116" s="297">
        <v>1248842</v>
      </c>
      <c r="AN116" s="397">
        <v>1201375</v>
      </c>
      <c r="AO116" s="297">
        <v>428908</v>
      </c>
      <c r="AP116" s="297">
        <v>302330</v>
      </c>
      <c r="AQ116" s="297">
        <v>302330</v>
      </c>
      <c r="AR116" s="297">
        <v>167808</v>
      </c>
      <c r="AS116" s="297">
        <v>0</v>
      </c>
      <c r="AT116" s="297">
        <v>0</v>
      </c>
      <c r="AU116" s="297">
        <v>1201375</v>
      </c>
      <c r="AV116" s="299">
        <v>2958698</v>
      </c>
      <c r="AW116" s="297">
        <v>1113165</v>
      </c>
      <c r="AX116" s="297">
        <v>1113165</v>
      </c>
      <c r="AY116" s="297">
        <v>732369</v>
      </c>
      <c r="AZ116" s="297">
        <v>0</v>
      </c>
      <c r="BA116" s="297">
        <v>0</v>
      </c>
      <c r="BB116" s="297">
        <v>0</v>
      </c>
      <c r="BC116" s="297">
        <v>2958698</v>
      </c>
      <c r="BD116" s="397">
        <v>100927</v>
      </c>
      <c r="BE116" s="297">
        <v>34343</v>
      </c>
      <c r="BF116" s="297">
        <v>29986</v>
      </c>
      <c r="BG116" s="297">
        <v>29986</v>
      </c>
      <c r="BH116" s="297">
        <v>6612</v>
      </c>
      <c r="BI116" s="297">
        <v>0</v>
      </c>
      <c r="BJ116" s="297">
        <v>0</v>
      </c>
      <c r="BK116" s="297">
        <v>100927</v>
      </c>
      <c r="BL116" s="299">
        <v>12334</v>
      </c>
      <c r="BM116" s="297">
        <v>6167</v>
      </c>
      <c r="BN116" s="297">
        <v>6167</v>
      </c>
      <c r="BO116" s="297">
        <v>0</v>
      </c>
      <c r="BP116" s="297">
        <v>0</v>
      </c>
      <c r="BQ116" s="297">
        <v>0</v>
      </c>
      <c r="BR116" s="297">
        <v>0</v>
      </c>
      <c r="BS116" s="297">
        <v>12334</v>
      </c>
      <c r="BT116" s="397">
        <v>122122</v>
      </c>
      <c r="BU116" s="297">
        <v>37181</v>
      </c>
      <c r="BV116" s="297">
        <v>37181</v>
      </c>
      <c r="BW116" s="297">
        <v>35089</v>
      </c>
      <c r="BX116" s="297">
        <v>12671</v>
      </c>
      <c r="BY116" s="297">
        <v>0</v>
      </c>
      <c r="BZ116" s="297">
        <v>0</v>
      </c>
      <c r="CA116" s="297">
        <v>122122</v>
      </c>
      <c r="CB116" s="299">
        <v>10866</v>
      </c>
      <c r="CC116" s="297">
        <v>10866</v>
      </c>
      <c r="CD116" s="297">
        <v>0</v>
      </c>
      <c r="CE116" s="297">
        <v>0</v>
      </c>
      <c r="CF116" s="297">
        <v>0</v>
      </c>
      <c r="CG116" s="297">
        <v>0</v>
      </c>
      <c r="CH116" s="297">
        <v>0</v>
      </c>
      <c r="CI116" s="297">
        <v>10866</v>
      </c>
    </row>
    <row r="117" spans="1:87">
      <c r="A117" s="295">
        <v>32410</v>
      </c>
      <c r="B117" s="296" t="s">
        <v>470</v>
      </c>
      <c r="C117" s="299">
        <v>-563452</v>
      </c>
      <c r="D117" s="297">
        <v>-781881</v>
      </c>
      <c r="E117" s="297">
        <v>-66594</v>
      </c>
      <c r="F117" s="297">
        <v>513586</v>
      </c>
      <c r="G117" s="297">
        <v>0</v>
      </c>
      <c r="H117" s="297">
        <v>0</v>
      </c>
      <c r="I117" s="297">
        <v>-898341</v>
      </c>
      <c r="J117" s="300">
        <v>21610170</v>
      </c>
      <c r="K117" s="301">
        <v>25493307</v>
      </c>
      <c r="L117" s="301">
        <v>18447612</v>
      </c>
      <c r="M117" s="301">
        <v>17841133</v>
      </c>
      <c r="N117" s="301">
        <v>26470264</v>
      </c>
      <c r="O117" s="300">
        <v>1816611.1850905002</v>
      </c>
      <c r="P117" s="301">
        <v>1120213.25</v>
      </c>
      <c r="Q117" s="301">
        <v>696397.93509050016</v>
      </c>
      <c r="R117" s="398">
        <v>6.8900000000000003E-2</v>
      </c>
      <c r="S117" s="399">
        <v>8.1096650000000005E-4</v>
      </c>
      <c r="T117" s="400">
        <v>21610170</v>
      </c>
      <c r="U117" s="400">
        <v>16258537.735849056</v>
      </c>
      <c r="V117" s="401">
        <v>1.3291582767834607</v>
      </c>
      <c r="W117" s="401">
        <v>0.1072915126032212</v>
      </c>
      <c r="X117" s="397">
        <v>2492018</v>
      </c>
      <c r="Y117" s="297">
        <v>792563</v>
      </c>
      <c r="Z117" s="297">
        <v>792563</v>
      </c>
      <c r="AA117" s="297">
        <v>757877</v>
      </c>
      <c r="AB117" s="297">
        <v>149015</v>
      </c>
      <c r="AC117" s="297">
        <v>0</v>
      </c>
      <c r="AD117" s="297">
        <v>0</v>
      </c>
      <c r="AE117" s="297">
        <v>2492018</v>
      </c>
      <c r="AF117" s="299">
        <v>355409</v>
      </c>
      <c r="AG117" s="299">
        <v>128831</v>
      </c>
      <c r="AH117" s="299">
        <v>113289</v>
      </c>
      <c r="AI117" s="299">
        <v>113289</v>
      </c>
      <c r="AJ117" s="299">
        <v>0</v>
      </c>
      <c r="AK117" s="299">
        <v>0</v>
      </c>
      <c r="AL117" s="299">
        <v>0</v>
      </c>
      <c r="AM117" s="297">
        <v>355409</v>
      </c>
      <c r="AN117" s="397">
        <v>2341039</v>
      </c>
      <c r="AO117" s="297">
        <v>835784</v>
      </c>
      <c r="AP117" s="297">
        <v>589130</v>
      </c>
      <c r="AQ117" s="297">
        <v>589130</v>
      </c>
      <c r="AR117" s="297">
        <v>326996</v>
      </c>
      <c r="AS117" s="297">
        <v>0</v>
      </c>
      <c r="AT117" s="297">
        <v>0</v>
      </c>
      <c r="AU117" s="297">
        <v>2341039</v>
      </c>
      <c r="AV117" s="299">
        <v>5765419</v>
      </c>
      <c r="AW117" s="297">
        <v>2169150</v>
      </c>
      <c r="AX117" s="297">
        <v>2169150</v>
      </c>
      <c r="AY117" s="297">
        <v>1427120</v>
      </c>
      <c r="AZ117" s="297">
        <v>0</v>
      </c>
      <c r="BA117" s="297">
        <v>0</v>
      </c>
      <c r="BB117" s="297">
        <v>0</v>
      </c>
      <c r="BC117" s="297">
        <v>5765419</v>
      </c>
      <c r="BD117" s="397">
        <v>196669</v>
      </c>
      <c r="BE117" s="297">
        <v>66922</v>
      </c>
      <c r="BF117" s="297">
        <v>58431</v>
      </c>
      <c r="BG117" s="297">
        <v>58431</v>
      </c>
      <c r="BH117" s="297">
        <v>12885</v>
      </c>
      <c r="BI117" s="297">
        <v>0</v>
      </c>
      <c r="BJ117" s="297">
        <v>0</v>
      </c>
      <c r="BK117" s="297">
        <v>196669</v>
      </c>
      <c r="BL117" s="299">
        <v>24036</v>
      </c>
      <c r="BM117" s="297">
        <v>12018</v>
      </c>
      <c r="BN117" s="297">
        <v>12018</v>
      </c>
      <c r="BO117" s="297">
        <v>0</v>
      </c>
      <c r="BP117" s="297">
        <v>0</v>
      </c>
      <c r="BQ117" s="297">
        <v>0</v>
      </c>
      <c r="BR117" s="297">
        <v>0</v>
      </c>
      <c r="BS117" s="297">
        <v>24036</v>
      </c>
      <c r="BT117" s="397">
        <v>237970</v>
      </c>
      <c r="BU117" s="297">
        <v>72452</v>
      </c>
      <c r="BV117" s="297">
        <v>72452</v>
      </c>
      <c r="BW117" s="297">
        <v>68376</v>
      </c>
      <c r="BX117" s="297">
        <v>24691</v>
      </c>
      <c r="BY117" s="297">
        <v>0</v>
      </c>
      <c r="BZ117" s="297">
        <v>0</v>
      </c>
      <c r="CA117" s="297">
        <v>237970</v>
      </c>
      <c r="CB117" s="299">
        <v>21174</v>
      </c>
      <c r="CC117" s="297">
        <v>21174</v>
      </c>
      <c r="CD117" s="297">
        <v>0</v>
      </c>
      <c r="CE117" s="297">
        <v>0</v>
      </c>
      <c r="CF117" s="297">
        <v>0</v>
      </c>
      <c r="CG117" s="297">
        <v>0</v>
      </c>
      <c r="CH117" s="297">
        <v>0</v>
      </c>
      <c r="CI117" s="297">
        <v>21174</v>
      </c>
    </row>
    <row r="118" spans="1:87">
      <c r="A118" s="295">
        <v>32500</v>
      </c>
      <c r="B118" s="296" t="s">
        <v>471</v>
      </c>
      <c r="C118" s="299">
        <v>-7517292</v>
      </c>
      <c r="D118" s="297">
        <v>-8973449</v>
      </c>
      <c r="E118" s="297">
        <v>-5192355</v>
      </c>
      <c r="F118" s="297">
        <v>1115322</v>
      </c>
      <c r="G118" s="297">
        <v>0</v>
      </c>
      <c r="H118" s="297">
        <v>0</v>
      </c>
      <c r="I118" s="297">
        <v>-20567774</v>
      </c>
      <c r="J118" s="300">
        <v>105989666</v>
      </c>
      <c r="K118" s="301">
        <v>125034979</v>
      </c>
      <c r="L118" s="301">
        <v>90478521</v>
      </c>
      <c r="M118" s="301">
        <v>87503971</v>
      </c>
      <c r="N118" s="301">
        <v>129826581</v>
      </c>
      <c r="O118" s="300">
        <v>8909787.0684910994</v>
      </c>
      <c r="P118" s="301">
        <v>5488487.2800000003</v>
      </c>
      <c r="Q118" s="301">
        <v>3421299.7884910991</v>
      </c>
      <c r="R118" s="398">
        <v>6.8900000000000003E-2</v>
      </c>
      <c r="S118" s="399">
        <v>3.9774822999999997E-3</v>
      </c>
      <c r="T118" s="400">
        <v>105989666</v>
      </c>
      <c r="U118" s="400">
        <v>79658741.364296079</v>
      </c>
      <c r="V118" s="401">
        <v>1.3305465813888158</v>
      </c>
      <c r="W118" s="401">
        <v>0.1072915126032212</v>
      </c>
      <c r="X118" s="397">
        <v>738090</v>
      </c>
      <c r="Y118" s="297">
        <v>451776</v>
      </c>
      <c r="Z118" s="297">
        <v>143157</v>
      </c>
      <c r="AA118" s="297">
        <v>143157</v>
      </c>
      <c r="AB118" s="297">
        <v>0</v>
      </c>
      <c r="AC118" s="297">
        <v>0</v>
      </c>
      <c r="AD118" s="297">
        <v>0</v>
      </c>
      <c r="AE118" s="297">
        <v>738090</v>
      </c>
      <c r="AF118" s="299">
        <v>6420588</v>
      </c>
      <c r="AG118" s="299">
        <v>1950198</v>
      </c>
      <c r="AH118" s="299">
        <v>1950198</v>
      </c>
      <c r="AI118" s="299">
        <v>1847432</v>
      </c>
      <c r="AJ118" s="299">
        <v>672760</v>
      </c>
      <c r="AK118" s="299">
        <v>0</v>
      </c>
      <c r="AL118" s="299">
        <v>0</v>
      </c>
      <c r="AM118" s="297">
        <v>6420588</v>
      </c>
      <c r="AN118" s="397">
        <v>11481907</v>
      </c>
      <c r="AO118" s="297">
        <v>4099203</v>
      </c>
      <c r="AP118" s="297">
        <v>2889457</v>
      </c>
      <c r="AQ118" s="297">
        <v>2889457</v>
      </c>
      <c r="AR118" s="297">
        <v>1603789</v>
      </c>
      <c r="AS118" s="297">
        <v>0</v>
      </c>
      <c r="AT118" s="297">
        <v>0</v>
      </c>
      <c r="AU118" s="297">
        <v>11481907</v>
      </c>
      <c r="AV118" s="299">
        <v>28277188</v>
      </c>
      <c r="AW118" s="297">
        <v>10638855</v>
      </c>
      <c r="AX118" s="297">
        <v>10638855</v>
      </c>
      <c r="AY118" s="297">
        <v>6999478</v>
      </c>
      <c r="AZ118" s="297">
        <v>0</v>
      </c>
      <c r="BA118" s="297">
        <v>0</v>
      </c>
      <c r="BB118" s="297">
        <v>0</v>
      </c>
      <c r="BC118" s="297">
        <v>28277188</v>
      </c>
      <c r="BD118" s="397">
        <v>964587</v>
      </c>
      <c r="BE118" s="297">
        <v>328225</v>
      </c>
      <c r="BF118" s="297">
        <v>286584</v>
      </c>
      <c r="BG118" s="297">
        <v>286584</v>
      </c>
      <c r="BH118" s="297">
        <v>63194</v>
      </c>
      <c r="BI118" s="297">
        <v>0</v>
      </c>
      <c r="BJ118" s="297">
        <v>0</v>
      </c>
      <c r="BK118" s="297">
        <v>964587</v>
      </c>
      <c r="BL118" s="299">
        <v>117888</v>
      </c>
      <c r="BM118" s="297">
        <v>58944</v>
      </c>
      <c r="BN118" s="297">
        <v>58944</v>
      </c>
      <c r="BO118" s="297">
        <v>0</v>
      </c>
      <c r="BP118" s="297">
        <v>0</v>
      </c>
      <c r="BQ118" s="297">
        <v>0</v>
      </c>
      <c r="BR118" s="297">
        <v>0</v>
      </c>
      <c r="BS118" s="297">
        <v>117888</v>
      </c>
      <c r="BT118" s="397">
        <v>1167154</v>
      </c>
      <c r="BU118" s="297">
        <v>355349</v>
      </c>
      <c r="BV118" s="297">
        <v>355349</v>
      </c>
      <c r="BW118" s="297">
        <v>335357</v>
      </c>
      <c r="BX118" s="297">
        <v>121098</v>
      </c>
      <c r="BY118" s="297">
        <v>0</v>
      </c>
      <c r="BZ118" s="297">
        <v>0</v>
      </c>
      <c r="CA118" s="297">
        <v>1167154</v>
      </c>
      <c r="CB118" s="299">
        <v>103849</v>
      </c>
      <c r="CC118" s="297">
        <v>103849</v>
      </c>
      <c r="CD118" s="297">
        <v>0</v>
      </c>
      <c r="CE118" s="297">
        <v>0</v>
      </c>
      <c r="CF118" s="297">
        <v>0</v>
      </c>
      <c r="CG118" s="297">
        <v>0</v>
      </c>
      <c r="CH118" s="297">
        <v>0</v>
      </c>
      <c r="CI118" s="297">
        <v>103849</v>
      </c>
    </row>
    <row r="119" spans="1:87">
      <c r="A119" s="295">
        <v>32505</v>
      </c>
      <c r="B119" s="296" t="s">
        <v>472</v>
      </c>
      <c r="C119" s="299">
        <v>-1111679</v>
      </c>
      <c r="D119" s="297">
        <v>-921656</v>
      </c>
      <c r="E119" s="297">
        <v>-242830</v>
      </c>
      <c r="F119" s="297">
        <v>333681</v>
      </c>
      <c r="G119" s="297">
        <v>0</v>
      </c>
      <c r="H119" s="297">
        <v>0</v>
      </c>
      <c r="I119" s="297">
        <v>-1942484</v>
      </c>
      <c r="J119" s="300">
        <v>17234913</v>
      </c>
      <c r="K119" s="301">
        <v>20331859</v>
      </c>
      <c r="L119" s="301">
        <v>14712655</v>
      </c>
      <c r="M119" s="301">
        <v>14228966</v>
      </c>
      <c r="N119" s="301">
        <v>21111019</v>
      </c>
      <c r="O119" s="300">
        <v>1448814.8822263</v>
      </c>
      <c r="P119" s="301">
        <v>938565.08</v>
      </c>
      <c r="Q119" s="301">
        <v>510249.8022263</v>
      </c>
      <c r="R119" s="398">
        <v>6.8900000000000003E-2</v>
      </c>
      <c r="S119" s="399">
        <v>6.4677590000000002E-4</v>
      </c>
      <c r="T119" s="400">
        <v>17234913</v>
      </c>
      <c r="U119" s="400">
        <v>13622134.687953554</v>
      </c>
      <c r="V119" s="401">
        <v>1.2652138152209969</v>
      </c>
      <c r="W119" s="401">
        <v>0.1072915126032212</v>
      </c>
      <c r="X119" s="397">
        <v>1016014</v>
      </c>
      <c r="Y119" s="297">
        <v>324364</v>
      </c>
      <c r="Z119" s="297">
        <v>324364</v>
      </c>
      <c r="AA119" s="297">
        <v>324364</v>
      </c>
      <c r="AB119" s="297">
        <v>42922</v>
      </c>
      <c r="AC119" s="297">
        <v>0</v>
      </c>
      <c r="AD119" s="297">
        <v>0</v>
      </c>
      <c r="AE119" s="297">
        <v>1016014</v>
      </c>
      <c r="AF119" s="299">
        <v>538013</v>
      </c>
      <c r="AG119" s="299">
        <v>457318</v>
      </c>
      <c r="AH119" s="299">
        <v>80695</v>
      </c>
      <c r="AI119" s="299">
        <v>0</v>
      </c>
      <c r="AJ119" s="299">
        <v>0</v>
      </c>
      <c r="AK119" s="299">
        <v>0</v>
      </c>
      <c r="AL119" s="299">
        <v>0</v>
      </c>
      <c r="AM119" s="297">
        <v>538013</v>
      </c>
      <c r="AN119" s="397">
        <v>1867066</v>
      </c>
      <c r="AO119" s="297">
        <v>666569</v>
      </c>
      <c r="AP119" s="297">
        <v>469853</v>
      </c>
      <c r="AQ119" s="297">
        <v>469853</v>
      </c>
      <c r="AR119" s="297">
        <v>260791</v>
      </c>
      <c r="AS119" s="297">
        <v>0</v>
      </c>
      <c r="AT119" s="297">
        <v>0</v>
      </c>
      <c r="AU119" s="297">
        <v>1867066</v>
      </c>
      <c r="AV119" s="299">
        <v>4598136</v>
      </c>
      <c r="AW119" s="297">
        <v>1729977</v>
      </c>
      <c r="AX119" s="297">
        <v>1729977</v>
      </c>
      <c r="AY119" s="297">
        <v>1138181</v>
      </c>
      <c r="AZ119" s="297">
        <v>0</v>
      </c>
      <c r="BA119" s="297">
        <v>0</v>
      </c>
      <c r="BB119" s="297">
        <v>0</v>
      </c>
      <c r="BC119" s="297">
        <v>4598136</v>
      </c>
      <c r="BD119" s="397">
        <v>156850</v>
      </c>
      <c r="BE119" s="297">
        <v>53372</v>
      </c>
      <c r="BF119" s="297">
        <v>46601</v>
      </c>
      <c r="BG119" s="297">
        <v>46601</v>
      </c>
      <c r="BH119" s="297">
        <v>10276</v>
      </c>
      <c r="BI119" s="297">
        <v>0</v>
      </c>
      <c r="BJ119" s="297">
        <v>0</v>
      </c>
      <c r="BK119" s="297">
        <v>156850</v>
      </c>
      <c r="BL119" s="299">
        <v>19170</v>
      </c>
      <c r="BM119" s="297">
        <v>9585</v>
      </c>
      <c r="BN119" s="297">
        <v>9585</v>
      </c>
      <c r="BO119" s="297">
        <v>0</v>
      </c>
      <c r="BP119" s="297">
        <v>0</v>
      </c>
      <c r="BQ119" s="297">
        <v>0</v>
      </c>
      <c r="BR119" s="297">
        <v>0</v>
      </c>
      <c r="BS119" s="297">
        <v>19170</v>
      </c>
      <c r="BT119" s="397">
        <v>189790</v>
      </c>
      <c r="BU119" s="297">
        <v>57783</v>
      </c>
      <c r="BV119" s="297">
        <v>57783</v>
      </c>
      <c r="BW119" s="297">
        <v>54532</v>
      </c>
      <c r="BX119" s="297">
        <v>19692</v>
      </c>
      <c r="BY119" s="297">
        <v>0</v>
      </c>
      <c r="BZ119" s="297">
        <v>0</v>
      </c>
      <c r="CA119" s="297">
        <v>189790</v>
      </c>
      <c r="CB119" s="299">
        <v>16887</v>
      </c>
      <c r="CC119" s="297">
        <v>16887</v>
      </c>
      <c r="CD119" s="297">
        <v>0</v>
      </c>
      <c r="CE119" s="297">
        <v>0</v>
      </c>
      <c r="CF119" s="297">
        <v>0</v>
      </c>
      <c r="CG119" s="297">
        <v>0</v>
      </c>
      <c r="CH119" s="297">
        <v>0</v>
      </c>
      <c r="CI119" s="297">
        <v>16887</v>
      </c>
    </row>
    <row r="120" spans="1:87">
      <c r="A120" s="295">
        <v>32600</v>
      </c>
      <c r="B120" s="296" t="s">
        <v>473</v>
      </c>
      <c r="C120" s="299">
        <v>-24686341</v>
      </c>
      <c r="D120" s="297">
        <v>-30433081</v>
      </c>
      <c r="E120" s="297">
        <v>-12009288</v>
      </c>
      <c r="F120" s="297">
        <v>-32769</v>
      </c>
      <c r="G120" s="297">
        <v>0</v>
      </c>
      <c r="H120" s="297">
        <v>0</v>
      </c>
      <c r="I120" s="297">
        <v>-67161479</v>
      </c>
      <c r="J120" s="300">
        <v>394878110</v>
      </c>
      <c r="K120" s="301">
        <v>465833868</v>
      </c>
      <c r="L120" s="301">
        <v>337089347</v>
      </c>
      <c r="M120" s="301">
        <v>326007279</v>
      </c>
      <c r="N120" s="301">
        <v>483685597</v>
      </c>
      <c r="O120" s="300">
        <v>33194555.701397002</v>
      </c>
      <c r="P120" s="301">
        <v>20255110.699999999</v>
      </c>
      <c r="Q120" s="301">
        <v>12939445.001397002</v>
      </c>
      <c r="R120" s="398">
        <v>6.8900000000000003E-2</v>
      </c>
      <c r="S120" s="399">
        <v>1.4818621000000001E-2</v>
      </c>
      <c r="T120" s="400">
        <v>394878110</v>
      </c>
      <c r="U120" s="400">
        <v>293978384.61538458</v>
      </c>
      <c r="V120" s="401">
        <v>1.3432215790852233</v>
      </c>
      <c r="W120" s="401">
        <v>0.1072915126032212</v>
      </c>
      <c r="X120" s="397">
        <v>26023527</v>
      </c>
      <c r="Y120" s="297">
        <v>9655469</v>
      </c>
      <c r="Z120" s="297">
        <v>8184029</v>
      </c>
      <c r="AA120" s="297">
        <v>8184029</v>
      </c>
      <c r="AB120" s="297">
        <v>0</v>
      </c>
      <c r="AC120" s="297">
        <v>0</v>
      </c>
      <c r="AD120" s="297">
        <v>0</v>
      </c>
      <c r="AE120" s="297">
        <v>26023527</v>
      </c>
      <c r="AF120" s="299">
        <v>37728002</v>
      </c>
      <c r="AG120" s="299">
        <v>11917738</v>
      </c>
      <c r="AH120" s="299">
        <v>11917738</v>
      </c>
      <c r="AI120" s="299">
        <v>7198029</v>
      </c>
      <c r="AJ120" s="299">
        <v>6694497</v>
      </c>
      <c r="AK120" s="299">
        <v>0</v>
      </c>
      <c r="AL120" s="299">
        <v>0</v>
      </c>
      <c r="AM120" s="297">
        <v>37728002</v>
      </c>
      <c r="AN120" s="397">
        <v>42777320</v>
      </c>
      <c r="AO120" s="297">
        <v>15272108</v>
      </c>
      <c r="AP120" s="297">
        <v>10765044</v>
      </c>
      <c r="AQ120" s="297">
        <v>10765044</v>
      </c>
      <c r="AR120" s="297">
        <v>5975123</v>
      </c>
      <c r="AS120" s="297">
        <v>0</v>
      </c>
      <c r="AT120" s="297">
        <v>0</v>
      </c>
      <c r="AU120" s="297">
        <v>42777320</v>
      </c>
      <c r="AV120" s="299">
        <v>105350293</v>
      </c>
      <c r="AW120" s="297">
        <v>39636419</v>
      </c>
      <c r="AX120" s="297">
        <v>39636419</v>
      </c>
      <c r="AY120" s="297">
        <v>26077456</v>
      </c>
      <c r="AZ120" s="297">
        <v>0</v>
      </c>
      <c r="BA120" s="297">
        <v>0</v>
      </c>
      <c r="BB120" s="297">
        <v>0</v>
      </c>
      <c r="BC120" s="297">
        <v>105350293</v>
      </c>
      <c r="BD120" s="397">
        <v>3593697</v>
      </c>
      <c r="BE120" s="297">
        <v>1222845</v>
      </c>
      <c r="BF120" s="297">
        <v>1067707</v>
      </c>
      <c r="BG120" s="297">
        <v>1067707</v>
      </c>
      <c r="BH120" s="297">
        <v>235438</v>
      </c>
      <c r="BI120" s="297">
        <v>0</v>
      </c>
      <c r="BJ120" s="297">
        <v>0</v>
      </c>
      <c r="BK120" s="297">
        <v>3593697</v>
      </c>
      <c r="BL120" s="299">
        <v>439206</v>
      </c>
      <c r="BM120" s="297">
        <v>219603</v>
      </c>
      <c r="BN120" s="297">
        <v>219603</v>
      </c>
      <c r="BO120" s="297">
        <v>0</v>
      </c>
      <c r="BP120" s="297">
        <v>0</v>
      </c>
      <c r="BQ120" s="297">
        <v>0</v>
      </c>
      <c r="BR120" s="297">
        <v>0</v>
      </c>
      <c r="BS120" s="297">
        <v>439206</v>
      </c>
      <c r="BT120" s="397">
        <v>4348381</v>
      </c>
      <c r="BU120" s="297">
        <v>1323898</v>
      </c>
      <c r="BV120" s="297">
        <v>1323898</v>
      </c>
      <c r="BW120" s="297">
        <v>1249416</v>
      </c>
      <c r="BX120" s="297">
        <v>451168</v>
      </c>
      <c r="BY120" s="297">
        <v>0</v>
      </c>
      <c r="BZ120" s="297">
        <v>0</v>
      </c>
      <c r="CA120" s="297">
        <v>4348381</v>
      </c>
      <c r="CB120" s="299">
        <v>386901</v>
      </c>
      <c r="CC120" s="297">
        <v>386901</v>
      </c>
      <c r="CD120" s="297">
        <v>0</v>
      </c>
      <c r="CE120" s="297">
        <v>0</v>
      </c>
      <c r="CF120" s="297">
        <v>0</v>
      </c>
      <c r="CG120" s="297">
        <v>0</v>
      </c>
      <c r="CH120" s="297">
        <v>0</v>
      </c>
      <c r="CI120" s="297">
        <v>386901</v>
      </c>
    </row>
    <row r="121" spans="1:87">
      <c r="A121" s="295">
        <v>32605</v>
      </c>
      <c r="B121" s="296" t="s">
        <v>474</v>
      </c>
      <c r="C121" s="299">
        <v>-1144350</v>
      </c>
      <c r="D121" s="297">
        <v>-1901414</v>
      </c>
      <c r="E121" s="297">
        <v>134245</v>
      </c>
      <c r="F121" s="297">
        <v>2487279</v>
      </c>
      <c r="G121" s="297">
        <v>0</v>
      </c>
      <c r="H121" s="297">
        <v>0</v>
      </c>
      <c r="I121" s="297">
        <v>-424240</v>
      </c>
      <c r="J121" s="300">
        <v>68785878</v>
      </c>
      <c r="K121" s="301">
        <v>81146032</v>
      </c>
      <c r="L121" s="301">
        <v>58719352</v>
      </c>
      <c r="M121" s="301">
        <v>56788909</v>
      </c>
      <c r="N121" s="301">
        <v>84255718</v>
      </c>
      <c r="O121" s="300">
        <v>5782332.8319752999</v>
      </c>
      <c r="P121" s="301">
        <v>3686273.0999999996</v>
      </c>
      <c r="Q121" s="301">
        <v>2096059.7319753002</v>
      </c>
      <c r="R121" s="398">
        <v>6.8900000000000003E-2</v>
      </c>
      <c r="S121" s="399">
        <v>2.5813328999999999E-3</v>
      </c>
      <c r="T121" s="400">
        <v>68785878</v>
      </c>
      <c r="U121" s="400">
        <v>53501786.647314943</v>
      </c>
      <c r="V121" s="401">
        <v>1.2856744103414368</v>
      </c>
      <c r="W121" s="401">
        <v>0.1072915126032212</v>
      </c>
      <c r="X121" s="397">
        <v>9641819</v>
      </c>
      <c r="Y121" s="297">
        <v>2897054</v>
      </c>
      <c r="Z121" s="297">
        <v>2884727</v>
      </c>
      <c r="AA121" s="297">
        <v>2533200</v>
      </c>
      <c r="AB121" s="297">
        <v>1326838</v>
      </c>
      <c r="AC121" s="297">
        <v>0</v>
      </c>
      <c r="AD121" s="297">
        <v>0</v>
      </c>
      <c r="AE121" s="297">
        <v>9641819</v>
      </c>
      <c r="AF121" s="299">
        <v>405714</v>
      </c>
      <c r="AG121" s="299">
        <v>135238</v>
      </c>
      <c r="AH121" s="299">
        <v>135238</v>
      </c>
      <c r="AI121" s="299">
        <v>135238</v>
      </c>
      <c r="AJ121" s="299">
        <v>0</v>
      </c>
      <c r="AK121" s="299">
        <v>0</v>
      </c>
      <c r="AL121" s="299">
        <v>0</v>
      </c>
      <c r="AM121" s="297">
        <v>405714</v>
      </c>
      <c r="AN121" s="397">
        <v>7451605</v>
      </c>
      <c r="AO121" s="297">
        <v>2660328</v>
      </c>
      <c r="AP121" s="297">
        <v>1875219</v>
      </c>
      <c r="AQ121" s="297">
        <v>1875219</v>
      </c>
      <c r="AR121" s="297">
        <v>1040838</v>
      </c>
      <c r="AS121" s="297">
        <v>0</v>
      </c>
      <c r="AT121" s="297">
        <v>0</v>
      </c>
      <c r="AU121" s="297">
        <v>7451605</v>
      </c>
      <c r="AV121" s="299">
        <v>18351517</v>
      </c>
      <c r="AW121" s="297">
        <v>6904475</v>
      </c>
      <c r="AX121" s="297">
        <v>6904475</v>
      </c>
      <c r="AY121" s="297">
        <v>4542568</v>
      </c>
      <c r="AZ121" s="297">
        <v>0</v>
      </c>
      <c r="BA121" s="297">
        <v>0</v>
      </c>
      <c r="BB121" s="297">
        <v>0</v>
      </c>
      <c r="BC121" s="297">
        <v>18351517</v>
      </c>
      <c r="BD121" s="397">
        <v>626004</v>
      </c>
      <c r="BE121" s="297">
        <v>213014</v>
      </c>
      <c r="BF121" s="297">
        <v>185989</v>
      </c>
      <c r="BG121" s="297">
        <v>185989</v>
      </c>
      <c r="BH121" s="297">
        <v>41012</v>
      </c>
      <c r="BI121" s="297">
        <v>0</v>
      </c>
      <c r="BJ121" s="297">
        <v>0</v>
      </c>
      <c r="BK121" s="297">
        <v>626004</v>
      </c>
      <c r="BL121" s="299">
        <v>76508</v>
      </c>
      <c r="BM121" s="297">
        <v>38254</v>
      </c>
      <c r="BN121" s="297">
        <v>38254</v>
      </c>
      <c r="BO121" s="297">
        <v>0</v>
      </c>
      <c r="BP121" s="297">
        <v>0</v>
      </c>
      <c r="BQ121" s="297">
        <v>0</v>
      </c>
      <c r="BR121" s="297">
        <v>0</v>
      </c>
      <c r="BS121" s="297">
        <v>76508</v>
      </c>
      <c r="BT121" s="397">
        <v>757467</v>
      </c>
      <c r="BU121" s="297">
        <v>230617</v>
      </c>
      <c r="BV121" s="297">
        <v>230617</v>
      </c>
      <c r="BW121" s="297">
        <v>217642</v>
      </c>
      <c r="BX121" s="297">
        <v>78591</v>
      </c>
      <c r="BY121" s="297">
        <v>0</v>
      </c>
      <c r="BZ121" s="297">
        <v>0</v>
      </c>
      <c r="CA121" s="297">
        <v>757467</v>
      </c>
      <c r="CB121" s="299">
        <v>67396</v>
      </c>
      <c r="CC121" s="297">
        <v>67396</v>
      </c>
      <c r="CD121" s="297">
        <v>0</v>
      </c>
      <c r="CE121" s="297">
        <v>0</v>
      </c>
      <c r="CF121" s="297">
        <v>0</v>
      </c>
      <c r="CG121" s="297">
        <v>0</v>
      </c>
      <c r="CH121" s="297">
        <v>0</v>
      </c>
      <c r="CI121" s="297">
        <v>67396</v>
      </c>
    </row>
    <row r="122" spans="1:87">
      <c r="A122" s="295">
        <v>32700</v>
      </c>
      <c r="B122" s="296" t="s">
        <v>475</v>
      </c>
      <c r="C122" s="299">
        <v>-2032913</v>
      </c>
      <c r="D122" s="297">
        <v>-2303273</v>
      </c>
      <c r="E122" s="297">
        <v>-1122883</v>
      </c>
      <c r="F122" s="297">
        <v>348310</v>
      </c>
      <c r="G122" s="297">
        <v>0</v>
      </c>
      <c r="H122" s="297">
        <v>0</v>
      </c>
      <c r="I122" s="297">
        <v>-5110759</v>
      </c>
      <c r="J122" s="300">
        <v>37415294</v>
      </c>
      <c r="K122" s="301">
        <v>44138459</v>
      </c>
      <c r="L122" s="301">
        <v>31939722</v>
      </c>
      <c r="M122" s="301">
        <v>30889679</v>
      </c>
      <c r="N122" s="301">
        <v>45829937</v>
      </c>
      <c r="O122" s="300">
        <v>3145234.0169361997</v>
      </c>
      <c r="P122" s="301">
        <v>2087854.8199999998</v>
      </c>
      <c r="Q122" s="301">
        <v>1057379.1969361999</v>
      </c>
      <c r="R122" s="398">
        <v>6.8900000000000003E-2</v>
      </c>
      <c r="S122" s="399">
        <v>1.4040865999999999E-3</v>
      </c>
      <c r="T122" s="400">
        <v>37415294</v>
      </c>
      <c r="U122" s="400">
        <v>30302682.438316397</v>
      </c>
      <c r="V122" s="401">
        <v>1.2347188759992422</v>
      </c>
      <c r="W122" s="401">
        <v>0.1072915126032212</v>
      </c>
      <c r="X122" s="397">
        <v>1410203</v>
      </c>
      <c r="Y122" s="297">
        <v>509432</v>
      </c>
      <c r="Z122" s="297">
        <v>509432</v>
      </c>
      <c r="AA122" s="297">
        <v>391339</v>
      </c>
      <c r="AB122" s="297">
        <v>0</v>
      </c>
      <c r="AC122" s="297">
        <v>0</v>
      </c>
      <c r="AD122" s="297">
        <v>0</v>
      </c>
      <c r="AE122" s="297">
        <v>1410203</v>
      </c>
      <c r="AF122" s="299">
        <v>1266328</v>
      </c>
      <c r="AG122" s="299">
        <v>417631</v>
      </c>
      <c r="AH122" s="299">
        <v>282899</v>
      </c>
      <c r="AI122" s="299">
        <v>282899</v>
      </c>
      <c r="AJ122" s="299">
        <v>282899</v>
      </c>
      <c r="AK122" s="299">
        <v>0</v>
      </c>
      <c r="AL122" s="299">
        <v>0</v>
      </c>
      <c r="AM122" s="297">
        <v>1266328</v>
      </c>
      <c r="AN122" s="397">
        <v>4053215</v>
      </c>
      <c r="AO122" s="297">
        <v>1447055</v>
      </c>
      <c r="AP122" s="297">
        <v>1020004</v>
      </c>
      <c r="AQ122" s="297">
        <v>1020004</v>
      </c>
      <c r="AR122" s="297">
        <v>566152</v>
      </c>
      <c r="AS122" s="297">
        <v>0</v>
      </c>
      <c r="AT122" s="297">
        <v>0</v>
      </c>
      <c r="AU122" s="297">
        <v>4053215</v>
      </c>
      <c r="AV122" s="299">
        <v>9982099</v>
      </c>
      <c r="AW122" s="297">
        <v>3755610</v>
      </c>
      <c r="AX122" s="297">
        <v>3755610</v>
      </c>
      <c r="AY122" s="297">
        <v>2470878</v>
      </c>
      <c r="AZ122" s="297">
        <v>0</v>
      </c>
      <c r="BA122" s="297">
        <v>0</v>
      </c>
      <c r="BB122" s="297">
        <v>0</v>
      </c>
      <c r="BC122" s="297">
        <v>9982099</v>
      </c>
      <c r="BD122" s="397">
        <v>340508</v>
      </c>
      <c r="BE122" s="297">
        <v>115866</v>
      </c>
      <c r="BF122" s="297">
        <v>101167</v>
      </c>
      <c r="BG122" s="297">
        <v>101167</v>
      </c>
      <c r="BH122" s="297">
        <v>22308</v>
      </c>
      <c r="BI122" s="297">
        <v>0</v>
      </c>
      <c r="BJ122" s="297">
        <v>0</v>
      </c>
      <c r="BK122" s="297">
        <v>340508</v>
      </c>
      <c r="BL122" s="299">
        <v>41616</v>
      </c>
      <c r="BM122" s="297">
        <v>20808</v>
      </c>
      <c r="BN122" s="297">
        <v>20808</v>
      </c>
      <c r="BO122" s="297">
        <v>0</v>
      </c>
      <c r="BP122" s="297">
        <v>0</v>
      </c>
      <c r="BQ122" s="297">
        <v>0</v>
      </c>
      <c r="BR122" s="297">
        <v>0</v>
      </c>
      <c r="BS122" s="297">
        <v>41616</v>
      </c>
      <c r="BT122" s="397">
        <v>412016</v>
      </c>
      <c r="BU122" s="297">
        <v>125441</v>
      </c>
      <c r="BV122" s="297">
        <v>125441</v>
      </c>
      <c r="BW122" s="297">
        <v>118384</v>
      </c>
      <c r="BX122" s="297">
        <v>42749</v>
      </c>
      <c r="BY122" s="297">
        <v>0</v>
      </c>
      <c r="BZ122" s="297">
        <v>0</v>
      </c>
      <c r="CA122" s="297">
        <v>412016</v>
      </c>
      <c r="CB122" s="299">
        <v>36659</v>
      </c>
      <c r="CC122" s="297">
        <v>36659</v>
      </c>
      <c r="CD122" s="297">
        <v>0</v>
      </c>
      <c r="CE122" s="297">
        <v>0</v>
      </c>
      <c r="CF122" s="297">
        <v>0</v>
      </c>
      <c r="CG122" s="297">
        <v>0</v>
      </c>
      <c r="CH122" s="297">
        <v>0</v>
      </c>
      <c r="CI122" s="297">
        <v>36659</v>
      </c>
    </row>
    <row r="123" spans="1:87">
      <c r="A123" s="295">
        <v>32800</v>
      </c>
      <c r="B123" s="296" t="s">
        <v>476</v>
      </c>
      <c r="C123" s="299">
        <v>-2880740</v>
      </c>
      <c r="D123" s="297">
        <v>-3698238</v>
      </c>
      <c r="E123" s="297">
        <v>-2151659</v>
      </c>
      <c r="F123" s="297">
        <v>489533</v>
      </c>
      <c r="G123" s="297">
        <v>0</v>
      </c>
      <c r="H123" s="297">
        <v>0</v>
      </c>
      <c r="I123" s="297">
        <v>-8241104</v>
      </c>
      <c r="J123" s="300">
        <v>51646315</v>
      </c>
      <c r="K123" s="301">
        <v>60926656</v>
      </c>
      <c r="L123" s="301">
        <v>44088092</v>
      </c>
      <c r="M123" s="301">
        <v>42638663</v>
      </c>
      <c r="N123" s="301">
        <v>63261493</v>
      </c>
      <c r="O123" s="300">
        <v>4341533.3217064003</v>
      </c>
      <c r="P123" s="301">
        <v>2738791.25</v>
      </c>
      <c r="Q123" s="301">
        <v>1602742.0717064003</v>
      </c>
      <c r="R123" s="398">
        <v>6.8900000000000003E-2</v>
      </c>
      <c r="S123" s="399">
        <v>1.9381352E-3</v>
      </c>
      <c r="T123" s="400">
        <v>51646315</v>
      </c>
      <c r="U123" s="400">
        <v>39750235.849056602</v>
      </c>
      <c r="V123" s="401">
        <v>1.299270655804819</v>
      </c>
      <c r="W123" s="401">
        <v>0.1072915126032212</v>
      </c>
      <c r="X123" s="397">
        <v>2503537</v>
      </c>
      <c r="Y123" s="297">
        <v>1088660</v>
      </c>
      <c r="Z123" s="297">
        <v>830331</v>
      </c>
      <c r="AA123" s="297">
        <v>584546</v>
      </c>
      <c r="AB123" s="297">
        <v>0</v>
      </c>
      <c r="AC123" s="297">
        <v>0</v>
      </c>
      <c r="AD123" s="297">
        <v>0</v>
      </c>
      <c r="AE123" s="297">
        <v>2503537</v>
      </c>
      <c r="AF123" s="299">
        <v>3491390</v>
      </c>
      <c r="AG123" s="299">
        <v>1036544</v>
      </c>
      <c r="AH123" s="299">
        <v>1036544</v>
      </c>
      <c r="AI123" s="299">
        <v>1036544</v>
      </c>
      <c r="AJ123" s="299">
        <v>381758</v>
      </c>
      <c r="AK123" s="299">
        <v>0</v>
      </c>
      <c r="AL123" s="299">
        <v>0</v>
      </c>
      <c r="AM123" s="297">
        <v>3491390</v>
      </c>
      <c r="AN123" s="397">
        <v>5594868</v>
      </c>
      <c r="AO123" s="297">
        <v>1997447</v>
      </c>
      <c r="AP123" s="297">
        <v>1407966</v>
      </c>
      <c r="AQ123" s="297">
        <v>1407966</v>
      </c>
      <c r="AR123" s="297">
        <v>781489</v>
      </c>
      <c r="AS123" s="297">
        <v>0</v>
      </c>
      <c r="AT123" s="297">
        <v>0</v>
      </c>
      <c r="AU123" s="297">
        <v>5594868</v>
      </c>
      <c r="AV123" s="299">
        <v>13778820</v>
      </c>
      <c r="AW123" s="297">
        <v>5184068</v>
      </c>
      <c r="AX123" s="297">
        <v>5184068</v>
      </c>
      <c r="AY123" s="297">
        <v>3410684</v>
      </c>
      <c r="AZ123" s="297">
        <v>0</v>
      </c>
      <c r="BA123" s="297">
        <v>0</v>
      </c>
      <c r="BB123" s="297">
        <v>0</v>
      </c>
      <c r="BC123" s="297">
        <v>13778820</v>
      </c>
      <c r="BD123" s="397">
        <v>470022</v>
      </c>
      <c r="BE123" s="297">
        <v>159937</v>
      </c>
      <c r="BF123" s="297">
        <v>139646</v>
      </c>
      <c r="BG123" s="297">
        <v>139646</v>
      </c>
      <c r="BH123" s="297">
        <v>30793</v>
      </c>
      <c r="BI123" s="297">
        <v>0</v>
      </c>
      <c r="BJ123" s="297">
        <v>0</v>
      </c>
      <c r="BK123" s="297">
        <v>470022</v>
      </c>
      <c r="BL123" s="299">
        <v>57444</v>
      </c>
      <c r="BM123" s="297">
        <v>28722</v>
      </c>
      <c r="BN123" s="297">
        <v>28722</v>
      </c>
      <c r="BO123" s="297">
        <v>0</v>
      </c>
      <c r="BP123" s="297">
        <v>0</v>
      </c>
      <c r="BQ123" s="297">
        <v>0</v>
      </c>
      <c r="BR123" s="297">
        <v>0</v>
      </c>
      <c r="BS123" s="297">
        <v>57444</v>
      </c>
      <c r="BT123" s="397">
        <v>568727</v>
      </c>
      <c r="BU123" s="297">
        <v>173153</v>
      </c>
      <c r="BV123" s="297">
        <v>173153</v>
      </c>
      <c r="BW123" s="297">
        <v>163412</v>
      </c>
      <c r="BX123" s="297">
        <v>59008</v>
      </c>
      <c r="BY123" s="297">
        <v>0</v>
      </c>
      <c r="BZ123" s="297">
        <v>0</v>
      </c>
      <c r="CA123" s="297">
        <v>568727</v>
      </c>
      <c r="CB123" s="299">
        <v>50603</v>
      </c>
      <c r="CC123" s="297">
        <v>50603</v>
      </c>
      <c r="CD123" s="297">
        <v>0</v>
      </c>
      <c r="CE123" s="297">
        <v>0</v>
      </c>
      <c r="CF123" s="297">
        <v>0</v>
      </c>
      <c r="CG123" s="297">
        <v>0</v>
      </c>
      <c r="CH123" s="297">
        <v>0</v>
      </c>
      <c r="CI123" s="297">
        <v>50603</v>
      </c>
    </row>
    <row r="124" spans="1:87">
      <c r="A124" s="295">
        <v>32900</v>
      </c>
      <c r="B124" s="296" t="s">
        <v>477</v>
      </c>
      <c r="C124" s="299">
        <v>-11083592</v>
      </c>
      <c r="D124" s="297">
        <v>-10831154</v>
      </c>
      <c r="E124" s="297">
        <v>-5464219</v>
      </c>
      <c r="F124" s="297">
        <v>2354073</v>
      </c>
      <c r="G124" s="297">
        <v>0</v>
      </c>
      <c r="H124" s="297">
        <v>0</v>
      </c>
      <c r="I124" s="297">
        <v>-25024892</v>
      </c>
      <c r="J124" s="300">
        <v>144165179</v>
      </c>
      <c r="K124" s="301">
        <v>170070261</v>
      </c>
      <c r="L124" s="301">
        <v>123067207</v>
      </c>
      <c r="M124" s="301">
        <v>119021279</v>
      </c>
      <c r="N124" s="301">
        <v>176587709</v>
      </c>
      <c r="O124" s="300">
        <v>12118927.2235689</v>
      </c>
      <c r="P124" s="301">
        <v>7206624.3200000003</v>
      </c>
      <c r="Q124" s="301">
        <v>4912302.9035688993</v>
      </c>
      <c r="R124" s="398">
        <v>6.8900000000000003E-2</v>
      </c>
      <c r="S124" s="399">
        <v>5.4100976999999998E-3</v>
      </c>
      <c r="T124" s="400">
        <v>144165179</v>
      </c>
      <c r="U124" s="400">
        <v>104595418.28737301</v>
      </c>
      <c r="V124" s="401">
        <v>1.3783125624481005</v>
      </c>
      <c r="W124" s="401">
        <v>0.1072915126032212</v>
      </c>
      <c r="X124" s="397">
        <v>4201392</v>
      </c>
      <c r="Y124" s="297">
        <v>1400464</v>
      </c>
      <c r="Z124" s="297">
        <v>1400464</v>
      </c>
      <c r="AA124" s="297">
        <v>1400464</v>
      </c>
      <c r="AB124" s="297">
        <v>0</v>
      </c>
      <c r="AC124" s="297">
        <v>0</v>
      </c>
      <c r="AD124" s="297">
        <v>0</v>
      </c>
      <c r="AE124" s="297">
        <v>4201392</v>
      </c>
      <c r="AF124" s="299">
        <v>8979609</v>
      </c>
      <c r="AG124" s="299">
        <v>4297301</v>
      </c>
      <c r="AH124" s="299">
        <v>2484003</v>
      </c>
      <c r="AI124" s="299">
        <v>2120262</v>
      </c>
      <c r="AJ124" s="299">
        <v>78043</v>
      </c>
      <c r="AK124" s="299">
        <v>0</v>
      </c>
      <c r="AL124" s="299">
        <v>0</v>
      </c>
      <c r="AM124" s="297">
        <v>8979609</v>
      </c>
      <c r="AN124" s="397">
        <v>15617477</v>
      </c>
      <c r="AO124" s="297">
        <v>5575660</v>
      </c>
      <c r="AP124" s="297">
        <v>3930186</v>
      </c>
      <c r="AQ124" s="297">
        <v>3930186</v>
      </c>
      <c r="AR124" s="297">
        <v>2181444</v>
      </c>
      <c r="AS124" s="297">
        <v>0</v>
      </c>
      <c r="AT124" s="297">
        <v>0</v>
      </c>
      <c r="AU124" s="297">
        <v>15617477</v>
      </c>
      <c r="AV124" s="299">
        <v>38462106</v>
      </c>
      <c r="AW124" s="297">
        <v>14470773</v>
      </c>
      <c r="AX124" s="297">
        <v>14470773</v>
      </c>
      <c r="AY124" s="297">
        <v>9520561</v>
      </c>
      <c r="AZ124" s="297">
        <v>0</v>
      </c>
      <c r="BA124" s="297">
        <v>0</v>
      </c>
      <c r="BB124" s="297">
        <v>0</v>
      </c>
      <c r="BC124" s="297">
        <v>38462106</v>
      </c>
      <c r="BD124" s="397">
        <v>1312015</v>
      </c>
      <c r="BE124" s="297">
        <v>446446</v>
      </c>
      <c r="BF124" s="297">
        <v>389807</v>
      </c>
      <c r="BG124" s="297">
        <v>389807</v>
      </c>
      <c r="BH124" s="297">
        <v>85955</v>
      </c>
      <c r="BI124" s="297">
        <v>0</v>
      </c>
      <c r="BJ124" s="297">
        <v>0</v>
      </c>
      <c r="BK124" s="297">
        <v>1312015</v>
      </c>
      <c r="BL124" s="299">
        <v>160348</v>
      </c>
      <c r="BM124" s="297">
        <v>80174</v>
      </c>
      <c r="BN124" s="297">
        <v>80174</v>
      </c>
      <c r="BO124" s="297">
        <v>0</v>
      </c>
      <c r="BP124" s="297">
        <v>0</v>
      </c>
      <c r="BQ124" s="297">
        <v>0</v>
      </c>
      <c r="BR124" s="297">
        <v>0</v>
      </c>
      <c r="BS124" s="297">
        <v>160348</v>
      </c>
      <c r="BT124" s="397">
        <v>1587541</v>
      </c>
      <c r="BU124" s="297">
        <v>483339</v>
      </c>
      <c r="BV124" s="297">
        <v>483339</v>
      </c>
      <c r="BW124" s="297">
        <v>456147</v>
      </c>
      <c r="BX124" s="297">
        <v>164716</v>
      </c>
      <c r="BY124" s="297">
        <v>0</v>
      </c>
      <c r="BZ124" s="297">
        <v>0</v>
      </c>
      <c r="CA124" s="297">
        <v>1587541</v>
      </c>
      <c r="CB124" s="299">
        <v>141253</v>
      </c>
      <c r="CC124" s="297">
        <v>141253</v>
      </c>
      <c r="CD124" s="297">
        <v>0</v>
      </c>
      <c r="CE124" s="297">
        <v>0</v>
      </c>
      <c r="CF124" s="297">
        <v>0</v>
      </c>
      <c r="CG124" s="297">
        <v>0</v>
      </c>
      <c r="CH124" s="297">
        <v>0</v>
      </c>
      <c r="CI124" s="297">
        <v>141253</v>
      </c>
    </row>
    <row r="125" spans="1:87">
      <c r="A125" s="295">
        <v>32901</v>
      </c>
      <c r="B125" s="296" t="s">
        <v>478</v>
      </c>
      <c r="C125" s="299">
        <v>-622830</v>
      </c>
      <c r="D125" s="297">
        <v>-419198</v>
      </c>
      <c r="E125" s="297">
        <v>-363356</v>
      </c>
      <c r="F125" s="297">
        <v>-183938</v>
      </c>
      <c r="G125" s="297">
        <v>0</v>
      </c>
      <c r="H125" s="297">
        <v>0</v>
      </c>
      <c r="I125" s="297">
        <v>-1589322</v>
      </c>
      <c r="J125" s="300">
        <v>2288766</v>
      </c>
      <c r="K125" s="301">
        <v>2700035</v>
      </c>
      <c r="L125" s="301">
        <v>1953815</v>
      </c>
      <c r="M125" s="301">
        <v>1889582</v>
      </c>
      <c r="N125" s="301">
        <v>2803506</v>
      </c>
      <c r="O125" s="300">
        <v>192400.06376990001</v>
      </c>
      <c r="P125" s="301">
        <v>109037.58000000002</v>
      </c>
      <c r="Q125" s="301">
        <v>83362.483769899991</v>
      </c>
      <c r="R125" s="398">
        <v>6.8900000000000003E-2</v>
      </c>
      <c r="S125" s="399">
        <v>8.5890700000000001E-5</v>
      </c>
      <c r="T125" s="400">
        <v>2288766</v>
      </c>
      <c r="U125" s="400">
        <v>1582548.3309143689</v>
      </c>
      <c r="V125" s="401">
        <v>1.4462534605041673</v>
      </c>
      <c r="W125" s="401">
        <v>0.1072915126032212</v>
      </c>
      <c r="X125" s="397">
        <v>125784</v>
      </c>
      <c r="Y125" s="297">
        <v>49791</v>
      </c>
      <c r="Z125" s="297">
        <v>49791</v>
      </c>
      <c r="AA125" s="297">
        <v>26202</v>
      </c>
      <c r="AB125" s="297">
        <v>0</v>
      </c>
      <c r="AC125" s="297">
        <v>0</v>
      </c>
      <c r="AD125" s="297">
        <v>0</v>
      </c>
      <c r="AE125" s="297">
        <v>125784</v>
      </c>
      <c r="AF125" s="299">
        <v>1393670</v>
      </c>
      <c r="AG125" s="299">
        <v>542648</v>
      </c>
      <c r="AH125" s="299">
        <v>314236</v>
      </c>
      <c r="AI125" s="299">
        <v>314236</v>
      </c>
      <c r="AJ125" s="299">
        <v>222550</v>
      </c>
      <c r="AK125" s="299">
        <v>0</v>
      </c>
      <c r="AL125" s="299">
        <v>0</v>
      </c>
      <c r="AM125" s="297">
        <v>1393670</v>
      </c>
      <c r="AN125" s="397">
        <v>247943</v>
      </c>
      <c r="AO125" s="297">
        <v>88519</v>
      </c>
      <c r="AP125" s="297">
        <v>62396</v>
      </c>
      <c r="AQ125" s="297">
        <v>62396</v>
      </c>
      <c r="AR125" s="297">
        <v>34633</v>
      </c>
      <c r="AS125" s="297">
        <v>0</v>
      </c>
      <c r="AT125" s="297">
        <v>0</v>
      </c>
      <c r="AU125" s="297">
        <v>247943</v>
      </c>
      <c r="AV125" s="299">
        <v>610624</v>
      </c>
      <c r="AW125" s="297">
        <v>229738</v>
      </c>
      <c r="AX125" s="297">
        <v>229738</v>
      </c>
      <c r="AY125" s="297">
        <v>151148</v>
      </c>
      <c r="AZ125" s="297">
        <v>0</v>
      </c>
      <c r="BA125" s="297">
        <v>0</v>
      </c>
      <c r="BB125" s="297">
        <v>0</v>
      </c>
      <c r="BC125" s="297">
        <v>610624</v>
      </c>
      <c r="BD125" s="397">
        <v>20831</v>
      </c>
      <c r="BE125" s="297">
        <v>7088</v>
      </c>
      <c r="BF125" s="297">
        <v>6189</v>
      </c>
      <c r="BG125" s="297">
        <v>6189</v>
      </c>
      <c r="BH125" s="297">
        <v>1365</v>
      </c>
      <c r="BI125" s="297">
        <v>0</v>
      </c>
      <c r="BJ125" s="297">
        <v>0</v>
      </c>
      <c r="BK125" s="297">
        <v>20831</v>
      </c>
      <c r="BL125" s="299">
        <v>2546</v>
      </c>
      <c r="BM125" s="297">
        <v>1273</v>
      </c>
      <c r="BN125" s="297">
        <v>1273</v>
      </c>
      <c r="BO125" s="297">
        <v>0</v>
      </c>
      <c r="BP125" s="297">
        <v>0</v>
      </c>
      <c r="BQ125" s="297">
        <v>0</v>
      </c>
      <c r="BR125" s="297">
        <v>0</v>
      </c>
      <c r="BS125" s="297">
        <v>2546</v>
      </c>
      <c r="BT125" s="397">
        <v>25204</v>
      </c>
      <c r="BU125" s="297">
        <v>7673</v>
      </c>
      <c r="BV125" s="297">
        <v>7673</v>
      </c>
      <c r="BW125" s="297">
        <v>7242</v>
      </c>
      <c r="BX125" s="297">
        <v>2615</v>
      </c>
      <c r="BY125" s="297">
        <v>0</v>
      </c>
      <c r="BZ125" s="297">
        <v>0</v>
      </c>
      <c r="CA125" s="297">
        <v>25204</v>
      </c>
      <c r="CB125" s="299">
        <v>2243</v>
      </c>
      <c r="CC125" s="297">
        <v>2243</v>
      </c>
      <c r="CD125" s="297">
        <v>0</v>
      </c>
      <c r="CE125" s="297">
        <v>0</v>
      </c>
      <c r="CF125" s="297">
        <v>0</v>
      </c>
      <c r="CG125" s="297">
        <v>0</v>
      </c>
      <c r="CH125" s="297">
        <v>0</v>
      </c>
      <c r="CI125" s="297">
        <v>2243</v>
      </c>
    </row>
    <row r="126" spans="1:87">
      <c r="A126" s="295">
        <v>32904</v>
      </c>
      <c r="B126" s="296" t="s">
        <v>830</v>
      </c>
      <c r="C126" s="299">
        <v>433046</v>
      </c>
      <c r="D126" s="297">
        <v>409281</v>
      </c>
      <c r="E126" s="297">
        <v>301562</v>
      </c>
      <c r="F126" s="297">
        <v>228386</v>
      </c>
      <c r="G126" s="297">
        <v>0</v>
      </c>
      <c r="H126" s="297">
        <v>0</v>
      </c>
      <c r="I126" s="297">
        <v>1372275</v>
      </c>
      <c r="J126" s="300">
        <v>2194996</v>
      </c>
      <c r="K126" s="301">
        <v>2589416</v>
      </c>
      <c r="L126" s="301">
        <v>1873768</v>
      </c>
      <c r="M126" s="301">
        <v>1812166</v>
      </c>
      <c r="N126" s="301">
        <v>2688648</v>
      </c>
      <c r="O126" s="300">
        <v>184517.52719260001</v>
      </c>
      <c r="P126" s="301">
        <v>102168.2</v>
      </c>
      <c r="Q126" s="301">
        <v>82349.327192600016</v>
      </c>
      <c r="R126" s="398">
        <v>6.8900000000000003E-2</v>
      </c>
      <c r="S126" s="399">
        <v>8.2371800000000003E-5</v>
      </c>
      <c r="T126" s="400">
        <v>2194996</v>
      </c>
      <c r="U126" s="400">
        <v>1482847.6052249635</v>
      </c>
      <c r="V126" s="401">
        <v>1.4802573051105923</v>
      </c>
      <c r="W126" s="401">
        <v>0.1072915126032212</v>
      </c>
      <c r="X126" s="397">
        <v>1680542</v>
      </c>
      <c r="Y126" s="297">
        <v>557694</v>
      </c>
      <c r="Z126" s="297">
        <v>557694</v>
      </c>
      <c r="AA126" s="297">
        <v>373798</v>
      </c>
      <c r="AB126" s="297">
        <v>191356</v>
      </c>
      <c r="AC126" s="297">
        <v>0</v>
      </c>
      <c r="AD126" s="297">
        <v>0</v>
      </c>
      <c r="AE126" s="297">
        <v>1680542</v>
      </c>
      <c r="AF126" s="299">
        <v>0</v>
      </c>
      <c r="AG126" s="299">
        <v>0</v>
      </c>
      <c r="AH126" s="299">
        <v>0</v>
      </c>
      <c r="AI126" s="299">
        <v>0</v>
      </c>
      <c r="AJ126" s="299">
        <v>0</v>
      </c>
      <c r="AK126" s="299">
        <v>0</v>
      </c>
      <c r="AL126" s="299">
        <v>0</v>
      </c>
      <c r="AM126" s="297">
        <v>0</v>
      </c>
      <c r="AN126" s="397">
        <v>237785</v>
      </c>
      <c r="AO126" s="297">
        <v>84893</v>
      </c>
      <c r="AP126" s="297">
        <v>59839</v>
      </c>
      <c r="AQ126" s="297">
        <v>59839</v>
      </c>
      <c r="AR126" s="297">
        <v>33214</v>
      </c>
      <c r="AS126" s="297">
        <v>0</v>
      </c>
      <c r="AT126" s="297">
        <v>0</v>
      </c>
      <c r="AU126" s="297">
        <v>237785</v>
      </c>
      <c r="AV126" s="299">
        <v>585607</v>
      </c>
      <c r="AW126" s="297">
        <v>220326</v>
      </c>
      <c r="AX126" s="297">
        <v>220326</v>
      </c>
      <c r="AY126" s="297">
        <v>144956</v>
      </c>
      <c r="AZ126" s="297">
        <v>0</v>
      </c>
      <c r="BA126" s="297">
        <v>0</v>
      </c>
      <c r="BB126" s="297">
        <v>0</v>
      </c>
      <c r="BC126" s="297">
        <v>585607</v>
      </c>
      <c r="BD126" s="397">
        <v>19976</v>
      </c>
      <c r="BE126" s="297">
        <v>6797</v>
      </c>
      <c r="BF126" s="297">
        <v>5935</v>
      </c>
      <c r="BG126" s="297">
        <v>5935</v>
      </c>
      <c r="BH126" s="297">
        <v>1309</v>
      </c>
      <c r="BI126" s="297">
        <v>0</v>
      </c>
      <c r="BJ126" s="297">
        <v>0</v>
      </c>
      <c r="BK126" s="297">
        <v>19976</v>
      </c>
      <c r="BL126" s="299">
        <v>2442</v>
      </c>
      <c r="BM126" s="297">
        <v>1221</v>
      </c>
      <c r="BN126" s="297">
        <v>1221</v>
      </c>
      <c r="BO126" s="297">
        <v>0</v>
      </c>
      <c r="BP126" s="297">
        <v>0</v>
      </c>
      <c r="BQ126" s="297">
        <v>0</v>
      </c>
      <c r="BR126" s="297">
        <v>0</v>
      </c>
      <c r="BS126" s="297">
        <v>2442</v>
      </c>
      <c r="BT126" s="397">
        <v>24171</v>
      </c>
      <c r="BU126" s="297">
        <v>7359</v>
      </c>
      <c r="BV126" s="297">
        <v>7359</v>
      </c>
      <c r="BW126" s="297">
        <v>6945</v>
      </c>
      <c r="BX126" s="297">
        <v>2508</v>
      </c>
      <c r="BY126" s="297">
        <v>0</v>
      </c>
      <c r="BZ126" s="297">
        <v>0</v>
      </c>
      <c r="CA126" s="297">
        <v>24171</v>
      </c>
      <c r="CB126" s="299">
        <v>2151</v>
      </c>
      <c r="CC126" s="297">
        <v>2151</v>
      </c>
      <c r="CD126" s="297">
        <v>0</v>
      </c>
      <c r="CE126" s="297">
        <v>0</v>
      </c>
      <c r="CF126" s="297">
        <v>0</v>
      </c>
      <c r="CG126" s="297">
        <v>0</v>
      </c>
      <c r="CH126" s="297">
        <v>0</v>
      </c>
      <c r="CI126" s="297">
        <v>2151</v>
      </c>
    </row>
    <row r="127" spans="1:87">
      <c r="A127" s="295">
        <v>32905</v>
      </c>
      <c r="B127" s="296" t="s">
        <v>479</v>
      </c>
      <c r="C127" s="299">
        <v>-1329971</v>
      </c>
      <c r="D127" s="297">
        <v>-1142520</v>
      </c>
      <c r="E127" s="297">
        <v>-441791</v>
      </c>
      <c r="F127" s="297">
        <v>384499</v>
      </c>
      <c r="G127" s="297">
        <v>0</v>
      </c>
      <c r="H127" s="297">
        <v>0</v>
      </c>
      <c r="I127" s="297">
        <v>-2529783</v>
      </c>
      <c r="J127" s="300">
        <v>20670606</v>
      </c>
      <c r="K127" s="301">
        <v>24384913</v>
      </c>
      <c r="L127" s="301">
        <v>17645549</v>
      </c>
      <c r="M127" s="301">
        <v>17065438</v>
      </c>
      <c r="N127" s="301">
        <v>25319394</v>
      </c>
      <c r="O127" s="300">
        <v>1737628.7913217999</v>
      </c>
      <c r="P127" s="301">
        <v>1068341.57</v>
      </c>
      <c r="Q127" s="301">
        <v>669287.22132179979</v>
      </c>
      <c r="R127" s="398">
        <v>6.8900000000000003E-2</v>
      </c>
      <c r="S127" s="399">
        <v>7.7570739999999997E-4</v>
      </c>
      <c r="T127" s="400">
        <v>20670606</v>
      </c>
      <c r="U127" s="400">
        <v>15505683.164005807</v>
      </c>
      <c r="V127" s="401">
        <v>1.3330986955791675</v>
      </c>
      <c r="W127" s="401">
        <v>0.1072915126032212</v>
      </c>
      <c r="X127" s="397">
        <v>784464</v>
      </c>
      <c r="Y127" s="297">
        <v>255107</v>
      </c>
      <c r="Z127" s="297">
        <v>255107</v>
      </c>
      <c r="AA127" s="297">
        <v>238471</v>
      </c>
      <c r="AB127" s="297">
        <v>35779</v>
      </c>
      <c r="AC127" s="297">
        <v>0</v>
      </c>
      <c r="AD127" s="297">
        <v>0</v>
      </c>
      <c r="AE127" s="297">
        <v>784464</v>
      </c>
      <c r="AF127" s="299">
        <v>411250</v>
      </c>
      <c r="AG127" s="299">
        <v>411250</v>
      </c>
      <c r="AH127" s="299">
        <v>0</v>
      </c>
      <c r="AI127" s="299">
        <v>0</v>
      </c>
      <c r="AJ127" s="299">
        <v>0</v>
      </c>
      <c r="AK127" s="299">
        <v>0</v>
      </c>
      <c r="AL127" s="299">
        <v>0</v>
      </c>
      <c r="AM127" s="297">
        <v>411250</v>
      </c>
      <c r="AN127" s="397">
        <v>2239256</v>
      </c>
      <c r="AO127" s="297">
        <v>799446</v>
      </c>
      <c r="AP127" s="297">
        <v>563516</v>
      </c>
      <c r="AQ127" s="297">
        <v>563516</v>
      </c>
      <c r="AR127" s="297">
        <v>312779</v>
      </c>
      <c r="AS127" s="297">
        <v>0</v>
      </c>
      <c r="AT127" s="297">
        <v>0</v>
      </c>
      <c r="AU127" s="297">
        <v>2239256</v>
      </c>
      <c r="AV127" s="299">
        <v>5514751</v>
      </c>
      <c r="AW127" s="297">
        <v>2074840</v>
      </c>
      <c r="AX127" s="297">
        <v>2074840</v>
      </c>
      <c r="AY127" s="297">
        <v>1365071</v>
      </c>
      <c r="AZ127" s="297">
        <v>0</v>
      </c>
      <c r="BA127" s="297">
        <v>0</v>
      </c>
      <c r="BB127" s="297">
        <v>0</v>
      </c>
      <c r="BC127" s="297">
        <v>5514751</v>
      </c>
      <c r="BD127" s="397">
        <v>188118</v>
      </c>
      <c r="BE127" s="297">
        <v>64012</v>
      </c>
      <c r="BF127" s="297">
        <v>55891</v>
      </c>
      <c r="BG127" s="297">
        <v>55891</v>
      </c>
      <c r="BH127" s="297">
        <v>12324</v>
      </c>
      <c r="BI127" s="297">
        <v>0</v>
      </c>
      <c r="BJ127" s="297">
        <v>0</v>
      </c>
      <c r="BK127" s="297">
        <v>188118</v>
      </c>
      <c r="BL127" s="299">
        <v>22992</v>
      </c>
      <c r="BM127" s="297">
        <v>11496</v>
      </c>
      <c r="BN127" s="297">
        <v>11496</v>
      </c>
      <c r="BO127" s="297">
        <v>0</v>
      </c>
      <c r="BP127" s="297">
        <v>0</v>
      </c>
      <c r="BQ127" s="297">
        <v>0</v>
      </c>
      <c r="BR127" s="297">
        <v>0</v>
      </c>
      <c r="BS127" s="297">
        <v>22992</v>
      </c>
      <c r="BT127" s="397">
        <v>227624</v>
      </c>
      <c r="BU127" s="297">
        <v>69302</v>
      </c>
      <c r="BV127" s="297">
        <v>69302</v>
      </c>
      <c r="BW127" s="297">
        <v>65403</v>
      </c>
      <c r="BX127" s="297">
        <v>23617</v>
      </c>
      <c r="BY127" s="297">
        <v>0</v>
      </c>
      <c r="BZ127" s="297">
        <v>0</v>
      </c>
      <c r="CA127" s="297">
        <v>227624</v>
      </c>
      <c r="CB127" s="299">
        <v>20253</v>
      </c>
      <c r="CC127" s="297">
        <v>20253</v>
      </c>
      <c r="CD127" s="297">
        <v>0</v>
      </c>
      <c r="CE127" s="297">
        <v>0</v>
      </c>
      <c r="CF127" s="297">
        <v>0</v>
      </c>
      <c r="CG127" s="297">
        <v>0</v>
      </c>
      <c r="CH127" s="297">
        <v>0</v>
      </c>
      <c r="CI127" s="297">
        <v>20253</v>
      </c>
    </row>
    <row r="128" spans="1:87">
      <c r="A128" s="295">
        <v>32910</v>
      </c>
      <c r="B128" s="296" t="s">
        <v>480</v>
      </c>
      <c r="C128" s="299">
        <v>-2024856</v>
      </c>
      <c r="D128" s="297">
        <v>-2469486</v>
      </c>
      <c r="E128" s="297">
        <v>-1041262</v>
      </c>
      <c r="F128" s="297">
        <v>179690</v>
      </c>
      <c r="G128" s="297">
        <v>0</v>
      </c>
      <c r="H128" s="297">
        <v>0</v>
      </c>
      <c r="I128" s="297">
        <v>-5355914</v>
      </c>
      <c r="J128" s="300">
        <v>25877955</v>
      </c>
      <c r="K128" s="301">
        <v>30527972</v>
      </c>
      <c r="L128" s="301">
        <v>22090824</v>
      </c>
      <c r="M128" s="301">
        <v>21364572</v>
      </c>
      <c r="N128" s="301">
        <v>31697868</v>
      </c>
      <c r="O128" s="300">
        <v>2175373.1140680001</v>
      </c>
      <c r="P128" s="301">
        <v>1372248.07</v>
      </c>
      <c r="Q128" s="301">
        <v>803125.04406800005</v>
      </c>
      <c r="R128" s="398">
        <v>6.8900000000000003E-2</v>
      </c>
      <c r="S128" s="399">
        <v>9.7112399999999997E-4</v>
      </c>
      <c r="T128" s="400">
        <v>25877955</v>
      </c>
      <c r="U128" s="400">
        <v>19916517.706821479</v>
      </c>
      <c r="V128" s="401">
        <v>1.2993212659428264</v>
      </c>
      <c r="W128" s="401">
        <v>0.1072915126032212</v>
      </c>
      <c r="X128" s="397">
        <v>1012552</v>
      </c>
      <c r="Y128" s="297">
        <v>447152</v>
      </c>
      <c r="Z128" s="297">
        <v>282700</v>
      </c>
      <c r="AA128" s="297">
        <v>282700</v>
      </c>
      <c r="AB128" s="297">
        <v>0</v>
      </c>
      <c r="AC128" s="297">
        <v>0</v>
      </c>
      <c r="AD128" s="297">
        <v>0</v>
      </c>
      <c r="AE128" s="297">
        <v>1012552</v>
      </c>
      <c r="AF128" s="299">
        <v>2734144</v>
      </c>
      <c r="AG128" s="299">
        <v>1002468</v>
      </c>
      <c r="AH128" s="299">
        <v>1002468</v>
      </c>
      <c r="AI128" s="299">
        <v>472328</v>
      </c>
      <c r="AJ128" s="299">
        <v>256880</v>
      </c>
      <c r="AK128" s="299">
        <v>0</v>
      </c>
      <c r="AL128" s="299">
        <v>0</v>
      </c>
      <c r="AM128" s="297">
        <v>2734144</v>
      </c>
      <c r="AN128" s="397">
        <v>2803370</v>
      </c>
      <c r="AO128" s="297">
        <v>1000843</v>
      </c>
      <c r="AP128" s="297">
        <v>705477</v>
      </c>
      <c r="AQ128" s="297">
        <v>705477</v>
      </c>
      <c r="AR128" s="297">
        <v>391574</v>
      </c>
      <c r="AS128" s="297">
        <v>0</v>
      </c>
      <c r="AT128" s="297">
        <v>0</v>
      </c>
      <c r="AU128" s="297">
        <v>2803370</v>
      </c>
      <c r="AV128" s="299">
        <v>6904030</v>
      </c>
      <c r="AW128" s="297">
        <v>2597534</v>
      </c>
      <c r="AX128" s="297">
        <v>2597534</v>
      </c>
      <c r="AY128" s="297">
        <v>1708961</v>
      </c>
      <c r="AZ128" s="297">
        <v>0</v>
      </c>
      <c r="BA128" s="297">
        <v>0</v>
      </c>
      <c r="BB128" s="297">
        <v>0</v>
      </c>
      <c r="BC128" s="297">
        <v>6904030</v>
      </c>
      <c r="BD128" s="397">
        <v>235509</v>
      </c>
      <c r="BE128" s="297">
        <v>80138</v>
      </c>
      <c r="BF128" s="297">
        <v>69971</v>
      </c>
      <c r="BG128" s="297">
        <v>69971</v>
      </c>
      <c r="BH128" s="297">
        <v>15429</v>
      </c>
      <c r="BI128" s="297">
        <v>0</v>
      </c>
      <c r="BJ128" s="297">
        <v>0</v>
      </c>
      <c r="BK128" s="297">
        <v>235509</v>
      </c>
      <c r="BL128" s="299">
        <v>28782</v>
      </c>
      <c r="BM128" s="297">
        <v>14391</v>
      </c>
      <c r="BN128" s="297">
        <v>14391</v>
      </c>
      <c r="BO128" s="297">
        <v>0</v>
      </c>
      <c r="BP128" s="297">
        <v>0</v>
      </c>
      <c r="BQ128" s="297">
        <v>0</v>
      </c>
      <c r="BR128" s="297">
        <v>0</v>
      </c>
      <c r="BS128" s="297">
        <v>28782</v>
      </c>
      <c r="BT128" s="397">
        <v>284967</v>
      </c>
      <c r="BU128" s="297">
        <v>86760</v>
      </c>
      <c r="BV128" s="297">
        <v>86760</v>
      </c>
      <c r="BW128" s="297">
        <v>81879</v>
      </c>
      <c r="BX128" s="297">
        <v>29567</v>
      </c>
      <c r="BY128" s="297">
        <v>0</v>
      </c>
      <c r="BZ128" s="297">
        <v>0</v>
      </c>
      <c r="CA128" s="297">
        <v>284967</v>
      </c>
      <c r="CB128" s="299">
        <v>25355</v>
      </c>
      <c r="CC128" s="297">
        <v>25355</v>
      </c>
      <c r="CD128" s="297">
        <v>0</v>
      </c>
      <c r="CE128" s="297">
        <v>0</v>
      </c>
      <c r="CF128" s="297">
        <v>0</v>
      </c>
      <c r="CG128" s="297">
        <v>0</v>
      </c>
      <c r="CH128" s="297">
        <v>0</v>
      </c>
      <c r="CI128" s="297">
        <v>25355</v>
      </c>
    </row>
    <row r="129" spans="1:87">
      <c r="A129" s="295">
        <v>32915</v>
      </c>
      <c r="B129" s="296" t="s">
        <v>833</v>
      </c>
      <c r="C129" s="299">
        <v>591778</v>
      </c>
      <c r="D129" s="297">
        <v>558262</v>
      </c>
      <c r="E129" s="297">
        <v>665695</v>
      </c>
      <c r="F129" s="297">
        <v>244305</v>
      </c>
      <c r="G129" s="297">
        <v>0</v>
      </c>
      <c r="H129" s="297">
        <v>0</v>
      </c>
      <c r="I129" s="297">
        <v>2060040</v>
      </c>
      <c r="J129" s="300">
        <v>3095632</v>
      </c>
      <c r="K129" s="301">
        <v>3651886</v>
      </c>
      <c r="L129" s="301">
        <v>2642599</v>
      </c>
      <c r="M129" s="301">
        <v>2555721</v>
      </c>
      <c r="N129" s="301">
        <v>3791834</v>
      </c>
      <c r="O129" s="300">
        <v>260227.42168999999</v>
      </c>
      <c r="P129" s="301">
        <v>142422.98000000001</v>
      </c>
      <c r="Q129" s="301">
        <v>117804.44168999998</v>
      </c>
      <c r="R129" s="398">
        <v>6.8900000000000003E-2</v>
      </c>
      <c r="S129" s="399">
        <v>1.1616999999999999E-4</v>
      </c>
      <c r="T129" s="400">
        <v>3095632</v>
      </c>
      <c r="U129" s="400">
        <v>2067096.9521044993</v>
      </c>
      <c r="V129" s="401">
        <v>1.4975746526297933</v>
      </c>
      <c r="W129" s="401">
        <v>0.1072915126032212</v>
      </c>
      <c r="X129" s="397">
        <v>2494794</v>
      </c>
      <c r="Y129" s="297">
        <v>767571</v>
      </c>
      <c r="Z129" s="297">
        <v>767571</v>
      </c>
      <c r="AA129" s="297">
        <v>767571</v>
      </c>
      <c r="AB129" s="297">
        <v>192081</v>
      </c>
      <c r="AC129" s="297">
        <v>0</v>
      </c>
      <c r="AD129" s="297">
        <v>0</v>
      </c>
      <c r="AE129" s="297">
        <v>2494794</v>
      </c>
      <c r="AF129" s="299">
        <v>0</v>
      </c>
      <c r="AG129" s="299">
        <v>0</v>
      </c>
      <c r="AH129" s="299">
        <v>0</v>
      </c>
      <c r="AI129" s="299">
        <v>0</v>
      </c>
      <c r="AJ129" s="299">
        <v>0</v>
      </c>
      <c r="AK129" s="299">
        <v>0</v>
      </c>
      <c r="AL129" s="299">
        <v>0</v>
      </c>
      <c r="AM129" s="297">
        <v>0</v>
      </c>
      <c r="AN129" s="397">
        <v>335351</v>
      </c>
      <c r="AO129" s="297">
        <v>119725</v>
      </c>
      <c r="AP129" s="297">
        <v>84392</v>
      </c>
      <c r="AQ129" s="297">
        <v>84392</v>
      </c>
      <c r="AR129" s="297">
        <v>46842</v>
      </c>
      <c r="AS129" s="297">
        <v>0</v>
      </c>
      <c r="AT129" s="297">
        <v>0</v>
      </c>
      <c r="AU129" s="297">
        <v>335351</v>
      </c>
      <c r="AV129" s="299">
        <v>825890</v>
      </c>
      <c r="AW129" s="297">
        <v>310728</v>
      </c>
      <c r="AX129" s="297">
        <v>310728</v>
      </c>
      <c r="AY129" s="297">
        <v>204433</v>
      </c>
      <c r="AZ129" s="297">
        <v>0</v>
      </c>
      <c r="BA129" s="297">
        <v>0</v>
      </c>
      <c r="BB129" s="297">
        <v>0</v>
      </c>
      <c r="BC129" s="297">
        <v>825890</v>
      </c>
      <c r="BD129" s="397">
        <v>28172</v>
      </c>
      <c r="BE129" s="297">
        <v>9586</v>
      </c>
      <c r="BF129" s="297">
        <v>8370</v>
      </c>
      <c r="BG129" s="297">
        <v>8370</v>
      </c>
      <c r="BH129" s="297">
        <v>1846</v>
      </c>
      <c r="BI129" s="297">
        <v>0</v>
      </c>
      <c r="BJ129" s="297">
        <v>0</v>
      </c>
      <c r="BK129" s="297">
        <v>28172</v>
      </c>
      <c r="BL129" s="299">
        <v>3444</v>
      </c>
      <c r="BM129" s="297">
        <v>1722</v>
      </c>
      <c r="BN129" s="297">
        <v>1722</v>
      </c>
      <c r="BO129" s="297">
        <v>0</v>
      </c>
      <c r="BP129" s="297">
        <v>0</v>
      </c>
      <c r="BQ129" s="297">
        <v>0</v>
      </c>
      <c r="BR129" s="297">
        <v>0</v>
      </c>
      <c r="BS129" s="297">
        <v>3444</v>
      </c>
      <c r="BT129" s="397">
        <v>34089</v>
      </c>
      <c r="BU129" s="297">
        <v>10379</v>
      </c>
      <c r="BV129" s="297">
        <v>10379</v>
      </c>
      <c r="BW129" s="297">
        <v>9795</v>
      </c>
      <c r="BX129" s="297">
        <v>3537</v>
      </c>
      <c r="BY129" s="297">
        <v>0</v>
      </c>
      <c r="BZ129" s="297">
        <v>0</v>
      </c>
      <c r="CA129" s="297">
        <v>34089</v>
      </c>
      <c r="CB129" s="299">
        <v>3033</v>
      </c>
      <c r="CC129" s="297">
        <v>3033</v>
      </c>
      <c r="CD129" s="297">
        <v>0</v>
      </c>
      <c r="CE129" s="297">
        <v>0</v>
      </c>
      <c r="CF129" s="297">
        <v>0</v>
      </c>
      <c r="CG129" s="297">
        <v>0</v>
      </c>
      <c r="CH129" s="297">
        <v>0</v>
      </c>
      <c r="CI129" s="297">
        <v>3033</v>
      </c>
    </row>
    <row r="130" spans="1:87">
      <c r="A130" s="295">
        <v>32920</v>
      </c>
      <c r="B130" s="296" t="s">
        <v>481</v>
      </c>
      <c r="C130" s="299">
        <v>-2129966</v>
      </c>
      <c r="D130" s="297">
        <v>-2180246</v>
      </c>
      <c r="E130" s="297">
        <v>-1531163</v>
      </c>
      <c r="F130" s="297">
        <v>295658</v>
      </c>
      <c r="G130" s="297">
        <v>0</v>
      </c>
      <c r="H130" s="297">
        <v>0</v>
      </c>
      <c r="I130" s="297">
        <v>-5545717</v>
      </c>
      <c r="J130" s="300">
        <v>21296575</v>
      </c>
      <c r="K130" s="301">
        <v>25123363</v>
      </c>
      <c r="L130" s="301">
        <v>18179910</v>
      </c>
      <c r="M130" s="301">
        <v>17582232</v>
      </c>
      <c r="N130" s="301">
        <v>26086142</v>
      </c>
      <c r="O130" s="300">
        <v>1790249.5222973998</v>
      </c>
      <c r="P130" s="301">
        <v>1085919.78</v>
      </c>
      <c r="Q130" s="301">
        <v>704329.74229739979</v>
      </c>
      <c r="R130" s="398">
        <v>6.8900000000000003E-2</v>
      </c>
      <c r="S130" s="399">
        <v>7.9919819999999995E-4</v>
      </c>
      <c r="T130" s="400">
        <v>21296575</v>
      </c>
      <c r="U130" s="400">
        <v>15760809.579100145</v>
      </c>
      <c r="V130" s="401">
        <v>1.3512361083431044</v>
      </c>
      <c r="W130" s="401">
        <v>0.1072915126032212</v>
      </c>
      <c r="X130" s="397">
        <v>180012</v>
      </c>
      <c r="Y130" s="297">
        <v>90006</v>
      </c>
      <c r="Z130" s="297">
        <v>90006</v>
      </c>
      <c r="AA130" s="297">
        <v>0</v>
      </c>
      <c r="AB130" s="297">
        <v>0</v>
      </c>
      <c r="AC130" s="297">
        <v>0</v>
      </c>
      <c r="AD130" s="297">
        <v>0</v>
      </c>
      <c r="AE130" s="297">
        <v>180012</v>
      </c>
      <c r="AF130" s="299">
        <v>2734820</v>
      </c>
      <c r="AG130" s="299">
        <v>1010596</v>
      </c>
      <c r="AH130" s="299">
        <v>830301</v>
      </c>
      <c r="AI130" s="299">
        <v>830301</v>
      </c>
      <c r="AJ130" s="299">
        <v>63622</v>
      </c>
      <c r="AK130" s="299">
        <v>0</v>
      </c>
      <c r="AL130" s="299">
        <v>0</v>
      </c>
      <c r="AM130" s="297">
        <v>2734820</v>
      </c>
      <c r="AN130" s="397">
        <v>2307067</v>
      </c>
      <c r="AO130" s="297">
        <v>823656</v>
      </c>
      <c r="AP130" s="297">
        <v>580581</v>
      </c>
      <c r="AQ130" s="297">
        <v>580581</v>
      </c>
      <c r="AR130" s="297">
        <v>322250</v>
      </c>
      <c r="AS130" s="297">
        <v>0</v>
      </c>
      <c r="AT130" s="297">
        <v>0</v>
      </c>
      <c r="AU130" s="297">
        <v>2307067</v>
      </c>
      <c r="AV130" s="299">
        <v>5681754</v>
      </c>
      <c r="AW130" s="297">
        <v>2137672</v>
      </c>
      <c r="AX130" s="297">
        <v>2137672</v>
      </c>
      <c r="AY130" s="297">
        <v>1406410</v>
      </c>
      <c r="AZ130" s="297">
        <v>0</v>
      </c>
      <c r="BA130" s="297">
        <v>0</v>
      </c>
      <c r="BB130" s="297">
        <v>0</v>
      </c>
      <c r="BC130" s="297">
        <v>5681754</v>
      </c>
      <c r="BD130" s="397">
        <v>193816</v>
      </c>
      <c r="BE130" s="297">
        <v>65950</v>
      </c>
      <c r="BF130" s="297">
        <v>57584</v>
      </c>
      <c r="BG130" s="297">
        <v>57584</v>
      </c>
      <c r="BH130" s="297">
        <v>12698</v>
      </c>
      <c r="BI130" s="297">
        <v>0</v>
      </c>
      <c r="BJ130" s="297">
        <v>0</v>
      </c>
      <c r="BK130" s="297">
        <v>193816</v>
      </c>
      <c r="BL130" s="299">
        <v>23688</v>
      </c>
      <c r="BM130" s="297">
        <v>11844</v>
      </c>
      <c r="BN130" s="297">
        <v>11844</v>
      </c>
      <c r="BO130" s="297">
        <v>0</v>
      </c>
      <c r="BP130" s="297">
        <v>0</v>
      </c>
      <c r="BQ130" s="297">
        <v>0</v>
      </c>
      <c r="BR130" s="297">
        <v>0</v>
      </c>
      <c r="BS130" s="297">
        <v>23688</v>
      </c>
      <c r="BT130" s="397">
        <v>234517</v>
      </c>
      <c r="BU130" s="297">
        <v>71401</v>
      </c>
      <c r="BV130" s="297">
        <v>71401</v>
      </c>
      <c r="BW130" s="297">
        <v>67384</v>
      </c>
      <c r="BX130" s="297">
        <v>24332</v>
      </c>
      <c r="BY130" s="297">
        <v>0</v>
      </c>
      <c r="BZ130" s="297">
        <v>0</v>
      </c>
      <c r="CA130" s="297">
        <v>234517</v>
      </c>
      <c r="CB130" s="299">
        <v>20866</v>
      </c>
      <c r="CC130" s="297">
        <v>20866</v>
      </c>
      <c r="CD130" s="297">
        <v>0</v>
      </c>
      <c r="CE130" s="297">
        <v>0</v>
      </c>
      <c r="CF130" s="297">
        <v>0</v>
      </c>
      <c r="CG130" s="297">
        <v>0</v>
      </c>
      <c r="CH130" s="297">
        <v>0</v>
      </c>
      <c r="CI130" s="297">
        <v>20866</v>
      </c>
    </row>
    <row r="131" spans="1:87">
      <c r="A131" s="295">
        <v>33000</v>
      </c>
      <c r="B131" s="296" t="s">
        <v>482</v>
      </c>
      <c r="C131" s="299">
        <v>-3851853</v>
      </c>
      <c r="D131" s="297">
        <v>-4081366</v>
      </c>
      <c r="E131" s="297">
        <v>-1780061</v>
      </c>
      <c r="F131" s="297">
        <v>1716859</v>
      </c>
      <c r="G131" s="297">
        <v>0</v>
      </c>
      <c r="H131" s="297">
        <v>0</v>
      </c>
      <c r="I131" s="297">
        <v>-7996421</v>
      </c>
      <c r="J131" s="300">
        <v>56934454</v>
      </c>
      <c r="K131" s="301">
        <v>67165022</v>
      </c>
      <c r="L131" s="301">
        <v>48602334</v>
      </c>
      <c r="M131" s="301">
        <v>47004496</v>
      </c>
      <c r="N131" s="301">
        <v>69738926</v>
      </c>
      <c r="O131" s="300">
        <v>4786069.0492651993</v>
      </c>
      <c r="P131" s="301">
        <v>2747604.4499999997</v>
      </c>
      <c r="Q131" s="301">
        <v>2038464.5992651996</v>
      </c>
      <c r="R131" s="398">
        <v>6.8900000000000003E-2</v>
      </c>
      <c r="S131" s="399">
        <v>2.1365835999999998E-3</v>
      </c>
      <c r="T131" s="400">
        <v>56934454</v>
      </c>
      <c r="U131" s="400">
        <v>39878148.766328007</v>
      </c>
      <c r="V131" s="401">
        <v>1.4277105573183944</v>
      </c>
      <c r="W131" s="401">
        <v>0.1072915126032212</v>
      </c>
      <c r="X131" s="397">
        <v>4107244</v>
      </c>
      <c r="Y131" s="297">
        <v>1116963</v>
      </c>
      <c r="Z131" s="297">
        <v>1116963</v>
      </c>
      <c r="AA131" s="297">
        <v>1116963</v>
      </c>
      <c r="AB131" s="297">
        <v>756355</v>
      </c>
      <c r="AC131" s="297">
        <v>0</v>
      </c>
      <c r="AD131" s="297">
        <v>0</v>
      </c>
      <c r="AE131" s="297">
        <v>4107244</v>
      </c>
      <c r="AF131" s="299">
        <v>4107745</v>
      </c>
      <c r="AG131" s="299">
        <v>1735661</v>
      </c>
      <c r="AH131" s="299">
        <v>1348751</v>
      </c>
      <c r="AI131" s="299">
        <v>1023333</v>
      </c>
      <c r="AJ131" s="299">
        <v>0</v>
      </c>
      <c r="AK131" s="299">
        <v>0</v>
      </c>
      <c r="AL131" s="299">
        <v>0</v>
      </c>
      <c r="AM131" s="297">
        <v>4107745</v>
      </c>
      <c r="AN131" s="397">
        <v>6167735</v>
      </c>
      <c r="AO131" s="297">
        <v>2201968</v>
      </c>
      <c r="AP131" s="297">
        <v>1552129</v>
      </c>
      <c r="AQ131" s="297">
        <v>1552129</v>
      </c>
      <c r="AR131" s="297">
        <v>861507</v>
      </c>
      <c r="AS131" s="297">
        <v>0</v>
      </c>
      <c r="AT131" s="297">
        <v>0</v>
      </c>
      <c r="AU131" s="297">
        <v>6167735</v>
      </c>
      <c r="AV131" s="299">
        <v>15189653</v>
      </c>
      <c r="AW131" s="297">
        <v>5714872</v>
      </c>
      <c r="AX131" s="297">
        <v>5714872</v>
      </c>
      <c r="AY131" s="297">
        <v>3759909</v>
      </c>
      <c r="AZ131" s="297">
        <v>0</v>
      </c>
      <c r="BA131" s="297">
        <v>0</v>
      </c>
      <c r="BB131" s="297">
        <v>0</v>
      </c>
      <c r="BC131" s="297">
        <v>15189653</v>
      </c>
      <c r="BD131" s="397">
        <v>518147</v>
      </c>
      <c r="BE131" s="297">
        <v>176313</v>
      </c>
      <c r="BF131" s="297">
        <v>153944</v>
      </c>
      <c r="BG131" s="297">
        <v>153944</v>
      </c>
      <c r="BH131" s="297">
        <v>33946</v>
      </c>
      <c r="BI131" s="297">
        <v>0</v>
      </c>
      <c r="BJ131" s="297">
        <v>0</v>
      </c>
      <c r="BK131" s="297">
        <v>518147</v>
      </c>
      <c r="BL131" s="299">
        <v>63326</v>
      </c>
      <c r="BM131" s="297">
        <v>31663</v>
      </c>
      <c r="BN131" s="297">
        <v>31663</v>
      </c>
      <c r="BO131" s="297">
        <v>0</v>
      </c>
      <c r="BP131" s="297">
        <v>0</v>
      </c>
      <c r="BQ131" s="297">
        <v>0</v>
      </c>
      <c r="BR131" s="297">
        <v>0</v>
      </c>
      <c r="BS131" s="297">
        <v>63326</v>
      </c>
      <c r="BT131" s="397">
        <v>626960</v>
      </c>
      <c r="BU131" s="297">
        <v>190883</v>
      </c>
      <c r="BV131" s="297">
        <v>190883</v>
      </c>
      <c r="BW131" s="297">
        <v>180144</v>
      </c>
      <c r="BX131" s="297">
        <v>65050</v>
      </c>
      <c r="BY131" s="297">
        <v>0</v>
      </c>
      <c r="BZ131" s="297">
        <v>0</v>
      </c>
      <c r="CA131" s="297">
        <v>626960</v>
      </c>
      <c r="CB131" s="299">
        <v>55784</v>
      </c>
      <c r="CC131" s="297">
        <v>55784</v>
      </c>
      <c r="CD131" s="297">
        <v>0</v>
      </c>
      <c r="CE131" s="297">
        <v>0</v>
      </c>
      <c r="CF131" s="297">
        <v>0</v>
      </c>
      <c r="CG131" s="297">
        <v>0</v>
      </c>
      <c r="CH131" s="297">
        <v>0</v>
      </c>
      <c r="CI131" s="297">
        <v>55784</v>
      </c>
    </row>
    <row r="132" spans="1:87">
      <c r="A132" s="295">
        <v>33001</v>
      </c>
      <c r="B132" s="296" t="s">
        <v>483</v>
      </c>
      <c r="C132" s="299">
        <v>-212330</v>
      </c>
      <c r="D132" s="297">
        <v>-145441</v>
      </c>
      <c r="E132" s="297">
        <v>-78908</v>
      </c>
      <c r="F132" s="297">
        <v>-50668</v>
      </c>
      <c r="G132" s="297">
        <v>0</v>
      </c>
      <c r="H132" s="297">
        <v>0</v>
      </c>
      <c r="I132" s="297">
        <v>-487347</v>
      </c>
      <c r="J132" s="300">
        <v>1008896</v>
      </c>
      <c r="K132" s="301">
        <v>1190184</v>
      </c>
      <c r="L132" s="301">
        <v>861248</v>
      </c>
      <c r="M132" s="301">
        <v>832934</v>
      </c>
      <c r="N132" s="301">
        <v>1235795</v>
      </c>
      <c r="O132" s="300">
        <v>84810.574071299998</v>
      </c>
      <c r="P132" s="301">
        <v>48443.649999999994</v>
      </c>
      <c r="Q132" s="301">
        <v>36366.924071300004</v>
      </c>
      <c r="R132" s="398">
        <v>6.8900000000000003E-2</v>
      </c>
      <c r="S132" s="399">
        <v>3.7860900000000002E-5</v>
      </c>
      <c r="T132" s="400">
        <v>1008896</v>
      </c>
      <c r="U132" s="400">
        <v>703100.87082728581</v>
      </c>
      <c r="V132" s="401">
        <v>1.4349235534481817</v>
      </c>
      <c r="W132" s="401">
        <v>0.1072915126032212</v>
      </c>
      <c r="X132" s="397">
        <v>65946</v>
      </c>
      <c r="Y132" s="297">
        <v>21982</v>
      </c>
      <c r="Z132" s="297">
        <v>21982</v>
      </c>
      <c r="AA132" s="297">
        <v>21982</v>
      </c>
      <c r="AB132" s="297">
        <v>0</v>
      </c>
      <c r="AC132" s="297">
        <v>0</v>
      </c>
      <c r="AD132" s="297">
        <v>0</v>
      </c>
      <c r="AE132" s="297">
        <v>65946</v>
      </c>
      <c r="AF132" s="299">
        <v>411603</v>
      </c>
      <c r="AG132" s="299">
        <v>177020</v>
      </c>
      <c r="AH132" s="299">
        <v>99207</v>
      </c>
      <c r="AI132" s="299">
        <v>67688</v>
      </c>
      <c r="AJ132" s="299">
        <v>67688</v>
      </c>
      <c r="AK132" s="299">
        <v>0</v>
      </c>
      <c r="AL132" s="299">
        <v>0</v>
      </c>
      <c r="AM132" s="297">
        <v>411603</v>
      </c>
      <c r="AN132" s="397">
        <v>109294</v>
      </c>
      <c r="AO132" s="297">
        <v>39020</v>
      </c>
      <c r="AP132" s="297">
        <v>27504</v>
      </c>
      <c r="AQ132" s="297">
        <v>27504</v>
      </c>
      <c r="AR132" s="297">
        <v>15266</v>
      </c>
      <c r="AS132" s="297">
        <v>0</v>
      </c>
      <c r="AT132" s="297">
        <v>0</v>
      </c>
      <c r="AU132" s="297">
        <v>109294</v>
      </c>
      <c r="AV132" s="299">
        <v>269165</v>
      </c>
      <c r="AW132" s="297">
        <v>101269</v>
      </c>
      <c r="AX132" s="297">
        <v>101269</v>
      </c>
      <c r="AY132" s="297">
        <v>66627</v>
      </c>
      <c r="AZ132" s="297">
        <v>0</v>
      </c>
      <c r="BA132" s="297">
        <v>0</v>
      </c>
      <c r="BB132" s="297">
        <v>0</v>
      </c>
      <c r="BC132" s="297">
        <v>269165</v>
      </c>
      <c r="BD132" s="397">
        <v>9182</v>
      </c>
      <c r="BE132" s="297">
        <v>3124</v>
      </c>
      <c r="BF132" s="297">
        <v>2728</v>
      </c>
      <c r="BG132" s="297">
        <v>2728</v>
      </c>
      <c r="BH132" s="297">
        <v>602</v>
      </c>
      <c r="BI132" s="297">
        <v>0</v>
      </c>
      <c r="BJ132" s="297">
        <v>0</v>
      </c>
      <c r="BK132" s="297">
        <v>9182</v>
      </c>
      <c r="BL132" s="299">
        <v>1122</v>
      </c>
      <c r="BM132" s="297">
        <v>561</v>
      </c>
      <c r="BN132" s="297">
        <v>561</v>
      </c>
      <c r="BO132" s="297">
        <v>0</v>
      </c>
      <c r="BP132" s="297">
        <v>0</v>
      </c>
      <c r="BQ132" s="297">
        <v>0</v>
      </c>
      <c r="BR132" s="297">
        <v>0</v>
      </c>
      <c r="BS132" s="297">
        <v>1122</v>
      </c>
      <c r="BT132" s="397">
        <v>11110</v>
      </c>
      <c r="BU132" s="297">
        <v>3382</v>
      </c>
      <c r="BV132" s="297">
        <v>3382</v>
      </c>
      <c r="BW132" s="297">
        <v>3192</v>
      </c>
      <c r="BX132" s="297">
        <v>1153</v>
      </c>
      <c r="BY132" s="297">
        <v>0</v>
      </c>
      <c r="BZ132" s="297">
        <v>0</v>
      </c>
      <c r="CA132" s="297">
        <v>11110</v>
      </c>
      <c r="CB132" s="299">
        <v>989</v>
      </c>
      <c r="CC132" s="297">
        <v>989</v>
      </c>
      <c r="CD132" s="297">
        <v>0</v>
      </c>
      <c r="CE132" s="297">
        <v>0</v>
      </c>
      <c r="CF132" s="297">
        <v>0</v>
      </c>
      <c r="CG132" s="297">
        <v>0</v>
      </c>
      <c r="CH132" s="297">
        <v>0</v>
      </c>
      <c r="CI132" s="297">
        <v>989</v>
      </c>
    </row>
    <row r="133" spans="1:87">
      <c r="A133" s="295">
        <v>33027</v>
      </c>
      <c r="B133" s="296" t="s">
        <v>484</v>
      </c>
      <c r="C133" s="299">
        <v>6317</v>
      </c>
      <c r="D133" s="297">
        <v>-237967</v>
      </c>
      <c r="E133" s="297">
        <v>10786</v>
      </c>
      <c r="F133" s="297">
        <v>331842</v>
      </c>
      <c r="G133" s="297">
        <v>0</v>
      </c>
      <c r="H133" s="297">
        <v>0</v>
      </c>
      <c r="I133" s="297">
        <v>110978</v>
      </c>
      <c r="J133" s="300">
        <v>9812142</v>
      </c>
      <c r="K133" s="301">
        <v>11575288</v>
      </c>
      <c r="L133" s="301">
        <v>8376176</v>
      </c>
      <c r="M133" s="301">
        <v>8100803</v>
      </c>
      <c r="N133" s="301">
        <v>12018878</v>
      </c>
      <c r="O133" s="300">
        <v>824836.02859700006</v>
      </c>
      <c r="P133" s="301">
        <v>415195.83999999997</v>
      </c>
      <c r="Q133" s="301">
        <v>409640.18859700009</v>
      </c>
      <c r="R133" s="398">
        <v>6.8900000000000003E-2</v>
      </c>
      <c r="S133" s="399">
        <v>3.6822100000000001E-4</v>
      </c>
      <c r="T133" s="400">
        <v>9812142</v>
      </c>
      <c r="U133" s="400">
        <v>6026064.4412191575</v>
      </c>
      <c r="V133" s="401">
        <v>1.6282836162327641</v>
      </c>
      <c r="W133" s="401">
        <v>0.1072915126032212</v>
      </c>
      <c r="X133" s="397">
        <v>1489003</v>
      </c>
      <c r="Y133" s="297">
        <v>563522</v>
      </c>
      <c r="Z133" s="297">
        <v>425473</v>
      </c>
      <c r="AA133" s="297">
        <v>333700</v>
      </c>
      <c r="AB133" s="297">
        <v>166308</v>
      </c>
      <c r="AC133" s="297">
        <v>0</v>
      </c>
      <c r="AD133" s="297">
        <v>0</v>
      </c>
      <c r="AE133" s="297">
        <v>1489003</v>
      </c>
      <c r="AF133" s="299">
        <v>0</v>
      </c>
      <c r="AG133" s="299">
        <v>0</v>
      </c>
      <c r="AH133" s="299">
        <v>0</v>
      </c>
      <c r="AI133" s="299">
        <v>0</v>
      </c>
      <c r="AJ133" s="299">
        <v>0</v>
      </c>
      <c r="AK133" s="299">
        <v>0</v>
      </c>
      <c r="AL133" s="299">
        <v>0</v>
      </c>
      <c r="AM133" s="297">
        <v>0</v>
      </c>
      <c r="AN133" s="397">
        <v>1062954</v>
      </c>
      <c r="AO133" s="297">
        <v>379489</v>
      </c>
      <c r="AP133" s="297">
        <v>267496</v>
      </c>
      <c r="AQ133" s="297">
        <v>267496</v>
      </c>
      <c r="AR133" s="297">
        <v>148473</v>
      </c>
      <c r="AS133" s="297">
        <v>0</v>
      </c>
      <c r="AT133" s="297">
        <v>0</v>
      </c>
      <c r="AU133" s="297">
        <v>1062954</v>
      </c>
      <c r="AV133" s="299">
        <v>2617800</v>
      </c>
      <c r="AW133" s="297">
        <v>984907</v>
      </c>
      <c r="AX133" s="297">
        <v>984907</v>
      </c>
      <c r="AY133" s="297">
        <v>647987</v>
      </c>
      <c r="AZ133" s="297">
        <v>0</v>
      </c>
      <c r="BA133" s="297">
        <v>0</v>
      </c>
      <c r="BB133" s="297">
        <v>0</v>
      </c>
      <c r="BC133" s="297">
        <v>2617800</v>
      </c>
      <c r="BD133" s="397">
        <v>89298</v>
      </c>
      <c r="BE133" s="297">
        <v>30386</v>
      </c>
      <c r="BF133" s="297">
        <v>26531</v>
      </c>
      <c r="BG133" s="297">
        <v>26531</v>
      </c>
      <c r="BH133" s="297">
        <v>5850</v>
      </c>
      <c r="BI133" s="297">
        <v>0</v>
      </c>
      <c r="BJ133" s="297">
        <v>0</v>
      </c>
      <c r="BK133" s="297">
        <v>89298</v>
      </c>
      <c r="BL133" s="299">
        <v>10914</v>
      </c>
      <c r="BM133" s="297">
        <v>5457</v>
      </c>
      <c r="BN133" s="297">
        <v>5457</v>
      </c>
      <c r="BO133" s="297">
        <v>0</v>
      </c>
      <c r="BP133" s="297">
        <v>0</v>
      </c>
      <c r="BQ133" s="297">
        <v>0</v>
      </c>
      <c r="BR133" s="297">
        <v>0</v>
      </c>
      <c r="BS133" s="297">
        <v>10914</v>
      </c>
      <c r="BT133" s="397">
        <v>108051</v>
      </c>
      <c r="BU133" s="297">
        <v>32897</v>
      </c>
      <c r="BV133" s="297">
        <v>32897</v>
      </c>
      <c r="BW133" s="297">
        <v>31046</v>
      </c>
      <c r="BX133" s="297">
        <v>11211</v>
      </c>
      <c r="BY133" s="297">
        <v>0</v>
      </c>
      <c r="BZ133" s="297">
        <v>0</v>
      </c>
      <c r="CA133" s="297">
        <v>108051</v>
      </c>
      <c r="CB133" s="299">
        <v>9614</v>
      </c>
      <c r="CC133" s="297">
        <v>9614</v>
      </c>
      <c r="CD133" s="297">
        <v>0</v>
      </c>
      <c r="CE133" s="297">
        <v>0</v>
      </c>
      <c r="CF133" s="297">
        <v>0</v>
      </c>
      <c r="CG133" s="297">
        <v>0</v>
      </c>
      <c r="CH133" s="297">
        <v>0</v>
      </c>
      <c r="CI133" s="297">
        <v>9614</v>
      </c>
    </row>
    <row r="134" spans="1:87">
      <c r="A134" s="295">
        <v>33100</v>
      </c>
      <c r="B134" s="296" t="s">
        <v>485</v>
      </c>
      <c r="C134" s="299">
        <v>-5508142</v>
      </c>
      <c r="D134" s="297">
        <v>-5365466</v>
      </c>
      <c r="E134" s="297">
        <v>-2254094</v>
      </c>
      <c r="F134" s="297">
        <v>1897703</v>
      </c>
      <c r="G134" s="297">
        <v>0</v>
      </c>
      <c r="H134" s="297">
        <v>0</v>
      </c>
      <c r="I134" s="297">
        <v>-11229999</v>
      </c>
      <c r="J134" s="300">
        <v>76794096</v>
      </c>
      <c r="K134" s="301">
        <v>90593248</v>
      </c>
      <c r="L134" s="301">
        <v>65555600</v>
      </c>
      <c r="M134" s="301">
        <v>63400410</v>
      </c>
      <c r="N134" s="301">
        <v>94064971</v>
      </c>
      <c r="O134" s="300">
        <v>6455525.9619003003</v>
      </c>
      <c r="P134" s="301">
        <v>4049258.21</v>
      </c>
      <c r="Q134" s="301">
        <v>2406267.7519003004</v>
      </c>
      <c r="R134" s="398">
        <v>6.8900000000000003E-2</v>
      </c>
      <c r="S134" s="399">
        <v>2.8818579000000001E-3</v>
      </c>
      <c r="T134" s="400">
        <v>76794096</v>
      </c>
      <c r="U134" s="400">
        <v>58770075.616835989</v>
      </c>
      <c r="V134" s="401">
        <v>1.3066870374759332</v>
      </c>
      <c r="W134" s="401">
        <v>0.1072915126032212</v>
      </c>
      <c r="X134" s="397">
        <v>3575802</v>
      </c>
      <c r="Y134" s="297">
        <v>991214</v>
      </c>
      <c r="Z134" s="297">
        <v>991214</v>
      </c>
      <c r="AA134" s="297">
        <v>991214</v>
      </c>
      <c r="AB134" s="297">
        <v>602160</v>
      </c>
      <c r="AC134" s="297">
        <v>0</v>
      </c>
      <c r="AD134" s="297">
        <v>0</v>
      </c>
      <c r="AE134" s="297">
        <v>3575802</v>
      </c>
      <c r="AF134" s="299">
        <v>4020777</v>
      </c>
      <c r="AG134" s="299">
        <v>2138425</v>
      </c>
      <c r="AH134" s="299">
        <v>1164308</v>
      </c>
      <c r="AI134" s="299">
        <v>718044</v>
      </c>
      <c r="AJ134" s="299">
        <v>0</v>
      </c>
      <c r="AK134" s="299">
        <v>0</v>
      </c>
      <c r="AL134" s="299">
        <v>0</v>
      </c>
      <c r="AM134" s="297">
        <v>4020777</v>
      </c>
      <c r="AN134" s="397">
        <v>8319138</v>
      </c>
      <c r="AO134" s="297">
        <v>2970050</v>
      </c>
      <c r="AP134" s="297">
        <v>2093537</v>
      </c>
      <c r="AQ134" s="297">
        <v>2093537</v>
      </c>
      <c r="AR134" s="297">
        <v>1162015</v>
      </c>
      <c r="AS134" s="297">
        <v>0</v>
      </c>
      <c r="AT134" s="297">
        <v>0</v>
      </c>
      <c r="AU134" s="297">
        <v>8319138</v>
      </c>
      <c r="AV134" s="299">
        <v>20488045</v>
      </c>
      <c r="AW134" s="297">
        <v>7708310</v>
      </c>
      <c r="AX134" s="297">
        <v>7708310</v>
      </c>
      <c r="AY134" s="297">
        <v>5071425</v>
      </c>
      <c r="AZ134" s="297">
        <v>0</v>
      </c>
      <c r="BA134" s="297">
        <v>0</v>
      </c>
      <c r="BB134" s="297">
        <v>0</v>
      </c>
      <c r="BC134" s="297">
        <v>20488045</v>
      </c>
      <c r="BD134" s="397">
        <v>698886</v>
      </c>
      <c r="BE134" s="297">
        <v>237813</v>
      </c>
      <c r="BF134" s="297">
        <v>207643</v>
      </c>
      <c r="BG134" s="297">
        <v>207643</v>
      </c>
      <c r="BH134" s="297">
        <v>45787</v>
      </c>
      <c r="BI134" s="297">
        <v>0</v>
      </c>
      <c r="BJ134" s="297">
        <v>0</v>
      </c>
      <c r="BK134" s="297">
        <v>698886</v>
      </c>
      <c r="BL134" s="299">
        <v>85414</v>
      </c>
      <c r="BM134" s="297">
        <v>42707</v>
      </c>
      <c r="BN134" s="297">
        <v>42707</v>
      </c>
      <c r="BO134" s="297">
        <v>0</v>
      </c>
      <c r="BP134" s="297">
        <v>0</v>
      </c>
      <c r="BQ134" s="297">
        <v>0</v>
      </c>
      <c r="BR134" s="297">
        <v>0</v>
      </c>
      <c r="BS134" s="297">
        <v>85414</v>
      </c>
      <c r="BT134" s="397">
        <v>845653</v>
      </c>
      <c r="BU134" s="297">
        <v>257466</v>
      </c>
      <c r="BV134" s="297">
        <v>257466</v>
      </c>
      <c r="BW134" s="297">
        <v>242981</v>
      </c>
      <c r="BX134" s="297">
        <v>87741</v>
      </c>
      <c r="BY134" s="297">
        <v>0</v>
      </c>
      <c r="BZ134" s="297">
        <v>0</v>
      </c>
      <c r="CA134" s="297">
        <v>845653</v>
      </c>
      <c r="CB134" s="299">
        <v>75243</v>
      </c>
      <c r="CC134" s="297">
        <v>75243</v>
      </c>
      <c r="CD134" s="297">
        <v>0</v>
      </c>
      <c r="CE134" s="297">
        <v>0</v>
      </c>
      <c r="CF134" s="297">
        <v>0</v>
      </c>
      <c r="CG134" s="297">
        <v>0</v>
      </c>
      <c r="CH134" s="297">
        <v>0</v>
      </c>
      <c r="CI134" s="297">
        <v>75243</v>
      </c>
    </row>
    <row r="135" spans="1:87">
      <c r="A135" s="295">
        <v>33105</v>
      </c>
      <c r="B135" s="296" t="s">
        <v>486</v>
      </c>
      <c r="C135" s="299">
        <v>-362064</v>
      </c>
      <c r="D135" s="297">
        <v>-301139</v>
      </c>
      <c r="E135" s="297">
        <v>20663</v>
      </c>
      <c r="F135" s="297">
        <v>338578</v>
      </c>
      <c r="G135" s="297">
        <v>0</v>
      </c>
      <c r="H135" s="297">
        <v>0</v>
      </c>
      <c r="I135" s="297">
        <v>-303962</v>
      </c>
      <c r="J135" s="300">
        <v>9886789</v>
      </c>
      <c r="K135" s="301">
        <v>11663349</v>
      </c>
      <c r="L135" s="301">
        <v>8439899</v>
      </c>
      <c r="M135" s="301">
        <v>8162431</v>
      </c>
      <c r="N135" s="301">
        <v>12110313</v>
      </c>
      <c r="O135" s="300">
        <v>831111.10027109995</v>
      </c>
      <c r="P135" s="301">
        <v>518969.55</v>
      </c>
      <c r="Q135" s="301">
        <v>312141.55027109996</v>
      </c>
      <c r="R135" s="398">
        <v>6.8900000000000003E-2</v>
      </c>
      <c r="S135" s="399">
        <v>3.7102229999999998E-4</v>
      </c>
      <c r="T135" s="400">
        <v>9886789</v>
      </c>
      <c r="U135" s="400">
        <v>7532214.0783744557</v>
      </c>
      <c r="V135" s="401">
        <v>1.3126006373591668</v>
      </c>
      <c r="W135" s="401">
        <v>0.1072915126032212</v>
      </c>
      <c r="X135" s="397">
        <v>1252514</v>
      </c>
      <c r="Y135" s="297">
        <v>367348</v>
      </c>
      <c r="Z135" s="297">
        <v>367348</v>
      </c>
      <c r="AA135" s="297">
        <v>346033</v>
      </c>
      <c r="AB135" s="297">
        <v>171785</v>
      </c>
      <c r="AC135" s="297">
        <v>0</v>
      </c>
      <c r="AD135" s="297">
        <v>0</v>
      </c>
      <c r="AE135" s="297">
        <v>1252514</v>
      </c>
      <c r="AF135" s="299">
        <v>167968</v>
      </c>
      <c r="AG135" s="299">
        <v>167968</v>
      </c>
      <c r="AH135" s="299">
        <v>0</v>
      </c>
      <c r="AI135" s="299">
        <v>0</v>
      </c>
      <c r="AJ135" s="299">
        <v>0</v>
      </c>
      <c r="AK135" s="299">
        <v>0</v>
      </c>
      <c r="AL135" s="299">
        <v>0</v>
      </c>
      <c r="AM135" s="297">
        <v>167968</v>
      </c>
      <c r="AN135" s="397">
        <v>1071040</v>
      </c>
      <c r="AO135" s="297">
        <v>382377</v>
      </c>
      <c r="AP135" s="297">
        <v>269531</v>
      </c>
      <c r="AQ135" s="297">
        <v>269531</v>
      </c>
      <c r="AR135" s="297">
        <v>149603</v>
      </c>
      <c r="AS135" s="297">
        <v>0</v>
      </c>
      <c r="AT135" s="297">
        <v>0</v>
      </c>
      <c r="AU135" s="297">
        <v>1071040</v>
      </c>
      <c r="AV135" s="299">
        <v>2637716</v>
      </c>
      <c r="AW135" s="297">
        <v>992400</v>
      </c>
      <c r="AX135" s="297">
        <v>992400</v>
      </c>
      <c r="AY135" s="297">
        <v>652916</v>
      </c>
      <c r="AZ135" s="297">
        <v>0</v>
      </c>
      <c r="BA135" s="297">
        <v>0</v>
      </c>
      <c r="BB135" s="297">
        <v>0</v>
      </c>
      <c r="BC135" s="297">
        <v>2637716</v>
      </c>
      <c r="BD135" s="397">
        <v>89978</v>
      </c>
      <c r="BE135" s="297">
        <v>30617</v>
      </c>
      <c r="BF135" s="297">
        <v>26733</v>
      </c>
      <c r="BG135" s="297">
        <v>26733</v>
      </c>
      <c r="BH135" s="297">
        <v>5895</v>
      </c>
      <c r="BI135" s="297">
        <v>0</v>
      </c>
      <c r="BJ135" s="297">
        <v>0</v>
      </c>
      <c r="BK135" s="297">
        <v>89978</v>
      </c>
      <c r="BL135" s="299">
        <v>10996</v>
      </c>
      <c r="BM135" s="297">
        <v>5498</v>
      </c>
      <c r="BN135" s="297">
        <v>5498</v>
      </c>
      <c r="BO135" s="297">
        <v>0</v>
      </c>
      <c r="BP135" s="297">
        <v>0</v>
      </c>
      <c r="BQ135" s="297">
        <v>0</v>
      </c>
      <c r="BR135" s="297">
        <v>0</v>
      </c>
      <c r="BS135" s="297">
        <v>10996</v>
      </c>
      <c r="BT135" s="397">
        <v>108873</v>
      </c>
      <c r="BU135" s="297">
        <v>33147</v>
      </c>
      <c r="BV135" s="297">
        <v>33147</v>
      </c>
      <c r="BW135" s="297">
        <v>31282</v>
      </c>
      <c r="BX135" s="297">
        <v>11296</v>
      </c>
      <c r="BY135" s="297">
        <v>0</v>
      </c>
      <c r="BZ135" s="297">
        <v>0</v>
      </c>
      <c r="CA135" s="297">
        <v>108873</v>
      </c>
      <c r="CB135" s="299">
        <v>9687</v>
      </c>
      <c r="CC135" s="297">
        <v>9687</v>
      </c>
      <c r="CD135" s="297">
        <v>0</v>
      </c>
      <c r="CE135" s="297">
        <v>0</v>
      </c>
      <c r="CF135" s="297">
        <v>0</v>
      </c>
      <c r="CG135" s="297">
        <v>0</v>
      </c>
      <c r="CH135" s="297">
        <v>0</v>
      </c>
      <c r="CI135" s="297">
        <v>9687</v>
      </c>
    </row>
    <row r="136" spans="1:87">
      <c r="A136" s="295">
        <v>33200</v>
      </c>
      <c r="B136" s="296" t="s">
        <v>487</v>
      </c>
      <c r="C136" s="299">
        <v>-22575887</v>
      </c>
      <c r="D136" s="297">
        <v>-27237121</v>
      </c>
      <c r="E136" s="297">
        <v>-17383904</v>
      </c>
      <c r="F136" s="297">
        <v>2081854</v>
      </c>
      <c r="G136" s="297">
        <v>0</v>
      </c>
      <c r="H136" s="297">
        <v>0</v>
      </c>
      <c r="I136" s="297">
        <v>-65115058</v>
      </c>
      <c r="J136" s="300">
        <v>354433593</v>
      </c>
      <c r="K136" s="301">
        <v>418121864</v>
      </c>
      <c r="L136" s="301">
        <v>302563715</v>
      </c>
      <c r="M136" s="301">
        <v>292616704</v>
      </c>
      <c r="N136" s="301">
        <v>434145169</v>
      </c>
      <c r="O136" s="300">
        <v>29794676.708820499</v>
      </c>
      <c r="P136" s="301">
        <v>18260374.48</v>
      </c>
      <c r="Q136" s="301">
        <v>11534302.228820499</v>
      </c>
      <c r="R136" s="398">
        <v>6.8900000000000003E-2</v>
      </c>
      <c r="S136" s="399">
        <v>1.33008565E-2</v>
      </c>
      <c r="T136" s="400">
        <v>354433593</v>
      </c>
      <c r="U136" s="400">
        <v>265027205.80551523</v>
      </c>
      <c r="V136" s="401">
        <v>1.3373479598924414</v>
      </c>
      <c r="W136" s="401">
        <v>0.1072915126032212</v>
      </c>
      <c r="X136" s="397">
        <v>6792400</v>
      </c>
      <c r="Y136" s="297">
        <v>3629100</v>
      </c>
      <c r="Z136" s="297">
        <v>2805278</v>
      </c>
      <c r="AA136" s="297">
        <v>358022</v>
      </c>
      <c r="AB136" s="297">
        <v>0</v>
      </c>
      <c r="AC136" s="297">
        <v>0</v>
      </c>
      <c r="AD136" s="297">
        <v>0</v>
      </c>
      <c r="AE136" s="297">
        <v>6792400</v>
      </c>
      <c r="AF136" s="299">
        <v>22130514</v>
      </c>
      <c r="AG136" s="299">
        <v>6077651</v>
      </c>
      <c r="AH136" s="299">
        <v>6077651</v>
      </c>
      <c r="AI136" s="299">
        <v>6077651</v>
      </c>
      <c r="AJ136" s="299">
        <v>3897561</v>
      </c>
      <c r="AK136" s="299">
        <v>0</v>
      </c>
      <c r="AL136" s="299">
        <v>0</v>
      </c>
      <c r="AM136" s="297">
        <v>22130514</v>
      </c>
      <c r="AN136" s="397">
        <v>38395947</v>
      </c>
      <c r="AO136" s="297">
        <v>13707896</v>
      </c>
      <c r="AP136" s="297">
        <v>9662459</v>
      </c>
      <c r="AQ136" s="297">
        <v>9662459</v>
      </c>
      <c r="AR136" s="297">
        <v>5363134</v>
      </c>
      <c r="AS136" s="297">
        <v>0</v>
      </c>
      <c r="AT136" s="297">
        <v>0</v>
      </c>
      <c r="AU136" s="297">
        <v>38395947</v>
      </c>
      <c r="AV136" s="299">
        <v>94560022</v>
      </c>
      <c r="AW136" s="297">
        <v>35576746</v>
      </c>
      <c r="AX136" s="297">
        <v>35576746</v>
      </c>
      <c r="AY136" s="297">
        <v>23406530</v>
      </c>
      <c r="AZ136" s="297">
        <v>0</v>
      </c>
      <c r="BA136" s="297">
        <v>0</v>
      </c>
      <c r="BB136" s="297">
        <v>0</v>
      </c>
      <c r="BC136" s="297">
        <v>94560022</v>
      </c>
      <c r="BD136" s="397">
        <v>3225619</v>
      </c>
      <c r="BE136" s="297">
        <v>1097598</v>
      </c>
      <c r="BF136" s="297">
        <v>958349</v>
      </c>
      <c r="BG136" s="297">
        <v>958349</v>
      </c>
      <c r="BH136" s="297">
        <v>211323</v>
      </c>
      <c r="BI136" s="297">
        <v>0</v>
      </c>
      <c r="BJ136" s="297">
        <v>0</v>
      </c>
      <c r="BK136" s="297">
        <v>3225619</v>
      </c>
      <c r="BL136" s="299">
        <v>394222</v>
      </c>
      <c r="BM136" s="297">
        <v>197111</v>
      </c>
      <c r="BN136" s="297">
        <v>197111</v>
      </c>
      <c r="BO136" s="297">
        <v>0</v>
      </c>
      <c r="BP136" s="297">
        <v>0</v>
      </c>
      <c r="BQ136" s="297">
        <v>0</v>
      </c>
      <c r="BR136" s="297">
        <v>0</v>
      </c>
      <c r="BS136" s="297">
        <v>394222</v>
      </c>
      <c r="BT136" s="397">
        <v>3903008</v>
      </c>
      <c r="BU136" s="297">
        <v>1188301</v>
      </c>
      <c r="BV136" s="297">
        <v>1188301</v>
      </c>
      <c r="BW136" s="297">
        <v>1121448</v>
      </c>
      <c r="BX136" s="297">
        <v>404958</v>
      </c>
      <c r="BY136" s="297">
        <v>0</v>
      </c>
      <c r="BZ136" s="297">
        <v>0</v>
      </c>
      <c r="CA136" s="297">
        <v>3903008</v>
      </c>
      <c r="CB136" s="299">
        <v>347274</v>
      </c>
      <c r="CC136" s="297">
        <v>347274</v>
      </c>
      <c r="CD136" s="297">
        <v>0</v>
      </c>
      <c r="CE136" s="297">
        <v>0</v>
      </c>
      <c r="CF136" s="297">
        <v>0</v>
      </c>
      <c r="CG136" s="297">
        <v>0</v>
      </c>
      <c r="CH136" s="297">
        <v>0</v>
      </c>
      <c r="CI136" s="297">
        <v>347274</v>
      </c>
    </row>
    <row r="137" spans="1:87">
      <c r="A137" s="295">
        <v>33202</v>
      </c>
      <c r="B137" s="296" t="s">
        <v>488</v>
      </c>
      <c r="C137" s="299">
        <v>-251468</v>
      </c>
      <c r="D137" s="297">
        <v>-284706</v>
      </c>
      <c r="E137" s="297">
        <v>-247637</v>
      </c>
      <c r="F137" s="297">
        <v>109442</v>
      </c>
      <c r="G137" s="297">
        <v>0</v>
      </c>
      <c r="H137" s="297">
        <v>0</v>
      </c>
      <c r="I137" s="297">
        <v>-674369</v>
      </c>
      <c r="J137" s="300">
        <v>7029487</v>
      </c>
      <c r="K137" s="301">
        <v>8292618</v>
      </c>
      <c r="L137" s="301">
        <v>6000751</v>
      </c>
      <c r="M137" s="301">
        <v>5803472</v>
      </c>
      <c r="N137" s="301">
        <v>8610408</v>
      </c>
      <c r="O137" s="300">
        <v>590918.30037770001</v>
      </c>
      <c r="P137" s="301">
        <v>272924.53999999998</v>
      </c>
      <c r="Q137" s="301">
        <v>317993.76037770003</v>
      </c>
      <c r="R137" s="398">
        <v>6.8900000000000003E-2</v>
      </c>
      <c r="S137" s="399">
        <v>2.6379609999999999E-4</v>
      </c>
      <c r="T137" s="400">
        <v>7029487</v>
      </c>
      <c r="U137" s="400">
        <v>3961168.9404934682</v>
      </c>
      <c r="V137" s="401">
        <v>1.7745991412131723</v>
      </c>
      <c r="W137" s="401">
        <v>0.1072915126032212</v>
      </c>
      <c r="X137" s="397">
        <v>683064</v>
      </c>
      <c r="Y137" s="297">
        <v>296650</v>
      </c>
      <c r="Z137" s="297">
        <v>296650</v>
      </c>
      <c r="AA137" s="297">
        <v>89764</v>
      </c>
      <c r="AB137" s="297">
        <v>0</v>
      </c>
      <c r="AC137" s="297">
        <v>0</v>
      </c>
      <c r="AD137" s="297">
        <v>0</v>
      </c>
      <c r="AE137" s="297">
        <v>683064</v>
      </c>
      <c r="AF137" s="299">
        <v>370206</v>
      </c>
      <c r="AG137" s="299">
        <v>148932</v>
      </c>
      <c r="AH137" s="299">
        <v>106063</v>
      </c>
      <c r="AI137" s="299">
        <v>106063</v>
      </c>
      <c r="AJ137" s="299">
        <v>9148</v>
      </c>
      <c r="AK137" s="299">
        <v>0</v>
      </c>
      <c r="AL137" s="299">
        <v>0</v>
      </c>
      <c r="AM137" s="297">
        <v>370206</v>
      </c>
      <c r="AN137" s="397">
        <v>761507</v>
      </c>
      <c r="AO137" s="297">
        <v>271869</v>
      </c>
      <c r="AP137" s="297">
        <v>191636</v>
      </c>
      <c r="AQ137" s="297">
        <v>191636</v>
      </c>
      <c r="AR137" s="297">
        <v>106367</v>
      </c>
      <c r="AS137" s="297">
        <v>0</v>
      </c>
      <c r="AT137" s="297">
        <v>0</v>
      </c>
      <c r="AU137" s="297">
        <v>761507</v>
      </c>
      <c r="AV137" s="299">
        <v>1875410</v>
      </c>
      <c r="AW137" s="297">
        <v>705594</v>
      </c>
      <c r="AX137" s="297">
        <v>705594</v>
      </c>
      <c r="AY137" s="297">
        <v>464222</v>
      </c>
      <c r="AZ137" s="297">
        <v>0</v>
      </c>
      <c r="BA137" s="297">
        <v>0</v>
      </c>
      <c r="BB137" s="297">
        <v>0</v>
      </c>
      <c r="BC137" s="297">
        <v>1875410</v>
      </c>
      <c r="BD137" s="397">
        <v>63974</v>
      </c>
      <c r="BE137" s="297">
        <v>21769</v>
      </c>
      <c r="BF137" s="297">
        <v>19007</v>
      </c>
      <c r="BG137" s="297">
        <v>19007</v>
      </c>
      <c r="BH137" s="297">
        <v>4191</v>
      </c>
      <c r="BI137" s="297">
        <v>0</v>
      </c>
      <c r="BJ137" s="297">
        <v>0</v>
      </c>
      <c r="BK137" s="297">
        <v>63974</v>
      </c>
      <c r="BL137" s="299">
        <v>7818</v>
      </c>
      <c r="BM137" s="297">
        <v>3909</v>
      </c>
      <c r="BN137" s="297">
        <v>3909</v>
      </c>
      <c r="BO137" s="297">
        <v>0</v>
      </c>
      <c r="BP137" s="297">
        <v>0</v>
      </c>
      <c r="BQ137" s="297">
        <v>0</v>
      </c>
      <c r="BR137" s="297">
        <v>0</v>
      </c>
      <c r="BS137" s="297">
        <v>7818</v>
      </c>
      <c r="BT137" s="397">
        <v>77408</v>
      </c>
      <c r="BU137" s="297">
        <v>23568</v>
      </c>
      <c r="BV137" s="297">
        <v>23568</v>
      </c>
      <c r="BW137" s="297">
        <v>22242</v>
      </c>
      <c r="BX137" s="297">
        <v>8032</v>
      </c>
      <c r="BY137" s="297">
        <v>0</v>
      </c>
      <c r="BZ137" s="297">
        <v>0</v>
      </c>
      <c r="CA137" s="297">
        <v>77408</v>
      </c>
      <c r="CB137" s="299">
        <v>6887</v>
      </c>
      <c r="CC137" s="297">
        <v>6887</v>
      </c>
      <c r="CD137" s="297">
        <v>0</v>
      </c>
      <c r="CE137" s="297">
        <v>0</v>
      </c>
      <c r="CF137" s="297">
        <v>0</v>
      </c>
      <c r="CG137" s="297">
        <v>0</v>
      </c>
      <c r="CH137" s="297">
        <v>0</v>
      </c>
      <c r="CI137" s="297">
        <v>6887</v>
      </c>
    </row>
    <row r="138" spans="1:87">
      <c r="A138" s="295">
        <v>33203</v>
      </c>
      <c r="B138" s="296" t="s">
        <v>489</v>
      </c>
      <c r="C138" s="299">
        <v>144130</v>
      </c>
      <c r="D138" s="297">
        <v>85493</v>
      </c>
      <c r="E138" s="297">
        <v>79930</v>
      </c>
      <c r="F138" s="297">
        <v>100326</v>
      </c>
      <c r="G138" s="297">
        <v>0</v>
      </c>
      <c r="H138" s="297">
        <v>0</v>
      </c>
      <c r="I138" s="297">
        <v>409879</v>
      </c>
      <c r="J138" s="300">
        <v>4670121</v>
      </c>
      <c r="K138" s="301">
        <v>5509297</v>
      </c>
      <c r="L138" s="301">
        <v>3986669</v>
      </c>
      <c r="M138" s="301">
        <v>3855604</v>
      </c>
      <c r="N138" s="301">
        <v>5720425</v>
      </c>
      <c r="O138" s="300">
        <v>392583.42959199997</v>
      </c>
      <c r="P138" s="301">
        <v>269283.91000000003</v>
      </c>
      <c r="Q138" s="301">
        <v>123299.51959199994</v>
      </c>
      <c r="R138" s="398">
        <v>6.8900000000000003E-2</v>
      </c>
      <c r="S138" s="399">
        <v>1.7525599999999999E-4</v>
      </c>
      <c r="T138" s="400">
        <v>4670121</v>
      </c>
      <c r="U138" s="400">
        <v>3908329.6081277216</v>
      </c>
      <c r="V138" s="401">
        <v>1.194914827625609</v>
      </c>
      <c r="W138" s="401">
        <v>0.1072915126032212</v>
      </c>
      <c r="X138" s="397">
        <v>1065755</v>
      </c>
      <c r="Y138" s="297">
        <v>409334</v>
      </c>
      <c r="Z138" s="297">
        <v>401260</v>
      </c>
      <c r="AA138" s="297">
        <v>233622</v>
      </c>
      <c r="AB138" s="297">
        <v>21539</v>
      </c>
      <c r="AC138" s="297">
        <v>0</v>
      </c>
      <c r="AD138" s="297">
        <v>0</v>
      </c>
      <c r="AE138" s="297">
        <v>1065755</v>
      </c>
      <c r="AF138" s="299">
        <v>0</v>
      </c>
      <c r="AG138" s="299">
        <v>0</v>
      </c>
      <c r="AH138" s="299">
        <v>0</v>
      </c>
      <c r="AI138" s="299">
        <v>0</v>
      </c>
      <c r="AJ138" s="299">
        <v>0</v>
      </c>
      <c r="AK138" s="299">
        <v>0</v>
      </c>
      <c r="AL138" s="299">
        <v>0</v>
      </c>
      <c r="AM138" s="297">
        <v>0</v>
      </c>
      <c r="AN138" s="397">
        <v>505916</v>
      </c>
      <c r="AO138" s="297">
        <v>180619</v>
      </c>
      <c r="AP138" s="297">
        <v>127315</v>
      </c>
      <c r="AQ138" s="297">
        <v>127315</v>
      </c>
      <c r="AR138" s="297">
        <v>70666</v>
      </c>
      <c r="AS138" s="297">
        <v>0</v>
      </c>
      <c r="AT138" s="297">
        <v>0</v>
      </c>
      <c r="AU138" s="297">
        <v>505916</v>
      </c>
      <c r="AV138" s="299">
        <v>1245951</v>
      </c>
      <c r="AW138" s="297">
        <v>468770</v>
      </c>
      <c r="AX138" s="297">
        <v>468770</v>
      </c>
      <c r="AY138" s="297">
        <v>308411</v>
      </c>
      <c r="AZ138" s="297">
        <v>0</v>
      </c>
      <c r="BA138" s="297">
        <v>0</v>
      </c>
      <c r="BB138" s="297">
        <v>0</v>
      </c>
      <c r="BC138" s="297">
        <v>1245951</v>
      </c>
      <c r="BD138" s="397">
        <v>42500</v>
      </c>
      <c r="BE138" s="297">
        <v>14462</v>
      </c>
      <c r="BF138" s="297">
        <v>12627</v>
      </c>
      <c r="BG138" s="297">
        <v>12627</v>
      </c>
      <c r="BH138" s="297">
        <v>2784</v>
      </c>
      <c r="BI138" s="297">
        <v>0</v>
      </c>
      <c r="BJ138" s="297">
        <v>0</v>
      </c>
      <c r="BK138" s="297">
        <v>42500</v>
      </c>
      <c r="BL138" s="299">
        <v>5194</v>
      </c>
      <c r="BM138" s="297">
        <v>2597</v>
      </c>
      <c r="BN138" s="297">
        <v>2597</v>
      </c>
      <c r="BO138" s="297">
        <v>0</v>
      </c>
      <c r="BP138" s="297">
        <v>0</v>
      </c>
      <c r="BQ138" s="297">
        <v>0</v>
      </c>
      <c r="BR138" s="297">
        <v>0</v>
      </c>
      <c r="BS138" s="297">
        <v>5194</v>
      </c>
      <c r="BT138" s="397">
        <v>51427</v>
      </c>
      <c r="BU138" s="297">
        <v>15657</v>
      </c>
      <c r="BV138" s="297">
        <v>15657</v>
      </c>
      <c r="BW138" s="297">
        <v>14777</v>
      </c>
      <c r="BX138" s="297">
        <v>5336</v>
      </c>
      <c r="BY138" s="297">
        <v>0</v>
      </c>
      <c r="BZ138" s="297">
        <v>0</v>
      </c>
      <c r="CA138" s="297">
        <v>51427</v>
      </c>
      <c r="CB138" s="299">
        <v>4576</v>
      </c>
      <c r="CC138" s="297">
        <v>4576</v>
      </c>
      <c r="CD138" s="297">
        <v>0</v>
      </c>
      <c r="CE138" s="297">
        <v>0</v>
      </c>
      <c r="CF138" s="297">
        <v>0</v>
      </c>
      <c r="CG138" s="297">
        <v>0</v>
      </c>
      <c r="CH138" s="297">
        <v>0</v>
      </c>
      <c r="CI138" s="297">
        <v>4576</v>
      </c>
    </row>
    <row r="139" spans="1:87">
      <c r="A139" s="295">
        <v>33204</v>
      </c>
      <c r="B139" s="296" t="s">
        <v>490</v>
      </c>
      <c r="C139" s="299">
        <v>-324171</v>
      </c>
      <c r="D139" s="297">
        <v>-540323</v>
      </c>
      <c r="E139" s="297">
        <v>-115957</v>
      </c>
      <c r="F139" s="297">
        <v>419611</v>
      </c>
      <c r="G139" s="297">
        <v>0</v>
      </c>
      <c r="H139" s="297">
        <v>0</v>
      </c>
      <c r="I139" s="297">
        <v>-560840</v>
      </c>
      <c r="J139" s="300">
        <v>11856823</v>
      </c>
      <c r="K139" s="301">
        <v>13987379</v>
      </c>
      <c r="L139" s="301">
        <v>10121626</v>
      </c>
      <c r="M139" s="301">
        <v>9788870</v>
      </c>
      <c r="N139" s="301">
        <v>14523404</v>
      </c>
      <c r="O139" s="300">
        <v>996717.6182583</v>
      </c>
      <c r="P139" s="301">
        <v>524393.56000000006</v>
      </c>
      <c r="Q139" s="301">
        <v>472324.05825829995</v>
      </c>
      <c r="R139" s="398">
        <v>6.8900000000000003E-2</v>
      </c>
      <c r="S139" s="399">
        <v>4.449519E-4</v>
      </c>
      <c r="T139" s="400">
        <v>11856823</v>
      </c>
      <c r="U139" s="400">
        <v>7610937.0101596517</v>
      </c>
      <c r="V139" s="401">
        <v>1.5578663946597666</v>
      </c>
      <c r="W139" s="401">
        <v>0.1072915126032212</v>
      </c>
      <c r="X139" s="397">
        <v>1186805</v>
      </c>
      <c r="Y139" s="297">
        <v>380927</v>
      </c>
      <c r="Z139" s="297">
        <v>293148</v>
      </c>
      <c r="AA139" s="297">
        <v>293148</v>
      </c>
      <c r="AB139" s="297">
        <v>219582</v>
      </c>
      <c r="AC139" s="297">
        <v>0</v>
      </c>
      <c r="AD139" s="297">
        <v>0</v>
      </c>
      <c r="AE139" s="297">
        <v>1186805</v>
      </c>
      <c r="AF139" s="299">
        <v>82463</v>
      </c>
      <c r="AG139" s="299">
        <v>31781</v>
      </c>
      <c r="AH139" s="299">
        <v>31781</v>
      </c>
      <c r="AI139" s="299">
        <v>18901</v>
      </c>
      <c r="AJ139" s="299">
        <v>0</v>
      </c>
      <c r="AK139" s="299">
        <v>0</v>
      </c>
      <c r="AL139" s="299">
        <v>0</v>
      </c>
      <c r="AM139" s="297">
        <v>82463</v>
      </c>
      <c r="AN139" s="397">
        <v>1284455</v>
      </c>
      <c r="AO139" s="297">
        <v>458569</v>
      </c>
      <c r="AP139" s="297">
        <v>323237</v>
      </c>
      <c r="AQ139" s="297">
        <v>323237</v>
      </c>
      <c r="AR139" s="297">
        <v>179412</v>
      </c>
      <c r="AS139" s="297">
        <v>0</v>
      </c>
      <c r="AT139" s="297">
        <v>0</v>
      </c>
      <c r="AU139" s="297">
        <v>1284455</v>
      </c>
      <c r="AV139" s="299">
        <v>3163305</v>
      </c>
      <c r="AW139" s="297">
        <v>1190144</v>
      </c>
      <c r="AX139" s="297">
        <v>1190144</v>
      </c>
      <c r="AY139" s="297">
        <v>783016</v>
      </c>
      <c r="AZ139" s="297">
        <v>0</v>
      </c>
      <c r="BA139" s="297">
        <v>0</v>
      </c>
      <c r="BB139" s="297">
        <v>0</v>
      </c>
      <c r="BC139" s="297">
        <v>3163305</v>
      </c>
      <c r="BD139" s="397">
        <v>107907</v>
      </c>
      <c r="BE139" s="297">
        <v>36718</v>
      </c>
      <c r="BF139" s="297">
        <v>32060</v>
      </c>
      <c r="BG139" s="297">
        <v>32060</v>
      </c>
      <c r="BH139" s="297">
        <v>7069</v>
      </c>
      <c r="BI139" s="297">
        <v>0</v>
      </c>
      <c r="BJ139" s="297">
        <v>0</v>
      </c>
      <c r="BK139" s="297">
        <v>107907</v>
      </c>
      <c r="BL139" s="299">
        <v>13188</v>
      </c>
      <c r="BM139" s="297">
        <v>6594</v>
      </c>
      <c r="BN139" s="297">
        <v>6594</v>
      </c>
      <c r="BO139" s="297">
        <v>0</v>
      </c>
      <c r="BP139" s="297">
        <v>0</v>
      </c>
      <c r="BQ139" s="297">
        <v>0</v>
      </c>
      <c r="BR139" s="297">
        <v>0</v>
      </c>
      <c r="BS139" s="297">
        <v>13188</v>
      </c>
      <c r="BT139" s="397">
        <v>130567</v>
      </c>
      <c r="BU139" s="297">
        <v>39752</v>
      </c>
      <c r="BV139" s="297">
        <v>39752</v>
      </c>
      <c r="BW139" s="297">
        <v>37516</v>
      </c>
      <c r="BX139" s="297">
        <v>13547</v>
      </c>
      <c r="BY139" s="297">
        <v>0</v>
      </c>
      <c r="BZ139" s="297">
        <v>0</v>
      </c>
      <c r="CA139" s="297">
        <v>130567</v>
      </c>
      <c r="CB139" s="299">
        <v>11617</v>
      </c>
      <c r="CC139" s="297">
        <v>11617</v>
      </c>
      <c r="CD139" s="297">
        <v>0</v>
      </c>
      <c r="CE139" s="297">
        <v>0</v>
      </c>
      <c r="CF139" s="297">
        <v>0</v>
      </c>
      <c r="CG139" s="297">
        <v>0</v>
      </c>
      <c r="CH139" s="297">
        <v>0</v>
      </c>
      <c r="CI139" s="297">
        <v>11617</v>
      </c>
    </row>
    <row r="140" spans="1:87">
      <c r="A140" s="295">
        <v>33205</v>
      </c>
      <c r="B140" s="296" t="s">
        <v>491</v>
      </c>
      <c r="C140" s="299">
        <v>-1255565</v>
      </c>
      <c r="D140" s="297">
        <v>-1205517</v>
      </c>
      <c r="E140" s="297">
        <v>200610</v>
      </c>
      <c r="F140" s="297">
        <v>754286</v>
      </c>
      <c r="G140" s="297">
        <v>0</v>
      </c>
      <c r="H140" s="297">
        <v>0</v>
      </c>
      <c r="I140" s="297">
        <v>-1506186</v>
      </c>
      <c r="J140" s="300">
        <v>30741510</v>
      </c>
      <c r="K140" s="301">
        <v>36265461</v>
      </c>
      <c r="L140" s="301">
        <v>26242618</v>
      </c>
      <c r="M140" s="301">
        <v>25379872</v>
      </c>
      <c r="N140" s="301">
        <v>37655229</v>
      </c>
      <c r="O140" s="300">
        <v>2584217.1174229998</v>
      </c>
      <c r="P140" s="301">
        <v>1634033.8800000006</v>
      </c>
      <c r="Q140" s="301">
        <v>950183.23742299923</v>
      </c>
      <c r="R140" s="398">
        <v>6.8900000000000003E-2</v>
      </c>
      <c r="S140" s="399">
        <v>1.1536389999999999E-3</v>
      </c>
      <c r="T140" s="400">
        <v>30741510</v>
      </c>
      <c r="U140" s="400">
        <v>23716021.480406392</v>
      </c>
      <c r="V140" s="401">
        <v>1.2962338571584571</v>
      </c>
      <c r="W140" s="401">
        <v>0.1072915126032212</v>
      </c>
      <c r="X140" s="397">
        <v>3872569</v>
      </c>
      <c r="Y140" s="297">
        <v>1212301</v>
      </c>
      <c r="Z140" s="297">
        <v>1212301</v>
      </c>
      <c r="AA140" s="297">
        <v>1212301</v>
      </c>
      <c r="AB140" s="297">
        <v>235666</v>
      </c>
      <c r="AC140" s="297">
        <v>0</v>
      </c>
      <c r="AD140" s="297">
        <v>0</v>
      </c>
      <c r="AE140" s="297">
        <v>3872569</v>
      </c>
      <c r="AF140" s="299">
        <v>1061393</v>
      </c>
      <c r="AG140" s="299">
        <v>722138</v>
      </c>
      <c r="AH140" s="299">
        <v>339255</v>
      </c>
      <c r="AI140" s="299">
        <v>0</v>
      </c>
      <c r="AJ140" s="299">
        <v>0</v>
      </c>
      <c r="AK140" s="299">
        <v>0</v>
      </c>
      <c r="AL140" s="299">
        <v>0</v>
      </c>
      <c r="AM140" s="297">
        <v>1061393</v>
      </c>
      <c r="AN140" s="397">
        <v>3330241</v>
      </c>
      <c r="AO140" s="297">
        <v>1188943</v>
      </c>
      <c r="AP140" s="297">
        <v>838066</v>
      </c>
      <c r="AQ140" s="297">
        <v>838066</v>
      </c>
      <c r="AR140" s="297">
        <v>465167</v>
      </c>
      <c r="AS140" s="297">
        <v>0</v>
      </c>
      <c r="AT140" s="297">
        <v>0</v>
      </c>
      <c r="AU140" s="297">
        <v>3330241</v>
      </c>
      <c r="AV140" s="299">
        <v>8201587</v>
      </c>
      <c r="AW140" s="297">
        <v>3085720</v>
      </c>
      <c r="AX140" s="297">
        <v>3085720</v>
      </c>
      <c r="AY140" s="297">
        <v>2030146</v>
      </c>
      <c r="AZ140" s="297">
        <v>0</v>
      </c>
      <c r="BA140" s="297">
        <v>0</v>
      </c>
      <c r="BB140" s="297">
        <v>0</v>
      </c>
      <c r="BC140" s="297">
        <v>8201587</v>
      </c>
      <c r="BD140" s="397">
        <v>279772</v>
      </c>
      <c r="BE140" s="297">
        <v>95199</v>
      </c>
      <c r="BF140" s="297">
        <v>83122</v>
      </c>
      <c r="BG140" s="297">
        <v>83122</v>
      </c>
      <c r="BH140" s="297">
        <v>18329</v>
      </c>
      <c r="BI140" s="297">
        <v>0</v>
      </c>
      <c r="BJ140" s="297">
        <v>0</v>
      </c>
      <c r="BK140" s="297">
        <v>279772</v>
      </c>
      <c r="BL140" s="299">
        <v>34192</v>
      </c>
      <c r="BM140" s="297">
        <v>17096</v>
      </c>
      <c r="BN140" s="297">
        <v>17096</v>
      </c>
      <c r="BO140" s="297">
        <v>0</v>
      </c>
      <c r="BP140" s="297">
        <v>0</v>
      </c>
      <c r="BQ140" s="297">
        <v>0</v>
      </c>
      <c r="BR140" s="297">
        <v>0</v>
      </c>
      <c r="BS140" s="297">
        <v>34192</v>
      </c>
      <c r="BT140" s="397">
        <v>338524</v>
      </c>
      <c r="BU140" s="297">
        <v>103066</v>
      </c>
      <c r="BV140" s="297">
        <v>103066</v>
      </c>
      <c r="BW140" s="297">
        <v>97268</v>
      </c>
      <c r="BX140" s="297">
        <v>35124</v>
      </c>
      <c r="BY140" s="297">
        <v>0</v>
      </c>
      <c r="BZ140" s="297">
        <v>0</v>
      </c>
      <c r="CA140" s="297">
        <v>338524</v>
      </c>
      <c r="CB140" s="299">
        <v>30121</v>
      </c>
      <c r="CC140" s="297">
        <v>30121</v>
      </c>
      <c r="CD140" s="297">
        <v>0</v>
      </c>
      <c r="CE140" s="297">
        <v>0</v>
      </c>
      <c r="CF140" s="297">
        <v>0</v>
      </c>
      <c r="CG140" s="297">
        <v>0</v>
      </c>
      <c r="CH140" s="297">
        <v>0</v>
      </c>
      <c r="CI140" s="297">
        <v>30121</v>
      </c>
    </row>
    <row r="141" spans="1:87">
      <c r="A141" s="295">
        <v>33206</v>
      </c>
      <c r="B141" s="296" t="s">
        <v>492</v>
      </c>
      <c r="C141" s="299">
        <v>-99909</v>
      </c>
      <c r="D141" s="297">
        <v>-87175</v>
      </c>
      <c r="E141" s="297">
        <v>21357</v>
      </c>
      <c r="F141" s="297">
        <v>70315</v>
      </c>
      <c r="G141" s="297">
        <v>0</v>
      </c>
      <c r="H141" s="297">
        <v>0</v>
      </c>
      <c r="I141" s="297">
        <v>-95412</v>
      </c>
      <c r="J141" s="300">
        <v>3182633</v>
      </c>
      <c r="K141" s="301">
        <v>3754521</v>
      </c>
      <c r="L141" s="301">
        <v>2716868</v>
      </c>
      <c r="M141" s="301">
        <v>2627549</v>
      </c>
      <c r="N141" s="301">
        <v>3898402</v>
      </c>
      <c r="O141" s="300">
        <v>267540.98378930002</v>
      </c>
      <c r="P141" s="301">
        <v>157393.94999999998</v>
      </c>
      <c r="Q141" s="301">
        <v>110147.03378930004</v>
      </c>
      <c r="R141" s="398">
        <v>6.8900000000000003E-2</v>
      </c>
      <c r="S141" s="399">
        <v>1.194349E-4</v>
      </c>
      <c r="T141" s="400">
        <v>3182633</v>
      </c>
      <c r="U141" s="400">
        <v>2284382.4383164002</v>
      </c>
      <c r="V141" s="401">
        <v>1.3932137397911422</v>
      </c>
      <c r="W141" s="401">
        <v>0.1072915126032212</v>
      </c>
      <c r="X141" s="397">
        <v>398751</v>
      </c>
      <c r="Y141" s="297">
        <v>128016</v>
      </c>
      <c r="Z141" s="297">
        <v>128016</v>
      </c>
      <c r="AA141" s="297">
        <v>126096</v>
      </c>
      <c r="AB141" s="297">
        <v>16623</v>
      </c>
      <c r="AC141" s="297">
        <v>0</v>
      </c>
      <c r="AD141" s="297">
        <v>0</v>
      </c>
      <c r="AE141" s="297">
        <v>398751</v>
      </c>
      <c r="AF141" s="299">
        <v>47192</v>
      </c>
      <c r="AG141" s="299">
        <v>47192</v>
      </c>
      <c r="AH141" s="299">
        <v>0</v>
      </c>
      <c r="AI141" s="299">
        <v>0</v>
      </c>
      <c r="AJ141" s="299">
        <v>0</v>
      </c>
      <c r="AK141" s="299">
        <v>0</v>
      </c>
      <c r="AL141" s="299">
        <v>0</v>
      </c>
      <c r="AM141" s="297">
        <v>47192</v>
      </c>
      <c r="AN141" s="397">
        <v>344776</v>
      </c>
      <c r="AO141" s="297">
        <v>123090</v>
      </c>
      <c r="AP141" s="297">
        <v>86764</v>
      </c>
      <c r="AQ141" s="297">
        <v>86764</v>
      </c>
      <c r="AR141" s="297">
        <v>48158</v>
      </c>
      <c r="AS141" s="297">
        <v>0</v>
      </c>
      <c r="AT141" s="297">
        <v>0</v>
      </c>
      <c r="AU141" s="297">
        <v>344776</v>
      </c>
      <c r="AV141" s="299">
        <v>849101</v>
      </c>
      <c r="AW141" s="297">
        <v>319461</v>
      </c>
      <c r="AX141" s="297">
        <v>319461</v>
      </c>
      <c r="AY141" s="297">
        <v>210179</v>
      </c>
      <c r="AZ141" s="297">
        <v>0</v>
      </c>
      <c r="BA141" s="297">
        <v>0</v>
      </c>
      <c r="BB141" s="297">
        <v>0</v>
      </c>
      <c r="BC141" s="297">
        <v>849101</v>
      </c>
      <c r="BD141" s="397">
        <v>28964</v>
      </c>
      <c r="BE141" s="297">
        <v>9856</v>
      </c>
      <c r="BF141" s="297">
        <v>8605</v>
      </c>
      <c r="BG141" s="297">
        <v>8605</v>
      </c>
      <c r="BH141" s="297">
        <v>1898</v>
      </c>
      <c r="BI141" s="297">
        <v>0</v>
      </c>
      <c r="BJ141" s="297">
        <v>0</v>
      </c>
      <c r="BK141" s="297">
        <v>28964</v>
      </c>
      <c r="BL141" s="299">
        <v>3540</v>
      </c>
      <c r="BM141" s="297">
        <v>1770</v>
      </c>
      <c r="BN141" s="297">
        <v>1770</v>
      </c>
      <c r="BO141" s="297">
        <v>0</v>
      </c>
      <c r="BP141" s="297">
        <v>0</v>
      </c>
      <c r="BQ141" s="297">
        <v>0</v>
      </c>
      <c r="BR141" s="297">
        <v>0</v>
      </c>
      <c r="BS141" s="297">
        <v>3540</v>
      </c>
      <c r="BT141" s="397">
        <v>35047</v>
      </c>
      <c r="BU141" s="297">
        <v>10670</v>
      </c>
      <c r="BV141" s="297">
        <v>10670</v>
      </c>
      <c r="BW141" s="297">
        <v>10070</v>
      </c>
      <c r="BX141" s="297">
        <v>3636</v>
      </c>
      <c r="BY141" s="297">
        <v>0</v>
      </c>
      <c r="BZ141" s="297">
        <v>0</v>
      </c>
      <c r="CA141" s="297">
        <v>35047</v>
      </c>
      <c r="CB141" s="299">
        <v>3118</v>
      </c>
      <c r="CC141" s="297">
        <v>3118</v>
      </c>
      <c r="CD141" s="297">
        <v>0</v>
      </c>
      <c r="CE141" s="297">
        <v>0</v>
      </c>
      <c r="CF141" s="297">
        <v>0</v>
      </c>
      <c r="CG141" s="297">
        <v>0</v>
      </c>
      <c r="CH141" s="297">
        <v>0</v>
      </c>
      <c r="CI141" s="297">
        <v>3118</v>
      </c>
    </row>
    <row r="142" spans="1:87">
      <c r="A142" s="295">
        <v>33207</v>
      </c>
      <c r="B142" s="296" t="s">
        <v>493</v>
      </c>
      <c r="C142" s="299">
        <v>368560</v>
      </c>
      <c r="D142" s="297">
        <v>-85372</v>
      </c>
      <c r="E142" s="297">
        <v>-63643</v>
      </c>
      <c r="F142" s="297">
        <v>193577</v>
      </c>
      <c r="G142" s="297">
        <v>0</v>
      </c>
      <c r="H142" s="297">
        <v>0</v>
      </c>
      <c r="I142" s="297">
        <v>413122</v>
      </c>
      <c r="J142" s="300">
        <v>13433642</v>
      </c>
      <c r="K142" s="301">
        <v>15847537</v>
      </c>
      <c r="L142" s="301">
        <v>11467684</v>
      </c>
      <c r="M142" s="301">
        <v>11090676</v>
      </c>
      <c r="N142" s="301">
        <v>16454847</v>
      </c>
      <c r="O142" s="300">
        <v>1129269.4071420999</v>
      </c>
      <c r="P142" s="301">
        <v>497085.82000000007</v>
      </c>
      <c r="Q142" s="301">
        <v>632183.58714209986</v>
      </c>
      <c r="R142" s="398">
        <v>6.8900000000000003E-2</v>
      </c>
      <c r="S142" s="399">
        <v>5.0412530000000001E-4</v>
      </c>
      <c r="T142" s="400">
        <v>13433642</v>
      </c>
      <c r="U142" s="400">
        <v>7214598.2583454289</v>
      </c>
      <c r="V142" s="401">
        <v>1.8620083224260953</v>
      </c>
      <c r="W142" s="401">
        <v>0.1072915126032212</v>
      </c>
      <c r="X142" s="397">
        <v>2431966</v>
      </c>
      <c r="Y142" s="297">
        <v>1164474</v>
      </c>
      <c r="Z142" s="297">
        <v>855986</v>
      </c>
      <c r="AA142" s="297">
        <v>411506</v>
      </c>
      <c r="AB142" s="297">
        <v>0</v>
      </c>
      <c r="AC142" s="297">
        <v>0</v>
      </c>
      <c r="AD142" s="297">
        <v>0</v>
      </c>
      <c r="AE142" s="297">
        <v>2431966</v>
      </c>
      <c r="AF142" s="299">
        <v>132212</v>
      </c>
      <c r="AG142" s="299">
        <v>33053</v>
      </c>
      <c r="AH142" s="299">
        <v>33053</v>
      </c>
      <c r="AI142" s="299">
        <v>33053</v>
      </c>
      <c r="AJ142" s="299">
        <v>33053</v>
      </c>
      <c r="AK142" s="299">
        <v>0</v>
      </c>
      <c r="AL142" s="299">
        <v>0</v>
      </c>
      <c r="AM142" s="297">
        <v>132212</v>
      </c>
      <c r="AN142" s="397">
        <v>1455272</v>
      </c>
      <c r="AO142" s="297">
        <v>519553</v>
      </c>
      <c r="AP142" s="297">
        <v>366224</v>
      </c>
      <c r="AQ142" s="297">
        <v>366224</v>
      </c>
      <c r="AR142" s="297">
        <v>203272</v>
      </c>
      <c r="AS142" s="297">
        <v>0</v>
      </c>
      <c r="AT142" s="297">
        <v>0</v>
      </c>
      <c r="AU142" s="297">
        <v>1455272</v>
      </c>
      <c r="AV142" s="299">
        <v>3583987</v>
      </c>
      <c r="AW142" s="297">
        <v>1348420</v>
      </c>
      <c r="AX142" s="297">
        <v>1348420</v>
      </c>
      <c r="AY142" s="297">
        <v>887148</v>
      </c>
      <c r="AZ142" s="297">
        <v>0</v>
      </c>
      <c r="BA142" s="297">
        <v>0</v>
      </c>
      <c r="BB142" s="297">
        <v>0</v>
      </c>
      <c r="BC142" s="297">
        <v>3583987</v>
      </c>
      <c r="BD142" s="397">
        <v>122257</v>
      </c>
      <c r="BE142" s="297">
        <v>41601</v>
      </c>
      <c r="BF142" s="297">
        <v>36323</v>
      </c>
      <c r="BG142" s="297">
        <v>36323</v>
      </c>
      <c r="BH142" s="297">
        <v>8010</v>
      </c>
      <c r="BI142" s="297">
        <v>0</v>
      </c>
      <c r="BJ142" s="297">
        <v>0</v>
      </c>
      <c r="BK142" s="297">
        <v>122257</v>
      </c>
      <c r="BL142" s="299">
        <v>14942</v>
      </c>
      <c r="BM142" s="297">
        <v>7471</v>
      </c>
      <c r="BN142" s="297">
        <v>7471</v>
      </c>
      <c r="BO142" s="297">
        <v>0</v>
      </c>
      <c r="BP142" s="297">
        <v>0</v>
      </c>
      <c r="BQ142" s="297">
        <v>0</v>
      </c>
      <c r="BR142" s="297">
        <v>0</v>
      </c>
      <c r="BS142" s="297">
        <v>14942</v>
      </c>
      <c r="BT142" s="397">
        <v>147931</v>
      </c>
      <c r="BU142" s="297">
        <v>45039</v>
      </c>
      <c r="BV142" s="297">
        <v>45039</v>
      </c>
      <c r="BW142" s="297">
        <v>42505</v>
      </c>
      <c r="BX142" s="297">
        <v>15349</v>
      </c>
      <c r="BY142" s="297">
        <v>0</v>
      </c>
      <c r="BZ142" s="297">
        <v>0</v>
      </c>
      <c r="CA142" s="297">
        <v>147931</v>
      </c>
      <c r="CB142" s="299">
        <v>13162</v>
      </c>
      <c r="CC142" s="297">
        <v>13162</v>
      </c>
      <c r="CD142" s="297">
        <v>0</v>
      </c>
      <c r="CE142" s="297">
        <v>0</v>
      </c>
      <c r="CF142" s="297">
        <v>0</v>
      </c>
      <c r="CG142" s="297">
        <v>0</v>
      </c>
      <c r="CH142" s="297">
        <v>0</v>
      </c>
      <c r="CI142" s="297">
        <v>13162</v>
      </c>
    </row>
    <row r="143" spans="1:87">
      <c r="A143" s="295">
        <v>33208</v>
      </c>
      <c r="B143" s="296" t="s">
        <v>494</v>
      </c>
      <c r="C143" s="299">
        <v>0</v>
      </c>
      <c r="D143" s="297">
        <v>0</v>
      </c>
      <c r="E143" s="297">
        <v>0</v>
      </c>
      <c r="F143" s="297">
        <v>0</v>
      </c>
      <c r="G143" s="297">
        <v>0</v>
      </c>
      <c r="H143" s="297">
        <v>0</v>
      </c>
      <c r="I143" s="297">
        <v>0</v>
      </c>
      <c r="J143" s="300">
        <v>0</v>
      </c>
      <c r="K143" s="301">
        <v>0</v>
      </c>
      <c r="L143" s="301">
        <v>0</v>
      </c>
      <c r="M143" s="301">
        <v>0</v>
      </c>
      <c r="N143" s="301">
        <v>0</v>
      </c>
      <c r="O143" s="300">
        <v>0</v>
      </c>
      <c r="P143" s="301">
        <v>0</v>
      </c>
      <c r="Q143" s="301">
        <v>0</v>
      </c>
      <c r="R143" s="398" t="e">
        <v>#DIV/0!</v>
      </c>
      <c r="S143" s="399">
        <v>0</v>
      </c>
      <c r="T143" s="400">
        <v>0</v>
      </c>
      <c r="U143" s="400">
        <v>0</v>
      </c>
      <c r="V143" s="401" t="e">
        <v>#DIV/0!</v>
      </c>
      <c r="W143" s="401">
        <v>0.1072915126032212</v>
      </c>
      <c r="X143" s="397">
        <v>0</v>
      </c>
      <c r="Y143" s="297">
        <v>0</v>
      </c>
      <c r="Z143" s="297">
        <v>0</v>
      </c>
      <c r="AA143" s="297">
        <v>0</v>
      </c>
      <c r="AB143" s="297">
        <v>0</v>
      </c>
      <c r="AC143" s="297">
        <v>0</v>
      </c>
      <c r="AD143" s="297">
        <v>0</v>
      </c>
      <c r="AE143" s="297">
        <v>0</v>
      </c>
      <c r="AF143" s="299">
        <v>0</v>
      </c>
      <c r="AG143" s="299">
        <v>0</v>
      </c>
      <c r="AH143" s="299">
        <v>0</v>
      </c>
      <c r="AI143" s="299">
        <v>0</v>
      </c>
      <c r="AJ143" s="299">
        <v>0</v>
      </c>
      <c r="AK143" s="299">
        <v>0</v>
      </c>
      <c r="AL143" s="299">
        <v>0</v>
      </c>
      <c r="AM143" s="297">
        <v>0</v>
      </c>
      <c r="AN143" s="397">
        <v>0</v>
      </c>
      <c r="AO143" s="297">
        <v>0</v>
      </c>
      <c r="AP143" s="297">
        <v>0</v>
      </c>
      <c r="AQ143" s="297">
        <v>0</v>
      </c>
      <c r="AR143" s="297">
        <v>0</v>
      </c>
      <c r="AS143" s="297">
        <v>0</v>
      </c>
      <c r="AT143" s="297">
        <v>0</v>
      </c>
      <c r="AU143" s="297">
        <v>0</v>
      </c>
      <c r="AV143" s="299">
        <v>0</v>
      </c>
      <c r="AW143" s="297">
        <v>0</v>
      </c>
      <c r="AX143" s="297">
        <v>0</v>
      </c>
      <c r="AY143" s="297">
        <v>0</v>
      </c>
      <c r="AZ143" s="297">
        <v>0</v>
      </c>
      <c r="BA143" s="297">
        <v>0</v>
      </c>
      <c r="BB143" s="297">
        <v>0</v>
      </c>
      <c r="BC143" s="297">
        <v>0</v>
      </c>
      <c r="BD143" s="397">
        <v>0</v>
      </c>
      <c r="BE143" s="297">
        <v>0</v>
      </c>
      <c r="BF143" s="297">
        <v>0</v>
      </c>
      <c r="BG143" s="297">
        <v>0</v>
      </c>
      <c r="BH143" s="297">
        <v>0</v>
      </c>
      <c r="BI143" s="297">
        <v>0</v>
      </c>
      <c r="BJ143" s="297">
        <v>0</v>
      </c>
      <c r="BK143" s="297">
        <v>0</v>
      </c>
      <c r="BL143" s="299">
        <v>0</v>
      </c>
      <c r="BM143" s="297">
        <v>0</v>
      </c>
      <c r="BN143" s="297">
        <v>0</v>
      </c>
      <c r="BO143" s="297">
        <v>0</v>
      </c>
      <c r="BP143" s="297">
        <v>0</v>
      </c>
      <c r="BQ143" s="297">
        <v>0</v>
      </c>
      <c r="BR143" s="297">
        <v>0</v>
      </c>
      <c r="BS143" s="297">
        <v>0</v>
      </c>
      <c r="BT143" s="397">
        <v>0</v>
      </c>
      <c r="BU143" s="297">
        <v>0</v>
      </c>
      <c r="BV143" s="297">
        <v>0</v>
      </c>
      <c r="BW143" s="297">
        <v>0</v>
      </c>
      <c r="BX143" s="297">
        <v>0</v>
      </c>
      <c r="BY143" s="297">
        <v>0</v>
      </c>
      <c r="BZ143" s="297">
        <v>0</v>
      </c>
      <c r="CA143" s="297">
        <v>0</v>
      </c>
      <c r="CB143" s="299">
        <v>0</v>
      </c>
      <c r="CC143" s="297">
        <v>0</v>
      </c>
      <c r="CD143" s="297">
        <v>0</v>
      </c>
      <c r="CE143" s="297">
        <v>0</v>
      </c>
      <c r="CF143" s="297">
        <v>0</v>
      </c>
      <c r="CG143" s="297">
        <v>0</v>
      </c>
      <c r="CH143" s="297">
        <v>0</v>
      </c>
      <c r="CI143" s="297">
        <v>0</v>
      </c>
    </row>
    <row r="144" spans="1:87">
      <c r="A144" s="295">
        <v>33209</v>
      </c>
      <c r="B144" s="296" t="s">
        <v>495</v>
      </c>
      <c r="C144" s="299">
        <v>-566072</v>
      </c>
      <c r="D144" s="297">
        <v>-704747</v>
      </c>
      <c r="E144" s="297">
        <v>-659905</v>
      </c>
      <c r="F144" s="297">
        <v>0</v>
      </c>
      <c r="G144" s="297">
        <v>0</v>
      </c>
      <c r="H144" s="297">
        <v>0</v>
      </c>
      <c r="I144" s="297">
        <v>-1930724</v>
      </c>
      <c r="J144" s="300">
        <v>0</v>
      </c>
      <c r="K144" s="301">
        <v>0</v>
      </c>
      <c r="L144" s="301">
        <v>0</v>
      </c>
      <c r="M144" s="301">
        <v>0</v>
      </c>
      <c r="N144" s="301">
        <v>0</v>
      </c>
      <c r="O144" s="300">
        <v>0</v>
      </c>
      <c r="P144" s="301">
        <v>0</v>
      </c>
      <c r="Q144" s="301">
        <v>0</v>
      </c>
      <c r="R144" s="398" t="e">
        <v>#DIV/0!</v>
      </c>
      <c r="S144" s="399">
        <v>0</v>
      </c>
      <c r="T144" s="400">
        <v>0</v>
      </c>
      <c r="U144" s="400">
        <v>0</v>
      </c>
      <c r="V144" s="401" t="e">
        <v>#DIV/0!</v>
      </c>
      <c r="W144" s="401">
        <v>0.1072915126032212</v>
      </c>
      <c r="X144" s="397">
        <v>138675</v>
      </c>
      <c r="Y144" s="297">
        <v>138675</v>
      </c>
      <c r="Z144" s="297">
        <v>0</v>
      </c>
      <c r="AA144" s="297">
        <v>0</v>
      </c>
      <c r="AB144" s="297">
        <v>0</v>
      </c>
      <c r="AC144" s="297">
        <v>0</v>
      </c>
      <c r="AD144" s="297">
        <v>0</v>
      </c>
      <c r="AE144" s="297">
        <v>138675</v>
      </c>
      <c r="AF144" s="299">
        <v>2069399</v>
      </c>
      <c r="AG144" s="299">
        <v>704747</v>
      </c>
      <c r="AH144" s="299">
        <v>704747</v>
      </c>
      <c r="AI144" s="299">
        <v>659905</v>
      </c>
      <c r="AJ144" s="299">
        <v>0</v>
      </c>
      <c r="AK144" s="299">
        <v>0</v>
      </c>
      <c r="AL144" s="299">
        <v>0</v>
      </c>
      <c r="AM144" s="297">
        <v>2069399</v>
      </c>
      <c r="AN144" s="397">
        <v>0</v>
      </c>
      <c r="AO144" s="297">
        <v>0</v>
      </c>
      <c r="AP144" s="297">
        <v>0</v>
      </c>
      <c r="AQ144" s="297">
        <v>0</v>
      </c>
      <c r="AR144" s="297">
        <v>0</v>
      </c>
      <c r="AS144" s="297">
        <v>0</v>
      </c>
      <c r="AT144" s="297">
        <v>0</v>
      </c>
      <c r="AU144" s="297">
        <v>0</v>
      </c>
      <c r="AV144" s="299">
        <v>0</v>
      </c>
      <c r="AW144" s="297">
        <v>0</v>
      </c>
      <c r="AX144" s="297">
        <v>0</v>
      </c>
      <c r="AY144" s="297">
        <v>0</v>
      </c>
      <c r="AZ144" s="297">
        <v>0</v>
      </c>
      <c r="BA144" s="297">
        <v>0</v>
      </c>
      <c r="BB144" s="297">
        <v>0</v>
      </c>
      <c r="BC144" s="297">
        <v>0</v>
      </c>
      <c r="BD144" s="397">
        <v>0</v>
      </c>
      <c r="BE144" s="297">
        <v>0</v>
      </c>
      <c r="BF144" s="297">
        <v>0</v>
      </c>
      <c r="BG144" s="297">
        <v>0</v>
      </c>
      <c r="BH144" s="297">
        <v>0</v>
      </c>
      <c r="BI144" s="297">
        <v>0</v>
      </c>
      <c r="BJ144" s="297">
        <v>0</v>
      </c>
      <c r="BK144" s="297">
        <v>0</v>
      </c>
      <c r="BL144" s="299">
        <v>0</v>
      </c>
      <c r="BM144" s="297">
        <v>0</v>
      </c>
      <c r="BN144" s="297">
        <v>0</v>
      </c>
      <c r="BO144" s="297">
        <v>0</v>
      </c>
      <c r="BP144" s="297">
        <v>0</v>
      </c>
      <c r="BQ144" s="297">
        <v>0</v>
      </c>
      <c r="BR144" s="297">
        <v>0</v>
      </c>
      <c r="BS144" s="297">
        <v>0</v>
      </c>
      <c r="BT144" s="397">
        <v>0</v>
      </c>
      <c r="BU144" s="297">
        <v>0</v>
      </c>
      <c r="BV144" s="297">
        <v>0</v>
      </c>
      <c r="BW144" s="297">
        <v>0</v>
      </c>
      <c r="BX144" s="297">
        <v>0</v>
      </c>
      <c r="BY144" s="297">
        <v>0</v>
      </c>
      <c r="BZ144" s="297">
        <v>0</v>
      </c>
      <c r="CA144" s="297">
        <v>0</v>
      </c>
      <c r="CB144" s="299">
        <v>0</v>
      </c>
      <c r="CC144" s="297">
        <v>0</v>
      </c>
      <c r="CD144" s="297">
        <v>0</v>
      </c>
      <c r="CE144" s="297">
        <v>0</v>
      </c>
      <c r="CF144" s="297">
        <v>0</v>
      </c>
      <c r="CG144" s="297">
        <v>0</v>
      </c>
      <c r="CH144" s="297">
        <v>0</v>
      </c>
      <c r="CI144" s="297">
        <v>0</v>
      </c>
    </row>
    <row r="145" spans="1:87">
      <c r="A145" s="295">
        <v>33300</v>
      </c>
      <c r="B145" s="296" t="s">
        <v>496</v>
      </c>
      <c r="C145" s="299">
        <v>-4002091</v>
      </c>
      <c r="D145" s="297">
        <v>-4222134</v>
      </c>
      <c r="E145" s="297">
        <v>-2562942</v>
      </c>
      <c r="F145" s="297">
        <v>471692</v>
      </c>
      <c r="G145" s="297">
        <v>0</v>
      </c>
      <c r="H145" s="297">
        <v>0</v>
      </c>
      <c r="I145" s="297">
        <v>-10315475</v>
      </c>
      <c r="J145" s="300">
        <v>49166012</v>
      </c>
      <c r="K145" s="301">
        <v>58000667</v>
      </c>
      <c r="L145" s="301">
        <v>41970772</v>
      </c>
      <c r="M145" s="301">
        <v>40590951</v>
      </c>
      <c r="N145" s="301">
        <v>60223374</v>
      </c>
      <c r="O145" s="300">
        <v>4133032.1762319002</v>
      </c>
      <c r="P145" s="301">
        <v>2581066.6</v>
      </c>
      <c r="Q145" s="301">
        <v>1551965.5762319001</v>
      </c>
      <c r="R145" s="398">
        <v>6.8900000000000003E-2</v>
      </c>
      <c r="S145" s="399">
        <v>1.8450567000000001E-3</v>
      </c>
      <c r="T145" s="400">
        <v>49166012</v>
      </c>
      <c r="U145" s="400">
        <v>37461053.701015964</v>
      </c>
      <c r="V145" s="401">
        <v>1.312456728857752</v>
      </c>
      <c r="W145" s="401">
        <v>0.1072915126032212</v>
      </c>
      <c r="X145" s="397">
        <v>1139424</v>
      </c>
      <c r="Y145" s="297">
        <v>395506</v>
      </c>
      <c r="Z145" s="297">
        <v>395506</v>
      </c>
      <c r="AA145" s="297">
        <v>348412</v>
      </c>
      <c r="AB145" s="297">
        <v>0</v>
      </c>
      <c r="AC145" s="297">
        <v>0</v>
      </c>
      <c r="AD145" s="297">
        <v>0</v>
      </c>
      <c r="AE145" s="297">
        <v>1139424</v>
      </c>
      <c r="AF145" s="299">
        <v>4549984</v>
      </c>
      <c r="AG145" s="299">
        <v>1605591</v>
      </c>
      <c r="AH145" s="299">
        <v>1293319</v>
      </c>
      <c r="AI145" s="299">
        <v>1293319</v>
      </c>
      <c r="AJ145" s="299">
        <v>357755</v>
      </c>
      <c r="AK145" s="299">
        <v>0</v>
      </c>
      <c r="AL145" s="299">
        <v>0</v>
      </c>
      <c r="AM145" s="297">
        <v>4549984</v>
      </c>
      <c r="AN145" s="397">
        <v>5326176</v>
      </c>
      <c r="AO145" s="297">
        <v>1901520</v>
      </c>
      <c r="AP145" s="297">
        <v>1340349</v>
      </c>
      <c r="AQ145" s="297">
        <v>1340349</v>
      </c>
      <c r="AR145" s="297">
        <v>743959</v>
      </c>
      <c r="AS145" s="297">
        <v>0</v>
      </c>
      <c r="AT145" s="297">
        <v>0</v>
      </c>
      <c r="AU145" s="297">
        <v>5326176</v>
      </c>
      <c r="AV145" s="299">
        <v>13117095</v>
      </c>
      <c r="AW145" s="297">
        <v>4935104</v>
      </c>
      <c r="AX145" s="297">
        <v>4935104</v>
      </c>
      <c r="AY145" s="297">
        <v>3246887</v>
      </c>
      <c r="AZ145" s="297">
        <v>0</v>
      </c>
      <c r="BA145" s="297">
        <v>0</v>
      </c>
      <c r="BB145" s="297">
        <v>0</v>
      </c>
      <c r="BC145" s="297">
        <v>13117095</v>
      </c>
      <c r="BD145" s="397">
        <v>447448</v>
      </c>
      <c r="BE145" s="297">
        <v>152256</v>
      </c>
      <c r="BF145" s="297">
        <v>132939</v>
      </c>
      <c r="BG145" s="297">
        <v>132939</v>
      </c>
      <c r="BH145" s="297">
        <v>29314</v>
      </c>
      <c r="BI145" s="297">
        <v>0</v>
      </c>
      <c r="BJ145" s="297">
        <v>0</v>
      </c>
      <c r="BK145" s="297">
        <v>447448</v>
      </c>
      <c r="BL145" s="299">
        <v>54686</v>
      </c>
      <c r="BM145" s="297">
        <v>27343</v>
      </c>
      <c r="BN145" s="297">
        <v>27343</v>
      </c>
      <c r="BO145" s="297">
        <v>0</v>
      </c>
      <c r="BP145" s="297">
        <v>0</v>
      </c>
      <c r="BQ145" s="297">
        <v>0</v>
      </c>
      <c r="BR145" s="297">
        <v>0</v>
      </c>
      <c r="BS145" s="297">
        <v>54686</v>
      </c>
      <c r="BT145" s="397">
        <v>541414</v>
      </c>
      <c r="BU145" s="297">
        <v>164838</v>
      </c>
      <c r="BV145" s="297">
        <v>164838</v>
      </c>
      <c r="BW145" s="297">
        <v>155564</v>
      </c>
      <c r="BX145" s="297">
        <v>56175</v>
      </c>
      <c r="BY145" s="297">
        <v>0</v>
      </c>
      <c r="BZ145" s="297">
        <v>0</v>
      </c>
      <c r="CA145" s="297">
        <v>541414</v>
      </c>
      <c r="CB145" s="299">
        <v>48173</v>
      </c>
      <c r="CC145" s="297">
        <v>48173</v>
      </c>
      <c r="CD145" s="297">
        <v>0</v>
      </c>
      <c r="CE145" s="297">
        <v>0</v>
      </c>
      <c r="CF145" s="297">
        <v>0</v>
      </c>
      <c r="CG145" s="297">
        <v>0</v>
      </c>
      <c r="CH145" s="297">
        <v>0</v>
      </c>
      <c r="CI145" s="297">
        <v>48173</v>
      </c>
    </row>
    <row r="146" spans="1:87">
      <c r="A146" s="295">
        <v>33305</v>
      </c>
      <c r="B146" s="296" t="s">
        <v>497</v>
      </c>
      <c r="C146" s="299">
        <v>-1187273</v>
      </c>
      <c r="D146" s="297">
        <v>-1112011</v>
      </c>
      <c r="E146" s="297">
        <v>-493708</v>
      </c>
      <c r="F146" s="297">
        <v>350413</v>
      </c>
      <c r="G146" s="297">
        <v>0</v>
      </c>
      <c r="H146" s="297">
        <v>0</v>
      </c>
      <c r="I146" s="297">
        <v>-2442579</v>
      </c>
      <c r="J146" s="300">
        <v>10159989</v>
      </c>
      <c r="K146" s="301">
        <v>11985641</v>
      </c>
      <c r="L146" s="301">
        <v>8673117</v>
      </c>
      <c r="M146" s="301">
        <v>8387982</v>
      </c>
      <c r="N146" s="301">
        <v>12444956</v>
      </c>
      <c r="O146" s="300">
        <v>854077.06065789994</v>
      </c>
      <c r="P146" s="301">
        <v>585102.93000000005</v>
      </c>
      <c r="Q146" s="301">
        <v>268974.13065789989</v>
      </c>
      <c r="R146" s="398">
        <v>6.8900000000000003E-2</v>
      </c>
      <c r="S146" s="399">
        <v>3.8127469999999999E-4</v>
      </c>
      <c r="T146" s="400">
        <v>10159989</v>
      </c>
      <c r="U146" s="400">
        <v>8492059.9419448487</v>
      </c>
      <c r="V146" s="401">
        <v>1.1964104197871646</v>
      </c>
      <c r="W146" s="401">
        <v>0.1072915126032212</v>
      </c>
      <c r="X146" s="397">
        <v>716044</v>
      </c>
      <c r="Y146" s="297">
        <v>179011</v>
      </c>
      <c r="Z146" s="297">
        <v>179011</v>
      </c>
      <c r="AA146" s="297">
        <v>179011</v>
      </c>
      <c r="AB146" s="297">
        <v>179011</v>
      </c>
      <c r="AC146" s="297">
        <v>0</v>
      </c>
      <c r="AD146" s="297">
        <v>0</v>
      </c>
      <c r="AE146" s="297">
        <v>716044</v>
      </c>
      <c r="AF146" s="299">
        <v>1731745</v>
      </c>
      <c r="AG146" s="299">
        <v>789325</v>
      </c>
      <c r="AH146" s="299">
        <v>604062</v>
      </c>
      <c r="AI146" s="299">
        <v>338358</v>
      </c>
      <c r="AJ146" s="299">
        <v>0</v>
      </c>
      <c r="AK146" s="299">
        <v>0</v>
      </c>
      <c r="AL146" s="299">
        <v>0</v>
      </c>
      <c r="AM146" s="297">
        <v>1731745</v>
      </c>
      <c r="AN146" s="397">
        <v>1100636</v>
      </c>
      <c r="AO146" s="297">
        <v>392943</v>
      </c>
      <c r="AP146" s="297">
        <v>276978</v>
      </c>
      <c r="AQ146" s="297">
        <v>276978</v>
      </c>
      <c r="AR146" s="297">
        <v>153737</v>
      </c>
      <c r="AS146" s="297">
        <v>0</v>
      </c>
      <c r="AT146" s="297">
        <v>0</v>
      </c>
      <c r="AU146" s="297">
        <v>1100636</v>
      </c>
      <c r="AV146" s="299">
        <v>2710603</v>
      </c>
      <c r="AW146" s="297">
        <v>1019823</v>
      </c>
      <c r="AX146" s="297">
        <v>1019823</v>
      </c>
      <c r="AY146" s="297">
        <v>670958</v>
      </c>
      <c r="AZ146" s="297">
        <v>0</v>
      </c>
      <c r="BA146" s="297">
        <v>0</v>
      </c>
      <c r="BB146" s="297">
        <v>0</v>
      </c>
      <c r="BC146" s="297">
        <v>2710603</v>
      </c>
      <c r="BD146" s="397">
        <v>92463</v>
      </c>
      <c r="BE146" s="297">
        <v>31463</v>
      </c>
      <c r="BF146" s="297">
        <v>27471</v>
      </c>
      <c r="BG146" s="297">
        <v>27471</v>
      </c>
      <c r="BH146" s="297">
        <v>6058</v>
      </c>
      <c r="BI146" s="297">
        <v>0</v>
      </c>
      <c r="BJ146" s="297">
        <v>0</v>
      </c>
      <c r="BK146" s="297">
        <v>92463</v>
      </c>
      <c r="BL146" s="299">
        <v>11300</v>
      </c>
      <c r="BM146" s="297">
        <v>5650</v>
      </c>
      <c r="BN146" s="297">
        <v>5650</v>
      </c>
      <c r="BO146" s="297">
        <v>0</v>
      </c>
      <c r="BP146" s="297">
        <v>0</v>
      </c>
      <c r="BQ146" s="297">
        <v>0</v>
      </c>
      <c r="BR146" s="297">
        <v>0</v>
      </c>
      <c r="BS146" s="297">
        <v>11300</v>
      </c>
      <c r="BT146" s="397">
        <v>111881</v>
      </c>
      <c r="BU146" s="297">
        <v>34063</v>
      </c>
      <c r="BV146" s="297">
        <v>34063</v>
      </c>
      <c r="BW146" s="297">
        <v>32147</v>
      </c>
      <c r="BX146" s="297">
        <v>11608</v>
      </c>
      <c r="BY146" s="297">
        <v>0</v>
      </c>
      <c r="BZ146" s="297">
        <v>0</v>
      </c>
      <c r="CA146" s="297">
        <v>111881</v>
      </c>
      <c r="CB146" s="299">
        <v>9955</v>
      </c>
      <c r="CC146" s="297">
        <v>9955</v>
      </c>
      <c r="CD146" s="297">
        <v>0</v>
      </c>
      <c r="CE146" s="297">
        <v>0</v>
      </c>
      <c r="CF146" s="297">
        <v>0</v>
      </c>
      <c r="CG146" s="297">
        <v>0</v>
      </c>
      <c r="CH146" s="297">
        <v>0</v>
      </c>
      <c r="CI146" s="297">
        <v>9955</v>
      </c>
    </row>
    <row r="147" spans="1:87">
      <c r="A147" s="295">
        <v>33400</v>
      </c>
      <c r="B147" s="296" t="s">
        <v>498</v>
      </c>
      <c r="C147" s="299">
        <v>-25042486</v>
      </c>
      <c r="D147" s="297">
        <v>-28224929</v>
      </c>
      <c r="E147" s="297">
        <v>-8884133</v>
      </c>
      <c r="F147" s="297">
        <v>12216688</v>
      </c>
      <c r="G147" s="297">
        <v>0</v>
      </c>
      <c r="H147" s="297">
        <v>0</v>
      </c>
      <c r="I147" s="297">
        <v>-49934860</v>
      </c>
      <c r="J147" s="300">
        <v>501201160</v>
      </c>
      <c r="K147" s="301">
        <v>591262136</v>
      </c>
      <c r="L147" s="301">
        <v>427852462</v>
      </c>
      <c r="M147" s="301">
        <v>413786488</v>
      </c>
      <c r="N147" s="301">
        <v>613920539</v>
      </c>
      <c r="O147" s="300">
        <v>42132367.899009399</v>
      </c>
      <c r="P147" s="301">
        <v>24919566.129999999</v>
      </c>
      <c r="Q147" s="301">
        <v>17212801.7690094</v>
      </c>
      <c r="R147" s="398">
        <v>6.8900000000000003E-2</v>
      </c>
      <c r="S147" s="399">
        <v>1.88086142E-2</v>
      </c>
      <c r="T147" s="400">
        <v>501201160</v>
      </c>
      <c r="U147" s="400">
        <v>361677302.32220608</v>
      </c>
      <c r="V147" s="401">
        <v>1.3857689072052877</v>
      </c>
      <c r="W147" s="401">
        <v>0.1072915126032212</v>
      </c>
      <c r="X147" s="397">
        <v>32349118</v>
      </c>
      <c r="Y147" s="297">
        <v>9529288</v>
      </c>
      <c r="Z147" s="297">
        <v>9529288</v>
      </c>
      <c r="AA147" s="297">
        <v>9529288</v>
      </c>
      <c r="AB147" s="297">
        <v>3761254</v>
      </c>
      <c r="AC147" s="297">
        <v>0</v>
      </c>
      <c r="AD147" s="297">
        <v>0</v>
      </c>
      <c r="AE147" s="297">
        <v>32349118</v>
      </c>
      <c r="AF147" s="299">
        <v>11894878</v>
      </c>
      <c r="AG147" s="299">
        <v>6109901</v>
      </c>
      <c r="AH147" s="299">
        <v>3865895</v>
      </c>
      <c r="AI147" s="299">
        <v>1919082</v>
      </c>
      <c r="AJ147" s="299">
        <v>0</v>
      </c>
      <c r="AK147" s="299">
        <v>0</v>
      </c>
      <c r="AL147" s="299">
        <v>0</v>
      </c>
      <c r="AM147" s="297">
        <v>11894878</v>
      </c>
      <c r="AN147" s="397">
        <v>54295343</v>
      </c>
      <c r="AO147" s="297">
        <v>19384205</v>
      </c>
      <c r="AP147" s="297">
        <v>13663590</v>
      </c>
      <c r="AQ147" s="297">
        <v>13663590</v>
      </c>
      <c r="AR147" s="297">
        <v>7583957</v>
      </c>
      <c r="AS147" s="297">
        <v>0</v>
      </c>
      <c r="AT147" s="297">
        <v>0</v>
      </c>
      <c r="AU147" s="297">
        <v>54295343</v>
      </c>
      <c r="AV147" s="299">
        <v>133716425</v>
      </c>
      <c r="AW147" s="297">
        <v>50308737</v>
      </c>
      <c r="AX147" s="297">
        <v>50308737</v>
      </c>
      <c r="AY147" s="297">
        <v>33098951</v>
      </c>
      <c r="AZ147" s="297">
        <v>0</v>
      </c>
      <c r="BA147" s="297">
        <v>0</v>
      </c>
      <c r="BB147" s="297">
        <v>0</v>
      </c>
      <c r="BC147" s="297">
        <v>133716425</v>
      </c>
      <c r="BD147" s="397">
        <v>4561316</v>
      </c>
      <c r="BE147" s="297">
        <v>1552102</v>
      </c>
      <c r="BF147" s="297">
        <v>1355192</v>
      </c>
      <c r="BG147" s="297">
        <v>1355192</v>
      </c>
      <c r="BH147" s="297">
        <v>298830</v>
      </c>
      <c r="BI147" s="297">
        <v>0</v>
      </c>
      <c r="BJ147" s="297">
        <v>0</v>
      </c>
      <c r="BK147" s="297">
        <v>4561316</v>
      </c>
      <c r="BL147" s="299">
        <v>557464</v>
      </c>
      <c r="BM147" s="297">
        <v>278732</v>
      </c>
      <c r="BN147" s="297">
        <v>278732</v>
      </c>
      <c r="BO147" s="297">
        <v>0</v>
      </c>
      <c r="BP147" s="297">
        <v>0</v>
      </c>
      <c r="BQ147" s="297">
        <v>0</v>
      </c>
      <c r="BR147" s="297">
        <v>0</v>
      </c>
      <c r="BS147" s="297">
        <v>557464</v>
      </c>
      <c r="BT147" s="397">
        <v>5519206</v>
      </c>
      <c r="BU147" s="297">
        <v>1680365</v>
      </c>
      <c r="BV147" s="297">
        <v>1680365</v>
      </c>
      <c r="BW147" s="297">
        <v>1585829</v>
      </c>
      <c r="BX147" s="297">
        <v>572647</v>
      </c>
      <c r="BY147" s="297">
        <v>0</v>
      </c>
      <c r="BZ147" s="297">
        <v>0</v>
      </c>
      <c r="CA147" s="297">
        <v>5519206</v>
      </c>
      <c r="CB147" s="299">
        <v>491076</v>
      </c>
      <c r="CC147" s="297">
        <v>491076</v>
      </c>
      <c r="CD147" s="297">
        <v>0</v>
      </c>
      <c r="CE147" s="297">
        <v>0</v>
      </c>
      <c r="CF147" s="297">
        <v>0</v>
      </c>
      <c r="CG147" s="297">
        <v>0</v>
      </c>
      <c r="CH147" s="297">
        <v>0</v>
      </c>
      <c r="CI147" s="297">
        <v>491076</v>
      </c>
    </row>
    <row r="148" spans="1:87">
      <c r="A148" s="295">
        <v>33402</v>
      </c>
      <c r="B148" s="296" t="s">
        <v>499</v>
      </c>
      <c r="C148" s="299">
        <v>-131911</v>
      </c>
      <c r="D148" s="297">
        <v>-121108</v>
      </c>
      <c r="E148" s="297">
        <v>-64078</v>
      </c>
      <c r="F148" s="297">
        <v>144140</v>
      </c>
      <c r="G148" s="297">
        <v>0</v>
      </c>
      <c r="H148" s="297">
        <v>0</v>
      </c>
      <c r="I148" s="297">
        <v>-172957</v>
      </c>
      <c r="J148" s="300">
        <v>4859579</v>
      </c>
      <c r="K148" s="301">
        <v>5732798</v>
      </c>
      <c r="L148" s="301">
        <v>4148400</v>
      </c>
      <c r="M148" s="301">
        <v>4012018</v>
      </c>
      <c r="N148" s="301">
        <v>5952491</v>
      </c>
      <c r="O148" s="300">
        <v>408509.78685060004</v>
      </c>
      <c r="P148" s="301">
        <v>207560.76</v>
      </c>
      <c r="Q148" s="301">
        <v>200949.02685060003</v>
      </c>
      <c r="R148" s="398">
        <v>6.8900000000000003E-2</v>
      </c>
      <c r="S148" s="399">
        <v>1.8236580000000001E-4</v>
      </c>
      <c r="T148" s="400">
        <v>4859579</v>
      </c>
      <c r="U148" s="400">
        <v>3012492.8882438317</v>
      </c>
      <c r="V148" s="401">
        <v>1.6131420654848247</v>
      </c>
      <c r="W148" s="401">
        <v>0.1072915126032212</v>
      </c>
      <c r="X148" s="397">
        <v>697450</v>
      </c>
      <c r="Y148" s="297">
        <v>248971</v>
      </c>
      <c r="Z148" s="297">
        <v>248971</v>
      </c>
      <c r="AA148" s="297">
        <v>137351</v>
      </c>
      <c r="AB148" s="297">
        <v>62157</v>
      </c>
      <c r="AC148" s="297">
        <v>0</v>
      </c>
      <c r="AD148" s="297">
        <v>0</v>
      </c>
      <c r="AE148" s="297">
        <v>697450</v>
      </c>
      <c r="AF148" s="299">
        <v>187923</v>
      </c>
      <c r="AG148" s="299">
        <v>104919</v>
      </c>
      <c r="AH148" s="299">
        <v>41502</v>
      </c>
      <c r="AI148" s="299">
        <v>41502</v>
      </c>
      <c r="AJ148" s="299">
        <v>0</v>
      </c>
      <c r="AK148" s="299">
        <v>0</v>
      </c>
      <c r="AL148" s="299">
        <v>0</v>
      </c>
      <c r="AM148" s="297">
        <v>187923</v>
      </c>
      <c r="AN148" s="397">
        <v>526440</v>
      </c>
      <c r="AO148" s="297">
        <v>187947</v>
      </c>
      <c r="AP148" s="297">
        <v>132480</v>
      </c>
      <c r="AQ148" s="297">
        <v>132480</v>
      </c>
      <c r="AR148" s="297">
        <v>73533</v>
      </c>
      <c r="AS148" s="297">
        <v>0</v>
      </c>
      <c r="AT148" s="297">
        <v>0</v>
      </c>
      <c r="AU148" s="297">
        <v>526440</v>
      </c>
      <c r="AV148" s="299">
        <v>1296497</v>
      </c>
      <c r="AW148" s="297">
        <v>487787</v>
      </c>
      <c r="AX148" s="297">
        <v>487787</v>
      </c>
      <c r="AY148" s="297">
        <v>320923</v>
      </c>
      <c r="AZ148" s="297">
        <v>0</v>
      </c>
      <c r="BA148" s="297">
        <v>0</v>
      </c>
      <c r="BB148" s="297">
        <v>0</v>
      </c>
      <c r="BC148" s="297">
        <v>1296497</v>
      </c>
      <c r="BD148" s="397">
        <v>44226</v>
      </c>
      <c r="BE148" s="297">
        <v>15049</v>
      </c>
      <c r="BF148" s="297">
        <v>13140</v>
      </c>
      <c r="BG148" s="297">
        <v>13140</v>
      </c>
      <c r="BH148" s="297">
        <v>2897</v>
      </c>
      <c r="BI148" s="297">
        <v>0</v>
      </c>
      <c r="BJ148" s="297">
        <v>0</v>
      </c>
      <c r="BK148" s="297">
        <v>44226</v>
      </c>
      <c r="BL148" s="299">
        <v>5406</v>
      </c>
      <c r="BM148" s="297">
        <v>2703</v>
      </c>
      <c r="BN148" s="297">
        <v>2703</v>
      </c>
      <c r="BO148" s="297">
        <v>0</v>
      </c>
      <c r="BP148" s="297">
        <v>0</v>
      </c>
      <c r="BQ148" s="297">
        <v>0</v>
      </c>
      <c r="BR148" s="297">
        <v>0</v>
      </c>
      <c r="BS148" s="297">
        <v>5406</v>
      </c>
      <c r="BT148" s="397">
        <v>53513</v>
      </c>
      <c r="BU148" s="297">
        <v>16293</v>
      </c>
      <c r="BV148" s="297">
        <v>16293</v>
      </c>
      <c r="BW148" s="297">
        <v>15376</v>
      </c>
      <c r="BX148" s="297">
        <v>5552</v>
      </c>
      <c r="BY148" s="297">
        <v>0</v>
      </c>
      <c r="BZ148" s="297">
        <v>0</v>
      </c>
      <c r="CA148" s="297">
        <v>53513</v>
      </c>
      <c r="CB148" s="299">
        <v>4761</v>
      </c>
      <c r="CC148" s="297">
        <v>4761</v>
      </c>
      <c r="CD148" s="297">
        <v>0</v>
      </c>
      <c r="CE148" s="297">
        <v>0</v>
      </c>
      <c r="CF148" s="297">
        <v>0</v>
      </c>
      <c r="CG148" s="297">
        <v>0</v>
      </c>
      <c r="CH148" s="297">
        <v>0</v>
      </c>
      <c r="CI148" s="297">
        <v>4761</v>
      </c>
    </row>
    <row r="149" spans="1:87">
      <c r="A149" s="295">
        <v>33405</v>
      </c>
      <c r="B149" s="296" t="s">
        <v>500</v>
      </c>
      <c r="C149" s="299">
        <v>-1922907</v>
      </c>
      <c r="D149" s="297">
        <v>-2071418</v>
      </c>
      <c r="E149" s="297">
        <v>-367967</v>
      </c>
      <c r="F149" s="297">
        <v>1167610</v>
      </c>
      <c r="G149" s="297">
        <v>0</v>
      </c>
      <c r="H149" s="297">
        <v>0</v>
      </c>
      <c r="I149" s="297">
        <v>-3194682</v>
      </c>
      <c r="J149" s="300">
        <v>44811442</v>
      </c>
      <c r="K149" s="301">
        <v>52863622</v>
      </c>
      <c r="L149" s="301">
        <v>38253474</v>
      </c>
      <c r="M149" s="301">
        <v>36995862</v>
      </c>
      <c r="N149" s="301">
        <v>54889467</v>
      </c>
      <c r="O149" s="300">
        <v>3766974.8296168</v>
      </c>
      <c r="P149" s="301">
        <v>2321730.4699999997</v>
      </c>
      <c r="Q149" s="301">
        <v>1445244.3596168002</v>
      </c>
      <c r="R149" s="398">
        <v>6.8900000000000003E-2</v>
      </c>
      <c r="S149" s="399">
        <v>1.6816424E-3</v>
      </c>
      <c r="T149" s="400">
        <v>44811442</v>
      </c>
      <c r="U149" s="400">
        <v>33697104.063860662</v>
      </c>
      <c r="V149" s="401">
        <v>1.3298306559245012</v>
      </c>
      <c r="W149" s="401">
        <v>0.1072915126032212</v>
      </c>
      <c r="X149" s="397">
        <v>3731906</v>
      </c>
      <c r="Y149" s="297">
        <v>1106760</v>
      </c>
      <c r="Z149" s="297">
        <v>1106760</v>
      </c>
      <c r="AA149" s="297">
        <v>1106760</v>
      </c>
      <c r="AB149" s="297">
        <v>411626</v>
      </c>
      <c r="AC149" s="297">
        <v>0</v>
      </c>
      <c r="AD149" s="297">
        <v>0</v>
      </c>
      <c r="AE149" s="297">
        <v>3731906</v>
      </c>
      <c r="AF149" s="299">
        <v>633233</v>
      </c>
      <c r="AG149" s="299">
        <v>484945</v>
      </c>
      <c r="AH149" s="299">
        <v>148288</v>
      </c>
      <c r="AI149" s="299">
        <v>0</v>
      </c>
      <c r="AJ149" s="299">
        <v>0</v>
      </c>
      <c r="AK149" s="299">
        <v>0</v>
      </c>
      <c r="AL149" s="299">
        <v>0</v>
      </c>
      <c r="AM149" s="297">
        <v>633233</v>
      </c>
      <c r="AN149" s="397">
        <v>4854443</v>
      </c>
      <c r="AO149" s="297">
        <v>1733105</v>
      </c>
      <c r="AP149" s="297">
        <v>1221636</v>
      </c>
      <c r="AQ149" s="297">
        <v>1221636</v>
      </c>
      <c r="AR149" s="297">
        <v>678067</v>
      </c>
      <c r="AS149" s="297">
        <v>0</v>
      </c>
      <c r="AT149" s="297">
        <v>0</v>
      </c>
      <c r="AU149" s="297">
        <v>4854443</v>
      </c>
      <c r="AV149" s="299">
        <v>11955331</v>
      </c>
      <c r="AW149" s="297">
        <v>4498008</v>
      </c>
      <c r="AX149" s="297">
        <v>4498008</v>
      </c>
      <c r="AY149" s="297">
        <v>2959314</v>
      </c>
      <c r="AZ149" s="297">
        <v>0</v>
      </c>
      <c r="BA149" s="297">
        <v>0</v>
      </c>
      <c r="BB149" s="297">
        <v>0</v>
      </c>
      <c r="BC149" s="297">
        <v>11955331</v>
      </c>
      <c r="BD149" s="397">
        <v>407819</v>
      </c>
      <c r="BE149" s="297">
        <v>138771</v>
      </c>
      <c r="BF149" s="297">
        <v>121165</v>
      </c>
      <c r="BG149" s="297">
        <v>121165</v>
      </c>
      <c r="BH149" s="297">
        <v>26718</v>
      </c>
      <c r="BI149" s="297">
        <v>0</v>
      </c>
      <c r="BJ149" s="297">
        <v>0</v>
      </c>
      <c r="BK149" s="297">
        <v>407819</v>
      </c>
      <c r="BL149" s="299">
        <v>49842</v>
      </c>
      <c r="BM149" s="297">
        <v>24921</v>
      </c>
      <c r="BN149" s="297">
        <v>24921</v>
      </c>
      <c r="BO149" s="297">
        <v>0</v>
      </c>
      <c r="BP149" s="297">
        <v>0</v>
      </c>
      <c r="BQ149" s="297">
        <v>0</v>
      </c>
      <c r="BR149" s="297">
        <v>0</v>
      </c>
      <c r="BS149" s="297">
        <v>49842</v>
      </c>
      <c r="BT149" s="397">
        <v>493462</v>
      </c>
      <c r="BU149" s="297">
        <v>150238</v>
      </c>
      <c r="BV149" s="297">
        <v>150238</v>
      </c>
      <c r="BW149" s="297">
        <v>141786</v>
      </c>
      <c r="BX149" s="297">
        <v>51199</v>
      </c>
      <c r="BY149" s="297">
        <v>0</v>
      </c>
      <c r="BZ149" s="297">
        <v>0</v>
      </c>
      <c r="CA149" s="297">
        <v>493462</v>
      </c>
      <c r="CB149" s="299">
        <v>43906</v>
      </c>
      <c r="CC149" s="297">
        <v>43906</v>
      </c>
      <c r="CD149" s="297">
        <v>0</v>
      </c>
      <c r="CE149" s="297">
        <v>0</v>
      </c>
      <c r="CF149" s="297">
        <v>0</v>
      </c>
      <c r="CG149" s="297">
        <v>0</v>
      </c>
      <c r="CH149" s="297">
        <v>0</v>
      </c>
      <c r="CI149" s="297">
        <v>43906</v>
      </c>
    </row>
    <row r="150" spans="1:87">
      <c r="A150" s="295">
        <v>33500</v>
      </c>
      <c r="B150" s="296" t="s">
        <v>501</v>
      </c>
      <c r="C150" s="299">
        <v>-4916851</v>
      </c>
      <c r="D150" s="297">
        <v>-5089418</v>
      </c>
      <c r="E150" s="297">
        <v>-2707636</v>
      </c>
      <c r="F150" s="297">
        <v>1435768</v>
      </c>
      <c r="G150" s="297">
        <v>0</v>
      </c>
      <c r="H150" s="297">
        <v>0</v>
      </c>
      <c r="I150" s="297">
        <v>-11278137</v>
      </c>
      <c r="J150" s="300">
        <v>71857897</v>
      </c>
      <c r="K150" s="301">
        <v>84770063</v>
      </c>
      <c r="L150" s="301">
        <v>61341794</v>
      </c>
      <c r="M150" s="301">
        <v>59325136</v>
      </c>
      <c r="N150" s="301">
        <v>88018629</v>
      </c>
      <c r="O150" s="300">
        <v>6040575.3391576</v>
      </c>
      <c r="P150" s="301">
        <v>3632293.88</v>
      </c>
      <c r="Q150" s="301">
        <v>2408281.4591576001</v>
      </c>
      <c r="R150" s="398">
        <v>6.8900000000000003E-2</v>
      </c>
      <c r="S150" s="399">
        <v>2.6966168E-3</v>
      </c>
      <c r="T150" s="400">
        <v>71857897</v>
      </c>
      <c r="U150" s="400">
        <v>52718343.686502174</v>
      </c>
      <c r="V150" s="401">
        <v>1.3630530091634547</v>
      </c>
      <c r="W150" s="401">
        <v>0.1072915126032212</v>
      </c>
      <c r="X150" s="397">
        <v>2326003</v>
      </c>
      <c r="Y150" s="297">
        <v>738173</v>
      </c>
      <c r="Z150" s="297">
        <v>738173</v>
      </c>
      <c r="AA150" s="297">
        <v>626156</v>
      </c>
      <c r="AB150" s="297">
        <v>223501</v>
      </c>
      <c r="AC150" s="297">
        <v>0</v>
      </c>
      <c r="AD150" s="297">
        <v>0</v>
      </c>
      <c r="AE150" s="297">
        <v>2326003</v>
      </c>
      <c r="AF150" s="299">
        <v>3512358</v>
      </c>
      <c r="AG150" s="299">
        <v>1574406</v>
      </c>
      <c r="AH150" s="299">
        <v>968976</v>
      </c>
      <c r="AI150" s="299">
        <v>968976</v>
      </c>
      <c r="AJ150" s="299">
        <v>0</v>
      </c>
      <c r="AK150" s="299">
        <v>0</v>
      </c>
      <c r="AL150" s="299">
        <v>0</v>
      </c>
      <c r="AM150" s="297">
        <v>3512358</v>
      </c>
      <c r="AN150" s="397">
        <v>7784398</v>
      </c>
      <c r="AO150" s="297">
        <v>2779140</v>
      </c>
      <c r="AP150" s="297">
        <v>1958968</v>
      </c>
      <c r="AQ150" s="297">
        <v>1958968</v>
      </c>
      <c r="AR150" s="297">
        <v>1087322</v>
      </c>
      <c r="AS150" s="297">
        <v>0</v>
      </c>
      <c r="AT150" s="297">
        <v>0</v>
      </c>
      <c r="AU150" s="297">
        <v>7784398</v>
      </c>
      <c r="AV150" s="299">
        <v>19171107</v>
      </c>
      <c r="AW150" s="297">
        <v>7212833</v>
      </c>
      <c r="AX150" s="297">
        <v>7212833</v>
      </c>
      <c r="AY150" s="297">
        <v>4745442</v>
      </c>
      <c r="AZ150" s="297">
        <v>0</v>
      </c>
      <c r="BA150" s="297">
        <v>0</v>
      </c>
      <c r="BB150" s="297">
        <v>0</v>
      </c>
      <c r="BC150" s="297">
        <v>19171107</v>
      </c>
      <c r="BD150" s="397">
        <v>653963</v>
      </c>
      <c r="BE150" s="297">
        <v>222527</v>
      </c>
      <c r="BF150" s="297">
        <v>194296</v>
      </c>
      <c r="BG150" s="297">
        <v>194296</v>
      </c>
      <c r="BH150" s="297">
        <v>42844</v>
      </c>
      <c r="BI150" s="297">
        <v>0</v>
      </c>
      <c r="BJ150" s="297">
        <v>0</v>
      </c>
      <c r="BK150" s="297">
        <v>653963</v>
      </c>
      <c r="BL150" s="299">
        <v>79924</v>
      </c>
      <c r="BM150" s="297">
        <v>39962</v>
      </c>
      <c r="BN150" s="297">
        <v>39962</v>
      </c>
      <c r="BO150" s="297">
        <v>0</v>
      </c>
      <c r="BP150" s="297">
        <v>0</v>
      </c>
      <c r="BQ150" s="297">
        <v>0</v>
      </c>
      <c r="BR150" s="297">
        <v>0</v>
      </c>
      <c r="BS150" s="297">
        <v>79924</v>
      </c>
      <c r="BT150" s="397">
        <v>791296</v>
      </c>
      <c r="BU150" s="297">
        <v>240916</v>
      </c>
      <c r="BV150" s="297">
        <v>240916</v>
      </c>
      <c r="BW150" s="297">
        <v>227362</v>
      </c>
      <c r="BX150" s="297">
        <v>82101</v>
      </c>
      <c r="BY150" s="297">
        <v>0</v>
      </c>
      <c r="BZ150" s="297">
        <v>0</v>
      </c>
      <c r="CA150" s="297">
        <v>791296</v>
      </c>
      <c r="CB150" s="299">
        <v>70406</v>
      </c>
      <c r="CC150" s="297">
        <v>70406</v>
      </c>
      <c r="CD150" s="297">
        <v>0</v>
      </c>
      <c r="CE150" s="297">
        <v>0</v>
      </c>
      <c r="CF150" s="297">
        <v>0</v>
      </c>
      <c r="CG150" s="297">
        <v>0</v>
      </c>
      <c r="CH150" s="297">
        <v>0</v>
      </c>
      <c r="CI150" s="297">
        <v>70406</v>
      </c>
    </row>
    <row r="151" spans="1:87">
      <c r="A151" s="295">
        <v>33501</v>
      </c>
      <c r="B151" s="296" t="s">
        <v>502</v>
      </c>
      <c r="C151" s="299">
        <v>15362</v>
      </c>
      <c r="D151" s="297">
        <v>-23265</v>
      </c>
      <c r="E151" s="297">
        <v>-34202</v>
      </c>
      <c r="F151" s="297">
        <v>-59215</v>
      </c>
      <c r="G151" s="297">
        <v>0</v>
      </c>
      <c r="H151" s="297">
        <v>0</v>
      </c>
      <c r="I151" s="297">
        <v>-101320</v>
      </c>
      <c r="J151" s="300">
        <v>2300270</v>
      </c>
      <c r="K151" s="301">
        <v>2713606</v>
      </c>
      <c r="L151" s="301">
        <v>1963635</v>
      </c>
      <c r="M151" s="301">
        <v>1899079</v>
      </c>
      <c r="N151" s="301">
        <v>2817597</v>
      </c>
      <c r="O151" s="300">
        <v>193367.09637680001</v>
      </c>
      <c r="P151" s="301">
        <v>157214.47999999998</v>
      </c>
      <c r="Q151" s="301">
        <v>36152.616376800026</v>
      </c>
      <c r="R151" s="398">
        <v>6.8900000000000003E-2</v>
      </c>
      <c r="S151" s="399">
        <v>8.6322400000000006E-5</v>
      </c>
      <c r="T151" s="400">
        <v>2300270</v>
      </c>
      <c r="U151" s="400">
        <v>2281777.6487663276</v>
      </c>
      <c r="V151" s="401">
        <v>1.008104361633865</v>
      </c>
      <c r="W151" s="401">
        <v>0.1072915126032212</v>
      </c>
      <c r="X151" s="397">
        <v>613816</v>
      </c>
      <c r="Y151" s="297">
        <v>244009</v>
      </c>
      <c r="Z151" s="297">
        <v>230287</v>
      </c>
      <c r="AA151" s="297">
        <v>139520</v>
      </c>
      <c r="AB151" s="297">
        <v>0</v>
      </c>
      <c r="AC151" s="297">
        <v>0</v>
      </c>
      <c r="AD151" s="297">
        <v>0</v>
      </c>
      <c r="AE151" s="297">
        <v>613816</v>
      </c>
      <c r="AF151" s="299">
        <v>392084</v>
      </c>
      <c r="AG151" s="299">
        <v>98021</v>
      </c>
      <c r="AH151" s="299">
        <v>98021</v>
      </c>
      <c r="AI151" s="299">
        <v>98021</v>
      </c>
      <c r="AJ151" s="299">
        <v>98021</v>
      </c>
      <c r="AK151" s="299">
        <v>0</v>
      </c>
      <c r="AL151" s="299">
        <v>0</v>
      </c>
      <c r="AM151" s="297">
        <v>392084</v>
      </c>
      <c r="AN151" s="397">
        <v>249189</v>
      </c>
      <c r="AO151" s="297">
        <v>88964</v>
      </c>
      <c r="AP151" s="297">
        <v>62709</v>
      </c>
      <c r="AQ151" s="297">
        <v>62709</v>
      </c>
      <c r="AR151" s="297">
        <v>34807</v>
      </c>
      <c r="AS151" s="297">
        <v>0</v>
      </c>
      <c r="AT151" s="297">
        <v>0</v>
      </c>
      <c r="AU151" s="297">
        <v>249189</v>
      </c>
      <c r="AV151" s="299">
        <v>613693</v>
      </c>
      <c r="AW151" s="297">
        <v>230893</v>
      </c>
      <c r="AX151" s="297">
        <v>230893</v>
      </c>
      <c r="AY151" s="297">
        <v>151908</v>
      </c>
      <c r="AZ151" s="297">
        <v>0</v>
      </c>
      <c r="BA151" s="297">
        <v>0</v>
      </c>
      <c r="BB151" s="297">
        <v>0</v>
      </c>
      <c r="BC151" s="297">
        <v>613693</v>
      </c>
      <c r="BD151" s="397">
        <v>20934</v>
      </c>
      <c r="BE151" s="297">
        <v>7123</v>
      </c>
      <c r="BF151" s="297">
        <v>6220</v>
      </c>
      <c r="BG151" s="297">
        <v>6220</v>
      </c>
      <c r="BH151" s="297">
        <v>1371</v>
      </c>
      <c r="BI151" s="297">
        <v>0</v>
      </c>
      <c r="BJ151" s="297">
        <v>0</v>
      </c>
      <c r="BK151" s="297">
        <v>20934</v>
      </c>
      <c r="BL151" s="299">
        <v>2558</v>
      </c>
      <c r="BM151" s="297">
        <v>1279</v>
      </c>
      <c r="BN151" s="297">
        <v>1279</v>
      </c>
      <c r="BO151" s="297">
        <v>0</v>
      </c>
      <c r="BP151" s="297">
        <v>0</v>
      </c>
      <c r="BQ151" s="297">
        <v>0</v>
      </c>
      <c r="BR151" s="297">
        <v>0</v>
      </c>
      <c r="BS151" s="297">
        <v>2558</v>
      </c>
      <c r="BT151" s="397">
        <v>25330</v>
      </c>
      <c r="BU151" s="297">
        <v>7712</v>
      </c>
      <c r="BV151" s="297">
        <v>7712</v>
      </c>
      <c r="BW151" s="297">
        <v>7278</v>
      </c>
      <c r="BX151" s="297">
        <v>2628</v>
      </c>
      <c r="BY151" s="297">
        <v>0</v>
      </c>
      <c r="BZ151" s="297">
        <v>0</v>
      </c>
      <c r="CA151" s="297">
        <v>25330</v>
      </c>
      <c r="CB151" s="299">
        <v>2254</v>
      </c>
      <c r="CC151" s="297">
        <v>2254</v>
      </c>
      <c r="CD151" s="297">
        <v>0</v>
      </c>
      <c r="CE151" s="297">
        <v>0</v>
      </c>
      <c r="CF151" s="297">
        <v>0</v>
      </c>
      <c r="CG151" s="297">
        <v>0</v>
      </c>
      <c r="CH151" s="297">
        <v>0</v>
      </c>
      <c r="CI151" s="297">
        <v>2254</v>
      </c>
    </row>
    <row r="152" spans="1:87">
      <c r="A152" s="295">
        <v>33600</v>
      </c>
      <c r="B152" s="296" t="s">
        <v>503</v>
      </c>
      <c r="C152" s="299">
        <v>-19245500</v>
      </c>
      <c r="D152" s="297">
        <v>-20499877</v>
      </c>
      <c r="E152" s="297">
        <v>-10622002</v>
      </c>
      <c r="F152" s="297">
        <v>1083719</v>
      </c>
      <c r="G152" s="297">
        <v>0</v>
      </c>
      <c r="H152" s="297">
        <v>0</v>
      </c>
      <c r="I152" s="297">
        <v>-49283660</v>
      </c>
      <c r="J152" s="300">
        <v>245055336</v>
      </c>
      <c r="K152" s="301">
        <v>289089398</v>
      </c>
      <c r="L152" s="301">
        <v>209192510</v>
      </c>
      <c r="M152" s="301">
        <v>202315148</v>
      </c>
      <c r="N152" s="301">
        <v>300167908</v>
      </c>
      <c r="O152" s="300">
        <v>20600035.2559871</v>
      </c>
      <c r="P152" s="301">
        <v>12398207.139999999</v>
      </c>
      <c r="Q152" s="301">
        <v>8201828.1159871016</v>
      </c>
      <c r="R152" s="398">
        <v>6.8900000000000003E-2</v>
      </c>
      <c r="S152" s="399">
        <v>9.1962103000000003E-3</v>
      </c>
      <c r="T152" s="400">
        <v>245055336</v>
      </c>
      <c r="U152" s="400">
        <v>179944951.23367196</v>
      </c>
      <c r="V152" s="401">
        <v>1.3618350185428505</v>
      </c>
      <c r="W152" s="401">
        <v>0.1072915126032212</v>
      </c>
      <c r="X152" s="397">
        <v>9561075</v>
      </c>
      <c r="Y152" s="297">
        <v>3187025</v>
      </c>
      <c r="Z152" s="297">
        <v>3187025</v>
      </c>
      <c r="AA152" s="297">
        <v>3187025</v>
      </c>
      <c r="AB152" s="297">
        <v>0</v>
      </c>
      <c r="AC152" s="297">
        <v>0</v>
      </c>
      <c r="AD152" s="297">
        <v>0</v>
      </c>
      <c r="AE152" s="297">
        <v>9561075</v>
      </c>
      <c r="AF152" s="299">
        <v>24428963</v>
      </c>
      <c r="AG152" s="299">
        <v>8516488</v>
      </c>
      <c r="AH152" s="299">
        <v>7117678</v>
      </c>
      <c r="AI152" s="299">
        <v>5744349</v>
      </c>
      <c r="AJ152" s="299">
        <v>3050448</v>
      </c>
      <c r="AK152" s="299">
        <v>0</v>
      </c>
      <c r="AL152" s="299">
        <v>0</v>
      </c>
      <c r="AM152" s="297">
        <v>24428963</v>
      </c>
      <c r="AN152" s="397">
        <v>26546953</v>
      </c>
      <c r="AO152" s="297">
        <v>9477638</v>
      </c>
      <c r="AP152" s="297">
        <v>6680622</v>
      </c>
      <c r="AQ152" s="297">
        <v>6680622</v>
      </c>
      <c r="AR152" s="297">
        <v>3708070</v>
      </c>
      <c r="AS152" s="297">
        <v>0</v>
      </c>
      <c r="AT152" s="297">
        <v>0</v>
      </c>
      <c r="AU152" s="297">
        <v>26546953</v>
      </c>
      <c r="AV152" s="299">
        <v>65378786</v>
      </c>
      <c r="AW152" s="297">
        <v>24597757</v>
      </c>
      <c r="AX152" s="297">
        <v>24597757</v>
      </c>
      <c r="AY152" s="297">
        <v>16183272</v>
      </c>
      <c r="AZ152" s="297">
        <v>0</v>
      </c>
      <c r="BA152" s="297">
        <v>0</v>
      </c>
      <c r="BB152" s="297">
        <v>0</v>
      </c>
      <c r="BC152" s="297">
        <v>65378786</v>
      </c>
      <c r="BD152" s="397">
        <v>2230192</v>
      </c>
      <c r="BE152" s="297">
        <v>758879</v>
      </c>
      <c r="BF152" s="297">
        <v>662602</v>
      </c>
      <c r="BG152" s="297">
        <v>662602</v>
      </c>
      <c r="BH152" s="297">
        <v>146109</v>
      </c>
      <c r="BI152" s="297">
        <v>0</v>
      </c>
      <c r="BJ152" s="297">
        <v>0</v>
      </c>
      <c r="BK152" s="297">
        <v>2230192</v>
      </c>
      <c r="BL152" s="299">
        <v>272564</v>
      </c>
      <c r="BM152" s="297">
        <v>136282</v>
      </c>
      <c r="BN152" s="297">
        <v>136282</v>
      </c>
      <c r="BO152" s="297">
        <v>0</v>
      </c>
      <c r="BP152" s="297">
        <v>0</v>
      </c>
      <c r="BQ152" s="297">
        <v>0</v>
      </c>
      <c r="BR152" s="297">
        <v>0</v>
      </c>
      <c r="BS152" s="297">
        <v>272564</v>
      </c>
      <c r="BT152" s="397">
        <v>2698539</v>
      </c>
      <c r="BU152" s="297">
        <v>821591</v>
      </c>
      <c r="BV152" s="297">
        <v>821591</v>
      </c>
      <c r="BW152" s="297">
        <v>775369</v>
      </c>
      <c r="BX152" s="297">
        <v>279988</v>
      </c>
      <c r="BY152" s="297">
        <v>0</v>
      </c>
      <c r="BZ152" s="297">
        <v>0</v>
      </c>
      <c r="CA152" s="297">
        <v>2698539</v>
      </c>
      <c r="CB152" s="299">
        <v>240105</v>
      </c>
      <c r="CC152" s="297">
        <v>240105</v>
      </c>
      <c r="CD152" s="297">
        <v>0</v>
      </c>
      <c r="CE152" s="297">
        <v>0</v>
      </c>
      <c r="CF152" s="297">
        <v>0</v>
      </c>
      <c r="CG152" s="297">
        <v>0</v>
      </c>
      <c r="CH152" s="297">
        <v>0</v>
      </c>
      <c r="CI152" s="297">
        <v>240105</v>
      </c>
    </row>
    <row r="153" spans="1:87">
      <c r="A153" s="295">
        <v>33605</v>
      </c>
      <c r="B153" s="296" t="s">
        <v>504</v>
      </c>
      <c r="C153" s="299">
        <v>-2176106</v>
      </c>
      <c r="D153" s="297">
        <v>-2050169</v>
      </c>
      <c r="E153" s="297">
        <v>-473592</v>
      </c>
      <c r="F153" s="297">
        <v>924344</v>
      </c>
      <c r="G153" s="297">
        <v>0</v>
      </c>
      <c r="H153" s="297">
        <v>0</v>
      </c>
      <c r="I153" s="297">
        <v>-3775523</v>
      </c>
      <c r="J153" s="300">
        <v>28825741</v>
      </c>
      <c r="K153" s="301">
        <v>34005447</v>
      </c>
      <c r="L153" s="301">
        <v>24607214</v>
      </c>
      <c r="M153" s="301">
        <v>23798234</v>
      </c>
      <c r="N153" s="301">
        <v>35308607</v>
      </c>
      <c r="O153" s="300">
        <v>2423172.2515105996</v>
      </c>
      <c r="P153" s="301">
        <v>1788154.0999999996</v>
      </c>
      <c r="Q153" s="301">
        <v>635018.1515106</v>
      </c>
      <c r="R153" s="398">
        <v>6.8900000000000003E-2</v>
      </c>
      <c r="S153" s="399">
        <v>1.0817457999999999E-3</v>
      </c>
      <c r="T153" s="400">
        <v>28825741</v>
      </c>
      <c r="U153" s="400">
        <v>25952889.695210442</v>
      </c>
      <c r="V153" s="401">
        <v>1.1106948528093863</v>
      </c>
      <c r="W153" s="401">
        <v>0.1072915126032212</v>
      </c>
      <c r="X153" s="397">
        <v>2310782</v>
      </c>
      <c r="Y153" s="297">
        <v>624246</v>
      </c>
      <c r="Z153" s="297">
        <v>624246</v>
      </c>
      <c r="AA153" s="297">
        <v>624246</v>
      </c>
      <c r="AB153" s="297">
        <v>438044</v>
      </c>
      <c r="AC153" s="297">
        <v>0</v>
      </c>
      <c r="AD153" s="297">
        <v>0</v>
      </c>
      <c r="AE153" s="297">
        <v>2310782</v>
      </c>
      <c r="AF153" s="299">
        <v>2037994</v>
      </c>
      <c r="AG153" s="299">
        <v>1163415</v>
      </c>
      <c r="AH153" s="299">
        <v>725385</v>
      </c>
      <c r="AI153" s="299">
        <v>149194</v>
      </c>
      <c r="AJ153" s="299">
        <v>0</v>
      </c>
      <c r="AK153" s="299">
        <v>0</v>
      </c>
      <c r="AL153" s="299">
        <v>0</v>
      </c>
      <c r="AM153" s="297">
        <v>2037994</v>
      </c>
      <c r="AN153" s="397">
        <v>3122705</v>
      </c>
      <c r="AO153" s="297">
        <v>1114850</v>
      </c>
      <c r="AP153" s="297">
        <v>785838</v>
      </c>
      <c r="AQ153" s="297">
        <v>785838</v>
      </c>
      <c r="AR153" s="297">
        <v>436179</v>
      </c>
      <c r="AS153" s="297">
        <v>0</v>
      </c>
      <c r="AT153" s="297">
        <v>0</v>
      </c>
      <c r="AU153" s="297">
        <v>3122705</v>
      </c>
      <c r="AV153" s="299">
        <v>7690475</v>
      </c>
      <c r="AW153" s="297">
        <v>2893422</v>
      </c>
      <c r="AX153" s="297">
        <v>2893422</v>
      </c>
      <c r="AY153" s="297">
        <v>1903630</v>
      </c>
      <c r="AZ153" s="297">
        <v>0</v>
      </c>
      <c r="BA153" s="297">
        <v>0</v>
      </c>
      <c r="BB153" s="297">
        <v>0</v>
      </c>
      <c r="BC153" s="297">
        <v>7690475</v>
      </c>
      <c r="BD153" s="397">
        <v>262338</v>
      </c>
      <c r="BE153" s="297">
        <v>89267</v>
      </c>
      <c r="BF153" s="297">
        <v>77942</v>
      </c>
      <c r="BG153" s="297">
        <v>77942</v>
      </c>
      <c r="BH153" s="297">
        <v>17187</v>
      </c>
      <c r="BI153" s="297">
        <v>0</v>
      </c>
      <c r="BJ153" s="297">
        <v>0</v>
      </c>
      <c r="BK153" s="297">
        <v>262338</v>
      </c>
      <c r="BL153" s="299">
        <v>32062</v>
      </c>
      <c r="BM153" s="297">
        <v>16031</v>
      </c>
      <c r="BN153" s="297">
        <v>16031</v>
      </c>
      <c r="BO153" s="297">
        <v>0</v>
      </c>
      <c r="BP153" s="297">
        <v>0</v>
      </c>
      <c r="BQ153" s="297">
        <v>0</v>
      </c>
      <c r="BR153" s="297">
        <v>0</v>
      </c>
      <c r="BS153" s="297">
        <v>32062</v>
      </c>
      <c r="BT153" s="397">
        <v>317428</v>
      </c>
      <c r="BU153" s="297">
        <v>96643</v>
      </c>
      <c r="BV153" s="297">
        <v>96643</v>
      </c>
      <c r="BW153" s="297">
        <v>91206</v>
      </c>
      <c r="BX153" s="297">
        <v>32935</v>
      </c>
      <c r="BY153" s="297">
        <v>0</v>
      </c>
      <c r="BZ153" s="297">
        <v>0</v>
      </c>
      <c r="CA153" s="297">
        <v>317428</v>
      </c>
      <c r="CB153" s="299">
        <v>28243</v>
      </c>
      <c r="CC153" s="297">
        <v>28243</v>
      </c>
      <c r="CD153" s="297">
        <v>0</v>
      </c>
      <c r="CE153" s="297">
        <v>0</v>
      </c>
      <c r="CF153" s="297">
        <v>0</v>
      </c>
      <c r="CG153" s="297">
        <v>0</v>
      </c>
      <c r="CH153" s="297">
        <v>0</v>
      </c>
      <c r="CI153" s="297">
        <v>28243</v>
      </c>
    </row>
    <row r="154" spans="1:87">
      <c r="A154" s="295">
        <v>33700</v>
      </c>
      <c r="B154" s="296" t="s">
        <v>505</v>
      </c>
      <c r="C154" s="299">
        <v>-740528</v>
      </c>
      <c r="D154" s="297">
        <v>-824537</v>
      </c>
      <c r="E154" s="297">
        <v>-255217</v>
      </c>
      <c r="F154" s="297">
        <v>477595</v>
      </c>
      <c r="G154" s="297">
        <v>0</v>
      </c>
      <c r="H154" s="297">
        <v>0</v>
      </c>
      <c r="I154" s="297">
        <v>-1342687</v>
      </c>
      <c r="J154" s="300">
        <v>18617520</v>
      </c>
      <c r="K154" s="301">
        <v>21962908</v>
      </c>
      <c r="L154" s="301">
        <v>15892924</v>
      </c>
      <c r="M154" s="301">
        <v>15370432</v>
      </c>
      <c r="N154" s="301">
        <v>22804572</v>
      </c>
      <c r="O154" s="300">
        <v>1565040.6876826999</v>
      </c>
      <c r="P154" s="301">
        <v>886126.53999999992</v>
      </c>
      <c r="Q154" s="301">
        <v>678914.14768269996</v>
      </c>
      <c r="R154" s="398">
        <v>6.8900000000000003E-2</v>
      </c>
      <c r="S154" s="399">
        <v>6.9866109999999998E-4</v>
      </c>
      <c r="T154" s="400">
        <v>18617520</v>
      </c>
      <c r="U154" s="400">
        <v>12861052.830188677</v>
      </c>
      <c r="V154" s="401">
        <v>1.4475891084359129</v>
      </c>
      <c r="W154" s="401">
        <v>0.1072915126032212</v>
      </c>
      <c r="X154" s="397">
        <v>1516629</v>
      </c>
      <c r="Y154" s="297">
        <v>476637</v>
      </c>
      <c r="Z154" s="297">
        <v>476637</v>
      </c>
      <c r="AA154" s="297">
        <v>399844</v>
      </c>
      <c r="AB154" s="297">
        <v>163511</v>
      </c>
      <c r="AC154" s="297">
        <v>0</v>
      </c>
      <c r="AD154" s="297">
        <v>0</v>
      </c>
      <c r="AE154" s="297">
        <v>1516629</v>
      </c>
      <c r="AF154" s="299">
        <v>244656</v>
      </c>
      <c r="AG154" s="299">
        <v>159926</v>
      </c>
      <c r="AH154" s="299">
        <v>42365</v>
      </c>
      <c r="AI154" s="299">
        <v>42365</v>
      </c>
      <c r="AJ154" s="299">
        <v>0</v>
      </c>
      <c r="AK154" s="299">
        <v>0</v>
      </c>
      <c r="AL154" s="299">
        <v>0</v>
      </c>
      <c r="AM154" s="297">
        <v>244656</v>
      </c>
      <c r="AN154" s="397">
        <v>2016844</v>
      </c>
      <c r="AO154" s="297">
        <v>720042</v>
      </c>
      <c r="AP154" s="297">
        <v>507545</v>
      </c>
      <c r="AQ154" s="297">
        <v>507545</v>
      </c>
      <c r="AR154" s="297">
        <v>281712</v>
      </c>
      <c r="AS154" s="297">
        <v>0</v>
      </c>
      <c r="AT154" s="297">
        <v>0</v>
      </c>
      <c r="AU154" s="297">
        <v>2016844</v>
      </c>
      <c r="AV154" s="299">
        <v>4967004</v>
      </c>
      <c r="AW154" s="297">
        <v>1868758</v>
      </c>
      <c r="AX154" s="297">
        <v>1868758</v>
      </c>
      <c r="AY154" s="297">
        <v>1229487</v>
      </c>
      <c r="AZ154" s="297">
        <v>0</v>
      </c>
      <c r="BA154" s="297">
        <v>0</v>
      </c>
      <c r="BB154" s="297">
        <v>0</v>
      </c>
      <c r="BC154" s="297">
        <v>4967004</v>
      </c>
      <c r="BD154" s="397">
        <v>169434</v>
      </c>
      <c r="BE154" s="297">
        <v>57654</v>
      </c>
      <c r="BF154" s="297">
        <v>50340</v>
      </c>
      <c r="BG154" s="297">
        <v>50340</v>
      </c>
      <c r="BH154" s="297">
        <v>11100</v>
      </c>
      <c r="BI154" s="297">
        <v>0</v>
      </c>
      <c r="BJ154" s="297">
        <v>0</v>
      </c>
      <c r="BK154" s="297">
        <v>169434</v>
      </c>
      <c r="BL154" s="299">
        <v>20708</v>
      </c>
      <c r="BM154" s="297">
        <v>10354</v>
      </c>
      <c r="BN154" s="297">
        <v>10354</v>
      </c>
      <c r="BO154" s="297">
        <v>0</v>
      </c>
      <c r="BP154" s="297">
        <v>0</v>
      </c>
      <c r="BQ154" s="297">
        <v>0</v>
      </c>
      <c r="BR154" s="297">
        <v>0</v>
      </c>
      <c r="BS154" s="297">
        <v>20708</v>
      </c>
      <c r="BT154" s="397">
        <v>205015</v>
      </c>
      <c r="BU154" s="297">
        <v>62419</v>
      </c>
      <c r="BV154" s="297">
        <v>62419</v>
      </c>
      <c r="BW154" s="297">
        <v>58907</v>
      </c>
      <c r="BX154" s="297">
        <v>21271</v>
      </c>
      <c r="BY154" s="297">
        <v>0</v>
      </c>
      <c r="BZ154" s="297">
        <v>0</v>
      </c>
      <c r="CA154" s="297">
        <v>205015</v>
      </c>
      <c r="CB154" s="299">
        <v>18241</v>
      </c>
      <c r="CC154" s="297">
        <v>18241</v>
      </c>
      <c r="CD154" s="297">
        <v>0</v>
      </c>
      <c r="CE154" s="297">
        <v>0</v>
      </c>
      <c r="CF154" s="297">
        <v>0</v>
      </c>
      <c r="CG154" s="297">
        <v>0</v>
      </c>
      <c r="CH154" s="297">
        <v>0</v>
      </c>
      <c r="CI154" s="297">
        <v>18241</v>
      </c>
    </row>
    <row r="155" spans="1:87">
      <c r="A155" s="295">
        <v>33800</v>
      </c>
      <c r="B155" s="296" t="s">
        <v>506</v>
      </c>
      <c r="C155" s="299">
        <v>-573838</v>
      </c>
      <c r="D155" s="297">
        <v>-579851</v>
      </c>
      <c r="E155" s="297">
        <v>-126838</v>
      </c>
      <c r="F155" s="297">
        <v>534604</v>
      </c>
      <c r="G155" s="297">
        <v>0</v>
      </c>
      <c r="H155" s="297">
        <v>0</v>
      </c>
      <c r="I155" s="297">
        <v>-745923</v>
      </c>
      <c r="J155" s="300">
        <v>14015374</v>
      </c>
      <c r="K155" s="301">
        <v>16533800</v>
      </c>
      <c r="L155" s="301">
        <v>11964282</v>
      </c>
      <c r="M155" s="301">
        <v>11570947</v>
      </c>
      <c r="N155" s="301">
        <v>17167410</v>
      </c>
      <c r="O155" s="300">
        <v>1178171.4194919998</v>
      </c>
      <c r="P155" s="301">
        <v>714990.64999999991</v>
      </c>
      <c r="Q155" s="301">
        <v>463180.76949199988</v>
      </c>
      <c r="R155" s="398">
        <v>6.8900000000000003E-2</v>
      </c>
      <c r="S155" s="399">
        <v>5.2595599999999995E-4</v>
      </c>
      <c r="T155" s="400">
        <v>14015374</v>
      </c>
      <c r="U155" s="400">
        <v>10377222.786647312</v>
      </c>
      <c r="V155" s="401">
        <v>1.350590065198755</v>
      </c>
      <c r="W155" s="401">
        <v>0.1072915126032212</v>
      </c>
      <c r="X155" s="397">
        <v>1895639</v>
      </c>
      <c r="Y155" s="297">
        <v>543621</v>
      </c>
      <c r="Z155" s="297">
        <v>543621</v>
      </c>
      <c r="AA155" s="297">
        <v>510237</v>
      </c>
      <c r="AB155" s="297">
        <v>298160</v>
      </c>
      <c r="AC155" s="297">
        <v>0</v>
      </c>
      <c r="AD155" s="297">
        <v>0</v>
      </c>
      <c r="AE155" s="297">
        <v>1895639</v>
      </c>
      <c r="AF155" s="299">
        <v>673231</v>
      </c>
      <c r="AG155" s="299">
        <v>321563</v>
      </c>
      <c r="AH155" s="299">
        <v>175834</v>
      </c>
      <c r="AI155" s="299">
        <v>175834</v>
      </c>
      <c r="AJ155" s="299">
        <v>0</v>
      </c>
      <c r="AK155" s="299">
        <v>0</v>
      </c>
      <c r="AL155" s="299">
        <v>0</v>
      </c>
      <c r="AM155" s="297">
        <v>673231</v>
      </c>
      <c r="AN155" s="397">
        <v>1518292</v>
      </c>
      <c r="AO155" s="297">
        <v>542052</v>
      </c>
      <c r="AP155" s="297">
        <v>382083</v>
      </c>
      <c r="AQ155" s="297">
        <v>382083</v>
      </c>
      <c r="AR155" s="297">
        <v>212074</v>
      </c>
      <c r="AS155" s="297">
        <v>0</v>
      </c>
      <c r="AT155" s="297">
        <v>0</v>
      </c>
      <c r="AU155" s="297">
        <v>1518292</v>
      </c>
      <c r="AV155" s="299">
        <v>3739189</v>
      </c>
      <c r="AW155" s="297">
        <v>1406812</v>
      </c>
      <c r="AX155" s="297">
        <v>1406812</v>
      </c>
      <c r="AY155" s="297">
        <v>925565</v>
      </c>
      <c r="AZ155" s="297">
        <v>0</v>
      </c>
      <c r="BA155" s="297">
        <v>0</v>
      </c>
      <c r="BB155" s="297">
        <v>0</v>
      </c>
      <c r="BC155" s="297">
        <v>3739189</v>
      </c>
      <c r="BD155" s="397">
        <v>127550</v>
      </c>
      <c r="BE155" s="297">
        <v>43402</v>
      </c>
      <c r="BF155" s="297">
        <v>37896</v>
      </c>
      <c r="BG155" s="297">
        <v>37896</v>
      </c>
      <c r="BH155" s="297">
        <v>8356</v>
      </c>
      <c r="BI155" s="297">
        <v>0</v>
      </c>
      <c r="BJ155" s="297">
        <v>0</v>
      </c>
      <c r="BK155" s="297">
        <v>127550</v>
      </c>
      <c r="BL155" s="299">
        <v>15588</v>
      </c>
      <c r="BM155" s="297">
        <v>7794</v>
      </c>
      <c r="BN155" s="297">
        <v>7794</v>
      </c>
      <c r="BO155" s="297">
        <v>0</v>
      </c>
      <c r="BP155" s="297">
        <v>0</v>
      </c>
      <c r="BQ155" s="297">
        <v>0</v>
      </c>
      <c r="BR155" s="297">
        <v>0</v>
      </c>
      <c r="BS155" s="297">
        <v>15588</v>
      </c>
      <c r="BT155" s="397">
        <v>154337</v>
      </c>
      <c r="BU155" s="297">
        <v>46989</v>
      </c>
      <c r="BV155" s="297">
        <v>46989</v>
      </c>
      <c r="BW155" s="297">
        <v>44345</v>
      </c>
      <c r="BX155" s="297">
        <v>16013</v>
      </c>
      <c r="BY155" s="297">
        <v>0</v>
      </c>
      <c r="BZ155" s="297">
        <v>0</v>
      </c>
      <c r="CA155" s="297">
        <v>154337</v>
      </c>
      <c r="CB155" s="299">
        <v>13732</v>
      </c>
      <c r="CC155" s="297">
        <v>13732</v>
      </c>
      <c r="CD155" s="297">
        <v>0</v>
      </c>
      <c r="CE155" s="297">
        <v>0</v>
      </c>
      <c r="CF155" s="297">
        <v>0</v>
      </c>
      <c r="CG155" s="297">
        <v>0</v>
      </c>
      <c r="CH155" s="297">
        <v>0</v>
      </c>
      <c r="CI155" s="297">
        <v>13732</v>
      </c>
    </row>
    <row r="156" spans="1:87">
      <c r="A156" s="295">
        <v>33900</v>
      </c>
      <c r="B156" s="296" t="s">
        <v>507</v>
      </c>
      <c r="C156" s="299">
        <v>-6570724</v>
      </c>
      <c r="D156" s="297">
        <v>-6057303</v>
      </c>
      <c r="E156" s="297">
        <v>-3967479</v>
      </c>
      <c r="F156" s="297">
        <v>-132320</v>
      </c>
      <c r="G156" s="297">
        <v>0</v>
      </c>
      <c r="H156" s="297">
        <v>0</v>
      </c>
      <c r="I156" s="297">
        <v>-16727826</v>
      </c>
      <c r="J156" s="300">
        <v>52581722</v>
      </c>
      <c r="K156" s="301">
        <v>62030146</v>
      </c>
      <c r="L156" s="301">
        <v>44886606</v>
      </c>
      <c r="M156" s="301">
        <v>43410925</v>
      </c>
      <c r="N156" s="301">
        <v>64407271</v>
      </c>
      <c r="O156" s="300">
        <v>4420166.2665831</v>
      </c>
      <c r="P156" s="301">
        <v>2955409.83</v>
      </c>
      <c r="Q156" s="301">
        <v>1464756.4365830999</v>
      </c>
      <c r="R156" s="398">
        <v>6.8900000000000003E-2</v>
      </c>
      <c r="S156" s="399">
        <v>1.9732383000000001E-3</v>
      </c>
      <c r="T156" s="400">
        <v>52581722</v>
      </c>
      <c r="U156" s="400">
        <v>42894192.017416544</v>
      </c>
      <c r="V156" s="401">
        <v>1.2258471258451489</v>
      </c>
      <c r="W156" s="401">
        <v>0.1072915126032212</v>
      </c>
      <c r="X156" s="397">
        <v>0</v>
      </c>
      <c r="Y156" s="297">
        <v>0</v>
      </c>
      <c r="Z156" s="297">
        <v>0</v>
      </c>
      <c r="AA156" s="297">
        <v>0</v>
      </c>
      <c r="AB156" s="297">
        <v>0</v>
      </c>
      <c r="AC156" s="297">
        <v>0</v>
      </c>
      <c r="AD156" s="297">
        <v>0</v>
      </c>
      <c r="AE156" s="297">
        <v>0</v>
      </c>
      <c r="AF156" s="299">
        <v>9343207</v>
      </c>
      <c r="AG156" s="299">
        <v>3584749</v>
      </c>
      <c r="AH156" s="299">
        <v>2502031</v>
      </c>
      <c r="AI156" s="299">
        <v>2237035</v>
      </c>
      <c r="AJ156" s="299">
        <v>1019392</v>
      </c>
      <c r="AK156" s="299">
        <v>0</v>
      </c>
      <c r="AL156" s="299">
        <v>0</v>
      </c>
      <c r="AM156" s="297">
        <v>9343207</v>
      </c>
      <c r="AN156" s="397">
        <v>5696201</v>
      </c>
      <c r="AO156" s="297">
        <v>2033624</v>
      </c>
      <c r="AP156" s="297">
        <v>1433467</v>
      </c>
      <c r="AQ156" s="297">
        <v>1433467</v>
      </c>
      <c r="AR156" s="297">
        <v>795644</v>
      </c>
      <c r="AS156" s="297">
        <v>0</v>
      </c>
      <c r="AT156" s="297">
        <v>0</v>
      </c>
      <c r="AU156" s="297">
        <v>5696201</v>
      </c>
      <c r="AV156" s="299">
        <v>14028379</v>
      </c>
      <c r="AW156" s="297">
        <v>5277961</v>
      </c>
      <c r="AX156" s="297">
        <v>5277961</v>
      </c>
      <c r="AY156" s="297">
        <v>3472458</v>
      </c>
      <c r="AZ156" s="297">
        <v>0</v>
      </c>
      <c r="BA156" s="297">
        <v>0</v>
      </c>
      <c r="BB156" s="297">
        <v>0</v>
      </c>
      <c r="BC156" s="297">
        <v>14028379</v>
      </c>
      <c r="BD156" s="397">
        <v>478534</v>
      </c>
      <c r="BE156" s="297">
        <v>162833</v>
      </c>
      <c r="BF156" s="297">
        <v>142175</v>
      </c>
      <c r="BG156" s="297">
        <v>142175</v>
      </c>
      <c r="BH156" s="297">
        <v>31351</v>
      </c>
      <c r="BI156" s="297">
        <v>0</v>
      </c>
      <c r="BJ156" s="297">
        <v>0</v>
      </c>
      <c r="BK156" s="297">
        <v>478534</v>
      </c>
      <c r="BL156" s="299">
        <v>58484</v>
      </c>
      <c r="BM156" s="297">
        <v>29242</v>
      </c>
      <c r="BN156" s="297">
        <v>29242</v>
      </c>
      <c r="BO156" s="297">
        <v>0</v>
      </c>
      <c r="BP156" s="297">
        <v>0</v>
      </c>
      <c r="BQ156" s="297">
        <v>0</v>
      </c>
      <c r="BR156" s="297">
        <v>0</v>
      </c>
      <c r="BS156" s="297">
        <v>58484</v>
      </c>
      <c r="BT156" s="397">
        <v>579028</v>
      </c>
      <c r="BU156" s="297">
        <v>176289</v>
      </c>
      <c r="BV156" s="297">
        <v>176289</v>
      </c>
      <c r="BW156" s="297">
        <v>166372</v>
      </c>
      <c r="BX156" s="297">
        <v>60077</v>
      </c>
      <c r="BY156" s="297">
        <v>0</v>
      </c>
      <c r="BZ156" s="297">
        <v>0</v>
      </c>
      <c r="CA156" s="297">
        <v>579028</v>
      </c>
      <c r="CB156" s="299">
        <v>51520</v>
      </c>
      <c r="CC156" s="297">
        <v>51520</v>
      </c>
      <c r="CD156" s="297">
        <v>0</v>
      </c>
      <c r="CE156" s="297">
        <v>0</v>
      </c>
      <c r="CF156" s="297">
        <v>0</v>
      </c>
      <c r="CG156" s="297">
        <v>0</v>
      </c>
      <c r="CH156" s="297">
        <v>0</v>
      </c>
      <c r="CI156" s="297">
        <v>51520</v>
      </c>
    </row>
    <row r="157" spans="1:87">
      <c r="A157" s="295">
        <v>34000</v>
      </c>
      <c r="B157" s="296" t="s">
        <v>508</v>
      </c>
      <c r="C157" s="299">
        <v>-1684744</v>
      </c>
      <c r="D157" s="297">
        <v>-1530426</v>
      </c>
      <c r="E157" s="297">
        <v>-559937</v>
      </c>
      <c r="F157" s="297">
        <v>1017283</v>
      </c>
      <c r="G157" s="297">
        <v>0</v>
      </c>
      <c r="H157" s="297">
        <v>0</v>
      </c>
      <c r="I157" s="297">
        <v>-2757824</v>
      </c>
      <c r="J157" s="300">
        <v>31322203</v>
      </c>
      <c r="K157" s="301">
        <v>36950498</v>
      </c>
      <c r="L157" s="301">
        <v>26738329</v>
      </c>
      <c r="M157" s="301">
        <v>25859286</v>
      </c>
      <c r="N157" s="301">
        <v>38366519</v>
      </c>
      <c r="O157" s="300">
        <v>2633031.7675498999</v>
      </c>
      <c r="P157" s="301">
        <v>1560327.3699999999</v>
      </c>
      <c r="Q157" s="301">
        <v>1072704.3975499</v>
      </c>
      <c r="R157" s="398">
        <v>6.8900000000000003E-2</v>
      </c>
      <c r="S157" s="399">
        <v>1.1754306999999999E-3</v>
      </c>
      <c r="T157" s="400">
        <v>31322203</v>
      </c>
      <c r="U157" s="400">
        <v>22646260.812772132</v>
      </c>
      <c r="V157" s="401">
        <v>1.3831070506056689</v>
      </c>
      <c r="W157" s="401">
        <v>0.1072915126032212</v>
      </c>
      <c r="X157" s="397">
        <v>3142844</v>
      </c>
      <c r="Y157" s="297">
        <v>923504</v>
      </c>
      <c r="Z157" s="297">
        <v>923504</v>
      </c>
      <c r="AA157" s="297">
        <v>806969</v>
      </c>
      <c r="AB157" s="297">
        <v>488867</v>
      </c>
      <c r="AC157" s="297">
        <v>0</v>
      </c>
      <c r="AD157" s="297">
        <v>0</v>
      </c>
      <c r="AE157" s="297">
        <v>3142844</v>
      </c>
      <c r="AF157" s="299">
        <v>1501752</v>
      </c>
      <c r="AG157" s="299">
        <v>829544</v>
      </c>
      <c r="AH157" s="299">
        <v>336104</v>
      </c>
      <c r="AI157" s="299">
        <v>336104</v>
      </c>
      <c r="AJ157" s="299">
        <v>0</v>
      </c>
      <c r="AK157" s="299">
        <v>0</v>
      </c>
      <c r="AL157" s="299">
        <v>0</v>
      </c>
      <c r="AM157" s="297">
        <v>1501752</v>
      </c>
      <c r="AN157" s="397">
        <v>3393148</v>
      </c>
      <c r="AO157" s="297">
        <v>1211402</v>
      </c>
      <c r="AP157" s="297">
        <v>853896</v>
      </c>
      <c r="AQ157" s="297">
        <v>853896</v>
      </c>
      <c r="AR157" s="297">
        <v>473954</v>
      </c>
      <c r="AS157" s="297">
        <v>0</v>
      </c>
      <c r="AT157" s="297">
        <v>0</v>
      </c>
      <c r="AU157" s="297">
        <v>3393148</v>
      </c>
      <c r="AV157" s="299">
        <v>8356511</v>
      </c>
      <c r="AW157" s="297">
        <v>3144008</v>
      </c>
      <c r="AX157" s="297">
        <v>3144008</v>
      </c>
      <c r="AY157" s="297">
        <v>2068495</v>
      </c>
      <c r="AZ157" s="297">
        <v>0</v>
      </c>
      <c r="BA157" s="297">
        <v>0</v>
      </c>
      <c r="BB157" s="297">
        <v>0</v>
      </c>
      <c r="BC157" s="297">
        <v>8356511</v>
      </c>
      <c r="BD157" s="397">
        <v>285057</v>
      </c>
      <c r="BE157" s="297">
        <v>96998</v>
      </c>
      <c r="BF157" s="297">
        <v>84692</v>
      </c>
      <c r="BG157" s="297">
        <v>84692</v>
      </c>
      <c r="BH157" s="297">
        <v>18675</v>
      </c>
      <c r="BI157" s="297">
        <v>0</v>
      </c>
      <c r="BJ157" s="297">
        <v>0</v>
      </c>
      <c r="BK157" s="297">
        <v>285057</v>
      </c>
      <c r="BL157" s="299">
        <v>34838</v>
      </c>
      <c r="BM157" s="297">
        <v>17419</v>
      </c>
      <c r="BN157" s="297">
        <v>17419</v>
      </c>
      <c r="BO157" s="297">
        <v>0</v>
      </c>
      <c r="BP157" s="297">
        <v>0</v>
      </c>
      <c r="BQ157" s="297">
        <v>0</v>
      </c>
      <c r="BR157" s="297">
        <v>0</v>
      </c>
      <c r="BS157" s="297">
        <v>34838</v>
      </c>
      <c r="BT157" s="397">
        <v>344919</v>
      </c>
      <c r="BU157" s="297">
        <v>105013</v>
      </c>
      <c r="BV157" s="297">
        <v>105013</v>
      </c>
      <c r="BW157" s="297">
        <v>99105</v>
      </c>
      <c r="BX157" s="297">
        <v>35787</v>
      </c>
      <c r="BY157" s="297">
        <v>0</v>
      </c>
      <c r="BZ157" s="297">
        <v>0</v>
      </c>
      <c r="CA157" s="297">
        <v>344919</v>
      </c>
      <c r="CB157" s="299">
        <v>30689</v>
      </c>
      <c r="CC157" s="297">
        <v>30689</v>
      </c>
      <c r="CD157" s="297">
        <v>0</v>
      </c>
      <c r="CE157" s="297">
        <v>0</v>
      </c>
      <c r="CF157" s="297">
        <v>0</v>
      </c>
      <c r="CG157" s="297">
        <v>0</v>
      </c>
      <c r="CH157" s="297">
        <v>0</v>
      </c>
      <c r="CI157" s="297">
        <v>30689</v>
      </c>
    </row>
    <row r="158" spans="1:87">
      <c r="A158" s="295">
        <v>34100</v>
      </c>
      <c r="B158" s="296" t="s">
        <v>509</v>
      </c>
      <c r="C158" s="299">
        <v>-47447585</v>
      </c>
      <c r="D158" s="297">
        <v>-51842768</v>
      </c>
      <c r="E158" s="297">
        <v>-25742820</v>
      </c>
      <c r="F158" s="297">
        <v>12458543</v>
      </c>
      <c r="G158" s="297">
        <v>0</v>
      </c>
      <c r="H158" s="297">
        <v>0</v>
      </c>
      <c r="I158" s="297">
        <v>-112574630</v>
      </c>
      <c r="J158" s="300">
        <v>649332260</v>
      </c>
      <c r="K158" s="301">
        <v>766010955</v>
      </c>
      <c r="L158" s="301">
        <v>554305193</v>
      </c>
      <c r="M158" s="301">
        <v>536081990</v>
      </c>
      <c r="N158" s="301">
        <v>795366098</v>
      </c>
      <c r="O158" s="300">
        <v>54584681.4618541</v>
      </c>
      <c r="P158" s="301">
        <v>32107351.369999997</v>
      </c>
      <c r="Q158" s="301">
        <v>22477330.091854103</v>
      </c>
      <c r="R158" s="398">
        <v>6.8900000000000003E-2</v>
      </c>
      <c r="S158" s="399">
        <v>2.43675413E-2</v>
      </c>
      <c r="T158" s="400">
        <v>649332260</v>
      </c>
      <c r="U158" s="400">
        <v>465999294.19448471</v>
      </c>
      <c r="V158" s="401">
        <v>1.3934189774309</v>
      </c>
      <c r="W158" s="401">
        <v>0.1072915126032212</v>
      </c>
      <c r="X158" s="397">
        <v>6016348</v>
      </c>
      <c r="Y158" s="297">
        <v>1504087</v>
      </c>
      <c r="Z158" s="297">
        <v>1504087</v>
      </c>
      <c r="AA158" s="297">
        <v>1504087</v>
      </c>
      <c r="AB158" s="297">
        <v>1504087</v>
      </c>
      <c r="AC158" s="297">
        <v>0</v>
      </c>
      <c r="AD158" s="297">
        <v>0</v>
      </c>
      <c r="AE158" s="297">
        <v>6016348</v>
      </c>
      <c r="AF158" s="299">
        <v>27398225</v>
      </c>
      <c r="AG158" s="299">
        <v>12077830</v>
      </c>
      <c r="AH158" s="299">
        <v>9442766</v>
      </c>
      <c r="AI158" s="299">
        <v>5877629</v>
      </c>
      <c r="AJ158" s="299">
        <v>0</v>
      </c>
      <c r="AK158" s="299">
        <v>0</v>
      </c>
      <c r="AL158" s="299">
        <v>0</v>
      </c>
      <c r="AM158" s="297">
        <v>27398225</v>
      </c>
      <c r="AN158" s="397">
        <v>70342450</v>
      </c>
      <c r="AO158" s="297">
        <v>25113250</v>
      </c>
      <c r="AP158" s="297">
        <v>17701895</v>
      </c>
      <c r="AQ158" s="297">
        <v>17701895</v>
      </c>
      <c r="AR158" s="297">
        <v>9825412</v>
      </c>
      <c r="AS158" s="297">
        <v>0</v>
      </c>
      <c r="AT158" s="297">
        <v>0</v>
      </c>
      <c r="AU158" s="297">
        <v>70342450</v>
      </c>
      <c r="AV158" s="299">
        <v>173236607</v>
      </c>
      <c r="AW158" s="297">
        <v>65177594</v>
      </c>
      <c r="AX158" s="297">
        <v>65177594</v>
      </c>
      <c r="AY158" s="297">
        <v>42881418</v>
      </c>
      <c r="AZ158" s="297">
        <v>0</v>
      </c>
      <c r="BA158" s="297">
        <v>0</v>
      </c>
      <c r="BB158" s="297">
        <v>0</v>
      </c>
      <c r="BC158" s="297">
        <v>173236607</v>
      </c>
      <c r="BD158" s="397">
        <v>5909424</v>
      </c>
      <c r="BE158" s="297">
        <v>2010830</v>
      </c>
      <c r="BF158" s="297">
        <v>1755722</v>
      </c>
      <c r="BG158" s="297">
        <v>1755722</v>
      </c>
      <c r="BH158" s="297">
        <v>387150</v>
      </c>
      <c r="BI158" s="297">
        <v>0</v>
      </c>
      <c r="BJ158" s="297">
        <v>0</v>
      </c>
      <c r="BK158" s="297">
        <v>5909424</v>
      </c>
      <c r="BL158" s="299">
        <v>722224</v>
      </c>
      <c r="BM158" s="297">
        <v>361112</v>
      </c>
      <c r="BN158" s="297">
        <v>361112</v>
      </c>
      <c r="BO158" s="297">
        <v>0</v>
      </c>
      <c r="BP158" s="297">
        <v>0</v>
      </c>
      <c r="BQ158" s="297">
        <v>0</v>
      </c>
      <c r="BR158" s="297">
        <v>0</v>
      </c>
      <c r="BS158" s="297">
        <v>722224</v>
      </c>
      <c r="BT158" s="397">
        <v>7150419</v>
      </c>
      <c r="BU158" s="297">
        <v>2177001</v>
      </c>
      <c r="BV158" s="297">
        <v>2177001</v>
      </c>
      <c r="BW158" s="297">
        <v>2054524</v>
      </c>
      <c r="BX158" s="297">
        <v>741894</v>
      </c>
      <c r="BY158" s="297">
        <v>0</v>
      </c>
      <c r="BZ158" s="297">
        <v>0</v>
      </c>
      <c r="CA158" s="297">
        <v>7150419</v>
      </c>
      <c r="CB158" s="299">
        <v>636215</v>
      </c>
      <c r="CC158" s="297">
        <v>636215</v>
      </c>
      <c r="CD158" s="297">
        <v>0</v>
      </c>
      <c r="CE158" s="297">
        <v>0</v>
      </c>
      <c r="CF158" s="297">
        <v>0</v>
      </c>
      <c r="CG158" s="297">
        <v>0</v>
      </c>
      <c r="CH158" s="297">
        <v>0</v>
      </c>
      <c r="CI158" s="297">
        <v>636215</v>
      </c>
    </row>
    <row r="159" spans="1:87">
      <c r="A159" s="295">
        <v>34105</v>
      </c>
      <c r="B159" s="296" t="s">
        <v>510</v>
      </c>
      <c r="C159" s="299">
        <v>-4190867</v>
      </c>
      <c r="D159" s="297">
        <v>-3845957</v>
      </c>
      <c r="E159" s="297">
        <v>-1616217</v>
      </c>
      <c r="F159" s="297">
        <v>1022448</v>
      </c>
      <c r="G159" s="297">
        <v>0</v>
      </c>
      <c r="H159" s="297">
        <v>0</v>
      </c>
      <c r="I159" s="297">
        <v>-8630593</v>
      </c>
      <c r="J159" s="300">
        <v>48083431</v>
      </c>
      <c r="K159" s="301">
        <v>56723557</v>
      </c>
      <c r="L159" s="301">
        <v>41046622</v>
      </c>
      <c r="M159" s="301">
        <v>39697183</v>
      </c>
      <c r="N159" s="301">
        <v>58897322</v>
      </c>
      <c r="O159" s="300">
        <v>4042027.3965442004</v>
      </c>
      <c r="P159" s="301">
        <v>2908477.11</v>
      </c>
      <c r="Q159" s="301">
        <v>1133550.2865442005</v>
      </c>
      <c r="R159" s="398">
        <v>6.8900000000000003E-2</v>
      </c>
      <c r="S159" s="399">
        <v>1.8044306000000001E-3</v>
      </c>
      <c r="T159" s="400">
        <v>48083431</v>
      </c>
      <c r="U159" s="400">
        <v>42213020.464441217</v>
      </c>
      <c r="V159" s="401">
        <v>1.1390663466146378</v>
      </c>
      <c r="W159" s="401">
        <v>0.1072915126032212</v>
      </c>
      <c r="X159" s="397">
        <v>1383382</v>
      </c>
      <c r="Y159" s="297">
        <v>390706</v>
      </c>
      <c r="Z159" s="297">
        <v>390706</v>
      </c>
      <c r="AA159" s="297">
        <v>390706</v>
      </c>
      <c r="AB159" s="297">
        <v>211264</v>
      </c>
      <c r="AC159" s="297">
        <v>0</v>
      </c>
      <c r="AD159" s="297">
        <v>0</v>
      </c>
      <c r="AE159" s="297">
        <v>1383382</v>
      </c>
      <c r="AF159" s="299">
        <v>3261100</v>
      </c>
      <c r="AG159" s="299">
        <v>1851044</v>
      </c>
      <c r="AH159" s="299">
        <v>985540</v>
      </c>
      <c r="AI159" s="299">
        <v>424516</v>
      </c>
      <c r="AJ159" s="299">
        <v>0</v>
      </c>
      <c r="AK159" s="299">
        <v>0</v>
      </c>
      <c r="AL159" s="299">
        <v>0</v>
      </c>
      <c r="AM159" s="297">
        <v>3261100</v>
      </c>
      <c r="AN159" s="397">
        <v>5208899</v>
      </c>
      <c r="AO159" s="297">
        <v>1859651</v>
      </c>
      <c r="AP159" s="297">
        <v>1310836</v>
      </c>
      <c r="AQ159" s="297">
        <v>1310836</v>
      </c>
      <c r="AR159" s="297">
        <v>727577</v>
      </c>
      <c r="AS159" s="297">
        <v>0</v>
      </c>
      <c r="AT159" s="297">
        <v>0</v>
      </c>
      <c r="AU159" s="297">
        <v>5208899</v>
      </c>
      <c r="AV159" s="299">
        <v>12828271</v>
      </c>
      <c r="AW159" s="297">
        <v>4826439</v>
      </c>
      <c r="AX159" s="297">
        <v>4826439</v>
      </c>
      <c r="AY159" s="297">
        <v>3175394</v>
      </c>
      <c r="AZ159" s="297">
        <v>0</v>
      </c>
      <c r="BA159" s="297">
        <v>0</v>
      </c>
      <c r="BB159" s="297">
        <v>0</v>
      </c>
      <c r="BC159" s="297">
        <v>12828271</v>
      </c>
      <c r="BD159" s="397">
        <v>437596</v>
      </c>
      <c r="BE159" s="297">
        <v>148903</v>
      </c>
      <c r="BF159" s="297">
        <v>130012</v>
      </c>
      <c r="BG159" s="297">
        <v>130012</v>
      </c>
      <c r="BH159" s="297">
        <v>28669</v>
      </c>
      <c r="BI159" s="297">
        <v>0</v>
      </c>
      <c r="BJ159" s="297">
        <v>0</v>
      </c>
      <c r="BK159" s="297">
        <v>437596</v>
      </c>
      <c r="BL159" s="299">
        <v>53482</v>
      </c>
      <c r="BM159" s="297">
        <v>26741</v>
      </c>
      <c r="BN159" s="297">
        <v>26741</v>
      </c>
      <c r="BO159" s="297">
        <v>0</v>
      </c>
      <c r="BP159" s="297">
        <v>0</v>
      </c>
      <c r="BQ159" s="297">
        <v>0</v>
      </c>
      <c r="BR159" s="297">
        <v>0</v>
      </c>
      <c r="BS159" s="297">
        <v>53482</v>
      </c>
      <c r="BT159" s="397">
        <v>529493</v>
      </c>
      <c r="BU159" s="297">
        <v>161208</v>
      </c>
      <c r="BV159" s="297">
        <v>161208</v>
      </c>
      <c r="BW159" s="297">
        <v>152139</v>
      </c>
      <c r="BX159" s="297">
        <v>54938</v>
      </c>
      <c r="BY159" s="297">
        <v>0</v>
      </c>
      <c r="BZ159" s="297">
        <v>0</v>
      </c>
      <c r="CA159" s="297">
        <v>529493</v>
      </c>
      <c r="CB159" s="299">
        <v>47112</v>
      </c>
      <c r="CC159" s="297">
        <v>47112</v>
      </c>
      <c r="CD159" s="297">
        <v>0</v>
      </c>
      <c r="CE159" s="297">
        <v>0</v>
      </c>
      <c r="CF159" s="297">
        <v>0</v>
      </c>
      <c r="CG159" s="297">
        <v>0</v>
      </c>
      <c r="CH159" s="297">
        <v>0</v>
      </c>
      <c r="CI159" s="297">
        <v>47112</v>
      </c>
    </row>
    <row r="160" spans="1:87">
      <c r="A160" s="295">
        <v>34200</v>
      </c>
      <c r="B160" s="296" t="s">
        <v>511</v>
      </c>
      <c r="C160" s="299">
        <v>-1619681</v>
      </c>
      <c r="D160" s="297">
        <v>-2124080</v>
      </c>
      <c r="E160" s="297">
        <v>-1033510</v>
      </c>
      <c r="F160" s="297">
        <v>130267</v>
      </c>
      <c r="G160" s="297">
        <v>0</v>
      </c>
      <c r="H160" s="297">
        <v>0</v>
      </c>
      <c r="I160" s="297">
        <v>-4647004</v>
      </c>
      <c r="J160" s="300">
        <v>19669667</v>
      </c>
      <c r="K160" s="301">
        <v>23204115</v>
      </c>
      <c r="L160" s="301">
        <v>16791093</v>
      </c>
      <c r="M160" s="301">
        <v>16239074</v>
      </c>
      <c r="N160" s="301">
        <v>24093345</v>
      </c>
      <c r="O160" s="300">
        <v>1653487.0982706998</v>
      </c>
      <c r="P160" s="301">
        <v>1051605.5899999999</v>
      </c>
      <c r="Q160" s="301">
        <v>601881.5082707</v>
      </c>
      <c r="R160" s="398">
        <v>6.8900000000000003E-2</v>
      </c>
      <c r="S160" s="399">
        <v>7.3814509999999998E-4</v>
      </c>
      <c r="T160" s="400">
        <v>19669667</v>
      </c>
      <c r="U160" s="400">
        <v>15262780.696661826</v>
      </c>
      <c r="V160" s="401">
        <v>1.2887341691479599</v>
      </c>
      <c r="W160" s="401">
        <v>0.1072915126032212</v>
      </c>
      <c r="X160" s="397">
        <v>1232352</v>
      </c>
      <c r="Y160" s="297">
        <v>605076</v>
      </c>
      <c r="Z160" s="297">
        <v>313638</v>
      </c>
      <c r="AA160" s="297">
        <v>313638</v>
      </c>
      <c r="AB160" s="297">
        <v>0</v>
      </c>
      <c r="AC160" s="297">
        <v>0</v>
      </c>
      <c r="AD160" s="297">
        <v>0</v>
      </c>
      <c r="AE160" s="297">
        <v>1232352</v>
      </c>
      <c r="AF160" s="299">
        <v>3116932</v>
      </c>
      <c r="AG160" s="299">
        <v>1107769</v>
      </c>
      <c r="AH160" s="299">
        <v>1107769</v>
      </c>
      <c r="AI160" s="299">
        <v>699827</v>
      </c>
      <c r="AJ160" s="299">
        <v>201567</v>
      </c>
      <c r="AK160" s="299">
        <v>0</v>
      </c>
      <c r="AL160" s="299">
        <v>0</v>
      </c>
      <c r="AM160" s="297">
        <v>3116932</v>
      </c>
      <c r="AN160" s="397">
        <v>2130824</v>
      </c>
      <c r="AO160" s="297">
        <v>760734</v>
      </c>
      <c r="AP160" s="297">
        <v>536228</v>
      </c>
      <c r="AQ160" s="297">
        <v>536228</v>
      </c>
      <c r="AR160" s="297">
        <v>297633</v>
      </c>
      <c r="AS160" s="297">
        <v>0</v>
      </c>
      <c r="AT160" s="297">
        <v>0</v>
      </c>
      <c r="AU160" s="297">
        <v>2130824</v>
      </c>
      <c r="AV160" s="299">
        <v>5247708</v>
      </c>
      <c r="AW160" s="297">
        <v>1974369</v>
      </c>
      <c r="AX160" s="297">
        <v>1974369</v>
      </c>
      <c r="AY160" s="297">
        <v>1298970</v>
      </c>
      <c r="AZ160" s="297">
        <v>0</v>
      </c>
      <c r="BA160" s="297">
        <v>0</v>
      </c>
      <c r="BB160" s="297">
        <v>0</v>
      </c>
      <c r="BC160" s="297">
        <v>5247708</v>
      </c>
      <c r="BD160" s="397">
        <v>179010</v>
      </c>
      <c r="BE160" s="297">
        <v>60912</v>
      </c>
      <c r="BF160" s="297">
        <v>53185</v>
      </c>
      <c r="BG160" s="297">
        <v>53185</v>
      </c>
      <c r="BH160" s="297">
        <v>11728</v>
      </c>
      <c r="BI160" s="297">
        <v>0</v>
      </c>
      <c r="BJ160" s="297">
        <v>0</v>
      </c>
      <c r="BK160" s="297">
        <v>179010</v>
      </c>
      <c r="BL160" s="299">
        <v>21878</v>
      </c>
      <c r="BM160" s="297">
        <v>10939</v>
      </c>
      <c r="BN160" s="297">
        <v>10939</v>
      </c>
      <c r="BO160" s="297">
        <v>0</v>
      </c>
      <c r="BP160" s="297">
        <v>0</v>
      </c>
      <c r="BQ160" s="297">
        <v>0</v>
      </c>
      <c r="BR160" s="297">
        <v>0</v>
      </c>
      <c r="BS160" s="297">
        <v>21878</v>
      </c>
      <c r="BT160" s="397">
        <v>216602</v>
      </c>
      <c r="BU160" s="297">
        <v>65946</v>
      </c>
      <c r="BV160" s="297">
        <v>65946</v>
      </c>
      <c r="BW160" s="297">
        <v>62236</v>
      </c>
      <c r="BX160" s="297">
        <v>22474</v>
      </c>
      <c r="BY160" s="297">
        <v>0</v>
      </c>
      <c r="BZ160" s="297">
        <v>0</v>
      </c>
      <c r="CA160" s="297">
        <v>216602</v>
      </c>
      <c r="CB160" s="299">
        <v>19272</v>
      </c>
      <c r="CC160" s="297">
        <v>19272</v>
      </c>
      <c r="CD160" s="297">
        <v>0</v>
      </c>
      <c r="CE160" s="297">
        <v>0</v>
      </c>
      <c r="CF160" s="297">
        <v>0</v>
      </c>
      <c r="CG160" s="297">
        <v>0</v>
      </c>
      <c r="CH160" s="297">
        <v>0</v>
      </c>
      <c r="CI160" s="297">
        <v>19272</v>
      </c>
    </row>
    <row r="161" spans="1:87">
      <c r="A161" s="295">
        <v>34205</v>
      </c>
      <c r="B161" s="296" t="s">
        <v>512</v>
      </c>
      <c r="C161" s="299">
        <v>-823881</v>
      </c>
      <c r="D161" s="297">
        <v>-769081</v>
      </c>
      <c r="E161" s="297">
        <v>-241623</v>
      </c>
      <c r="F161" s="297">
        <v>114998</v>
      </c>
      <c r="G161" s="297">
        <v>0</v>
      </c>
      <c r="H161" s="297">
        <v>0</v>
      </c>
      <c r="I161" s="297">
        <v>-1719587</v>
      </c>
      <c r="J161" s="300">
        <v>8671747</v>
      </c>
      <c r="K161" s="301">
        <v>10229975</v>
      </c>
      <c r="L161" s="301">
        <v>7402673</v>
      </c>
      <c r="M161" s="301">
        <v>7159304</v>
      </c>
      <c r="N161" s="301">
        <v>10622009</v>
      </c>
      <c r="O161" s="300">
        <v>728971.2212421</v>
      </c>
      <c r="P161" s="301">
        <v>454722.68</v>
      </c>
      <c r="Q161" s="301">
        <v>274248.54124210001</v>
      </c>
      <c r="R161" s="398">
        <v>6.8900000000000003E-2</v>
      </c>
      <c r="S161" s="399">
        <v>3.254253E-4</v>
      </c>
      <c r="T161" s="400">
        <v>8671747</v>
      </c>
      <c r="U161" s="400">
        <v>6599748.6211901298</v>
      </c>
      <c r="V161" s="401">
        <v>1.3139511059795832</v>
      </c>
      <c r="W161" s="401">
        <v>0.1072915126032212</v>
      </c>
      <c r="X161" s="397">
        <v>637611</v>
      </c>
      <c r="Y161" s="297">
        <v>212537</v>
      </c>
      <c r="Z161" s="297">
        <v>212537</v>
      </c>
      <c r="AA161" s="297">
        <v>212537</v>
      </c>
      <c r="AB161" s="297">
        <v>0</v>
      </c>
      <c r="AC161" s="297">
        <v>0</v>
      </c>
      <c r="AD161" s="297">
        <v>0</v>
      </c>
      <c r="AE161" s="297">
        <v>637611</v>
      </c>
      <c r="AF161" s="299">
        <v>1139331</v>
      </c>
      <c r="AG161" s="299">
        <v>543973</v>
      </c>
      <c r="AH161" s="299">
        <v>395285</v>
      </c>
      <c r="AI161" s="299">
        <v>168776</v>
      </c>
      <c r="AJ161" s="299">
        <v>31297</v>
      </c>
      <c r="AK161" s="299">
        <v>0</v>
      </c>
      <c r="AL161" s="299">
        <v>0</v>
      </c>
      <c r="AM161" s="297">
        <v>1139331</v>
      </c>
      <c r="AN161" s="397">
        <v>939414</v>
      </c>
      <c r="AO161" s="297">
        <v>335384</v>
      </c>
      <c r="AP161" s="297">
        <v>236406</v>
      </c>
      <c r="AQ161" s="297">
        <v>236406</v>
      </c>
      <c r="AR161" s="297">
        <v>131217</v>
      </c>
      <c r="AS161" s="297">
        <v>0</v>
      </c>
      <c r="AT161" s="297">
        <v>0</v>
      </c>
      <c r="AU161" s="297">
        <v>939414</v>
      </c>
      <c r="AV161" s="299">
        <v>2313552</v>
      </c>
      <c r="AW161" s="297">
        <v>870438</v>
      </c>
      <c r="AX161" s="297">
        <v>870438</v>
      </c>
      <c r="AY161" s="297">
        <v>572676</v>
      </c>
      <c r="AZ161" s="297">
        <v>0</v>
      </c>
      <c r="BA161" s="297">
        <v>0</v>
      </c>
      <c r="BB161" s="297">
        <v>0</v>
      </c>
      <c r="BC161" s="297">
        <v>2313552</v>
      </c>
      <c r="BD161" s="397">
        <v>78918</v>
      </c>
      <c r="BE161" s="297">
        <v>26854</v>
      </c>
      <c r="BF161" s="297">
        <v>23447</v>
      </c>
      <c r="BG161" s="297">
        <v>23447</v>
      </c>
      <c r="BH161" s="297">
        <v>5170</v>
      </c>
      <c r="BI161" s="297">
        <v>0</v>
      </c>
      <c r="BJ161" s="297">
        <v>0</v>
      </c>
      <c r="BK161" s="297">
        <v>78918</v>
      </c>
      <c r="BL161" s="299">
        <v>9646</v>
      </c>
      <c r="BM161" s="297">
        <v>4823</v>
      </c>
      <c r="BN161" s="297">
        <v>4823</v>
      </c>
      <c r="BO161" s="297">
        <v>0</v>
      </c>
      <c r="BP161" s="297">
        <v>0</v>
      </c>
      <c r="BQ161" s="297">
        <v>0</v>
      </c>
      <c r="BR161" s="297">
        <v>0</v>
      </c>
      <c r="BS161" s="297">
        <v>9646</v>
      </c>
      <c r="BT161" s="397">
        <v>95493</v>
      </c>
      <c r="BU161" s="297">
        <v>29074</v>
      </c>
      <c r="BV161" s="297">
        <v>29074</v>
      </c>
      <c r="BW161" s="297">
        <v>27438</v>
      </c>
      <c r="BX161" s="297">
        <v>9908</v>
      </c>
      <c r="BY161" s="297">
        <v>0</v>
      </c>
      <c r="BZ161" s="297">
        <v>0</v>
      </c>
      <c r="CA161" s="297">
        <v>95493</v>
      </c>
      <c r="CB161" s="299">
        <v>8497</v>
      </c>
      <c r="CC161" s="297">
        <v>8497</v>
      </c>
      <c r="CD161" s="297">
        <v>0</v>
      </c>
      <c r="CE161" s="297">
        <v>0</v>
      </c>
      <c r="CF161" s="297">
        <v>0</v>
      </c>
      <c r="CG161" s="297">
        <v>0</v>
      </c>
      <c r="CH161" s="297">
        <v>0</v>
      </c>
      <c r="CI161" s="297">
        <v>8497</v>
      </c>
    </row>
    <row r="162" spans="1:87">
      <c r="A162" s="295">
        <v>34220</v>
      </c>
      <c r="B162" s="296" t="s">
        <v>513</v>
      </c>
      <c r="C162" s="299">
        <v>-1914866</v>
      </c>
      <c r="D162" s="297">
        <v>-1840163</v>
      </c>
      <c r="E162" s="297">
        <v>-859942</v>
      </c>
      <c r="F162" s="297">
        <v>504541</v>
      </c>
      <c r="G162" s="297">
        <v>0</v>
      </c>
      <c r="H162" s="297">
        <v>0</v>
      </c>
      <c r="I162" s="297">
        <v>-4110430</v>
      </c>
      <c r="J162" s="300">
        <v>24799153</v>
      </c>
      <c r="K162" s="301">
        <v>29255319</v>
      </c>
      <c r="L162" s="301">
        <v>21169900</v>
      </c>
      <c r="M162" s="301">
        <v>20473924</v>
      </c>
      <c r="N162" s="301">
        <v>30376445</v>
      </c>
      <c r="O162" s="300">
        <v>2084685.9744629001</v>
      </c>
      <c r="P162" s="301">
        <v>1249567.9700000002</v>
      </c>
      <c r="Q162" s="301">
        <v>835118.00446289987</v>
      </c>
      <c r="R162" s="398">
        <v>6.8900000000000003E-2</v>
      </c>
      <c r="S162" s="399">
        <v>9.3063970000000005E-4</v>
      </c>
      <c r="T162" s="400">
        <v>24799153</v>
      </c>
      <c r="U162" s="400">
        <v>18135964.731494922</v>
      </c>
      <c r="V162" s="401">
        <v>1.3674019202812953</v>
      </c>
      <c r="W162" s="401">
        <v>0.1072915126032212</v>
      </c>
      <c r="X162" s="397">
        <v>842978</v>
      </c>
      <c r="Y162" s="297">
        <v>252269</v>
      </c>
      <c r="Z162" s="297">
        <v>252269</v>
      </c>
      <c r="AA162" s="297">
        <v>252269</v>
      </c>
      <c r="AB162" s="297">
        <v>86171</v>
      </c>
      <c r="AC162" s="297">
        <v>0</v>
      </c>
      <c r="AD162" s="297">
        <v>0</v>
      </c>
      <c r="AE162" s="297">
        <v>842978</v>
      </c>
      <c r="AF162" s="299">
        <v>1470594</v>
      </c>
      <c r="AG162" s="299">
        <v>758857</v>
      </c>
      <c r="AH162" s="299">
        <v>415657</v>
      </c>
      <c r="AI162" s="299">
        <v>296080</v>
      </c>
      <c r="AJ162" s="299">
        <v>0</v>
      </c>
      <c r="AK162" s="299">
        <v>0</v>
      </c>
      <c r="AL162" s="299">
        <v>0</v>
      </c>
      <c r="AM162" s="297">
        <v>1470594</v>
      </c>
      <c r="AN162" s="397">
        <v>2686503</v>
      </c>
      <c r="AO162" s="297">
        <v>959120</v>
      </c>
      <c r="AP162" s="297">
        <v>676067</v>
      </c>
      <c r="AQ162" s="297">
        <v>676067</v>
      </c>
      <c r="AR162" s="297">
        <v>375250</v>
      </c>
      <c r="AS162" s="297">
        <v>0</v>
      </c>
      <c r="AT162" s="297">
        <v>0</v>
      </c>
      <c r="AU162" s="297">
        <v>2686503</v>
      </c>
      <c r="AV162" s="299">
        <v>6616214</v>
      </c>
      <c r="AW162" s="297">
        <v>2489248</v>
      </c>
      <c r="AX162" s="297">
        <v>2489248</v>
      </c>
      <c r="AY162" s="297">
        <v>1637718</v>
      </c>
      <c r="AZ162" s="297">
        <v>0</v>
      </c>
      <c r="BA162" s="297">
        <v>0</v>
      </c>
      <c r="BB162" s="297">
        <v>0</v>
      </c>
      <c r="BC162" s="297">
        <v>6616214</v>
      </c>
      <c r="BD162" s="397">
        <v>225691</v>
      </c>
      <c r="BE162" s="297">
        <v>76797</v>
      </c>
      <c r="BF162" s="297">
        <v>67054</v>
      </c>
      <c r="BG162" s="297">
        <v>67054</v>
      </c>
      <c r="BH162" s="297">
        <v>14786</v>
      </c>
      <c r="BI162" s="297">
        <v>0</v>
      </c>
      <c r="BJ162" s="297">
        <v>0</v>
      </c>
      <c r="BK162" s="297">
        <v>225691</v>
      </c>
      <c r="BL162" s="299">
        <v>27584</v>
      </c>
      <c r="BM162" s="297">
        <v>13792</v>
      </c>
      <c r="BN162" s="297">
        <v>13792</v>
      </c>
      <c r="BO162" s="297">
        <v>0</v>
      </c>
      <c r="BP162" s="297">
        <v>0</v>
      </c>
      <c r="BQ162" s="297">
        <v>0</v>
      </c>
      <c r="BR162" s="297">
        <v>0</v>
      </c>
      <c r="BS162" s="297">
        <v>27584</v>
      </c>
      <c r="BT162" s="397">
        <v>273087</v>
      </c>
      <c r="BU162" s="297">
        <v>83144</v>
      </c>
      <c r="BV162" s="297">
        <v>83144</v>
      </c>
      <c r="BW162" s="297">
        <v>78466</v>
      </c>
      <c r="BX162" s="297">
        <v>28334</v>
      </c>
      <c r="BY162" s="297">
        <v>0</v>
      </c>
      <c r="BZ162" s="297">
        <v>0</v>
      </c>
      <c r="CA162" s="297">
        <v>273087</v>
      </c>
      <c r="CB162" s="299">
        <v>24298</v>
      </c>
      <c r="CC162" s="297">
        <v>24298</v>
      </c>
      <c r="CD162" s="297">
        <v>0</v>
      </c>
      <c r="CE162" s="297">
        <v>0</v>
      </c>
      <c r="CF162" s="297">
        <v>0</v>
      </c>
      <c r="CG162" s="297">
        <v>0</v>
      </c>
      <c r="CH162" s="297">
        <v>0</v>
      </c>
      <c r="CI162" s="297">
        <v>24298</v>
      </c>
    </row>
    <row r="163" spans="1:87">
      <c r="A163" s="295">
        <v>34230</v>
      </c>
      <c r="B163" s="296" t="s">
        <v>514</v>
      </c>
      <c r="C163" s="299">
        <v>-785538</v>
      </c>
      <c r="D163" s="297">
        <v>-511482</v>
      </c>
      <c r="E163" s="297">
        <v>-160904</v>
      </c>
      <c r="F163" s="297">
        <v>336468</v>
      </c>
      <c r="G163" s="297">
        <v>0</v>
      </c>
      <c r="H163" s="297">
        <v>0</v>
      </c>
      <c r="I163" s="297">
        <v>-1121456</v>
      </c>
      <c r="J163" s="300">
        <v>8540708</v>
      </c>
      <c r="K163" s="301">
        <v>10075390</v>
      </c>
      <c r="L163" s="301">
        <v>7290811</v>
      </c>
      <c r="M163" s="301">
        <v>7051120</v>
      </c>
      <c r="N163" s="301">
        <v>10461500</v>
      </c>
      <c r="O163" s="300">
        <v>717955.74094459997</v>
      </c>
      <c r="P163" s="301">
        <v>501723.28000000009</v>
      </c>
      <c r="Q163" s="301">
        <v>216232.46094459988</v>
      </c>
      <c r="R163" s="398">
        <v>6.8900000000000003E-2</v>
      </c>
      <c r="S163" s="399">
        <v>3.2050779999999999E-4</v>
      </c>
      <c r="T163" s="400">
        <v>8540708</v>
      </c>
      <c r="U163" s="400">
        <v>7281905.3701015972</v>
      </c>
      <c r="V163" s="401">
        <v>1.1728672052052278</v>
      </c>
      <c r="W163" s="401">
        <v>0.1072915126032212</v>
      </c>
      <c r="X163" s="397">
        <v>964721</v>
      </c>
      <c r="Y163" s="297">
        <v>257446</v>
      </c>
      <c r="Z163" s="297">
        <v>257446</v>
      </c>
      <c r="AA163" s="297">
        <v>257446</v>
      </c>
      <c r="AB163" s="297">
        <v>192383</v>
      </c>
      <c r="AC163" s="297">
        <v>0</v>
      </c>
      <c r="AD163" s="297">
        <v>0</v>
      </c>
      <c r="AE163" s="297">
        <v>964721</v>
      </c>
      <c r="AF163" s="299">
        <v>886714</v>
      </c>
      <c r="AG163" s="299">
        <v>557980</v>
      </c>
      <c r="AH163" s="299">
        <v>191455</v>
      </c>
      <c r="AI163" s="299">
        <v>137279</v>
      </c>
      <c r="AJ163" s="299">
        <v>0</v>
      </c>
      <c r="AK163" s="299">
        <v>0</v>
      </c>
      <c r="AL163" s="299">
        <v>0</v>
      </c>
      <c r="AM163" s="297">
        <v>886714</v>
      </c>
      <c r="AN163" s="397">
        <v>925219</v>
      </c>
      <c r="AO163" s="297">
        <v>330316</v>
      </c>
      <c r="AP163" s="297">
        <v>232834</v>
      </c>
      <c r="AQ163" s="297">
        <v>232834</v>
      </c>
      <c r="AR163" s="297">
        <v>129234</v>
      </c>
      <c r="AS163" s="297">
        <v>0</v>
      </c>
      <c r="AT163" s="297">
        <v>0</v>
      </c>
      <c r="AU163" s="297">
        <v>925219</v>
      </c>
      <c r="AV163" s="299">
        <v>2278592</v>
      </c>
      <c r="AW163" s="297">
        <v>857285</v>
      </c>
      <c r="AX163" s="297">
        <v>857285</v>
      </c>
      <c r="AY163" s="297">
        <v>564022</v>
      </c>
      <c r="AZ163" s="297">
        <v>0</v>
      </c>
      <c r="BA163" s="297">
        <v>0</v>
      </c>
      <c r="BB163" s="297">
        <v>0</v>
      </c>
      <c r="BC163" s="297">
        <v>2278592</v>
      </c>
      <c r="BD163" s="397">
        <v>77727</v>
      </c>
      <c r="BE163" s="297">
        <v>26449</v>
      </c>
      <c r="BF163" s="297">
        <v>23093</v>
      </c>
      <c r="BG163" s="297">
        <v>23093</v>
      </c>
      <c r="BH163" s="297">
        <v>5092</v>
      </c>
      <c r="BI163" s="297">
        <v>0</v>
      </c>
      <c r="BJ163" s="297">
        <v>0</v>
      </c>
      <c r="BK163" s="297">
        <v>77727</v>
      </c>
      <c r="BL163" s="299">
        <v>9500</v>
      </c>
      <c r="BM163" s="297">
        <v>4750</v>
      </c>
      <c r="BN163" s="297">
        <v>4750</v>
      </c>
      <c r="BO163" s="297">
        <v>0</v>
      </c>
      <c r="BP163" s="297">
        <v>0</v>
      </c>
      <c r="BQ163" s="297">
        <v>0</v>
      </c>
      <c r="BR163" s="297">
        <v>0</v>
      </c>
      <c r="BS163" s="297">
        <v>9500</v>
      </c>
      <c r="BT163" s="397">
        <v>94050</v>
      </c>
      <c r="BU163" s="297">
        <v>28634</v>
      </c>
      <c r="BV163" s="297">
        <v>28634</v>
      </c>
      <c r="BW163" s="297">
        <v>27023</v>
      </c>
      <c r="BX163" s="297">
        <v>9758</v>
      </c>
      <c r="BY163" s="297">
        <v>0</v>
      </c>
      <c r="BZ163" s="297">
        <v>0</v>
      </c>
      <c r="CA163" s="297">
        <v>94050</v>
      </c>
      <c r="CB163" s="299">
        <v>8368</v>
      </c>
      <c r="CC163" s="297">
        <v>8368</v>
      </c>
      <c r="CD163" s="297">
        <v>0</v>
      </c>
      <c r="CE163" s="297">
        <v>0</v>
      </c>
      <c r="CF163" s="297">
        <v>0</v>
      </c>
      <c r="CG163" s="297">
        <v>0</v>
      </c>
      <c r="CH163" s="297">
        <v>0</v>
      </c>
      <c r="CI163" s="297">
        <v>8368</v>
      </c>
    </row>
    <row r="164" spans="1:87">
      <c r="A164" s="295">
        <v>34300</v>
      </c>
      <c r="B164" s="296" t="s">
        <v>515</v>
      </c>
      <c r="C164" s="299">
        <v>-14491894</v>
      </c>
      <c r="D164" s="297">
        <v>-15042113</v>
      </c>
      <c r="E164" s="297">
        <v>-9610551</v>
      </c>
      <c r="F164" s="297">
        <v>116621</v>
      </c>
      <c r="G164" s="297">
        <v>0</v>
      </c>
      <c r="H164" s="297">
        <v>0</v>
      </c>
      <c r="I164" s="297">
        <v>-39027937</v>
      </c>
      <c r="J164" s="300">
        <v>144513789</v>
      </c>
      <c r="K164" s="301">
        <v>170481512</v>
      </c>
      <c r="L164" s="301">
        <v>123364799</v>
      </c>
      <c r="M164" s="301">
        <v>119309088</v>
      </c>
      <c r="N164" s="301">
        <v>177014721</v>
      </c>
      <c r="O164" s="300">
        <v>12148232.32126</v>
      </c>
      <c r="P164" s="301">
        <v>7625380.0800000001</v>
      </c>
      <c r="Q164" s="301">
        <v>4522852.2412599996</v>
      </c>
      <c r="R164" s="398">
        <v>6.8900000000000003E-2</v>
      </c>
      <c r="S164" s="399">
        <v>5.4231799999999997E-3</v>
      </c>
      <c r="T164" s="400">
        <v>144513789</v>
      </c>
      <c r="U164" s="400">
        <v>110673150.65312046</v>
      </c>
      <c r="V164" s="401">
        <v>1.3057709855296813</v>
      </c>
      <c r="W164" s="401">
        <v>0.1072915126032212</v>
      </c>
      <c r="X164" s="397">
        <v>0</v>
      </c>
      <c r="Y164" s="297">
        <v>0</v>
      </c>
      <c r="Z164" s="297">
        <v>0</v>
      </c>
      <c r="AA164" s="297">
        <v>0</v>
      </c>
      <c r="AB164" s="297">
        <v>0</v>
      </c>
      <c r="AC164" s="297">
        <v>0</v>
      </c>
      <c r="AD164" s="297">
        <v>0</v>
      </c>
      <c r="AE164" s="297">
        <v>0</v>
      </c>
      <c r="AF164" s="299">
        <v>18732302</v>
      </c>
      <c r="AG164" s="299">
        <v>6285342</v>
      </c>
      <c r="AH164" s="299">
        <v>5270927</v>
      </c>
      <c r="AI164" s="299">
        <v>4854657</v>
      </c>
      <c r="AJ164" s="299">
        <v>2321376</v>
      </c>
      <c r="AK164" s="299">
        <v>0</v>
      </c>
      <c r="AL164" s="299">
        <v>0</v>
      </c>
      <c r="AM164" s="297">
        <v>18732302</v>
      </c>
      <c r="AN164" s="397">
        <v>15655243</v>
      </c>
      <c r="AO164" s="297">
        <v>5589143</v>
      </c>
      <c r="AP164" s="297">
        <v>3939690</v>
      </c>
      <c r="AQ164" s="297">
        <v>3939690</v>
      </c>
      <c r="AR164" s="297">
        <v>2186719</v>
      </c>
      <c r="AS164" s="297">
        <v>0</v>
      </c>
      <c r="AT164" s="297">
        <v>0</v>
      </c>
      <c r="AU164" s="297">
        <v>15655243</v>
      </c>
      <c r="AV164" s="299">
        <v>38555113</v>
      </c>
      <c r="AW164" s="297">
        <v>14505765</v>
      </c>
      <c r="AX164" s="297">
        <v>14505765</v>
      </c>
      <c r="AY164" s="297">
        <v>9543583</v>
      </c>
      <c r="AZ164" s="297">
        <v>0</v>
      </c>
      <c r="BA164" s="297">
        <v>0</v>
      </c>
      <c r="BB164" s="297">
        <v>0</v>
      </c>
      <c r="BC164" s="297">
        <v>38555113</v>
      </c>
      <c r="BD164" s="397">
        <v>1315186</v>
      </c>
      <c r="BE164" s="297">
        <v>447525</v>
      </c>
      <c r="BF164" s="297">
        <v>390749</v>
      </c>
      <c r="BG164" s="297">
        <v>390749</v>
      </c>
      <c r="BH164" s="297">
        <v>86163</v>
      </c>
      <c r="BI164" s="297">
        <v>0</v>
      </c>
      <c r="BJ164" s="297">
        <v>0</v>
      </c>
      <c r="BK164" s="297">
        <v>1315186</v>
      </c>
      <c r="BL164" s="299">
        <v>160736</v>
      </c>
      <c r="BM164" s="297">
        <v>80368</v>
      </c>
      <c r="BN164" s="297">
        <v>80368</v>
      </c>
      <c r="BO164" s="297">
        <v>0</v>
      </c>
      <c r="BP164" s="297">
        <v>0</v>
      </c>
      <c r="BQ164" s="297">
        <v>0</v>
      </c>
      <c r="BR164" s="297">
        <v>0</v>
      </c>
      <c r="BS164" s="297">
        <v>160736</v>
      </c>
      <c r="BT164" s="397">
        <v>1591380</v>
      </c>
      <c r="BU164" s="297">
        <v>484508</v>
      </c>
      <c r="BV164" s="297">
        <v>484508</v>
      </c>
      <c r="BW164" s="297">
        <v>457250</v>
      </c>
      <c r="BX164" s="297">
        <v>165114</v>
      </c>
      <c r="BY164" s="297">
        <v>0</v>
      </c>
      <c r="BZ164" s="297">
        <v>0</v>
      </c>
      <c r="CA164" s="297">
        <v>1591380</v>
      </c>
      <c r="CB164" s="299">
        <v>141594</v>
      </c>
      <c r="CC164" s="297">
        <v>141594</v>
      </c>
      <c r="CD164" s="297">
        <v>0</v>
      </c>
      <c r="CE164" s="297">
        <v>0</v>
      </c>
      <c r="CF164" s="297">
        <v>0</v>
      </c>
      <c r="CG164" s="297">
        <v>0</v>
      </c>
      <c r="CH164" s="297">
        <v>0</v>
      </c>
      <c r="CI164" s="297">
        <v>141594</v>
      </c>
    </row>
    <row r="165" spans="1:87">
      <c r="A165" s="295">
        <v>34400</v>
      </c>
      <c r="B165" s="296" t="s">
        <v>516</v>
      </c>
      <c r="C165" s="299">
        <v>-4001629</v>
      </c>
      <c r="D165" s="297">
        <v>-4583911</v>
      </c>
      <c r="E165" s="297">
        <v>-2672650</v>
      </c>
      <c r="F165" s="297">
        <v>466405</v>
      </c>
      <c r="G165" s="297">
        <v>0</v>
      </c>
      <c r="H165" s="297">
        <v>0</v>
      </c>
      <c r="I165" s="297">
        <v>-10791785</v>
      </c>
      <c r="J165" s="300">
        <v>64918929</v>
      </c>
      <c r="K165" s="301">
        <v>76584229</v>
      </c>
      <c r="L165" s="301">
        <v>55418315</v>
      </c>
      <c r="M165" s="301">
        <v>53596395</v>
      </c>
      <c r="N165" s="301">
        <v>79519097</v>
      </c>
      <c r="O165" s="300">
        <v>5457266.2884032</v>
      </c>
      <c r="P165" s="301">
        <v>3190692.3299999996</v>
      </c>
      <c r="Q165" s="301">
        <v>2266573.9584032004</v>
      </c>
      <c r="R165" s="398">
        <v>6.8900000000000003E-2</v>
      </c>
      <c r="S165" s="399">
        <v>2.4362175999999998E-3</v>
      </c>
      <c r="T165" s="400">
        <v>64918929</v>
      </c>
      <c r="U165" s="400">
        <v>46309032.365747452</v>
      </c>
      <c r="V165" s="401">
        <v>1.4018632150910022</v>
      </c>
      <c r="W165" s="401">
        <v>0.1072915126032212</v>
      </c>
      <c r="X165" s="397">
        <v>2403759</v>
      </c>
      <c r="Y165" s="297">
        <v>915161</v>
      </c>
      <c r="Z165" s="297">
        <v>915161</v>
      </c>
      <c r="AA165" s="297">
        <v>573437</v>
      </c>
      <c r="AB165" s="297">
        <v>0</v>
      </c>
      <c r="AC165" s="297">
        <v>0</v>
      </c>
      <c r="AD165" s="297">
        <v>0</v>
      </c>
      <c r="AE165" s="297">
        <v>2403759</v>
      </c>
      <c r="AF165" s="299">
        <v>4078277</v>
      </c>
      <c r="AG165" s="299">
        <v>1230218</v>
      </c>
      <c r="AH165" s="299">
        <v>1109630</v>
      </c>
      <c r="AI165" s="299">
        <v>1109630</v>
      </c>
      <c r="AJ165" s="299">
        <v>628799</v>
      </c>
      <c r="AK165" s="299">
        <v>0</v>
      </c>
      <c r="AL165" s="299">
        <v>0</v>
      </c>
      <c r="AM165" s="297">
        <v>4078277</v>
      </c>
      <c r="AN165" s="397">
        <v>7032696</v>
      </c>
      <c r="AO165" s="297">
        <v>2510772</v>
      </c>
      <c r="AP165" s="297">
        <v>1769800</v>
      </c>
      <c r="AQ165" s="297">
        <v>1769800</v>
      </c>
      <c r="AR165" s="297">
        <v>982325</v>
      </c>
      <c r="AS165" s="297">
        <v>0</v>
      </c>
      <c r="AT165" s="297">
        <v>0</v>
      </c>
      <c r="AU165" s="297">
        <v>7032696</v>
      </c>
      <c r="AV165" s="299">
        <v>17319846</v>
      </c>
      <c r="AW165" s="297">
        <v>6516324</v>
      </c>
      <c r="AX165" s="297">
        <v>6516324</v>
      </c>
      <c r="AY165" s="297">
        <v>4287198</v>
      </c>
      <c r="AZ165" s="297">
        <v>0</v>
      </c>
      <c r="BA165" s="297">
        <v>0</v>
      </c>
      <c r="BB165" s="297">
        <v>0</v>
      </c>
      <c r="BC165" s="297">
        <v>17319846</v>
      </c>
      <c r="BD165" s="397">
        <v>590814</v>
      </c>
      <c r="BE165" s="297">
        <v>201039</v>
      </c>
      <c r="BF165" s="297">
        <v>175534</v>
      </c>
      <c r="BG165" s="297">
        <v>175534</v>
      </c>
      <c r="BH165" s="297">
        <v>38707</v>
      </c>
      <c r="BI165" s="297">
        <v>0</v>
      </c>
      <c r="BJ165" s="297">
        <v>0</v>
      </c>
      <c r="BK165" s="297">
        <v>590814</v>
      </c>
      <c r="BL165" s="299">
        <v>72206</v>
      </c>
      <c r="BM165" s="297">
        <v>36103</v>
      </c>
      <c r="BN165" s="297">
        <v>36103</v>
      </c>
      <c r="BO165" s="297">
        <v>0</v>
      </c>
      <c r="BP165" s="297">
        <v>0</v>
      </c>
      <c r="BQ165" s="297">
        <v>0</v>
      </c>
      <c r="BR165" s="297">
        <v>0</v>
      </c>
      <c r="BS165" s="297">
        <v>72206</v>
      </c>
      <c r="BT165" s="397">
        <v>714884</v>
      </c>
      <c r="BU165" s="297">
        <v>217652</v>
      </c>
      <c r="BV165" s="297">
        <v>217652</v>
      </c>
      <c r="BW165" s="297">
        <v>205407</v>
      </c>
      <c r="BX165" s="297">
        <v>74173</v>
      </c>
      <c r="BY165" s="297">
        <v>0</v>
      </c>
      <c r="BZ165" s="297">
        <v>0</v>
      </c>
      <c r="CA165" s="297">
        <v>714884</v>
      </c>
      <c r="CB165" s="299">
        <v>63608</v>
      </c>
      <c r="CC165" s="297">
        <v>63608</v>
      </c>
      <c r="CD165" s="297">
        <v>0</v>
      </c>
      <c r="CE165" s="297">
        <v>0</v>
      </c>
      <c r="CF165" s="297">
        <v>0</v>
      </c>
      <c r="CG165" s="297">
        <v>0</v>
      </c>
      <c r="CH165" s="297">
        <v>0</v>
      </c>
      <c r="CI165" s="297">
        <v>63608</v>
      </c>
    </row>
    <row r="166" spans="1:87">
      <c r="A166" s="295">
        <v>34405</v>
      </c>
      <c r="B166" s="296" t="s">
        <v>517</v>
      </c>
      <c r="C166" s="299">
        <v>-1043691</v>
      </c>
      <c r="D166" s="297">
        <v>-1152253</v>
      </c>
      <c r="E166" s="297">
        <v>-422643</v>
      </c>
      <c r="F166" s="297">
        <v>176265</v>
      </c>
      <c r="G166" s="297">
        <v>0</v>
      </c>
      <c r="H166" s="297">
        <v>0</v>
      </c>
      <c r="I166" s="297">
        <v>-2442322</v>
      </c>
      <c r="J166" s="300">
        <v>11651430</v>
      </c>
      <c r="K166" s="301">
        <v>13745079</v>
      </c>
      <c r="L166" s="301">
        <v>9946292</v>
      </c>
      <c r="M166" s="301">
        <v>9619300</v>
      </c>
      <c r="N166" s="301">
        <v>14271819</v>
      </c>
      <c r="O166" s="300">
        <v>979451.70691370009</v>
      </c>
      <c r="P166" s="301">
        <v>568059.87</v>
      </c>
      <c r="Q166" s="301">
        <v>411391.8369137001</v>
      </c>
      <c r="R166" s="398">
        <v>6.8900000000000003E-2</v>
      </c>
      <c r="S166" s="399">
        <v>4.3724410000000002E-4</v>
      </c>
      <c r="T166" s="400">
        <v>11651430</v>
      </c>
      <c r="U166" s="400">
        <v>8244700.5805515237</v>
      </c>
      <c r="V166" s="401">
        <v>1.4132023214384075</v>
      </c>
      <c r="W166" s="401">
        <v>0.1072915126032212</v>
      </c>
      <c r="X166" s="397">
        <v>63924</v>
      </c>
      <c r="Y166" s="297">
        <v>21308</v>
      </c>
      <c r="Z166" s="297">
        <v>21308</v>
      </c>
      <c r="AA166" s="297">
        <v>21308</v>
      </c>
      <c r="AB166" s="297">
        <v>0</v>
      </c>
      <c r="AC166" s="297">
        <v>0</v>
      </c>
      <c r="AD166" s="297">
        <v>0</v>
      </c>
      <c r="AE166" s="297">
        <v>63924</v>
      </c>
      <c r="AF166" s="299">
        <v>869910</v>
      </c>
      <c r="AG166" s="299">
        <v>403345</v>
      </c>
      <c r="AH166" s="299">
        <v>385759</v>
      </c>
      <c r="AI166" s="299">
        <v>60507</v>
      </c>
      <c r="AJ166" s="299">
        <v>20299</v>
      </c>
      <c r="AK166" s="299">
        <v>0</v>
      </c>
      <c r="AL166" s="299">
        <v>0</v>
      </c>
      <c r="AM166" s="297">
        <v>869910</v>
      </c>
      <c r="AN166" s="397">
        <v>1262205</v>
      </c>
      <c r="AO166" s="297">
        <v>450625</v>
      </c>
      <c r="AP166" s="297">
        <v>317638</v>
      </c>
      <c r="AQ166" s="297">
        <v>317638</v>
      </c>
      <c r="AR166" s="297">
        <v>176304</v>
      </c>
      <c r="AS166" s="297">
        <v>0</v>
      </c>
      <c r="AT166" s="297">
        <v>0</v>
      </c>
      <c r="AU166" s="297">
        <v>1262205</v>
      </c>
      <c r="AV166" s="299">
        <v>3108507</v>
      </c>
      <c r="AW166" s="297">
        <v>1169528</v>
      </c>
      <c r="AX166" s="297">
        <v>1169528</v>
      </c>
      <c r="AY166" s="297">
        <v>769452</v>
      </c>
      <c r="AZ166" s="297">
        <v>0</v>
      </c>
      <c r="BA166" s="297">
        <v>0</v>
      </c>
      <c r="BB166" s="297">
        <v>0</v>
      </c>
      <c r="BC166" s="297">
        <v>3108507</v>
      </c>
      <c r="BD166" s="397">
        <v>106037</v>
      </c>
      <c r="BE166" s="297">
        <v>36082</v>
      </c>
      <c r="BF166" s="297">
        <v>31504</v>
      </c>
      <c r="BG166" s="297">
        <v>31504</v>
      </c>
      <c r="BH166" s="297">
        <v>6947</v>
      </c>
      <c r="BI166" s="297">
        <v>0</v>
      </c>
      <c r="BJ166" s="297">
        <v>0</v>
      </c>
      <c r="BK166" s="297">
        <v>106037</v>
      </c>
      <c r="BL166" s="299">
        <v>12960</v>
      </c>
      <c r="BM166" s="297">
        <v>6480</v>
      </c>
      <c r="BN166" s="297">
        <v>6480</v>
      </c>
      <c r="BO166" s="297">
        <v>0</v>
      </c>
      <c r="BP166" s="297">
        <v>0</v>
      </c>
      <c r="BQ166" s="297">
        <v>0</v>
      </c>
      <c r="BR166" s="297">
        <v>0</v>
      </c>
      <c r="BS166" s="297">
        <v>12960</v>
      </c>
      <c r="BT166" s="397">
        <v>128305</v>
      </c>
      <c r="BU166" s="297">
        <v>39063</v>
      </c>
      <c r="BV166" s="297">
        <v>39063</v>
      </c>
      <c r="BW166" s="297">
        <v>36866</v>
      </c>
      <c r="BX166" s="297">
        <v>13312</v>
      </c>
      <c r="BY166" s="297">
        <v>0</v>
      </c>
      <c r="BZ166" s="297">
        <v>0</v>
      </c>
      <c r="CA166" s="297">
        <v>128305</v>
      </c>
      <c r="CB166" s="299">
        <v>11416</v>
      </c>
      <c r="CC166" s="297">
        <v>11416</v>
      </c>
      <c r="CD166" s="297">
        <v>0</v>
      </c>
      <c r="CE166" s="297">
        <v>0</v>
      </c>
      <c r="CF166" s="297">
        <v>0</v>
      </c>
      <c r="CG166" s="297">
        <v>0</v>
      </c>
      <c r="CH166" s="297">
        <v>0</v>
      </c>
      <c r="CI166" s="297">
        <v>11416</v>
      </c>
    </row>
    <row r="167" spans="1:87">
      <c r="A167" s="295">
        <v>34500</v>
      </c>
      <c r="B167" s="296" t="s">
        <v>518</v>
      </c>
      <c r="C167" s="299">
        <v>-6057880</v>
      </c>
      <c r="D167" s="297">
        <v>-7207960</v>
      </c>
      <c r="E167" s="297">
        <v>-2606824</v>
      </c>
      <c r="F167" s="297">
        <v>3261753</v>
      </c>
      <c r="G167" s="297">
        <v>0</v>
      </c>
      <c r="H167" s="297">
        <v>0</v>
      </c>
      <c r="I167" s="297">
        <v>-12610911</v>
      </c>
      <c r="J167" s="300">
        <v>126227688</v>
      </c>
      <c r="K167" s="301">
        <v>148909577</v>
      </c>
      <c r="L167" s="301">
        <v>107754793</v>
      </c>
      <c r="M167" s="301">
        <v>104212272</v>
      </c>
      <c r="N167" s="301">
        <v>154616104</v>
      </c>
      <c r="O167" s="300">
        <v>10611051.670497701</v>
      </c>
      <c r="P167" s="301">
        <v>5888252.5199999986</v>
      </c>
      <c r="Q167" s="301">
        <v>4722799.150497702</v>
      </c>
      <c r="R167" s="398">
        <v>6.8900000000000003E-2</v>
      </c>
      <c r="S167" s="399">
        <v>4.7369561000000001E-3</v>
      </c>
      <c r="T167" s="400">
        <v>126227688</v>
      </c>
      <c r="U167" s="400">
        <v>85460849.346879512</v>
      </c>
      <c r="V167" s="401">
        <v>1.4770235606675377</v>
      </c>
      <c r="W167" s="401">
        <v>0.1072915126032212</v>
      </c>
      <c r="X167" s="397">
        <v>8903236</v>
      </c>
      <c r="Y167" s="297">
        <v>2590329</v>
      </c>
      <c r="Z167" s="297">
        <v>2590329</v>
      </c>
      <c r="AA167" s="297">
        <v>2590329</v>
      </c>
      <c r="AB167" s="297">
        <v>1132249</v>
      </c>
      <c r="AC167" s="297">
        <v>0</v>
      </c>
      <c r="AD167" s="297">
        <v>0</v>
      </c>
      <c r="AE167" s="297">
        <v>8903236</v>
      </c>
      <c r="AF167" s="299">
        <v>3786627</v>
      </c>
      <c r="AG167" s="299">
        <v>1480076</v>
      </c>
      <c r="AH167" s="299">
        <v>1263503</v>
      </c>
      <c r="AI167" s="299">
        <v>1043048</v>
      </c>
      <c r="AJ167" s="299">
        <v>0</v>
      </c>
      <c r="AK167" s="299">
        <v>0</v>
      </c>
      <c r="AL167" s="299">
        <v>0</v>
      </c>
      <c r="AM167" s="297">
        <v>3786627</v>
      </c>
      <c r="AN167" s="397">
        <v>13674301</v>
      </c>
      <c r="AO167" s="297">
        <v>4881919</v>
      </c>
      <c r="AP167" s="297">
        <v>3441180</v>
      </c>
      <c r="AQ167" s="297">
        <v>3441180</v>
      </c>
      <c r="AR167" s="297">
        <v>1910022</v>
      </c>
      <c r="AS167" s="297">
        <v>0</v>
      </c>
      <c r="AT167" s="297">
        <v>0</v>
      </c>
      <c r="AU167" s="297">
        <v>13674301</v>
      </c>
      <c r="AV167" s="299">
        <v>33676529</v>
      </c>
      <c r="AW167" s="297">
        <v>12670273</v>
      </c>
      <c r="AX167" s="297">
        <v>12670273</v>
      </c>
      <c r="AY167" s="297">
        <v>8335982</v>
      </c>
      <c r="AZ167" s="297">
        <v>0</v>
      </c>
      <c r="BA167" s="297">
        <v>0</v>
      </c>
      <c r="BB167" s="297">
        <v>0</v>
      </c>
      <c r="BC167" s="297">
        <v>33676529</v>
      </c>
      <c r="BD167" s="397">
        <v>1148771</v>
      </c>
      <c r="BE167" s="297">
        <v>390898</v>
      </c>
      <c r="BF167" s="297">
        <v>341306</v>
      </c>
      <c r="BG167" s="297">
        <v>341306</v>
      </c>
      <c r="BH167" s="297">
        <v>75261</v>
      </c>
      <c r="BI167" s="297">
        <v>0</v>
      </c>
      <c r="BJ167" s="297">
        <v>0</v>
      </c>
      <c r="BK167" s="297">
        <v>1148771</v>
      </c>
      <c r="BL167" s="299">
        <v>140398</v>
      </c>
      <c r="BM167" s="297">
        <v>70199</v>
      </c>
      <c r="BN167" s="297">
        <v>70199</v>
      </c>
      <c r="BO167" s="297">
        <v>0</v>
      </c>
      <c r="BP167" s="297">
        <v>0</v>
      </c>
      <c r="BQ167" s="297">
        <v>0</v>
      </c>
      <c r="BR167" s="297">
        <v>0</v>
      </c>
      <c r="BS167" s="297">
        <v>140398</v>
      </c>
      <c r="BT167" s="397">
        <v>1390014</v>
      </c>
      <c r="BU167" s="297">
        <v>423201</v>
      </c>
      <c r="BV167" s="297">
        <v>423201</v>
      </c>
      <c r="BW167" s="297">
        <v>399391</v>
      </c>
      <c r="BX167" s="297">
        <v>144221</v>
      </c>
      <c r="BY167" s="297">
        <v>0</v>
      </c>
      <c r="BZ167" s="297">
        <v>0</v>
      </c>
      <c r="CA167" s="297">
        <v>1390014</v>
      </c>
      <c r="CB167" s="299">
        <v>123678</v>
      </c>
      <c r="CC167" s="297">
        <v>123678</v>
      </c>
      <c r="CD167" s="297">
        <v>0</v>
      </c>
      <c r="CE167" s="297">
        <v>0</v>
      </c>
      <c r="CF167" s="297">
        <v>0</v>
      </c>
      <c r="CG167" s="297">
        <v>0</v>
      </c>
      <c r="CH167" s="297">
        <v>0</v>
      </c>
      <c r="CI167" s="297">
        <v>123678</v>
      </c>
    </row>
    <row r="168" spans="1:87">
      <c r="A168" s="295">
        <v>34501</v>
      </c>
      <c r="B168" s="296" t="s">
        <v>519</v>
      </c>
      <c r="C168" s="299">
        <v>-70027</v>
      </c>
      <c r="D168" s="297">
        <v>-77503</v>
      </c>
      <c r="E168" s="297">
        <v>-17681</v>
      </c>
      <c r="F168" s="297">
        <v>85233</v>
      </c>
      <c r="G168" s="297">
        <v>0</v>
      </c>
      <c r="H168" s="297">
        <v>0</v>
      </c>
      <c r="I168" s="297">
        <v>-79978</v>
      </c>
      <c r="J168" s="300">
        <v>1825628</v>
      </c>
      <c r="K168" s="301">
        <v>2153676</v>
      </c>
      <c r="L168" s="301">
        <v>1558455</v>
      </c>
      <c r="M168" s="301">
        <v>1507220</v>
      </c>
      <c r="N168" s="301">
        <v>2236210</v>
      </c>
      <c r="O168" s="300">
        <v>153467.42509850001</v>
      </c>
      <c r="P168" s="301">
        <v>76496.23000000001</v>
      </c>
      <c r="Q168" s="301">
        <v>76971.1950985</v>
      </c>
      <c r="R168" s="398">
        <v>6.8900000000000003E-2</v>
      </c>
      <c r="S168" s="399">
        <v>6.8510500000000001E-5</v>
      </c>
      <c r="T168" s="400">
        <v>1825628</v>
      </c>
      <c r="U168" s="400">
        <v>1110250.0725689407</v>
      </c>
      <c r="V168" s="401">
        <v>1.6443394556829791</v>
      </c>
      <c r="W168" s="401">
        <v>0.1072915126032212</v>
      </c>
      <c r="X168" s="397">
        <v>303694</v>
      </c>
      <c r="Y168" s="297">
        <v>84265</v>
      </c>
      <c r="Z168" s="297">
        <v>84265</v>
      </c>
      <c r="AA168" s="297">
        <v>80730</v>
      </c>
      <c r="AB168" s="297">
        <v>54434</v>
      </c>
      <c r="AC168" s="297">
        <v>0</v>
      </c>
      <c r="AD168" s="297">
        <v>0</v>
      </c>
      <c r="AE168" s="297">
        <v>303694</v>
      </c>
      <c r="AF168" s="299">
        <v>127279</v>
      </c>
      <c r="AG168" s="299">
        <v>50619</v>
      </c>
      <c r="AH168" s="299">
        <v>38330</v>
      </c>
      <c r="AI168" s="299">
        <v>38330</v>
      </c>
      <c r="AJ168" s="299">
        <v>0</v>
      </c>
      <c r="AK168" s="299">
        <v>0</v>
      </c>
      <c r="AL168" s="299">
        <v>0</v>
      </c>
      <c r="AM168" s="297">
        <v>127279</v>
      </c>
      <c r="AN168" s="397">
        <v>197771</v>
      </c>
      <c r="AO168" s="297">
        <v>70607</v>
      </c>
      <c r="AP168" s="297">
        <v>49770</v>
      </c>
      <c r="AQ168" s="297">
        <v>49770</v>
      </c>
      <c r="AR168" s="297">
        <v>27625</v>
      </c>
      <c r="AS168" s="297">
        <v>0</v>
      </c>
      <c r="AT168" s="297">
        <v>0</v>
      </c>
      <c r="AU168" s="297">
        <v>197771</v>
      </c>
      <c r="AV168" s="299">
        <v>487063</v>
      </c>
      <c r="AW168" s="297">
        <v>183250</v>
      </c>
      <c r="AX168" s="297">
        <v>183250</v>
      </c>
      <c r="AY168" s="297">
        <v>120563</v>
      </c>
      <c r="AZ168" s="297">
        <v>0</v>
      </c>
      <c r="BA168" s="297">
        <v>0</v>
      </c>
      <c r="BB168" s="297">
        <v>0</v>
      </c>
      <c r="BC168" s="297">
        <v>487063</v>
      </c>
      <c r="BD168" s="397">
        <v>16614</v>
      </c>
      <c r="BE168" s="297">
        <v>5654</v>
      </c>
      <c r="BF168" s="297">
        <v>4936</v>
      </c>
      <c r="BG168" s="297">
        <v>4936</v>
      </c>
      <c r="BH168" s="297">
        <v>1088</v>
      </c>
      <c r="BI168" s="297">
        <v>0</v>
      </c>
      <c r="BJ168" s="297">
        <v>0</v>
      </c>
      <c r="BK168" s="297">
        <v>16614</v>
      </c>
      <c r="BL168" s="299">
        <v>2030</v>
      </c>
      <c r="BM168" s="297">
        <v>1015</v>
      </c>
      <c r="BN168" s="297">
        <v>1015</v>
      </c>
      <c r="BO168" s="297">
        <v>0</v>
      </c>
      <c r="BP168" s="297">
        <v>0</v>
      </c>
      <c r="BQ168" s="297">
        <v>0</v>
      </c>
      <c r="BR168" s="297">
        <v>0</v>
      </c>
      <c r="BS168" s="297">
        <v>2030</v>
      </c>
      <c r="BT168" s="397">
        <v>20104</v>
      </c>
      <c r="BU168" s="297">
        <v>6121</v>
      </c>
      <c r="BV168" s="297">
        <v>6121</v>
      </c>
      <c r="BW168" s="297">
        <v>5776</v>
      </c>
      <c r="BX168" s="297">
        <v>2086</v>
      </c>
      <c r="BY168" s="297">
        <v>0</v>
      </c>
      <c r="BZ168" s="297">
        <v>0</v>
      </c>
      <c r="CA168" s="297">
        <v>20104</v>
      </c>
      <c r="CB168" s="299">
        <v>1789</v>
      </c>
      <c r="CC168" s="297">
        <v>1789</v>
      </c>
      <c r="CD168" s="297">
        <v>0</v>
      </c>
      <c r="CE168" s="297">
        <v>0</v>
      </c>
      <c r="CF168" s="297">
        <v>0</v>
      </c>
      <c r="CG168" s="297">
        <v>0</v>
      </c>
      <c r="CH168" s="297">
        <v>0</v>
      </c>
      <c r="CI168" s="297">
        <v>1789</v>
      </c>
    </row>
    <row r="169" spans="1:87">
      <c r="A169" s="295">
        <v>34505</v>
      </c>
      <c r="B169" s="296" t="s">
        <v>520</v>
      </c>
      <c r="C169" s="299">
        <v>-736320</v>
      </c>
      <c r="D169" s="297">
        <v>-758481</v>
      </c>
      <c r="E169" s="297">
        <v>-314388</v>
      </c>
      <c r="F169" s="297">
        <v>308413</v>
      </c>
      <c r="G169" s="297">
        <v>0</v>
      </c>
      <c r="H169" s="297">
        <v>0</v>
      </c>
      <c r="I169" s="297">
        <v>-1500776</v>
      </c>
      <c r="J169" s="300">
        <v>15716921</v>
      </c>
      <c r="K169" s="301">
        <v>18541099</v>
      </c>
      <c r="L169" s="301">
        <v>13416815</v>
      </c>
      <c r="M169" s="301">
        <v>12975727</v>
      </c>
      <c r="N169" s="301">
        <v>19251633</v>
      </c>
      <c r="O169" s="300">
        <v>1321208.2431757001</v>
      </c>
      <c r="P169" s="301">
        <v>898644.2100000002</v>
      </c>
      <c r="Q169" s="301">
        <v>422564.03317569988</v>
      </c>
      <c r="R169" s="398">
        <v>6.8900000000000003E-2</v>
      </c>
      <c r="S169" s="399">
        <v>5.898101E-4</v>
      </c>
      <c r="T169" s="400">
        <v>15716921</v>
      </c>
      <c r="U169" s="400">
        <v>13042731.640058057</v>
      </c>
      <c r="V169" s="401">
        <v>1.2050329205370385</v>
      </c>
      <c r="W169" s="401">
        <v>0.1072915126032212</v>
      </c>
      <c r="X169" s="397">
        <v>854525</v>
      </c>
      <c r="Y169" s="297">
        <v>304206</v>
      </c>
      <c r="Z169" s="297">
        <v>304206</v>
      </c>
      <c r="AA169" s="297">
        <v>202850</v>
      </c>
      <c r="AB169" s="297">
        <v>43263</v>
      </c>
      <c r="AC169" s="297">
        <v>0</v>
      </c>
      <c r="AD169" s="297">
        <v>0</v>
      </c>
      <c r="AE169" s="297">
        <v>854525</v>
      </c>
      <c r="AF169" s="299">
        <v>148004</v>
      </c>
      <c r="AG169" s="299">
        <v>148004</v>
      </c>
      <c r="AH169" s="299">
        <v>0</v>
      </c>
      <c r="AI169" s="299">
        <v>0</v>
      </c>
      <c r="AJ169" s="299">
        <v>0</v>
      </c>
      <c r="AK169" s="299">
        <v>0</v>
      </c>
      <c r="AL169" s="299">
        <v>0</v>
      </c>
      <c r="AM169" s="297">
        <v>148004</v>
      </c>
      <c r="AN169" s="397">
        <v>1702621</v>
      </c>
      <c r="AO169" s="297">
        <v>607860</v>
      </c>
      <c r="AP169" s="297">
        <v>428470</v>
      </c>
      <c r="AQ169" s="297">
        <v>428470</v>
      </c>
      <c r="AR169" s="297">
        <v>237822</v>
      </c>
      <c r="AS169" s="297">
        <v>0</v>
      </c>
      <c r="AT169" s="297">
        <v>0</v>
      </c>
      <c r="AU169" s="297">
        <v>1702621</v>
      </c>
      <c r="AV169" s="299">
        <v>4193148</v>
      </c>
      <c r="AW169" s="297">
        <v>1577607</v>
      </c>
      <c r="AX169" s="297">
        <v>1577607</v>
      </c>
      <c r="AY169" s="297">
        <v>1037934</v>
      </c>
      <c r="AZ169" s="297">
        <v>0</v>
      </c>
      <c r="BA169" s="297">
        <v>0</v>
      </c>
      <c r="BB169" s="297">
        <v>0</v>
      </c>
      <c r="BC169" s="297">
        <v>4193148</v>
      </c>
      <c r="BD169" s="397">
        <v>143037</v>
      </c>
      <c r="BE169" s="297">
        <v>48672</v>
      </c>
      <c r="BF169" s="297">
        <v>42497</v>
      </c>
      <c r="BG169" s="297">
        <v>42497</v>
      </c>
      <c r="BH169" s="297">
        <v>9371</v>
      </c>
      <c r="BI169" s="297">
        <v>0</v>
      </c>
      <c r="BJ169" s="297">
        <v>0</v>
      </c>
      <c r="BK169" s="297">
        <v>143037</v>
      </c>
      <c r="BL169" s="299">
        <v>17482</v>
      </c>
      <c r="BM169" s="297">
        <v>8741</v>
      </c>
      <c r="BN169" s="297">
        <v>8741</v>
      </c>
      <c r="BO169" s="297">
        <v>0</v>
      </c>
      <c r="BP169" s="297">
        <v>0</v>
      </c>
      <c r="BQ169" s="297">
        <v>0</v>
      </c>
      <c r="BR169" s="297">
        <v>0</v>
      </c>
      <c r="BS169" s="297">
        <v>17482</v>
      </c>
      <c r="BT169" s="397">
        <v>173074</v>
      </c>
      <c r="BU169" s="297">
        <v>52694</v>
      </c>
      <c r="BV169" s="297">
        <v>52694</v>
      </c>
      <c r="BW169" s="297">
        <v>49729</v>
      </c>
      <c r="BX169" s="297">
        <v>17957</v>
      </c>
      <c r="BY169" s="297">
        <v>0</v>
      </c>
      <c r="BZ169" s="297">
        <v>0</v>
      </c>
      <c r="CA169" s="297">
        <v>173074</v>
      </c>
      <c r="CB169" s="299">
        <v>15399</v>
      </c>
      <c r="CC169" s="297">
        <v>15399</v>
      </c>
      <c r="CD169" s="297">
        <v>0</v>
      </c>
      <c r="CE169" s="297">
        <v>0</v>
      </c>
      <c r="CF169" s="297">
        <v>0</v>
      </c>
      <c r="CG169" s="297">
        <v>0</v>
      </c>
      <c r="CH169" s="297">
        <v>0</v>
      </c>
      <c r="CI169" s="297">
        <v>15399</v>
      </c>
    </row>
    <row r="170" spans="1:87">
      <c r="A170" s="295">
        <v>34600</v>
      </c>
      <c r="B170" s="296" t="s">
        <v>521</v>
      </c>
      <c r="C170" s="299">
        <v>-2343328</v>
      </c>
      <c r="D170" s="297">
        <v>-2214933</v>
      </c>
      <c r="E170" s="297">
        <v>-1311843</v>
      </c>
      <c r="F170" s="297">
        <v>-6383</v>
      </c>
      <c r="G170" s="297">
        <v>0</v>
      </c>
      <c r="H170" s="297">
        <v>0</v>
      </c>
      <c r="I170" s="297">
        <v>-5876487</v>
      </c>
      <c r="J170" s="300">
        <v>23074838</v>
      </c>
      <c r="K170" s="301">
        <v>27221162</v>
      </c>
      <c r="L170" s="301">
        <v>19697932</v>
      </c>
      <c r="M170" s="301">
        <v>19050347</v>
      </c>
      <c r="N170" s="301">
        <v>28264334</v>
      </c>
      <c r="O170" s="300">
        <v>1939735.2460783999</v>
      </c>
      <c r="P170" s="301">
        <v>1317393.23</v>
      </c>
      <c r="Q170" s="301">
        <v>622342.01607839996</v>
      </c>
      <c r="R170" s="398">
        <v>6.8900000000000003E-2</v>
      </c>
      <c r="S170" s="399">
        <v>8.6593119999999997E-4</v>
      </c>
      <c r="T170" s="400">
        <v>23074838</v>
      </c>
      <c r="U170" s="400">
        <v>19120366.18287373</v>
      </c>
      <c r="V170" s="401">
        <v>1.2068198788299527</v>
      </c>
      <c r="W170" s="401">
        <v>0.1072915126032212</v>
      </c>
      <c r="X170" s="397">
        <v>696624</v>
      </c>
      <c r="Y170" s="297">
        <v>232208</v>
      </c>
      <c r="Z170" s="297">
        <v>232208</v>
      </c>
      <c r="AA170" s="297">
        <v>232208</v>
      </c>
      <c r="AB170" s="297">
        <v>0</v>
      </c>
      <c r="AC170" s="297">
        <v>0</v>
      </c>
      <c r="AD170" s="297">
        <v>0</v>
      </c>
      <c r="AE170" s="297">
        <v>696624</v>
      </c>
      <c r="AF170" s="299">
        <v>3332462</v>
      </c>
      <c r="AG170" s="299">
        <v>1265178</v>
      </c>
      <c r="AH170" s="299">
        <v>886954</v>
      </c>
      <c r="AI170" s="299">
        <v>784667</v>
      </c>
      <c r="AJ170" s="299">
        <v>395663</v>
      </c>
      <c r="AK170" s="299">
        <v>0</v>
      </c>
      <c r="AL170" s="299">
        <v>0</v>
      </c>
      <c r="AM170" s="297">
        <v>3332462</v>
      </c>
      <c r="AN170" s="397">
        <v>2499707</v>
      </c>
      <c r="AO170" s="297">
        <v>892431</v>
      </c>
      <c r="AP170" s="297">
        <v>629059</v>
      </c>
      <c r="AQ170" s="297">
        <v>629059</v>
      </c>
      <c r="AR170" s="297">
        <v>349158</v>
      </c>
      <c r="AS170" s="297">
        <v>0</v>
      </c>
      <c r="AT170" s="297">
        <v>0</v>
      </c>
      <c r="AU170" s="297">
        <v>2499707</v>
      </c>
      <c r="AV170" s="299">
        <v>6156181</v>
      </c>
      <c r="AW170" s="297">
        <v>2316168</v>
      </c>
      <c r="AX170" s="297">
        <v>2316168</v>
      </c>
      <c r="AY170" s="297">
        <v>1523845</v>
      </c>
      <c r="AZ170" s="297">
        <v>0</v>
      </c>
      <c r="BA170" s="297">
        <v>0</v>
      </c>
      <c r="BB170" s="297">
        <v>0</v>
      </c>
      <c r="BC170" s="297">
        <v>6156181</v>
      </c>
      <c r="BD170" s="397">
        <v>209999</v>
      </c>
      <c r="BE170" s="297">
        <v>71457</v>
      </c>
      <c r="BF170" s="297">
        <v>62392</v>
      </c>
      <c r="BG170" s="297">
        <v>62392</v>
      </c>
      <c r="BH170" s="297">
        <v>13758</v>
      </c>
      <c r="BI170" s="297">
        <v>0</v>
      </c>
      <c r="BJ170" s="297">
        <v>0</v>
      </c>
      <c r="BK170" s="297">
        <v>209999</v>
      </c>
      <c r="BL170" s="299">
        <v>25666</v>
      </c>
      <c r="BM170" s="297">
        <v>12833</v>
      </c>
      <c r="BN170" s="297">
        <v>12833</v>
      </c>
      <c r="BO170" s="297">
        <v>0</v>
      </c>
      <c r="BP170" s="297">
        <v>0</v>
      </c>
      <c r="BQ170" s="297">
        <v>0</v>
      </c>
      <c r="BR170" s="297">
        <v>0</v>
      </c>
      <c r="BS170" s="297">
        <v>25666</v>
      </c>
      <c r="BT170" s="397">
        <v>254099</v>
      </c>
      <c r="BU170" s="297">
        <v>77362</v>
      </c>
      <c r="BV170" s="297">
        <v>77362</v>
      </c>
      <c r="BW170" s="297">
        <v>73010</v>
      </c>
      <c r="BX170" s="297">
        <v>26364</v>
      </c>
      <c r="BY170" s="297">
        <v>0</v>
      </c>
      <c r="BZ170" s="297">
        <v>0</v>
      </c>
      <c r="CA170" s="297">
        <v>254099</v>
      </c>
      <c r="CB170" s="299">
        <v>22609</v>
      </c>
      <c r="CC170" s="297">
        <v>22609</v>
      </c>
      <c r="CD170" s="297">
        <v>0</v>
      </c>
      <c r="CE170" s="297">
        <v>0</v>
      </c>
      <c r="CF170" s="297">
        <v>0</v>
      </c>
      <c r="CG170" s="297">
        <v>0</v>
      </c>
      <c r="CH170" s="297">
        <v>0</v>
      </c>
      <c r="CI170" s="297">
        <v>22609</v>
      </c>
    </row>
    <row r="171" spans="1:87">
      <c r="A171" s="295">
        <v>34605</v>
      </c>
      <c r="B171" s="296" t="s">
        <v>522</v>
      </c>
      <c r="C171" s="299">
        <v>-617876</v>
      </c>
      <c r="D171" s="297">
        <v>-493839</v>
      </c>
      <c r="E171" s="297">
        <v>-137478</v>
      </c>
      <c r="F171" s="297">
        <v>13565</v>
      </c>
      <c r="G171" s="297">
        <v>0</v>
      </c>
      <c r="H171" s="297">
        <v>0</v>
      </c>
      <c r="I171" s="297">
        <v>-1235628</v>
      </c>
      <c r="J171" s="300">
        <v>4026037</v>
      </c>
      <c r="K171" s="301">
        <v>4749477</v>
      </c>
      <c r="L171" s="301">
        <v>3436843</v>
      </c>
      <c r="M171" s="301">
        <v>3323855</v>
      </c>
      <c r="N171" s="301">
        <v>4931487</v>
      </c>
      <c r="O171" s="300">
        <v>338439.90786779998</v>
      </c>
      <c r="P171" s="301">
        <v>243011.69000000003</v>
      </c>
      <c r="Q171" s="301">
        <v>95428.217867799947</v>
      </c>
      <c r="R171" s="398">
        <v>6.8900000000000003E-2</v>
      </c>
      <c r="S171" s="399">
        <v>1.510854E-4</v>
      </c>
      <c r="T171" s="400">
        <v>4026037</v>
      </c>
      <c r="U171" s="400">
        <v>3527020.1741654575</v>
      </c>
      <c r="V171" s="401">
        <v>1.1414839726434558</v>
      </c>
      <c r="W171" s="401">
        <v>0.1072915126032212</v>
      </c>
      <c r="X171" s="397">
        <v>154857</v>
      </c>
      <c r="Y171" s="297">
        <v>51619</v>
      </c>
      <c r="Z171" s="297">
        <v>51619</v>
      </c>
      <c r="AA171" s="297">
        <v>51619</v>
      </c>
      <c r="AB171" s="297">
        <v>0</v>
      </c>
      <c r="AC171" s="297">
        <v>0</v>
      </c>
      <c r="AD171" s="297">
        <v>0</v>
      </c>
      <c r="AE171" s="297">
        <v>154857</v>
      </c>
      <c r="AF171" s="299">
        <v>825066</v>
      </c>
      <c r="AG171" s="299">
        <v>440867</v>
      </c>
      <c r="AH171" s="299">
        <v>273241</v>
      </c>
      <c r="AI171" s="299">
        <v>56602</v>
      </c>
      <c r="AJ171" s="299">
        <v>54356</v>
      </c>
      <c r="AK171" s="299">
        <v>0</v>
      </c>
      <c r="AL171" s="299">
        <v>0</v>
      </c>
      <c r="AM171" s="297">
        <v>825066</v>
      </c>
      <c r="AN171" s="397">
        <v>436142</v>
      </c>
      <c r="AO171" s="297">
        <v>155709</v>
      </c>
      <c r="AP171" s="297">
        <v>109757</v>
      </c>
      <c r="AQ171" s="297">
        <v>109757</v>
      </c>
      <c r="AR171" s="297">
        <v>60920</v>
      </c>
      <c r="AS171" s="297">
        <v>0</v>
      </c>
      <c r="AT171" s="297">
        <v>0</v>
      </c>
      <c r="AU171" s="297">
        <v>436142</v>
      </c>
      <c r="AV171" s="299">
        <v>1074114</v>
      </c>
      <c r="AW171" s="297">
        <v>404119</v>
      </c>
      <c r="AX171" s="297">
        <v>404119</v>
      </c>
      <c r="AY171" s="297">
        <v>265876</v>
      </c>
      <c r="AZ171" s="297">
        <v>0</v>
      </c>
      <c r="BA171" s="297">
        <v>0</v>
      </c>
      <c r="BB171" s="297">
        <v>0</v>
      </c>
      <c r="BC171" s="297">
        <v>1074114</v>
      </c>
      <c r="BD171" s="397">
        <v>36640</v>
      </c>
      <c r="BE171" s="297">
        <v>12468</v>
      </c>
      <c r="BF171" s="297">
        <v>10886</v>
      </c>
      <c r="BG171" s="297">
        <v>10886</v>
      </c>
      <c r="BH171" s="297">
        <v>2400</v>
      </c>
      <c r="BI171" s="297">
        <v>0</v>
      </c>
      <c r="BJ171" s="297">
        <v>0</v>
      </c>
      <c r="BK171" s="297">
        <v>36640</v>
      </c>
      <c r="BL171" s="299">
        <v>4478</v>
      </c>
      <c r="BM171" s="297">
        <v>2239</v>
      </c>
      <c r="BN171" s="297">
        <v>2239</v>
      </c>
      <c r="BO171" s="297">
        <v>0</v>
      </c>
      <c r="BP171" s="297">
        <v>0</v>
      </c>
      <c r="BQ171" s="297">
        <v>0</v>
      </c>
      <c r="BR171" s="297">
        <v>0</v>
      </c>
      <c r="BS171" s="297">
        <v>4478</v>
      </c>
      <c r="BT171" s="397">
        <v>44335</v>
      </c>
      <c r="BU171" s="297">
        <v>13498</v>
      </c>
      <c r="BV171" s="297">
        <v>13498</v>
      </c>
      <c r="BW171" s="297">
        <v>12739</v>
      </c>
      <c r="BX171" s="297">
        <v>4600</v>
      </c>
      <c r="BY171" s="297">
        <v>0</v>
      </c>
      <c r="BZ171" s="297">
        <v>0</v>
      </c>
      <c r="CA171" s="297">
        <v>44335</v>
      </c>
      <c r="CB171" s="299">
        <v>3945</v>
      </c>
      <c r="CC171" s="297">
        <v>3945</v>
      </c>
      <c r="CD171" s="297">
        <v>0</v>
      </c>
      <c r="CE171" s="297">
        <v>0</v>
      </c>
      <c r="CF171" s="297">
        <v>0</v>
      </c>
      <c r="CG171" s="297">
        <v>0</v>
      </c>
      <c r="CH171" s="297">
        <v>0</v>
      </c>
      <c r="CI171" s="297">
        <v>3945</v>
      </c>
    </row>
    <row r="172" spans="1:87">
      <c r="A172" s="295">
        <v>34700</v>
      </c>
      <c r="B172" s="296" t="s">
        <v>523</v>
      </c>
      <c r="C172" s="299">
        <v>-5095992</v>
      </c>
      <c r="D172" s="297">
        <v>-5717333</v>
      </c>
      <c r="E172" s="297">
        <v>-3409718</v>
      </c>
      <c r="F172" s="297">
        <v>581844</v>
      </c>
      <c r="G172" s="297">
        <v>0</v>
      </c>
      <c r="H172" s="297">
        <v>0</v>
      </c>
      <c r="I172" s="297">
        <v>-13641199</v>
      </c>
      <c r="J172" s="300">
        <v>77746925</v>
      </c>
      <c r="K172" s="301">
        <v>91717292</v>
      </c>
      <c r="L172" s="301">
        <v>66368987</v>
      </c>
      <c r="M172" s="301">
        <v>64187056</v>
      </c>
      <c r="N172" s="301">
        <v>95232091</v>
      </c>
      <c r="O172" s="300">
        <v>6535623.4560436001</v>
      </c>
      <c r="P172" s="301">
        <v>3582135.45</v>
      </c>
      <c r="Q172" s="301">
        <v>2953488.0060435999</v>
      </c>
      <c r="R172" s="398">
        <v>6.8900000000000003E-2</v>
      </c>
      <c r="S172" s="399">
        <v>2.9176148000000001E-3</v>
      </c>
      <c r="T172" s="400">
        <v>77746925</v>
      </c>
      <c r="U172" s="400">
        <v>51990354.862119012</v>
      </c>
      <c r="V172" s="401">
        <v>1.4954105469406525</v>
      </c>
      <c r="W172" s="401">
        <v>0.1072915126032212</v>
      </c>
      <c r="X172" s="397">
        <v>2338174</v>
      </c>
      <c r="Y172" s="297">
        <v>909578</v>
      </c>
      <c r="Z172" s="297">
        <v>909578</v>
      </c>
      <c r="AA172" s="297">
        <v>519018</v>
      </c>
      <c r="AB172" s="297">
        <v>0</v>
      </c>
      <c r="AC172" s="297">
        <v>0</v>
      </c>
      <c r="AD172" s="297">
        <v>0</v>
      </c>
      <c r="AE172" s="297">
        <v>2338174</v>
      </c>
      <c r="AF172" s="299">
        <v>5060531</v>
      </c>
      <c r="AG172" s="299">
        <v>1590530</v>
      </c>
      <c r="AH172" s="299">
        <v>1370114</v>
      </c>
      <c r="AI172" s="299">
        <v>1370114</v>
      </c>
      <c r="AJ172" s="299">
        <v>729773</v>
      </c>
      <c r="AK172" s="299">
        <v>0</v>
      </c>
      <c r="AL172" s="299">
        <v>0</v>
      </c>
      <c r="AM172" s="297">
        <v>5060531</v>
      </c>
      <c r="AN172" s="397">
        <v>8422359</v>
      </c>
      <c r="AO172" s="297">
        <v>3006901</v>
      </c>
      <c r="AP172" s="297">
        <v>2119513</v>
      </c>
      <c r="AQ172" s="297">
        <v>2119513</v>
      </c>
      <c r="AR172" s="297">
        <v>1176432</v>
      </c>
      <c r="AS172" s="297">
        <v>0</v>
      </c>
      <c r="AT172" s="297">
        <v>0</v>
      </c>
      <c r="AU172" s="297">
        <v>8422359</v>
      </c>
      <c r="AV172" s="299">
        <v>20742252</v>
      </c>
      <c r="AW172" s="297">
        <v>7803952</v>
      </c>
      <c r="AX172" s="297">
        <v>7803952</v>
      </c>
      <c r="AY172" s="297">
        <v>5134349</v>
      </c>
      <c r="AZ172" s="297">
        <v>0</v>
      </c>
      <c r="BA172" s="297">
        <v>0</v>
      </c>
      <c r="BB172" s="297">
        <v>0</v>
      </c>
      <c r="BC172" s="297">
        <v>20742252</v>
      </c>
      <c r="BD172" s="397">
        <v>707557</v>
      </c>
      <c r="BE172" s="297">
        <v>240764</v>
      </c>
      <c r="BF172" s="297">
        <v>210219</v>
      </c>
      <c r="BG172" s="297">
        <v>210219</v>
      </c>
      <c r="BH172" s="297">
        <v>46355</v>
      </c>
      <c r="BI172" s="297">
        <v>0</v>
      </c>
      <c r="BJ172" s="297">
        <v>0</v>
      </c>
      <c r="BK172" s="297">
        <v>707557</v>
      </c>
      <c r="BL172" s="299">
        <v>86474</v>
      </c>
      <c r="BM172" s="297">
        <v>43237</v>
      </c>
      <c r="BN172" s="297">
        <v>43237</v>
      </c>
      <c r="BO172" s="297">
        <v>0</v>
      </c>
      <c r="BP172" s="297">
        <v>0</v>
      </c>
      <c r="BQ172" s="297">
        <v>0</v>
      </c>
      <c r="BR172" s="297">
        <v>0</v>
      </c>
      <c r="BS172" s="297">
        <v>86474</v>
      </c>
      <c r="BT172" s="397">
        <v>856146</v>
      </c>
      <c r="BU172" s="297">
        <v>260660</v>
      </c>
      <c r="BV172" s="297">
        <v>260660</v>
      </c>
      <c r="BW172" s="297">
        <v>245996</v>
      </c>
      <c r="BX172" s="297">
        <v>88830</v>
      </c>
      <c r="BY172" s="297">
        <v>0</v>
      </c>
      <c r="BZ172" s="297">
        <v>0</v>
      </c>
      <c r="CA172" s="297">
        <v>856146</v>
      </c>
      <c r="CB172" s="299">
        <v>76176</v>
      </c>
      <c r="CC172" s="297">
        <v>76176</v>
      </c>
      <c r="CD172" s="297">
        <v>0</v>
      </c>
      <c r="CE172" s="297">
        <v>0</v>
      </c>
      <c r="CF172" s="297">
        <v>0</v>
      </c>
      <c r="CG172" s="297">
        <v>0</v>
      </c>
      <c r="CH172" s="297">
        <v>0</v>
      </c>
      <c r="CI172" s="297">
        <v>76176</v>
      </c>
    </row>
    <row r="173" spans="1:87">
      <c r="A173" s="295">
        <v>34800</v>
      </c>
      <c r="B173" s="296" t="s">
        <v>524</v>
      </c>
      <c r="C173" s="299">
        <v>-644755</v>
      </c>
      <c r="D173" s="297">
        <v>-592299</v>
      </c>
      <c r="E173" s="297">
        <v>-211648</v>
      </c>
      <c r="F173" s="297">
        <v>180357</v>
      </c>
      <c r="G173" s="297">
        <v>0</v>
      </c>
      <c r="H173" s="297">
        <v>0</v>
      </c>
      <c r="I173" s="297">
        <v>-1268345</v>
      </c>
      <c r="J173" s="300">
        <v>8099946</v>
      </c>
      <c r="K173" s="301">
        <v>9555428</v>
      </c>
      <c r="L173" s="301">
        <v>6914553</v>
      </c>
      <c r="M173" s="301">
        <v>6687232</v>
      </c>
      <c r="N173" s="301">
        <v>9921612</v>
      </c>
      <c r="O173" s="300">
        <v>680904.07813609997</v>
      </c>
      <c r="P173" s="301">
        <v>452668.77</v>
      </c>
      <c r="Q173" s="301">
        <v>228235.30813609995</v>
      </c>
      <c r="R173" s="398">
        <v>6.8900000000000003E-2</v>
      </c>
      <c r="S173" s="399">
        <v>3.0396729999999998E-4</v>
      </c>
      <c r="T173" s="400">
        <v>8099946</v>
      </c>
      <c r="U173" s="400">
        <v>6569938.6066763429</v>
      </c>
      <c r="V173" s="401">
        <v>1.2328800137902156</v>
      </c>
      <c r="W173" s="401">
        <v>0.1072915126032212</v>
      </c>
      <c r="X173" s="397">
        <v>395617</v>
      </c>
      <c r="Y173" s="297">
        <v>117303</v>
      </c>
      <c r="Z173" s="297">
        <v>117303</v>
      </c>
      <c r="AA173" s="297">
        <v>117303</v>
      </c>
      <c r="AB173" s="297">
        <v>43708</v>
      </c>
      <c r="AC173" s="297">
        <v>0</v>
      </c>
      <c r="AD173" s="297">
        <v>0</v>
      </c>
      <c r="AE173" s="297">
        <v>395617</v>
      </c>
      <c r="AF173" s="299">
        <v>526400</v>
      </c>
      <c r="AG173" s="299">
        <v>302084</v>
      </c>
      <c r="AH173" s="299">
        <v>161931</v>
      </c>
      <c r="AI173" s="299">
        <v>62385</v>
      </c>
      <c r="AJ173" s="299">
        <v>0</v>
      </c>
      <c r="AK173" s="299">
        <v>0</v>
      </c>
      <c r="AL173" s="299">
        <v>0</v>
      </c>
      <c r="AM173" s="297">
        <v>526400</v>
      </c>
      <c r="AN173" s="397">
        <v>877471</v>
      </c>
      <c r="AO173" s="297">
        <v>313269</v>
      </c>
      <c r="AP173" s="297">
        <v>220818</v>
      </c>
      <c r="AQ173" s="297">
        <v>220818</v>
      </c>
      <c r="AR173" s="297">
        <v>122565</v>
      </c>
      <c r="AS173" s="297">
        <v>0</v>
      </c>
      <c r="AT173" s="297">
        <v>0</v>
      </c>
      <c r="AU173" s="297">
        <v>877471</v>
      </c>
      <c r="AV173" s="299">
        <v>2161000</v>
      </c>
      <c r="AW173" s="297">
        <v>813043</v>
      </c>
      <c r="AX173" s="297">
        <v>813043</v>
      </c>
      <c r="AY173" s="297">
        <v>534914</v>
      </c>
      <c r="AZ173" s="297">
        <v>0</v>
      </c>
      <c r="BA173" s="297">
        <v>0</v>
      </c>
      <c r="BB173" s="297">
        <v>0</v>
      </c>
      <c r="BC173" s="297">
        <v>2161000</v>
      </c>
      <c r="BD173" s="397">
        <v>73715</v>
      </c>
      <c r="BE173" s="297">
        <v>25084</v>
      </c>
      <c r="BF173" s="297">
        <v>21901</v>
      </c>
      <c r="BG173" s="297">
        <v>21901</v>
      </c>
      <c r="BH173" s="297">
        <v>4829</v>
      </c>
      <c r="BI173" s="297">
        <v>0</v>
      </c>
      <c r="BJ173" s="297">
        <v>0</v>
      </c>
      <c r="BK173" s="297">
        <v>73715</v>
      </c>
      <c r="BL173" s="299">
        <v>9010</v>
      </c>
      <c r="BM173" s="297">
        <v>4505</v>
      </c>
      <c r="BN173" s="297">
        <v>4505</v>
      </c>
      <c r="BO173" s="297">
        <v>0</v>
      </c>
      <c r="BP173" s="297">
        <v>0</v>
      </c>
      <c r="BQ173" s="297">
        <v>0</v>
      </c>
      <c r="BR173" s="297">
        <v>0</v>
      </c>
      <c r="BS173" s="297">
        <v>9010</v>
      </c>
      <c r="BT173" s="397">
        <v>89196</v>
      </c>
      <c r="BU173" s="297">
        <v>27156</v>
      </c>
      <c r="BV173" s="297">
        <v>27156</v>
      </c>
      <c r="BW173" s="297">
        <v>25629</v>
      </c>
      <c r="BX173" s="297">
        <v>9255</v>
      </c>
      <c r="BY173" s="297">
        <v>0</v>
      </c>
      <c r="BZ173" s="297">
        <v>0</v>
      </c>
      <c r="CA173" s="297">
        <v>89196</v>
      </c>
      <c r="CB173" s="299">
        <v>7936</v>
      </c>
      <c r="CC173" s="297">
        <v>7936</v>
      </c>
      <c r="CD173" s="297">
        <v>0</v>
      </c>
      <c r="CE173" s="297">
        <v>0</v>
      </c>
      <c r="CF173" s="297">
        <v>0</v>
      </c>
      <c r="CG173" s="297">
        <v>0</v>
      </c>
      <c r="CH173" s="297">
        <v>0</v>
      </c>
      <c r="CI173" s="297">
        <v>7936</v>
      </c>
    </row>
    <row r="174" spans="1:87">
      <c r="A174" s="295">
        <v>34900</v>
      </c>
      <c r="B174" s="296" t="s">
        <v>525</v>
      </c>
      <c r="C174" s="299">
        <v>-10357279</v>
      </c>
      <c r="D174" s="297">
        <v>-11011347</v>
      </c>
      <c r="E174" s="297">
        <v>-4541708</v>
      </c>
      <c r="F174" s="297">
        <v>2183863</v>
      </c>
      <c r="G174" s="297">
        <v>0</v>
      </c>
      <c r="H174" s="297">
        <v>0</v>
      </c>
      <c r="I174" s="297">
        <v>-23726471</v>
      </c>
      <c r="J174" s="300">
        <v>168273226</v>
      </c>
      <c r="K174" s="301">
        <v>198510289</v>
      </c>
      <c r="L174" s="301">
        <v>143647142</v>
      </c>
      <c r="M174" s="301">
        <v>138924633</v>
      </c>
      <c r="N174" s="301">
        <v>206117619</v>
      </c>
      <c r="O174" s="300">
        <v>14145516.871725399</v>
      </c>
      <c r="P174" s="301">
        <v>8691139.9699999988</v>
      </c>
      <c r="Q174" s="301">
        <v>5454376.9017254002</v>
      </c>
      <c r="R174" s="398">
        <v>6.8900000000000003E-2</v>
      </c>
      <c r="S174" s="399">
        <v>6.3148021999999996E-3</v>
      </c>
      <c r="T174" s="400">
        <v>168273226</v>
      </c>
      <c r="U174" s="400">
        <v>126141363.86066762</v>
      </c>
      <c r="V174" s="401">
        <v>1.3340051260732373</v>
      </c>
      <c r="W174" s="401">
        <v>0.1072915126032212</v>
      </c>
      <c r="X174" s="397">
        <v>4953192</v>
      </c>
      <c r="Y174" s="297">
        <v>1651064</v>
      </c>
      <c r="Z174" s="297">
        <v>1651064</v>
      </c>
      <c r="AA174" s="297">
        <v>1651064</v>
      </c>
      <c r="AB174" s="297">
        <v>0</v>
      </c>
      <c r="AC174" s="297">
        <v>0</v>
      </c>
      <c r="AD174" s="297">
        <v>0</v>
      </c>
      <c r="AE174" s="297">
        <v>4953192</v>
      </c>
      <c r="AF174" s="299">
        <v>5047234</v>
      </c>
      <c r="AG174" s="299">
        <v>2452557</v>
      </c>
      <c r="AH174" s="299">
        <v>1284749</v>
      </c>
      <c r="AI174" s="299">
        <v>654964</v>
      </c>
      <c r="AJ174" s="299">
        <v>654964</v>
      </c>
      <c r="AK174" s="299">
        <v>0</v>
      </c>
      <c r="AL174" s="299">
        <v>0</v>
      </c>
      <c r="AM174" s="297">
        <v>5047234</v>
      </c>
      <c r="AN174" s="397">
        <v>18229113</v>
      </c>
      <c r="AO174" s="297">
        <v>6508051</v>
      </c>
      <c r="AP174" s="297">
        <v>4587412</v>
      </c>
      <c r="AQ174" s="297">
        <v>4587412</v>
      </c>
      <c r="AR174" s="297">
        <v>2546237</v>
      </c>
      <c r="AS174" s="297">
        <v>0</v>
      </c>
      <c r="AT174" s="297">
        <v>0</v>
      </c>
      <c r="AU174" s="297">
        <v>18229113</v>
      </c>
      <c r="AV174" s="299">
        <v>44893939</v>
      </c>
      <c r="AW174" s="297">
        <v>16890650</v>
      </c>
      <c r="AX174" s="297">
        <v>16890650</v>
      </c>
      <c r="AY174" s="297">
        <v>11112638</v>
      </c>
      <c r="AZ174" s="297">
        <v>0</v>
      </c>
      <c r="BA174" s="297">
        <v>0</v>
      </c>
      <c r="BB174" s="297">
        <v>0</v>
      </c>
      <c r="BC174" s="297">
        <v>44893939</v>
      </c>
      <c r="BD174" s="397">
        <v>1531416</v>
      </c>
      <c r="BE174" s="297">
        <v>521103</v>
      </c>
      <c r="BF174" s="297">
        <v>454992</v>
      </c>
      <c r="BG174" s="297">
        <v>454992</v>
      </c>
      <c r="BH174" s="297">
        <v>100329</v>
      </c>
      <c r="BI174" s="297">
        <v>0</v>
      </c>
      <c r="BJ174" s="297">
        <v>0</v>
      </c>
      <c r="BK174" s="297">
        <v>1531416</v>
      </c>
      <c r="BL174" s="299">
        <v>187164</v>
      </c>
      <c r="BM174" s="297">
        <v>93582</v>
      </c>
      <c r="BN174" s="297">
        <v>93582</v>
      </c>
      <c r="BO174" s="297">
        <v>0</v>
      </c>
      <c r="BP174" s="297">
        <v>0</v>
      </c>
      <c r="BQ174" s="297">
        <v>0</v>
      </c>
      <c r="BR174" s="297">
        <v>0</v>
      </c>
      <c r="BS174" s="297">
        <v>187164</v>
      </c>
      <c r="BT174" s="397">
        <v>1853018</v>
      </c>
      <c r="BU174" s="297">
        <v>564166</v>
      </c>
      <c r="BV174" s="297">
        <v>564166</v>
      </c>
      <c r="BW174" s="297">
        <v>532426</v>
      </c>
      <c r="BX174" s="297">
        <v>192260</v>
      </c>
      <c r="BY174" s="297">
        <v>0</v>
      </c>
      <c r="BZ174" s="297">
        <v>0</v>
      </c>
      <c r="CA174" s="297">
        <v>1853018</v>
      </c>
      <c r="CB174" s="299">
        <v>164874</v>
      </c>
      <c r="CC174" s="297">
        <v>164874</v>
      </c>
      <c r="CD174" s="297">
        <v>0</v>
      </c>
      <c r="CE174" s="297">
        <v>0</v>
      </c>
      <c r="CF174" s="297">
        <v>0</v>
      </c>
      <c r="CG174" s="297">
        <v>0</v>
      </c>
      <c r="CH174" s="297">
        <v>0</v>
      </c>
      <c r="CI174" s="297">
        <v>164874</v>
      </c>
    </row>
    <row r="175" spans="1:87">
      <c r="A175" s="295">
        <v>34901</v>
      </c>
      <c r="B175" s="296" t="s">
        <v>526</v>
      </c>
      <c r="C175" s="299">
        <v>-210850</v>
      </c>
      <c r="D175" s="297">
        <v>-258939</v>
      </c>
      <c r="E175" s="297">
        <v>-106488</v>
      </c>
      <c r="F175" s="297">
        <v>110263</v>
      </c>
      <c r="G175" s="297">
        <v>0</v>
      </c>
      <c r="H175" s="297">
        <v>0</v>
      </c>
      <c r="I175" s="297">
        <v>-466014</v>
      </c>
      <c r="J175" s="300">
        <v>4761469</v>
      </c>
      <c r="K175" s="301">
        <v>5617058</v>
      </c>
      <c r="L175" s="301">
        <v>4064648</v>
      </c>
      <c r="M175" s="301">
        <v>3931019</v>
      </c>
      <c r="N175" s="301">
        <v>5832316</v>
      </c>
      <c r="O175" s="300">
        <v>400262.344988</v>
      </c>
      <c r="P175" s="301">
        <v>233795.11</v>
      </c>
      <c r="Q175" s="301">
        <v>166467.23498800001</v>
      </c>
      <c r="R175" s="398">
        <v>6.8900000000000003E-2</v>
      </c>
      <c r="S175" s="399">
        <v>1.78684E-4</v>
      </c>
      <c r="T175" s="400">
        <v>4761469</v>
      </c>
      <c r="U175" s="400">
        <v>3393252.6850507981</v>
      </c>
      <c r="V175" s="401">
        <v>1.4032167486308846</v>
      </c>
      <c r="W175" s="401">
        <v>0.1072915126032212</v>
      </c>
      <c r="X175" s="397">
        <v>286808</v>
      </c>
      <c r="Y175" s="297">
        <v>89889</v>
      </c>
      <c r="Z175" s="297">
        <v>89889</v>
      </c>
      <c r="AA175" s="297">
        <v>77095</v>
      </c>
      <c r="AB175" s="297">
        <v>29935</v>
      </c>
      <c r="AC175" s="297">
        <v>0</v>
      </c>
      <c r="AD175" s="297">
        <v>0</v>
      </c>
      <c r="AE175" s="297">
        <v>286808</v>
      </c>
      <c r="AF175" s="299">
        <v>84118</v>
      </c>
      <c r="AG175" s="299">
        <v>30348</v>
      </c>
      <c r="AH175" s="299">
        <v>26885</v>
      </c>
      <c r="AI175" s="299">
        <v>26885</v>
      </c>
      <c r="AJ175" s="299">
        <v>0</v>
      </c>
      <c r="AK175" s="299">
        <v>0</v>
      </c>
      <c r="AL175" s="299">
        <v>0</v>
      </c>
      <c r="AM175" s="297">
        <v>84118</v>
      </c>
      <c r="AN175" s="397">
        <v>515812</v>
      </c>
      <c r="AO175" s="297">
        <v>184152</v>
      </c>
      <c r="AP175" s="297">
        <v>129806</v>
      </c>
      <c r="AQ175" s="297">
        <v>129806</v>
      </c>
      <c r="AR175" s="297">
        <v>72048</v>
      </c>
      <c r="AS175" s="297">
        <v>0</v>
      </c>
      <c r="AT175" s="297">
        <v>0</v>
      </c>
      <c r="AU175" s="297">
        <v>515812</v>
      </c>
      <c r="AV175" s="299">
        <v>1270321</v>
      </c>
      <c r="AW175" s="297">
        <v>477939</v>
      </c>
      <c r="AX175" s="297">
        <v>477939</v>
      </c>
      <c r="AY175" s="297">
        <v>314444</v>
      </c>
      <c r="AZ175" s="297">
        <v>0</v>
      </c>
      <c r="BA175" s="297">
        <v>0</v>
      </c>
      <c r="BB175" s="297">
        <v>0</v>
      </c>
      <c r="BC175" s="297">
        <v>1270321</v>
      </c>
      <c r="BD175" s="397">
        <v>43332</v>
      </c>
      <c r="BE175" s="297">
        <v>14745</v>
      </c>
      <c r="BF175" s="297">
        <v>12874</v>
      </c>
      <c r="BG175" s="297">
        <v>12874</v>
      </c>
      <c r="BH175" s="297">
        <v>2839</v>
      </c>
      <c r="BI175" s="297">
        <v>0</v>
      </c>
      <c r="BJ175" s="297">
        <v>0</v>
      </c>
      <c r="BK175" s="297">
        <v>43332</v>
      </c>
      <c r="BL175" s="299">
        <v>5296</v>
      </c>
      <c r="BM175" s="297">
        <v>2648</v>
      </c>
      <c r="BN175" s="297">
        <v>2648</v>
      </c>
      <c r="BO175" s="297">
        <v>0</v>
      </c>
      <c r="BP175" s="297">
        <v>0</v>
      </c>
      <c r="BQ175" s="297">
        <v>0</v>
      </c>
      <c r="BR175" s="297">
        <v>0</v>
      </c>
      <c r="BS175" s="297">
        <v>5296</v>
      </c>
      <c r="BT175" s="397">
        <v>52433</v>
      </c>
      <c r="BU175" s="297">
        <v>15964</v>
      </c>
      <c r="BV175" s="297">
        <v>15964</v>
      </c>
      <c r="BW175" s="297">
        <v>15066</v>
      </c>
      <c r="BX175" s="297">
        <v>5440</v>
      </c>
      <c r="BY175" s="297">
        <v>0</v>
      </c>
      <c r="BZ175" s="297">
        <v>0</v>
      </c>
      <c r="CA175" s="297">
        <v>52433</v>
      </c>
      <c r="CB175" s="299">
        <v>4665</v>
      </c>
      <c r="CC175" s="297">
        <v>4665</v>
      </c>
      <c r="CD175" s="297">
        <v>0</v>
      </c>
      <c r="CE175" s="297">
        <v>0</v>
      </c>
      <c r="CF175" s="297">
        <v>0</v>
      </c>
      <c r="CG175" s="297">
        <v>0</v>
      </c>
      <c r="CH175" s="297">
        <v>0</v>
      </c>
      <c r="CI175" s="297">
        <v>4665</v>
      </c>
    </row>
    <row r="176" spans="1:87">
      <c r="A176" s="295">
        <v>34903</v>
      </c>
      <c r="B176" s="296" t="s">
        <v>527</v>
      </c>
      <c r="C176" s="299">
        <v>56509</v>
      </c>
      <c r="D176" s="297">
        <v>66966</v>
      </c>
      <c r="E176" s="297">
        <v>69357</v>
      </c>
      <c r="F176" s="297">
        <v>55884</v>
      </c>
      <c r="G176" s="297">
        <v>0</v>
      </c>
      <c r="H176" s="297">
        <v>0</v>
      </c>
      <c r="I176" s="297">
        <v>248716</v>
      </c>
      <c r="J176" s="300">
        <v>538544</v>
      </c>
      <c r="K176" s="301">
        <v>635316</v>
      </c>
      <c r="L176" s="301">
        <v>459731</v>
      </c>
      <c r="M176" s="301">
        <v>444617</v>
      </c>
      <c r="N176" s="301">
        <v>659662</v>
      </c>
      <c r="O176" s="300">
        <v>45271.55197</v>
      </c>
      <c r="P176" s="301">
        <v>36276.019999999997</v>
      </c>
      <c r="Q176" s="301">
        <v>8995.5319700000036</v>
      </c>
      <c r="R176" s="398">
        <v>6.8900000000000003E-2</v>
      </c>
      <c r="S176" s="399">
        <v>2.0210000000000001E-5</v>
      </c>
      <c r="T176" s="400">
        <v>538544</v>
      </c>
      <c r="U176" s="400">
        <v>526502.46734397672</v>
      </c>
      <c r="V176" s="401">
        <v>1.0228708000491786</v>
      </c>
      <c r="W176" s="401">
        <v>0.1072915126032212</v>
      </c>
      <c r="X176" s="397">
        <v>340637</v>
      </c>
      <c r="Y176" s="297">
        <v>103379</v>
      </c>
      <c r="Z176" s="297">
        <v>103379</v>
      </c>
      <c r="AA176" s="297">
        <v>87080</v>
      </c>
      <c r="AB176" s="297">
        <v>46799</v>
      </c>
      <c r="AC176" s="297">
        <v>0</v>
      </c>
      <c r="AD176" s="297">
        <v>0</v>
      </c>
      <c r="AE176" s="297">
        <v>340637</v>
      </c>
      <c r="AF176" s="299">
        <v>16287</v>
      </c>
      <c r="AG176" s="299">
        <v>16287</v>
      </c>
      <c r="AH176" s="299">
        <v>0</v>
      </c>
      <c r="AI176" s="299">
        <v>0</v>
      </c>
      <c r="AJ176" s="299">
        <v>0</v>
      </c>
      <c r="AK176" s="299">
        <v>0</v>
      </c>
      <c r="AL176" s="299">
        <v>0</v>
      </c>
      <c r="AM176" s="297">
        <v>16287</v>
      </c>
      <c r="AN176" s="397">
        <v>58341</v>
      </c>
      <c r="AO176" s="297">
        <v>20828</v>
      </c>
      <c r="AP176" s="297">
        <v>14682</v>
      </c>
      <c r="AQ176" s="297">
        <v>14682</v>
      </c>
      <c r="AR176" s="297">
        <v>8149</v>
      </c>
      <c r="AS176" s="297">
        <v>0</v>
      </c>
      <c r="AT176" s="297">
        <v>0</v>
      </c>
      <c r="AU176" s="297">
        <v>58341</v>
      </c>
      <c r="AV176" s="299">
        <v>143679</v>
      </c>
      <c r="AW176" s="297">
        <v>54057</v>
      </c>
      <c r="AX176" s="297">
        <v>54057</v>
      </c>
      <c r="AY176" s="297">
        <v>35565</v>
      </c>
      <c r="AZ176" s="297">
        <v>0</v>
      </c>
      <c r="BA176" s="297">
        <v>0</v>
      </c>
      <c r="BB176" s="297">
        <v>0</v>
      </c>
      <c r="BC176" s="297">
        <v>143679</v>
      </c>
      <c r="BD176" s="397">
        <v>4901</v>
      </c>
      <c r="BE176" s="297">
        <v>1668</v>
      </c>
      <c r="BF176" s="297">
        <v>1456</v>
      </c>
      <c r="BG176" s="297">
        <v>1456</v>
      </c>
      <c r="BH176" s="297">
        <v>321</v>
      </c>
      <c r="BI176" s="297">
        <v>0</v>
      </c>
      <c r="BJ176" s="297">
        <v>0</v>
      </c>
      <c r="BK176" s="297">
        <v>4901</v>
      </c>
      <c r="BL176" s="299">
        <v>600</v>
      </c>
      <c r="BM176" s="297">
        <v>300</v>
      </c>
      <c r="BN176" s="297">
        <v>300</v>
      </c>
      <c r="BO176" s="297">
        <v>0</v>
      </c>
      <c r="BP176" s="297">
        <v>0</v>
      </c>
      <c r="BQ176" s="297">
        <v>0</v>
      </c>
      <c r="BR176" s="297">
        <v>0</v>
      </c>
      <c r="BS176" s="297">
        <v>600</v>
      </c>
      <c r="BT176" s="397">
        <v>5930</v>
      </c>
      <c r="BU176" s="297">
        <v>1806</v>
      </c>
      <c r="BV176" s="297">
        <v>1806</v>
      </c>
      <c r="BW176" s="297">
        <v>1704</v>
      </c>
      <c r="BX176" s="297">
        <v>615</v>
      </c>
      <c r="BY176" s="297">
        <v>0</v>
      </c>
      <c r="BZ176" s="297">
        <v>0</v>
      </c>
      <c r="CA176" s="297">
        <v>5930</v>
      </c>
      <c r="CB176" s="299">
        <v>528</v>
      </c>
      <c r="CC176" s="297">
        <v>528</v>
      </c>
      <c r="CD176" s="297">
        <v>0</v>
      </c>
      <c r="CE176" s="297">
        <v>0</v>
      </c>
      <c r="CF176" s="297">
        <v>0</v>
      </c>
      <c r="CG176" s="297">
        <v>0</v>
      </c>
      <c r="CH176" s="297">
        <v>0</v>
      </c>
      <c r="CI176" s="297">
        <v>528</v>
      </c>
    </row>
    <row r="177" spans="1:87">
      <c r="A177" s="295">
        <v>34905</v>
      </c>
      <c r="B177" s="296" t="s">
        <v>528</v>
      </c>
      <c r="C177" s="299">
        <v>-910944</v>
      </c>
      <c r="D177" s="297">
        <v>-1034938</v>
      </c>
      <c r="E177" s="297">
        <v>-520352</v>
      </c>
      <c r="F177" s="297">
        <v>422683</v>
      </c>
      <c r="G177" s="297">
        <v>0</v>
      </c>
      <c r="H177" s="297">
        <v>0</v>
      </c>
      <c r="I177" s="297">
        <v>-2043551</v>
      </c>
      <c r="J177" s="300">
        <v>15818669</v>
      </c>
      <c r="K177" s="301">
        <v>18661130</v>
      </c>
      <c r="L177" s="301">
        <v>13503673</v>
      </c>
      <c r="M177" s="301">
        <v>13059729</v>
      </c>
      <c r="N177" s="301">
        <v>19376264</v>
      </c>
      <c r="O177" s="300">
        <v>1329761.4528188</v>
      </c>
      <c r="P177" s="301">
        <v>807826.32</v>
      </c>
      <c r="Q177" s="301">
        <v>521935.13281880005</v>
      </c>
      <c r="R177" s="398">
        <v>6.8900000000000003E-2</v>
      </c>
      <c r="S177" s="399">
        <v>5.9362840000000004E-4</v>
      </c>
      <c r="T177" s="400">
        <v>15818669</v>
      </c>
      <c r="U177" s="400">
        <v>11724620.029027576</v>
      </c>
      <c r="V177" s="401">
        <v>1.349183936096561</v>
      </c>
      <c r="W177" s="401">
        <v>0.1072915126032212</v>
      </c>
      <c r="X177" s="397">
        <v>692058</v>
      </c>
      <c r="Y177" s="297">
        <v>190212</v>
      </c>
      <c r="Z177" s="297">
        <v>190212</v>
      </c>
      <c r="AA177" s="297">
        <v>155817</v>
      </c>
      <c r="AB177" s="297">
        <v>155817</v>
      </c>
      <c r="AC177" s="297">
        <v>0</v>
      </c>
      <c r="AD177" s="297">
        <v>0</v>
      </c>
      <c r="AE177" s="297">
        <v>692058</v>
      </c>
      <c r="AF177" s="299">
        <v>514022</v>
      </c>
      <c r="AG177" s="299">
        <v>202856</v>
      </c>
      <c r="AH177" s="299">
        <v>155583</v>
      </c>
      <c r="AI177" s="299">
        <v>155583</v>
      </c>
      <c r="AJ177" s="299">
        <v>0</v>
      </c>
      <c r="AK177" s="299">
        <v>0</v>
      </c>
      <c r="AL177" s="299">
        <v>0</v>
      </c>
      <c r="AM177" s="297">
        <v>514022</v>
      </c>
      <c r="AN177" s="397">
        <v>1713643</v>
      </c>
      <c r="AO177" s="297">
        <v>611795</v>
      </c>
      <c r="AP177" s="297">
        <v>431244</v>
      </c>
      <c r="AQ177" s="297">
        <v>431244</v>
      </c>
      <c r="AR177" s="297">
        <v>239361</v>
      </c>
      <c r="AS177" s="297">
        <v>0</v>
      </c>
      <c r="AT177" s="297">
        <v>0</v>
      </c>
      <c r="AU177" s="297">
        <v>1713643</v>
      </c>
      <c r="AV177" s="299">
        <v>4220293</v>
      </c>
      <c r="AW177" s="297">
        <v>1587820</v>
      </c>
      <c r="AX177" s="297">
        <v>1587820</v>
      </c>
      <c r="AY177" s="297">
        <v>1044653</v>
      </c>
      <c r="AZ177" s="297">
        <v>0</v>
      </c>
      <c r="BA177" s="297">
        <v>0</v>
      </c>
      <c r="BB177" s="297">
        <v>0</v>
      </c>
      <c r="BC177" s="297">
        <v>4220293</v>
      </c>
      <c r="BD177" s="397">
        <v>143963</v>
      </c>
      <c r="BE177" s="297">
        <v>48987</v>
      </c>
      <c r="BF177" s="297">
        <v>42772</v>
      </c>
      <c r="BG177" s="297">
        <v>42772</v>
      </c>
      <c r="BH177" s="297">
        <v>9432</v>
      </c>
      <c r="BI177" s="297">
        <v>0</v>
      </c>
      <c r="BJ177" s="297">
        <v>0</v>
      </c>
      <c r="BK177" s="297">
        <v>143963</v>
      </c>
      <c r="BL177" s="299">
        <v>17594</v>
      </c>
      <c r="BM177" s="297">
        <v>8797</v>
      </c>
      <c r="BN177" s="297">
        <v>8797</v>
      </c>
      <c r="BO177" s="297">
        <v>0</v>
      </c>
      <c r="BP177" s="297">
        <v>0</v>
      </c>
      <c r="BQ177" s="297">
        <v>0</v>
      </c>
      <c r="BR177" s="297">
        <v>0</v>
      </c>
      <c r="BS177" s="297">
        <v>17594</v>
      </c>
      <c r="BT177" s="397">
        <v>174195</v>
      </c>
      <c r="BU177" s="297">
        <v>53035</v>
      </c>
      <c r="BV177" s="297">
        <v>53035</v>
      </c>
      <c r="BW177" s="297">
        <v>50051</v>
      </c>
      <c r="BX177" s="297">
        <v>18074</v>
      </c>
      <c r="BY177" s="297">
        <v>0</v>
      </c>
      <c r="BZ177" s="297">
        <v>0</v>
      </c>
      <c r="CA177" s="297">
        <v>174195</v>
      </c>
      <c r="CB177" s="299">
        <v>15499</v>
      </c>
      <c r="CC177" s="297">
        <v>15499</v>
      </c>
      <c r="CD177" s="297">
        <v>0</v>
      </c>
      <c r="CE177" s="297">
        <v>0</v>
      </c>
      <c r="CF177" s="297">
        <v>0</v>
      </c>
      <c r="CG177" s="297">
        <v>0</v>
      </c>
      <c r="CH177" s="297">
        <v>0</v>
      </c>
      <c r="CI177" s="297">
        <v>15499</v>
      </c>
    </row>
    <row r="178" spans="1:87">
      <c r="A178" s="295">
        <v>34910</v>
      </c>
      <c r="B178" s="296" t="s">
        <v>529</v>
      </c>
      <c r="C178" s="299">
        <v>-3530511</v>
      </c>
      <c r="D178" s="297">
        <v>-3661104</v>
      </c>
      <c r="E178" s="297">
        <v>-1928018</v>
      </c>
      <c r="F178" s="297">
        <v>79744</v>
      </c>
      <c r="G178" s="297">
        <v>0</v>
      </c>
      <c r="H178" s="297">
        <v>0</v>
      </c>
      <c r="I178" s="297">
        <v>-9039889</v>
      </c>
      <c r="J178" s="300">
        <v>52453316</v>
      </c>
      <c r="K178" s="301">
        <v>61878667</v>
      </c>
      <c r="L178" s="301">
        <v>44776992</v>
      </c>
      <c r="M178" s="301">
        <v>43304915</v>
      </c>
      <c r="N178" s="301">
        <v>64249987</v>
      </c>
      <c r="O178" s="300">
        <v>4409372.1039172001</v>
      </c>
      <c r="P178" s="301">
        <v>2563105.3499999996</v>
      </c>
      <c r="Q178" s="301">
        <v>1846266.7539172005</v>
      </c>
      <c r="R178" s="398">
        <v>6.8900000000000003E-2</v>
      </c>
      <c r="S178" s="399">
        <v>1.9684196000000001E-3</v>
      </c>
      <c r="T178" s="400">
        <v>52453316</v>
      </c>
      <c r="U178" s="400">
        <v>37200367.924528293</v>
      </c>
      <c r="V178" s="401">
        <v>1.4100214306056522</v>
      </c>
      <c r="W178" s="401">
        <v>0.1072915126032212</v>
      </c>
      <c r="X178" s="397">
        <v>1984656</v>
      </c>
      <c r="Y178" s="297">
        <v>690647</v>
      </c>
      <c r="Z178" s="297">
        <v>690647</v>
      </c>
      <c r="AA178" s="297">
        <v>603362</v>
      </c>
      <c r="AB178" s="297">
        <v>0</v>
      </c>
      <c r="AC178" s="297">
        <v>0</v>
      </c>
      <c r="AD178" s="297">
        <v>0</v>
      </c>
      <c r="AE178" s="297">
        <v>1984656</v>
      </c>
      <c r="AF178" s="299">
        <v>3657957</v>
      </c>
      <c r="AG178" s="299">
        <v>1242474</v>
      </c>
      <c r="AH178" s="299">
        <v>805161</v>
      </c>
      <c r="AI178" s="299">
        <v>805161</v>
      </c>
      <c r="AJ178" s="299">
        <v>805161</v>
      </c>
      <c r="AK178" s="299">
        <v>0</v>
      </c>
      <c r="AL178" s="299">
        <v>0</v>
      </c>
      <c r="AM178" s="297">
        <v>3657957</v>
      </c>
      <c r="AN178" s="397">
        <v>5682291</v>
      </c>
      <c r="AO178" s="297">
        <v>2028658</v>
      </c>
      <c r="AP178" s="297">
        <v>1429966</v>
      </c>
      <c r="AQ178" s="297">
        <v>1429966</v>
      </c>
      <c r="AR178" s="297">
        <v>793701</v>
      </c>
      <c r="AS178" s="297">
        <v>0</v>
      </c>
      <c r="AT178" s="297">
        <v>0</v>
      </c>
      <c r="AU178" s="297">
        <v>5682291</v>
      </c>
      <c r="AV178" s="299">
        <v>13994121</v>
      </c>
      <c r="AW178" s="297">
        <v>5265072</v>
      </c>
      <c r="AX178" s="297">
        <v>5265072</v>
      </c>
      <c r="AY178" s="297">
        <v>3463978</v>
      </c>
      <c r="AZ178" s="297">
        <v>0</v>
      </c>
      <c r="BA178" s="297">
        <v>0</v>
      </c>
      <c r="BB178" s="297">
        <v>0</v>
      </c>
      <c r="BC178" s="297">
        <v>13994121</v>
      </c>
      <c r="BD178" s="397">
        <v>477366</v>
      </c>
      <c r="BE178" s="297">
        <v>162436</v>
      </c>
      <c r="BF178" s="297">
        <v>141828</v>
      </c>
      <c r="BG178" s="297">
        <v>141828</v>
      </c>
      <c r="BH178" s="297">
        <v>31274</v>
      </c>
      <c r="BI178" s="297">
        <v>0</v>
      </c>
      <c r="BJ178" s="297">
        <v>0</v>
      </c>
      <c r="BK178" s="297">
        <v>477366</v>
      </c>
      <c r="BL178" s="299">
        <v>58342</v>
      </c>
      <c r="BM178" s="297">
        <v>29171</v>
      </c>
      <c r="BN178" s="297">
        <v>29171</v>
      </c>
      <c r="BO178" s="297">
        <v>0</v>
      </c>
      <c r="BP178" s="297">
        <v>0</v>
      </c>
      <c r="BQ178" s="297">
        <v>0</v>
      </c>
      <c r="BR178" s="297">
        <v>0</v>
      </c>
      <c r="BS178" s="297">
        <v>58342</v>
      </c>
      <c r="BT178" s="397">
        <v>577614</v>
      </c>
      <c r="BU178" s="297">
        <v>175859</v>
      </c>
      <c r="BV178" s="297">
        <v>175859</v>
      </c>
      <c r="BW178" s="297">
        <v>165965</v>
      </c>
      <c r="BX178" s="297">
        <v>59930</v>
      </c>
      <c r="BY178" s="297">
        <v>0</v>
      </c>
      <c r="BZ178" s="297">
        <v>0</v>
      </c>
      <c r="CA178" s="297">
        <v>577614</v>
      </c>
      <c r="CB178" s="299">
        <v>51394</v>
      </c>
      <c r="CC178" s="297">
        <v>51394</v>
      </c>
      <c r="CD178" s="297">
        <v>0</v>
      </c>
      <c r="CE178" s="297">
        <v>0</v>
      </c>
      <c r="CF178" s="297">
        <v>0</v>
      </c>
      <c r="CG178" s="297">
        <v>0</v>
      </c>
      <c r="CH178" s="297">
        <v>0</v>
      </c>
      <c r="CI178" s="297">
        <v>51394</v>
      </c>
    </row>
    <row r="179" spans="1:87">
      <c r="A179" s="295">
        <v>35000</v>
      </c>
      <c r="B179" s="296" t="s">
        <v>530</v>
      </c>
      <c r="C179" s="299">
        <v>-1626625</v>
      </c>
      <c r="D179" s="297">
        <v>-2060204</v>
      </c>
      <c r="E179" s="297">
        <v>-649788</v>
      </c>
      <c r="F179" s="297">
        <v>1389853</v>
      </c>
      <c r="G179" s="297">
        <v>0</v>
      </c>
      <c r="H179" s="297">
        <v>0</v>
      </c>
      <c r="I179" s="297">
        <v>-2946764</v>
      </c>
      <c r="J179" s="300">
        <v>38177088</v>
      </c>
      <c r="K179" s="301">
        <v>45037140</v>
      </c>
      <c r="L179" s="301">
        <v>32590031</v>
      </c>
      <c r="M179" s="301">
        <v>31518609</v>
      </c>
      <c r="N179" s="301">
        <v>46763057</v>
      </c>
      <c r="O179" s="300">
        <v>3209272.5424465002</v>
      </c>
      <c r="P179" s="301">
        <v>1731083.8</v>
      </c>
      <c r="Q179" s="301">
        <v>1478188.7424465001</v>
      </c>
      <c r="R179" s="398">
        <v>6.8900000000000003E-2</v>
      </c>
      <c r="S179" s="399">
        <v>1.4326745000000001E-3</v>
      </c>
      <c r="T179" s="400">
        <v>38177088</v>
      </c>
      <c r="U179" s="400">
        <v>25124583.454281569</v>
      </c>
      <c r="V179" s="401">
        <v>1.5195112814295875</v>
      </c>
      <c r="W179" s="401">
        <v>0.1072915126032212</v>
      </c>
      <c r="X179" s="397">
        <v>3253321</v>
      </c>
      <c r="Y179" s="297">
        <v>849336</v>
      </c>
      <c r="Z179" s="297">
        <v>829096</v>
      </c>
      <c r="AA179" s="297">
        <v>829096</v>
      </c>
      <c r="AB179" s="297">
        <v>745793</v>
      </c>
      <c r="AC179" s="297">
        <v>0</v>
      </c>
      <c r="AD179" s="297">
        <v>0</v>
      </c>
      <c r="AE179" s="297">
        <v>3253321</v>
      </c>
      <c r="AF179" s="299">
        <v>838463</v>
      </c>
      <c r="AG179" s="299">
        <v>307986</v>
      </c>
      <c r="AH179" s="299">
        <v>307986</v>
      </c>
      <c r="AI179" s="299">
        <v>222491</v>
      </c>
      <c r="AJ179" s="299">
        <v>0</v>
      </c>
      <c r="AK179" s="299">
        <v>0</v>
      </c>
      <c r="AL179" s="299">
        <v>0</v>
      </c>
      <c r="AM179" s="297">
        <v>838463</v>
      </c>
      <c r="AN179" s="397">
        <v>4135741</v>
      </c>
      <c r="AO179" s="297">
        <v>1476518</v>
      </c>
      <c r="AP179" s="297">
        <v>1040772</v>
      </c>
      <c r="AQ179" s="297">
        <v>1040772</v>
      </c>
      <c r="AR179" s="297">
        <v>577679</v>
      </c>
      <c r="AS179" s="297">
        <v>0</v>
      </c>
      <c r="AT179" s="297">
        <v>0</v>
      </c>
      <c r="AU179" s="297">
        <v>4135741</v>
      </c>
      <c r="AV179" s="299">
        <v>10185339</v>
      </c>
      <c r="AW179" s="297">
        <v>3832076</v>
      </c>
      <c r="AX179" s="297">
        <v>3832076</v>
      </c>
      <c r="AY179" s="297">
        <v>2521186</v>
      </c>
      <c r="AZ179" s="297">
        <v>0</v>
      </c>
      <c r="BA179" s="297">
        <v>0</v>
      </c>
      <c r="BB179" s="297">
        <v>0</v>
      </c>
      <c r="BC179" s="297">
        <v>10185339</v>
      </c>
      <c r="BD179" s="397">
        <v>347441</v>
      </c>
      <c r="BE179" s="297">
        <v>118225</v>
      </c>
      <c r="BF179" s="297">
        <v>103227</v>
      </c>
      <c r="BG179" s="297">
        <v>103227</v>
      </c>
      <c r="BH179" s="297">
        <v>22762</v>
      </c>
      <c r="BI179" s="297">
        <v>0</v>
      </c>
      <c r="BJ179" s="297">
        <v>0</v>
      </c>
      <c r="BK179" s="297">
        <v>347441</v>
      </c>
      <c r="BL179" s="299">
        <v>42462</v>
      </c>
      <c r="BM179" s="297">
        <v>21231</v>
      </c>
      <c r="BN179" s="297">
        <v>21231</v>
      </c>
      <c r="BO179" s="297">
        <v>0</v>
      </c>
      <c r="BP179" s="297">
        <v>0</v>
      </c>
      <c r="BQ179" s="297">
        <v>0</v>
      </c>
      <c r="BR179" s="297">
        <v>0</v>
      </c>
      <c r="BS179" s="297">
        <v>42462</v>
      </c>
      <c r="BT179" s="397">
        <v>420404</v>
      </c>
      <c r="BU179" s="297">
        <v>127995</v>
      </c>
      <c r="BV179" s="297">
        <v>127995</v>
      </c>
      <c r="BW179" s="297">
        <v>120794</v>
      </c>
      <c r="BX179" s="297">
        <v>43619</v>
      </c>
      <c r="BY179" s="297">
        <v>0</v>
      </c>
      <c r="BZ179" s="297">
        <v>0</v>
      </c>
      <c r="CA179" s="297">
        <v>420404</v>
      </c>
      <c r="CB179" s="299">
        <v>37406</v>
      </c>
      <c r="CC179" s="297">
        <v>37406</v>
      </c>
      <c r="CD179" s="297">
        <v>0</v>
      </c>
      <c r="CE179" s="297">
        <v>0</v>
      </c>
      <c r="CF179" s="297">
        <v>0</v>
      </c>
      <c r="CG179" s="297">
        <v>0</v>
      </c>
      <c r="CH179" s="297">
        <v>0</v>
      </c>
      <c r="CI179" s="297">
        <v>37406</v>
      </c>
    </row>
    <row r="180" spans="1:87">
      <c r="A180" s="295">
        <v>35005</v>
      </c>
      <c r="B180" s="296" t="s">
        <v>531</v>
      </c>
      <c r="C180" s="299">
        <v>-1367024</v>
      </c>
      <c r="D180" s="297">
        <v>-1398472</v>
      </c>
      <c r="E180" s="297">
        <v>-578566</v>
      </c>
      <c r="F180" s="297">
        <v>164699</v>
      </c>
      <c r="G180" s="297">
        <v>0</v>
      </c>
      <c r="H180" s="297">
        <v>0</v>
      </c>
      <c r="I180" s="297">
        <v>-3179363</v>
      </c>
      <c r="J180" s="300">
        <v>13528952</v>
      </c>
      <c r="K180" s="301">
        <v>15959973</v>
      </c>
      <c r="L180" s="301">
        <v>11549046</v>
      </c>
      <c r="M180" s="301">
        <v>11169362</v>
      </c>
      <c r="N180" s="301">
        <v>16571592</v>
      </c>
      <c r="O180" s="300">
        <v>1137281.4190139999</v>
      </c>
      <c r="P180" s="301">
        <v>757679.27</v>
      </c>
      <c r="Q180" s="301">
        <v>379602.14901399985</v>
      </c>
      <c r="R180" s="398">
        <v>6.8900000000000003E-2</v>
      </c>
      <c r="S180" s="399">
        <v>5.0770199999999996E-4</v>
      </c>
      <c r="T180" s="400">
        <v>13528952</v>
      </c>
      <c r="U180" s="400">
        <v>10996796.371552976</v>
      </c>
      <c r="V180" s="401">
        <v>1.2302630277848303</v>
      </c>
      <c r="W180" s="401">
        <v>0.1072915126032212</v>
      </c>
      <c r="X180" s="397">
        <v>49770</v>
      </c>
      <c r="Y180" s="297">
        <v>16590</v>
      </c>
      <c r="Z180" s="297">
        <v>16590</v>
      </c>
      <c r="AA180" s="297">
        <v>16590</v>
      </c>
      <c r="AB180" s="297">
        <v>0</v>
      </c>
      <c r="AC180" s="297">
        <v>0</v>
      </c>
      <c r="AD180" s="297">
        <v>0</v>
      </c>
      <c r="AE180" s="297">
        <v>49770</v>
      </c>
      <c r="AF180" s="299">
        <v>1329116</v>
      </c>
      <c r="AG180" s="299">
        <v>615341</v>
      </c>
      <c r="AH180" s="299">
        <v>500313</v>
      </c>
      <c r="AI180" s="299">
        <v>149923</v>
      </c>
      <c r="AJ180" s="299">
        <v>63539</v>
      </c>
      <c r="AK180" s="299">
        <v>0</v>
      </c>
      <c r="AL180" s="299">
        <v>0</v>
      </c>
      <c r="AM180" s="297">
        <v>1329116</v>
      </c>
      <c r="AN180" s="397">
        <v>1465597</v>
      </c>
      <c r="AO180" s="297">
        <v>523239</v>
      </c>
      <c r="AP180" s="297">
        <v>368822</v>
      </c>
      <c r="AQ180" s="297">
        <v>368822</v>
      </c>
      <c r="AR180" s="297">
        <v>204714</v>
      </c>
      <c r="AS180" s="297">
        <v>0</v>
      </c>
      <c r="AT180" s="297">
        <v>0</v>
      </c>
      <c r="AU180" s="297">
        <v>1465597</v>
      </c>
      <c r="AV180" s="299">
        <v>3609415</v>
      </c>
      <c r="AW180" s="297">
        <v>1357987</v>
      </c>
      <c r="AX180" s="297">
        <v>1357987</v>
      </c>
      <c r="AY180" s="297">
        <v>893442</v>
      </c>
      <c r="AZ180" s="297">
        <v>0</v>
      </c>
      <c r="BA180" s="297">
        <v>0</v>
      </c>
      <c r="BB180" s="297">
        <v>0</v>
      </c>
      <c r="BC180" s="297">
        <v>3609415</v>
      </c>
      <c r="BD180" s="397">
        <v>123124</v>
      </c>
      <c r="BE180" s="297">
        <v>41896</v>
      </c>
      <c r="BF180" s="297">
        <v>36581</v>
      </c>
      <c r="BG180" s="297">
        <v>36581</v>
      </c>
      <c r="BH180" s="297">
        <v>8066</v>
      </c>
      <c r="BI180" s="297">
        <v>0</v>
      </c>
      <c r="BJ180" s="297">
        <v>0</v>
      </c>
      <c r="BK180" s="297">
        <v>123124</v>
      </c>
      <c r="BL180" s="299">
        <v>15048</v>
      </c>
      <c r="BM180" s="297">
        <v>7524</v>
      </c>
      <c r="BN180" s="297">
        <v>7524</v>
      </c>
      <c r="BO180" s="297">
        <v>0</v>
      </c>
      <c r="BP180" s="297">
        <v>0</v>
      </c>
      <c r="BQ180" s="297">
        <v>0</v>
      </c>
      <c r="BR180" s="297">
        <v>0</v>
      </c>
      <c r="BS180" s="297">
        <v>15048</v>
      </c>
      <c r="BT180" s="397">
        <v>148980</v>
      </c>
      <c r="BU180" s="297">
        <v>45358</v>
      </c>
      <c r="BV180" s="297">
        <v>45358</v>
      </c>
      <c r="BW180" s="297">
        <v>42806</v>
      </c>
      <c r="BX180" s="297">
        <v>15457</v>
      </c>
      <c r="BY180" s="297">
        <v>0</v>
      </c>
      <c r="BZ180" s="297">
        <v>0</v>
      </c>
      <c r="CA180" s="297">
        <v>148980</v>
      </c>
      <c r="CB180" s="299">
        <v>13256</v>
      </c>
      <c r="CC180" s="297">
        <v>13256</v>
      </c>
      <c r="CD180" s="297">
        <v>0</v>
      </c>
      <c r="CE180" s="297">
        <v>0</v>
      </c>
      <c r="CF180" s="297">
        <v>0</v>
      </c>
      <c r="CG180" s="297">
        <v>0</v>
      </c>
      <c r="CH180" s="297">
        <v>0</v>
      </c>
      <c r="CI180" s="297">
        <v>13256</v>
      </c>
    </row>
    <row r="181" spans="1:87">
      <c r="A181" s="295">
        <v>35100</v>
      </c>
      <c r="B181" s="296" t="s">
        <v>532</v>
      </c>
      <c r="C181" s="299">
        <v>-19418170</v>
      </c>
      <c r="D181" s="297">
        <v>-22424515</v>
      </c>
      <c r="E181" s="297">
        <v>-11670878</v>
      </c>
      <c r="F181" s="297">
        <v>4519212</v>
      </c>
      <c r="G181" s="297">
        <v>0</v>
      </c>
      <c r="H181" s="297">
        <v>0</v>
      </c>
      <c r="I181" s="297">
        <v>-48994351</v>
      </c>
      <c r="J181" s="300">
        <v>318203512</v>
      </c>
      <c r="K181" s="301">
        <v>375381590</v>
      </c>
      <c r="L181" s="301">
        <v>271635756</v>
      </c>
      <c r="M181" s="301">
        <v>262705525</v>
      </c>
      <c r="N181" s="301">
        <v>389766998</v>
      </c>
      <c r="O181" s="300">
        <v>26749075.0511075</v>
      </c>
      <c r="P181" s="301">
        <v>14913813.830000002</v>
      </c>
      <c r="Q181" s="301">
        <v>11835261.221107498</v>
      </c>
      <c r="R181" s="398">
        <v>6.8900000000000003E-2</v>
      </c>
      <c r="S181" s="399">
        <v>1.19412475E-2</v>
      </c>
      <c r="T181" s="400">
        <v>318203512</v>
      </c>
      <c r="U181" s="400">
        <v>216455933.6719884</v>
      </c>
      <c r="V181" s="401">
        <v>1.4700613958783739</v>
      </c>
      <c r="W181" s="401">
        <v>0.1072915126032212</v>
      </c>
      <c r="X181" s="397">
        <v>9274984</v>
      </c>
      <c r="Y181" s="297">
        <v>3188157</v>
      </c>
      <c r="Z181" s="297">
        <v>3188157</v>
      </c>
      <c r="AA181" s="297">
        <v>2898670</v>
      </c>
      <c r="AB181" s="297">
        <v>0</v>
      </c>
      <c r="AC181" s="297">
        <v>0</v>
      </c>
      <c r="AD181" s="297">
        <v>0</v>
      </c>
      <c r="AE181" s="297">
        <v>9274984</v>
      </c>
      <c r="AF181" s="299">
        <v>13580574</v>
      </c>
      <c r="AG181" s="299">
        <v>4536401</v>
      </c>
      <c r="AH181" s="299">
        <v>4097592</v>
      </c>
      <c r="AI181" s="299">
        <v>4097592</v>
      </c>
      <c r="AJ181" s="299">
        <v>848989</v>
      </c>
      <c r="AK181" s="299">
        <v>0</v>
      </c>
      <c r="AL181" s="299">
        <v>0</v>
      </c>
      <c r="AM181" s="297">
        <v>13580574</v>
      </c>
      <c r="AN181" s="397">
        <v>34471127</v>
      </c>
      <c r="AO181" s="297">
        <v>12306680</v>
      </c>
      <c r="AP181" s="297">
        <v>8674765</v>
      </c>
      <c r="AQ181" s="297">
        <v>8674765</v>
      </c>
      <c r="AR181" s="297">
        <v>4814916</v>
      </c>
      <c r="AS181" s="297">
        <v>0</v>
      </c>
      <c r="AT181" s="297">
        <v>0</v>
      </c>
      <c r="AU181" s="297">
        <v>34471127</v>
      </c>
      <c r="AV181" s="299">
        <v>84894129</v>
      </c>
      <c r="AW181" s="297">
        <v>31940103</v>
      </c>
      <c r="AX181" s="297">
        <v>31940103</v>
      </c>
      <c r="AY181" s="297">
        <v>21013923</v>
      </c>
      <c r="AZ181" s="297">
        <v>0</v>
      </c>
      <c r="BA181" s="297">
        <v>0</v>
      </c>
      <c r="BB181" s="297">
        <v>0</v>
      </c>
      <c r="BC181" s="297">
        <v>84894129</v>
      </c>
      <c r="BD181" s="397">
        <v>2895898</v>
      </c>
      <c r="BE181" s="297">
        <v>985402</v>
      </c>
      <c r="BF181" s="297">
        <v>860387</v>
      </c>
      <c r="BG181" s="297">
        <v>860387</v>
      </c>
      <c r="BH181" s="297">
        <v>189722</v>
      </c>
      <c r="BI181" s="297">
        <v>0</v>
      </c>
      <c r="BJ181" s="297">
        <v>0</v>
      </c>
      <c r="BK181" s="297">
        <v>2895898</v>
      </c>
      <c r="BL181" s="299">
        <v>353924</v>
      </c>
      <c r="BM181" s="297">
        <v>176962</v>
      </c>
      <c r="BN181" s="297">
        <v>176962</v>
      </c>
      <c r="BO181" s="297">
        <v>0</v>
      </c>
      <c r="BP181" s="297">
        <v>0</v>
      </c>
      <c r="BQ181" s="297">
        <v>0</v>
      </c>
      <c r="BR181" s="297">
        <v>0</v>
      </c>
      <c r="BS181" s="297">
        <v>353924</v>
      </c>
      <c r="BT181" s="397">
        <v>3504043</v>
      </c>
      <c r="BU181" s="297">
        <v>1066833</v>
      </c>
      <c r="BV181" s="297">
        <v>1066833</v>
      </c>
      <c r="BW181" s="297">
        <v>1006814</v>
      </c>
      <c r="BX181" s="297">
        <v>363563</v>
      </c>
      <c r="BY181" s="297">
        <v>0</v>
      </c>
      <c r="BZ181" s="297">
        <v>0</v>
      </c>
      <c r="CA181" s="297">
        <v>3504043</v>
      </c>
      <c r="CB181" s="299">
        <v>311775</v>
      </c>
      <c r="CC181" s="297">
        <v>311775</v>
      </c>
      <c r="CD181" s="297">
        <v>0</v>
      </c>
      <c r="CE181" s="297">
        <v>0</v>
      </c>
      <c r="CF181" s="297">
        <v>0</v>
      </c>
      <c r="CG181" s="297">
        <v>0</v>
      </c>
      <c r="CH181" s="297">
        <v>0</v>
      </c>
      <c r="CI181" s="297">
        <v>311775</v>
      </c>
    </row>
    <row r="182" spans="1:87">
      <c r="A182" s="295">
        <v>35105</v>
      </c>
      <c r="B182" s="296" t="s">
        <v>533</v>
      </c>
      <c r="C182" s="299">
        <v>-1820851</v>
      </c>
      <c r="D182" s="297">
        <v>-2092724</v>
      </c>
      <c r="E182" s="297">
        <v>-1222394</v>
      </c>
      <c r="F182" s="297">
        <v>494004</v>
      </c>
      <c r="G182" s="297">
        <v>0</v>
      </c>
      <c r="H182" s="297">
        <v>0</v>
      </c>
      <c r="I182" s="297">
        <v>-4641965</v>
      </c>
      <c r="J182" s="300">
        <v>25604593</v>
      </c>
      <c r="K182" s="301">
        <v>30205489</v>
      </c>
      <c r="L182" s="301">
        <v>21857467</v>
      </c>
      <c r="M182" s="301">
        <v>21138886</v>
      </c>
      <c r="N182" s="301">
        <v>31363027</v>
      </c>
      <c r="O182" s="300">
        <v>2152393.4893335002</v>
      </c>
      <c r="P182" s="301">
        <v>1319392.0799999998</v>
      </c>
      <c r="Q182" s="301">
        <v>833001.40933350031</v>
      </c>
      <c r="R182" s="398">
        <v>6.8900000000000003E-2</v>
      </c>
      <c r="S182" s="399">
        <v>9.6086550000000005E-4</v>
      </c>
      <c r="T182" s="400">
        <v>25604593</v>
      </c>
      <c r="U182" s="400">
        <v>19149377.0682148</v>
      </c>
      <c r="V182" s="401">
        <v>1.3370979593116856</v>
      </c>
      <c r="W182" s="401">
        <v>0.1072915126032212</v>
      </c>
      <c r="X182" s="397">
        <v>284718</v>
      </c>
      <c r="Y182" s="297">
        <v>80313</v>
      </c>
      <c r="Z182" s="297">
        <v>80313</v>
      </c>
      <c r="AA182" s="297">
        <v>62046</v>
      </c>
      <c r="AB182" s="297">
        <v>62046</v>
      </c>
      <c r="AC182" s="297">
        <v>0</v>
      </c>
      <c r="AD182" s="297">
        <v>0</v>
      </c>
      <c r="AE182" s="297">
        <v>284718</v>
      </c>
      <c r="AF182" s="299">
        <v>1330754</v>
      </c>
      <c r="AG182" s="299">
        <v>447148</v>
      </c>
      <c r="AH182" s="299">
        <v>441803</v>
      </c>
      <c r="AI182" s="299">
        <v>441803</v>
      </c>
      <c r="AJ182" s="299">
        <v>0</v>
      </c>
      <c r="AK182" s="299">
        <v>0</v>
      </c>
      <c r="AL182" s="299">
        <v>0</v>
      </c>
      <c r="AM182" s="297">
        <v>1330754</v>
      </c>
      <c r="AN182" s="397">
        <v>2773757</v>
      </c>
      <c r="AO182" s="297">
        <v>990270</v>
      </c>
      <c r="AP182" s="297">
        <v>698024</v>
      </c>
      <c r="AQ182" s="297">
        <v>698024</v>
      </c>
      <c r="AR182" s="297">
        <v>387437</v>
      </c>
      <c r="AS182" s="297">
        <v>0</v>
      </c>
      <c r="AT182" s="297">
        <v>0</v>
      </c>
      <c r="AU182" s="297">
        <v>2773757</v>
      </c>
      <c r="AV182" s="299">
        <v>6831099</v>
      </c>
      <c r="AW182" s="297">
        <v>2570095</v>
      </c>
      <c r="AX182" s="297">
        <v>2570095</v>
      </c>
      <c r="AY182" s="297">
        <v>1690908</v>
      </c>
      <c r="AZ182" s="297">
        <v>0</v>
      </c>
      <c r="BA182" s="297">
        <v>0</v>
      </c>
      <c r="BB182" s="297">
        <v>0</v>
      </c>
      <c r="BC182" s="297">
        <v>6831099</v>
      </c>
      <c r="BD182" s="397">
        <v>233021</v>
      </c>
      <c r="BE182" s="297">
        <v>79291</v>
      </c>
      <c r="BF182" s="297">
        <v>69232</v>
      </c>
      <c r="BG182" s="297">
        <v>69232</v>
      </c>
      <c r="BH182" s="297">
        <v>15266</v>
      </c>
      <c r="BI182" s="297">
        <v>0</v>
      </c>
      <c r="BJ182" s="297">
        <v>0</v>
      </c>
      <c r="BK182" s="297">
        <v>233021</v>
      </c>
      <c r="BL182" s="299">
        <v>28478</v>
      </c>
      <c r="BM182" s="297">
        <v>14239</v>
      </c>
      <c r="BN182" s="297">
        <v>14239</v>
      </c>
      <c r="BO182" s="297">
        <v>0</v>
      </c>
      <c r="BP182" s="297">
        <v>0</v>
      </c>
      <c r="BQ182" s="297">
        <v>0</v>
      </c>
      <c r="BR182" s="297">
        <v>0</v>
      </c>
      <c r="BS182" s="297">
        <v>28478</v>
      </c>
      <c r="BT182" s="397">
        <v>281957</v>
      </c>
      <c r="BU182" s="297">
        <v>85844</v>
      </c>
      <c r="BV182" s="297">
        <v>85844</v>
      </c>
      <c r="BW182" s="297">
        <v>81014</v>
      </c>
      <c r="BX182" s="297">
        <v>29255</v>
      </c>
      <c r="BY182" s="297">
        <v>0</v>
      </c>
      <c r="BZ182" s="297">
        <v>0</v>
      </c>
      <c r="CA182" s="297">
        <v>281957</v>
      </c>
      <c r="CB182" s="299">
        <v>25087</v>
      </c>
      <c r="CC182" s="297">
        <v>25087</v>
      </c>
      <c r="CD182" s="297">
        <v>0</v>
      </c>
      <c r="CE182" s="297">
        <v>0</v>
      </c>
      <c r="CF182" s="297">
        <v>0</v>
      </c>
      <c r="CG182" s="297">
        <v>0</v>
      </c>
      <c r="CH182" s="297">
        <v>0</v>
      </c>
      <c r="CI182" s="297">
        <v>25087</v>
      </c>
    </row>
    <row r="183" spans="1:87">
      <c r="A183" s="295">
        <v>35106</v>
      </c>
      <c r="B183" s="296" t="s">
        <v>534</v>
      </c>
      <c r="C183" s="299">
        <v>-676845</v>
      </c>
      <c r="D183" s="297">
        <v>-643211</v>
      </c>
      <c r="E183" s="297">
        <v>-478616</v>
      </c>
      <c r="F183" s="297">
        <v>-108841</v>
      </c>
      <c r="G183" s="297">
        <v>0</v>
      </c>
      <c r="H183" s="297">
        <v>0</v>
      </c>
      <c r="I183" s="297">
        <v>-1907513</v>
      </c>
      <c r="J183" s="300">
        <v>5756995</v>
      </c>
      <c r="K183" s="301">
        <v>6791471</v>
      </c>
      <c r="L183" s="301">
        <v>4914483</v>
      </c>
      <c r="M183" s="301">
        <v>4752916</v>
      </c>
      <c r="N183" s="301">
        <v>7051735</v>
      </c>
      <c r="O183" s="300">
        <v>483949.08246240002</v>
      </c>
      <c r="P183" s="301">
        <v>255868.16999999998</v>
      </c>
      <c r="Q183" s="301">
        <v>228080.91246240004</v>
      </c>
      <c r="R183" s="398">
        <v>6.8900000000000003E-2</v>
      </c>
      <c r="S183" s="399">
        <v>2.1604320000000001E-4</v>
      </c>
      <c r="T183" s="400">
        <v>5756995</v>
      </c>
      <c r="U183" s="400">
        <v>3713616.400580551</v>
      </c>
      <c r="V183" s="401">
        <v>1.5502395452314373</v>
      </c>
      <c r="W183" s="401">
        <v>0.1072915126032212</v>
      </c>
      <c r="X183" s="397">
        <v>70398</v>
      </c>
      <c r="Y183" s="297">
        <v>35199</v>
      </c>
      <c r="Z183" s="297">
        <v>35199</v>
      </c>
      <c r="AA183" s="297">
        <v>0</v>
      </c>
      <c r="AB183" s="297">
        <v>0</v>
      </c>
      <c r="AC183" s="297">
        <v>0</v>
      </c>
      <c r="AD183" s="297">
        <v>0</v>
      </c>
      <c r="AE183" s="297">
        <v>70398</v>
      </c>
      <c r="AF183" s="299">
        <v>1169393</v>
      </c>
      <c r="AG183" s="299">
        <v>385120</v>
      </c>
      <c r="AH183" s="299">
        <v>289155</v>
      </c>
      <c r="AI183" s="299">
        <v>289155</v>
      </c>
      <c r="AJ183" s="299">
        <v>205963</v>
      </c>
      <c r="AK183" s="299">
        <v>0</v>
      </c>
      <c r="AL183" s="299">
        <v>0</v>
      </c>
      <c r="AM183" s="297">
        <v>1169393</v>
      </c>
      <c r="AN183" s="397">
        <v>623658</v>
      </c>
      <c r="AO183" s="297">
        <v>222655</v>
      </c>
      <c r="AP183" s="297">
        <v>156945</v>
      </c>
      <c r="AQ183" s="297">
        <v>156945</v>
      </c>
      <c r="AR183" s="297">
        <v>87112</v>
      </c>
      <c r="AS183" s="297">
        <v>0</v>
      </c>
      <c r="AT183" s="297">
        <v>0</v>
      </c>
      <c r="AU183" s="297">
        <v>623658</v>
      </c>
      <c r="AV183" s="299">
        <v>1535920</v>
      </c>
      <c r="AW183" s="297">
        <v>577866</v>
      </c>
      <c r="AX183" s="297">
        <v>577866</v>
      </c>
      <c r="AY183" s="297">
        <v>380188</v>
      </c>
      <c r="AZ183" s="297">
        <v>0</v>
      </c>
      <c r="BA183" s="297">
        <v>0</v>
      </c>
      <c r="BB183" s="297">
        <v>0</v>
      </c>
      <c r="BC183" s="297">
        <v>1535920</v>
      </c>
      <c r="BD183" s="397">
        <v>52392</v>
      </c>
      <c r="BE183" s="297">
        <v>17828</v>
      </c>
      <c r="BF183" s="297">
        <v>15566</v>
      </c>
      <c r="BG183" s="297">
        <v>15566</v>
      </c>
      <c r="BH183" s="297">
        <v>3432</v>
      </c>
      <c r="BI183" s="297">
        <v>0</v>
      </c>
      <c r="BJ183" s="297">
        <v>0</v>
      </c>
      <c r="BK183" s="297">
        <v>52392</v>
      </c>
      <c r="BL183" s="299">
        <v>6404</v>
      </c>
      <c r="BM183" s="297">
        <v>3202</v>
      </c>
      <c r="BN183" s="297">
        <v>3202</v>
      </c>
      <c r="BO183" s="297">
        <v>0</v>
      </c>
      <c r="BP183" s="297">
        <v>0</v>
      </c>
      <c r="BQ183" s="297">
        <v>0</v>
      </c>
      <c r="BR183" s="297">
        <v>0</v>
      </c>
      <c r="BS183" s="297">
        <v>6404</v>
      </c>
      <c r="BT183" s="397">
        <v>63396</v>
      </c>
      <c r="BU183" s="297">
        <v>19301</v>
      </c>
      <c r="BV183" s="297">
        <v>19301</v>
      </c>
      <c r="BW183" s="297">
        <v>18215</v>
      </c>
      <c r="BX183" s="297">
        <v>6578</v>
      </c>
      <c r="BY183" s="297">
        <v>0</v>
      </c>
      <c r="BZ183" s="297">
        <v>0</v>
      </c>
      <c r="CA183" s="297">
        <v>63396</v>
      </c>
      <c r="CB183" s="299">
        <v>5641</v>
      </c>
      <c r="CC183" s="297">
        <v>5641</v>
      </c>
      <c r="CD183" s="297">
        <v>0</v>
      </c>
      <c r="CE183" s="297">
        <v>0</v>
      </c>
      <c r="CF183" s="297">
        <v>0</v>
      </c>
      <c r="CG183" s="297">
        <v>0</v>
      </c>
      <c r="CH183" s="297">
        <v>0</v>
      </c>
      <c r="CI183" s="297">
        <v>5641</v>
      </c>
    </row>
    <row r="184" spans="1:87">
      <c r="A184" s="295">
        <v>35200</v>
      </c>
      <c r="B184" s="296" t="s">
        <v>535</v>
      </c>
      <c r="C184" s="299">
        <v>-887350</v>
      </c>
      <c r="D184" s="297">
        <v>-865169</v>
      </c>
      <c r="E184" s="297">
        <v>-230319</v>
      </c>
      <c r="F184" s="297">
        <v>161482</v>
      </c>
      <c r="G184" s="297">
        <v>0</v>
      </c>
      <c r="H184" s="297">
        <v>0</v>
      </c>
      <c r="I184" s="297">
        <v>-1821356</v>
      </c>
      <c r="J184" s="300">
        <v>12181338</v>
      </c>
      <c r="K184" s="301">
        <v>14370206</v>
      </c>
      <c r="L184" s="301">
        <v>10398650</v>
      </c>
      <c r="M184" s="301">
        <v>10056786</v>
      </c>
      <c r="N184" s="301">
        <v>14920902</v>
      </c>
      <c r="O184" s="300">
        <v>1023997.2564099999</v>
      </c>
      <c r="P184" s="301">
        <v>671436.92</v>
      </c>
      <c r="Q184" s="301">
        <v>352560.33640999987</v>
      </c>
      <c r="R184" s="398">
        <v>6.8900000000000003E-2</v>
      </c>
      <c r="S184" s="399">
        <v>4.5712999999999998E-4</v>
      </c>
      <c r="T184" s="400">
        <v>12181338</v>
      </c>
      <c r="U184" s="400">
        <v>9745093.1785195936</v>
      </c>
      <c r="V184" s="401">
        <v>1.2499970782065424</v>
      </c>
      <c r="W184" s="401">
        <v>0.1072915126032212</v>
      </c>
      <c r="X184" s="397">
        <v>796779</v>
      </c>
      <c r="Y184" s="297">
        <v>265593</v>
      </c>
      <c r="Z184" s="297">
        <v>265593</v>
      </c>
      <c r="AA184" s="297">
        <v>265593</v>
      </c>
      <c r="AB184" s="297">
        <v>0</v>
      </c>
      <c r="AC184" s="297">
        <v>0</v>
      </c>
      <c r="AD184" s="297">
        <v>0</v>
      </c>
      <c r="AE184" s="297">
        <v>796779</v>
      </c>
      <c r="AF184" s="299">
        <v>907377</v>
      </c>
      <c r="AG184" s="299">
        <v>461197</v>
      </c>
      <c r="AH184" s="299">
        <v>307130</v>
      </c>
      <c r="AI184" s="299">
        <v>95029</v>
      </c>
      <c r="AJ184" s="299">
        <v>44021</v>
      </c>
      <c r="AK184" s="299">
        <v>0</v>
      </c>
      <c r="AL184" s="299">
        <v>0</v>
      </c>
      <c r="AM184" s="297">
        <v>907377</v>
      </c>
      <c r="AN184" s="397">
        <v>1319610</v>
      </c>
      <c r="AO184" s="297">
        <v>471119</v>
      </c>
      <c r="AP184" s="297">
        <v>332084</v>
      </c>
      <c r="AQ184" s="297">
        <v>332084</v>
      </c>
      <c r="AR184" s="297">
        <v>184323</v>
      </c>
      <c r="AS184" s="297">
        <v>0</v>
      </c>
      <c r="AT184" s="297">
        <v>0</v>
      </c>
      <c r="AU184" s="297">
        <v>1319610</v>
      </c>
      <c r="AV184" s="299">
        <v>3249883</v>
      </c>
      <c r="AW184" s="297">
        <v>1222718</v>
      </c>
      <c r="AX184" s="297">
        <v>1222718</v>
      </c>
      <c r="AY184" s="297">
        <v>804446</v>
      </c>
      <c r="AZ184" s="297">
        <v>0</v>
      </c>
      <c r="BA184" s="297">
        <v>0</v>
      </c>
      <c r="BB184" s="297">
        <v>0</v>
      </c>
      <c r="BC184" s="297">
        <v>3249883</v>
      </c>
      <c r="BD184" s="397">
        <v>110860</v>
      </c>
      <c r="BE184" s="297">
        <v>37723</v>
      </c>
      <c r="BF184" s="297">
        <v>32937</v>
      </c>
      <c r="BG184" s="297">
        <v>32937</v>
      </c>
      <c r="BH184" s="297">
        <v>7263</v>
      </c>
      <c r="BI184" s="297">
        <v>0</v>
      </c>
      <c r="BJ184" s="297">
        <v>0</v>
      </c>
      <c r="BK184" s="297">
        <v>110860</v>
      </c>
      <c r="BL184" s="299">
        <v>13548</v>
      </c>
      <c r="BM184" s="297">
        <v>6774</v>
      </c>
      <c r="BN184" s="297">
        <v>6774</v>
      </c>
      <c r="BO184" s="297">
        <v>0</v>
      </c>
      <c r="BP184" s="297">
        <v>0</v>
      </c>
      <c r="BQ184" s="297">
        <v>0</v>
      </c>
      <c r="BR184" s="297">
        <v>0</v>
      </c>
      <c r="BS184" s="297">
        <v>13548</v>
      </c>
      <c r="BT184" s="397">
        <v>134140</v>
      </c>
      <c r="BU184" s="297">
        <v>40840</v>
      </c>
      <c r="BV184" s="297">
        <v>40840</v>
      </c>
      <c r="BW184" s="297">
        <v>38542</v>
      </c>
      <c r="BX184" s="297">
        <v>13918</v>
      </c>
      <c r="BY184" s="297">
        <v>0</v>
      </c>
      <c r="BZ184" s="297">
        <v>0</v>
      </c>
      <c r="CA184" s="297">
        <v>134140</v>
      </c>
      <c r="CB184" s="299">
        <v>11935</v>
      </c>
      <c r="CC184" s="297">
        <v>11935</v>
      </c>
      <c r="CD184" s="297">
        <v>0</v>
      </c>
      <c r="CE184" s="297">
        <v>0</v>
      </c>
      <c r="CF184" s="297">
        <v>0</v>
      </c>
      <c r="CG184" s="297">
        <v>0</v>
      </c>
      <c r="CH184" s="297">
        <v>0</v>
      </c>
      <c r="CI184" s="297">
        <v>11935</v>
      </c>
    </row>
    <row r="185" spans="1:87">
      <c r="A185" s="295">
        <v>35300</v>
      </c>
      <c r="B185" s="296" t="s">
        <v>536</v>
      </c>
      <c r="C185" s="299">
        <v>-7748453</v>
      </c>
      <c r="D185" s="297">
        <v>-7427954</v>
      </c>
      <c r="E185" s="297">
        <v>-3640922</v>
      </c>
      <c r="F185" s="297">
        <v>673301</v>
      </c>
      <c r="G185" s="297">
        <v>0</v>
      </c>
      <c r="H185" s="297">
        <v>0</v>
      </c>
      <c r="I185" s="297">
        <v>-18144028</v>
      </c>
      <c r="J185" s="300">
        <v>88408422</v>
      </c>
      <c r="K185" s="301">
        <v>104294556</v>
      </c>
      <c r="L185" s="301">
        <v>75470218</v>
      </c>
      <c r="M185" s="301">
        <v>72989078</v>
      </c>
      <c r="N185" s="301">
        <v>108291342</v>
      </c>
      <c r="O185" s="300">
        <v>7431858.6134472005</v>
      </c>
      <c r="P185" s="301">
        <v>4446186.3999999994</v>
      </c>
      <c r="Q185" s="301">
        <v>2985672.2134472011</v>
      </c>
      <c r="R185" s="398">
        <v>6.8900000000000003E-2</v>
      </c>
      <c r="S185" s="399">
        <v>3.3177096000000001E-3</v>
      </c>
      <c r="T185" s="400">
        <v>88408422</v>
      </c>
      <c r="U185" s="400">
        <v>64531007.256894037</v>
      </c>
      <c r="V185" s="401">
        <v>1.370014598533251</v>
      </c>
      <c r="W185" s="401">
        <v>0.1072915126032212</v>
      </c>
      <c r="X185" s="397">
        <v>4963089</v>
      </c>
      <c r="Y185" s="297">
        <v>1654363</v>
      </c>
      <c r="Z185" s="297">
        <v>1654363</v>
      </c>
      <c r="AA185" s="297">
        <v>1654363</v>
      </c>
      <c r="AB185" s="297">
        <v>0</v>
      </c>
      <c r="AC185" s="297">
        <v>0</v>
      </c>
      <c r="AD185" s="297">
        <v>0</v>
      </c>
      <c r="AE185" s="297">
        <v>4963089</v>
      </c>
      <c r="AF185" s="299">
        <v>10690965</v>
      </c>
      <c r="AG185" s="299">
        <v>4382338</v>
      </c>
      <c r="AH185" s="299">
        <v>3104651</v>
      </c>
      <c r="AI185" s="299">
        <v>2385797</v>
      </c>
      <c r="AJ185" s="299">
        <v>818179</v>
      </c>
      <c r="AK185" s="299">
        <v>0</v>
      </c>
      <c r="AL185" s="299">
        <v>0</v>
      </c>
      <c r="AM185" s="297">
        <v>10690965</v>
      </c>
      <c r="AN185" s="397">
        <v>9577323</v>
      </c>
      <c r="AO185" s="297">
        <v>3419240</v>
      </c>
      <c r="AP185" s="297">
        <v>2410163</v>
      </c>
      <c r="AQ185" s="297">
        <v>2410163</v>
      </c>
      <c r="AR185" s="297">
        <v>1337758</v>
      </c>
      <c r="AS185" s="297">
        <v>0</v>
      </c>
      <c r="AT185" s="297">
        <v>0</v>
      </c>
      <c r="AU185" s="297">
        <v>9577323</v>
      </c>
      <c r="AV185" s="299">
        <v>23586653</v>
      </c>
      <c r="AW185" s="297">
        <v>8874114</v>
      </c>
      <c r="AX185" s="297">
        <v>8874114</v>
      </c>
      <c r="AY185" s="297">
        <v>5838426</v>
      </c>
      <c r="AZ185" s="297">
        <v>0</v>
      </c>
      <c r="BA185" s="297">
        <v>0</v>
      </c>
      <c r="BB185" s="297">
        <v>0</v>
      </c>
      <c r="BC185" s="297">
        <v>23586653</v>
      </c>
      <c r="BD185" s="397">
        <v>804586</v>
      </c>
      <c r="BE185" s="297">
        <v>273780</v>
      </c>
      <c r="BF185" s="297">
        <v>239047</v>
      </c>
      <c r="BG185" s="297">
        <v>239047</v>
      </c>
      <c r="BH185" s="297">
        <v>52712</v>
      </c>
      <c r="BI185" s="297">
        <v>0</v>
      </c>
      <c r="BJ185" s="297">
        <v>0</v>
      </c>
      <c r="BK185" s="297">
        <v>804586</v>
      </c>
      <c r="BL185" s="299">
        <v>98332</v>
      </c>
      <c r="BM185" s="297">
        <v>49166</v>
      </c>
      <c r="BN185" s="297">
        <v>49166</v>
      </c>
      <c r="BO185" s="297">
        <v>0</v>
      </c>
      <c r="BP185" s="297">
        <v>0</v>
      </c>
      <c r="BQ185" s="297">
        <v>0</v>
      </c>
      <c r="BR185" s="297">
        <v>0</v>
      </c>
      <c r="BS185" s="297">
        <v>98332</v>
      </c>
      <c r="BT185" s="397">
        <v>973550</v>
      </c>
      <c r="BU185" s="297">
        <v>296405</v>
      </c>
      <c r="BV185" s="297">
        <v>296405</v>
      </c>
      <c r="BW185" s="297">
        <v>279729</v>
      </c>
      <c r="BX185" s="297">
        <v>101011</v>
      </c>
      <c r="BY185" s="297">
        <v>0</v>
      </c>
      <c r="BZ185" s="297">
        <v>0</v>
      </c>
      <c r="CA185" s="297">
        <v>973550</v>
      </c>
      <c r="CB185" s="299">
        <v>86622</v>
      </c>
      <c r="CC185" s="297">
        <v>86622</v>
      </c>
      <c r="CD185" s="297">
        <v>0</v>
      </c>
      <c r="CE185" s="297">
        <v>0</v>
      </c>
      <c r="CF185" s="297">
        <v>0</v>
      </c>
      <c r="CG185" s="297">
        <v>0</v>
      </c>
      <c r="CH185" s="297">
        <v>0</v>
      </c>
      <c r="CI185" s="297">
        <v>86622</v>
      </c>
    </row>
    <row r="186" spans="1:87">
      <c r="A186" s="295">
        <v>35305</v>
      </c>
      <c r="B186" s="296" t="s">
        <v>537</v>
      </c>
      <c r="C186" s="299">
        <v>-1275526</v>
      </c>
      <c r="D186" s="297">
        <v>-1604841</v>
      </c>
      <c r="E186" s="297">
        <v>-164667</v>
      </c>
      <c r="F186" s="297">
        <v>963386</v>
      </c>
      <c r="G186" s="297">
        <v>0</v>
      </c>
      <c r="H186" s="297">
        <v>0</v>
      </c>
      <c r="I186" s="297">
        <v>-2081648</v>
      </c>
      <c r="J186" s="300">
        <v>36898723</v>
      </c>
      <c r="K186" s="301">
        <v>43529065</v>
      </c>
      <c r="L186" s="301">
        <v>31498749</v>
      </c>
      <c r="M186" s="301">
        <v>30463204</v>
      </c>
      <c r="N186" s="301">
        <v>45197190</v>
      </c>
      <c r="O186" s="300">
        <v>3101809.6159684001</v>
      </c>
      <c r="P186" s="301">
        <v>1746860.73</v>
      </c>
      <c r="Q186" s="301">
        <v>1354948.8859684002</v>
      </c>
      <c r="R186" s="398">
        <v>6.8900000000000003E-2</v>
      </c>
      <c r="S186" s="399">
        <v>1.3847012E-3</v>
      </c>
      <c r="T186" s="400">
        <v>36898723</v>
      </c>
      <c r="U186" s="400">
        <v>25353566.47314949</v>
      </c>
      <c r="V186" s="401">
        <v>1.4553661726083913</v>
      </c>
      <c r="W186" s="401">
        <v>0.1072915126032212</v>
      </c>
      <c r="X186" s="397">
        <v>3489860</v>
      </c>
      <c r="Y186" s="297">
        <v>1049656</v>
      </c>
      <c r="Z186" s="297">
        <v>1049656</v>
      </c>
      <c r="AA186" s="297">
        <v>1049656</v>
      </c>
      <c r="AB186" s="297">
        <v>340892</v>
      </c>
      <c r="AC186" s="297">
        <v>0</v>
      </c>
      <c r="AD186" s="297">
        <v>0</v>
      </c>
      <c r="AE186" s="297">
        <v>3489860</v>
      </c>
      <c r="AF186" s="299">
        <v>389421</v>
      </c>
      <c r="AG186" s="299">
        <v>229802</v>
      </c>
      <c r="AH186" s="299">
        <v>159619</v>
      </c>
      <c r="AI186" s="299">
        <v>0</v>
      </c>
      <c r="AJ186" s="299">
        <v>0</v>
      </c>
      <c r="AK186" s="299">
        <v>0</v>
      </c>
      <c r="AL186" s="299">
        <v>0</v>
      </c>
      <c r="AM186" s="297">
        <v>389421</v>
      </c>
      <c r="AN186" s="397">
        <v>3997255</v>
      </c>
      <c r="AO186" s="297">
        <v>1427077</v>
      </c>
      <c r="AP186" s="297">
        <v>1005922</v>
      </c>
      <c r="AQ186" s="297">
        <v>1005922</v>
      </c>
      <c r="AR186" s="297">
        <v>558335</v>
      </c>
      <c r="AS186" s="297">
        <v>0</v>
      </c>
      <c r="AT186" s="297">
        <v>0</v>
      </c>
      <c r="AU186" s="297">
        <v>3997255</v>
      </c>
      <c r="AV186" s="299">
        <v>9844282</v>
      </c>
      <c r="AW186" s="297">
        <v>3703759</v>
      </c>
      <c r="AX186" s="297">
        <v>3703759</v>
      </c>
      <c r="AY186" s="297">
        <v>2436764</v>
      </c>
      <c r="AZ186" s="297">
        <v>0</v>
      </c>
      <c r="BA186" s="297">
        <v>0</v>
      </c>
      <c r="BB186" s="297">
        <v>0</v>
      </c>
      <c r="BC186" s="297">
        <v>9844282</v>
      </c>
      <c r="BD186" s="397">
        <v>335807</v>
      </c>
      <c r="BE186" s="297">
        <v>114267</v>
      </c>
      <c r="BF186" s="297">
        <v>99770</v>
      </c>
      <c r="BG186" s="297">
        <v>99770</v>
      </c>
      <c r="BH186" s="297">
        <v>22000</v>
      </c>
      <c r="BI186" s="297">
        <v>0</v>
      </c>
      <c r="BJ186" s="297">
        <v>0</v>
      </c>
      <c r="BK186" s="297">
        <v>335807</v>
      </c>
      <c r="BL186" s="299">
        <v>41040</v>
      </c>
      <c r="BM186" s="297">
        <v>20520</v>
      </c>
      <c r="BN186" s="297">
        <v>20520</v>
      </c>
      <c r="BO186" s="297">
        <v>0</v>
      </c>
      <c r="BP186" s="297">
        <v>0</v>
      </c>
      <c r="BQ186" s="297">
        <v>0</v>
      </c>
      <c r="BR186" s="297">
        <v>0</v>
      </c>
      <c r="BS186" s="297">
        <v>41040</v>
      </c>
      <c r="BT186" s="397">
        <v>406327</v>
      </c>
      <c r="BU186" s="297">
        <v>123709</v>
      </c>
      <c r="BV186" s="297">
        <v>123709</v>
      </c>
      <c r="BW186" s="297">
        <v>116750</v>
      </c>
      <c r="BX186" s="297">
        <v>42159</v>
      </c>
      <c r="BY186" s="297">
        <v>0</v>
      </c>
      <c r="BZ186" s="297">
        <v>0</v>
      </c>
      <c r="CA186" s="297">
        <v>406327</v>
      </c>
      <c r="CB186" s="299">
        <v>36153</v>
      </c>
      <c r="CC186" s="297">
        <v>36153</v>
      </c>
      <c r="CD186" s="297">
        <v>0</v>
      </c>
      <c r="CE186" s="297">
        <v>0</v>
      </c>
      <c r="CF186" s="297">
        <v>0</v>
      </c>
      <c r="CG186" s="297">
        <v>0</v>
      </c>
      <c r="CH186" s="297">
        <v>0</v>
      </c>
      <c r="CI186" s="297">
        <v>36153</v>
      </c>
    </row>
    <row r="187" spans="1:87">
      <c r="A187" s="295">
        <v>35400</v>
      </c>
      <c r="B187" s="296" t="s">
        <v>538</v>
      </c>
      <c r="C187" s="299">
        <v>-2470197</v>
      </c>
      <c r="D187" s="297">
        <v>-2920283</v>
      </c>
      <c r="E187" s="297">
        <v>-416782</v>
      </c>
      <c r="F187" s="297">
        <v>3356868</v>
      </c>
      <c r="G187" s="297">
        <v>0</v>
      </c>
      <c r="H187" s="297">
        <v>0</v>
      </c>
      <c r="I187" s="297">
        <v>-2450394</v>
      </c>
      <c r="J187" s="300">
        <v>78549516</v>
      </c>
      <c r="K187" s="301">
        <v>92664101</v>
      </c>
      <c r="L187" s="301">
        <v>67054122</v>
      </c>
      <c r="M187" s="301">
        <v>64849667</v>
      </c>
      <c r="N187" s="301">
        <v>96215183</v>
      </c>
      <c r="O187" s="300">
        <v>6603091.5088208998</v>
      </c>
      <c r="P187" s="301">
        <v>3768335.51</v>
      </c>
      <c r="Q187" s="301">
        <v>2834755.9988209</v>
      </c>
      <c r="R187" s="398">
        <v>6.8900000000000003E-2</v>
      </c>
      <c r="S187" s="399">
        <v>2.9477336999999999E-3</v>
      </c>
      <c r="T187" s="400">
        <v>78549516</v>
      </c>
      <c r="U187" s="400">
        <v>54692823.076923072</v>
      </c>
      <c r="V187" s="401">
        <v>1.4361942130784422</v>
      </c>
      <c r="W187" s="401">
        <v>0.1072915126032212</v>
      </c>
      <c r="X187" s="397">
        <v>10568775</v>
      </c>
      <c r="Y187" s="297">
        <v>2919864</v>
      </c>
      <c r="Z187" s="297">
        <v>2919864</v>
      </c>
      <c r="AA187" s="297">
        <v>2697336</v>
      </c>
      <c r="AB187" s="297">
        <v>2031711</v>
      </c>
      <c r="AC187" s="297">
        <v>0</v>
      </c>
      <c r="AD187" s="297">
        <v>0</v>
      </c>
      <c r="AE187" s="297">
        <v>10568775</v>
      </c>
      <c r="AF187" s="299">
        <v>1987610</v>
      </c>
      <c r="AG187" s="299">
        <v>929444</v>
      </c>
      <c r="AH187" s="299">
        <v>529083</v>
      </c>
      <c r="AI187" s="299">
        <v>529083</v>
      </c>
      <c r="AJ187" s="299">
        <v>0</v>
      </c>
      <c r="AK187" s="299">
        <v>0</v>
      </c>
      <c r="AL187" s="299">
        <v>0</v>
      </c>
      <c r="AM187" s="297">
        <v>1987610</v>
      </c>
      <c r="AN187" s="397">
        <v>8509304</v>
      </c>
      <c r="AO187" s="297">
        <v>3037942</v>
      </c>
      <c r="AP187" s="297">
        <v>2141393</v>
      </c>
      <c r="AQ187" s="297">
        <v>2141393</v>
      </c>
      <c r="AR187" s="297">
        <v>1188577</v>
      </c>
      <c r="AS187" s="297">
        <v>0</v>
      </c>
      <c r="AT187" s="297">
        <v>0</v>
      </c>
      <c r="AU187" s="297">
        <v>8509304</v>
      </c>
      <c r="AV187" s="299">
        <v>20956377</v>
      </c>
      <c r="AW187" s="297">
        <v>7884513</v>
      </c>
      <c r="AX187" s="297">
        <v>7884513</v>
      </c>
      <c r="AY187" s="297">
        <v>5187351</v>
      </c>
      <c r="AZ187" s="297">
        <v>0</v>
      </c>
      <c r="BA187" s="297">
        <v>0</v>
      </c>
      <c r="BB187" s="297">
        <v>0</v>
      </c>
      <c r="BC187" s="297">
        <v>20956377</v>
      </c>
      <c r="BD187" s="397">
        <v>714860</v>
      </c>
      <c r="BE187" s="297">
        <v>243249</v>
      </c>
      <c r="BF187" s="297">
        <v>212389</v>
      </c>
      <c r="BG187" s="297">
        <v>212389</v>
      </c>
      <c r="BH187" s="297">
        <v>46833</v>
      </c>
      <c r="BI187" s="297">
        <v>0</v>
      </c>
      <c r="BJ187" s="297">
        <v>0</v>
      </c>
      <c r="BK187" s="297">
        <v>714860</v>
      </c>
      <c r="BL187" s="299">
        <v>87368</v>
      </c>
      <c r="BM187" s="297">
        <v>43684</v>
      </c>
      <c r="BN187" s="297">
        <v>43684</v>
      </c>
      <c r="BO187" s="297">
        <v>0</v>
      </c>
      <c r="BP187" s="297">
        <v>0</v>
      </c>
      <c r="BQ187" s="297">
        <v>0</v>
      </c>
      <c r="BR187" s="297">
        <v>0</v>
      </c>
      <c r="BS187" s="297">
        <v>87368</v>
      </c>
      <c r="BT187" s="397">
        <v>864984</v>
      </c>
      <c r="BU187" s="297">
        <v>263351</v>
      </c>
      <c r="BV187" s="297">
        <v>263351</v>
      </c>
      <c r="BW187" s="297">
        <v>248535</v>
      </c>
      <c r="BX187" s="297">
        <v>89747</v>
      </c>
      <c r="BY187" s="297">
        <v>0</v>
      </c>
      <c r="BZ187" s="297">
        <v>0</v>
      </c>
      <c r="CA187" s="297">
        <v>864984</v>
      </c>
      <c r="CB187" s="299">
        <v>76963</v>
      </c>
      <c r="CC187" s="297">
        <v>76963</v>
      </c>
      <c r="CD187" s="297">
        <v>0</v>
      </c>
      <c r="CE187" s="297">
        <v>0</v>
      </c>
      <c r="CF187" s="297">
        <v>0</v>
      </c>
      <c r="CG187" s="297">
        <v>0</v>
      </c>
      <c r="CH187" s="297">
        <v>0</v>
      </c>
      <c r="CI187" s="297">
        <v>76963</v>
      </c>
    </row>
    <row r="188" spans="1:87">
      <c r="A188" s="295">
        <v>35401</v>
      </c>
      <c r="B188" s="296" t="s">
        <v>539</v>
      </c>
      <c r="C188" s="299">
        <v>100</v>
      </c>
      <c r="D188" s="297">
        <v>-5436</v>
      </c>
      <c r="E188" s="297">
        <v>42064</v>
      </c>
      <c r="F188" s="297">
        <v>-3017</v>
      </c>
      <c r="G188" s="297">
        <v>0</v>
      </c>
      <c r="H188" s="297">
        <v>0</v>
      </c>
      <c r="I188" s="297">
        <v>33711</v>
      </c>
      <c r="J188" s="300">
        <v>952691</v>
      </c>
      <c r="K188" s="301">
        <v>1123880</v>
      </c>
      <c r="L188" s="301">
        <v>813268</v>
      </c>
      <c r="M188" s="301">
        <v>786532</v>
      </c>
      <c r="N188" s="301">
        <v>1166949</v>
      </c>
      <c r="O188" s="300">
        <v>80085.845846900003</v>
      </c>
      <c r="P188" s="301">
        <v>37758.54</v>
      </c>
      <c r="Q188" s="301">
        <v>42327.305846900003</v>
      </c>
      <c r="R188" s="398">
        <v>6.8900000000000003E-2</v>
      </c>
      <c r="S188" s="399">
        <v>3.5751699999999999E-5</v>
      </c>
      <c r="T188" s="400">
        <v>952691</v>
      </c>
      <c r="U188" s="400">
        <v>548019.44847605226</v>
      </c>
      <c r="V188" s="401">
        <v>1.7384255296947393</v>
      </c>
      <c r="W188" s="401">
        <v>0.1072915126032212</v>
      </c>
      <c r="X188" s="397">
        <v>277518</v>
      </c>
      <c r="Y188" s="297">
        <v>92506</v>
      </c>
      <c r="Z188" s="297">
        <v>92506</v>
      </c>
      <c r="AA188" s="297">
        <v>92506</v>
      </c>
      <c r="AB188" s="297">
        <v>0</v>
      </c>
      <c r="AC188" s="297">
        <v>0</v>
      </c>
      <c r="AD188" s="297">
        <v>0</v>
      </c>
      <c r="AE188" s="297">
        <v>277518</v>
      </c>
      <c r="AF188" s="299">
        <v>110010</v>
      </c>
      <c r="AG188" s="299">
        <v>38305</v>
      </c>
      <c r="AH188" s="299">
        <v>33527</v>
      </c>
      <c r="AI188" s="299">
        <v>19089</v>
      </c>
      <c r="AJ188" s="299">
        <v>19089</v>
      </c>
      <c r="AK188" s="299">
        <v>0</v>
      </c>
      <c r="AL188" s="299">
        <v>0</v>
      </c>
      <c r="AM188" s="297">
        <v>110010</v>
      </c>
      <c r="AN188" s="397">
        <v>103205</v>
      </c>
      <c r="AO188" s="297">
        <v>36846</v>
      </c>
      <c r="AP188" s="297">
        <v>25972</v>
      </c>
      <c r="AQ188" s="297">
        <v>25972</v>
      </c>
      <c r="AR188" s="297">
        <v>14416</v>
      </c>
      <c r="AS188" s="297">
        <v>0</v>
      </c>
      <c r="AT188" s="297">
        <v>0</v>
      </c>
      <c r="AU188" s="297">
        <v>103205</v>
      </c>
      <c r="AV188" s="299">
        <v>254170</v>
      </c>
      <c r="AW188" s="297">
        <v>95628</v>
      </c>
      <c r="AX188" s="297">
        <v>95628</v>
      </c>
      <c r="AY188" s="297">
        <v>62915</v>
      </c>
      <c r="AZ188" s="297">
        <v>0</v>
      </c>
      <c r="BA188" s="297">
        <v>0</v>
      </c>
      <c r="BB188" s="297">
        <v>0</v>
      </c>
      <c r="BC188" s="297">
        <v>254170</v>
      </c>
      <c r="BD188" s="397">
        <v>8670</v>
      </c>
      <c r="BE188" s="297">
        <v>2950</v>
      </c>
      <c r="BF188" s="297">
        <v>2576</v>
      </c>
      <c r="BG188" s="297">
        <v>2576</v>
      </c>
      <c r="BH188" s="297">
        <v>568</v>
      </c>
      <c r="BI188" s="297">
        <v>0</v>
      </c>
      <c r="BJ188" s="297">
        <v>0</v>
      </c>
      <c r="BK188" s="297">
        <v>8670</v>
      </c>
      <c r="BL188" s="299">
        <v>1060</v>
      </c>
      <c r="BM188" s="297">
        <v>530</v>
      </c>
      <c r="BN188" s="297">
        <v>530</v>
      </c>
      <c r="BO188" s="297">
        <v>0</v>
      </c>
      <c r="BP188" s="297">
        <v>0</v>
      </c>
      <c r="BQ188" s="297">
        <v>0</v>
      </c>
      <c r="BR188" s="297">
        <v>0</v>
      </c>
      <c r="BS188" s="297">
        <v>1060</v>
      </c>
      <c r="BT188" s="397">
        <v>10491</v>
      </c>
      <c r="BU188" s="297">
        <v>3194</v>
      </c>
      <c r="BV188" s="297">
        <v>3194</v>
      </c>
      <c r="BW188" s="297">
        <v>3014</v>
      </c>
      <c r="BX188" s="297">
        <v>1088</v>
      </c>
      <c r="BY188" s="297">
        <v>0</v>
      </c>
      <c r="BZ188" s="297">
        <v>0</v>
      </c>
      <c r="CA188" s="297">
        <v>10491</v>
      </c>
      <c r="CB188" s="299">
        <v>933</v>
      </c>
      <c r="CC188" s="297">
        <v>933</v>
      </c>
      <c r="CD188" s="297">
        <v>0</v>
      </c>
      <c r="CE188" s="297">
        <v>0</v>
      </c>
      <c r="CF188" s="297">
        <v>0</v>
      </c>
      <c r="CG188" s="297">
        <v>0</v>
      </c>
      <c r="CH188" s="297">
        <v>0</v>
      </c>
      <c r="CI188" s="297">
        <v>933</v>
      </c>
    </row>
    <row r="189" spans="1:87">
      <c r="A189" s="295">
        <v>35405</v>
      </c>
      <c r="B189" s="296" t="s">
        <v>540</v>
      </c>
      <c r="C189" s="299">
        <v>-2132841</v>
      </c>
      <c r="D189" s="297">
        <v>-2066175</v>
      </c>
      <c r="E189" s="297">
        <v>-1172594</v>
      </c>
      <c r="F189" s="297">
        <v>198805</v>
      </c>
      <c r="G189" s="297">
        <v>0</v>
      </c>
      <c r="H189" s="297">
        <v>0</v>
      </c>
      <c r="I189" s="297">
        <v>-5172805</v>
      </c>
      <c r="J189" s="300">
        <v>19371061</v>
      </c>
      <c r="K189" s="301">
        <v>22851853</v>
      </c>
      <c r="L189" s="301">
        <v>16536187</v>
      </c>
      <c r="M189" s="301">
        <v>15992548</v>
      </c>
      <c r="N189" s="301">
        <v>23727584</v>
      </c>
      <c r="O189" s="300">
        <v>1628385.4675401</v>
      </c>
      <c r="P189" s="301">
        <v>983584.86999999988</v>
      </c>
      <c r="Q189" s="301">
        <v>644800.59754010011</v>
      </c>
      <c r="R189" s="398">
        <v>6.8900000000000003E-2</v>
      </c>
      <c r="S189" s="399">
        <v>7.2693930000000001E-4</v>
      </c>
      <c r="T189" s="400">
        <v>19371061</v>
      </c>
      <c r="U189" s="400">
        <v>14275542.380261246</v>
      </c>
      <c r="V189" s="401">
        <v>1.3569404569023111</v>
      </c>
      <c r="W189" s="401">
        <v>0.1072915126032212</v>
      </c>
      <c r="X189" s="397">
        <v>208533</v>
      </c>
      <c r="Y189" s="297">
        <v>69511</v>
      </c>
      <c r="Z189" s="297">
        <v>69511</v>
      </c>
      <c r="AA189" s="297">
        <v>69511</v>
      </c>
      <c r="AB189" s="297">
        <v>0</v>
      </c>
      <c r="AC189" s="297">
        <v>0</v>
      </c>
      <c r="AD189" s="297">
        <v>0</v>
      </c>
      <c r="AE189" s="297">
        <v>208533</v>
      </c>
      <c r="AF189" s="299">
        <v>2660850</v>
      </c>
      <c r="AG189" s="299">
        <v>1102321</v>
      </c>
      <c r="AH189" s="299">
        <v>825927</v>
      </c>
      <c r="AI189" s="299">
        <v>604611</v>
      </c>
      <c r="AJ189" s="299">
        <v>127991</v>
      </c>
      <c r="AK189" s="299">
        <v>0</v>
      </c>
      <c r="AL189" s="299">
        <v>0</v>
      </c>
      <c r="AM189" s="297">
        <v>2660850</v>
      </c>
      <c r="AN189" s="397">
        <v>2098476</v>
      </c>
      <c r="AO189" s="297">
        <v>749185</v>
      </c>
      <c r="AP189" s="297">
        <v>528088</v>
      </c>
      <c r="AQ189" s="297">
        <v>528088</v>
      </c>
      <c r="AR189" s="297">
        <v>293114</v>
      </c>
      <c r="AS189" s="297">
        <v>0</v>
      </c>
      <c r="AT189" s="297">
        <v>0</v>
      </c>
      <c r="AU189" s="297">
        <v>2098476</v>
      </c>
      <c r="AV189" s="299">
        <v>5168043</v>
      </c>
      <c r="AW189" s="297">
        <v>1944396</v>
      </c>
      <c r="AX189" s="297">
        <v>1944396</v>
      </c>
      <c r="AY189" s="297">
        <v>1279250</v>
      </c>
      <c r="AZ189" s="297">
        <v>0</v>
      </c>
      <c r="BA189" s="297">
        <v>0</v>
      </c>
      <c r="BB189" s="297">
        <v>0</v>
      </c>
      <c r="BC189" s="297">
        <v>5168043</v>
      </c>
      <c r="BD189" s="397">
        <v>176292</v>
      </c>
      <c r="BE189" s="297">
        <v>59988</v>
      </c>
      <c r="BF189" s="297">
        <v>52377</v>
      </c>
      <c r="BG189" s="297">
        <v>52377</v>
      </c>
      <c r="BH189" s="297">
        <v>11550</v>
      </c>
      <c r="BI189" s="297">
        <v>0</v>
      </c>
      <c r="BJ189" s="297">
        <v>0</v>
      </c>
      <c r="BK189" s="297">
        <v>176292</v>
      </c>
      <c r="BL189" s="299">
        <v>21546</v>
      </c>
      <c r="BM189" s="297">
        <v>10773</v>
      </c>
      <c r="BN189" s="297">
        <v>10773</v>
      </c>
      <c r="BO189" s="297">
        <v>0</v>
      </c>
      <c r="BP189" s="297">
        <v>0</v>
      </c>
      <c r="BQ189" s="297">
        <v>0</v>
      </c>
      <c r="BR189" s="297">
        <v>0</v>
      </c>
      <c r="BS189" s="297">
        <v>21546</v>
      </c>
      <c r="BT189" s="397">
        <v>213313</v>
      </c>
      <c r="BU189" s="297">
        <v>64945</v>
      </c>
      <c r="BV189" s="297">
        <v>64945</v>
      </c>
      <c r="BW189" s="297">
        <v>61291</v>
      </c>
      <c r="BX189" s="297">
        <v>22132</v>
      </c>
      <c r="BY189" s="297">
        <v>0</v>
      </c>
      <c r="BZ189" s="297">
        <v>0</v>
      </c>
      <c r="CA189" s="297">
        <v>213313</v>
      </c>
      <c r="CB189" s="299">
        <v>18980</v>
      </c>
      <c r="CC189" s="297">
        <v>18980</v>
      </c>
      <c r="CD189" s="297">
        <v>0</v>
      </c>
      <c r="CE189" s="297">
        <v>0</v>
      </c>
      <c r="CF189" s="297">
        <v>0</v>
      </c>
      <c r="CG189" s="297">
        <v>0</v>
      </c>
      <c r="CH189" s="297">
        <v>0</v>
      </c>
      <c r="CI189" s="297">
        <v>18980</v>
      </c>
    </row>
    <row r="190" spans="1:87">
      <c r="A190" s="295">
        <v>35500</v>
      </c>
      <c r="B190" s="296" t="s">
        <v>541</v>
      </c>
      <c r="C190" s="299">
        <v>-5430113</v>
      </c>
      <c r="D190" s="297">
        <v>-5638693</v>
      </c>
      <c r="E190" s="297">
        <v>-1950630</v>
      </c>
      <c r="F190" s="297">
        <v>2485742</v>
      </c>
      <c r="G190" s="297">
        <v>0</v>
      </c>
      <c r="H190" s="297">
        <v>0</v>
      </c>
      <c r="I190" s="297">
        <v>-10533694</v>
      </c>
      <c r="J190" s="300">
        <v>98629010</v>
      </c>
      <c r="K190" s="301">
        <v>116351685</v>
      </c>
      <c r="L190" s="301">
        <v>84195066</v>
      </c>
      <c r="M190" s="301">
        <v>81427090</v>
      </c>
      <c r="N190" s="301">
        <v>120810525</v>
      </c>
      <c r="O190" s="300">
        <v>8291029.7877287995</v>
      </c>
      <c r="P190" s="301">
        <v>4796374.1000000006</v>
      </c>
      <c r="Q190" s="301">
        <v>3494655.6877287989</v>
      </c>
      <c r="R190" s="398">
        <v>6.8900000000000003E-2</v>
      </c>
      <c r="S190" s="399">
        <v>3.7012583999999999E-3</v>
      </c>
      <c r="T190" s="400">
        <v>98629010</v>
      </c>
      <c r="U190" s="400">
        <v>69613557.32946299</v>
      </c>
      <c r="V190" s="401">
        <v>1.4168074981891008</v>
      </c>
      <c r="W190" s="401">
        <v>0.1072915126032212</v>
      </c>
      <c r="X190" s="397">
        <v>7107122</v>
      </c>
      <c r="Y190" s="297">
        <v>2095095</v>
      </c>
      <c r="Z190" s="297">
        <v>2095095</v>
      </c>
      <c r="AA190" s="297">
        <v>2095095</v>
      </c>
      <c r="AB190" s="297">
        <v>821837</v>
      </c>
      <c r="AC190" s="297">
        <v>0</v>
      </c>
      <c r="AD190" s="297">
        <v>0</v>
      </c>
      <c r="AE190" s="297">
        <v>7107122</v>
      </c>
      <c r="AF190" s="299">
        <v>3789277</v>
      </c>
      <c r="AG190" s="299">
        <v>1924330</v>
      </c>
      <c r="AH190" s="299">
        <v>1065065</v>
      </c>
      <c r="AI190" s="299">
        <v>799882</v>
      </c>
      <c r="AJ190" s="299">
        <v>0</v>
      </c>
      <c r="AK190" s="299">
        <v>0</v>
      </c>
      <c r="AL190" s="299">
        <v>0</v>
      </c>
      <c r="AM190" s="297">
        <v>3789277</v>
      </c>
      <c r="AN190" s="397">
        <v>10684524</v>
      </c>
      <c r="AO190" s="297">
        <v>3814526</v>
      </c>
      <c r="AP190" s="297">
        <v>2688793</v>
      </c>
      <c r="AQ190" s="297">
        <v>2688793</v>
      </c>
      <c r="AR190" s="297">
        <v>1492411</v>
      </c>
      <c r="AS190" s="297">
        <v>0</v>
      </c>
      <c r="AT190" s="297">
        <v>0</v>
      </c>
      <c r="AU190" s="297">
        <v>10684524</v>
      </c>
      <c r="AV190" s="299">
        <v>26313424</v>
      </c>
      <c r="AW190" s="297">
        <v>9900019</v>
      </c>
      <c r="AX190" s="297">
        <v>9900019</v>
      </c>
      <c r="AY190" s="297">
        <v>6513386</v>
      </c>
      <c r="AZ190" s="297">
        <v>0</v>
      </c>
      <c r="BA190" s="297">
        <v>0</v>
      </c>
      <c r="BB190" s="297">
        <v>0</v>
      </c>
      <c r="BC190" s="297">
        <v>26313424</v>
      </c>
      <c r="BD190" s="397">
        <v>897600</v>
      </c>
      <c r="BE190" s="297">
        <v>305431</v>
      </c>
      <c r="BF190" s="297">
        <v>266682</v>
      </c>
      <c r="BG190" s="297">
        <v>266682</v>
      </c>
      <c r="BH190" s="297">
        <v>58805</v>
      </c>
      <c r="BI190" s="297">
        <v>0</v>
      </c>
      <c r="BJ190" s="297">
        <v>0</v>
      </c>
      <c r="BK190" s="297">
        <v>897600</v>
      </c>
      <c r="BL190" s="299">
        <v>109700</v>
      </c>
      <c r="BM190" s="297">
        <v>54850</v>
      </c>
      <c r="BN190" s="297">
        <v>54850</v>
      </c>
      <c r="BO190" s="297">
        <v>0</v>
      </c>
      <c r="BP190" s="297">
        <v>0</v>
      </c>
      <c r="BQ190" s="297">
        <v>0</v>
      </c>
      <c r="BR190" s="297">
        <v>0</v>
      </c>
      <c r="BS190" s="297">
        <v>109700</v>
      </c>
      <c r="BT190" s="397">
        <v>1086098</v>
      </c>
      <c r="BU190" s="297">
        <v>330671</v>
      </c>
      <c r="BV190" s="297">
        <v>330671</v>
      </c>
      <c r="BW190" s="297">
        <v>312068</v>
      </c>
      <c r="BX190" s="297">
        <v>112688</v>
      </c>
      <c r="BY190" s="297">
        <v>0</v>
      </c>
      <c r="BZ190" s="297">
        <v>0</v>
      </c>
      <c r="CA190" s="297">
        <v>1086098</v>
      </c>
      <c r="CB190" s="299">
        <v>96637</v>
      </c>
      <c r="CC190" s="297">
        <v>96637</v>
      </c>
      <c r="CD190" s="297">
        <v>0</v>
      </c>
      <c r="CE190" s="297">
        <v>0</v>
      </c>
      <c r="CF190" s="297">
        <v>0</v>
      </c>
      <c r="CG190" s="297">
        <v>0</v>
      </c>
      <c r="CH190" s="297">
        <v>0</v>
      </c>
      <c r="CI190" s="297">
        <v>96637</v>
      </c>
    </row>
    <row r="191" spans="1:87">
      <c r="A191" s="295">
        <v>35600</v>
      </c>
      <c r="B191" s="296" t="s">
        <v>542</v>
      </c>
      <c r="C191" s="299">
        <v>-2141938</v>
      </c>
      <c r="D191" s="297">
        <v>-2279199</v>
      </c>
      <c r="E191" s="297">
        <v>-693055</v>
      </c>
      <c r="F191" s="297">
        <v>719567</v>
      </c>
      <c r="G191" s="297">
        <v>0</v>
      </c>
      <c r="H191" s="297">
        <v>0</v>
      </c>
      <c r="I191" s="297">
        <v>-4394625</v>
      </c>
      <c r="J191" s="300">
        <v>41863333</v>
      </c>
      <c r="K191" s="301">
        <v>49385767</v>
      </c>
      <c r="L191" s="301">
        <v>35736809</v>
      </c>
      <c r="M191" s="301">
        <v>34561934</v>
      </c>
      <c r="N191" s="301">
        <v>51278333</v>
      </c>
      <c r="O191" s="300">
        <v>3519148.5874844999</v>
      </c>
      <c r="P191" s="301">
        <v>2174894.4</v>
      </c>
      <c r="Q191" s="301">
        <v>1344254.1874845</v>
      </c>
      <c r="R191" s="398">
        <v>6.8900000000000003E-2</v>
      </c>
      <c r="S191" s="399">
        <v>1.5710085E-3</v>
      </c>
      <c r="T191" s="400">
        <v>41863333</v>
      </c>
      <c r="U191" s="400">
        <v>31565956.458635703</v>
      </c>
      <c r="V191" s="401">
        <v>1.3262177895625646</v>
      </c>
      <c r="W191" s="401">
        <v>0.1072915126032212</v>
      </c>
      <c r="X191" s="397">
        <v>2632105</v>
      </c>
      <c r="Y191" s="297">
        <v>872929</v>
      </c>
      <c r="Z191" s="297">
        <v>872929</v>
      </c>
      <c r="AA191" s="297">
        <v>872929</v>
      </c>
      <c r="AB191" s="297">
        <v>13318</v>
      </c>
      <c r="AC191" s="297">
        <v>0</v>
      </c>
      <c r="AD191" s="297">
        <v>0</v>
      </c>
      <c r="AE191" s="297">
        <v>2632105</v>
      </c>
      <c r="AF191" s="299">
        <v>1147410</v>
      </c>
      <c r="AG191" s="299">
        <v>637560</v>
      </c>
      <c r="AH191" s="299">
        <v>321572</v>
      </c>
      <c r="AI191" s="299">
        <v>188278</v>
      </c>
      <c r="AJ191" s="299">
        <v>0</v>
      </c>
      <c r="AK191" s="299">
        <v>0</v>
      </c>
      <c r="AL191" s="299">
        <v>0</v>
      </c>
      <c r="AM191" s="297">
        <v>1147410</v>
      </c>
      <c r="AN191" s="397">
        <v>4535073</v>
      </c>
      <c r="AO191" s="297">
        <v>1619085</v>
      </c>
      <c r="AP191" s="297">
        <v>1141265</v>
      </c>
      <c r="AQ191" s="297">
        <v>1141265</v>
      </c>
      <c r="AR191" s="297">
        <v>633458</v>
      </c>
      <c r="AS191" s="297">
        <v>0</v>
      </c>
      <c r="AT191" s="297">
        <v>0</v>
      </c>
      <c r="AU191" s="297">
        <v>4535073</v>
      </c>
      <c r="AV191" s="299">
        <v>11168799</v>
      </c>
      <c r="AW191" s="297">
        <v>4202088</v>
      </c>
      <c r="AX191" s="297">
        <v>4202088</v>
      </c>
      <c r="AY191" s="297">
        <v>2764623</v>
      </c>
      <c r="AZ191" s="297">
        <v>0</v>
      </c>
      <c r="BA191" s="297">
        <v>0</v>
      </c>
      <c r="BB191" s="297">
        <v>0</v>
      </c>
      <c r="BC191" s="297">
        <v>11168799</v>
      </c>
      <c r="BD191" s="397">
        <v>380989</v>
      </c>
      <c r="BE191" s="297">
        <v>129641</v>
      </c>
      <c r="BF191" s="297">
        <v>113194</v>
      </c>
      <c r="BG191" s="297">
        <v>113194</v>
      </c>
      <c r="BH191" s="297">
        <v>24960</v>
      </c>
      <c r="BI191" s="297">
        <v>0</v>
      </c>
      <c r="BJ191" s="297">
        <v>0</v>
      </c>
      <c r="BK191" s="297">
        <v>380989</v>
      </c>
      <c r="BL191" s="299">
        <v>46562</v>
      </c>
      <c r="BM191" s="297">
        <v>23281</v>
      </c>
      <c r="BN191" s="297">
        <v>23281</v>
      </c>
      <c r="BO191" s="297">
        <v>0</v>
      </c>
      <c r="BP191" s="297">
        <v>0</v>
      </c>
      <c r="BQ191" s="297">
        <v>0</v>
      </c>
      <c r="BR191" s="297">
        <v>0</v>
      </c>
      <c r="BS191" s="297">
        <v>46562</v>
      </c>
      <c r="BT191" s="397">
        <v>460997</v>
      </c>
      <c r="BU191" s="297">
        <v>140354</v>
      </c>
      <c r="BV191" s="297">
        <v>140354</v>
      </c>
      <c r="BW191" s="297">
        <v>132458</v>
      </c>
      <c r="BX191" s="297">
        <v>47831</v>
      </c>
      <c r="BY191" s="297">
        <v>0</v>
      </c>
      <c r="BZ191" s="297">
        <v>0</v>
      </c>
      <c r="CA191" s="297">
        <v>460997</v>
      </c>
      <c r="CB191" s="299">
        <v>41018</v>
      </c>
      <c r="CC191" s="297">
        <v>41018</v>
      </c>
      <c r="CD191" s="297">
        <v>0</v>
      </c>
      <c r="CE191" s="297">
        <v>0</v>
      </c>
      <c r="CF191" s="297">
        <v>0</v>
      </c>
      <c r="CG191" s="297">
        <v>0</v>
      </c>
      <c r="CH191" s="297">
        <v>0</v>
      </c>
      <c r="CI191" s="297">
        <v>41018</v>
      </c>
    </row>
    <row r="192" spans="1:87">
      <c r="A192" s="295">
        <v>35700</v>
      </c>
      <c r="B192" s="296" t="s">
        <v>543</v>
      </c>
      <c r="C192" s="299">
        <v>-1027067</v>
      </c>
      <c r="D192" s="297">
        <v>-1156093</v>
      </c>
      <c r="E192" s="297">
        <v>-319355</v>
      </c>
      <c r="F192" s="297">
        <v>747574</v>
      </c>
      <c r="G192" s="297">
        <v>0</v>
      </c>
      <c r="H192" s="297">
        <v>0</v>
      </c>
      <c r="I192" s="297">
        <v>-1754941</v>
      </c>
      <c r="J192" s="300">
        <v>22899269</v>
      </c>
      <c r="K192" s="301">
        <v>27014045</v>
      </c>
      <c r="L192" s="301">
        <v>19548056</v>
      </c>
      <c r="M192" s="301">
        <v>18905399</v>
      </c>
      <c r="N192" s="301">
        <v>28049279</v>
      </c>
      <c r="O192" s="300">
        <v>1924976.4065282</v>
      </c>
      <c r="P192" s="301">
        <v>1233848.8400000003</v>
      </c>
      <c r="Q192" s="301">
        <v>691127.56652819971</v>
      </c>
      <c r="R192" s="398">
        <v>6.8900000000000003E-2</v>
      </c>
      <c r="S192" s="399">
        <v>8.5934260000000001E-4</v>
      </c>
      <c r="T192" s="400">
        <v>22899269</v>
      </c>
      <c r="U192" s="400">
        <v>17907820.609579105</v>
      </c>
      <c r="V192" s="401">
        <v>1.2787300866611826</v>
      </c>
      <c r="W192" s="401">
        <v>0.1072915126032212</v>
      </c>
      <c r="X192" s="397">
        <v>2124239</v>
      </c>
      <c r="Y192" s="297">
        <v>587661</v>
      </c>
      <c r="Z192" s="297">
        <v>587661</v>
      </c>
      <c r="AA192" s="297">
        <v>587661</v>
      </c>
      <c r="AB192" s="297">
        <v>361256</v>
      </c>
      <c r="AC192" s="297">
        <v>0</v>
      </c>
      <c r="AD192" s="297">
        <v>0</v>
      </c>
      <c r="AE192" s="297">
        <v>2124239</v>
      </c>
      <c r="AF192" s="299">
        <v>663188</v>
      </c>
      <c r="AG192" s="299">
        <v>314340</v>
      </c>
      <c r="AH192" s="299">
        <v>195438</v>
      </c>
      <c r="AI192" s="299">
        <v>153410</v>
      </c>
      <c r="AJ192" s="299">
        <v>0</v>
      </c>
      <c r="AK192" s="299">
        <v>0</v>
      </c>
      <c r="AL192" s="299">
        <v>0</v>
      </c>
      <c r="AM192" s="297">
        <v>663188</v>
      </c>
      <c r="AN192" s="397">
        <v>2480688</v>
      </c>
      <c r="AO192" s="297">
        <v>885641</v>
      </c>
      <c r="AP192" s="297">
        <v>624273</v>
      </c>
      <c r="AQ192" s="297">
        <v>624273</v>
      </c>
      <c r="AR192" s="297">
        <v>346502</v>
      </c>
      <c r="AS192" s="297">
        <v>0</v>
      </c>
      <c r="AT192" s="297">
        <v>0</v>
      </c>
      <c r="AU192" s="297">
        <v>2480688</v>
      </c>
      <c r="AV192" s="299">
        <v>6109340</v>
      </c>
      <c r="AW192" s="297">
        <v>2298545</v>
      </c>
      <c r="AX192" s="297">
        <v>2298545</v>
      </c>
      <c r="AY192" s="297">
        <v>1512251</v>
      </c>
      <c r="AZ192" s="297">
        <v>0</v>
      </c>
      <c r="BA192" s="297">
        <v>0</v>
      </c>
      <c r="BB192" s="297">
        <v>0</v>
      </c>
      <c r="BC192" s="297">
        <v>6109340</v>
      </c>
      <c r="BD192" s="397">
        <v>208401</v>
      </c>
      <c r="BE192" s="297">
        <v>70914</v>
      </c>
      <c r="BF192" s="297">
        <v>61917</v>
      </c>
      <c r="BG192" s="297">
        <v>61917</v>
      </c>
      <c r="BH192" s="297">
        <v>13653</v>
      </c>
      <c r="BI192" s="297">
        <v>0</v>
      </c>
      <c r="BJ192" s="297">
        <v>0</v>
      </c>
      <c r="BK192" s="297">
        <v>208401</v>
      </c>
      <c r="BL192" s="299">
        <v>25470</v>
      </c>
      <c r="BM192" s="297">
        <v>12735</v>
      </c>
      <c r="BN192" s="297">
        <v>12735</v>
      </c>
      <c r="BO192" s="297">
        <v>0</v>
      </c>
      <c r="BP192" s="297">
        <v>0</v>
      </c>
      <c r="BQ192" s="297">
        <v>0</v>
      </c>
      <c r="BR192" s="297">
        <v>0</v>
      </c>
      <c r="BS192" s="297">
        <v>25470</v>
      </c>
      <c r="BT192" s="397">
        <v>252166</v>
      </c>
      <c r="BU192" s="297">
        <v>76774</v>
      </c>
      <c r="BV192" s="297">
        <v>76774</v>
      </c>
      <c r="BW192" s="297">
        <v>72455</v>
      </c>
      <c r="BX192" s="297">
        <v>26164</v>
      </c>
      <c r="BY192" s="297">
        <v>0</v>
      </c>
      <c r="BZ192" s="297">
        <v>0</v>
      </c>
      <c r="CA192" s="297">
        <v>252166</v>
      </c>
      <c r="CB192" s="299">
        <v>22437</v>
      </c>
      <c r="CC192" s="297">
        <v>22437</v>
      </c>
      <c r="CD192" s="297">
        <v>0</v>
      </c>
      <c r="CE192" s="297">
        <v>0</v>
      </c>
      <c r="CF192" s="297">
        <v>0</v>
      </c>
      <c r="CG192" s="297">
        <v>0</v>
      </c>
      <c r="CH192" s="297">
        <v>0</v>
      </c>
      <c r="CI192" s="297">
        <v>22437</v>
      </c>
    </row>
    <row r="193" spans="1:87">
      <c r="A193" s="295">
        <v>35800</v>
      </c>
      <c r="B193" s="296" t="s">
        <v>544</v>
      </c>
      <c r="C193" s="299">
        <v>-2174677</v>
      </c>
      <c r="D193" s="297">
        <v>-2190661</v>
      </c>
      <c r="E193" s="297">
        <v>-1322864</v>
      </c>
      <c r="F193" s="297">
        <v>408323</v>
      </c>
      <c r="G193" s="297">
        <v>0</v>
      </c>
      <c r="H193" s="297">
        <v>0</v>
      </c>
      <c r="I193" s="297">
        <v>-5279879</v>
      </c>
      <c r="J193" s="300">
        <v>26711431</v>
      </c>
      <c r="K193" s="301">
        <v>31511215</v>
      </c>
      <c r="L193" s="301">
        <v>22802324</v>
      </c>
      <c r="M193" s="301">
        <v>22052681</v>
      </c>
      <c r="N193" s="301">
        <v>32718791</v>
      </c>
      <c r="O193" s="300">
        <v>2245437.3929083003</v>
      </c>
      <c r="P193" s="301">
        <v>1409394.4100000001</v>
      </c>
      <c r="Q193" s="301">
        <v>836042.98290830012</v>
      </c>
      <c r="R193" s="398">
        <v>6.8900000000000003E-2</v>
      </c>
      <c r="S193" s="399">
        <v>1.0024019000000001E-3</v>
      </c>
      <c r="T193" s="400">
        <v>26711431</v>
      </c>
      <c r="U193" s="400">
        <v>20455651.814223513</v>
      </c>
      <c r="V193" s="401">
        <v>1.3058215520380843</v>
      </c>
      <c r="W193" s="401">
        <v>0.1072915126032212</v>
      </c>
      <c r="X193" s="397">
        <v>424625</v>
      </c>
      <c r="Y193" s="297">
        <v>161279</v>
      </c>
      <c r="Z193" s="297">
        <v>161279</v>
      </c>
      <c r="AA193" s="297">
        <v>102067</v>
      </c>
      <c r="AB193" s="297">
        <v>0</v>
      </c>
      <c r="AC193" s="297">
        <v>0</v>
      </c>
      <c r="AD193" s="297">
        <v>0</v>
      </c>
      <c r="AE193" s="297">
        <v>424625</v>
      </c>
      <c r="AF193" s="299">
        <v>1953129</v>
      </c>
      <c r="AG193" s="299">
        <v>819085</v>
      </c>
      <c r="AH193" s="299">
        <v>545868</v>
      </c>
      <c r="AI193" s="299">
        <v>545868</v>
      </c>
      <c r="AJ193" s="299">
        <v>42308</v>
      </c>
      <c r="AK193" s="299">
        <v>0</v>
      </c>
      <c r="AL193" s="299">
        <v>0</v>
      </c>
      <c r="AM193" s="297">
        <v>1953129</v>
      </c>
      <c r="AN193" s="397">
        <v>2893661</v>
      </c>
      <c r="AO193" s="297">
        <v>1033078</v>
      </c>
      <c r="AP193" s="297">
        <v>728199</v>
      </c>
      <c r="AQ193" s="297">
        <v>728199</v>
      </c>
      <c r="AR193" s="297">
        <v>404186</v>
      </c>
      <c r="AS193" s="297">
        <v>0</v>
      </c>
      <c r="AT193" s="297">
        <v>0</v>
      </c>
      <c r="AU193" s="297">
        <v>2893661</v>
      </c>
      <c r="AV193" s="299">
        <v>7126394</v>
      </c>
      <c r="AW193" s="297">
        <v>2681196</v>
      </c>
      <c r="AX193" s="297">
        <v>2681196</v>
      </c>
      <c r="AY193" s="297">
        <v>1764003</v>
      </c>
      <c r="AZ193" s="297">
        <v>0</v>
      </c>
      <c r="BA193" s="297">
        <v>0</v>
      </c>
      <c r="BB193" s="297">
        <v>0</v>
      </c>
      <c r="BC193" s="297">
        <v>7126394</v>
      </c>
      <c r="BD193" s="397">
        <v>243095</v>
      </c>
      <c r="BE193" s="297">
        <v>82719</v>
      </c>
      <c r="BF193" s="297">
        <v>72225</v>
      </c>
      <c r="BG193" s="297">
        <v>72225</v>
      </c>
      <c r="BH193" s="297">
        <v>15926</v>
      </c>
      <c r="BI193" s="297">
        <v>0</v>
      </c>
      <c r="BJ193" s="297">
        <v>0</v>
      </c>
      <c r="BK193" s="297">
        <v>243095</v>
      </c>
      <c r="BL193" s="299">
        <v>29710</v>
      </c>
      <c r="BM193" s="297">
        <v>14855</v>
      </c>
      <c r="BN193" s="297">
        <v>14855</v>
      </c>
      <c r="BO193" s="297">
        <v>0</v>
      </c>
      <c r="BP193" s="297">
        <v>0</v>
      </c>
      <c r="BQ193" s="297">
        <v>0</v>
      </c>
      <c r="BR193" s="297">
        <v>0</v>
      </c>
      <c r="BS193" s="297">
        <v>29710</v>
      </c>
      <c r="BT193" s="397">
        <v>294145</v>
      </c>
      <c r="BU193" s="297">
        <v>89555</v>
      </c>
      <c r="BV193" s="297">
        <v>89555</v>
      </c>
      <c r="BW193" s="297">
        <v>84516</v>
      </c>
      <c r="BX193" s="297">
        <v>30519</v>
      </c>
      <c r="BY193" s="297">
        <v>0</v>
      </c>
      <c r="BZ193" s="297">
        <v>0</v>
      </c>
      <c r="CA193" s="297">
        <v>294145</v>
      </c>
      <c r="CB193" s="299">
        <v>26172</v>
      </c>
      <c r="CC193" s="297">
        <v>26172</v>
      </c>
      <c r="CD193" s="297">
        <v>0</v>
      </c>
      <c r="CE193" s="297">
        <v>0</v>
      </c>
      <c r="CF193" s="297">
        <v>0</v>
      </c>
      <c r="CG193" s="297">
        <v>0</v>
      </c>
      <c r="CH193" s="297">
        <v>0</v>
      </c>
      <c r="CI193" s="297">
        <v>26172</v>
      </c>
    </row>
    <row r="194" spans="1:87">
      <c r="A194" s="295">
        <v>35805</v>
      </c>
      <c r="B194" s="296" t="s">
        <v>545</v>
      </c>
      <c r="C194" s="299">
        <v>-354119</v>
      </c>
      <c r="D194" s="297">
        <v>-497547</v>
      </c>
      <c r="E194" s="297">
        <v>-295009</v>
      </c>
      <c r="F194" s="297">
        <v>1205</v>
      </c>
      <c r="G194" s="297">
        <v>0</v>
      </c>
      <c r="H194" s="297">
        <v>0</v>
      </c>
      <c r="I194" s="297">
        <v>-1145470</v>
      </c>
      <c r="J194" s="300">
        <v>5238708</v>
      </c>
      <c r="K194" s="301">
        <v>6180053</v>
      </c>
      <c r="L194" s="301">
        <v>4472045</v>
      </c>
      <c r="M194" s="301">
        <v>4325023</v>
      </c>
      <c r="N194" s="301">
        <v>6416886</v>
      </c>
      <c r="O194" s="300">
        <v>440380.42182380002</v>
      </c>
      <c r="P194" s="301">
        <v>330621.99</v>
      </c>
      <c r="Q194" s="301">
        <v>109758.43182380003</v>
      </c>
      <c r="R194" s="398">
        <v>6.8900000000000003E-2</v>
      </c>
      <c r="S194" s="399">
        <v>1.9659340000000001E-4</v>
      </c>
      <c r="T194" s="400">
        <v>5238708</v>
      </c>
      <c r="U194" s="400">
        <v>4798577.5036284467</v>
      </c>
      <c r="V194" s="401">
        <v>1.0917210352523739</v>
      </c>
      <c r="W194" s="401">
        <v>0.1072915126032212</v>
      </c>
      <c r="X194" s="397">
        <v>86709</v>
      </c>
      <c r="Y194" s="297">
        <v>86709</v>
      </c>
      <c r="Z194" s="297">
        <v>0</v>
      </c>
      <c r="AA194" s="297">
        <v>0</v>
      </c>
      <c r="AB194" s="297">
        <v>0</v>
      </c>
      <c r="AC194" s="297">
        <v>0</v>
      </c>
      <c r="AD194" s="297">
        <v>0</v>
      </c>
      <c r="AE194" s="297">
        <v>86709</v>
      </c>
      <c r="AF194" s="299">
        <v>496451</v>
      </c>
      <c r="AG194" s="299">
        <v>143336</v>
      </c>
      <c r="AH194" s="299">
        <v>143336</v>
      </c>
      <c r="AI194" s="299">
        <v>122605</v>
      </c>
      <c r="AJ194" s="299">
        <v>87174</v>
      </c>
      <c r="AK194" s="299">
        <v>0</v>
      </c>
      <c r="AL194" s="299">
        <v>0</v>
      </c>
      <c r="AM194" s="297">
        <v>496451</v>
      </c>
      <c r="AN194" s="397">
        <v>567512</v>
      </c>
      <c r="AO194" s="297">
        <v>202610</v>
      </c>
      <c r="AP194" s="297">
        <v>142816</v>
      </c>
      <c r="AQ194" s="297">
        <v>142816</v>
      </c>
      <c r="AR194" s="297">
        <v>79270</v>
      </c>
      <c r="AS194" s="297">
        <v>0</v>
      </c>
      <c r="AT194" s="297">
        <v>0</v>
      </c>
      <c r="AU194" s="297">
        <v>567512</v>
      </c>
      <c r="AV194" s="299">
        <v>1397645</v>
      </c>
      <c r="AW194" s="297">
        <v>525842</v>
      </c>
      <c r="AX194" s="297">
        <v>525842</v>
      </c>
      <c r="AY194" s="297">
        <v>345960</v>
      </c>
      <c r="AZ194" s="297">
        <v>0</v>
      </c>
      <c r="BA194" s="297">
        <v>0</v>
      </c>
      <c r="BB194" s="297">
        <v>0</v>
      </c>
      <c r="BC194" s="297">
        <v>1397645</v>
      </c>
      <c r="BD194" s="397">
        <v>47676</v>
      </c>
      <c r="BE194" s="297">
        <v>16223</v>
      </c>
      <c r="BF194" s="297">
        <v>14165</v>
      </c>
      <c r="BG194" s="297">
        <v>14165</v>
      </c>
      <c r="BH194" s="297">
        <v>3123</v>
      </c>
      <c r="BI194" s="297">
        <v>0</v>
      </c>
      <c r="BJ194" s="297">
        <v>0</v>
      </c>
      <c r="BK194" s="297">
        <v>47676</v>
      </c>
      <c r="BL194" s="299">
        <v>5826</v>
      </c>
      <c r="BM194" s="297">
        <v>2913</v>
      </c>
      <c r="BN194" s="297">
        <v>2913</v>
      </c>
      <c r="BO194" s="297">
        <v>0</v>
      </c>
      <c r="BP194" s="297">
        <v>0</v>
      </c>
      <c r="BQ194" s="297">
        <v>0</v>
      </c>
      <c r="BR194" s="297">
        <v>0</v>
      </c>
      <c r="BS194" s="297">
        <v>5826</v>
      </c>
      <c r="BT194" s="397">
        <v>57688</v>
      </c>
      <c r="BU194" s="297">
        <v>17564</v>
      </c>
      <c r="BV194" s="297">
        <v>17564</v>
      </c>
      <c r="BW194" s="297">
        <v>16576</v>
      </c>
      <c r="BX194" s="297">
        <v>5985</v>
      </c>
      <c r="BY194" s="297">
        <v>0</v>
      </c>
      <c r="BZ194" s="297">
        <v>0</v>
      </c>
      <c r="CA194" s="297">
        <v>57688</v>
      </c>
      <c r="CB194" s="299">
        <v>5133</v>
      </c>
      <c r="CC194" s="297">
        <v>5133</v>
      </c>
      <c r="CD194" s="297">
        <v>0</v>
      </c>
      <c r="CE194" s="297">
        <v>0</v>
      </c>
      <c r="CF194" s="297">
        <v>0</v>
      </c>
      <c r="CG194" s="297">
        <v>0</v>
      </c>
      <c r="CH194" s="297">
        <v>0</v>
      </c>
      <c r="CI194" s="297">
        <v>5133</v>
      </c>
    </row>
    <row r="195" spans="1:87">
      <c r="A195" s="295">
        <v>35900</v>
      </c>
      <c r="B195" s="296" t="s">
        <v>546</v>
      </c>
      <c r="C195" s="299">
        <v>-4327127</v>
      </c>
      <c r="D195" s="297">
        <v>-4249887</v>
      </c>
      <c r="E195" s="297">
        <v>-2124773</v>
      </c>
      <c r="F195" s="297">
        <v>760653</v>
      </c>
      <c r="G195" s="297">
        <v>0</v>
      </c>
      <c r="H195" s="297">
        <v>0</v>
      </c>
      <c r="I195" s="297">
        <v>-9941134</v>
      </c>
      <c r="J195" s="300">
        <v>52965629</v>
      </c>
      <c r="K195" s="301">
        <v>62483038</v>
      </c>
      <c r="L195" s="301">
        <v>45214330</v>
      </c>
      <c r="M195" s="301">
        <v>43727875</v>
      </c>
      <c r="N195" s="301">
        <v>64877518</v>
      </c>
      <c r="O195" s="300">
        <v>4452438.5437764004</v>
      </c>
      <c r="P195" s="301">
        <v>2769807.7600000002</v>
      </c>
      <c r="Q195" s="301">
        <v>1682630.7837764001</v>
      </c>
      <c r="R195" s="398">
        <v>6.8900000000000003E-2</v>
      </c>
      <c r="S195" s="399">
        <v>1.9876452000000002E-3</v>
      </c>
      <c r="T195" s="400">
        <v>52965629</v>
      </c>
      <c r="U195" s="400">
        <v>40200402.902757622</v>
      </c>
      <c r="V195" s="401">
        <v>1.3175397552139141</v>
      </c>
      <c r="W195" s="401">
        <v>0.1072915126032212</v>
      </c>
      <c r="X195" s="397">
        <v>1092807</v>
      </c>
      <c r="Y195" s="297">
        <v>364269</v>
      </c>
      <c r="Z195" s="297">
        <v>364269</v>
      </c>
      <c r="AA195" s="297">
        <v>364269</v>
      </c>
      <c r="AB195" s="297">
        <v>0</v>
      </c>
      <c r="AC195" s="297">
        <v>0</v>
      </c>
      <c r="AD195" s="297">
        <v>0</v>
      </c>
      <c r="AE195" s="297">
        <v>1092807</v>
      </c>
      <c r="AF195" s="299">
        <v>3595405</v>
      </c>
      <c r="AG195" s="299">
        <v>1683620</v>
      </c>
      <c r="AH195" s="299">
        <v>1032927</v>
      </c>
      <c r="AI195" s="299">
        <v>745963</v>
      </c>
      <c r="AJ195" s="299">
        <v>132895</v>
      </c>
      <c r="AK195" s="299">
        <v>0</v>
      </c>
      <c r="AL195" s="299">
        <v>0</v>
      </c>
      <c r="AM195" s="297">
        <v>3595405</v>
      </c>
      <c r="AN195" s="397">
        <v>5737790</v>
      </c>
      <c r="AO195" s="297">
        <v>2048472</v>
      </c>
      <c r="AP195" s="297">
        <v>1443933</v>
      </c>
      <c r="AQ195" s="297">
        <v>1443933</v>
      </c>
      <c r="AR195" s="297">
        <v>801453</v>
      </c>
      <c r="AS195" s="297">
        <v>0</v>
      </c>
      <c r="AT195" s="297">
        <v>0</v>
      </c>
      <c r="AU195" s="297">
        <v>5737790</v>
      </c>
      <c r="AV195" s="299">
        <v>14130802</v>
      </c>
      <c r="AW195" s="297">
        <v>5316496</v>
      </c>
      <c r="AX195" s="297">
        <v>5316496</v>
      </c>
      <c r="AY195" s="297">
        <v>3497811</v>
      </c>
      <c r="AZ195" s="297">
        <v>0</v>
      </c>
      <c r="BA195" s="297">
        <v>0</v>
      </c>
      <c r="BB195" s="297">
        <v>0</v>
      </c>
      <c r="BC195" s="297">
        <v>14130802</v>
      </c>
      <c r="BD195" s="397">
        <v>482028</v>
      </c>
      <c r="BE195" s="297">
        <v>164022</v>
      </c>
      <c r="BF195" s="297">
        <v>143213</v>
      </c>
      <c r="BG195" s="297">
        <v>143213</v>
      </c>
      <c r="BH195" s="297">
        <v>31580</v>
      </c>
      <c r="BI195" s="297">
        <v>0</v>
      </c>
      <c r="BJ195" s="297">
        <v>0</v>
      </c>
      <c r="BK195" s="297">
        <v>482028</v>
      </c>
      <c r="BL195" s="299">
        <v>58912</v>
      </c>
      <c r="BM195" s="297">
        <v>29456</v>
      </c>
      <c r="BN195" s="297">
        <v>29456</v>
      </c>
      <c r="BO195" s="297">
        <v>0</v>
      </c>
      <c r="BP195" s="297">
        <v>0</v>
      </c>
      <c r="BQ195" s="297">
        <v>0</v>
      </c>
      <c r="BR195" s="297">
        <v>0</v>
      </c>
      <c r="BS195" s="297">
        <v>58912</v>
      </c>
      <c r="BT195" s="397">
        <v>583255</v>
      </c>
      <c r="BU195" s="297">
        <v>177577</v>
      </c>
      <c r="BV195" s="297">
        <v>177577</v>
      </c>
      <c r="BW195" s="297">
        <v>167586</v>
      </c>
      <c r="BX195" s="297">
        <v>60516</v>
      </c>
      <c r="BY195" s="297">
        <v>0</v>
      </c>
      <c r="BZ195" s="297">
        <v>0</v>
      </c>
      <c r="CA195" s="297">
        <v>583255</v>
      </c>
      <c r="CB195" s="299">
        <v>51896</v>
      </c>
      <c r="CC195" s="297">
        <v>51896</v>
      </c>
      <c r="CD195" s="297">
        <v>0</v>
      </c>
      <c r="CE195" s="297">
        <v>0</v>
      </c>
      <c r="CF195" s="297">
        <v>0</v>
      </c>
      <c r="CG195" s="297">
        <v>0</v>
      </c>
      <c r="CH195" s="297">
        <v>0</v>
      </c>
      <c r="CI195" s="297">
        <v>51896</v>
      </c>
    </row>
    <row r="196" spans="1:87">
      <c r="A196" s="295">
        <v>35905</v>
      </c>
      <c r="B196" s="296" t="s">
        <v>547</v>
      </c>
      <c r="C196" s="299">
        <v>-165963</v>
      </c>
      <c r="D196" s="297">
        <v>-97861</v>
      </c>
      <c r="E196" s="297">
        <v>351582</v>
      </c>
      <c r="F196" s="297">
        <v>552052</v>
      </c>
      <c r="G196" s="297">
        <v>0</v>
      </c>
      <c r="H196" s="297">
        <v>0</v>
      </c>
      <c r="I196" s="297">
        <v>639810</v>
      </c>
      <c r="J196" s="300">
        <v>8162197</v>
      </c>
      <c r="K196" s="301">
        <v>9628865</v>
      </c>
      <c r="L196" s="301">
        <v>6967694</v>
      </c>
      <c r="M196" s="301">
        <v>6738626</v>
      </c>
      <c r="N196" s="301">
        <v>9997863</v>
      </c>
      <c r="O196" s="300">
        <v>686137.07529379998</v>
      </c>
      <c r="P196" s="301">
        <v>463576.72000000003</v>
      </c>
      <c r="Q196" s="301">
        <v>222560.35529379995</v>
      </c>
      <c r="R196" s="398">
        <v>6.8900000000000003E-2</v>
      </c>
      <c r="S196" s="399">
        <v>3.0630339999999999E-4</v>
      </c>
      <c r="T196" s="400">
        <v>8162197</v>
      </c>
      <c r="U196" s="400">
        <v>6728254.2815674897</v>
      </c>
      <c r="V196" s="401">
        <v>1.2131225513222492</v>
      </c>
      <c r="W196" s="401">
        <v>0.1072915126032212</v>
      </c>
      <c r="X196" s="397">
        <v>2274944</v>
      </c>
      <c r="Y196" s="297">
        <v>620197</v>
      </c>
      <c r="Z196" s="297">
        <v>620197</v>
      </c>
      <c r="AA196" s="297">
        <v>620197</v>
      </c>
      <c r="AB196" s="297">
        <v>414353</v>
      </c>
      <c r="AC196" s="297">
        <v>0</v>
      </c>
      <c r="AD196" s="297">
        <v>0</v>
      </c>
      <c r="AE196" s="297">
        <v>2274944</v>
      </c>
      <c r="AF196" s="299">
        <v>488828</v>
      </c>
      <c r="AG196" s="299">
        <v>322651</v>
      </c>
      <c r="AH196" s="299">
        <v>166177</v>
      </c>
      <c r="AI196" s="299">
        <v>0</v>
      </c>
      <c r="AJ196" s="299">
        <v>0</v>
      </c>
      <c r="AK196" s="299">
        <v>0</v>
      </c>
      <c r="AL196" s="299">
        <v>0</v>
      </c>
      <c r="AM196" s="297">
        <v>488828</v>
      </c>
      <c r="AN196" s="397">
        <v>884214</v>
      </c>
      <c r="AO196" s="297">
        <v>315677</v>
      </c>
      <c r="AP196" s="297">
        <v>222515</v>
      </c>
      <c r="AQ196" s="297">
        <v>222515</v>
      </c>
      <c r="AR196" s="297">
        <v>123507</v>
      </c>
      <c r="AS196" s="297">
        <v>0</v>
      </c>
      <c r="AT196" s="297">
        <v>0</v>
      </c>
      <c r="AU196" s="297">
        <v>884214</v>
      </c>
      <c r="AV196" s="299">
        <v>2177608</v>
      </c>
      <c r="AW196" s="297">
        <v>819291</v>
      </c>
      <c r="AX196" s="297">
        <v>819291</v>
      </c>
      <c r="AY196" s="297">
        <v>539025</v>
      </c>
      <c r="AZ196" s="297">
        <v>0</v>
      </c>
      <c r="BA196" s="297">
        <v>0</v>
      </c>
      <c r="BB196" s="297">
        <v>0</v>
      </c>
      <c r="BC196" s="297">
        <v>2177608</v>
      </c>
      <c r="BD196" s="397">
        <v>74283</v>
      </c>
      <c r="BE196" s="297">
        <v>25276</v>
      </c>
      <c r="BF196" s="297">
        <v>22070</v>
      </c>
      <c r="BG196" s="297">
        <v>22070</v>
      </c>
      <c r="BH196" s="297">
        <v>4867</v>
      </c>
      <c r="BI196" s="297">
        <v>0</v>
      </c>
      <c r="BJ196" s="297">
        <v>0</v>
      </c>
      <c r="BK196" s="297">
        <v>74283</v>
      </c>
      <c r="BL196" s="299">
        <v>9078</v>
      </c>
      <c r="BM196" s="297">
        <v>4539</v>
      </c>
      <c r="BN196" s="297">
        <v>4539</v>
      </c>
      <c r="BO196" s="297">
        <v>0</v>
      </c>
      <c r="BP196" s="297">
        <v>0</v>
      </c>
      <c r="BQ196" s="297">
        <v>0</v>
      </c>
      <c r="BR196" s="297">
        <v>0</v>
      </c>
      <c r="BS196" s="297">
        <v>9078</v>
      </c>
      <c r="BT196" s="397">
        <v>89882</v>
      </c>
      <c r="BU196" s="297">
        <v>27365</v>
      </c>
      <c r="BV196" s="297">
        <v>27365</v>
      </c>
      <c r="BW196" s="297">
        <v>25826</v>
      </c>
      <c r="BX196" s="297">
        <v>9326</v>
      </c>
      <c r="BY196" s="297">
        <v>0</v>
      </c>
      <c r="BZ196" s="297">
        <v>0</v>
      </c>
      <c r="CA196" s="297">
        <v>89882</v>
      </c>
      <c r="CB196" s="299">
        <v>7997</v>
      </c>
      <c r="CC196" s="297">
        <v>7997</v>
      </c>
      <c r="CD196" s="297">
        <v>0</v>
      </c>
      <c r="CE196" s="297">
        <v>0</v>
      </c>
      <c r="CF196" s="297">
        <v>0</v>
      </c>
      <c r="CG196" s="297">
        <v>0</v>
      </c>
      <c r="CH196" s="297">
        <v>0</v>
      </c>
      <c r="CI196" s="297">
        <v>7997</v>
      </c>
    </row>
    <row r="197" spans="1:87">
      <c r="A197" s="295">
        <v>36000</v>
      </c>
      <c r="B197" s="296" t="s">
        <v>548</v>
      </c>
      <c r="C197" s="299">
        <v>-103899923</v>
      </c>
      <c r="D197" s="297">
        <v>-110521927</v>
      </c>
      <c r="E197" s="297">
        <v>-66762261</v>
      </c>
      <c r="F197" s="297">
        <v>376239</v>
      </c>
      <c r="G197" s="297">
        <v>0</v>
      </c>
      <c r="H197" s="297">
        <v>0</v>
      </c>
      <c r="I197" s="297">
        <v>-280807872</v>
      </c>
      <c r="J197" s="300">
        <v>1360158199</v>
      </c>
      <c r="K197" s="301">
        <v>1604565406</v>
      </c>
      <c r="L197" s="301">
        <v>1161104722</v>
      </c>
      <c r="M197" s="301">
        <v>1122932526</v>
      </c>
      <c r="N197" s="301">
        <v>1666055711</v>
      </c>
      <c r="O197" s="300">
        <v>114338693.18135419</v>
      </c>
      <c r="P197" s="301">
        <v>65658951.609999992</v>
      </c>
      <c r="Q197" s="301">
        <v>48679741.571354203</v>
      </c>
      <c r="R197" s="398">
        <v>6.8900000000000003E-2</v>
      </c>
      <c r="S197" s="399">
        <v>5.1042760600000001E-2</v>
      </c>
      <c r="T197" s="400">
        <v>1360158199</v>
      </c>
      <c r="U197" s="400">
        <v>952960110.44992733</v>
      </c>
      <c r="V197" s="401">
        <v>1.4272981461499155</v>
      </c>
      <c r="W197" s="401">
        <v>0.1072915126032212</v>
      </c>
      <c r="X197" s="397">
        <v>9621854</v>
      </c>
      <c r="Y197" s="297">
        <v>4355308</v>
      </c>
      <c r="Z197" s="297">
        <v>4355308</v>
      </c>
      <c r="AA197" s="297">
        <v>911238</v>
      </c>
      <c r="AB197" s="297">
        <v>0</v>
      </c>
      <c r="AC197" s="297">
        <v>0</v>
      </c>
      <c r="AD197" s="297">
        <v>0</v>
      </c>
      <c r="AE197" s="297">
        <v>9621854</v>
      </c>
      <c r="AF197" s="299">
        <v>99407997</v>
      </c>
      <c r="AG197" s="299">
        <v>31015485</v>
      </c>
      <c r="AH197" s="299">
        <v>22911210</v>
      </c>
      <c r="AI197" s="299">
        <v>22911210</v>
      </c>
      <c r="AJ197" s="299">
        <v>22570092</v>
      </c>
      <c r="AK197" s="299">
        <v>0</v>
      </c>
      <c r="AL197" s="299">
        <v>0</v>
      </c>
      <c r="AM197" s="297">
        <v>99407997</v>
      </c>
      <c r="AN197" s="397">
        <v>147346538</v>
      </c>
      <c r="AO197" s="297">
        <v>52604798</v>
      </c>
      <c r="AP197" s="297">
        <v>37080211</v>
      </c>
      <c r="AQ197" s="297">
        <v>37080211</v>
      </c>
      <c r="AR197" s="297">
        <v>20581318</v>
      </c>
      <c r="AS197" s="297">
        <v>0</v>
      </c>
      <c r="AT197" s="297">
        <v>0</v>
      </c>
      <c r="AU197" s="297">
        <v>147346538</v>
      </c>
      <c r="AV197" s="299">
        <v>362879231</v>
      </c>
      <c r="AW197" s="297">
        <v>136527699</v>
      </c>
      <c r="AX197" s="297">
        <v>136527699</v>
      </c>
      <c r="AY197" s="297">
        <v>89823833</v>
      </c>
      <c r="AZ197" s="297">
        <v>0</v>
      </c>
      <c r="BA197" s="297">
        <v>0</v>
      </c>
      <c r="BB197" s="297">
        <v>0</v>
      </c>
      <c r="BC197" s="297">
        <v>362879231</v>
      </c>
      <c r="BD197" s="397">
        <v>12378490</v>
      </c>
      <c r="BE197" s="297">
        <v>4212091</v>
      </c>
      <c r="BF197" s="297">
        <v>3677717</v>
      </c>
      <c r="BG197" s="297">
        <v>3677717</v>
      </c>
      <c r="BH197" s="297">
        <v>810965</v>
      </c>
      <c r="BI197" s="297">
        <v>0</v>
      </c>
      <c r="BJ197" s="297">
        <v>0</v>
      </c>
      <c r="BK197" s="297">
        <v>12378490</v>
      </c>
      <c r="BL197" s="299">
        <v>1512846</v>
      </c>
      <c r="BM197" s="297">
        <v>756423</v>
      </c>
      <c r="BN197" s="297">
        <v>756423</v>
      </c>
      <c r="BO197" s="297">
        <v>0</v>
      </c>
      <c r="BP197" s="297">
        <v>0</v>
      </c>
      <c r="BQ197" s="297">
        <v>0</v>
      </c>
      <c r="BR197" s="297">
        <v>0</v>
      </c>
      <c r="BS197" s="297">
        <v>1512846</v>
      </c>
      <c r="BT197" s="397">
        <v>14978004</v>
      </c>
      <c r="BU197" s="297">
        <v>4560170</v>
      </c>
      <c r="BV197" s="297">
        <v>4560170</v>
      </c>
      <c r="BW197" s="297">
        <v>4303617</v>
      </c>
      <c r="BX197" s="297">
        <v>1554048</v>
      </c>
      <c r="BY197" s="297">
        <v>0</v>
      </c>
      <c r="BZ197" s="297">
        <v>0</v>
      </c>
      <c r="CA197" s="297">
        <v>14978004</v>
      </c>
      <c r="CB197" s="299">
        <v>1332682</v>
      </c>
      <c r="CC197" s="297">
        <v>1332682</v>
      </c>
      <c r="CD197" s="297">
        <v>0</v>
      </c>
      <c r="CE197" s="297">
        <v>0</v>
      </c>
      <c r="CF197" s="297">
        <v>0</v>
      </c>
      <c r="CG197" s="297">
        <v>0</v>
      </c>
      <c r="CH197" s="297">
        <v>0</v>
      </c>
      <c r="CI197" s="297">
        <v>1332682</v>
      </c>
    </row>
    <row r="198" spans="1:87">
      <c r="A198" s="295">
        <v>36001</v>
      </c>
      <c r="B198" s="296" t="s">
        <v>549</v>
      </c>
      <c r="C198" s="299">
        <v>0</v>
      </c>
      <c r="D198" s="297">
        <v>0</v>
      </c>
      <c r="E198" s="297">
        <v>0</v>
      </c>
      <c r="F198" s="297">
        <v>0</v>
      </c>
      <c r="G198" s="297">
        <v>0</v>
      </c>
      <c r="H198" s="297">
        <v>0</v>
      </c>
      <c r="I198" s="297">
        <v>0</v>
      </c>
      <c r="J198" s="300">
        <v>0</v>
      </c>
      <c r="K198" s="301">
        <v>0</v>
      </c>
      <c r="L198" s="301">
        <v>0</v>
      </c>
      <c r="M198" s="301">
        <v>0</v>
      </c>
      <c r="N198" s="301">
        <v>0</v>
      </c>
      <c r="O198" s="300">
        <v>0</v>
      </c>
      <c r="P198" s="301">
        <v>0</v>
      </c>
      <c r="Q198" s="301">
        <v>0</v>
      </c>
      <c r="R198" s="398" t="e">
        <v>#DIV/0!</v>
      </c>
      <c r="S198" s="399">
        <v>0</v>
      </c>
      <c r="T198" s="400">
        <v>0</v>
      </c>
      <c r="U198" s="400">
        <v>0</v>
      </c>
      <c r="V198" s="401" t="e">
        <v>#DIV/0!</v>
      </c>
      <c r="W198" s="401">
        <v>0.1072915126032212</v>
      </c>
      <c r="X198" s="397">
        <v>0</v>
      </c>
      <c r="Y198" s="297">
        <v>0</v>
      </c>
      <c r="Z198" s="297">
        <v>0</v>
      </c>
      <c r="AA198" s="297">
        <v>0</v>
      </c>
      <c r="AB198" s="297">
        <v>0</v>
      </c>
      <c r="AC198" s="297">
        <v>0</v>
      </c>
      <c r="AD198" s="297">
        <v>0</v>
      </c>
      <c r="AE198" s="297">
        <v>0</v>
      </c>
      <c r="AF198" s="299">
        <v>0</v>
      </c>
      <c r="AG198" s="299">
        <v>0</v>
      </c>
      <c r="AH198" s="299">
        <v>0</v>
      </c>
      <c r="AI198" s="299">
        <v>0</v>
      </c>
      <c r="AJ198" s="299">
        <v>0</v>
      </c>
      <c r="AK198" s="299">
        <v>0</v>
      </c>
      <c r="AL198" s="299">
        <v>0</v>
      </c>
      <c r="AM198" s="297">
        <v>0</v>
      </c>
      <c r="AN198" s="397">
        <v>0</v>
      </c>
      <c r="AO198" s="297">
        <v>0</v>
      </c>
      <c r="AP198" s="297">
        <v>0</v>
      </c>
      <c r="AQ198" s="297">
        <v>0</v>
      </c>
      <c r="AR198" s="297">
        <v>0</v>
      </c>
      <c r="AS198" s="297">
        <v>0</v>
      </c>
      <c r="AT198" s="297">
        <v>0</v>
      </c>
      <c r="AU198" s="297">
        <v>0</v>
      </c>
      <c r="AV198" s="299">
        <v>0</v>
      </c>
      <c r="AW198" s="297">
        <v>0</v>
      </c>
      <c r="AX198" s="297">
        <v>0</v>
      </c>
      <c r="AY198" s="297">
        <v>0</v>
      </c>
      <c r="AZ198" s="297">
        <v>0</v>
      </c>
      <c r="BA198" s="297">
        <v>0</v>
      </c>
      <c r="BB198" s="297">
        <v>0</v>
      </c>
      <c r="BC198" s="297">
        <v>0</v>
      </c>
      <c r="BD198" s="397">
        <v>0</v>
      </c>
      <c r="BE198" s="297">
        <v>0</v>
      </c>
      <c r="BF198" s="297">
        <v>0</v>
      </c>
      <c r="BG198" s="297">
        <v>0</v>
      </c>
      <c r="BH198" s="297">
        <v>0</v>
      </c>
      <c r="BI198" s="297">
        <v>0</v>
      </c>
      <c r="BJ198" s="297">
        <v>0</v>
      </c>
      <c r="BK198" s="297">
        <v>0</v>
      </c>
      <c r="BL198" s="299">
        <v>0</v>
      </c>
      <c r="BM198" s="297">
        <v>0</v>
      </c>
      <c r="BN198" s="297">
        <v>0</v>
      </c>
      <c r="BO198" s="297">
        <v>0</v>
      </c>
      <c r="BP198" s="297">
        <v>0</v>
      </c>
      <c r="BQ198" s="297">
        <v>0</v>
      </c>
      <c r="BR198" s="297">
        <v>0</v>
      </c>
      <c r="BS198" s="297">
        <v>0</v>
      </c>
      <c r="BT198" s="397">
        <v>0</v>
      </c>
      <c r="BU198" s="297">
        <v>0</v>
      </c>
      <c r="BV198" s="297">
        <v>0</v>
      </c>
      <c r="BW198" s="297">
        <v>0</v>
      </c>
      <c r="BX198" s="297">
        <v>0</v>
      </c>
      <c r="BY198" s="297">
        <v>0</v>
      </c>
      <c r="BZ198" s="297">
        <v>0</v>
      </c>
      <c r="CA198" s="297">
        <v>0</v>
      </c>
      <c r="CB198" s="299">
        <v>0</v>
      </c>
      <c r="CC198" s="297">
        <v>0</v>
      </c>
      <c r="CD198" s="297">
        <v>0</v>
      </c>
      <c r="CE198" s="297">
        <v>0</v>
      </c>
      <c r="CF198" s="297">
        <v>0</v>
      </c>
      <c r="CG198" s="297">
        <v>0</v>
      </c>
      <c r="CH198" s="297">
        <v>0</v>
      </c>
      <c r="CI198" s="297">
        <v>0</v>
      </c>
    </row>
    <row r="199" spans="1:87">
      <c r="A199" s="295">
        <v>36002</v>
      </c>
      <c r="B199" s="296" t="s">
        <v>550</v>
      </c>
      <c r="C199" s="299">
        <v>0</v>
      </c>
      <c r="D199" s="297">
        <v>0</v>
      </c>
      <c r="E199" s="297">
        <v>0</v>
      </c>
      <c r="F199" s="297">
        <v>0</v>
      </c>
      <c r="G199" s="297">
        <v>0</v>
      </c>
      <c r="H199" s="297">
        <v>0</v>
      </c>
      <c r="I199" s="297">
        <v>0</v>
      </c>
      <c r="J199" s="300">
        <v>0</v>
      </c>
      <c r="K199" s="301">
        <v>0</v>
      </c>
      <c r="L199" s="301">
        <v>0</v>
      </c>
      <c r="M199" s="301">
        <v>0</v>
      </c>
      <c r="N199" s="301">
        <v>0</v>
      </c>
      <c r="O199" s="300">
        <v>0</v>
      </c>
      <c r="P199" s="301">
        <v>0</v>
      </c>
      <c r="Q199" s="301">
        <v>0</v>
      </c>
      <c r="R199" s="398" t="e">
        <v>#DIV/0!</v>
      </c>
      <c r="S199" s="399">
        <v>0</v>
      </c>
      <c r="T199" s="400">
        <v>0</v>
      </c>
      <c r="U199" s="400">
        <v>0</v>
      </c>
      <c r="V199" s="401" t="e">
        <v>#DIV/0!</v>
      </c>
      <c r="W199" s="401">
        <v>0.1072915126032212</v>
      </c>
      <c r="X199" s="397">
        <v>0</v>
      </c>
      <c r="Y199" s="297">
        <v>0</v>
      </c>
      <c r="Z199" s="297">
        <v>0</v>
      </c>
      <c r="AA199" s="297">
        <v>0</v>
      </c>
      <c r="AB199" s="297">
        <v>0</v>
      </c>
      <c r="AC199" s="297">
        <v>0</v>
      </c>
      <c r="AD199" s="297">
        <v>0</v>
      </c>
      <c r="AE199" s="297">
        <v>0</v>
      </c>
      <c r="AF199" s="299">
        <v>0</v>
      </c>
      <c r="AG199" s="299">
        <v>0</v>
      </c>
      <c r="AH199" s="299">
        <v>0</v>
      </c>
      <c r="AI199" s="299">
        <v>0</v>
      </c>
      <c r="AJ199" s="299">
        <v>0</v>
      </c>
      <c r="AK199" s="299">
        <v>0</v>
      </c>
      <c r="AL199" s="299">
        <v>0</v>
      </c>
      <c r="AM199" s="297">
        <v>0</v>
      </c>
      <c r="AN199" s="397">
        <v>0</v>
      </c>
      <c r="AO199" s="297">
        <v>0</v>
      </c>
      <c r="AP199" s="297">
        <v>0</v>
      </c>
      <c r="AQ199" s="297">
        <v>0</v>
      </c>
      <c r="AR199" s="297">
        <v>0</v>
      </c>
      <c r="AS199" s="297">
        <v>0</v>
      </c>
      <c r="AT199" s="297">
        <v>0</v>
      </c>
      <c r="AU199" s="297">
        <v>0</v>
      </c>
      <c r="AV199" s="299">
        <v>0</v>
      </c>
      <c r="AW199" s="297">
        <v>0</v>
      </c>
      <c r="AX199" s="297">
        <v>0</v>
      </c>
      <c r="AY199" s="297">
        <v>0</v>
      </c>
      <c r="AZ199" s="297">
        <v>0</v>
      </c>
      <c r="BA199" s="297">
        <v>0</v>
      </c>
      <c r="BB199" s="297">
        <v>0</v>
      </c>
      <c r="BC199" s="297">
        <v>0</v>
      </c>
      <c r="BD199" s="397">
        <v>0</v>
      </c>
      <c r="BE199" s="297">
        <v>0</v>
      </c>
      <c r="BF199" s="297">
        <v>0</v>
      </c>
      <c r="BG199" s="297">
        <v>0</v>
      </c>
      <c r="BH199" s="297">
        <v>0</v>
      </c>
      <c r="BI199" s="297">
        <v>0</v>
      </c>
      <c r="BJ199" s="297">
        <v>0</v>
      </c>
      <c r="BK199" s="297">
        <v>0</v>
      </c>
      <c r="BL199" s="299">
        <v>0</v>
      </c>
      <c r="BM199" s="297">
        <v>0</v>
      </c>
      <c r="BN199" s="297">
        <v>0</v>
      </c>
      <c r="BO199" s="297">
        <v>0</v>
      </c>
      <c r="BP199" s="297">
        <v>0</v>
      </c>
      <c r="BQ199" s="297">
        <v>0</v>
      </c>
      <c r="BR199" s="297">
        <v>0</v>
      </c>
      <c r="BS199" s="297">
        <v>0</v>
      </c>
      <c r="BT199" s="397">
        <v>0</v>
      </c>
      <c r="BU199" s="297">
        <v>0</v>
      </c>
      <c r="BV199" s="297">
        <v>0</v>
      </c>
      <c r="BW199" s="297">
        <v>0</v>
      </c>
      <c r="BX199" s="297">
        <v>0</v>
      </c>
      <c r="BY199" s="297">
        <v>0</v>
      </c>
      <c r="BZ199" s="297">
        <v>0</v>
      </c>
      <c r="CA199" s="297">
        <v>0</v>
      </c>
      <c r="CB199" s="299">
        <v>0</v>
      </c>
      <c r="CC199" s="297">
        <v>0</v>
      </c>
      <c r="CD199" s="297">
        <v>0</v>
      </c>
      <c r="CE199" s="297">
        <v>0</v>
      </c>
      <c r="CF199" s="297">
        <v>0</v>
      </c>
      <c r="CG199" s="297">
        <v>0</v>
      </c>
      <c r="CH199" s="297">
        <v>0</v>
      </c>
      <c r="CI199" s="297">
        <v>0</v>
      </c>
    </row>
    <row r="200" spans="1:87">
      <c r="A200" s="295">
        <v>36003</v>
      </c>
      <c r="B200" s="296" t="s">
        <v>551</v>
      </c>
      <c r="C200" s="299">
        <v>-506577</v>
      </c>
      <c r="D200" s="297">
        <v>-533553</v>
      </c>
      <c r="E200" s="297">
        <v>-85025</v>
      </c>
      <c r="F200" s="297">
        <v>196132</v>
      </c>
      <c r="G200" s="297">
        <v>0</v>
      </c>
      <c r="H200" s="297">
        <v>0</v>
      </c>
      <c r="I200" s="297">
        <v>-929023</v>
      </c>
      <c r="J200" s="300">
        <v>10299222</v>
      </c>
      <c r="K200" s="301">
        <v>12149892</v>
      </c>
      <c r="L200" s="301">
        <v>8791974</v>
      </c>
      <c r="M200" s="301">
        <v>8502931</v>
      </c>
      <c r="N200" s="301">
        <v>12615502</v>
      </c>
      <c r="O200" s="300">
        <v>865781.35848290008</v>
      </c>
      <c r="P200" s="301">
        <v>572796.68000000005</v>
      </c>
      <c r="Q200" s="301">
        <v>292984.67848290002</v>
      </c>
      <c r="R200" s="398">
        <v>6.8900000000000003E-2</v>
      </c>
      <c r="S200" s="399">
        <v>3.8649970000000002E-4</v>
      </c>
      <c r="T200" s="400">
        <v>10299222</v>
      </c>
      <c r="U200" s="400">
        <v>8313449.6371552981</v>
      </c>
      <c r="V200" s="401">
        <v>1.2388626201534547</v>
      </c>
      <c r="W200" s="401">
        <v>0.1072915126032212</v>
      </c>
      <c r="X200" s="397">
        <v>1043236</v>
      </c>
      <c r="Y200" s="297">
        <v>340285</v>
      </c>
      <c r="Z200" s="297">
        <v>340285</v>
      </c>
      <c r="AA200" s="297">
        <v>340285</v>
      </c>
      <c r="AB200" s="297">
        <v>22381</v>
      </c>
      <c r="AC200" s="297">
        <v>0</v>
      </c>
      <c r="AD200" s="297">
        <v>0</v>
      </c>
      <c r="AE200" s="297">
        <v>1043236</v>
      </c>
      <c r="AF200" s="299">
        <v>525828</v>
      </c>
      <c r="AG200" s="299">
        <v>261997</v>
      </c>
      <c r="AH200" s="299">
        <v>177464</v>
      </c>
      <c r="AI200" s="299">
        <v>86367</v>
      </c>
      <c r="AJ200" s="299">
        <v>0</v>
      </c>
      <c r="AK200" s="299">
        <v>0</v>
      </c>
      <c r="AL200" s="299">
        <v>0</v>
      </c>
      <c r="AM200" s="297">
        <v>525828</v>
      </c>
      <c r="AN200" s="397">
        <v>1115719</v>
      </c>
      <c r="AO200" s="297">
        <v>398328</v>
      </c>
      <c r="AP200" s="297">
        <v>280774</v>
      </c>
      <c r="AQ200" s="297">
        <v>280774</v>
      </c>
      <c r="AR200" s="297">
        <v>155843</v>
      </c>
      <c r="AS200" s="297">
        <v>0</v>
      </c>
      <c r="AT200" s="297">
        <v>0</v>
      </c>
      <c r="AU200" s="297">
        <v>1115719</v>
      </c>
      <c r="AV200" s="299">
        <v>2747749</v>
      </c>
      <c r="AW200" s="297">
        <v>1033798</v>
      </c>
      <c r="AX200" s="297">
        <v>1033798</v>
      </c>
      <c r="AY200" s="297">
        <v>680153</v>
      </c>
      <c r="AZ200" s="297">
        <v>0</v>
      </c>
      <c r="BA200" s="297">
        <v>0</v>
      </c>
      <c r="BB200" s="297">
        <v>0</v>
      </c>
      <c r="BC200" s="297">
        <v>2747749</v>
      </c>
      <c r="BD200" s="397">
        <v>93731</v>
      </c>
      <c r="BE200" s="297">
        <v>31894</v>
      </c>
      <c r="BF200" s="297">
        <v>27848</v>
      </c>
      <c r="BG200" s="297">
        <v>27848</v>
      </c>
      <c r="BH200" s="297">
        <v>6141</v>
      </c>
      <c r="BI200" s="297">
        <v>0</v>
      </c>
      <c r="BJ200" s="297">
        <v>0</v>
      </c>
      <c r="BK200" s="297">
        <v>93731</v>
      </c>
      <c r="BL200" s="299">
        <v>11456</v>
      </c>
      <c r="BM200" s="297">
        <v>5728</v>
      </c>
      <c r="BN200" s="297">
        <v>5728</v>
      </c>
      <c r="BO200" s="297">
        <v>0</v>
      </c>
      <c r="BP200" s="297">
        <v>0</v>
      </c>
      <c r="BQ200" s="297">
        <v>0</v>
      </c>
      <c r="BR200" s="297">
        <v>0</v>
      </c>
      <c r="BS200" s="297">
        <v>11456</v>
      </c>
      <c r="BT200" s="397">
        <v>113415</v>
      </c>
      <c r="BU200" s="297">
        <v>34530</v>
      </c>
      <c r="BV200" s="297">
        <v>34530</v>
      </c>
      <c r="BW200" s="297">
        <v>32587</v>
      </c>
      <c r="BX200" s="297">
        <v>11767</v>
      </c>
      <c r="BY200" s="297">
        <v>0</v>
      </c>
      <c r="BZ200" s="297">
        <v>0</v>
      </c>
      <c r="CA200" s="297">
        <v>113415</v>
      </c>
      <c r="CB200" s="299">
        <v>10091</v>
      </c>
      <c r="CC200" s="297">
        <v>10091</v>
      </c>
      <c r="CD200" s="297">
        <v>0</v>
      </c>
      <c r="CE200" s="297">
        <v>0</v>
      </c>
      <c r="CF200" s="297">
        <v>0</v>
      </c>
      <c r="CG200" s="297">
        <v>0</v>
      </c>
      <c r="CH200" s="297">
        <v>0</v>
      </c>
      <c r="CI200" s="297">
        <v>10091</v>
      </c>
    </row>
    <row r="201" spans="1:87">
      <c r="A201" s="295">
        <v>36004</v>
      </c>
      <c r="B201" s="296" t="s">
        <v>552</v>
      </c>
      <c r="C201" s="299">
        <v>-43351</v>
      </c>
      <c r="D201" s="297">
        <v>-335467</v>
      </c>
      <c r="E201" s="297">
        <v>-147658</v>
      </c>
      <c r="F201" s="297">
        <v>-4543</v>
      </c>
      <c r="G201" s="297">
        <v>0</v>
      </c>
      <c r="H201" s="297">
        <v>0</v>
      </c>
      <c r="I201" s="297">
        <v>-531019</v>
      </c>
      <c r="J201" s="300">
        <v>7651044</v>
      </c>
      <c r="K201" s="301">
        <v>9025862</v>
      </c>
      <c r="L201" s="301">
        <v>6531345</v>
      </c>
      <c r="M201" s="301">
        <v>6316622</v>
      </c>
      <c r="N201" s="301">
        <v>9371752</v>
      </c>
      <c r="O201" s="300">
        <v>643168.07791409991</v>
      </c>
      <c r="P201" s="301">
        <v>402575.89</v>
      </c>
      <c r="Q201" s="301">
        <v>240592.18791409989</v>
      </c>
      <c r="R201" s="398">
        <v>6.8900000000000003E-2</v>
      </c>
      <c r="S201" s="399">
        <v>2.8712129999999998E-4</v>
      </c>
      <c r="T201" s="400">
        <v>7651044</v>
      </c>
      <c r="U201" s="400">
        <v>5842901.1611030474</v>
      </c>
      <c r="V201" s="401">
        <v>1.3094597681942652</v>
      </c>
      <c r="W201" s="401">
        <v>0.1072915126032212</v>
      </c>
      <c r="X201" s="397">
        <v>1077975</v>
      </c>
      <c r="Y201" s="297">
        <v>524750</v>
      </c>
      <c r="Z201" s="297">
        <v>315471</v>
      </c>
      <c r="AA201" s="297">
        <v>237754</v>
      </c>
      <c r="AB201" s="297">
        <v>0</v>
      </c>
      <c r="AC201" s="297">
        <v>0</v>
      </c>
      <c r="AD201" s="297">
        <v>0</v>
      </c>
      <c r="AE201" s="297">
        <v>1077975</v>
      </c>
      <c r="AF201" s="299">
        <v>534476</v>
      </c>
      <c r="AG201" s="299">
        <v>133619</v>
      </c>
      <c r="AH201" s="299">
        <v>133619</v>
      </c>
      <c r="AI201" s="299">
        <v>133619</v>
      </c>
      <c r="AJ201" s="299">
        <v>133619</v>
      </c>
      <c r="AK201" s="299">
        <v>0</v>
      </c>
      <c r="AL201" s="299">
        <v>0</v>
      </c>
      <c r="AM201" s="297">
        <v>534476</v>
      </c>
      <c r="AN201" s="397">
        <v>828841</v>
      </c>
      <c r="AO201" s="297">
        <v>295908</v>
      </c>
      <c r="AP201" s="297">
        <v>208580</v>
      </c>
      <c r="AQ201" s="297">
        <v>208580</v>
      </c>
      <c r="AR201" s="297">
        <v>115772</v>
      </c>
      <c r="AS201" s="297">
        <v>0</v>
      </c>
      <c r="AT201" s="297">
        <v>0</v>
      </c>
      <c r="AU201" s="297">
        <v>828841</v>
      </c>
      <c r="AV201" s="299">
        <v>2041237</v>
      </c>
      <c r="AW201" s="297">
        <v>767984</v>
      </c>
      <c r="AX201" s="297">
        <v>767984</v>
      </c>
      <c r="AY201" s="297">
        <v>505269</v>
      </c>
      <c r="AZ201" s="297">
        <v>0</v>
      </c>
      <c r="BA201" s="297">
        <v>0</v>
      </c>
      <c r="BB201" s="297">
        <v>0</v>
      </c>
      <c r="BC201" s="297">
        <v>2041237</v>
      </c>
      <c r="BD201" s="397">
        <v>69631</v>
      </c>
      <c r="BE201" s="297">
        <v>23693</v>
      </c>
      <c r="BF201" s="297">
        <v>20688</v>
      </c>
      <c r="BG201" s="297">
        <v>20688</v>
      </c>
      <c r="BH201" s="297">
        <v>4562</v>
      </c>
      <c r="BI201" s="297">
        <v>0</v>
      </c>
      <c r="BJ201" s="297">
        <v>0</v>
      </c>
      <c r="BK201" s="297">
        <v>69631</v>
      </c>
      <c r="BL201" s="299">
        <v>8510</v>
      </c>
      <c r="BM201" s="297">
        <v>4255</v>
      </c>
      <c r="BN201" s="297">
        <v>4255</v>
      </c>
      <c r="BO201" s="297">
        <v>0</v>
      </c>
      <c r="BP201" s="297">
        <v>0</v>
      </c>
      <c r="BQ201" s="297">
        <v>0</v>
      </c>
      <c r="BR201" s="297">
        <v>0</v>
      </c>
      <c r="BS201" s="297">
        <v>8510</v>
      </c>
      <c r="BT201" s="397">
        <v>84253</v>
      </c>
      <c r="BU201" s="297">
        <v>25651</v>
      </c>
      <c r="BV201" s="297">
        <v>25651</v>
      </c>
      <c r="BW201" s="297">
        <v>24208</v>
      </c>
      <c r="BX201" s="297">
        <v>8742</v>
      </c>
      <c r="BY201" s="297">
        <v>0</v>
      </c>
      <c r="BZ201" s="297">
        <v>0</v>
      </c>
      <c r="CA201" s="297">
        <v>84253</v>
      </c>
      <c r="CB201" s="299">
        <v>7496</v>
      </c>
      <c r="CC201" s="297">
        <v>7496</v>
      </c>
      <c r="CD201" s="297">
        <v>0</v>
      </c>
      <c r="CE201" s="297">
        <v>0</v>
      </c>
      <c r="CF201" s="297">
        <v>0</v>
      </c>
      <c r="CG201" s="297">
        <v>0</v>
      </c>
      <c r="CH201" s="297">
        <v>0</v>
      </c>
      <c r="CI201" s="297">
        <v>7496</v>
      </c>
    </row>
    <row r="202" spans="1:87">
      <c r="A202" s="295">
        <v>36005</v>
      </c>
      <c r="B202" s="296" t="s">
        <v>553</v>
      </c>
      <c r="C202" s="299">
        <v>-10147176</v>
      </c>
      <c r="D202" s="297">
        <v>-9901326</v>
      </c>
      <c r="E202" s="297">
        <v>-5298755</v>
      </c>
      <c r="F202" s="297">
        <v>1114925</v>
      </c>
      <c r="G202" s="297">
        <v>0</v>
      </c>
      <c r="H202" s="297">
        <v>0</v>
      </c>
      <c r="I202" s="297">
        <v>-24232332</v>
      </c>
      <c r="J202" s="300">
        <v>97754959</v>
      </c>
      <c r="K202" s="301">
        <v>115320575</v>
      </c>
      <c r="L202" s="301">
        <v>83448928</v>
      </c>
      <c r="M202" s="301">
        <v>80705482</v>
      </c>
      <c r="N202" s="301">
        <v>119739900</v>
      </c>
      <c r="O202" s="300">
        <v>8217554.5740945991</v>
      </c>
      <c r="P202" s="301">
        <v>4927701.8199999994</v>
      </c>
      <c r="Q202" s="301">
        <v>3289852.7540945997</v>
      </c>
      <c r="R202" s="398">
        <v>6.8900000000000003E-2</v>
      </c>
      <c r="S202" s="399">
        <v>3.6684577999999998E-3</v>
      </c>
      <c r="T202" s="400">
        <v>97754959</v>
      </c>
      <c r="U202" s="400">
        <v>71519620.029027566</v>
      </c>
      <c r="V202" s="401">
        <v>1.3668271582025231</v>
      </c>
      <c r="W202" s="401">
        <v>0.1072915126032212</v>
      </c>
      <c r="X202" s="397">
        <v>0</v>
      </c>
      <c r="Y202" s="297">
        <v>0</v>
      </c>
      <c r="Z202" s="297">
        <v>0</v>
      </c>
      <c r="AA202" s="297">
        <v>0</v>
      </c>
      <c r="AB202" s="297">
        <v>0</v>
      </c>
      <c r="AC202" s="297">
        <v>0</v>
      </c>
      <c r="AD202" s="297">
        <v>0</v>
      </c>
      <c r="AE202" s="297">
        <v>0</v>
      </c>
      <c r="AF202" s="299">
        <v>10503545</v>
      </c>
      <c r="AG202" s="299">
        <v>4595933</v>
      </c>
      <c r="AH202" s="299">
        <v>3291701</v>
      </c>
      <c r="AI202" s="299">
        <v>2081677</v>
      </c>
      <c r="AJ202" s="299">
        <v>534234</v>
      </c>
      <c r="AK202" s="299">
        <v>0</v>
      </c>
      <c r="AL202" s="299">
        <v>0</v>
      </c>
      <c r="AM202" s="297">
        <v>10503545</v>
      </c>
      <c r="AN202" s="397">
        <v>10589838</v>
      </c>
      <c r="AO202" s="297">
        <v>3780722</v>
      </c>
      <c r="AP202" s="297">
        <v>2664965</v>
      </c>
      <c r="AQ202" s="297">
        <v>2664965</v>
      </c>
      <c r="AR202" s="297">
        <v>1479185</v>
      </c>
      <c r="AS202" s="297">
        <v>0</v>
      </c>
      <c r="AT202" s="297">
        <v>0</v>
      </c>
      <c r="AU202" s="297">
        <v>10589838</v>
      </c>
      <c r="AV202" s="299">
        <v>26080234</v>
      </c>
      <c r="AW202" s="297">
        <v>9812285</v>
      </c>
      <c r="AX202" s="297">
        <v>9812285</v>
      </c>
      <c r="AY202" s="297">
        <v>6455665</v>
      </c>
      <c r="AZ202" s="297">
        <v>0</v>
      </c>
      <c r="BA202" s="297">
        <v>0</v>
      </c>
      <c r="BB202" s="297">
        <v>0</v>
      </c>
      <c r="BC202" s="297">
        <v>26080234</v>
      </c>
      <c r="BD202" s="397">
        <v>889646</v>
      </c>
      <c r="BE202" s="297">
        <v>302724</v>
      </c>
      <c r="BF202" s="297">
        <v>264319</v>
      </c>
      <c r="BG202" s="297">
        <v>264319</v>
      </c>
      <c r="BH202" s="297">
        <v>58284</v>
      </c>
      <c r="BI202" s="297">
        <v>0</v>
      </c>
      <c r="BJ202" s="297">
        <v>0</v>
      </c>
      <c r="BK202" s="297">
        <v>889646</v>
      </c>
      <c r="BL202" s="299">
        <v>108728</v>
      </c>
      <c r="BM202" s="297">
        <v>54364</v>
      </c>
      <c r="BN202" s="297">
        <v>54364</v>
      </c>
      <c r="BO202" s="297">
        <v>0</v>
      </c>
      <c r="BP202" s="297">
        <v>0</v>
      </c>
      <c r="BQ202" s="297">
        <v>0</v>
      </c>
      <c r="BR202" s="297">
        <v>0</v>
      </c>
      <c r="BS202" s="297">
        <v>108728</v>
      </c>
      <c r="BT202" s="397">
        <v>1076473</v>
      </c>
      <c r="BU202" s="297">
        <v>327741</v>
      </c>
      <c r="BV202" s="297">
        <v>327741</v>
      </c>
      <c r="BW202" s="297">
        <v>309302</v>
      </c>
      <c r="BX202" s="297">
        <v>111690</v>
      </c>
      <c r="BY202" s="297">
        <v>0</v>
      </c>
      <c r="BZ202" s="297">
        <v>0</v>
      </c>
      <c r="CA202" s="297">
        <v>1076473</v>
      </c>
      <c r="CB202" s="299">
        <v>95780</v>
      </c>
      <c r="CC202" s="297">
        <v>95780</v>
      </c>
      <c r="CD202" s="297">
        <v>0</v>
      </c>
      <c r="CE202" s="297">
        <v>0</v>
      </c>
      <c r="CF202" s="297">
        <v>0</v>
      </c>
      <c r="CG202" s="297">
        <v>0</v>
      </c>
      <c r="CH202" s="297">
        <v>0</v>
      </c>
      <c r="CI202" s="297">
        <v>95780</v>
      </c>
    </row>
    <row r="203" spans="1:87">
      <c r="A203" s="295">
        <v>36006</v>
      </c>
      <c r="B203" s="296" t="s">
        <v>554</v>
      </c>
      <c r="C203" s="299">
        <v>-460347</v>
      </c>
      <c r="D203" s="297">
        <v>-879010</v>
      </c>
      <c r="E203" s="297">
        <v>-290729</v>
      </c>
      <c r="F203" s="297">
        <v>550430</v>
      </c>
      <c r="G203" s="297">
        <v>0</v>
      </c>
      <c r="H203" s="297">
        <v>0</v>
      </c>
      <c r="I203" s="297">
        <v>-1079656</v>
      </c>
      <c r="J203" s="300">
        <v>18276934</v>
      </c>
      <c r="K203" s="301">
        <v>21561121</v>
      </c>
      <c r="L203" s="301">
        <v>15602181</v>
      </c>
      <c r="M203" s="301">
        <v>15089248</v>
      </c>
      <c r="N203" s="301">
        <v>22387389</v>
      </c>
      <c r="O203" s="300">
        <v>1536410.0711543001</v>
      </c>
      <c r="P203" s="301">
        <v>746499.50999999989</v>
      </c>
      <c r="Q203" s="301">
        <v>789910.56115430023</v>
      </c>
      <c r="R203" s="398">
        <v>6.8900000000000003E-2</v>
      </c>
      <c r="S203" s="399">
        <v>6.8587990000000001E-4</v>
      </c>
      <c r="T203" s="400">
        <v>18276934</v>
      </c>
      <c r="U203" s="400">
        <v>10834535.703918722</v>
      </c>
      <c r="V203" s="401">
        <v>1.6869143726564537</v>
      </c>
      <c r="W203" s="401">
        <v>0.1072915126032212</v>
      </c>
      <c r="X203" s="397">
        <v>1487172</v>
      </c>
      <c r="Y203" s="297">
        <v>577551</v>
      </c>
      <c r="Z203" s="297">
        <v>356771</v>
      </c>
      <c r="AA203" s="297">
        <v>310758</v>
      </c>
      <c r="AB203" s="297">
        <v>242092</v>
      </c>
      <c r="AC203" s="297">
        <v>0</v>
      </c>
      <c r="AD203" s="297">
        <v>0</v>
      </c>
      <c r="AE203" s="297">
        <v>1487172</v>
      </c>
      <c r="AF203" s="299">
        <v>0</v>
      </c>
      <c r="AG203" s="299">
        <v>0</v>
      </c>
      <c r="AH203" s="299">
        <v>0</v>
      </c>
      <c r="AI203" s="299">
        <v>0</v>
      </c>
      <c r="AJ203" s="299">
        <v>0</v>
      </c>
      <c r="AK203" s="299">
        <v>0</v>
      </c>
      <c r="AL203" s="299">
        <v>0</v>
      </c>
      <c r="AM203" s="297">
        <v>0</v>
      </c>
      <c r="AN203" s="397">
        <v>1979948</v>
      </c>
      <c r="AO203" s="297">
        <v>706870</v>
      </c>
      <c r="AP203" s="297">
        <v>498260</v>
      </c>
      <c r="AQ203" s="297">
        <v>498260</v>
      </c>
      <c r="AR203" s="297">
        <v>276559</v>
      </c>
      <c r="AS203" s="297">
        <v>0</v>
      </c>
      <c r="AT203" s="297">
        <v>0</v>
      </c>
      <c r="AU203" s="297">
        <v>1979948</v>
      </c>
      <c r="AV203" s="299">
        <v>4876139</v>
      </c>
      <c r="AW203" s="297">
        <v>1834572</v>
      </c>
      <c r="AX203" s="297">
        <v>1834572</v>
      </c>
      <c r="AY203" s="297">
        <v>1206995</v>
      </c>
      <c r="AZ203" s="297">
        <v>0</v>
      </c>
      <c r="BA203" s="297">
        <v>0</v>
      </c>
      <c r="BB203" s="297">
        <v>0</v>
      </c>
      <c r="BC203" s="297">
        <v>4876139</v>
      </c>
      <c r="BD203" s="397">
        <v>166334</v>
      </c>
      <c r="BE203" s="297">
        <v>56599</v>
      </c>
      <c r="BF203" s="297">
        <v>49419</v>
      </c>
      <c r="BG203" s="297">
        <v>49419</v>
      </c>
      <c r="BH203" s="297">
        <v>10897</v>
      </c>
      <c r="BI203" s="297">
        <v>0</v>
      </c>
      <c r="BJ203" s="297">
        <v>0</v>
      </c>
      <c r="BK203" s="297">
        <v>166334</v>
      </c>
      <c r="BL203" s="299">
        <v>20328</v>
      </c>
      <c r="BM203" s="297">
        <v>10164</v>
      </c>
      <c r="BN203" s="297">
        <v>10164</v>
      </c>
      <c r="BO203" s="297">
        <v>0</v>
      </c>
      <c r="BP203" s="297">
        <v>0</v>
      </c>
      <c r="BQ203" s="297">
        <v>0</v>
      </c>
      <c r="BR203" s="297">
        <v>0</v>
      </c>
      <c r="BS203" s="297">
        <v>20328</v>
      </c>
      <c r="BT203" s="397">
        <v>201265</v>
      </c>
      <c r="BU203" s="297">
        <v>61277</v>
      </c>
      <c r="BV203" s="297">
        <v>61277</v>
      </c>
      <c r="BW203" s="297">
        <v>57829</v>
      </c>
      <c r="BX203" s="297">
        <v>20882</v>
      </c>
      <c r="BY203" s="297">
        <v>0</v>
      </c>
      <c r="BZ203" s="297">
        <v>0</v>
      </c>
      <c r="CA203" s="297">
        <v>201265</v>
      </c>
      <c r="CB203" s="299">
        <v>17908</v>
      </c>
      <c r="CC203" s="297">
        <v>17908</v>
      </c>
      <c r="CD203" s="297">
        <v>0</v>
      </c>
      <c r="CE203" s="297">
        <v>0</v>
      </c>
      <c r="CF203" s="297">
        <v>0</v>
      </c>
      <c r="CG203" s="297">
        <v>0</v>
      </c>
      <c r="CH203" s="297">
        <v>0</v>
      </c>
      <c r="CI203" s="297">
        <v>17908</v>
      </c>
    </row>
    <row r="204" spans="1:87">
      <c r="A204" s="295">
        <v>36007</v>
      </c>
      <c r="B204" s="296" t="s">
        <v>555</v>
      </c>
      <c r="C204" s="299">
        <v>-36929</v>
      </c>
      <c r="D204" s="297">
        <v>-134710</v>
      </c>
      <c r="E204" s="297">
        <v>11032</v>
      </c>
      <c r="F204" s="297">
        <v>17500</v>
      </c>
      <c r="G204" s="297">
        <v>0</v>
      </c>
      <c r="H204" s="297">
        <v>0</v>
      </c>
      <c r="I204" s="297">
        <v>-143107</v>
      </c>
      <c r="J204" s="300">
        <v>6067265</v>
      </c>
      <c r="K204" s="301">
        <v>7157493</v>
      </c>
      <c r="L204" s="301">
        <v>5179346</v>
      </c>
      <c r="M204" s="301">
        <v>5009071</v>
      </c>
      <c r="N204" s="301">
        <v>7431783</v>
      </c>
      <c r="O204" s="300">
        <v>510031.18614190002</v>
      </c>
      <c r="P204" s="301">
        <v>297491.20000000001</v>
      </c>
      <c r="Q204" s="301">
        <v>212539.98614190001</v>
      </c>
      <c r="R204" s="398">
        <v>6.8900000000000003E-2</v>
      </c>
      <c r="S204" s="399">
        <v>2.276867E-4</v>
      </c>
      <c r="T204" s="400">
        <v>6067265</v>
      </c>
      <c r="U204" s="400">
        <v>4317724.2380261244</v>
      </c>
      <c r="V204" s="401">
        <v>1.405199745404234</v>
      </c>
      <c r="W204" s="401">
        <v>0.1072915126032212</v>
      </c>
      <c r="X204" s="397">
        <v>1125467</v>
      </c>
      <c r="Y204" s="297">
        <v>418157</v>
      </c>
      <c r="Z204" s="297">
        <v>386065</v>
      </c>
      <c r="AA204" s="297">
        <v>321245</v>
      </c>
      <c r="AB204" s="297">
        <v>0</v>
      </c>
      <c r="AC204" s="297">
        <v>0</v>
      </c>
      <c r="AD204" s="297">
        <v>0</v>
      </c>
      <c r="AE204" s="297">
        <v>1125467</v>
      </c>
      <c r="AF204" s="299">
        <v>416483</v>
      </c>
      <c r="AG204" s="299">
        <v>110542</v>
      </c>
      <c r="AH204" s="299">
        <v>110542</v>
      </c>
      <c r="AI204" s="299">
        <v>110542</v>
      </c>
      <c r="AJ204" s="299">
        <v>84857</v>
      </c>
      <c r="AK204" s="299">
        <v>0</v>
      </c>
      <c r="AL204" s="299">
        <v>0</v>
      </c>
      <c r="AM204" s="297">
        <v>416483</v>
      </c>
      <c r="AN204" s="397">
        <v>657269</v>
      </c>
      <c r="AO204" s="297">
        <v>234654</v>
      </c>
      <c r="AP204" s="297">
        <v>165404</v>
      </c>
      <c r="AQ204" s="297">
        <v>165404</v>
      </c>
      <c r="AR204" s="297">
        <v>91807</v>
      </c>
      <c r="AS204" s="297">
        <v>0</v>
      </c>
      <c r="AT204" s="297">
        <v>0</v>
      </c>
      <c r="AU204" s="297">
        <v>657269</v>
      </c>
      <c r="AV204" s="299">
        <v>1618697</v>
      </c>
      <c r="AW204" s="297">
        <v>609010</v>
      </c>
      <c r="AX204" s="297">
        <v>609010</v>
      </c>
      <c r="AY204" s="297">
        <v>400678</v>
      </c>
      <c r="AZ204" s="297">
        <v>0</v>
      </c>
      <c r="BA204" s="297">
        <v>0</v>
      </c>
      <c r="BB204" s="297">
        <v>0</v>
      </c>
      <c r="BC204" s="297">
        <v>1618697</v>
      </c>
      <c r="BD204" s="397">
        <v>55216</v>
      </c>
      <c r="BE204" s="297">
        <v>18789</v>
      </c>
      <c r="BF204" s="297">
        <v>16405</v>
      </c>
      <c r="BG204" s="297">
        <v>16405</v>
      </c>
      <c r="BH204" s="297">
        <v>3617</v>
      </c>
      <c r="BI204" s="297">
        <v>0</v>
      </c>
      <c r="BJ204" s="297">
        <v>0</v>
      </c>
      <c r="BK204" s="297">
        <v>55216</v>
      </c>
      <c r="BL204" s="299">
        <v>6748</v>
      </c>
      <c r="BM204" s="297">
        <v>3374</v>
      </c>
      <c r="BN204" s="297">
        <v>3374</v>
      </c>
      <c r="BO204" s="297">
        <v>0</v>
      </c>
      <c r="BP204" s="297">
        <v>0</v>
      </c>
      <c r="BQ204" s="297">
        <v>0</v>
      </c>
      <c r="BR204" s="297">
        <v>0</v>
      </c>
      <c r="BS204" s="297">
        <v>6748</v>
      </c>
      <c r="BT204" s="397">
        <v>66812</v>
      </c>
      <c r="BU204" s="297">
        <v>20342</v>
      </c>
      <c r="BV204" s="297">
        <v>20342</v>
      </c>
      <c r="BW204" s="297">
        <v>19197</v>
      </c>
      <c r="BX204" s="297">
        <v>6932</v>
      </c>
      <c r="BY204" s="297">
        <v>0</v>
      </c>
      <c r="BZ204" s="297">
        <v>0</v>
      </c>
      <c r="CA204" s="297">
        <v>66812</v>
      </c>
      <c r="CB204" s="299">
        <v>5945</v>
      </c>
      <c r="CC204" s="297">
        <v>5945</v>
      </c>
      <c r="CD204" s="297">
        <v>0</v>
      </c>
      <c r="CE204" s="297">
        <v>0</v>
      </c>
      <c r="CF204" s="297">
        <v>0</v>
      </c>
      <c r="CG204" s="297">
        <v>0</v>
      </c>
      <c r="CH204" s="297">
        <v>0</v>
      </c>
      <c r="CI204" s="297">
        <v>5945</v>
      </c>
    </row>
    <row r="205" spans="1:87">
      <c r="A205" s="295">
        <v>36008</v>
      </c>
      <c r="B205" s="296" t="s">
        <v>556</v>
      </c>
      <c r="C205" s="299">
        <v>-662970</v>
      </c>
      <c r="D205" s="297">
        <v>-765337</v>
      </c>
      <c r="E205" s="297">
        <v>-278173</v>
      </c>
      <c r="F205" s="297">
        <v>299724</v>
      </c>
      <c r="G205" s="297">
        <v>0</v>
      </c>
      <c r="H205" s="297">
        <v>0</v>
      </c>
      <c r="I205" s="297">
        <v>-1406756</v>
      </c>
      <c r="J205" s="300">
        <v>15512344</v>
      </c>
      <c r="K205" s="301">
        <v>18299761</v>
      </c>
      <c r="L205" s="301">
        <v>13242177</v>
      </c>
      <c r="M205" s="301">
        <v>12806830</v>
      </c>
      <c r="N205" s="301">
        <v>19001046</v>
      </c>
      <c r="O205" s="300">
        <v>1304010.8775753002</v>
      </c>
      <c r="P205" s="301">
        <v>653781.46999999974</v>
      </c>
      <c r="Q205" s="301">
        <v>650229.40757530043</v>
      </c>
      <c r="R205" s="398">
        <v>6.8900000000000003E-2</v>
      </c>
      <c r="S205" s="399">
        <v>5.8213290000000005E-4</v>
      </c>
      <c r="T205" s="400">
        <v>15512344</v>
      </c>
      <c r="U205" s="400">
        <v>9488845.7184325065</v>
      </c>
      <c r="V205" s="401">
        <v>1.6347977889309107</v>
      </c>
      <c r="W205" s="401">
        <v>0.1072915126032212</v>
      </c>
      <c r="X205" s="397">
        <v>1017612</v>
      </c>
      <c r="Y205" s="297">
        <v>343591</v>
      </c>
      <c r="Z205" s="297">
        <v>343591</v>
      </c>
      <c r="AA205" s="297">
        <v>292405</v>
      </c>
      <c r="AB205" s="297">
        <v>38025</v>
      </c>
      <c r="AC205" s="297">
        <v>0</v>
      </c>
      <c r="AD205" s="297">
        <v>0</v>
      </c>
      <c r="AE205" s="297">
        <v>1017612</v>
      </c>
      <c r="AF205" s="299">
        <v>245803</v>
      </c>
      <c r="AG205" s="299">
        <v>125657</v>
      </c>
      <c r="AH205" s="299">
        <v>60073</v>
      </c>
      <c r="AI205" s="299">
        <v>60073</v>
      </c>
      <c r="AJ205" s="299">
        <v>0</v>
      </c>
      <c r="AK205" s="299">
        <v>0</v>
      </c>
      <c r="AL205" s="299">
        <v>0</v>
      </c>
      <c r="AM205" s="297">
        <v>245803</v>
      </c>
      <c r="AN205" s="397">
        <v>1680459</v>
      </c>
      <c r="AO205" s="297">
        <v>599948</v>
      </c>
      <c r="AP205" s="297">
        <v>422893</v>
      </c>
      <c r="AQ205" s="297">
        <v>422893</v>
      </c>
      <c r="AR205" s="297">
        <v>234726</v>
      </c>
      <c r="AS205" s="297">
        <v>0</v>
      </c>
      <c r="AT205" s="297">
        <v>0</v>
      </c>
      <c r="AU205" s="297">
        <v>1680459</v>
      </c>
      <c r="AV205" s="299">
        <v>4138568</v>
      </c>
      <c r="AW205" s="297">
        <v>1557072</v>
      </c>
      <c r="AX205" s="297">
        <v>1557072</v>
      </c>
      <c r="AY205" s="297">
        <v>1024424</v>
      </c>
      <c r="AZ205" s="297">
        <v>0</v>
      </c>
      <c r="BA205" s="297">
        <v>0</v>
      </c>
      <c r="BB205" s="297">
        <v>0</v>
      </c>
      <c r="BC205" s="297">
        <v>4138568</v>
      </c>
      <c r="BD205" s="397">
        <v>141175</v>
      </c>
      <c r="BE205" s="297">
        <v>48038</v>
      </c>
      <c r="BF205" s="297">
        <v>41944</v>
      </c>
      <c r="BG205" s="297">
        <v>41944</v>
      </c>
      <c r="BH205" s="297">
        <v>9249</v>
      </c>
      <c r="BI205" s="297">
        <v>0</v>
      </c>
      <c r="BJ205" s="297">
        <v>0</v>
      </c>
      <c r="BK205" s="297">
        <v>141175</v>
      </c>
      <c r="BL205" s="299">
        <v>17254</v>
      </c>
      <c r="BM205" s="297">
        <v>8627</v>
      </c>
      <c r="BN205" s="297">
        <v>8627</v>
      </c>
      <c r="BO205" s="297">
        <v>0</v>
      </c>
      <c r="BP205" s="297">
        <v>0</v>
      </c>
      <c r="BQ205" s="297">
        <v>0</v>
      </c>
      <c r="BR205" s="297">
        <v>0</v>
      </c>
      <c r="BS205" s="297">
        <v>17254</v>
      </c>
      <c r="BT205" s="397">
        <v>170821</v>
      </c>
      <c r="BU205" s="297">
        <v>52008</v>
      </c>
      <c r="BV205" s="297">
        <v>52008</v>
      </c>
      <c r="BW205" s="297">
        <v>49082</v>
      </c>
      <c r="BX205" s="297">
        <v>17724</v>
      </c>
      <c r="BY205" s="297">
        <v>0</v>
      </c>
      <c r="BZ205" s="297">
        <v>0</v>
      </c>
      <c r="CA205" s="297">
        <v>170821</v>
      </c>
      <c r="CB205" s="299">
        <v>15199</v>
      </c>
      <c r="CC205" s="297">
        <v>15199</v>
      </c>
      <c r="CD205" s="297">
        <v>0</v>
      </c>
      <c r="CE205" s="297">
        <v>0</v>
      </c>
      <c r="CF205" s="297">
        <v>0</v>
      </c>
      <c r="CG205" s="297">
        <v>0</v>
      </c>
      <c r="CH205" s="297">
        <v>0</v>
      </c>
      <c r="CI205" s="297">
        <v>15199</v>
      </c>
    </row>
    <row r="206" spans="1:87">
      <c r="A206" s="295">
        <v>36009</v>
      </c>
      <c r="B206" s="296" t="s">
        <v>557</v>
      </c>
      <c r="C206" s="299">
        <v>-496019</v>
      </c>
      <c r="D206" s="297">
        <v>-347947</v>
      </c>
      <c r="E206" s="297">
        <v>-233621</v>
      </c>
      <c r="F206" s="297">
        <v>-71939</v>
      </c>
      <c r="G206" s="297">
        <v>0</v>
      </c>
      <c r="H206" s="297">
        <v>0</v>
      </c>
      <c r="I206" s="297">
        <v>-1149526</v>
      </c>
      <c r="J206" s="300">
        <v>1807503</v>
      </c>
      <c r="K206" s="301">
        <v>2132294</v>
      </c>
      <c r="L206" s="301">
        <v>1542982</v>
      </c>
      <c r="M206" s="301">
        <v>1492256</v>
      </c>
      <c r="N206" s="301">
        <v>2214008</v>
      </c>
      <c r="O206" s="300">
        <v>151943.7383271</v>
      </c>
      <c r="P206" s="301">
        <v>74292.199999999983</v>
      </c>
      <c r="Q206" s="301">
        <v>77651.538327100017</v>
      </c>
      <c r="R206" s="398">
        <v>6.8900000000000003E-2</v>
      </c>
      <c r="S206" s="399">
        <v>6.78303E-5</v>
      </c>
      <c r="T206" s="400">
        <v>1807503</v>
      </c>
      <c r="U206" s="400">
        <v>1078261.2481857762</v>
      </c>
      <c r="V206" s="401">
        <v>1.6763126775085411</v>
      </c>
      <c r="W206" s="401">
        <v>0.1072915126032212</v>
      </c>
      <c r="X206" s="397">
        <v>45066</v>
      </c>
      <c r="Y206" s="297">
        <v>15022</v>
      </c>
      <c r="Z206" s="297">
        <v>15022</v>
      </c>
      <c r="AA206" s="297">
        <v>15022</v>
      </c>
      <c r="AB206" s="297">
        <v>0</v>
      </c>
      <c r="AC206" s="297">
        <v>0</v>
      </c>
      <c r="AD206" s="297">
        <v>0</v>
      </c>
      <c r="AE206" s="297">
        <v>45066</v>
      </c>
      <c r="AF206" s="299">
        <v>940745</v>
      </c>
      <c r="AG206" s="299">
        <v>408398</v>
      </c>
      <c r="AH206" s="299">
        <v>240756</v>
      </c>
      <c r="AI206" s="299">
        <v>189159</v>
      </c>
      <c r="AJ206" s="299">
        <v>102432</v>
      </c>
      <c r="AK206" s="299">
        <v>0</v>
      </c>
      <c r="AL206" s="299">
        <v>0</v>
      </c>
      <c r="AM206" s="297">
        <v>940745</v>
      </c>
      <c r="AN206" s="397">
        <v>195808</v>
      </c>
      <c r="AO206" s="297">
        <v>69906</v>
      </c>
      <c r="AP206" s="297">
        <v>49276</v>
      </c>
      <c r="AQ206" s="297">
        <v>49276</v>
      </c>
      <c r="AR206" s="297">
        <v>27350</v>
      </c>
      <c r="AS206" s="297">
        <v>0</v>
      </c>
      <c r="AT206" s="297">
        <v>0</v>
      </c>
      <c r="AU206" s="297">
        <v>195808</v>
      </c>
      <c r="AV206" s="299">
        <v>482227</v>
      </c>
      <c r="AW206" s="297">
        <v>181431</v>
      </c>
      <c r="AX206" s="297">
        <v>181431</v>
      </c>
      <c r="AY206" s="297">
        <v>119366</v>
      </c>
      <c r="AZ206" s="297">
        <v>0</v>
      </c>
      <c r="BA206" s="297">
        <v>0</v>
      </c>
      <c r="BB206" s="297">
        <v>0</v>
      </c>
      <c r="BC206" s="297">
        <v>482227</v>
      </c>
      <c r="BD206" s="397">
        <v>16449</v>
      </c>
      <c r="BE206" s="297">
        <v>5597</v>
      </c>
      <c r="BF206" s="297">
        <v>4887</v>
      </c>
      <c r="BG206" s="297">
        <v>4887</v>
      </c>
      <c r="BH206" s="297">
        <v>1078</v>
      </c>
      <c r="BI206" s="297">
        <v>0</v>
      </c>
      <c r="BJ206" s="297">
        <v>0</v>
      </c>
      <c r="BK206" s="297">
        <v>16449</v>
      </c>
      <c r="BL206" s="299">
        <v>2010</v>
      </c>
      <c r="BM206" s="297">
        <v>1005</v>
      </c>
      <c r="BN206" s="297">
        <v>1005</v>
      </c>
      <c r="BO206" s="297">
        <v>0</v>
      </c>
      <c r="BP206" s="297">
        <v>0</v>
      </c>
      <c r="BQ206" s="297">
        <v>0</v>
      </c>
      <c r="BR206" s="297">
        <v>0</v>
      </c>
      <c r="BS206" s="297">
        <v>2010</v>
      </c>
      <c r="BT206" s="397">
        <v>19904</v>
      </c>
      <c r="BU206" s="297">
        <v>6060</v>
      </c>
      <c r="BV206" s="297">
        <v>6060</v>
      </c>
      <c r="BW206" s="297">
        <v>5719</v>
      </c>
      <c r="BX206" s="297">
        <v>2065</v>
      </c>
      <c r="BY206" s="297">
        <v>0</v>
      </c>
      <c r="BZ206" s="297">
        <v>0</v>
      </c>
      <c r="CA206" s="297">
        <v>19904</v>
      </c>
      <c r="CB206" s="299">
        <v>1771</v>
      </c>
      <c r="CC206" s="297">
        <v>1771</v>
      </c>
      <c r="CD206" s="297">
        <v>0</v>
      </c>
      <c r="CE206" s="297">
        <v>0</v>
      </c>
      <c r="CF206" s="297">
        <v>0</v>
      </c>
      <c r="CG206" s="297">
        <v>0</v>
      </c>
      <c r="CH206" s="297">
        <v>0</v>
      </c>
      <c r="CI206" s="297">
        <v>1771</v>
      </c>
    </row>
    <row r="207" spans="1:87">
      <c r="A207" s="295">
        <v>36100</v>
      </c>
      <c r="B207" s="296" t="s">
        <v>558</v>
      </c>
      <c r="C207" s="299">
        <v>-941598</v>
      </c>
      <c r="D207" s="297">
        <v>-1055490</v>
      </c>
      <c r="E207" s="297">
        <v>-385654</v>
      </c>
      <c r="F207" s="297">
        <v>491836</v>
      </c>
      <c r="G207" s="297">
        <v>0</v>
      </c>
      <c r="H207" s="297">
        <v>0</v>
      </c>
      <c r="I207" s="297">
        <v>-1890906</v>
      </c>
      <c r="J207" s="300">
        <v>17341879</v>
      </c>
      <c r="K207" s="301">
        <v>20458046</v>
      </c>
      <c r="L207" s="301">
        <v>14803967</v>
      </c>
      <c r="M207" s="301">
        <v>14317275</v>
      </c>
      <c r="N207" s="301">
        <v>21242041</v>
      </c>
      <c r="O207" s="300">
        <v>1457806.6950300001</v>
      </c>
      <c r="P207" s="301">
        <v>875815.07</v>
      </c>
      <c r="Q207" s="301">
        <v>581991.62503000011</v>
      </c>
      <c r="R207" s="398">
        <v>6.8900000000000003E-2</v>
      </c>
      <c r="S207" s="399">
        <v>6.5079000000000005E-4</v>
      </c>
      <c r="T207" s="400">
        <v>17341879</v>
      </c>
      <c r="U207" s="400">
        <v>12711394.339622641</v>
      </c>
      <c r="V207" s="401">
        <v>1.364278263789181</v>
      </c>
      <c r="W207" s="401">
        <v>0.1072915126032212</v>
      </c>
      <c r="X207" s="397">
        <v>1605925</v>
      </c>
      <c r="Y207" s="297">
        <v>468884</v>
      </c>
      <c r="Z207" s="297">
        <v>468884</v>
      </c>
      <c r="AA207" s="297">
        <v>468884</v>
      </c>
      <c r="AB207" s="297">
        <v>199273</v>
      </c>
      <c r="AC207" s="297">
        <v>0</v>
      </c>
      <c r="AD207" s="297">
        <v>0</v>
      </c>
      <c r="AE207" s="297">
        <v>1605925</v>
      </c>
      <c r="AF207" s="299">
        <v>1061323</v>
      </c>
      <c r="AG207" s="299">
        <v>425683</v>
      </c>
      <c r="AH207" s="299">
        <v>351817</v>
      </c>
      <c r="AI207" s="299">
        <v>283823</v>
      </c>
      <c r="AJ207" s="299">
        <v>0</v>
      </c>
      <c r="AK207" s="299">
        <v>0</v>
      </c>
      <c r="AL207" s="299">
        <v>0</v>
      </c>
      <c r="AM207" s="297">
        <v>1061323</v>
      </c>
      <c r="AN207" s="397">
        <v>1878653</v>
      </c>
      <c r="AO207" s="297">
        <v>670706</v>
      </c>
      <c r="AP207" s="297">
        <v>472769</v>
      </c>
      <c r="AQ207" s="297">
        <v>472769</v>
      </c>
      <c r="AR207" s="297">
        <v>262410</v>
      </c>
      <c r="AS207" s="297">
        <v>0</v>
      </c>
      <c r="AT207" s="297">
        <v>0</v>
      </c>
      <c r="AU207" s="297">
        <v>1878653</v>
      </c>
      <c r="AV207" s="299">
        <v>4626673</v>
      </c>
      <c r="AW207" s="297">
        <v>1740714</v>
      </c>
      <c r="AX207" s="297">
        <v>1740714</v>
      </c>
      <c r="AY207" s="297">
        <v>1145245</v>
      </c>
      <c r="AZ207" s="297">
        <v>0</v>
      </c>
      <c r="BA207" s="297">
        <v>0</v>
      </c>
      <c r="BB207" s="297">
        <v>0</v>
      </c>
      <c r="BC207" s="297">
        <v>4626673</v>
      </c>
      <c r="BD207" s="397">
        <v>157826</v>
      </c>
      <c r="BE207" s="297">
        <v>53704</v>
      </c>
      <c r="BF207" s="297">
        <v>46891</v>
      </c>
      <c r="BG207" s="297">
        <v>46891</v>
      </c>
      <c r="BH207" s="297">
        <v>10340</v>
      </c>
      <c r="BI207" s="297">
        <v>0</v>
      </c>
      <c r="BJ207" s="297">
        <v>0</v>
      </c>
      <c r="BK207" s="297">
        <v>157826</v>
      </c>
      <c r="BL207" s="299">
        <v>19288</v>
      </c>
      <c r="BM207" s="297">
        <v>9644</v>
      </c>
      <c r="BN207" s="297">
        <v>9644</v>
      </c>
      <c r="BO207" s="297">
        <v>0</v>
      </c>
      <c r="BP207" s="297">
        <v>0</v>
      </c>
      <c r="BQ207" s="297">
        <v>0</v>
      </c>
      <c r="BR207" s="297">
        <v>0</v>
      </c>
      <c r="BS207" s="297">
        <v>19288</v>
      </c>
      <c r="BT207" s="397">
        <v>190968</v>
      </c>
      <c r="BU207" s="297">
        <v>58142</v>
      </c>
      <c r="BV207" s="297">
        <v>58142</v>
      </c>
      <c r="BW207" s="297">
        <v>54871</v>
      </c>
      <c r="BX207" s="297">
        <v>19814</v>
      </c>
      <c r="BY207" s="297">
        <v>0</v>
      </c>
      <c r="BZ207" s="297">
        <v>0</v>
      </c>
      <c r="CA207" s="297">
        <v>190968</v>
      </c>
      <c r="CB207" s="299">
        <v>16992</v>
      </c>
      <c r="CC207" s="297">
        <v>16992</v>
      </c>
      <c r="CD207" s="297">
        <v>0</v>
      </c>
      <c r="CE207" s="297">
        <v>0</v>
      </c>
      <c r="CF207" s="297">
        <v>0</v>
      </c>
      <c r="CG207" s="297">
        <v>0</v>
      </c>
      <c r="CH207" s="297">
        <v>0</v>
      </c>
      <c r="CI207" s="297">
        <v>16992</v>
      </c>
    </row>
    <row r="208" spans="1:87">
      <c r="A208" s="295">
        <v>36102</v>
      </c>
      <c r="B208" s="296" t="s">
        <v>559</v>
      </c>
      <c r="C208" s="299">
        <v>-1550309</v>
      </c>
      <c r="D208" s="297">
        <v>-1607964</v>
      </c>
      <c r="E208" s="297">
        <v>-1864039</v>
      </c>
      <c r="F208" s="297">
        <v>0</v>
      </c>
      <c r="G208" s="297">
        <v>0</v>
      </c>
      <c r="H208" s="297">
        <v>0</v>
      </c>
      <c r="I208" s="297">
        <v>-5022312</v>
      </c>
      <c r="J208" s="300">
        <v>0</v>
      </c>
      <c r="K208" s="301">
        <v>0</v>
      </c>
      <c r="L208" s="301">
        <v>0</v>
      </c>
      <c r="M208" s="301">
        <v>0</v>
      </c>
      <c r="N208" s="301">
        <v>0</v>
      </c>
      <c r="O208" s="300">
        <v>0</v>
      </c>
      <c r="P208" s="301">
        <v>0</v>
      </c>
      <c r="Q208" s="301">
        <v>0</v>
      </c>
      <c r="R208" s="398" t="e">
        <v>#DIV/0!</v>
      </c>
      <c r="S208" s="399">
        <v>0</v>
      </c>
      <c r="T208" s="400">
        <v>0</v>
      </c>
      <c r="U208" s="400">
        <v>0</v>
      </c>
      <c r="V208" s="401" t="e">
        <v>#DIV/0!</v>
      </c>
      <c r="W208" s="401">
        <v>0.1072915126032212</v>
      </c>
      <c r="X208" s="397">
        <v>569805</v>
      </c>
      <c r="Y208" s="297">
        <v>313730</v>
      </c>
      <c r="Z208" s="297">
        <v>256075</v>
      </c>
      <c r="AA208" s="297">
        <v>0</v>
      </c>
      <c r="AB208" s="297">
        <v>0</v>
      </c>
      <c r="AC208" s="297">
        <v>0</v>
      </c>
      <c r="AD208" s="297">
        <v>0</v>
      </c>
      <c r="AE208" s="297">
        <v>569805</v>
      </c>
      <c r="AF208" s="299">
        <v>5592117</v>
      </c>
      <c r="AG208" s="299">
        <v>1864039</v>
      </c>
      <c r="AH208" s="299">
        <v>1864039</v>
      </c>
      <c r="AI208" s="299">
        <v>1864039</v>
      </c>
      <c r="AJ208" s="299">
        <v>0</v>
      </c>
      <c r="AK208" s="299">
        <v>0</v>
      </c>
      <c r="AL208" s="299">
        <v>0</v>
      </c>
      <c r="AM208" s="297">
        <v>5592117</v>
      </c>
      <c r="AN208" s="397">
        <v>0</v>
      </c>
      <c r="AO208" s="297">
        <v>0</v>
      </c>
      <c r="AP208" s="297">
        <v>0</v>
      </c>
      <c r="AQ208" s="297">
        <v>0</v>
      </c>
      <c r="AR208" s="297">
        <v>0</v>
      </c>
      <c r="AS208" s="297">
        <v>0</v>
      </c>
      <c r="AT208" s="297">
        <v>0</v>
      </c>
      <c r="AU208" s="297">
        <v>0</v>
      </c>
      <c r="AV208" s="299">
        <v>0</v>
      </c>
      <c r="AW208" s="297">
        <v>0</v>
      </c>
      <c r="AX208" s="297">
        <v>0</v>
      </c>
      <c r="AY208" s="297">
        <v>0</v>
      </c>
      <c r="AZ208" s="297">
        <v>0</v>
      </c>
      <c r="BA208" s="297">
        <v>0</v>
      </c>
      <c r="BB208" s="297">
        <v>0</v>
      </c>
      <c r="BC208" s="297">
        <v>0</v>
      </c>
      <c r="BD208" s="397">
        <v>0</v>
      </c>
      <c r="BE208" s="297">
        <v>0</v>
      </c>
      <c r="BF208" s="297">
        <v>0</v>
      </c>
      <c r="BG208" s="297">
        <v>0</v>
      </c>
      <c r="BH208" s="297">
        <v>0</v>
      </c>
      <c r="BI208" s="297">
        <v>0</v>
      </c>
      <c r="BJ208" s="297">
        <v>0</v>
      </c>
      <c r="BK208" s="297">
        <v>0</v>
      </c>
      <c r="BL208" s="299">
        <v>0</v>
      </c>
      <c r="BM208" s="297">
        <v>0</v>
      </c>
      <c r="BN208" s="297">
        <v>0</v>
      </c>
      <c r="BO208" s="297">
        <v>0</v>
      </c>
      <c r="BP208" s="297">
        <v>0</v>
      </c>
      <c r="BQ208" s="297">
        <v>0</v>
      </c>
      <c r="BR208" s="297">
        <v>0</v>
      </c>
      <c r="BS208" s="297">
        <v>0</v>
      </c>
      <c r="BT208" s="397">
        <v>0</v>
      </c>
      <c r="BU208" s="297">
        <v>0</v>
      </c>
      <c r="BV208" s="297">
        <v>0</v>
      </c>
      <c r="BW208" s="297">
        <v>0</v>
      </c>
      <c r="BX208" s="297">
        <v>0</v>
      </c>
      <c r="BY208" s="297">
        <v>0</v>
      </c>
      <c r="BZ208" s="297">
        <v>0</v>
      </c>
      <c r="CA208" s="297">
        <v>0</v>
      </c>
      <c r="CB208" s="299">
        <v>0</v>
      </c>
      <c r="CC208" s="297">
        <v>0</v>
      </c>
      <c r="CD208" s="297">
        <v>0</v>
      </c>
      <c r="CE208" s="297">
        <v>0</v>
      </c>
      <c r="CF208" s="297">
        <v>0</v>
      </c>
      <c r="CG208" s="297">
        <v>0</v>
      </c>
      <c r="CH208" s="297">
        <v>0</v>
      </c>
      <c r="CI208" s="297">
        <v>0</v>
      </c>
    </row>
    <row r="209" spans="1:87">
      <c r="A209" s="295">
        <v>36105</v>
      </c>
      <c r="B209" s="296" t="s">
        <v>560</v>
      </c>
      <c r="C209" s="299">
        <v>-810020</v>
      </c>
      <c r="D209" s="297">
        <v>-651419</v>
      </c>
      <c r="E209" s="297">
        <v>-459222</v>
      </c>
      <c r="F209" s="297">
        <v>190053</v>
      </c>
      <c r="G209" s="297">
        <v>0</v>
      </c>
      <c r="H209" s="297">
        <v>0</v>
      </c>
      <c r="I209" s="297">
        <v>-1730608</v>
      </c>
      <c r="J209" s="300">
        <v>7676508</v>
      </c>
      <c r="K209" s="301">
        <v>9055902</v>
      </c>
      <c r="L209" s="301">
        <v>6553083</v>
      </c>
      <c r="M209" s="301">
        <v>6337645</v>
      </c>
      <c r="N209" s="301">
        <v>9402943</v>
      </c>
      <c r="O209" s="300">
        <v>645308.67638329999</v>
      </c>
      <c r="P209" s="301">
        <v>425272.4200000001</v>
      </c>
      <c r="Q209" s="301">
        <v>220036.25638329989</v>
      </c>
      <c r="R209" s="398">
        <v>6.8900000000000003E-2</v>
      </c>
      <c r="S209" s="399">
        <v>2.8807689999999999E-4</v>
      </c>
      <c r="T209" s="400">
        <v>7676508</v>
      </c>
      <c r="U209" s="400">
        <v>6172313.7880986948</v>
      </c>
      <c r="V209" s="401">
        <v>1.2437002173806613</v>
      </c>
      <c r="W209" s="401">
        <v>0.1072915126032212</v>
      </c>
      <c r="X209" s="397">
        <v>390618</v>
      </c>
      <c r="Y209" s="297">
        <v>134761</v>
      </c>
      <c r="Z209" s="297">
        <v>134761</v>
      </c>
      <c r="AA209" s="297">
        <v>60548</v>
      </c>
      <c r="AB209" s="297">
        <v>60548</v>
      </c>
      <c r="AC209" s="297">
        <v>0</v>
      </c>
      <c r="AD209" s="297">
        <v>0</v>
      </c>
      <c r="AE209" s="297">
        <v>390618</v>
      </c>
      <c r="AF209" s="299">
        <v>1043131</v>
      </c>
      <c r="AG209" s="299">
        <v>508853</v>
      </c>
      <c r="AH209" s="299">
        <v>267139</v>
      </c>
      <c r="AI209" s="299">
        <v>267139</v>
      </c>
      <c r="AJ209" s="299">
        <v>0</v>
      </c>
      <c r="AK209" s="299">
        <v>0</v>
      </c>
      <c r="AL209" s="299">
        <v>0</v>
      </c>
      <c r="AM209" s="297">
        <v>1043131</v>
      </c>
      <c r="AN209" s="397">
        <v>831599</v>
      </c>
      <c r="AO209" s="297">
        <v>296893</v>
      </c>
      <c r="AP209" s="297">
        <v>209275</v>
      </c>
      <c r="AQ209" s="297">
        <v>209275</v>
      </c>
      <c r="AR209" s="297">
        <v>116158</v>
      </c>
      <c r="AS209" s="297">
        <v>0</v>
      </c>
      <c r="AT209" s="297">
        <v>0</v>
      </c>
      <c r="AU209" s="297">
        <v>831599</v>
      </c>
      <c r="AV209" s="299">
        <v>2048030</v>
      </c>
      <c r="AW209" s="297">
        <v>770540</v>
      </c>
      <c r="AX209" s="297">
        <v>770540</v>
      </c>
      <c r="AY209" s="297">
        <v>506951</v>
      </c>
      <c r="AZ209" s="297">
        <v>0</v>
      </c>
      <c r="BA209" s="297">
        <v>0</v>
      </c>
      <c r="BB209" s="297">
        <v>0</v>
      </c>
      <c r="BC209" s="297">
        <v>2048030</v>
      </c>
      <c r="BD209" s="397">
        <v>69861</v>
      </c>
      <c r="BE209" s="297">
        <v>23772</v>
      </c>
      <c r="BF209" s="297">
        <v>20756</v>
      </c>
      <c r="BG209" s="297">
        <v>20756</v>
      </c>
      <c r="BH209" s="297">
        <v>4577</v>
      </c>
      <c r="BI209" s="297">
        <v>0</v>
      </c>
      <c r="BJ209" s="297">
        <v>0</v>
      </c>
      <c r="BK209" s="297">
        <v>69861</v>
      </c>
      <c r="BL209" s="299">
        <v>8538</v>
      </c>
      <c r="BM209" s="297">
        <v>4269</v>
      </c>
      <c r="BN209" s="297">
        <v>4269</v>
      </c>
      <c r="BO209" s="297">
        <v>0</v>
      </c>
      <c r="BP209" s="297">
        <v>0</v>
      </c>
      <c r="BQ209" s="297">
        <v>0</v>
      </c>
      <c r="BR209" s="297">
        <v>0</v>
      </c>
      <c r="BS209" s="297">
        <v>8538</v>
      </c>
      <c r="BT209" s="397">
        <v>84533</v>
      </c>
      <c r="BU209" s="297">
        <v>25737</v>
      </c>
      <c r="BV209" s="297">
        <v>25737</v>
      </c>
      <c r="BW209" s="297">
        <v>24289</v>
      </c>
      <c r="BX209" s="297">
        <v>8771</v>
      </c>
      <c r="BY209" s="297">
        <v>0</v>
      </c>
      <c r="BZ209" s="297">
        <v>0</v>
      </c>
      <c r="CA209" s="297">
        <v>84533</v>
      </c>
      <c r="CB209" s="299">
        <v>7521</v>
      </c>
      <c r="CC209" s="297">
        <v>7521</v>
      </c>
      <c r="CD209" s="297">
        <v>0</v>
      </c>
      <c r="CE209" s="297">
        <v>0</v>
      </c>
      <c r="CF209" s="297">
        <v>0</v>
      </c>
      <c r="CG209" s="297">
        <v>0</v>
      </c>
      <c r="CH209" s="297">
        <v>0</v>
      </c>
      <c r="CI209" s="297">
        <v>7521</v>
      </c>
    </row>
    <row r="210" spans="1:87">
      <c r="A210" s="295">
        <v>36200</v>
      </c>
      <c r="B210" s="296" t="s">
        <v>561</v>
      </c>
      <c r="C210" s="299">
        <v>-3218016</v>
      </c>
      <c r="D210" s="297">
        <v>-2858721</v>
      </c>
      <c r="E210" s="297">
        <v>-1462213</v>
      </c>
      <c r="F210" s="297">
        <v>685242</v>
      </c>
      <c r="G210" s="297">
        <v>0</v>
      </c>
      <c r="H210" s="297">
        <v>0</v>
      </c>
      <c r="I210" s="297">
        <v>-6853708</v>
      </c>
      <c r="J210" s="300">
        <v>30370911</v>
      </c>
      <c r="K210" s="301">
        <v>35828269</v>
      </c>
      <c r="L210" s="301">
        <v>25926255</v>
      </c>
      <c r="M210" s="301">
        <v>25073910</v>
      </c>
      <c r="N210" s="301">
        <v>37201283</v>
      </c>
      <c r="O210" s="300">
        <v>2553063.5246954998</v>
      </c>
      <c r="P210" s="301">
        <v>1663519.2700000003</v>
      </c>
      <c r="Q210" s="301">
        <v>889544.25469549955</v>
      </c>
      <c r="R210" s="398">
        <v>6.8900000000000003E-2</v>
      </c>
      <c r="S210" s="399">
        <v>1.1397314999999999E-3</v>
      </c>
      <c r="T210" s="400">
        <v>30370911</v>
      </c>
      <c r="U210" s="400">
        <v>24143966.182873733</v>
      </c>
      <c r="V210" s="401">
        <v>1.2579089437899926</v>
      </c>
      <c r="W210" s="401">
        <v>0.1072915126032212</v>
      </c>
      <c r="X210" s="397">
        <v>691496</v>
      </c>
      <c r="Y210" s="297">
        <v>172874</v>
      </c>
      <c r="Z210" s="297">
        <v>172874</v>
      </c>
      <c r="AA210" s="297">
        <v>172874</v>
      </c>
      <c r="AB210" s="297">
        <v>172874</v>
      </c>
      <c r="AC210" s="297">
        <v>0</v>
      </c>
      <c r="AD210" s="297">
        <v>0</v>
      </c>
      <c r="AE210" s="297">
        <v>691496</v>
      </c>
      <c r="AF210" s="299">
        <v>3279889</v>
      </c>
      <c r="AG210" s="299">
        <v>1666207</v>
      </c>
      <c r="AH210" s="299">
        <v>978090</v>
      </c>
      <c r="AI210" s="299">
        <v>635592</v>
      </c>
      <c r="AJ210" s="299">
        <v>0</v>
      </c>
      <c r="AK210" s="299">
        <v>0</v>
      </c>
      <c r="AL210" s="299">
        <v>0</v>
      </c>
      <c r="AM210" s="297">
        <v>3279889</v>
      </c>
      <c r="AN210" s="397">
        <v>3290094</v>
      </c>
      <c r="AO210" s="297">
        <v>1174610</v>
      </c>
      <c r="AP210" s="297">
        <v>827962</v>
      </c>
      <c r="AQ210" s="297">
        <v>827962</v>
      </c>
      <c r="AR210" s="297">
        <v>459559</v>
      </c>
      <c r="AS210" s="297">
        <v>0</v>
      </c>
      <c r="AT210" s="297">
        <v>0</v>
      </c>
      <c r="AU210" s="297">
        <v>3290094</v>
      </c>
      <c r="AV210" s="299">
        <v>8102714</v>
      </c>
      <c r="AW210" s="297">
        <v>3048521</v>
      </c>
      <c r="AX210" s="297">
        <v>3048521</v>
      </c>
      <c r="AY210" s="297">
        <v>2005672</v>
      </c>
      <c r="AZ210" s="297">
        <v>0</v>
      </c>
      <c r="BA210" s="297">
        <v>0</v>
      </c>
      <c r="BB210" s="297">
        <v>0</v>
      </c>
      <c r="BC210" s="297">
        <v>8102714</v>
      </c>
      <c r="BD210" s="397">
        <v>276400</v>
      </c>
      <c r="BE210" s="297">
        <v>94052</v>
      </c>
      <c r="BF210" s="297">
        <v>82120</v>
      </c>
      <c r="BG210" s="297">
        <v>82120</v>
      </c>
      <c r="BH210" s="297">
        <v>18108</v>
      </c>
      <c r="BI210" s="297">
        <v>0</v>
      </c>
      <c r="BJ210" s="297">
        <v>0</v>
      </c>
      <c r="BK210" s="297">
        <v>276400</v>
      </c>
      <c r="BL210" s="299">
        <v>33780</v>
      </c>
      <c r="BM210" s="297">
        <v>16890</v>
      </c>
      <c r="BN210" s="297">
        <v>16890</v>
      </c>
      <c r="BO210" s="297">
        <v>0</v>
      </c>
      <c r="BP210" s="297">
        <v>0</v>
      </c>
      <c r="BQ210" s="297">
        <v>0</v>
      </c>
      <c r="BR210" s="297">
        <v>0</v>
      </c>
      <c r="BS210" s="297">
        <v>33780</v>
      </c>
      <c r="BT210" s="397">
        <v>334443</v>
      </c>
      <c r="BU210" s="297">
        <v>101824</v>
      </c>
      <c r="BV210" s="297">
        <v>101824</v>
      </c>
      <c r="BW210" s="297">
        <v>96095</v>
      </c>
      <c r="BX210" s="297">
        <v>34700</v>
      </c>
      <c r="BY210" s="297">
        <v>0</v>
      </c>
      <c r="BZ210" s="297">
        <v>0</v>
      </c>
      <c r="CA210" s="297">
        <v>334443</v>
      </c>
      <c r="CB210" s="299">
        <v>29757</v>
      </c>
      <c r="CC210" s="297">
        <v>29757</v>
      </c>
      <c r="CD210" s="297">
        <v>0</v>
      </c>
      <c r="CE210" s="297">
        <v>0</v>
      </c>
      <c r="CF210" s="297">
        <v>0</v>
      </c>
      <c r="CG210" s="297">
        <v>0</v>
      </c>
      <c r="CH210" s="297">
        <v>0</v>
      </c>
      <c r="CI210" s="297">
        <v>29757</v>
      </c>
    </row>
    <row r="211" spans="1:87">
      <c r="A211" s="295">
        <v>36205</v>
      </c>
      <c r="B211" s="296" t="s">
        <v>562</v>
      </c>
      <c r="C211" s="299">
        <v>-417827</v>
      </c>
      <c r="D211" s="297">
        <v>-534653</v>
      </c>
      <c r="E211" s="297">
        <v>-373602</v>
      </c>
      <c r="F211" s="297">
        <v>-17469</v>
      </c>
      <c r="G211" s="297">
        <v>0</v>
      </c>
      <c r="H211" s="297">
        <v>0</v>
      </c>
      <c r="I211" s="297">
        <v>-1343551</v>
      </c>
      <c r="J211" s="300">
        <v>6416309</v>
      </c>
      <c r="K211" s="301">
        <v>7569257</v>
      </c>
      <c r="L211" s="301">
        <v>5477309</v>
      </c>
      <c r="M211" s="301">
        <v>5297238</v>
      </c>
      <c r="N211" s="301">
        <v>7859327</v>
      </c>
      <c r="O211" s="300">
        <v>539372.79676209996</v>
      </c>
      <c r="P211" s="301">
        <v>334717.15000000002</v>
      </c>
      <c r="Q211" s="301">
        <v>204655.64676209993</v>
      </c>
      <c r="R211" s="398">
        <v>6.8900000000000003E-2</v>
      </c>
      <c r="S211" s="399">
        <v>2.407853E-4</v>
      </c>
      <c r="T211" s="400">
        <v>6416309</v>
      </c>
      <c r="U211" s="400">
        <v>4858013.7880986938</v>
      </c>
      <c r="V211" s="401">
        <v>1.3207679681187534</v>
      </c>
      <c r="W211" s="401">
        <v>0.1072915126032212</v>
      </c>
      <c r="X211" s="397">
        <v>170607</v>
      </c>
      <c r="Y211" s="297">
        <v>108982</v>
      </c>
      <c r="Z211" s="297">
        <v>61625</v>
      </c>
      <c r="AA211" s="297">
        <v>0</v>
      </c>
      <c r="AB211" s="297">
        <v>0</v>
      </c>
      <c r="AC211" s="297">
        <v>0</v>
      </c>
      <c r="AD211" s="297">
        <v>0</v>
      </c>
      <c r="AE211" s="297">
        <v>170607</v>
      </c>
      <c r="AF211" s="299">
        <v>613046</v>
      </c>
      <c r="AG211" s="299">
        <v>162444</v>
      </c>
      <c r="AH211" s="299">
        <v>162444</v>
      </c>
      <c r="AI211" s="299">
        <v>162444</v>
      </c>
      <c r="AJ211" s="299">
        <v>125714</v>
      </c>
      <c r="AK211" s="299">
        <v>0</v>
      </c>
      <c r="AL211" s="299">
        <v>0</v>
      </c>
      <c r="AM211" s="297">
        <v>613046</v>
      </c>
      <c r="AN211" s="397">
        <v>695082</v>
      </c>
      <c r="AO211" s="297">
        <v>248154</v>
      </c>
      <c r="AP211" s="297">
        <v>174919</v>
      </c>
      <c r="AQ211" s="297">
        <v>174919</v>
      </c>
      <c r="AR211" s="297">
        <v>97089</v>
      </c>
      <c r="AS211" s="297">
        <v>0</v>
      </c>
      <c r="AT211" s="297">
        <v>0</v>
      </c>
      <c r="AU211" s="297">
        <v>695082</v>
      </c>
      <c r="AV211" s="299">
        <v>1711819</v>
      </c>
      <c r="AW211" s="297">
        <v>644046</v>
      </c>
      <c r="AX211" s="297">
        <v>644046</v>
      </c>
      <c r="AY211" s="297">
        <v>423728</v>
      </c>
      <c r="AZ211" s="297">
        <v>0</v>
      </c>
      <c r="BA211" s="297">
        <v>0</v>
      </c>
      <c r="BB211" s="297">
        <v>0</v>
      </c>
      <c r="BC211" s="297">
        <v>1711819</v>
      </c>
      <c r="BD211" s="397">
        <v>58394</v>
      </c>
      <c r="BE211" s="297">
        <v>19870</v>
      </c>
      <c r="BF211" s="297">
        <v>17349</v>
      </c>
      <c r="BG211" s="297">
        <v>17349</v>
      </c>
      <c r="BH211" s="297">
        <v>3826</v>
      </c>
      <c r="BI211" s="297">
        <v>0</v>
      </c>
      <c r="BJ211" s="297">
        <v>0</v>
      </c>
      <c r="BK211" s="297">
        <v>58394</v>
      </c>
      <c r="BL211" s="299">
        <v>7136</v>
      </c>
      <c r="BM211" s="297">
        <v>3568</v>
      </c>
      <c r="BN211" s="297">
        <v>3568</v>
      </c>
      <c r="BO211" s="297">
        <v>0</v>
      </c>
      <c r="BP211" s="297">
        <v>0</v>
      </c>
      <c r="BQ211" s="297">
        <v>0</v>
      </c>
      <c r="BR211" s="297">
        <v>0</v>
      </c>
      <c r="BS211" s="297">
        <v>7136</v>
      </c>
      <c r="BT211" s="397">
        <v>70656</v>
      </c>
      <c r="BU211" s="297">
        <v>21512</v>
      </c>
      <c r="BV211" s="297">
        <v>21512</v>
      </c>
      <c r="BW211" s="297">
        <v>20302</v>
      </c>
      <c r="BX211" s="297">
        <v>7331</v>
      </c>
      <c r="BY211" s="297">
        <v>0</v>
      </c>
      <c r="BZ211" s="297">
        <v>0</v>
      </c>
      <c r="CA211" s="297">
        <v>70656</v>
      </c>
      <c r="CB211" s="299">
        <v>6287</v>
      </c>
      <c r="CC211" s="297">
        <v>6287</v>
      </c>
      <c r="CD211" s="297">
        <v>0</v>
      </c>
      <c r="CE211" s="297">
        <v>0</v>
      </c>
      <c r="CF211" s="297">
        <v>0</v>
      </c>
      <c r="CG211" s="297">
        <v>0</v>
      </c>
      <c r="CH211" s="297">
        <v>0</v>
      </c>
      <c r="CI211" s="297">
        <v>6287</v>
      </c>
    </row>
    <row r="212" spans="1:87">
      <c r="A212" s="295">
        <v>36300</v>
      </c>
      <c r="B212" s="296" t="s">
        <v>563</v>
      </c>
      <c r="C212" s="299">
        <v>-7945221</v>
      </c>
      <c r="D212" s="297">
        <v>-8654347</v>
      </c>
      <c r="E212" s="297">
        <v>-4889806</v>
      </c>
      <c r="F212" s="297">
        <v>2465451</v>
      </c>
      <c r="G212" s="297">
        <v>0</v>
      </c>
      <c r="H212" s="297">
        <v>0</v>
      </c>
      <c r="I212" s="297">
        <v>-19023923</v>
      </c>
      <c r="J212" s="300">
        <v>112439519</v>
      </c>
      <c r="K212" s="301">
        <v>132643807</v>
      </c>
      <c r="L212" s="301">
        <v>95984464</v>
      </c>
      <c r="M212" s="301">
        <v>92828902</v>
      </c>
      <c r="N212" s="301">
        <v>137726995</v>
      </c>
      <c r="O212" s="300">
        <v>9451979.6490047984</v>
      </c>
      <c r="P212" s="301">
        <v>5799404.5399999991</v>
      </c>
      <c r="Q212" s="301">
        <v>3652575.1090047993</v>
      </c>
      <c r="R212" s="398">
        <v>6.8900000000000003E-2</v>
      </c>
      <c r="S212" s="399">
        <v>4.2195263999999996E-3</v>
      </c>
      <c r="T212" s="400">
        <v>112439519</v>
      </c>
      <c r="U212" s="400">
        <v>84171328.592162535</v>
      </c>
      <c r="V212" s="401">
        <v>1.3358410860401888</v>
      </c>
      <c r="W212" s="401">
        <v>0.1072915126032212</v>
      </c>
      <c r="X212" s="397">
        <v>2549484</v>
      </c>
      <c r="Y212" s="297">
        <v>706184</v>
      </c>
      <c r="Z212" s="297">
        <v>706184</v>
      </c>
      <c r="AA212" s="297">
        <v>568558</v>
      </c>
      <c r="AB212" s="297">
        <v>568558</v>
      </c>
      <c r="AC212" s="297">
        <v>0</v>
      </c>
      <c r="AD212" s="297">
        <v>0</v>
      </c>
      <c r="AE212" s="297">
        <v>2549484</v>
      </c>
      <c r="AF212" s="299">
        <v>5782310</v>
      </c>
      <c r="AG212" s="299">
        <v>2266266</v>
      </c>
      <c r="AH212" s="299">
        <v>1758022</v>
      </c>
      <c r="AI212" s="299">
        <v>1758022</v>
      </c>
      <c r="AJ212" s="299">
        <v>0</v>
      </c>
      <c r="AK212" s="299">
        <v>0</v>
      </c>
      <c r="AL212" s="299">
        <v>0</v>
      </c>
      <c r="AM212" s="297">
        <v>5782310</v>
      </c>
      <c r="AN212" s="397">
        <v>12180623</v>
      </c>
      <c r="AO212" s="297">
        <v>4348655</v>
      </c>
      <c r="AP212" s="297">
        <v>3065291</v>
      </c>
      <c r="AQ212" s="297">
        <v>3065291</v>
      </c>
      <c r="AR212" s="297">
        <v>1701386</v>
      </c>
      <c r="AS212" s="297">
        <v>0</v>
      </c>
      <c r="AT212" s="297">
        <v>0</v>
      </c>
      <c r="AU212" s="297">
        <v>12180623</v>
      </c>
      <c r="AV212" s="299">
        <v>29997956</v>
      </c>
      <c r="AW212" s="297">
        <v>11286267</v>
      </c>
      <c r="AX212" s="297">
        <v>11286267</v>
      </c>
      <c r="AY212" s="297">
        <v>7425422</v>
      </c>
      <c r="AZ212" s="297">
        <v>0</v>
      </c>
      <c r="BA212" s="297">
        <v>0</v>
      </c>
      <c r="BB212" s="297">
        <v>0</v>
      </c>
      <c r="BC212" s="297">
        <v>29997956</v>
      </c>
      <c r="BD212" s="397">
        <v>1023287</v>
      </c>
      <c r="BE212" s="297">
        <v>348199</v>
      </c>
      <c r="BF212" s="297">
        <v>304024</v>
      </c>
      <c r="BG212" s="297">
        <v>304024</v>
      </c>
      <c r="BH212" s="297">
        <v>67040</v>
      </c>
      <c r="BI212" s="297">
        <v>0</v>
      </c>
      <c r="BJ212" s="297">
        <v>0</v>
      </c>
      <c r="BK212" s="297">
        <v>1023287</v>
      </c>
      <c r="BL212" s="299">
        <v>125062</v>
      </c>
      <c r="BM212" s="297">
        <v>62531</v>
      </c>
      <c r="BN212" s="297">
        <v>62531</v>
      </c>
      <c r="BO212" s="297">
        <v>0</v>
      </c>
      <c r="BP212" s="297">
        <v>0</v>
      </c>
      <c r="BQ212" s="297">
        <v>0</v>
      </c>
      <c r="BR212" s="297">
        <v>0</v>
      </c>
      <c r="BS212" s="297">
        <v>125062</v>
      </c>
      <c r="BT212" s="397">
        <v>1238179</v>
      </c>
      <c r="BU212" s="297">
        <v>376973</v>
      </c>
      <c r="BV212" s="297">
        <v>376973</v>
      </c>
      <c r="BW212" s="297">
        <v>355765</v>
      </c>
      <c r="BX212" s="297">
        <v>128468</v>
      </c>
      <c r="BY212" s="297">
        <v>0</v>
      </c>
      <c r="BZ212" s="297">
        <v>0</v>
      </c>
      <c r="CA212" s="297">
        <v>1238179</v>
      </c>
      <c r="CB212" s="299">
        <v>110168</v>
      </c>
      <c r="CC212" s="297">
        <v>110168</v>
      </c>
      <c r="CD212" s="297">
        <v>0</v>
      </c>
      <c r="CE212" s="297">
        <v>0</v>
      </c>
      <c r="CF212" s="297">
        <v>0</v>
      </c>
      <c r="CG212" s="297">
        <v>0</v>
      </c>
      <c r="CH212" s="297">
        <v>0</v>
      </c>
      <c r="CI212" s="297">
        <v>110168</v>
      </c>
    </row>
    <row r="213" spans="1:87">
      <c r="A213" s="295">
        <v>36301</v>
      </c>
      <c r="B213" s="296" t="s">
        <v>564</v>
      </c>
      <c r="C213" s="299">
        <v>88072</v>
      </c>
      <c r="D213" s="297">
        <v>-36994</v>
      </c>
      <c r="E213" s="297">
        <v>-6126</v>
      </c>
      <c r="F213" s="297">
        <v>20634</v>
      </c>
      <c r="G213" s="297">
        <v>0</v>
      </c>
      <c r="H213" s="297">
        <v>0</v>
      </c>
      <c r="I213" s="297">
        <v>65586</v>
      </c>
      <c r="J213" s="300">
        <v>3011468</v>
      </c>
      <c r="K213" s="301">
        <v>3552600</v>
      </c>
      <c r="L213" s="301">
        <v>2570752</v>
      </c>
      <c r="M213" s="301">
        <v>2486237</v>
      </c>
      <c r="N213" s="301">
        <v>3688743</v>
      </c>
      <c r="O213" s="300">
        <v>253152.42566119999</v>
      </c>
      <c r="P213" s="301">
        <v>142339.77000000002</v>
      </c>
      <c r="Q213" s="301">
        <v>110812.65566119997</v>
      </c>
      <c r="R213" s="398">
        <v>6.8900000000000003E-2</v>
      </c>
      <c r="S213" s="399">
        <v>1.1301159999999999E-4</v>
      </c>
      <c r="T213" s="400">
        <v>3011468</v>
      </c>
      <c r="U213" s="400">
        <v>2065889.2597968071</v>
      </c>
      <c r="V213" s="401">
        <v>1.4577102745072581</v>
      </c>
      <c r="W213" s="401">
        <v>0.1072915126032212</v>
      </c>
      <c r="X213" s="397">
        <v>609199</v>
      </c>
      <c r="Y213" s="297">
        <v>289255</v>
      </c>
      <c r="Z213" s="297">
        <v>196794</v>
      </c>
      <c r="AA213" s="297">
        <v>123150</v>
      </c>
      <c r="AB213" s="297">
        <v>0</v>
      </c>
      <c r="AC213" s="297">
        <v>0</v>
      </c>
      <c r="AD213" s="297">
        <v>0</v>
      </c>
      <c r="AE213" s="297">
        <v>609199</v>
      </c>
      <c r="AF213" s="299">
        <v>120680</v>
      </c>
      <c r="AG213" s="299">
        <v>30170</v>
      </c>
      <c r="AH213" s="299">
        <v>30170</v>
      </c>
      <c r="AI213" s="299">
        <v>30170</v>
      </c>
      <c r="AJ213" s="299">
        <v>30170</v>
      </c>
      <c r="AK213" s="299">
        <v>0</v>
      </c>
      <c r="AL213" s="299">
        <v>0</v>
      </c>
      <c r="AM213" s="297">
        <v>120680</v>
      </c>
      <c r="AN213" s="397">
        <v>326234</v>
      </c>
      <c r="AO213" s="297">
        <v>116470</v>
      </c>
      <c r="AP213" s="297">
        <v>82098</v>
      </c>
      <c r="AQ213" s="297">
        <v>82098</v>
      </c>
      <c r="AR213" s="297">
        <v>45568</v>
      </c>
      <c r="AS213" s="297">
        <v>0</v>
      </c>
      <c r="AT213" s="297">
        <v>0</v>
      </c>
      <c r="AU213" s="297">
        <v>326234</v>
      </c>
      <c r="AV213" s="299">
        <v>803435</v>
      </c>
      <c r="AW213" s="297">
        <v>302280</v>
      </c>
      <c r="AX213" s="297">
        <v>302280</v>
      </c>
      <c r="AY213" s="297">
        <v>198875</v>
      </c>
      <c r="AZ213" s="297">
        <v>0</v>
      </c>
      <c r="BA213" s="297">
        <v>0</v>
      </c>
      <c r="BB213" s="297">
        <v>0</v>
      </c>
      <c r="BC213" s="297">
        <v>803435</v>
      </c>
      <c r="BD213" s="397">
        <v>27408</v>
      </c>
      <c r="BE213" s="297">
        <v>9326</v>
      </c>
      <c r="BF213" s="297">
        <v>8143</v>
      </c>
      <c r="BG213" s="297">
        <v>8143</v>
      </c>
      <c r="BH213" s="297">
        <v>1796</v>
      </c>
      <c r="BI213" s="297">
        <v>0</v>
      </c>
      <c r="BJ213" s="297">
        <v>0</v>
      </c>
      <c r="BK213" s="297">
        <v>27408</v>
      </c>
      <c r="BL213" s="299">
        <v>3350</v>
      </c>
      <c r="BM213" s="297">
        <v>1675</v>
      </c>
      <c r="BN213" s="297">
        <v>1675</v>
      </c>
      <c r="BO213" s="297">
        <v>0</v>
      </c>
      <c r="BP213" s="297">
        <v>0</v>
      </c>
      <c r="BQ213" s="297">
        <v>0</v>
      </c>
      <c r="BR213" s="297">
        <v>0</v>
      </c>
      <c r="BS213" s="297">
        <v>3350</v>
      </c>
      <c r="BT213" s="397">
        <v>33162</v>
      </c>
      <c r="BU213" s="297">
        <v>10096</v>
      </c>
      <c r="BV213" s="297">
        <v>10096</v>
      </c>
      <c r="BW213" s="297">
        <v>9528</v>
      </c>
      <c r="BX213" s="297">
        <v>3441</v>
      </c>
      <c r="BY213" s="297">
        <v>0</v>
      </c>
      <c r="BZ213" s="297">
        <v>0</v>
      </c>
      <c r="CA213" s="297">
        <v>33162</v>
      </c>
      <c r="CB213" s="299">
        <v>2951</v>
      </c>
      <c r="CC213" s="297">
        <v>2951</v>
      </c>
      <c r="CD213" s="297">
        <v>0</v>
      </c>
      <c r="CE213" s="297">
        <v>0</v>
      </c>
      <c r="CF213" s="297">
        <v>0</v>
      </c>
      <c r="CG213" s="297">
        <v>0</v>
      </c>
      <c r="CH213" s="297">
        <v>0</v>
      </c>
      <c r="CI213" s="297">
        <v>2951</v>
      </c>
    </row>
    <row r="214" spans="1:87">
      <c r="A214" s="295">
        <v>36302</v>
      </c>
      <c r="B214" s="296" t="s">
        <v>565</v>
      </c>
      <c r="C214" s="299">
        <v>259401</v>
      </c>
      <c r="D214" s="297">
        <v>130228</v>
      </c>
      <c r="E214" s="297">
        <v>231068</v>
      </c>
      <c r="F214" s="297">
        <v>229125</v>
      </c>
      <c r="G214" s="297">
        <v>0</v>
      </c>
      <c r="H214" s="297">
        <v>0</v>
      </c>
      <c r="I214" s="297">
        <v>849822</v>
      </c>
      <c r="J214" s="300">
        <v>5396011</v>
      </c>
      <c r="K214" s="301">
        <v>6365621</v>
      </c>
      <c r="L214" s="301">
        <v>4606327</v>
      </c>
      <c r="M214" s="301">
        <v>4454890</v>
      </c>
      <c r="N214" s="301">
        <v>6609565</v>
      </c>
      <c r="O214" s="300">
        <v>453603.70230049995</v>
      </c>
      <c r="P214" s="301">
        <v>216418.41000000003</v>
      </c>
      <c r="Q214" s="301">
        <v>237185.29230049992</v>
      </c>
      <c r="R214" s="398">
        <v>6.8900000000000003E-2</v>
      </c>
      <c r="S214" s="399">
        <v>2.0249649999999999E-4</v>
      </c>
      <c r="T214" s="400">
        <v>5396011</v>
      </c>
      <c r="U214" s="400">
        <v>3141050.943396227</v>
      </c>
      <c r="V214" s="401">
        <v>1.7178998676683741</v>
      </c>
      <c r="W214" s="401">
        <v>0.1072915126032212</v>
      </c>
      <c r="X214" s="397">
        <v>1607642</v>
      </c>
      <c r="Y214" s="297">
        <v>565826</v>
      </c>
      <c r="Z214" s="297">
        <v>495075</v>
      </c>
      <c r="AA214" s="297">
        <v>408649</v>
      </c>
      <c r="AB214" s="297">
        <v>138092</v>
      </c>
      <c r="AC214" s="297">
        <v>0</v>
      </c>
      <c r="AD214" s="297">
        <v>0</v>
      </c>
      <c r="AE214" s="297">
        <v>1607642</v>
      </c>
      <c r="AF214" s="299">
        <v>0</v>
      </c>
      <c r="AG214" s="299">
        <v>0</v>
      </c>
      <c r="AH214" s="299">
        <v>0</v>
      </c>
      <c r="AI214" s="299">
        <v>0</v>
      </c>
      <c r="AJ214" s="299">
        <v>0</v>
      </c>
      <c r="AK214" s="299">
        <v>0</v>
      </c>
      <c r="AL214" s="299">
        <v>0</v>
      </c>
      <c r="AM214" s="297">
        <v>0</v>
      </c>
      <c r="AN214" s="397">
        <v>584552</v>
      </c>
      <c r="AO214" s="297">
        <v>208693</v>
      </c>
      <c r="AP214" s="297">
        <v>147104</v>
      </c>
      <c r="AQ214" s="297">
        <v>147104</v>
      </c>
      <c r="AR214" s="297">
        <v>81650</v>
      </c>
      <c r="AS214" s="297">
        <v>0</v>
      </c>
      <c r="AT214" s="297">
        <v>0</v>
      </c>
      <c r="AU214" s="297">
        <v>584552</v>
      </c>
      <c r="AV214" s="299">
        <v>1439612</v>
      </c>
      <c r="AW214" s="297">
        <v>541632</v>
      </c>
      <c r="AX214" s="297">
        <v>541632</v>
      </c>
      <c r="AY214" s="297">
        <v>356349</v>
      </c>
      <c r="AZ214" s="297">
        <v>0</v>
      </c>
      <c r="BA214" s="297">
        <v>0</v>
      </c>
      <c r="BB214" s="297">
        <v>0</v>
      </c>
      <c r="BC214" s="297">
        <v>1439612</v>
      </c>
      <c r="BD214" s="397">
        <v>49107</v>
      </c>
      <c r="BE214" s="297">
        <v>16710</v>
      </c>
      <c r="BF214" s="297">
        <v>14590</v>
      </c>
      <c r="BG214" s="297">
        <v>14590</v>
      </c>
      <c r="BH214" s="297">
        <v>3217</v>
      </c>
      <c r="BI214" s="297">
        <v>0</v>
      </c>
      <c r="BJ214" s="297">
        <v>0</v>
      </c>
      <c r="BK214" s="297">
        <v>49107</v>
      </c>
      <c r="BL214" s="299">
        <v>6002</v>
      </c>
      <c r="BM214" s="297">
        <v>3001</v>
      </c>
      <c r="BN214" s="297">
        <v>3001</v>
      </c>
      <c r="BO214" s="297">
        <v>0</v>
      </c>
      <c r="BP214" s="297">
        <v>0</v>
      </c>
      <c r="BQ214" s="297">
        <v>0</v>
      </c>
      <c r="BR214" s="297">
        <v>0</v>
      </c>
      <c r="BS214" s="297">
        <v>6002</v>
      </c>
      <c r="BT214" s="397">
        <v>59421</v>
      </c>
      <c r="BU214" s="297">
        <v>18091</v>
      </c>
      <c r="BV214" s="297">
        <v>18091</v>
      </c>
      <c r="BW214" s="297">
        <v>17073</v>
      </c>
      <c r="BX214" s="297">
        <v>6165</v>
      </c>
      <c r="BY214" s="297">
        <v>0</v>
      </c>
      <c r="BZ214" s="297">
        <v>0</v>
      </c>
      <c r="CA214" s="297">
        <v>59421</v>
      </c>
      <c r="CB214" s="299">
        <v>5287</v>
      </c>
      <c r="CC214" s="297">
        <v>5287</v>
      </c>
      <c r="CD214" s="297">
        <v>0</v>
      </c>
      <c r="CE214" s="297">
        <v>0</v>
      </c>
      <c r="CF214" s="297">
        <v>0</v>
      </c>
      <c r="CG214" s="297">
        <v>0</v>
      </c>
      <c r="CH214" s="297">
        <v>0</v>
      </c>
      <c r="CI214" s="297">
        <v>5287</v>
      </c>
    </row>
    <row r="215" spans="1:87">
      <c r="A215" s="295">
        <v>36303</v>
      </c>
      <c r="B215" s="296" t="s">
        <v>713</v>
      </c>
      <c r="C215" s="299">
        <v>365266</v>
      </c>
      <c r="D215" s="297">
        <v>-16434</v>
      </c>
      <c r="E215" s="297">
        <v>100145</v>
      </c>
      <c r="F215" s="297">
        <v>156503</v>
      </c>
      <c r="G215" s="297">
        <v>0</v>
      </c>
      <c r="H215" s="297">
        <v>0</v>
      </c>
      <c r="I215" s="297">
        <v>605480</v>
      </c>
      <c r="J215" s="300">
        <v>6854632</v>
      </c>
      <c r="K215" s="301">
        <v>8086343</v>
      </c>
      <c r="L215" s="301">
        <v>5851485</v>
      </c>
      <c r="M215" s="301">
        <v>5659113</v>
      </c>
      <c r="N215" s="301">
        <v>8396228</v>
      </c>
      <c r="O215" s="300">
        <v>576219.49435509997</v>
      </c>
      <c r="P215" s="301">
        <v>256782.35</v>
      </c>
      <c r="Q215" s="301">
        <v>319437.1443551</v>
      </c>
      <c r="R215" s="398">
        <v>6.8900000000000003E-2</v>
      </c>
      <c r="S215" s="399">
        <v>2.572343E-4</v>
      </c>
      <c r="T215" s="400">
        <v>6854632</v>
      </c>
      <c r="U215" s="400">
        <v>3726884.6153846155</v>
      </c>
      <c r="V215" s="401">
        <v>1.8392391252747706</v>
      </c>
      <c r="W215" s="401">
        <v>0.1072915126032212</v>
      </c>
      <c r="X215" s="397">
        <v>1568150</v>
      </c>
      <c r="Y215" s="297">
        <v>754522</v>
      </c>
      <c r="Z215" s="297">
        <v>447037</v>
      </c>
      <c r="AA215" s="297">
        <v>325728</v>
      </c>
      <c r="AB215" s="297">
        <v>40863</v>
      </c>
      <c r="AC215" s="297">
        <v>0</v>
      </c>
      <c r="AD215" s="297">
        <v>0</v>
      </c>
      <c r="AE215" s="297">
        <v>1568150</v>
      </c>
      <c r="AF215" s="299">
        <v>0</v>
      </c>
      <c r="AG215" s="299">
        <v>0</v>
      </c>
      <c r="AH215" s="299">
        <v>0</v>
      </c>
      <c r="AI215" s="299">
        <v>0</v>
      </c>
      <c r="AJ215" s="299">
        <v>0</v>
      </c>
      <c r="AK215" s="299">
        <v>0</v>
      </c>
      <c r="AL215" s="299">
        <v>0</v>
      </c>
      <c r="AM215" s="297">
        <v>0</v>
      </c>
      <c r="AN215" s="397">
        <v>742565</v>
      </c>
      <c r="AO215" s="297">
        <v>265106</v>
      </c>
      <c r="AP215" s="297">
        <v>186869</v>
      </c>
      <c r="AQ215" s="297">
        <v>186869</v>
      </c>
      <c r="AR215" s="297">
        <v>103721</v>
      </c>
      <c r="AS215" s="297">
        <v>0</v>
      </c>
      <c r="AT215" s="297">
        <v>0</v>
      </c>
      <c r="AU215" s="297">
        <v>742565</v>
      </c>
      <c r="AV215" s="299">
        <v>1828761</v>
      </c>
      <c r="AW215" s="297">
        <v>688043</v>
      </c>
      <c r="AX215" s="297">
        <v>688043</v>
      </c>
      <c r="AY215" s="297">
        <v>452675</v>
      </c>
      <c r="AZ215" s="297">
        <v>0</v>
      </c>
      <c r="BA215" s="297">
        <v>0</v>
      </c>
      <c r="BB215" s="297">
        <v>0</v>
      </c>
      <c r="BC215" s="297">
        <v>1828761</v>
      </c>
      <c r="BD215" s="397">
        <v>62382</v>
      </c>
      <c r="BE215" s="297">
        <v>21227</v>
      </c>
      <c r="BF215" s="297">
        <v>18534</v>
      </c>
      <c r="BG215" s="297">
        <v>18534</v>
      </c>
      <c r="BH215" s="297">
        <v>4087</v>
      </c>
      <c r="BI215" s="297">
        <v>0</v>
      </c>
      <c r="BJ215" s="297">
        <v>0</v>
      </c>
      <c r="BK215" s="297">
        <v>62382</v>
      </c>
      <c r="BL215" s="299">
        <v>7624</v>
      </c>
      <c r="BM215" s="297">
        <v>3812</v>
      </c>
      <c r="BN215" s="297">
        <v>3812</v>
      </c>
      <c r="BO215" s="297">
        <v>0</v>
      </c>
      <c r="BP215" s="297">
        <v>0</v>
      </c>
      <c r="BQ215" s="297">
        <v>0</v>
      </c>
      <c r="BR215" s="297">
        <v>0</v>
      </c>
      <c r="BS215" s="297">
        <v>7624</v>
      </c>
      <c r="BT215" s="397">
        <v>75483</v>
      </c>
      <c r="BU215" s="297">
        <v>22981</v>
      </c>
      <c r="BV215" s="297">
        <v>22981</v>
      </c>
      <c r="BW215" s="297">
        <v>21688</v>
      </c>
      <c r="BX215" s="297">
        <v>7832</v>
      </c>
      <c r="BY215" s="297">
        <v>0</v>
      </c>
      <c r="BZ215" s="297">
        <v>0</v>
      </c>
      <c r="CA215" s="297">
        <v>75483</v>
      </c>
      <c r="CB215" s="299">
        <v>6716</v>
      </c>
      <c r="CC215" s="297">
        <v>6716</v>
      </c>
      <c r="CD215" s="297">
        <v>0</v>
      </c>
      <c r="CE215" s="297">
        <v>0</v>
      </c>
      <c r="CF215" s="297">
        <v>0</v>
      </c>
      <c r="CG215" s="297">
        <v>0</v>
      </c>
      <c r="CH215" s="297">
        <v>0</v>
      </c>
      <c r="CI215" s="297">
        <v>6716</v>
      </c>
    </row>
    <row r="216" spans="1:87">
      <c r="A216" s="295">
        <v>36305</v>
      </c>
      <c r="B216" s="296" t="s">
        <v>566</v>
      </c>
      <c r="C216" s="299">
        <v>-789588</v>
      </c>
      <c r="D216" s="297">
        <v>-1014230</v>
      </c>
      <c r="E216" s="297">
        <v>-172542</v>
      </c>
      <c r="F216" s="297">
        <v>670504</v>
      </c>
      <c r="G216" s="297">
        <v>0</v>
      </c>
      <c r="H216" s="297">
        <v>0</v>
      </c>
      <c r="I216" s="297">
        <v>-1305856</v>
      </c>
      <c r="J216" s="300">
        <v>23017018</v>
      </c>
      <c r="K216" s="301">
        <v>27152953</v>
      </c>
      <c r="L216" s="301">
        <v>19648574</v>
      </c>
      <c r="M216" s="301">
        <v>19002612</v>
      </c>
      <c r="N216" s="301">
        <v>28193511</v>
      </c>
      <c r="O216" s="300">
        <v>1934874.7703998</v>
      </c>
      <c r="P216" s="301">
        <v>1283703.8900000001</v>
      </c>
      <c r="Q216" s="301">
        <v>651170.88039979991</v>
      </c>
      <c r="R216" s="398">
        <v>6.8900000000000003E-2</v>
      </c>
      <c r="S216" s="399">
        <v>8.6376140000000003E-4</v>
      </c>
      <c r="T216" s="400">
        <v>23017018</v>
      </c>
      <c r="U216" s="400">
        <v>18631406.240928885</v>
      </c>
      <c r="V216" s="401">
        <v>1.2353881238141295</v>
      </c>
      <c r="W216" s="401">
        <v>0.1072915126032212</v>
      </c>
      <c r="X216" s="397">
        <v>2037016</v>
      </c>
      <c r="Y216" s="297">
        <v>584939</v>
      </c>
      <c r="Z216" s="297">
        <v>584939</v>
      </c>
      <c r="AA216" s="297">
        <v>584939</v>
      </c>
      <c r="AB216" s="297">
        <v>282199</v>
      </c>
      <c r="AC216" s="297">
        <v>0</v>
      </c>
      <c r="AD216" s="297">
        <v>0</v>
      </c>
      <c r="AE216" s="297">
        <v>2037016</v>
      </c>
      <c r="AF216" s="299">
        <v>110343</v>
      </c>
      <c r="AG216" s="299">
        <v>67452</v>
      </c>
      <c r="AH216" s="299">
        <v>42891</v>
      </c>
      <c r="AI216" s="299">
        <v>0</v>
      </c>
      <c r="AJ216" s="299">
        <v>0</v>
      </c>
      <c r="AK216" s="299">
        <v>0</v>
      </c>
      <c r="AL216" s="299">
        <v>0</v>
      </c>
      <c r="AM216" s="297">
        <v>110343</v>
      </c>
      <c r="AN216" s="397">
        <v>2493444</v>
      </c>
      <c r="AO216" s="297">
        <v>890195</v>
      </c>
      <c r="AP216" s="297">
        <v>627483</v>
      </c>
      <c r="AQ216" s="297">
        <v>627483</v>
      </c>
      <c r="AR216" s="297">
        <v>348283</v>
      </c>
      <c r="AS216" s="297">
        <v>0</v>
      </c>
      <c r="AT216" s="297">
        <v>0</v>
      </c>
      <c r="AU216" s="297">
        <v>2493444</v>
      </c>
      <c r="AV216" s="299">
        <v>6140755</v>
      </c>
      <c r="AW216" s="297">
        <v>2310364</v>
      </c>
      <c r="AX216" s="297">
        <v>2310364</v>
      </c>
      <c r="AY216" s="297">
        <v>1520027</v>
      </c>
      <c r="AZ216" s="297">
        <v>0</v>
      </c>
      <c r="BA216" s="297">
        <v>0</v>
      </c>
      <c r="BB216" s="297">
        <v>0</v>
      </c>
      <c r="BC216" s="297">
        <v>6140755</v>
      </c>
      <c r="BD216" s="397">
        <v>209471</v>
      </c>
      <c r="BE216" s="297">
        <v>71278</v>
      </c>
      <c r="BF216" s="297">
        <v>62235</v>
      </c>
      <c r="BG216" s="297">
        <v>62235</v>
      </c>
      <c r="BH216" s="297">
        <v>13723</v>
      </c>
      <c r="BI216" s="297">
        <v>0</v>
      </c>
      <c r="BJ216" s="297">
        <v>0</v>
      </c>
      <c r="BK216" s="297">
        <v>209471</v>
      </c>
      <c r="BL216" s="299">
        <v>25600</v>
      </c>
      <c r="BM216" s="297">
        <v>12800</v>
      </c>
      <c r="BN216" s="297">
        <v>12800</v>
      </c>
      <c r="BO216" s="297">
        <v>0</v>
      </c>
      <c r="BP216" s="297">
        <v>0</v>
      </c>
      <c r="BQ216" s="297">
        <v>0</v>
      </c>
      <c r="BR216" s="297">
        <v>0</v>
      </c>
      <c r="BS216" s="297">
        <v>25600</v>
      </c>
      <c r="BT216" s="397">
        <v>253462</v>
      </c>
      <c r="BU216" s="297">
        <v>77169</v>
      </c>
      <c r="BV216" s="297">
        <v>77169</v>
      </c>
      <c r="BW216" s="297">
        <v>72827</v>
      </c>
      <c r="BX216" s="297">
        <v>26298</v>
      </c>
      <c r="BY216" s="297">
        <v>0</v>
      </c>
      <c r="BZ216" s="297">
        <v>0</v>
      </c>
      <c r="CA216" s="297">
        <v>253462</v>
      </c>
      <c r="CB216" s="299">
        <v>22552</v>
      </c>
      <c r="CC216" s="297">
        <v>22552</v>
      </c>
      <c r="CD216" s="297">
        <v>0</v>
      </c>
      <c r="CE216" s="297">
        <v>0</v>
      </c>
      <c r="CF216" s="297">
        <v>0</v>
      </c>
      <c r="CG216" s="297">
        <v>0</v>
      </c>
      <c r="CH216" s="297">
        <v>0</v>
      </c>
      <c r="CI216" s="297">
        <v>22552</v>
      </c>
    </row>
    <row r="217" spans="1:87">
      <c r="A217" s="295">
        <v>36310</v>
      </c>
      <c r="B217" s="296" t="s">
        <v>567</v>
      </c>
      <c r="C217" s="299">
        <v>0</v>
      </c>
      <c r="D217" s="297">
        <v>0</v>
      </c>
      <c r="E217" s="297">
        <v>0</v>
      </c>
      <c r="F217" s="297">
        <v>0</v>
      </c>
      <c r="G217" s="297">
        <v>0</v>
      </c>
      <c r="H217" s="297">
        <v>0</v>
      </c>
      <c r="I217" s="297">
        <v>0</v>
      </c>
      <c r="J217" s="300">
        <v>0</v>
      </c>
      <c r="K217" s="301">
        <v>0</v>
      </c>
      <c r="L217" s="301">
        <v>0</v>
      </c>
      <c r="M217" s="301">
        <v>0</v>
      </c>
      <c r="N217" s="301">
        <v>0</v>
      </c>
      <c r="O217" s="300">
        <v>0</v>
      </c>
      <c r="P217" s="301">
        <v>0</v>
      </c>
      <c r="Q217" s="301">
        <v>0</v>
      </c>
      <c r="R217" s="398" t="e">
        <v>#DIV/0!</v>
      </c>
      <c r="S217" s="399">
        <v>0</v>
      </c>
      <c r="T217" s="400">
        <v>0</v>
      </c>
      <c r="U217" s="400">
        <v>0</v>
      </c>
      <c r="V217" s="401" t="e">
        <v>#DIV/0!</v>
      </c>
      <c r="W217" s="401">
        <v>0.1072915126032212</v>
      </c>
      <c r="X217" s="397">
        <v>0</v>
      </c>
      <c r="Y217" s="297">
        <v>0</v>
      </c>
      <c r="Z217" s="297">
        <v>0</v>
      </c>
      <c r="AA217" s="297">
        <v>0</v>
      </c>
      <c r="AB217" s="297">
        <v>0</v>
      </c>
      <c r="AC217" s="297">
        <v>0</v>
      </c>
      <c r="AD217" s="297">
        <v>0</v>
      </c>
      <c r="AE217" s="297">
        <v>0</v>
      </c>
      <c r="AF217" s="299">
        <v>0</v>
      </c>
      <c r="AG217" s="299">
        <v>0</v>
      </c>
      <c r="AH217" s="299">
        <v>0</v>
      </c>
      <c r="AI217" s="299">
        <v>0</v>
      </c>
      <c r="AJ217" s="299">
        <v>0</v>
      </c>
      <c r="AK217" s="299">
        <v>0</v>
      </c>
      <c r="AL217" s="299">
        <v>0</v>
      </c>
      <c r="AM217" s="297">
        <v>0</v>
      </c>
      <c r="AN217" s="397">
        <v>0</v>
      </c>
      <c r="AO217" s="297">
        <v>0</v>
      </c>
      <c r="AP217" s="297">
        <v>0</v>
      </c>
      <c r="AQ217" s="297">
        <v>0</v>
      </c>
      <c r="AR217" s="297">
        <v>0</v>
      </c>
      <c r="AS217" s="297">
        <v>0</v>
      </c>
      <c r="AT217" s="297">
        <v>0</v>
      </c>
      <c r="AU217" s="297">
        <v>0</v>
      </c>
      <c r="AV217" s="299">
        <v>0</v>
      </c>
      <c r="AW217" s="297">
        <v>0</v>
      </c>
      <c r="AX217" s="297">
        <v>0</v>
      </c>
      <c r="AY217" s="297">
        <v>0</v>
      </c>
      <c r="AZ217" s="297">
        <v>0</v>
      </c>
      <c r="BA217" s="297">
        <v>0</v>
      </c>
      <c r="BB217" s="297">
        <v>0</v>
      </c>
      <c r="BC217" s="297">
        <v>0</v>
      </c>
      <c r="BD217" s="397">
        <v>0</v>
      </c>
      <c r="BE217" s="297">
        <v>0</v>
      </c>
      <c r="BF217" s="297">
        <v>0</v>
      </c>
      <c r="BG217" s="297">
        <v>0</v>
      </c>
      <c r="BH217" s="297">
        <v>0</v>
      </c>
      <c r="BI217" s="297">
        <v>0</v>
      </c>
      <c r="BJ217" s="297">
        <v>0</v>
      </c>
      <c r="BK217" s="297">
        <v>0</v>
      </c>
      <c r="BL217" s="299">
        <v>0</v>
      </c>
      <c r="BM217" s="297">
        <v>0</v>
      </c>
      <c r="BN217" s="297">
        <v>0</v>
      </c>
      <c r="BO217" s="297">
        <v>0</v>
      </c>
      <c r="BP217" s="297">
        <v>0</v>
      </c>
      <c r="BQ217" s="297">
        <v>0</v>
      </c>
      <c r="BR217" s="297">
        <v>0</v>
      </c>
      <c r="BS217" s="297">
        <v>0</v>
      </c>
      <c r="BT217" s="397">
        <v>0</v>
      </c>
      <c r="BU217" s="297">
        <v>0</v>
      </c>
      <c r="BV217" s="297">
        <v>0</v>
      </c>
      <c r="BW217" s="297">
        <v>0</v>
      </c>
      <c r="BX217" s="297">
        <v>0</v>
      </c>
      <c r="BY217" s="297">
        <v>0</v>
      </c>
      <c r="BZ217" s="297">
        <v>0</v>
      </c>
      <c r="CA217" s="297">
        <v>0</v>
      </c>
      <c r="CB217" s="299">
        <v>0</v>
      </c>
      <c r="CC217" s="297">
        <v>0</v>
      </c>
      <c r="CD217" s="297">
        <v>0</v>
      </c>
      <c r="CE217" s="297">
        <v>0</v>
      </c>
      <c r="CF217" s="297">
        <v>0</v>
      </c>
      <c r="CG217" s="297">
        <v>0</v>
      </c>
      <c r="CH217" s="297">
        <v>0</v>
      </c>
      <c r="CI217" s="297">
        <v>0</v>
      </c>
    </row>
    <row r="218" spans="1:87">
      <c r="A218" s="295">
        <v>36400</v>
      </c>
      <c r="B218" s="296" t="s">
        <v>568</v>
      </c>
      <c r="C218" s="299">
        <v>-9507076</v>
      </c>
      <c r="D218" s="297">
        <v>-8807647</v>
      </c>
      <c r="E218" s="297">
        <v>-3477779</v>
      </c>
      <c r="F218" s="297">
        <v>1721503</v>
      </c>
      <c r="G218" s="297">
        <v>0</v>
      </c>
      <c r="H218" s="297">
        <v>0</v>
      </c>
      <c r="I218" s="297">
        <v>-20070999</v>
      </c>
      <c r="J218" s="300">
        <v>117655057</v>
      </c>
      <c r="K218" s="301">
        <v>138796527</v>
      </c>
      <c r="L218" s="301">
        <v>100436730</v>
      </c>
      <c r="M218" s="301">
        <v>97134797</v>
      </c>
      <c r="N218" s="301">
        <v>144115500</v>
      </c>
      <c r="O218" s="300">
        <v>9890412.3412670996</v>
      </c>
      <c r="P218" s="301">
        <v>6089471.7899999991</v>
      </c>
      <c r="Q218" s="301">
        <v>3800940.5512671005</v>
      </c>
      <c r="R218" s="398">
        <v>6.8900000000000003E-2</v>
      </c>
      <c r="S218" s="399">
        <v>4.4152502999999996E-3</v>
      </c>
      <c r="T218" s="400">
        <v>117655057</v>
      </c>
      <c r="U218" s="400">
        <v>88381303.193033367</v>
      </c>
      <c r="V218" s="401">
        <v>1.3312211152061189</v>
      </c>
      <c r="W218" s="401">
        <v>0.1072915126032212</v>
      </c>
      <c r="X218" s="397">
        <v>6325683</v>
      </c>
      <c r="Y218" s="297">
        <v>2108561</v>
      </c>
      <c r="Z218" s="297">
        <v>2108561</v>
      </c>
      <c r="AA218" s="297">
        <v>2108561</v>
      </c>
      <c r="AB218" s="297">
        <v>0</v>
      </c>
      <c r="AC218" s="297">
        <v>0</v>
      </c>
      <c r="AD218" s="297">
        <v>0</v>
      </c>
      <c r="AE218" s="297">
        <v>6325683</v>
      </c>
      <c r="AF218" s="299">
        <v>9873110</v>
      </c>
      <c r="AG218" s="299">
        <v>4934321</v>
      </c>
      <c r="AH218" s="299">
        <v>2961054</v>
      </c>
      <c r="AI218" s="299">
        <v>1714357</v>
      </c>
      <c r="AJ218" s="299">
        <v>263378</v>
      </c>
      <c r="AK218" s="299">
        <v>0</v>
      </c>
      <c r="AL218" s="299">
        <v>0</v>
      </c>
      <c r="AM218" s="297">
        <v>9873110</v>
      </c>
      <c r="AN218" s="397">
        <v>12745624</v>
      </c>
      <c r="AO218" s="297">
        <v>4550368</v>
      </c>
      <c r="AP218" s="297">
        <v>3207476</v>
      </c>
      <c r="AQ218" s="297">
        <v>3207476</v>
      </c>
      <c r="AR218" s="297">
        <v>1780305</v>
      </c>
      <c r="AS218" s="297">
        <v>0</v>
      </c>
      <c r="AT218" s="297">
        <v>0</v>
      </c>
      <c r="AU218" s="297">
        <v>12745624</v>
      </c>
      <c r="AV218" s="299">
        <v>31389420</v>
      </c>
      <c r="AW218" s="297">
        <v>11809784</v>
      </c>
      <c r="AX218" s="297">
        <v>11809784</v>
      </c>
      <c r="AY218" s="297">
        <v>7769852</v>
      </c>
      <c r="AZ218" s="297">
        <v>0</v>
      </c>
      <c r="BA218" s="297">
        <v>0</v>
      </c>
      <c r="BB218" s="297">
        <v>0</v>
      </c>
      <c r="BC218" s="297">
        <v>31389420</v>
      </c>
      <c r="BD218" s="397">
        <v>1070751</v>
      </c>
      <c r="BE218" s="297">
        <v>364350</v>
      </c>
      <c r="BF218" s="297">
        <v>318126</v>
      </c>
      <c r="BG218" s="297">
        <v>318126</v>
      </c>
      <c r="BH218" s="297">
        <v>70149</v>
      </c>
      <c r="BI218" s="297">
        <v>0</v>
      </c>
      <c r="BJ218" s="297">
        <v>0</v>
      </c>
      <c r="BK218" s="297">
        <v>1070751</v>
      </c>
      <c r="BL218" s="299">
        <v>130862</v>
      </c>
      <c r="BM218" s="297">
        <v>65431</v>
      </c>
      <c r="BN218" s="297">
        <v>65431</v>
      </c>
      <c r="BO218" s="297">
        <v>0</v>
      </c>
      <c r="BP218" s="297">
        <v>0</v>
      </c>
      <c r="BQ218" s="297">
        <v>0</v>
      </c>
      <c r="BR218" s="297">
        <v>0</v>
      </c>
      <c r="BS218" s="297">
        <v>130862</v>
      </c>
      <c r="BT218" s="397">
        <v>1295612</v>
      </c>
      <c r="BU218" s="297">
        <v>394459</v>
      </c>
      <c r="BV218" s="297">
        <v>394459</v>
      </c>
      <c r="BW218" s="297">
        <v>372267</v>
      </c>
      <c r="BX218" s="297">
        <v>134427</v>
      </c>
      <c r="BY218" s="297">
        <v>0</v>
      </c>
      <c r="BZ218" s="297">
        <v>0</v>
      </c>
      <c r="CA218" s="297">
        <v>1295612</v>
      </c>
      <c r="CB218" s="299">
        <v>115278</v>
      </c>
      <c r="CC218" s="297">
        <v>115278</v>
      </c>
      <c r="CD218" s="297">
        <v>0</v>
      </c>
      <c r="CE218" s="297">
        <v>0</v>
      </c>
      <c r="CF218" s="297">
        <v>0</v>
      </c>
      <c r="CG218" s="297">
        <v>0</v>
      </c>
      <c r="CH218" s="297">
        <v>0</v>
      </c>
      <c r="CI218" s="297">
        <v>115278</v>
      </c>
    </row>
    <row r="219" spans="1:87">
      <c r="A219" s="295">
        <v>36405</v>
      </c>
      <c r="B219" s="296" t="s">
        <v>569</v>
      </c>
      <c r="C219" s="299">
        <v>-2137326</v>
      </c>
      <c r="D219" s="297">
        <v>-1936053</v>
      </c>
      <c r="E219" s="297">
        <v>-1062211</v>
      </c>
      <c r="F219" s="297">
        <v>242457</v>
      </c>
      <c r="G219" s="297">
        <v>0</v>
      </c>
      <c r="H219" s="297">
        <v>0</v>
      </c>
      <c r="I219" s="297">
        <v>-4893133</v>
      </c>
      <c r="J219" s="300">
        <v>17080976</v>
      </c>
      <c r="K219" s="301">
        <v>20150262</v>
      </c>
      <c r="L219" s="301">
        <v>14581247</v>
      </c>
      <c r="M219" s="301">
        <v>14101877</v>
      </c>
      <c r="N219" s="301">
        <v>20922462</v>
      </c>
      <c r="O219" s="300">
        <v>1435874.5209486999</v>
      </c>
      <c r="P219" s="301">
        <v>884370.8</v>
      </c>
      <c r="Q219" s="301">
        <v>551503.72094869986</v>
      </c>
      <c r="R219" s="398">
        <v>6.8900000000000003E-2</v>
      </c>
      <c r="S219" s="399">
        <v>6.4099909999999999E-4</v>
      </c>
      <c r="T219" s="400">
        <v>17080976</v>
      </c>
      <c r="U219" s="400">
        <v>12835570.391872279</v>
      </c>
      <c r="V219" s="401">
        <v>1.3307531709549885</v>
      </c>
      <c r="W219" s="401">
        <v>0.1072915126032212</v>
      </c>
      <c r="X219" s="397">
        <v>0</v>
      </c>
      <c r="Y219" s="297">
        <v>0</v>
      </c>
      <c r="Z219" s="297">
        <v>0</v>
      </c>
      <c r="AA219" s="297">
        <v>0</v>
      </c>
      <c r="AB219" s="297">
        <v>0</v>
      </c>
      <c r="AC219" s="297">
        <v>0</v>
      </c>
      <c r="AD219" s="297">
        <v>0</v>
      </c>
      <c r="AE219" s="297">
        <v>0</v>
      </c>
      <c r="AF219" s="299">
        <v>2494267</v>
      </c>
      <c r="AG219" s="299">
        <v>1167343</v>
      </c>
      <c r="AH219" s="299">
        <v>781136</v>
      </c>
      <c r="AI219" s="299">
        <v>500083</v>
      </c>
      <c r="AJ219" s="299">
        <v>45705</v>
      </c>
      <c r="AK219" s="299">
        <v>0</v>
      </c>
      <c r="AL219" s="299">
        <v>0</v>
      </c>
      <c r="AM219" s="297">
        <v>2494267</v>
      </c>
      <c r="AN219" s="397">
        <v>1850390</v>
      </c>
      <c r="AO219" s="297">
        <v>660615</v>
      </c>
      <c r="AP219" s="297">
        <v>465656</v>
      </c>
      <c r="AQ219" s="297">
        <v>465656</v>
      </c>
      <c r="AR219" s="297">
        <v>258462</v>
      </c>
      <c r="AS219" s="297">
        <v>0</v>
      </c>
      <c r="AT219" s="297">
        <v>0</v>
      </c>
      <c r="AU219" s="297">
        <v>1850390</v>
      </c>
      <c r="AV219" s="299">
        <v>4557067</v>
      </c>
      <c r="AW219" s="297">
        <v>1714526</v>
      </c>
      <c r="AX219" s="297">
        <v>1714526</v>
      </c>
      <c r="AY219" s="297">
        <v>1128015</v>
      </c>
      <c r="AZ219" s="297">
        <v>0</v>
      </c>
      <c r="BA219" s="297">
        <v>0</v>
      </c>
      <c r="BB219" s="297">
        <v>0</v>
      </c>
      <c r="BC219" s="297">
        <v>4557067</v>
      </c>
      <c r="BD219" s="397">
        <v>155450</v>
      </c>
      <c r="BE219" s="297">
        <v>52896</v>
      </c>
      <c r="BF219" s="297">
        <v>46185</v>
      </c>
      <c r="BG219" s="297">
        <v>46185</v>
      </c>
      <c r="BH219" s="297">
        <v>10184</v>
      </c>
      <c r="BI219" s="297">
        <v>0</v>
      </c>
      <c r="BJ219" s="297">
        <v>0</v>
      </c>
      <c r="BK219" s="297">
        <v>155450</v>
      </c>
      <c r="BL219" s="299">
        <v>18998</v>
      </c>
      <c r="BM219" s="297">
        <v>9499</v>
      </c>
      <c r="BN219" s="297">
        <v>9499</v>
      </c>
      <c r="BO219" s="297">
        <v>0</v>
      </c>
      <c r="BP219" s="297">
        <v>0</v>
      </c>
      <c r="BQ219" s="297">
        <v>0</v>
      </c>
      <c r="BR219" s="297">
        <v>0</v>
      </c>
      <c r="BS219" s="297">
        <v>18998</v>
      </c>
      <c r="BT219" s="397">
        <v>188095</v>
      </c>
      <c r="BU219" s="297">
        <v>57267</v>
      </c>
      <c r="BV219" s="297">
        <v>57267</v>
      </c>
      <c r="BW219" s="297">
        <v>54045</v>
      </c>
      <c r="BX219" s="297">
        <v>19516</v>
      </c>
      <c r="BY219" s="297">
        <v>0</v>
      </c>
      <c r="BZ219" s="297">
        <v>0</v>
      </c>
      <c r="CA219" s="297">
        <v>188095</v>
      </c>
      <c r="CB219" s="299">
        <v>16736</v>
      </c>
      <c r="CC219" s="297">
        <v>16736</v>
      </c>
      <c r="CD219" s="297">
        <v>0</v>
      </c>
      <c r="CE219" s="297">
        <v>0</v>
      </c>
      <c r="CF219" s="297">
        <v>0</v>
      </c>
      <c r="CG219" s="297">
        <v>0</v>
      </c>
      <c r="CH219" s="297">
        <v>0</v>
      </c>
      <c r="CI219" s="297">
        <v>16736</v>
      </c>
    </row>
    <row r="220" spans="1:87">
      <c r="A220" s="295">
        <v>36500</v>
      </c>
      <c r="B220" s="296" t="s">
        <v>570</v>
      </c>
      <c r="C220" s="299">
        <v>-14048943</v>
      </c>
      <c r="D220" s="297">
        <v>-15003167</v>
      </c>
      <c r="E220" s="297">
        <v>-4335611</v>
      </c>
      <c r="F220" s="297">
        <v>8986988</v>
      </c>
      <c r="G220" s="297">
        <v>0</v>
      </c>
      <c r="H220" s="297">
        <v>0</v>
      </c>
      <c r="I220" s="297">
        <v>-24400733</v>
      </c>
      <c r="J220" s="300">
        <v>269229057</v>
      </c>
      <c r="K220" s="301">
        <v>317606902</v>
      </c>
      <c r="L220" s="301">
        <v>229828508</v>
      </c>
      <c r="M220" s="301">
        <v>222272722</v>
      </c>
      <c r="N220" s="301">
        <v>329778263</v>
      </c>
      <c r="O220" s="300">
        <v>22632145.7486258</v>
      </c>
      <c r="P220" s="301">
        <v>13206266.08</v>
      </c>
      <c r="Q220" s="301">
        <v>9425879.6686257999</v>
      </c>
      <c r="R220" s="398">
        <v>6.8900000000000003E-2</v>
      </c>
      <c r="S220" s="399">
        <v>1.0103379399999999E-2</v>
      </c>
      <c r="T220" s="400">
        <v>269229057</v>
      </c>
      <c r="U220" s="400">
        <v>191672947.46008706</v>
      </c>
      <c r="V220" s="401">
        <v>1.4046273121357555</v>
      </c>
      <c r="W220" s="401">
        <v>0.1072915126032212</v>
      </c>
      <c r="X220" s="397">
        <v>18397654</v>
      </c>
      <c r="Y220" s="297">
        <v>4650884</v>
      </c>
      <c r="Z220" s="297">
        <v>4650884</v>
      </c>
      <c r="AA220" s="297">
        <v>4650884</v>
      </c>
      <c r="AB220" s="297">
        <v>4445002</v>
      </c>
      <c r="AC220" s="297">
        <v>0</v>
      </c>
      <c r="AD220" s="297">
        <v>0</v>
      </c>
      <c r="AE220" s="297">
        <v>18397654</v>
      </c>
      <c r="AF220" s="299">
        <v>4987638</v>
      </c>
      <c r="AG220" s="299">
        <v>3411029</v>
      </c>
      <c r="AH220" s="299">
        <v>1450340</v>
      </c>
      <c r="AI220" s="299">
        <v>126269</v>
      </c>
      <c r="AJ220" s="299">
        <v>0</v>
      </c>
      <c r="AK220" s="299">
        <v>0</v>
      </c>
      <c r="AL220" s="299">
        <v>0</v>
      </c>
      <c r="AM220" s="297">
        <v>4987638</v>
      </c>
      <c r="AN220" s="397">
        <v>29165703</v>
      </c>
      <c r="AO220" s="297">
        <v>10412568</v>
      </c>
      <c r="AP220" s="297">
        <v>7339639</v>
      </c>
      <c r="AQ220" s="297">
        <v>7339639</v>
      </c>
      <c r="AR220" s="297">
        <v>4073856</v>
      </c>
      <c r="AS220" s="297">
        <v>0</v>
      </c>
      <c r="AT220" s="297">
        <v>0</v>
      </c>
      <c r="AU220" s="297">
        <v>29165703</v>
      </c>
      <c r="AV220" s="299">
        <v>71828140</v>
      </c>
      <c r="AW220" s="297">
        <v>27024227</v>
      </c>
      <c r="AX220" s="297">
        <v>27024227</v>
      </c>
      <c r="AY220" s="297">
        <v>17779686</v>
      </c>
      <c r="AZ220" s="297">
        <v>0</v>
      </c>
      <c r="BA220" s="297">
        <v>0</v>
      </c>
      <c r="BB220" s="297">
        <v>0</v>
      </c>
      <c r="BC220" s="297">
        <v>71828140</v>
      </c>
      <c r="BD220" s="397">
        <v>2450191</v>
      </c>
      <c r="BE220" s="297">
        <v>833739</v>
      </c>
      <c r="BF220" s="297">
        <v>727965</v>
      </c>
      <c r="BG220" s="297">
        <v>727965</v>
      </c>
      <c r="BH220" s="297">
        <v>160522</v>
      </c>
      <c r="BI220" s="297">
        <v>0</v>
      </c>
      <c r="BJ220" s="297">
        <v>0</v>
      </c>
      <c r="BK220" s="297">
        <v>2450191</v>
      </c>
      <c r="BL220" s="299">
        <v>299452</v>
      </c>
      <c r="BM220" s="297">
        <v>149726</v>
      </c>
      <c r="BN220" s="297">
        <v>149726</v>
      </c>
      <c r="BO220" s="297">
        <v>0</v>
      </c>
      <c r="BP220" s="297">
        <v>0</v>
      </c>
      <c r="BQ220" s="297">
        <v>0</v>
      </c>
      <c r="BR220" s="297">
        <v>0</v>
      </c>
      <c r="BS220" s="297">
        <v>299452</v>
      </c>
      <c r="BT220" s="397">
        <v>2964739</v>
      </c>
      <c r="BU220" s="297">
        <v>902638</v>
      </c>
      <c r="BV220" s="297">
        <v>902638</v>
      </c>
      <c r="BW220" s="297">
        <v>851856</v>
      </c>
      <c r="BX220" s="297">
        <v>307607</v>
      </c>
      <c r="BY220" s="297">
        <v>0</v>
      </c>
      <c r="BZ220" s="297">
        <v>0</v>
      </c>
      <c r="CA220" s="297">
        <v>2964739</v>
      </c>
      <c r="CB220" s="299">
        <v>263790</v>
      </c>
      <c r="CC220" s="297">
        <v>263790</v>
      </c>
      <c r="CD220" s="297">
        <v>0</v>
      </c>
      <c r="CE220" s="297">
        <v>0</v>
      </c>
      <c r="CF220" s="297">
        <v>0</v>
      </c>
      <c r="CG220" s="297">
        <v>0</v>
      </c>
      <c r="CH220" s="297">
        <v>0</v>
      </c>
      <c r="CI220" s="297">
        <v>263790</v>
      </c>
    </row>
    <row r="221" spans="1:87">
      <c r="A221" s="295">
        <v>36501</v>
      </c>
      <c r="B221" s="296" t="s">
        <v>571</v>
      </c>
      <c r="C221" s="299">
        <v>-277874</v>
      </c>
      <c r="D221" s="297">
        <v>-283311</v>
      </c>
      <c r="E221" s="297">
        <v>-164834</v>
      </c>
      <c r="F221" s="297">
        <v>-5830</v>
      </c>
      <c r="G221" s="297">
        <v>0</v>
      </c>
      <c r="H221" s="297">
        <v>0</v>
      </c>
      <c r="I221" s="297">
        <v>-731849</v>
      </c>
      <c r="J221" s="300">
        <v>3212243</v>
      </c>
      <c r="K221" s="301">
        <v>3789452</v>
      </c>
      <c r="L221" s="301">
        <v>2742145</v>
      </c>
      <c r="M221" s="301">
        <v>2651995</v>
      </c>
      <c r="N221" s="301">
        <v>3934672</v>
      </c>
      <c r="O221" s="300">
        <v>270030.13512769999</v>
      </c>
      <c r="P221" s="301">
        <v>154215.87</v>
      </c>
      <c r="Q221" s="301">
        <v>115814.2651277</v>
      </c>
      <c r="R221" s="398">
        <v>6.8900000000000003E-2</v>
      </c>
      <c r="S221" s="399">
        <v>1.205461E-4</v>
      </c>
      <c r="T221" s="400">
        <v>3212243</v>
      </c>
      <c r="U221" s="400">
        <v>2238256.4586357037</v>
      </c>
      <c r="V221" s="401">
        <v>1.4351541297273751</v>
      </c>
      <c r="W221" s="401">
        <v>0.1072915126032212</v>
      </c>
      <c r="X221" s="397">
        <v>45420</v>
      </c>
      <c r="Y221" s="297">
        <v>15140</v>
      </c>
      <c r="Z221" s="297">
        <v>15140</v>
      </c>
      <c r="AA221" s="297">
        <v>15140</v>
      </c>
      <c r="AB221" s="297">
        <v>0</v>
      </c>
      <c r="AC221" s="297">
        <v>0</v>
      </c>
      <c r="AD221" s="297">
        <v>0</v>
      </c>
      <c r="AE221" s="297">
        <v>45420</v>
      </c>
      <c r="AF221" s="299">
        <v>326139</v>
      </c>
      <c r="AG221" s="299">
        <v>110599</v>
      </c>
      <c r="AH221" s="299">
        <v>81258</v>
      </c>
      <c r="AI221" s="299">
        <v>74260</v>
      </c>
      <c r="AJ221" s="299">
        <v>60022</v>
      </c>
      <c r="AK221" s="299">
        <v>0</v>
      </c>
      <c r="AL221" s="299">
        <v>0</v>
      </c>
      <c r="AM221" s="297">
        <v>326139</v>
      </c>
      <c r="AN221" s="397">
        <v>347984</v>
      </c>
      <c r="AO221" s="297">
        <v>124235</v>
      </c>
      <c r="AP221" s="297">
        <v>87571</v>
      </c>
      <c r="AQ221" s="297">
        <v>87571</v>
      </c>
      <c r="AR221" s="297">
        <v>48606</v>
      </c>
      <c r="AS221" s="297">
        <v>0</v>
      </c>
      <c r="AT221" s="297">
        <v>0</v>
      </c>
      <c r="AU221" s="297">
        <v>347984</v>
      </c>
      <c r="AV221" s="299">
        <v>857001</v>
      </c>
      <c r="AW221" s="297">
        <v>322433</v>
      </c>
      <c r="AX221" s="297">
        <v>322433</v>
      </c>
      <c r="AY221" s="297">
        <v>212134</v>
      </c>
      <c r="AZ221" s="297">
        <v>0</v>
      </c>
      <c r="BA221" s="297">
        <v>0</v>
      </c>
      <c r="BB221" s="297">
        <v>0</v>
      </c>
      <c r="BC221" s="297">
        <v>857001</v>
      </c>
      <c r="BD221" s="397">
        <v>29235</v>
      </c>
      <c r="BE221" s="297">
        <v>9948</v>
      </c>
      <c r="BF221" s="297">
        <v>8686</v>
      </c>
      <c r="BG221" s="297">
        <v>8686</v>
      </c>
      <c r="BH221" s="297">
        <v>1915</v>
      </c>
      <c r="BI221" s="297">
        <v>0</v>
      </c>
      <c r="BJ221" s="297">
        <v>0</v>
      </c>
      <c r="BK221" s="297">
        <v>29235</v>
      </c>
      <c r="BL221" s="299">
        <v>3572</v>
      </c>
      <c r="BM221" s="297">
        <v>1786</v>
      </c>
      <c r="BN221" s="297">
        <v>1786</v>
      </c>
      <c r="BO221" s="297">
        <v>0</v>
      </c>
      <c r="BP221" s="297">
        <v>0</v>
      </c>
      <c r="BQ221" s="297">
        <v>0</v>
      </c>
      <c r="BR221" s="297">
        <v>0</v>
      </c>
      <c r="BS221" s="297">
        <v>3572</v>
      </c>
      <c r="BT221" s="397">
        <v>35373</v>
      </c>
      <c r="BU221" s="297">
        <v>10770</v>
      </c>
      <c r="BV221" s="297">
        <v>10770</v>
      </c>
      <c r="BW221" s="297">
        <v>10164</v>
      </c>
      <c r="BX221" s="297">
        <v>3670</v>
      </c>
      <c r="BY221" s="297">
        <v>0</v>
      </c>
      <c r="BZ221" s="297">
        <v>0</v>
      </c>
      <c r="CA221" s="297">
        <v>35373</v>
      </c>
      <c r="CB221" s="299">
        <v>3147</v>
      </c>
      <c r="CC221" s="297">
        <v>3147</v>
      </c>
      <c r="CD221" s="297">
        <v>0</v>
      </c>
      <c r="CE221" s="297">
        <v>0</v>
      </c>
      <c r="CF221" s="297">
        <v>0</v>
      </c>
      <c r="CG221" s="297">
        <v>0</v>
      </c>
      <c r="CH221" s="297">
        <v>0</v>
      </c>
      <c r="CI221" s="297">
        <v>3147</v>
      </c>
    </row>
    <row r="222" spans="1:87">
      <c r="A222" s="295">
        <v>36502</v>
      </c>
      <c r="B222" s="296" t="s">
        <v>572</v>
      </c>
      <c r="C222" s="299">
        <v>-199183</v>
      </c>
      <c r="D222" s="297">
        <v>-194504</v>
      </c>
      <c r="E222" s="297">
        <v>-160311</v>
      </c>
      <c r="F222" s="297">
        <v>-29219</v>
      </c>
      <c r="G222" s="297">
        <v>0</v>
      </c>
      <c r="H222" s="297">
        <v>0</v>
      </c>
      <c r="I222" s="297">
        <v>-583217</v>
      </c>
      <c r="J222" s="300">
        <v>662716</v>
      </c>
      <c r="K222" s="301">
        <v>781800</v>
      </c>
      <c r="L222" s="301">
        <v>565730</v>
      </c>
      <c r="M222" s="301">
        <v>547132</v>
      </c>
      <c r="N222" s="301">
        <v>811760</v>
      </c>
      <c r="O222" s="300">
        <v>55709.769578600004</v>
      </c>
      <c r="P222" s="301">
        <v>28203.539999999994</v>
      </c>
      <c r="Q222" s="301">
        <v>27506.22957860001</v>
      </c>
      <c r="R222" s="398">
        <v>6.8900000000000003E-2</v>
      </c>
      <c r="S222" s="399">
        <v>2.48698E-5</v>
      </c>
      <c r="T222" s="400">
        <v>662716</v>
      </c>
      <c r="U222" s="400">
        <v>409340.20319303329</v>
      </c>
      <c r="V222" s="401">
        <v>1.6189858578036662</v>
      </c>
      <c r="W222" s="401">
        <v>0.1072915126032212</v>
      </c>
      <c r="X222" s="397">
        <v>0</v>
      </c>
      <c r="Y222" s="297">
        <v>0</v>
      </c>
      <c r="Z222" s="297">
        <v>0</v>
      </c>
      <c r="AA222" s="297">
        <v>0</v>
      </c>
      <c r="AB222" s="297">
        <v>0</v>
      </c>
      <c r="AC222" s="297">
        <v>0</v>
      </c>
      <c r="AD222" s="297">
        <v>0</v>
      </c>
      <c r="AE222" s="297">
        <v>0</v>
      </c>
      <c r="AF222" s="299">
        <v>490144</v>
      </c>
      <c r="AG222" s="299">
        <v>161549</v>
      </c>
      <c r="AH222" s="299">
        <v>149695</v>
      </c>
      <c r="AI222" s="299">
        <v>138501</v>
      </c>
      <c r="AJ222" s="299">
        <v>40399</v>
      </c>
      <c r="AK222" s="299">
        <v>0</v>
      </c>
      <c r="AL222" s="299">
        <v>0</v>
      </c>
      <c r="AM222" s="297">
        <v>490144</v>
      </c>
      <c r="AN222" s="397">
        <v>71792</v>
      </c>
      <c r="AO222" s="297">
        <v>25631</v>
      </c>
      <c r="AP222" s="297">
        <v>18067</v>
      </c>
      <c r="AQ222" s="297">
        <v>18067</v>
      </c>
      <c r="AR222" s="297">
        <v>10028</v>
      </c>
      <c r="AS222" s="297">
        <v>0</v>
      </c>
      <c r="AT222" s="297">
        <v>0</v>
      </c>
      <c r="AU222" s="297">
        <v>71792</v>
      </c>
      <c r="AV222" s="299">
        <v>176807</v>
      </c>
      <c r="AW222" s="297">
        <v>66521</v>
      </c>
      <c r="AX222" s="297">
        <v>66521</v>
      </c>
      <c r="AY222" s="297">
        <v>43765</v>
      </c>
      <c r="AZ222" s="297">
        <v>0</v>
      </c>
      <c r="BA222" s="297">
        <v>0</v>
      </c>
      <c r="BB222" s="297">
        <v>0</v>
      </c>
      <c r="BC222" s="297">
        <v>176807</v>
      </c>
      <c r="BD222" s="397">
        <v>6031</v>
      </c>
      <c r="BE222" s="297">
        <v>2052</v>
      </c>
      <c r="BF222" s="297">
        <v>1792</v>
      </c>
      <c r="BG222" s="297">
        <v>1792</v>
      </c>
      <c r="BH222" s="297">
        <v>395</v>
      </c>
      <c r="BI222" s="297">
        <v>0</v>
      </c>
      <c r="BJ222" s="297">
        <v>0</v>
      </c>
      <c r="BK222" s="297">
        <v>6031</v>
      </c>
      <c r="BL222" s="299">
        <v>738</v>
      </c>
      <c r="BM222" s="297">
        <v>369</v>
      </c>
      <c r="BN222" s="297">
        <v>369</v>
      </c>
      <c r="BO222" s="297">
        <v>0</v>
      </c>
      <c r="BP222" s="297">
        <v>0</v>
      </c>
      <c r="BQ222" s="297">
        <v>0</v>
      </c>
      <c r="BR222" s="297">
        <v>0</v>
      </c>
      <c r="BS222" s="297">
        <v>738</v>
      </c>
      <c r="BT222" s="397">
        <v>7298</v>
      </c>
      <c r="BU222" s="297">
        <v>2222</v>
      </c>
      <c r="BV222" s="297">
        <v>2222</v>
      </c>
      <c r="BW222" s="297">
        <v>2097</v>
      </c>
      <c r="BX222" s="297">
        <v>757</v>
      </c>
      <c r="BY222" s="297">
        <v>0</v>
      </c>
      <c r="BZ222" s="297">
        <v>0</v>
      </c>
      <c r="CA222" s="297">
        <v>7298</v>
      </c>
      <c r="CB222" s="299">
        <v>649</v>
      </c>
      <c r="CC222" s="297">
        <v>649</v>
      </c>
      <c r="CD222" s="297">
        <v>0</v>
      </c>
      <c r="CE222" s="297">
        <v>0</v>
      </c>
      <c r="CF222" s="297">
        <v>0</v>
      </c>
      <c r="CG222" s="297">
        <v>0</v>
      </c>
      <c r="CH222" s="297">
        <v>0</v>
      </c>
      <c r="CI222" s="297">
        <v>649</v>
      </c>
    </row>
    <row r="223" spans="1:87">
      <c r="A223" s="295">
        <v>36505</v>
      </c>
      <c r="B223" s="296" t="s">
        <v>573</v>
      </c>
      <c r="C223" s="299">
        <v>-2895275</v>
      </c>
      <c r="D223" s="297">
        <v>-3056086</v>
      </c>
      <c r="E223" s="297">
        <v>-925583</v>
      </c>
      <c r="F223" s="297">
        <v>1491093</v>
      </c>
      <c r="G223" s="297">
        <v>0</v>
      </c>
      <c r="H223" s="297">
        <v>0</v>
      </c>
      <c r="I223" s="297">
        <v>-5385851</v>
      </c>
      <c r="J223" s="300">
        <v>48599192</v>
      </c>
      <c r="K223" s="301">
        <v>57331995</v>
      </c>
      <c r="L223" s="301">
        <v>41486903</v>
      </c>
      <c r="M223" s="301">
        <v>40122990</v>
      </c>
      <c r="N223" s="301">
        <v>59529077</v>
      </c>
      <c r="O223" s="300">
        <v>4085383.6997792004</v>
      </c>
      <c r="P223" s="301">
        <v>2647328.7399999998</v>
      </c>
      <c r="Q223" s="301">
        <v>1438054.9597792006</v>
      </c>
      <c r="R223" s="398">
        <v>6.8900000000000003E-2</v>
      </c>
      <c r="S223" s="399">
        <v>1.8237856000000001E-3</v>
      </c>
      <c r="T223" s="400">
        <v>48599192</v>
      </c>
      <c r="U223" s="400">
        <v>38422768.359941937</v>
      </c>
      <c r="V223" s="401">
        <v>1.2648539934636152</v>
      </c>
      <c r="W223" s="401">
        <v>0.1072915126032212</v>
      </c>
      <c r="X223" s="397">
        <v>3509529</v>
      </c>
      <c r="Y223" s="297">
        <v>946107</v>
      </c>
      <c r="Z223" s="297">
        <v>946107</v>
      </c>
      <c r="AA223" s="297">
        <v>946107</v>
      </c>
      <c r="AB223" s="297">
        <v>671208</v>
      </c>
      <c r="AC223" s="297">
        <v>0</v>
      </c>
      <c r="AD223" s="297">
        <v>0</v>
      </c>
      <c r="AE223" s="297">
        <v>3509529</v>
      </c>
      <c r="AF223" s="299">
        <v>2070070</v>
      </c>
      <c r="AG223" s="299">
        <v>1081564</v>
      </c>
      <c r="AH223" s="299">
        <v>716197</v>
      </c>
      <c r="AI223" s="299">
        <v>272309</v>
      </c>
      <c r="AJ223" s="299">
        <v>0</v>
      </c>
      <c r="AK223" s="299">
        <v>0</v>
      </c>
      <c r="AL223" s="299">
        <v>0</v>
      </c>
      <c r="AM223" s="297">
        <v>2070070</v>
      </c>
      <c r="AN223" s="397">
        <v>5264772</v>
      </c>
      <c r="AO223" s="297">
        <v>1879598</v>
      </c>
      <c r="AP223" s="297">
        <v>1324896</v>
      </c>
      <c r="AQ223" s="297">
        <v>1324896</v>
      </c>
      <c r="AR223" s="297">
        <v>735382</v>
      </c>
      <c r="AS223" s="297">
        <v>0</v>
      </c>
      <c r="AT223" s="297">
        <v>0</v>
      </c>
      <c r="AU223" s="297">
        <v>5264772</v>
      </c>
      <c r="AV223" s="299">
        <v>12965872</v>
      </c>
      <c r="AW223" s="297">
        <v>4878209</v>
      </c>
      <c r="AX223" s="297">
        <v>4878209</v>
      </c>
      <c r="AY223" s="297">
        <v>3209454</v>
      </c>
      <c r="AZ223" s="297">
        <v>0</v>
      </c>
      <c r="BA223" s="297">
        <v>0</v>
      </c>
      <c r="BB223" s="297">
        <v>0</v>
      </c>
      <c r="BC223" s="297">
        <v>12965872</v>
      </c>
      <c r="BD223" s="397">
        <v>442290</v>
      </c>
      <c r="BE223" s="297">
        <v>150500</v>
      </c>
      <c r="BF223" s="297">
        <v>131407</v>
      </c>
      <c r="BG223" s="297">
        <v>131407</v>
      </c>
      <c r="BH223" s="297">
        <v>28976</v>
      </c>
      <c r="BI223" s="297">
        <v>0</v>
      </c>
      <c r="BJ223" s="297">
        <v>0</v>
      </c>
      <c r="BK223" s="297">
        <v>442290</v>
      </c>
      <c r="BL223" s="299">
        <v>54054</v>
      </c>
      <c r="BM223" s="297">
        <v>27027</v>
      </c>
      <c r="BN223" s="297">
        <v>27027</v>
      </c>
      <c r="BO223" s="297">
        <v>0</v>
      </c>
      <c r="BP223" s="297">
        <v>0</v>
      </c>
      <c r="BQ223" s="297">
        <v>0</v>
      </c>
      <c r="BR223" s="297">
        <v>0</v>
      </c>
      <c r="BS223" s="297">
        <v>54054</v>
      </c>
      <c r="BT223" s="397">
        <v>535172</v>
      </c>
      <c r="BU223" s="297">
        <v>162937</v>
      </c>
      <c r="BV223" s="297">
        <v>162937</v>
      </c>
      <c r="BW223" s="297">
        <v>153771</v>
      </c>
      <c r="BX223" s="297">
        <v>55527</v>
      </c>
      <c r="BY223" s="297">
        <v>0</v>
      </c>
      <c r="BZ223" s="297">
        <v>0</v>
      </c>
      <c r="CA223" s="297">
        <v>535172</v>
      </c>
      <c r="CB223" s="299">
        <v>47617</v>
      </c>
      <c r="CC223" s="297">
        <v>47617</v>
      </c>
      <c r="CD223" s="297">
        <v>0</v>
      </c>
      <c r="CE223" s="297">
        <v>0</v>
      </c>
      <c r="CF223" s="297">
        <v>0</v>
      </c>
      <c r="CG223" s="297">
        <v>0</v>
      </c>
      <c r="CH223" s="297">
        <v>0</v>
      </c>
      <c r="CI223" s="297">
        <v>47617</v>
      </c>
    </row>
    <row r="224" spans="1:87">
      <c r="A224" s="295">
        <v>36600</v>
      </c>
      <c r="B224" s="296" t="s">
        <v>574</v>
      </c>
      <c r="C224" s="299">
        <v>-2049696</v>
      </c>
      <c r="D224" s="297">
        <v>-1813270</v>
      </c>
      <c r="E224" s="297">
        <v>-1229198</v>
      </c>
      <c r="F224" s="297">
        <v>-236844</v>
      </c>
      <c r="G224" s="297">
        <v>0</v>
      </c>
      <c r="H224" s="297">
        <v>0</v>
      </c>
      <c r="I224" s="297">
        <v>-5329008</v>
      </c>
      <c r="J224" s="300">
        <v>12416432</v>
      </c>
      <c r="K224" s="301">
        <v>14647544</v>
      </c>
      <c r="L224" s="301">
        <v>10599339</v>
      </c>
      <c r="M224" s="301">
        <v>10250878</v>
      </c>
      <c r="N224" s="301">
        <v>15208869</v>
      </c>
      <c r="O224" s="300">
        <v>1043759.9352867999</v>
      </c>
      <c r="P224" s="301">
        <v>682932.2100000002</v>
      </c>
      <c r="Q224" s="301">
        <v>360827.72528679972</v>
      </c>
      <c r="R224" s="398">
        <v>6.8900000000000003E-2</v>
      </c>
      <c r="S224" s="399">
        <v>4.6595239999999997E-4</v>
      </c>
      <c r="T224" s="400">
        <v>12416432</v>
      </c>
      <c r="U224" s="400">
        <v>9911933.3817126285</v>
      </c>
      <c r="V224" s="401">
        <v>1.2526750858624751</v>
      </c>
      <c r="W224" s="401">
        <v>0.1072915126032212</v>
      </c>
      <c r="X224" s="397">
        <v>435078</v>
      </c>
      <c r="Y224" s="297">
        <v>145026</v>
      </c>
      <c r="Z224" s="297">
        <v>145026</v>
      </c>
      <c r="AA224" s="297">
        <v>145026</v>
      </c>
      <c r="AB224" s="297">
        <v>0</v>
      </c>
      <c r="AC224" s="297">
        <v>0</v>
      </c>
      <c r="AD224" s="297">
        <v>0</v>
      </c>
      <c r="AE224" s="297">
        <v>435078</v>
      </c>
      <c r="AF224" s="299">
        <v>4020312</v>
      </c>
      <c r="AG224" s="299">
        <v>1489626</v>
      </c>
      <c r="AH224" s="299">
        <v>1118769</v>
      </c>
      <c r="AI224" s="299">
        <v>965604</v>
      </c>
      <c r="AJ224" s="299">
        <v>446313</v>
      </c>
      <c r="AK224" s="299">
        <v>0</v>
      </c>
      <c r="AL224" s="299">
        <v>0</v>
      </c>
      <c r="AM224" s="297">
        <v>4020312</v>
      </c>
      <c r="AN224" s="397">
        <v>1345078</v>
      </c>
      <c r="AO224" s="297">
        <v>480212</v>
      </c>
      <c r="AP224" s="297">
        <v>338493</v>
      </c>
      <c r="AQ224" s="297">
        <v>338493</v>
      </c>
      <c r="AR224" s="297">
        <v>187880</v>
      </c>
      <c r="AS224" s="297">
        <v>0</v>
      </c>
      <c r="AT224" s="297">
        <v>0</v>
      </c>
      <c r="AU224" s="297">
        <v>1345078</v>
      </c>
      <c r="AV224" s="299">
        <v>3312604</v>
      </c>
      <c r="AW224" s="297">
        <v>1246316</v>
      </c>
      <c r="AX224" s="297">
        <v>1246316</v>
      </c>
      <c r="AY224" s="297">
        <v>819972</v>
      </c>
      <c r="AZ224" s="297">
        <v>0</v>
      </c>
      <c r="BA224" s="297">
        <v>0</v>
      </c>
      <c r="BB224" s="297">
        <v>0</v>
      </c>
      <c r="BC224" s="297">
        <v>3312604</v>
      </c>
      <c r="BD224" s="397">
        <v>113000</v>
      </c>
      <c r="BE224" s="297">
        <v>38451</v>
      </c>
      <c r="BF224" s="297">
        <v>33573</v>
      </c>
      <c r="BG224" s="297">
        <v>33573</v>
      </c>
      <c r="BH224" s="297">
        <v>7403</v>
      </c>
      <c r="BI224" s="297">
        <v>0</v>
      </c>
      <c r="BJ224" s="297">
        <v>0</v>
      </c>
      <c r="BK224" s="297">
        <v>113000</v>
      </c>
      <c r="BL224" s="299">
        <v>13810</v>
      </c>
      <c r="BM224" s="297">
        <v>6905</v>
      </c>
      <c r="BN224" s="297">
        <v>6905</v>
      </c>
      <c r="BO224" s="297">
        <v>0</v>
      </c>
      <c r="BP224" s="297">
        <v>0</v>
      </c>
      <c r="BQ224" s="297">
        <v>0</v>
      </c>
      <c r="BR224" s="297">
        <v>0</v>
      </c>
      <c r="BS224" s="297">
        <v>13810</v>
      </c>
      <c r="BT224" s="397">
        <v>136729</v>
      </c>
      <c r="BU224" s="297">
        <v>41628</v>
      </c>
      <c r="BV224" s="297">
        <v>41628</v>
      </c>
      <c r="BW224" s="297">
        <v>39286</v>
      </c>
      <c r="BX224" s="297">
        <v>14186</v>
      </c>
      <c r="BY224" s="297">
        <v>0</v>
      </c>
      <c r="BZ224" s="297">
        <v>0</v>
      </c>
      <c r="CA224" s="297">
        <v>136729</v>
      </c>
      <c r="CB224" s="299">
        <v>12166</v>
      </c>
      <c r="CC224" s="297">
        <v>12166</v>
      </c>
      <c r="CD224" s="297">
        <v>0</v>
      </c>
      <c r="CE224" s="297">
        <v>0</v>
      </c>
      <c r="CF224" s="297">
        <v>0</v>
      </c>
      <c r="CG224" s="297">
        <v>0</v>
      </c>
      <c r="CH224" s="297">
        <v>0</v>
      </c>
      <c r="CI224" s="297">
        <v>12166</v>
      </c>
    </row>
    <row r="225" spans="1:87">
      <c r="A225" s="295">
        <v>36601</v>
      </c>
      <c r="B225" s="296" t="s">
        <v>575</v>
      </c>
      <c r="C225" s="299">
        <v>-2822689</v>
      </c>
      <c r="D225" s="297">
        <v>-2658003</v>
      </c>
      <c r="E225" s="297">
        <v>-2391206</v>
      </c>
      <c r="F225" s="297">
        <v>0</v>
      </c>
      <c r="G225" s="297">
        <v>0</v>
      </c>
      <c r="H225" s="297">
        <v>0</v>
      </c>
      <c r="I225" s="297">
        <v>-7871898</v>
      </c>
      <c r="J225" s="300">
        <v>0</v>
      </c>
      <c r="K225" s="301">
        <v>0</v>
      </c>
      <c r="L225" s="301">
        <v>0</v>
      </c>
      <c r="M225" s="301">
        <v>0</v>
      </c>
      <c r="N225" s="301">
        <v>0</v>
      </c>
      <c r="O225" s="300">
        <v>0</v>
      </c>
      <c r="P225" s="301">
        <v>0</v>
      </c>
      <c r="Q225" s="301">
        <v>0</v>
      </c>
      <c r="R225" s="398" t="e">
        <v>#DIV/0!</v>
      </c>
      <c r="S225" s="399">
        <v>0</v>
      </c>
      <c r="T225" s="400">
        <v>0</v>
      </c>
      <c r="U225" s="400">
        <v>0</v>
      </c>
      <c r="V225" s="401" t="e">
        <v>#DIV/0!</v>
      </c>
      <c r="W225" s="401">
        <v>0.1072915126032212</v>
      </c>
      <c r="X225" s="397">
        <v>0</v>
      </c>
      <c r="Y225" s="297">
        <v>0</v>
      </c>
      <c r="Z225" s="297">
        <v>0</v>
      </c>
      <c r="AA225" s="297">
        <v>0</v>
      </c>
      <c r="AB225" s="297">
        <v>0</v>
      </c>
      <c r="AC225" s="297">
        <v>0</v>
      </c>
      <c r="AD225" s="297">
        <v>0</v>
      </c>
      <c r="AE225" s="297">
        <v>0</v>
      </c>
      <c r="AF225" s="299">
        <v>7871898</v>
      </c>
      <c r="AG225" s="299">
        <v>2822689</v>
      </c>
      <c r="AH225" s="299">
        <v>2658003</v>
      </c>
      <c r="AI225" s="299">
        <v>2391206</v>
      </c>
      <c r="AJ225" s="299">
        <v>0</v>
      </c>
      <c r="AK225" s="299">
        <v>0</v>
      </c>
      <c r="AL225" s="299">
        <v>0</v>
      </c>
      <c r="AM225" s="297">
        <v>7871898</v>
      </c>
      <c r="AN225" s="397">
        <v>0</v>
      </c>
      <c r="AO225" s="297">
        <v>0</v>
      </c>
      <c r="AP225" s="297">
        <v>0</v>
      </c>
      <c r="AQ225" s="297">
        <v>0</v>
      </c>
      <c r="AR225" s="297">
        <v>0</v>
      </c>
      <c r="AS225" s="297">
        <v>0</v>
      </c>
      <c r="AT225" s="297">
        <v>0</v>
      </c>
      <c r="AU225" s="297">
        <v>0</v>
      </c>
      <c r="AV225" s="299">
        <v>0</v>
      </c>
      <c r="AW225" s="297">
        <v>0</v>
      </c>
      <c r="AX225" s="297">
        <v>0</v>
      </c>
      <c r="AY225" s="297">
        <v>0</v>
      </c>
      <c r="AZ225" s="297">
        <v>0</v>
      </c>
      <c r="BA225" s="297">
        <v>0</v>
      </c>
      <c r="BB225" s="297">
        <v>0</v>
      </c>
      <c r="BC225" s="297">
        <v>0</v>
      </c>
      <c r="BD225" s="397">
        <v>0</v>
      </c>
      <c r="BE225" s="297">
        <v>0</v>
      </c>
      <c r="BF225" s="297">
        <v>0</v>
      </c>
      <c r="BG225" s="297">
        <v>0</v>
      </c>
      <c r="BH225" s="297">
        <v>0</v>
      </c>
      <c r="BI225" s="297">
        <v>0</v>
      </c>
      <c r="BJ225" s="297">
        <v>0</v>
      </c>
      <c r="BK225" s="297">
        <v>0</v>
      </c>
      <c r="BL225" s="299">
        <v>0</v>
      </c>
      <c r="BM225" s="297">
        <v>0</v>
      </c>
      <c r="BN225" s="297">
        <v>0</v>
      </c>
      <c r="BO225" s="297">
        <v>0</v>
      </c>
      <c r="BP225" s="297">
        <v>0</v>
      </c>
      <c r="BQ225" s="297">
        <v>0</v>
      </c>
      <c r="BR225" s="297">
        <v>0</v>
      </c>
      <c r="BS225" s="297">
        <v>0</v>
      </c>
      <c r="BT225" s="397">
        <v>0</v>
      </c>
      <c r="BU225" s="297">
        <v>0</v>
      </c>
      <c r="BV225" s="297">
        <v>0</v>
      </c>
      <c r="BW225" s="297">
        <v>0</v>
      </c>
      <c r="BX225" s="297">
        <v>0</v>
      </c>
      <c r="BY225" s="297">
        <v>0</v>
      </c>
      <c r="BZ225" s="297">
        <v>0</v>
      </c>
      <c r="CA225" s="297">
        <v>0</v>
      </c>
      <c r="CB225" s="299">
        <v>0</v>
      </c>
      <c r="CC225" s="297">
        <v>0</v>
      </c>
      <c r="CD225" s="297">
        <v>0</v>
      </c>
      <c r="CE225" s="297">
        <v>0</v>
      </c>
      <c r="CF225" s="297">
        <v>0</v>
      </c>
      <c r="CG225" s="297">
        <v>0</v>
      </c>
      <c r="CH225" s="297">
        <v>0</v>
      </c>
      <c r="CI225" s="297">
        <v>0</v>
      </c>
    </row>
    <row r="226" spans="1:87">
      <c r="A226" s="295">
        <v>36700</v>
      </c>
      <c r="B226" s="296" t="s">
        <v>576</v>
      </c>
      <c r="C226" s="299">
        <v>-16398676</v>
      </c>
      <c r="D226" s="297">
        <v>-18625319</v>
      </c>
      <c r="E226" s="297">
        <v>-11580999</v>
      </c>
      <c r="F226" s="297">
        <v>3203065</v>
      </c>
      <c r="G226" s="297">
        <v>0</v>
      </c>
      <c r="H226" s="297">
        <v>0</v>
      </c>
      <c r="I226" s="297">
        <v>-43401929</v>
      </c>
      <c r="J226" s="300">
        <v>205187916</v>
      </c>
      <c r="K226" s="301">
        <v>242058190</v>
      </c>
      <c r="L226" s="301">
        <v>175159521</v>
      </c>
      <c r="M226" s="301">
        <v>169401019</v>
      </c>
      <c r="N226" s="301">
        <v>251334367</v>
      </c>
      <c r="O226" s="300">
        <v>17248668.729848199</v>
      </c>
      <c r="P226" s="301">
        <v>11238792.09</v>
      </c>
      <c r="Q226" s="301">
        <v>6009876.6398481987</v>
      </c>
      <c r="R226" s="398">
        <v>6.8900000000000003E-2</v>
      </c>
      <c r="S226" s="399">
        <v>7.7001025999999997E-3</v>
      </c>
      <c r="T226" s="400">
        <v>205187916</v>
      </c>
      <c r="U226" s="400">
        <v>163117446.87953556</v>
      </c>
      <c r="V226" s="401">
        <v>1.2579152011343953</v>
      </c>
      <c r="W226" s="401">
        <v>0.1072915126032212</v>
      </c>
      <c r="X226" s="397">
        <v>158383</v>
      </c>
      <c r="Y226" s="297">
        <v>81740</v>
      </c>
      <c r="Z226" s="297">
        <v>76643</v>
      </c>
      <c r="AA226" s="297">
        <v>0</v>
      </c>
      <c r="AB226" s="297">
        <v>0</v>
      </c>
      <c r="AC226" s="297">
        <v>0</v>
      </c>
      <c r="AD226" s="297">
        <v>0</v>
      </c>
      <c r="AE226" s="297">
        <v>158383</v>
      </c>
      <c r="AF226" s="299">
        <v>14743554</v>
      </c>
      <c r="AG226" s="299">
        <v>4828343</v>
      </c>
      <c r="AH226" s="299">
        <v>4828343</v>
      </c>
      <c r="AI226" s="299">
        <v>4828343</v>
      </c>
      <c r="AJ226" s="299">
        <v>258525</v>
      </c>
      <c r="AK226" s="299">
        <v>0</v>
      </c>
      <c r="AL226" s="299">
        <v>0</v>
      </c>
      <c r="AM226" s="297">
        <v>14743554</v>
      </c>
      <c r="AN226" s="397">
        <v>22228097</v>
      </c>
      <c r="AO226" s="297">
        <v>7935745</v>
      </c>
      <c r="AP226" s="297">
        <v>5593769</v>
      </c>
      <c r="AQ226" s="297">
        <v>5593769</v>
      </c>
      <c r="AR226" s="297">
        <v>3104814</v>
      </c>
      <c r="AS226" s="297">
        <v>0</v>
      </c>
      <c r="AT226" s="297">
        <v>0</v>
      </c>
      <c r="AU226" s="297">
        <v>22228097</v>
      </c>
      <c r="AV226" s="299">
        <v>54742480</v>
      </c>
      <c r="AW226" s="297">
        <v>20596012</v>
      </c>
      <c r="AX226" s="297">
        <v>20596012</v>
      </c>
      <c r="AY226" s="297">
        <v>13550457</v>
      </c>
      <c r="AZ226" s="297">
        <v>0</v>
      </c>
      <c r="BA226" s="297">
        <v>0</v>
      </c>
      <c r="BB226" s="297">
        <v>0</v>
      </c>
      <c r="BC226" s="297">
        <v>54742480</v>
      </c>
      <c r="BD226" s="397">
        <v>1867368</v>
      </c>
      <c r="BE226" s="297">
        <v>635419</v>
      </c>
      <c r="BF226" s="297">
        <v>554805</v>
      </c>
      <c r="BG226" s="297">
        <v>554805</v>
      </c>
      <c r="BH226" s="297">
        <v>122339</v>
      </c>
      <c r="BI226" s="297">
        <v>0</v>
      </c>
      <c r="BJ226" s="297">
        <v>0</v>
      </c>
      <c r="BK226" s="297">
        <v>1867368</v>
      </c>
      <c r="BL226" s="299">
        <v>228222</v>
      </c>
      <c r="BM226" s="297">
        <v>114111</v>
      </c>
      <c r="BN226" s="297">
        <v>114111</v>
      </c>
      <c r="BO226" s="297">
        <v>0</v>
      </c>
      <c r="BP226" s="297">
        <v>0</v>
      </c>
      <c r="BQ226" s="297">
        <v>0</v>
      </c>
      <c r="BR226" s="297">
        <v>0</v>
      </c>
      <c r="BS226" s="297">
        <v>228222</v>
      </c>
      <c r="BT226" s="397">
        <v>2259521</v>
      </c>
      <c r="BU226" s="297">
        <v>687929</v>
      </c>
      <c r="BV226" s="297">
        <v>687929</v>
      </c>
      <c r="BW226" s="297">
        <v>649226</v>
      </c>
      <c r="BX226" s="297">
        <v>234437</v>
      </c>
      <c r="BY226" s="297">
        <v>0</v>
      </c>
      <c r="BZ226" s="297">
        <v>0</v>
      </c>
      <c r="CA226" s="297">
        <v>2259521</v>
      </c>
      <c r="CB226" s="299">
        <v>201043</v>
      </c>
      <c r="CC226" s="297">
        <v>201043</v>
      </c>
      <c r="CD226" s="297">
        <v>0</v>
      </c>
      <c r="CE226" s="297">
        <v>0</v>
      </c>
      <c r="CF226" s="297">
        <v>0</v>
      </c>
      <c r="CG226" s="297">
        <v>0</v>
      </c>
      <c r="CH226" s="297">
        <v>0</v>
      </c>
      <c r="CI226" s="297">
        <v>201043</v>
      </c>
    </row>
    <row r="227" spans="1:87">
      <c r="A227" s="295">
        <v>36701</v>
      </c>
      <c r="B227" s="296" t="s">
        <v>577</v>
      </c>
      <c r="C227" s="299">
        <v>-103571</v>
      </c>
      <c r="D227" s="297">
        <v>-187266</v>
      </c>
      <c r="E227" s="297">
        <v>-182287</v>
      </c>
      <c r="F227" s="297">
        <v>-57838</v>
      </c>
      <c r="G227" s="297">
        <v>0</v>
      </c>
      <c r="H227" s="297">
        <v>0</v>
      </c>
      <c r="I227" s="297">
        <v>-530962</v>
      </c>
      <c r="J227" s="300">
        <v>497049</v>
      </c>
      <c r="K227" s="301">
        <v>586364</v>
      </c>
      <c r="L227" s="301">
        <v>424308</v>
      </c>
      <c r="M227" s="301">
        <v>410359</v>
      </c>
      <c r="N227" s="301">
        <v>608835</v>
      </c>
      <c r="O227" s="300">
        <v>41783.335209599994</v>
      </c>
      <c r="P227" s="301">
        <v>29113.32</v>
      </c>
      <c r="Q227" s="301">
        <v>12670.015209599995</v>
      </c>
      <c r="R227" s="398">
        <v>6.8900000000000003E-2</v>
      </c>
      <c r="S227" s="399">
        <v>1.8652799999999999E-5</v>
      </c>
      <c r="T227" s="400">
        <v>497049</v>
      </c>
      <c r="U227" s="400">
        <v>422544.55732946296</v>
      </c>
      <c r="V227" s="401">
        <v>1.1763232808899844</v>
      </c>
      <c r="W227" s="401">
        <v>0.1072915126032212</v>
      </c>
      <c r="X227" s="397">
        <v>124761</v>
      </c>
      <c r="Y227" s="297">
        <v>97886</v>
      </c>
      <c r="Z227" s="297">
        <v>19573</v>
      </c>
      <c r="AA227" s="297">
        <v>7302</v>
      </c>
      <c r="AB227" s="297">
        <v>0</v>
      </c>
      <c r="AC227" s="297">
        <v>0</v>
      </c>
      <c r="AD227" s="297">
        <v>0</v>
      </c>
      <c r="AE227" s="297">
        <v>124761</v>
      </c>
      <c r="AF227" s="299">
        <v>585916</v>
      </c>
      <c r="AG227" s="299">
        <v>173231</v>
      </c>
      <c r="AH227" s="299">
        <v>173231</v>
      </c>
      <c r="AI227" s="299">
        <v>173231</v>
      </c>
      <c r="AJ227" s="299">
        <v>66223</v>
      </c>
      <c r="AK227" s="299">
        <v>0</v>
      </c>
      <c r="AL227" s="299">
        <v>0</v>
      </c>
      <c r="AM227" s="297">
        <v>585916</v>
      </c>
      <c r="AN227" s="397">
        <v>53846</v>
      </c>
      <c r="AO227" s="297">
        <v>19224</v>
      </c>
      <c r="AP227" s="297">
        <v>13550</v>
      </c>
      <c r="AQ227" s="297">
        <v>13550</v>
      </c>
      <c r="AR227" s="297">
        <v>7521</v>
      </c>
      <c r="AS227" s="297">
        <v>0</v>
      </c>
      <c r="AT227" s="297">
        <v>0</v>
      </c>
      <c r="AU227" s="297">
        <v>53846</v>
      </c>
      <c r="AV227" s="299">
        <v>132609</v>
      </c>
      <c r="AW227" s="297">
        <v>49892</v>
      </c>
      <c r="AX227" s="297">
        <v>49892</v>
      </c>
      <c r="AY227" s="297">
        <v>32825</v>
      </c>
      <c r="AZ227" s="297">
        <v>0</v>
      </c>
      <c r="BA227" s="297">
        <v>0</v>
      </c>
      <c r="BB227" s="297">
        <v>0</v>
      </c>
      <c r="BC227" s="297">
        <v>132609</v>
      </c>
      <c r="BD227" s="397">
        <v>4523</v>
      </c>
      <c r="BE227" s="297">
        <v>1539</v>
      </c>
      <c r="BF227" s="297">
        <v>1344</v>
      </c>
      <c r="BG227" s="297">
        <v>1344</v>
      </c>
      <c r="BH227" s="297">
        <v>296</v>
      </c>
      <c r="BI227" s="297">
        <v>0</v>
      </c>
      <c r="BJ227" s="297">
        <v>0</v>
      </c>
      <c r="BK227" s="297">
        <v>4523</v>
      </c>
      <c r="BL227" s="299">
        <v>552</v>
      </c>
      <c r="BM227" s="297">
        <v>276</v>
      </c>
      <c r="BN227" s="297">
        <v>276</v>
      </c>
      <c r="BO227" s="297">
        <v>0</v>
      </c>
      <c r="BP227" s="297">
        <v>0</v>
      </c>
      <c r="BQ227" s="297">
        <v>0</v>
      </c>
      <c r="BR227" s="297">
        <v>0</v>
      </c>
      <c r="BS227" s="297">
        <v>552</v>
      </c>
      <c r="BT227" s="397">
        <v>5473</v>
      </c>
      <c r="BU227" s="297">
        <v>1666</v>
      </c>
      <c r="BV227" s="297">
        <v>1666</v>
      </c>
      <c r="BW227" s="297">
        <v>1573</v>
      </c>
      <c r="BX227" s="297">
        <v>568</v>
      </c>
      <c r="BY227" s="297">
        <v>0</v>
      </c>
      <c r="BZ227" s="297">
        <v>0</v>
      </c>
      <c r="CA227" s="297">
        <v>5473</v>
      </c>
      <c r="CB227" s="299">
        <v>487</v>
      </c>
      <c r="CC227" s="297">
        <v>487</v>
      </c>
      <c r="CD227" s="297">
        <v>0</v>
      </c>
      <c r="CE227" s="297">
        <v>0</v>
      </c>
      <c r="CF227" s="297">
        <v>0</v>
      </c>
      <c r="CG227" s="297">
        <v>0</v>
      </c>
      <c r="CH227" s="297">
        <v>0</v>
      </c>
      <c r="CI227" s="297">
        <v>487</v>
      </c>
    </row>
    <row r="228" spans="1:87">
      <c r="A228" s="295">
        <v>36705</v>
      </c>
      <c r="B228" s="296" t="s">
        <v>578</v>
      </c>
      <c r="C228" s="299">
        <v>-2383293</v>
      </c>
      <c r="D228" s="297">
        <v>-2408238</v>
      </c>
      <c r="E228" s="297">
        <v>-1410122</v>
      </c>
      <c r="F228" s="297">
        <v>-547853</v>
      </c>
      <c r="G228" s="297">
        <v>0</v>
      </c>
      <c r="H228" s="297">
        <v>0</v>
      </c>
      <c r="I228" s="297">
        <v>-6749506</v>
      </c>
      <c r="J228" s="300">
        <v>20945474</v>
      </c>
      <c r="K228" s="301">
        <v>24709172</v>
      </c>
      <c r="L228" s="301">
        <v>17880191</v>
      </c>
      <c r="M228" s="301">
        <v>17292366</v>
      </c>
      <c r="N228" s="301">
        <v>25656079</v>
      </c>
      <c r="O228" s="300">
        <v>1760734.9792767998</v>
      </c>
      <c r="P228" s="301">
        <v>1129162.5299999998</v>
      </c>
      <c r="Q228" s="301">
        <v>631572.44927680003</v>
      </c>
      <c r="R228" s="398">
        <v>6.8900000000000003E-2</v>
      </c>
      <c r="S228" s="399">
        <v>7.8602239999999996E-4</v>
      </c>
      <c r="T228" s="400">
        <v>20945474</v>
      </c>
      <c r="U228" s="400">
        <v>16388425.689404931</v>
      </c>
      <c r="V228" s="401">
        <v>1.2780650440109806</v>
      </c>
      <c r="W228" s="401">
        <v>0.1072915126032212</v>
      </c>
      <c r="X228" s="397">
        <v>1619973</v>
      </c>
      <c r="Y228" s="297">
        <v>539991</v>
      </c>
      <c r="Z228" s="297">
        <v>539991</v>
      </c>
      <c r="AA228" s="297">
        <v>539991</v>
      </c>
      <c r="AB228" s="297">
        <v>0</v>
      </c>
      <c r="AC228" s="297">
        <v>0</v>
      </c>
      <c r="AD228" s="297">
        <v>0</v>
      </c>
      <c r="AE228" s="297">
        <v>1619973</v>
      </c>
      <c r="AF228" s="299">
        <v>5427879</v>
      </c>
      <c r="AG228" s="299">
        <v>1733847</v>
      </c>
      <c r="AH228" s="299">
        <v>1532017</v>
      </c>
      <c r="AI228" s="299">
        <v>1260805</v>
      </c>
      <c r="AJ228" s="299">
        <v>901210</v>
      </c>
      <c r="AK228" s="299">
        <v>0</v>
      </c>
      <c r="AL228" s="299">
        <v>0</v>
      </c>
      <c r="AM228" s="297">
        <v>5427879</v>
      </c>
      <c r="AN228" s="397">
        <v>2269032</v>
      </c>
      <c r="AO228" s="297">
        <v>810077</v>
      </c>
      <c r="AP228" s="297">
        <v>571009</v>
      </c>
      <c r="AQ228" s="297">
        <v>571009</v>
      </c>
      <c r="AR228" s="297">
        <v>316938</v>
      </c>
      <c r="AS228" s="297">
        <v>0</v>
      </c>
      <c r="AT228" s="297">
        <v>0</v>
      </c>
      <c r="AU228" s="297">
        <v>2269032</v>
      </c>
      <c r="AV228" s="299">
        <v>5588083</v>
      </c>
      <c r="AW228" s="297">
        <v>2102430</v>
      </c>
      <c r="AX228" s="297">
        <v>2102430</v>
      </c>
      <c r="AY228" s="297">
        <v>1383223</v>
      </c>
      <c r="AZ228" s="297">
        <v>0</v>
      </c>
      <c r="BA228" s="297">
        <v>0</v>
      </c>
      <c r="BB228" s="297">
        <v>0</v>
      </c>
      <c r="BC228" s="297">
        <v>5588083</v>
      </c>
      <c r="BD228" s="397">
        <v>190619</v>
      </c>
      <c r="BE228" s="297">
        <v>64863</v>
      </c>
      <c r="BF228" s="297">
        <v>56634</v>
      </c>
      <c r="BG228" s="297">
        <v>56634</v>
      </c>
      <c r="BH228" s="297">
        <v>12488</v>
      </c>
      <c r="BI228" s="297">
        <v>0</v>
      </c>
      <c r="BJ228" s="297">
        <v>0</v>
      </c>
      <c r="BK228" s="297">
        <v>190619</v>
      </c>
      <c r="BL228" s="299">
        <v>23296</v>
      </c>
      <c r="BM228" s="297">
        <v>11648</v>
      </c>
      <c r="BN228" s="297">
        <v>11648</v>
      </c>
      <c r="BO228" s="297">
        <v>0</v>
      </c>
      <c r="BP228" s="297">
        <v>0</v>
      </c>
      <c r="BQ228" s="297">
        <v>0</v>
      </c>
      <c r="BR228" s="297">
        <v>0</v>
      </c>
      <c r="BS228" s="297">
        <v>23296</v>
      </c>
      <c r="BT228" s="397">
        <v>230651</v>
      </c>
      <c r="BU228" s="297">
        <v>70223</v>
      </c>
      <c r="BV228" s="297">
        <v>70223</v>
      </c>
      <c r="BW228" s="297">
        <v>66273</v>
      </c>
      <c r="BX228" s="297">
        <v>23931</v>
      </c>
      <c r="BY228" s="297">
        <v>0</v>
      </c>
      <c r="BZ228" s="297">
        <v>0</v>
      </c>
      <c r="CA228" s="297">
        <v>230651</v>
      </c>
      <c r="CB228" s="299">
        <v>20522</v>
      </c>
      <c r="CC228" s="297">
        <v>20522</v>
      </c>
      <c r="CD228" s="297">
        <v>0</v>
      </c>
      <c r="CE228" s="297">
        <v>0</v>
      </c>
      <c r="CF228" s="297">
        <v>0</v>
      </c>
      <c r="CG228" s="297">
        <v>0</v>
      </c>
      <c r="CH228" s="297">
        <v>0</v>
      </c>
      <c r="CI228" s="297">
        <v>20522</v>
      </c>
    </row>
    <row r="229" spans="1:87">
      <c r="A229" s="295">
        <v>36800</v>
      </c>
      <c r="B229" s="296" t="s">
        <v>579</v>
      </c>
      <c r="C229" s="299">
        <v>-5944695</v>
      </c>
      <c r="D229" s="297">
        <v>-5621371</v>
      </c>
      <c r="E229" s="297">
        <v>-2201748</v>
      </c>
      <c r="F229" s="297">
        <v>1835749</v>
      </c>
      <c r="G229" s="297">
        <v>0</v>
      </c>
      <c r="H229" s="297">
        <v>0</v>
      </c>
      <c r="I229" s="297">
        <v>-11932065</v>
      </c>
      <c r="J229" s="300">
        <v>79858515</v>
      </c>
      <c r="K229" s="301">
        <v>94208314</v>
      </c>
      <c r="L229" s="301">
        <v>68171555</v>
      </c>
      <c r="M229" s="301">
        <v>65930363</v>
      </c>
      <c r="N229" s="301">
        <v>97818574</v>
      </c>
      <c r="O229" s="300">
        <v>6713129.6048262008</v>
      </c>
      <c r="P229" s="301">
        <v>4021096.64</v>
      </c>
      <c r="Q229" s="301">
        <v>2692032.9648262006</v>
      </c>
      <c r="R229" s="398">
        <v>6.8900000000000003E-2</v>
      </c>
      <c r="S229" s="399">
        <v>2.9968566000000002E-3</v>
      </c>
      <c r="T229" s="400">
        <v>79858515</v>
      </c>
      <c r="U229" s="400">
        <v>58361344.557329461</v>
      </c>
      <c r="V229" s="401">
        <v>1.3683460448988365</v>
      </c>
      <c r="W229" s="401">
        <v>0.1072915126032212</v>
      </c>
      <c r="X229" s="397">
        <v>3116164</v>
      </c>
      <c r="Y229" s="297">
        <v>875885</v>
      </c>
      <c r="Z229" s="297">
        <v>875885</v>
      </c>
      <c r="AA229" s="297">
        <v>875885</v>
      </c>
      <c r="AB229" s="297">
        <v>488509</v>
      </c>
      <c r="AC229" s="297">
        <v>0</v>
      </c>
      <c r="AD229" s="297">
        <v>0</v>
      </c>
      <c r="AE229" s="297">
        <v>3116164</v>
      </c>
      <c r="AF229" s="299">
        <v>3832834</v>
      </c>
      <c r="AG229" s="299">
        <v>2285629</v>
      </c>
      <c r="AH229" s="299">
        <v>1097685</v>
      </c>
      <c r="AI229" s="299">
        <v>449520</v>
      </c>
      <c r="AJ229" s="299">
        <v>0</v>
      </c>
      <c r="AK229" s="299">
        <v>0</v>
      </c>
      <c r="AL229" s="299">
        <v>0</v>
      </c>
      <c r="AM229" s="297">
        <v>3832834</v>
      </c>
      <c r="AN229" s="397">
        <v>8651108</v>
      </c>
      <c r="AO229" s="297">
        <v>3088568</v>
      </c>
      <c r="AP229" s="297">
        <v>2177078</v>
      </c>
      <c r="AQ229" s="297">
        <v>2177078</v>
      </c>
      <c r="AR229" s="297">
        <v>1208384</v>
      </c>
      <c r="AS229" s="297">
        <v>0</v>
      </c>
      <c r="AT229" s="297">
        <v>0</v>
      </c>
      <c r="AU229" s="297">
        <v>8651108</v>
      </c>
      <c r="AV229" s="299">
        <v>21305607</v>
      </c>
      <c r="AW229" s="297">
        <v>8015905</v>
      </c>
      <c r="AX229" s="297">
        <v>8015905</v>
      </c>
      <c r="AY229" s="297">
        <v>5273797</v>
      </c>
      <c r="AZ229" s="297">
        <v>0</v>
      </c>
      <c r="BA229" s="297">
        <v>0</v>
      </c>
      <c r="BB229" s="297">
        <v>0</v>
      </c>
      <c r="BC229" s="297">
        <v>21305607</v>
      </c>
      <c r="BD229" s="397">
        <v>726775</v>
      </c>
      <c r="BE229" s="297">
        <v>247303</v>
      </c>
      <c r="BF229" s="297">
        <v>215929</v>
      </c>
      <c r="BG229" s="297">
        <v>215929</v>
      </c>
      <c r="BH229" s="297">
        <v>47614</v>
      </c>
      <c r="BI229" s="297">
        <v>0</v>
      </c>
      <c r="BJ229" s="297">
        <v>0</v>
      </c>
      <c r="BK229" s="297">
        <v>726775</v>
      </c>
      <c r="BL229" s="299">
        <v>88824</v>
      </c>
      <c r="BM229" s="297">
        <v>44412</v>
      </c>
      <c r="BN229" s="297">
        <v>44412</v>
      </c>
      <c r="BO229" s="297">
        <v>0</v>
      </c>
      <c r="BP229" s="297">
        <v>0</v>
      </c>
      <c r="BQ229" s="297">
        <v>0</v>
      </c>
      <c r="BR229" s="297">
        <v>0</v>
      </c>
      <c r="BS229" s="297">
        <v>88824</v>
      </c>
      <c r="BT229" s="397">
        <v>879399</v>
      </c>
      <c r="BU229" s="297">
        <v>267740</v>
      </c>
      <c r="BV229" s="297">
        <v>267740</v>
      </c>
      <c r="BW229" s="297">
        <v>252677</v>
      </c>
      <c r="BX229" s="297">
        <v>91242</v>
      </c>
      <c r="BY229" s="297">
        <v>0</v>
      </c>
      <c r="BZ229" s="297">
        <v>0</v>
      </c>
      <c r="CA229" s="297">
        <v>879399</v>
      </c>
      <c r="CB229" s="299">
        <v>78245</v>
      </c>
      <c r="CC229" s="297">
        <v>78245</v>
      </c>
      <c r="CD229" s="297">
        <v>0</v>
      </c>
      <c r="CE229" s="297">
        <v>0</v>
      </c>
      <c r="CF229" s="297">
        <v>0</v>
      </c>
      <c r="CG229" s="297">
        <v>0</v>
      </c>
      <c r="CH229" s="297">
        <v>0</v>
      </c>
      <c r="CI229" s="297">
        <v>78245</v>
      </c>
    </row>
    <row r="230" spans="1:87">
      <c r="A230" s="295">
        <v>36802</v>
      </c>
      <c r="B230" s="296" t="s">
        <v>580</v>
      </c>
      <c r="C230" s="299">
        <v>149062</v>
      </c>
      <c r="D230" s="297">
        <v>-23356</v>
      </c>
      <c r="E230" s="297">
        <v>-175171</v>
      </c>
      <c r="F230" s="297">
        <v>141228</v>
      </c>
      <c r="G230" s="297">
        <v>0</v>
      </c>
      <c r="H230" s="297">
        <v>0</v>
      </c>
      <c r="I230" s="297">
        <v>91763</v>
      </c>
      <c r="J230" s="300">
        <v>6770831</v>
      </c>
      <c r="K230" s="301">
        <v>7987484</v>
      </c>
      <c r="L230" s="301">
        <v>5779948</v>
      </c>
      <c r="M230" s="301">
        <v>5589928</v>
      </c>
      <c r="N230" s="301">
        <v>8293581</v>
      </c>
      <c r="O230" s="300">
        <v>569174.96310149995</v>
      </c>
      <c r="P230" s="301">
        <v>279609.11000000004</v>
      </c>
      <c r="Q230" s="301">
        <v>289565.8531014999</v>
      </c>
      <c r="R230" s="398">
        <v>6.8900000000000003E-2</v>
      </c>
      <c r="S230" s="399">
        <v>2.5408949999999999E-4</v>
      </c>
      <c r="T230" s="400">
        <v>6770831</v>
      </c>
      <c r="U230" s="400">
        <v>4058187.3730043545</v>
      </c>
      <c r="V230" s="401">
        <v>1.6684372547804325</v>
      </c>
      <c r="W230" s="401">
        <v>0.1072915126032212</v>
      </c>
      <c r="X230" s="397">
        <v>1125916</v>
      </c>
      <c r="Y230" s="297">
        <v>561310</v>
      </c>
      <c r="Z230" s="297">
        <v>462199</v>
      </c>
      <c r="AA230" s="297">
        <v>75405</v>
      </c>
      <c r="AB230" s="297">
        <v>27002</v>
      </c>
      <c r="AC230" s="297">
        <v>0</v>
      </c>
      <c r="AD230" s="297">
        <v>0</v>
      </c>
      <c r="AE230" s="297">
        <v>1125916</v>
      </c>
      <c r="AF230" s="299">
        <v>83253</v>
      </c>
      <c r="AG230" s="299">
        <v>27751</v>
      </c>
      <c r="AH230" s="299">
        <v>27751</v>
      </c>
      <c r="AI230" s="299">
        <v>27751</v>
      </c>
      <c r="AJ230" s="299">
        <v>0</v>
      </c>
      <c r="AK230" s="299">
        <v>0</v>
      </c>
      <c r="AL230" s="299">
        <v>0</v>
      </c>
      <c r="AM230" s="297">
        <v>83253</v>
      </c>
      <c r="AN230" s="397">
        <v>733487</v>
      </c>
      <c r="AO230" s="297">
        <v>261865</v>
      </c>
      <c r="AP230" s="297">
        <v>184584</v>
      </c>
      <c r="AQ230" s="297">
        <v>184584</v>
      </c>
      <c r="AR230" s="297">
        <v>102453</v>
      </c>
      <c r="AS230" s="297">
        <v>0</v>
      </c>
      <c r="AT230" s="297">
        <v>0</v>
      </c>
      <c r="AU230" s="297">
        <v>733487</v>
      </c>
      <c r="AV230" s="299">
        <v>1806403</v>
      </c>
      <c r="AW230" s="297">
        <v>679631</v>
      </c>
      <c r="AX230" s="297">
        <v>679631</v>
      </c>
      <c r="AY230" s="297">
        <v>447141</v>
      </c>
      <c r="AZ230" s="297">
        <v>0</v>
      </c>
      <c r="BA230" s="297">
        <v>0</v>
      </c>
      <c r="BB230" s="297">
        <v>0</v>
      </c>
      <c r="BC230" s="297">
        <v>1806403</v>
      </c>
      <c r="BD230" s="397">
        <v>61621</v>
      </c>
      <c r="BE230" s="297">
        <v>20968</v>
      </c>
      <c r="BF230" s="297">
        <v>18308</v>
      </c>
      <c r="BG230" s="297">
        <v>18308</v>
      </c>
      <c r="BH230" s="297">
        <v>4037</v>
      </c>
      <c r="BI230" s="297">
        <v>0</v>
      </c>
      <c r="BJ230" s="297">
        <v>0</v>
      </c>
      <c r="BK230" s="297">
        <v>61621</v>
      </c>
      <c r="BL230" s="299">
        <v>7530</v>
      </c>
      <c r="BM230" s="297">
        <v>3765</v>
      </c>
      <c r="BN230" s="297">
        <v>3765</v>
      </c>
      <c r="BO230" s="297">
        <v>0</v>
      </c>
      <c r="BP230" s="297">
        <v>0</v>
      </c>
      <c r="BQ230" s="297">
        <v>0</v>
      </c>
      <c r="BR230" s="297">
        <v>0</v>
      </c>
      <c r="BS230" s="297">
        <v>7530</v>
      </c>
      <c r="BT230" s="397">
        <v>74560</v>
      </c>
      <c r="BU230" s="297">
        <v>22700</v>
      </c>
      <c r="BV230" s="297">
        <v>22700</v>
      </c>
      <c r="BW230" s="297">
        <v>21423</v>
      </c>
      <c r="BX230" s="297">
        <v>7736</v>
      </c>
      <c r="BY230" s="297">
        <v>0</v>
      </c>
      <c r="BZ230" s="297">
        <v>0</v>
      </c>
      <c r="CA230" s="297">
        <v>74560</v>
      </c>
      <c r="CB230" s="299">
        <v>6634</v>
      </c>
      <c r="CC230" s="297">
        <v>6634</v>
      </c>
      <c r="CD230" s="297">
        <v>0</v>
      </c>
      <c r="CE230" s="297">
        <v>0</v>
      </c>
      <c r="CF230" s="297">
        <v>0</v>
      </c>
      <c r="CG230" s="297">
        <v>0</v>
      </c>
      <c r="CH230" s="297">
        <v>0</v>
      </c>
      <c r="CI230" s="297">
        <v>6634</v>
      </c>
    </row>
    <row r="231" spans="1:87">
      <c r="A231" s="295">
        <v>36810</v>
      </c>
      <c r="B231" s="296" t="s">
        <v>581</v>
      </c>
      <c r="C231" s="299">
        <v>-9490896</v>
      </c>
      <c r="D231" s="297">
        <v>-10401402</v>
      </c>
      <c r="E231" s="297">
        <v>-4976108</v>
      </c>
      <c r="F231" s="297">
        <v>2844064</v>
      </c>
      <c r="G231" s="297">
        <v>0</v>
      </c>
      <c r="H231" s="297">
        <v>0</v>
      </c>
      <c r="I231" s="297">
        <v>-22024342</v>
      </c>
      <c r="J231" s="300">
        <v>160113168</v>
      </c>
      <c r="K231" s="301">
        <v>188883948</v>
      </c>
      <c r="L231" s="301">
        <v>136681274</v>
      </c>
      <c r="M231" s="301">
        <v>132187774</v>
      </c>
      <c r="N231" s="301">
        <v>196122377</v>
      </c>
      <c r="O231" s="300">
        <v>13459559.673008699</v>
      </c>
      <c r="P231" s="301">
        <v>7684399.169999999</v>
      </c>
      <c r="Q231" s="301">
        <v>5775160.5030087</v>
      </c>
      <c r="R231" s="398">
        <v>6.8900000000000003E-2</v>
      </c>
      <c r="S231" s="399">
        <v>6.0085790999999996E-3</v>
      </c>
      <c r="T231" s="400">
        <v>160113168</v>
      </c>
      <c r="U231" s="400">
        <v>111529741.21915819</v>
      </c>
      <c r="V231" s="401">
        <v>1.4356096073546374</v>
      </c>
      <c r="W231" s="401">
        <v>0.1072915126032212</v>
      </c>
      <c r="X231" s="397">
        <v>3329180</v>
      </c>
      <c r="Y231" s="297">
        <v>1105883</v>
      </c>
      <c r="Z231" s="297">
        <v>1105883</v>
      </c>
      <c r="AA231" s="297">
        <v>974514</v>
      </c>
      <c r="AB231" s="297">
        <v>142900</v>
      </c>
      <c r="AC231" s="297">
        <v>0</v>
      </c>
      <c r="AD231" s="297">
        <v>0</v>
      </c>
      <c r="AE231" s="297">
        <v>3329180</v>
      </c>
      <c r="AF231" s="299">
        <v>2867098</v>
      </c>
      <c r="AG231" s="299">
        <v>1504380</v>
      </c>
      <c r="AH231" s="299">
        <v>681359</v>
      </c>
      <c r="AI231" s="299">
        <v>681359</v>
      </c>
      <c r="AJ231" s="299">
        <v>0</v>
      </c>
      <c r="AK231" s="299">
        <v>0</v>
      </c>
      <c r="AL231" s="299">
        <v>0</v>
      </c>
      <c r="AM231" s="297">
        <v>2867098</v>
      </c>
      <c r="AN231" s="397">
        <v>17345130</v>
      </c>
      <c r="AO231" s="297">
        <v>6192457</v>
      </c>
      <c r="AP231" s="297">
        <v>4364955</v>
      </c>
      <c r="AQ231" s="297">
        <v>4364955</v>
      </c>
      <c r="AR231" s="297">
        <v>2422762</v>
      </c>
      <c r="AS231" s="297">
        <v>0</v>
      </c>
      <c r="AT231" s="297">
        <v>0</v>
      </c>
      <c r="AU231" s="297">
        <v>17345130</v>
      </c>
      <c r="AV231" s="299">
        <v>42716901</v>
      </c>
      <c r="AW231" s="297">
        <v>16071574</v>
      </c>
      <c r="AX231" s="297">
        <v>16071574</v>
      </c>
      <c r="AY231" s="297">
        <v>10573754</v>
      </c>
      <c r="AZ231" s="297">
        <v>0</v>
      </c>
      <c r="BA231" s="297">
        <v>0</v>
      </c>
      <c r="BB231" s="297">
        <v>0</v>
      </c>
      <c r="BC231" s="297">
        <v>42716901</v>
      </c>
      <c r="BD231" s="397">
        <v>1457153</v>
      </c>
      <c r="BE231" s="297">
        <v>495833</v>
      </c>
      <c r="BF231" s="297">
        <v>432928</v>
      </c>
      <c r="BG231" s="297">
        <v>432928</v>
      </c>
      <c r="BH231" s="297">
        <v>95464</v>
      </c>
      <c r="BI231" s="297">
        <v>0</v>
      </c>
      <c r="BJ231" s="297">
        <v>0</v>
      </c>
      <c r="BK231" s="297">
        <v>1457153</v>
      </c>
      <c r="BL231" s="299">
        <v>178088</v>
      </c>
      <c r="BM231" s="297">
        <v>89044</v>
      </c>
      <c r="BN231" s="297">
        <v>89044</v>
      </c>
      <c r="BO231" s="297">
        <v>0</v>
      </c>
      <c r="BP231" s="297">
        <v>0</v>
      </c>
      <c r="BQ231" s="297">
        <v>0</v>
      </c>
      <c r="BR231" s="297">
        <v>0</v>
      </c>
      <c r="BS231" s="297">
        <v>178088</v>
      </c>
      <c r="BT231" s="397">
        <v>1763159</v>
      </c>
      <c r="BU231" s="297">
        <v>536808</v>
      </c>
      <c r="BV231" s="297">
        <v>536808</v>
      </c>
      <c r="BW231" s="297">
        <v>506607</v>
      </c>
      <c r="BX231" s="297">
        <v>182937</v>
      </c>
      <c r="BY231" s="297">
        <v>0</v>
      </c>
      <c r="BZ231" s="297">
        <v>0</v>
      </c>
      <c r="CA231" s="297">
        <v>1763159</v>
      </c>
      <c r="CB231" s="299">
        <v>156879</v>
      </c>
      <c r="CC231" s="297">
        <v>156879</v>
      </c>
      <c r="CD231" s="297">
        <v>0</v>
      </c>
      <c r="CE231" s="297">
        <v>0</v>
      </c>
      <c r="CF231" s="297">
        <v>0</v>
      </c>
      <c r="CG231" s="297">
        <v>0</v>
      </c>
      <c r="CH231" s="297">
        <v>0</v>
      </c>
      <c r="CI231" s="297">
        <v>156879</v>
      </c>
    </row>
    <row r="232" spans="1:87">
      <c r="A232" s="295">
        <v>36900</v>
      </c>
      <c r="B232" s="296" t="s">
        <v>582</v>
      </c>
      <c r="C232" s="299">
        <v>-393058</v>
      </c>
      <c r="D232" s="297">
        <v>-488928</v>
      </c>
      <c r="E232" s="297">
        <v>46192</v>
      </c>
      <c r="F232" s="297">
        <v>731636</v>
      </c>
      <c r="G232" s="297">
        <v>0</v>
      </c>
      <c r="H232" s="297">
        <v>0</v>
      </c>
      <c r="I232" s="297">
        <v>-104158</v>
      </c>
      <c r="J232" s="300">
        <v>17319766</v>
      </c>
      <c r="K232" s="301">
        <v>20431960</v>
      </c>
      <c r="L232" s="301">
        <v>14785091</v>
      </c>
      <c r="M232" s="301">
        <v>14299020</v>
      </c>
      <c r="N232" s="301">
        <v>21214956</v>
      </c>
      <c r="O232" s="300">
        <v>1455947.8957314</v>
      </c>
      <c r="P232" s="301">
        <v>843074.1399999999</v>
      </c>
      <c r="Q232" s="301">
        <v>612873.7557314001</v>
      </c>
      <c r="R232" s="398">
        <v>6.8900000000000003E-2</v>
      </c>
      <c r="S232" s="399">
        <v>6.4996019999999995E-4</v>
      </c>
      <c r="T232" s="400">
        <v>17319766</v>
      </c>
      <c r="U232" s="400">
        <v>12236199.419448474</v>
      </c>
      <c r="V232" s="401">
        <v>1.4154530672711656</v>
      </c>
      <c r="W232" s="401">
        <v>0.1072915126032212</v>
      </c>
      <c r="X232" s="397">
        <v>3382080</v>
      </c>
      <c r="Y232" s="297">
        <v>1002863</v>
      </c>
      <c r="Z232" s="297">
        <v>1002863</v>
      </c>
      <c r="AA232" s="297">
        <v>936908</v>
      </c>
      <c r="AB232" s="297">
        <v>439446</v>
      </c>
      <c r="AC232" s="297">
        <v>0</v>
      </c>
      <c r="AD232" s="297">
        <v>0</v>
      </c>
      <c r="AE232" s="297">
        <v>3382080</v>
      </c>
      <c r="AF232" s="299">
        <v>1053836</v>
      </c>
      <c r="AG232" s="299">
        <v>412378</v>
      </c>
      <c r="AH232" s="299">
        <v>320729</v>
      </c>
      <c r="AI232" s="299">
        <v>320729</v>
      </c>
      <c r="AJ232" s="299">
        <v>0</v>
      </c>
      <c r="AK232" s="299">
        <v>0</v>
      </c>
      <c r="AL232" s="299">
        <v>0</v>
      </c>
      <c r="AM232" s="297">
        <v>1053836</v>
      </c>
      <c r="AN232" s="397">
        <v>1876258</v>
      </c>
      <c r="AO232" s="297">
        <v>669851</v>
      </c>
      <c r="AP232" s="297">
        <v>472166</v>
      </c>
      <c r="AQ232" s="297">
        <v>472166</v>
      </c>
      <c r="AR232" s="297">
        <v>262075</v>
      </c>
      <c r="AS232" s="297">
        <v>0</v>
      </c>
      <c r="AT232" s="297">
        <v>0</v>
      </c>
      <c r="AU232" s="297">
        <v>1876258</v>
      </c>
      <c r="AV232" s="299">
        <v>4620774</v>
      </c>
      <c r="AW232" s="297">
        <v>1738495</v>
      </c>
      <c r="AX232" s="297">
        <v>1738495</v>
      </c>
      <c r="AY232" s="297">
        <v>1143784</v>
      </c>
      <c r="AZ232" s="297">
        <v>0</v>
      </c>
      <c r="BA232" s="297">
        <v>0</v>
      </c>
      <c r="BB232" s="297">
        <v>0</v>
      </c>
      <c r="BC232" s="297">
        <v>4620774</v>
      </c>
      <c r="BD232" s="397">
        <v>157624</v>
      </c>
      <c r="BE232" s="297">
        <v>53635</v>
      </c>
      <c r="BF232" s="297">
        <v>46831</v>
      </c>
      <c r="BG232" s="297">
        <v>46831</v>
      </c>
      <c r="BH232" s="297">
        <v>10327</v>
      </c>
      <c r="BI232" s="297">
        <v>0</v>
      </c>
      <c r="BJ232" s="297">
        <v>0</v>
      </c>
      <c r="BK232" s="297">
        <v>157624</v>
      </c>
      <c r="BL232" s="299">
        <v>19264</v>
      </c>
      <c r="BM232" s="297">
        <v>9632</v>
      </c>
      <c r="BN232" s="297">
        <v>9632</v>
      </c>
      <c r="BO232" s="297">
        <v>0</v>
      </c>
      <c r="BP232" s="297">
        <v>0</v>
      </c>
      <c r="BQ232" s="297">
        <v>0</v>
      </c>
      <c r="BR232" s="297">
        <v>0</v>
      </c>
      <c r="BS232" s="297">
        <v>19264</v>
      </c>
      <c r="BT232" s="397">
        <v>190725</v>
      </c>
      <c r="BU232" s="297">
        <v>58068</v>
      </c>
      <c r="BV232" s="297">
        <v>58068</v>
      </c>
      <c r="BW232" s="297">
        <v>54801</v>
      </c>
      <c r="BX232" s="297">
        <v>19789</v>
      </c>
      <c r="BY232" s="297">
        <v>0</v>
      </c>
      <c r="BZ232" s="297">
        <v>0</v>
      </c>
      <c r="CA232" s="297">
        <v>190725</v>
      </c>
      <c r="CB232" s="299">
        <v>16970</v>
      </c>
      <c r="CC232" s="297">
        <v>16970</v>
      </c>
      <c r="CD232" s="297">
        <v>0</v>
      </c>
      <c r="CE232" s="297">
        <v>0</v>
      </c>
      <c r="CF232" s="297">
        <v>0</v>
      </c>
      <c r="CG232" s="297">
        <v>0</v>
      </c>
      <c r="CH232" s="297">
        <v>0</v>
      </c>
      <c r="CI232" s="297">
        <v>16970</v>
      </c>
    </row>
    <row r="233" spans="1:87">
      <c r="A233" s="295">
        <v>36901</v>
      </c>
      <c r="B233" s="296" t="s">
        <v>583</v>
      </c>
      <c r="C233" s="299">
        <v>-324074</v>
      </c>
      <c r="D233" s="297">
        <v>-478545</v>
      </c>
      <c r="E233" s="297">
        <v>-294817</v>
      </c>
      <c r="F233" s="297">
        <v>179590</v>
      </c>
      <c r="G233" s="297">
        <v>0</v>
      </c>
      <c r="H233" s="297">
        <v>0</v>
      </c>
      <c r="I233" s="297">
        <v>-917846</v>
      </c>
      <c r="J233" s="300">
        <v>5342193</v>
      </c>
      <c r="K233" s="301">
        <v>6302134</v>
      </c>
      <c r="L233" s="301">
        <v>4560386</v>
      </c>
      <c r="M233" s="301">
        <v>4410460</v>
      </c>
      <c r="N233" s="301">
        <v>6543645</v>
      </c>
      <c r="O233" s="300">
        <v>449079.68318330002</v>
      </c>
      <c r="P233" s="301">
        <v>311972.98</v>
      </c>
      <c r="Q233" s="301">
        <v>137106.70318330004</v>
      </c>
      <c r="R233" s="398">
        <v>6.8900000000000003E-2</v>
      </c>
      <c r="S233" s="399">
        <v>2.004769E-4</v>
      </c>
      <c r="T233" s="400">
        <v>5342193</v>
      </c>
      <c r="U233" s="400">
        <v>4527909.724238026</v>
      </c>
      <c r="V233" s="401">
        <v>1.1798364643630357</v>
      </c>
      <c r="W233" s="401">
        <v>0.1072915126032212</v>
      </c>
      <c r="X233" s="397">
        <v>513194</v>
      </c>
      <c r="Y233" s="297">
        <v>206221</v>
      </c>
      <c r="Z233" s="297">
        <v>109589</v>
      </c>
      <c r="AA233" s="297">
        <v>107919</v>
      </c>
      <c r="AB233" s="297">
        <v>89465</v>
      </c>
      <c r="AC233" s="297">
        <v>0</v>
      </c>
      <c r="AD233" s="297">
        <v>0</v>
      </c>
      <c r="AE233" s="297">
        <v>513194</v>
      </c>
      <c r="AF233" s="299">
        <v>680778</v>
      </c>
      <c r="AG233" s="299">
        <v>226926</v>
      </c>
      <c r="AH233" s="299">
        <v>226926</v>
      </c>
      <c r="AI233" s="299">
        <v>226926</v>
      </c>
      <c r="AJ233" s="299">
        <v>0</v>
      </c>
      <c r="AK233" s="299">
        <v>0</v>
      </c>
      <c r="AL233" s="299">
        <v>0</v>
      </c>
      <c r="AM233" s="297">
        <v>680778</v>
      </c>
      <c r="AN233" s="397">
        <v>578722</v>
      </c>
      <c r="AO233" s="297">
        <v>206612</v>
      </c>
      <c r="AP233" s="297">
        <v>145637</v>
      </c>
      <c r="AQ233" s="297">
        <v>145637</v>
      </c>
      <c r="AR233" s="297">
        <v>80836</v>
      </c>
      <c r="AS233" s="297">
        <v>0</v>
      </c>
      <c r="AT233" s="297">
        <v>0</v>
      </c>
      <c r="AU233" s="297">
        <v>578722</v>
      </c>
      <c r="AV233" s="299">
        <v>1425254</v>
      </c>
      <c r="AW233" s="297">
        <v>536230</v>
      </c>
      <c r="AX233" s="297">
        <v>536230</v>
      </c>
      <c r="AY233" s="297">
        <v>352794</v>
      </c>
      <c r="AZ233" s="297">
        <v>0</v>
      </c>
      <c r="BA233" s="297">
        <v>0</v>
      </c>
      <c r="BB233" s="297">
        <v>0</v>
      </c>
      <c r="BC233" s="297">
        <v>1425254</v>
      </c>
      <c r="BD233" s="397">
        <v>48619</v>
      </c>
      <c r="BE233" s="297">
        <v>16544</v>
      </c>
      <c r="BF233" s="297">
        <v>14445</v>
      </c>
      <c r="BG233" s="297">
        <v>14445</v>
      </c>
      <c r="BH233" s="297">
        <v>3185</v>
      </c>
      <c r="BI233" s="297">
        <v>0</v>
      </c>
      <c r="BJ233" s="297">
        <v>0</v>
      </c>
      <c r="BK233" s="297">
        <v>48619</v>
      </c>
      <c r="BL233" s="299">
        <v>5942</v>
      </c>
      <c r="BM233" s="297">
        <v>2971</v>
      </c>
      <c r="BN233" s="297">
        <v>2971</v>
      </c>
      <c r="BO233" s="297">
        <v>0</v>
      </c>
      <c r="BP233" s="297">
        <v>0</v>
      </c>
      <c r="BQ233" s="297">
        <v>0</v>
      </c>
      <c r="BR233" s="297">
        <v>0</v>
      </c>
      <c r="BS233" s="297">
        <v>5942</v>
      </c>
      <c r="BT233" s="397">
        <v>58828</v>
      </c>
      <c r="BU233" s="297">
        <v>17911</v>
      </c>
      <c r="BV233" s="297">
        <v>17911</v>
      </c>
      <c r="BW233" s="297">
        <v>16903</v>
      </c>
      <c r="BX233" s="297">
        <v>6104</v>
      </c>
      <c r="BY233" s="297">
        <v>0</v>
      </c>
      <c r="BZ233" s="297">
        <v>0</v>
      </c>
      <c r="CA233" s="297">
        <v>58828</v>
      </c>
      <c r="CB233" s="299">
        <v>5234</v>
      </c>
      <c r="CC233" s="297">
        <v>5234</v>
      </c>
      <c r="CD233" s="297">
        <v>0</v>
      </c>
      <c r="CE233" s="297">
        <v>0</v>
      </c>
      <c r="CF233" s="297">
        <v>0</v>
      </c>
      <c r="CG233" s="297">
        <v>0</v>
      </c>
      <c r="CH233" s="297">
        <v>0</v>
      </c>
      <c r="CI233" s="297">
        <v>5234</v>
      </c>
    </row>
    <row r="234" spans="1:87">
      <c r="A234" s="295">
        <v>36905</v>
      </c>
      <c r="B234" s="296" t="s">
        <v>584</v>
      </c>
      <c r="C234" s="299">
        <v>-313626</v>
      </c>
      <c r="D234" s="297">
        <v>-473977</v>
      </c>
      <c r="E234" s="297">
        <v>-257575</v>
      </c>
      <c r="F234" s="297">
        <v>80156</v>
      </c>
      <c r="G234" s="297">
        <v>0</v>
      </c>
      <c r="H234" s="297">
        <v>0</v>
      </c>
      <c r="I234" s="297">
        <v>-965022</v>
      </c>
      <c r="J234" s="300">
        <v>4886949</v>
      </c>
      <c r="K234" s="301">
        <v>5765086</v>
      </c>
      <c r="L234" s="301">
        <v>4171764</v>
      </c>
      <c r="M234" s="301">
        <v>4034614</v>
      </c>
      <c r="N234" s="301">
        <v>5986016</v>
      </c>
      <c r="O234" s="300">
        <v>410810.54939529998</v>
      </c>
      <c r="P234" s="301">
        <v>263528.04000000004</v>
      </c>
      <c r="Q234" s="301">
        <v>147282.50939529995</v>
      </c>
      <c r="R234" s="398">
        <v>6.8900000000000003E-2</v>
      </c>
      <c r="S234" s="399">
        <v>1.833929E-4</v>
      </c>
      <c r="T234" s="400">
        <v>4886949</v>
      </c>
      <c r="U234" s="400">
        <v>3824790.1306240931</v>
      </c>
      <c r="V234" s="401">
        <v>1.2777038303020809</v>
      </c>
      <c r="W234" s="401">
        <v>0.1072915126032212</v>
      </c>
      <c r="X234" s="397">
        <v>107441</v>
      </c>
      <c r="Y234" s="297">
        <v>107441</v>
      </c>
      <c r="Z234" s="297">
        <v>0</v>
      </c>
      <c r="AA234" s="297">
        <v>0</v>
      </c>
      <c r="AB234" s="297">
        <v>0</v>
      </c>
      <c r="AC234" s="297">
        <v>0</v>
      </c>
      <c r="AD234" s="297">
        <v>0</v>
      </c>
      <c r="AE234" s="297">
        <v>107441</v>
      </c>
      <c r="AF234" s="299">
        <v>386135</v>
      </c>
      <c r="AG234" s="299">
        <v>143550</v>
      </c>
      <c r="AH234" s="299">
        <v>143550</v>
      </c>
      <c r="AI234" s="299">
        <v>96747</v>
      </c>
      <c r="AJ234" s="299">
        <v>2288</v>
      </c>
      <c r="AK234" s="299">
        <v>0</v>
      </c>
      <c r="AL234" s="299">
        <v>0</v>
      </c>
      <c r="AM234" s="297">
        <v>386135</v>
      </c>
      <c r="AN234" s="397">
        <v>529405</v>
      </c>
      <c r="AO234" s="297">
        <v>189005</v>
      </c>
      <c r="AP234" s="297">
        <v>133226</v>
      </c>
      <c r="AQ234" s="297">
        <v>133226</v>
      </c>
      <c r="AR234" s="297">
        <v>73947</v>
      </c>
      <c r="AS234" s="297">
        <v>0</v>
      </c>
      <c r="AT234" s="297">
        <v>0</v>
      </c>
      <c r="AU234" s="297">
        <v>529405</v>
      </c>
      <c r="AV234" s="299">
        <v>1303798</v>
      </c>
      <c r="AW234" s="297">
        <v>490534</v>
      </c>
      <c r="AX234" s="297">
        <v>490534</v>
      </c>
      <c r="AY234" s="297">
        <v>322730</v>
      </c>
      <c r="AZ234" s="297">
        <v>0</v>
      </c>
      <c r="BA234" s="297">
        <v>0</v>
      </c>
      <c r="BB234" s="297">
        <v>0</v>
      </c>
      <c r="BC234" s="297">
        <v>1303798</v>
      </c>
      <c r="BD234" s="397">
        <v>44476</v>
      </c>
      <c r="BE234" s="297">
        <v>15134</v>
      </c>
      <c r="BF234" s="297">
        <v>13214</v>
      </c>
      <c r="BG234" s="297">
        <v>13214</v>
      </c>
      <c r="BH234" s="297">
        <v>2914</v>
      </c>
      <c r="BI234" s="297">
        <v>0</v>
      </c>
      <c r="BJ234" s="297">
        <v>0</v>
      </c>
      <c r="BK234" s="297">
        <v>44476</v>
      </c>
      <c r="BL234" s="299">
        <v>5436</v>
      </c>
      <c r="BM234" s="297">
        <v>2718</v>
      </c>
      <c r="BN234" s="297">
        <v>2718</v>
      </c>
      <c r="BO234" s="297">
        <v>0</v>
      </c>
      <c r="BP234" s="297">
        <v>0</v>
      </c>
      <c r="BQ234" s="297">
        <v>0</v>
      </c>
      <c r="BR234" s="297">
        <v>0</v>
      </c>
      <c r="BS234" s="297">
        <v>5436</v>
      </c>
      <c r="BT234" s="397">
        <v>53815</v>
      </c>
      <c r="BU234" s="297">
        <v>16384</v>
      </c>
      <c r="BV234" s="297">
        <v>16384</v>
      </c>
      <c r="BW234" s="297">
        <v>15463</v>
      </c>
      <c r="BX234" s="297">
        <v>5584</v>
      </c>
      <c r="BY234" s="297">
        <v>0</v>
      </c>
      <c r="BZ234" s="297">
        <v>0</v>
      </c>
      <c r="CA234" s="297">
        <v>53815</v>
      </c>
      <c r="CB234" s="299">
        <v>4788</v>
      </c>
      <c r="CC234" s="297">
        <v>4788</v>
      </c>
      <c r="CD234" s="297">
        <v>0</v>
      </c>
      <c r="CE234" s="297">
        <v>0</v>
      </c>
      <c r="CF234" s="297">
        <v>0</v>
      </c>
      <c r="CG234" s="297">
        <v>0</v>
      </c>
      <c r="CH234" s="297">
        <v>0</v>
      </c>
      <c r="CI234" s="297">
        <v>4788</v>
      </c>
    </row>
    <row r="235" spans="1:87">
      <c r="A235" s="295">
        <v>37000</v>
      </c>
      <c r="B235" s="296" t="s">
        <v>585</v>
      </c>
      <c r="C235" s="299">
        <v>-4606619</v>
      </c>
      <c r="D235" s="297">
        <v>-4137522</v>
      </c>
      <c r="E235" s="297">
        <v>-2739610</v>
      </c>
      <c r="F235" s="297">
        <v>259185</v>
      </c>
      <c r="G235" s="297">
        <v>0</v>
      </c>
      <c r="H235" s="297">
        <v>0</v>
      </c>
      <c r="I235" s="297">
        <v>-11224566</v>
      </c>
      <c r="J235" s="300">
        <v>41476743</v>
      </c>
      <c r="K235" s="301">
        <v>48929710</v>
      </c>
      <c r="L235" s="301">
        <v>35406795</v>
      </c>
      <c r="M235" s="301">
        <v>34242770</v>
      </c>
      <c r="N235" s="301">
        <v>50804799</v>
      </c>
      <c r="O235" s="300">
        <v>3486650.7365513002</v>
      </c>
      <c r="P235" s="301">
        <v>2224041.9500000002</v>
      </c>
      <c r="Q235" s="301">
        <v>1262608.7865513</v>
      </c>
      <c r="R235" s="398">
        <v>6.8900000000000003E-2</v>
      </c>
      <c r="S235" s="399">
        <v>1.5565009E-3</v>
      </c>
      <c r="T235" s="400">
        <v>41476743</v>
      </c>
      <c r="U235" s="400">
        <v>32279273.584905662</v>
      </c>
      <c r="V235" s="401">
        <v>1.2849342129989949</v>
      </c>
      <c r="W235" s="401">
        <v>0.1072915126032212</v>
      </c>
      <c r="X235" s="397">
        <v>83042</v>
      </c>
      <c r="Y235" s="297">
        <v>41521</v>
      </c>
      <c r="Z235" s="297">
        <v>41521</v>
      </c>
      <c r="AA235" s="297">
        <v>0</v>
      </c>
      <c r="AB235" s="297">
        <v>0</v>
      </c>
      <c r="AC235" s="297">
        <v>0</v>
      </c>
      <c r="AD235" s="297">
        <v>0</v>
      </c>
      <c r="AE235" s="297">
        <v>83042</v>
      </c>
      <c r="AF235" s="299">
        <v>5482581</v>
      </c>
      <c r="AG235" s="299">
        <v>2292787</v>
      </c>
      <c r="AH235" s="299">
        <v>1374626</v>
      </c>
      <c r="AI235" s="299">
        <v>1374626</v>
      </c>
      <c r="AJ235" s="299">
        <v>440542</v>
      </c>
      <c r="AK235" s="299">
        <v>0</v>
      </c>
      <c r="AL235" s="299">
        <v>0</v>
      </c>
      <c r="AM235" s="297">
        <v>5482581</v>
      </c>
      <c r="AN235" s="397">
        <v>4493194</v>
      </c>
      <c r="AO235" s="297">
        <v>1604134</v>
      </c>
      <c r="AP235" s="297">
        <v>1130726</v>
      </c>
      <c r="AQ235" s="297">
        <v>1130726</v>
      </c>
      <c r="AR235" s="297">
        <v>627608</v>
      </c>
      <c r="AS235" s="297">
        <v>0</v>
      </c>
      <c r="AT235" s="297">
        <v>0</v>
      </c>
      <c r="AU235" s="297">
        <v>4493194</v>
      </c>
      <c r="AV235" s="299">
        <v>11065660</v>
      </c>
      <c r="AW235" s="297">
        <v>4163284</v>
      </c>
      <c r="AX235" s="297">
        <v>4163284</v>
      </c>
      <c r="AY235" s="297">
        <v>2739093</v>
      </c>
      <c r="AZ235" s="297">
        <v>0</v>
      </c>
      <c r="BA235" s="297">
        <v>0</v>
      </c>
      <c r="BB235" s="297">
        <v>0</v>
      </c>
      <c r="BC235" s="297">
        <v>11065660</v>
      </c>
      <c r="BD235" s="397">
        <v>377472</v>
      </c>
      <c r="BE235" s="297">
        <v>128444</v>
      </c>
      <c r="BF235" s="297">
        <v>112149</v>
      </c>
      <c r="BG235" s="297">
        <v>112149</v>
      </c>
      <c r="BH235" s="297">
        <v>24730</v>
      </c>
      <c r="BI235" s="297">
        <v>0</v>
      </c>
      <c r="BJ235" s="297">
        <v>0</v>
      </c>
      <c r="BK235" s="297">
        <v>377472</v>
      </c>
      <c r="BL235" s="299">
        <v>46132</v>
      </c>
      <c r="BM235" s="297">
        <v>23066</v>
      </c>
      <c r="BN235" s="297">
        <v>23066</v>
      </c>
      <c r="BO235" s="297">
        <v>0</v>
      </c>
      <c r="BP235" s="297">
        <v>0</v>
      </c>
      <c r="BQ235" s="297">
        <v>0</v>
      </c>
      <c r="BR235" s="297">
        <v>0</v>
      </c>
      <c r="BS235" s="297">
        <v>46132</v>
      </c>
      <c r="BT235" s="397">
        <v>456740</v>
      </c>
      <c r="BU235" s="297">
        <v>139058</v>
      </c>
      <c r="BV235" s="297">
        <v>139058</v>
      </c>
      <c r="BW235" s="297">
        <v>131235</v>
      </c>
      <c r="BX235" s="297">
        <v>47389</v>
      </c>
      <c r="BY235" s="297">
        <v>0</v>
      </c>
      <c r="BZ235" s="297">
        <v>0</v>
      </c>
      <c r="CA235" s="297">
        <v>456740</v>
      </c>
      <c r="CB235" s="299">
        <v>40639</v>
      </c>
      <c r="CC235" s="297">
        <v>40639</v>
      </c>
      <c r="CD235" s="297">
        <v>0</v>
      </c>
      <c r="CE235" s="297">
        <v>0</v>
      </c>
      <c r="CF235" s="297">
        <v>0</v>
      </c>
      <c r="CG235" s="297">
        <v>0</v>
      </c>
      <c r="CH235" s="297">
        <v>0</v>
      </c>
      <c r="CI235" s="297">
        <v>40639</v>
      </c>
    </row>
    <row r="236" spans="1:87" ht="31.5">
      <c r="A236" s="295">
        <v>37001</v>
      </c>
      <c r="B236" s="296" t="s">
        <v>729</v>
      </c>
      <c r="C236" s="299">
        <v>341216</v>
      </c>
      <c r="D236" s="297">
        <v>203874</v>
      </c>
      <c r="E236" s="297">
        <v>124503</v>
      </c>
      <c r="F236" s="297">
        <v>147816</v>
      </c>
      <c r="G236" s="297">
        <v>0</v>
      </c>
      <c r="H236" s="297">
        <v>0</v>
      </c>
      <c r="I236" s="297">
        <v>817409</v>
      </c>
      <c r="J236" s="300">
        <v>5234421</v>
      </c>
      <c r="K236" s="301">
        <v>6174995</v>
      </c>
      <c r="L236" s="301">
        <v>4468385</v>
      </c>
      <c r="M236" s="301">
        <v>4321483</v>
      </c>
      <c r="N236" s="301">
        <v>6411634</v>
      </c>
      <c r="O236" s="300">
        <v>440019.99665250001</v>
      </c>
      <c r="P236" s="301">
        <v>255797.77999999994</v>
      </c>
      <c r="Q236" s="301">
        <v>184222.21665250006</v>
      </c>
      <c r="R236" s="398">
        <v>6.8900000000000003E-2</v>
      </c>
      <c r="S236" s="399">
        <v>1.964325E-4</v>
      </c>
      <c r="T236" s="400">
        <v>5234421</v>
      </c>
      <c r="U236" s="400">
        <v>3712594.7750362833</v>
      </c>
      <c r="V236" s="401">
        <v>1.4099090574593733</v>
      </c>
      <c r="W236" s="401">
        <v>0.1072915126032212</v>
      </c>
      <c r="X236" s="397">
        <v>1552536</v>
      </c>
      <c r="Y236" s="297">
        <v>638465</v>
      </c>
      <c r="Z236" s="297">
        <v>557795</v>
      </c>
      <c r="AA236" s="297">
        <v>296766</v>
      </c>
      <c r="AB236" s="297">
        <v>59510</v>
      </c>
      <c r="AC236" s="297">
        <v>0</v>
      </c>
      <c r="AD236" s="297">
        <v>0</v>
      </c>
      <c r="AE236" s="297">
        <v>1552536</v>
      </c>
      <c r="AF236" s="299">
        <v>0</v>
      </c>
      <c r="AG236" s="299">
        <v>0</v>
      </c>
      <c r="AH236" s="299">
        <v>0</v>
      </c>
      <c r="AI236" s="299">
        <v>0</v>
      </c>
      <c r="AJ236" s="299">
        <v>0</v>
      </c>
      <c r="AK236" s="299">
        <v>0</v>
      </c>
      <c r="AL236" s="299">
        <v>0</v>
      </c>
      <c r="AM236" s="297">
        <v>0</v>
      </c>
      <c r="AN236" s="397">
        <v>567047</v>
      </c>
      <c r="AO236" s="297">
        <v>202444</v>
      </c>
      <c r="AP236" s="297">
        <v>142699</v>
      </c>
      <c r="AQ236" s="297">
        <v>142699</v>
      </c>
      <c r="AR236" s="297">
        <v>79205</v>
      </c>
      <c r="AS236" s="297">
        <v>0</v>
      </c>
      <c r="AT236" s="297">
        <v>0</v>
      </c>
      <c r="AU236" s="297">
        <v>567047</v>
      </c>
      <c r="AV236" s="299">
        <v>1396501</v>
      </c>
      <c r="AW236" s="297">
        <v>525412</v>
      </c>
      <c r="AX236" s="297">
        <v>525412</v>
      </c>
      <c r="AY236" s="297">
        <v>345677</v>
      </c>
      <c r="AZ236" s="297">
        <v>0</v>
      </c>
      <c r="BA236" s="297">
        <v>0</v>
      </c>
      <c r="BB236" s="297">
        <v>0</v>
      </c>
      <c r="BC236" s="297">
        <v>1396501</v>
      </c>
      <c r="BD236" s="397">
        <v>47637</v>
      </c>
      <c r="BE236" s="297">
        <v>16210</v>
      </c>
      <c r="BF236" s="297">
        <v>14153</v>
      </c>
      <c r="BG236" s="297">
        <v>14153</v>
      </c>
      <c r="BH236" s="297">
        <v>3121</v>
      </c>
      <c r="BI236" s="297">
        <v>0</v>
      </c>
      <c r="BJ236" s="297">
        <v>0</v>
      </c>
      <c r="BK236" s="297">
        <v>47637</v>
      </c>
      <c r="BL236" s="299">
        <v>5822</v>
      </c>
      <c r="BM236" s="297">
        <v>2911</v>
      </c>
      <c r="BN236" s="297">
        <v>2911</v>
      </c>
      <c r="BO236" s="297">
        <v>0</v>
      </c>
      <c r="BP236" s="297">
        <v>0</v>
      </c>
      <c r="BQ236" s="297">
        <v>0</v>
      </c>
      <c r="BR236" s="297">
        <v>0</v>
      </c>
      <c r="BS236" s="297">
        <v>5822</v>
      </c>
      <c r="BT236" s="397">
        <v>57641</v>
      </c>
      <c r="BU236" s="297">
        <v>17549</v>
      </c>
      <c r="BV236" s="297">
        <v>17549</v>
      </c>
      <c r="BW236" s="297">
        <v>16562</v>
      </c>
      <c r="BX236" s="297">
        <v>5981</v>
      </c>
      <c r="BY236" s="297">
        <v>0</v>
      </c>
      <c r="BZ236" s="297">
        <v>0</v>
      </c>
      <c r="CA236" s="297">
        <v>57641</v>
      </c>
      <c r="CB236" s="299">
        <v>5129</v>
      </c>
      <c r="CC236" s="297">
        <v>5129</v>
      </c>
      <c r="CD236" s="297">
        <v>0</v>
      </c>
      <c r="CE236" s="297">
        <v>0</v>
      </c>
      <c r="CF236" s="297">
        <v>0</v>
      </c>
      <c r="CG236" s="297">
        <v>0</v>
      </c>
      <c r="CH236" s="297">
        <v>0</v>
      </c>
      <c r="CI236" s="297">
        <v>5129</v>
      </c>
    </row>
    <row r="237" spans="1:87">
      <c r="A237" s="295">
        <v>37005</v>
      </c>
      <c r="B237" s="296" t="s">
        <v>586</v>
      </c>
      <c r="C237" s="299">
        <v>-357498</v>
      </c>
      <c r="D237" s="297">
        <v>-387839</v>
      </c>
      <c r="E237" s="297">
        <v>-51721</v>
      </c>
      <c r="F237" s="297">
        <v>313090</v>
      </c>
      <c r="G237" s="297">
        <v>0</v>
      </c>
      <c r="H237" s="297">
        <v>0</v>
      </c>
      <c r="I237" s="297">
        <v>-483968</v>
      </c>
      <c r="J237" s="300">
        <v>13217981</v>
      </c>
      <c r="K237" s="301">
        <v>15593124</v>
      </c>
      <c r="L237" s="301">
        <v>11283585</v>
      </c>
      <c r="M237" s="301">
        <v>10912629</v>
      </c>
      <c r="N237" s="301">
        <v>16190685</v>
      </c>
      <c r="O237" s="300">
        <v>1111140.4018354001</v>
      </c>
      <c r="P237" s="301">
        <v>752842.00999999989</v>
      </c>
      <c r="Q237" s="301">
        <v>358298.39183540025</v>
      </c>
      <c r="R237" s="398">
        <v>6.8900000000000003E-2</v>
      </c>
      <c r="S237" s="399">
        <v>4.9603220000000005E-4</v>
      </c>
      <c r="T237" s="400">
        <v>13217981</v>
      </c>
      <c r="U237" s="400">
        <v>10926589.404934686</v>
      </c>
      <c r="V237" s="401">
        <v>1.2097078521162763</v>
      </c>
      <c r="W237" s="401">
        <v>0.1072915126032212</v>
      </c>
      <c r="X237" s="397">
        <v>1485144</v>
      </c>
      <c r="Y237" s="297">
        <v>505884</v>
      </c>
      <c r="Z237" s="297">
        <v>505884</v>
      </c>
      <c r="AA237" s="297">
        <v>383278</v>
      </c>
      <c r="AB237" s="297">
        <v>90098</v>
      </c>
      <c r="AC237" s="297">
        <v>0</v>
      </c>
      <c r="AD237" s="297">
        <v>0</v>
      </c>
      <c r="AE237" s="297">
        <v>1485144</v>
      </c>
      <c r="AF237" s="299">
        <v>112768</v>
      </c>
      <c r="AG237" s="299">
        <v>112768</v>
      </c>
      <c r="AH237" s="299">
        <v>0</v>
      </c>
      <c r="AI237" s="299">
        <v>0</v>
      </c>
      <c r="AJ237" s="299">
        <v>0</v>
      </c>
      <c r="AK237" s="299">
        <v>0</v>
      </c>
      <c r="AL237" s="299">
        <v>0</v>
      </c>
      <c r="AM237" s="297">
        <v>112768</v>
      </c>
      <c r="AN237" s="397">
        <v>1431910</v>
      </c>
      <c r="AO237" s="297">
        <v>511212</v>
      </c>
      <c r="AP237" s="297">
        <v>360345</v>
      </c>
      <c r="AQ237" s="297">
        <v>360345</v>
      </c>
      <c r="AR237" s="297">
        <v>200009</v>
      </c>
      <c r="AS237" s="297">
        <v>0</v>
      </c>
      <c r="AT237" s="297">
        <v>0</v>
      </c>
      <c r="AU237" s="297">
        <v>1431910</v>
      </c>
      <c r="AV237" s="299">
        <v>3526451</v>
      </c>
      <c r="AW237" s="297">
        <v>1326773</v>
      </c>
      <c r="AX237" s="297">
        <v>1326773</v>
      </c>
      <c r="AY237" s="297">
        <v>872906</v>
      </c>
      <c r="AZ237" s="297">
        <v>0</v>
      </c>
      <c r="BA237" s="297">
        <v>0</v>
      </c>
      <c r="BB237" s="297">
        <v>0</v>
      </c>
      <c r="BC237" s="297">
        <v>3526451</v>
      </c>
      <c r="BD237" s="397">
        <v>120294</v>
      </c>
      <c r="BE237" s="297">
        <v>40933</v>
      </c>
      <c r="BF237" s="297">
        <v>35740</v>
      </c>
      <c r="BG237" s="297">
        <v>35740</v>
      </c>
      <c r="BH237" s="297">
        <v>7881</v>
      </c>
      <c r="BI237" s="297">
        <v>0</v>
      </c>
      <c r="BJ237" s="297">
        <v>0</v>
      </c>
      <c r="BK237" s="297">
        <v>120294</v>
      </c>
      <c r="BL237" s="299">
        <v>14702</v>
      </c>
      <c r="BM237" s="297">
        <v>7351</v>
      </c>
      <c r="BN237" s="297">
        <v>7351</v>
      </c>
      <c r="BO237" s="297">
        <v>0</v>
      </c>
      <c r="BP237" s="297">
        <v>0</v>
      </c>
      <c r="BQ237" s="297">
        <v>0</v>
      </c>
      <c r="BR237" s="297">
        <v>0</v>
      </c>
      <c r="BS237" s="297">
        <v>14702</v>
      </c>
      <c r="BT237" s="397">
        <v>145556</v>
      </c>
      <c r="BU237" s="297">
        <v>44316</v>
      </c>
      <c r="BV237" s="297">
        <v>44316</v>
      </c>
      <c r="BW237" s="297">
        <v>41822</v>
      </c>
      <c r="BX237" s="297">
        <v>15102</v>
      </c>
      <c r="BY237" s="297">
        <v>0</v>
      </c>
      <c r="BZ237" s="297">
        <v>0</v>
      </c>
      <c r="CA237" s="297">
        <v>145556</v>
      </c>
      <c r="CB237" s="299">
        <v>12951</v>
      </c>
      <c r="CC237" s="297">
        <v>12951</v>
      </c>
      <c r="CD237" s="297">
        <v>0</v>
      </c>
      <c r="CE237" s="297">
        <v>0</v>
      </c>
      <c r="CF237" s="297">
        <v>0</v>
      </c>
      <c r="CG237" s="297">
        <v>0</v>
      </c>
      <c r="CH237" s="297">
        <v>0</v>
      </c>
      <c r="CI237" s="297">
        <v>12951</v>
      </c>
    </row>
    <row r="238" spans="1:87">
      <c r="A238" s="295">
        <v>37100</v>
      </c>
      <c r="B238" s="296" t="s">
        <v>587</v>
      </c>
      <c r="C238" s="299">
        <v>-2940061</v>
      </c>
      <c r="D238" s="297">
        <v>-4056210</v>
      </c>
      <c r="E238" s="297">
        <v>-1474245</v>
      </c>
      <c r="F238" s="297">
        <v>2560435</v>
      </c>
      <c r="G238" s="297">
        <v>0</v>
      </c>
      <c r="H238" s="297">
        <v>0</v>
      </c>
      <c r="I238" s="297">
        <v>-5910081</v>
      </c>
      <c r="J238" s="300">
        <v>85610442</v>
      </c>
      <c r="K238" s="301">
        <v>100993806</v>
      </c>
      <c r="L238" s="301">
        <v>73081711</v>
      </c>
      <c r="M238" s="301">
        <v>70679095</v>
      </c>
      <c r="N238" s="301">
        <v>104864100</v>
      </c>
      <c r="O238" s="300">
        <v>7196652.6284472002</v>
      </c>
      <c r="P238" s="301">
        <v>4367361.9999999991</v>
      </c>
      <c r="Q238" s="301">
        <v>2829290.6284472011</v>
      </c>
      <c r="R238" s="398">
        <v>6.8900000000000003E-2</v>
      </c>
      <c r="S238" s="399">
        <v>3.2127096E-3</v>
      </c>
      <c r="T238" s="400">
        <v>85610442</v>
      </c>
      <c r="U238" s="400">
        <v>63386966.618287355</v>
      </c>
      <c r="V238" s="401">
        <v>1.3506000770716973</v>
      </c>
      <c r="W238" s="401">
        <v>0.1072915126032212</v>
      </c>
      <c r="X238" s="397">
        <v>6634859</v>
      </c>
      <c r="Y238" s="297">
        <v>2095440</v>
      </c>
      <c r="Z238" s="297">
        <v>1906186</v>
      </c>
      <c r="AA238" s="297">
        <v>1517075</v>
      </c>
      <c r="AB238" s="297">
        <v>1116158</v>
      </c>
      <c r="AC238" s="297">
        <v>0</v>
      </c>
      <c r="AD238" s="297">
        <v>0</v>
      </c>
      <c r="AE238" s="297">
        <v>6634859</v>
      </c>
      <c r="AF238" s="299">
        <v>521739</v>
      </c>
      <c r="AG238" s="299">
        <v>173913</v>
      </c>
      <c r="AH238" s="299">
        <v>173913</v>
      </c>
      <c r="AI238" s="299">
        <v>173913</v>
      </c>
      <c r="AJ238" s="299">
        <v>0</v>
      </c>
      <c r="AK238" s="299">
        <v>0</v>
      </c>
      <c r="AL238" s="299">
        <v>0</v>
      </c>
      <c r="AM238" s="297">
        <v>521739</v>
      </c>
      <c r="AN238" s="397">
        <v>9274217</v>
      </c>
      <c r="AO238" s="297">
        <v>3311027</v>
      </c>
      <c r="AP238" s="297">
        <v>2333885</v>
      </c>
      <c r="AQ238" s="297">
        <v>2333885</v>
      </c>
      <c r="AR238" s="297">
        <v>1295420</v>
      </c>
      <c r="AS238" s="297">
        <v>0</v>
      </c>
      <c r="AT238" s="297">
        <v>0</v>
      </c>
      <c r="AU238" s="297">
        <v>9274217</v>
      </c>
      <c r="AV238" s="299">
        <v>22840175</v>
      </c>
      <c r="AW238" s="297">
        <v>8593263</v>
      </c>
      <c r="AX238" s="297">
        <v>8593263</v>
      </c>
      <c r="AY238" s="297">
        <v>5653650</v>
      </c>
      <c r="AZ238" s="297">
        <v>0</v>
      </c>
      <c r="BA238" s="297">
        <v>0</v>
      </c>
      <c r="BB238" s="297">
        <v>0</v>
      </c>
      <c r="BC238" s="297">
        <v>22840175</v>
      </c>
      <c r="BD238" s="397">
        <v>779120</v>
      </c>
      <c r="BE238" s="297">
        <v>265115</v>
      </c>
      <c r="BF238" s="297">
        <v>231481</v>
      </c>
      <c r="BG238" s="297">
        <v>231481</v>
      </c>
      <c r="BH238" s="297">
        <v>51043</v>
      </c>
      <c r="BI238" s="297">
        <v>0</v>
      </c>
      <c r="BJ238" s="297">
        <v>0</v>
      </c>
      <c r="BK238" s="297">
        <v>779120</v>
      </c>
      <c r="BL238" s="299">
        <v>95220</v>
      </c>
      <c r="BM238" s="297">
        <v>47610</v>
      </c>
      <c r="BN238" s="297">
        <v>47610</v>
      </c>
      <c r="BO238" s="297">
        <v>0</v>
      </c>
      <c r="BP238" s="297">
        <v>0</v>
      </c>
      <c r="BQ238" s="297">
        <v>0</v>
      </c>
      <c r="BR238" s="297">
        <v>0</v>
      </c>
      <c r="BS238" s="297">
        <v>95220</v>
      </c>
      <c r="BT238" s="397">
        <v>942739</v>
      </c>
      <c r="BU238" s="297">
        <v>287024</v>
      </c>
      <c r="BV238" s="297">
        <v>287024</v>
      </c>
      <c r="BW238" s="297">
        <v>270876</v>
      </c>
      <c r="BX238" s="297">
        <v>97814</v>
      </c>
      <c r="BY238" s="297">
        <v>0</v>
      </c>
      <c r="BZ238" s="297">
        <v>0</v>
      </c>
      <c r="CA238" s="297">
        <v>942739</v>
      </c>
      <c r="CB238" s="299">
        <v>83881</v>
      </c>
      <c r="CC238" s="297">
        <v>83881</v>
      </c>
      <c r="CD238" s="297">
        <v>0</v>
      </c>
      <c r="CE238" s="297">
        <v>0</v>
      </c>
      <c r="CF238" s="297">
        <v>0</v>
      </c>
      <c r="CG238" s="297">
        <v>0</v>
      </c>
      <c r="CH238" s="297">
        <v>0</v>
      </c>
      <c r="CI238" s="297">
        <v>83881</v>
      </c>
    </row>
    <row r="239" spans="1:87">
      <c r="A239" s="295">
        <v>37200</v>
      </c>
      <c r="B239" s="296" t="s">
        <v>588</v>
      </c>
      <c r="C239" s="299">
        <v>-786997</v>
      </c>
      <c r="D239" s="297">
        <v>-873059</v>
      </c>
      <c r="E239" s="297">
        <v>-238305</v>
      </c>
      <c r="F239" s="297">
        <v>660486</v>
      </c>
      <c r="G239" s="297">
        <v>0</v>
      </c>
      <c r="H239" s="297">
        <v>0</v>
      </c>
      <c r="I239" s="297">
        <v>-1237875</v>
      </c>
      <c r="J239" s="300">
        <v>17623758</v>
      </c>
      <c r="K239" s="301">
        <v>20790576</v>
      </c>
      <c r="L239" s="301">
        <v>15044594</v>
      </c>
      <c r="M239" s="301">
        <v>14549992</v>
      </c>
      <c r="N239" s="301">
        <v>21587314</v>
      </c>
      <c r="O239" s="300">
        <v>1481502.2419817001</v>
      </c>
      <c r="P239" s="301">
        <v>874215.66</v>
      </c>
      <c r="Q239" s="301">
        <v>607286.58198170003</v>
      </c>
      <c r="R239" s="398">
        <v>6.8900000000000003E-2</v>
      </c>
      <c r="S239" s="399">
        <v>6.6136809999999999E-4</v>
      </c>
      <c r="T239" s="400">
        <v>17623758</v>
      </c>
      <c r="U239" s="400">
        <v>12688180.84179971</v>
      </c>
      <c r="V239" s="401">
        <v>1.3889901333956887</v>
      </c>
      <c r="W239" s="401">
        <v>0.1072915126032212</v>
      </c>
      <c r="X239" s="397">
        <v>2475701</v>
      </c>
      <c r="Y239" s="297">
        <v>704178</v>
      </c>
      <c r="Z239" s="297">
        <v>704178</v>
      </c>
      <c r="AA239" s="297">
        <v>704178</v>
      </c>
      <c r="AB239" s="297">
        <v>363167</v>
      </c>
      <c r="AC239" s="297">
        <v>0</v>
      </c>
      <c r="AD239" s="297">
        <v>0</v>
      </c>
      <c r="AE239" s="297">
        <v>2475701</v>
      </c>
      <c r="AF239" s="299">
        <v>1238482</v>
      </c>
      <c r="AG239" s="299">
        <v>490369</v>
      </c>
      <c r="AH239" s="299">
        <v>385621</v>
      </c>
      <c r="AI239" s="299">
        <v>362492</v>
      </c>
      <c r="AJ239" s="299">
        <v>0</v>
      </c>
      <c r="AK239" s="299">
        <v>0</v>
      </c>
      <c r="AL239" s="299">
        <v>0</v>
      </c>
      <c r="AM239" s="297">
        <v>1238482</v>
      </c>
      <c r="AN239" s="397">
        <v>1909189</v>
      </c>
      <c r="AO239" s="297">
        <v>681608</v>
      </c>
      <c r="AP239" s="297">
        <v>480453</v>
      </c>
      <c r="AQ239" s="297">
        <v>480453</v>
      </c>
      <c r="AR239" s="297">
        <v>266675</v>
      </c>
      <c r="AS239" s="297">
        <v>0</v>
      </c>
      <c r="AT239" s="297">
        <v>0</v>
      </c>
      <c r="AU239" s="297">
        <v>1909189</v>
      </c>
      <c r="AV239" s="299">
        <v>4701876</v>
      </c>
      <c r="AW239" s="297">
        <v>1769008</v>
      </c>
      <c r="AX239" s="297">
        <v>1769008</v>
      </c>
      <c r="AY239" s="297">
        <v>1163860</v>
      </c>
      <c r="AZ239" s="297">
        <v>0</v>
      </c>
      <c r="BA239" s="297">
        <v>0</v>
      </c>
      <c r="BB239" s="297">
        <v>0</v>
      </c>
      <c r="BC239" s="297">
        <v>4701876</v>
      </c>
      <c r="BD239" s="397">
        <v>160391</v>
      </c>
      <c r="BE239" s="297">
        <v>54577</v>
      </c>
      <c r="BF239" s="297">
        <v>47653</v>
      </c>
      <c r="BG239" s="297">
        <v>47653</v>
      </c>
      <c r="BH239" s="297">
        <v>10508</v>
      </c>
      <c r="BI239" s="297">
        <v>0</v>
      </c>
      <c r="BJ239" s="297">
        <v>0</v>
      </c>
      <c r="BK239" s="297">
        <v>160391</v>
      </c>
      <c r="BL239" s="299">
        <v>19602</v>
      </c>
      <c r="BM239" s="297">
        <v>9801</v>
      </c>
      <c r="BN239" s="297">
        <v>9801</v>
      </c>
      <c r="BO239" s="297">
        <v>0</v>
      </c>
      <c r="BP239" s="297">
        <v>0</v>
      </c>
      <c r="BQ239" s="297">
        <v>0</v>
      </c>
      <c r="BR239" s="297">
        <v>0</v>
      </c>
      <c r="BS239" s="297">
        <v>19602</v>
      </c>
      <c r="BT239" s="397">
        <v>194072</v>
      </c>
      <c r="BU239" s="297">
        <v>59087</v>
      </c>
      <c r="BV239" s="297">
        <v>59087</v>
      </c>
      <c r="BW239" s="297">
        <v>55763</v>
      </c>
      <c r="BX239" s="297">
        <v>20136</v>
      </c>
      <c r="BY239" s="297">
        <v>0</v>
      </c>
      <c r="BZ239" s="297">
        <v>0</v>
      </c>
      <c r="CA239" s="297">
        <v>194072</v>
      </c>
      <c r="CB239" s="299">
        <v>17268</v>
      </c>
      <c r="CC239" s="297">
        <v>17268</v>
      </c>
      <c r="CD239" s="297">
        <v>0</v>
      </c>
      <c r="CE239" s="297">
        <v>0</v>
      </c>
      <c r="CF239" s="297">
        <v>0</v>
      </c>
      <c r="CG239" s="297">
        <v>0</v>
      </c>
      <c r="CH239" s="297">
        <v>0</v>
      </c>
      <c r="CI239" s="297">
        <v>17268</v>
      </c>
    </row>
    <row r="240" spans="1:87">
      <c r="A240" s="295">
        <v>37300</v>
      </c>
      <c r="B240" s="296" t="s">
        <v>589</v>
      </c>
      <c r="C240" s="299">
        <v>-3398472</v>
      </c>
      <c r="D240" s="297">
        <v>-3412409</v>
      </c>
      <c r="E240" s="297">
        <v>-1295216</v>
      </c>
      <c r="F240" s="297">
        <v>908027</v>
      </c>
      <c r="G240" s="297">
        <v>0</v>
      </c>
      <c r="H240" s="297">
        <v>0</v>
      </c>
      <c r="I240" s="297">
        <v>-7198070</v>
      </c>
      <c r="J240" s="300">
        <v>42219303</v>
      </c>
      <c r="K240" s="301">
        <v>49805701</v>
      </c>
      <c r="L240" s="301">
        <v>36040684</v>
      </c>
      <c r="M240" s="301">
        <v>34855819</v>
      </c>
      <c r="N240" s="301">
        <v>51714360</v>
      </c>
      <c r="O240" s="300">
        <v>3549072.388919</v>
      </c>
      <c r="P240" s="301">
        <v>2133967.16</v>
      </c>
      <c r="Q240" s="301">
        <v>1415105.2289189999</v>
      </c>
      <c r="R240" s="398">
        <v>6.8900000000000003E-2</v>
      </c>
      <c r="S240" s="399">
        <v>1.5843669999999999E-3</v>
      </c>
      <c r="T240" s="400">
        <v>42219303</v>
      </c>
      <c r="U240" s="400">
        <v>30971947.169811323</v>
      </c>
      <c r="V240" s="401">
        <v>1.363146552217795</v>
      </c>
      <c r="W240" s="401">
        <v>0.1072915126032212</v>
      </c>
      <c r="X240" s="397">
        <v>1983602</v>
      </c>
      <c r="Y240" s="297">
        <v>595943</v>
      </c>
      <c r="Z240" s="297">
        <v>595943</v>
      </c>
      <c r="AA240" s="297">
        <v>595943</v>
      </c>
      <c r="AB240" s="297">
        <v>195773</v>
      </c>
      <c r="AC240" s="297">
        <v>0</v>
      </c>
      <c r="AD240" s="297">
        <v>0</v>
      </c>
      <c r="AE240" s="297">
        <v>1983602</v>
      </c>
      <c r="AF240" s="299">
        <v>3252359</v>
      </c>
      <c r="AG240" s="299">
        <v>1596894</v>
      </c>
      <c r="AH240" s="299">
        <v>1153727</v>
      </c>
      <c r="AI240" s="299">
        <v>501738</v>
      </c>
      <c r="AJ240" s="299">
        <v>0</v>
      </c>
      <c r="AK240" s="299">
        <v>0</v>
      </c>
      <c r="AL240" s="299">
        <v>0</v>
      </c>
      <c r="AM240" s="297">
        <v>3252359</v>
      </c>
      <c r="AN240" s="397">
        <v>4573636</v>
      </c>
      <c r="AO240" s="297">
        <v>1632853</v>
      </c>
      <c r="AP240" s="297">
        <v>1150970</v>
      </c>
      <c r="AQ240" s="297">
        <v>1150970</v>
      </c>
      <c r="AR240" s="297">
        <v>638844</v>
      </c>
      <c r="AS240" s="297">
        <v>0</v>
      </c>
      <c r="AT240" s="297">
        <v>0</v>
      </c>
      <c r="AU240" s="297">
        <v>4573636</v>
      </c>
      <c r="AV240" s="299">
        <v>11263769</v>
      </c>
      <c r="AW240" s="297">
        <v>4237819</v>
      </c>
      <c r="AX240" s="297">
        <v>4237819</v>
      </c>
      <c r="AY240" s="297">
        <v>2788131</v>
      </c>
      <c r="AZ240" s="297">
        <v>0</v>
      </c>
      <c r="BA240" s="297">
        <v>0</v>
      </c>
      <c r="BB240" s="297">
        <v>0</v>
      </c>
      <c r="BC240" s="297">
        <v>11263769</v>
      </c>
      <c r="BD240" s="397">
        <v>384227</v>
      </c>
      <c r="BE240" s="297">
        <v>130743</v>
      </c>
      <c r="BF240" s="297">
        <v>114156</v>
      </c>
      <c r="BG240" s="297">
        <v>114156</v>
      </c>
      <c r="BH240" s="297">
        <v>25172</v>
      </c>
      <c r="BI240" s="297">
        <v>0</v>
      </c>
      <c r="BJ240" s="297">
        <v>0</v>
      </c>
      <c r="BK240" s="297">
        <v>384227</v>
      </c>
      <c r="BL240" s="299">
        <v>46958</v>
      </c>
      <c r="BM240" s="297">
        <v>23479</v>
      </c>
      <c r="BN240" s="297">
        <v>23479</v>
      </c>
      <c r="BO240" s="297">
        <v>0</v>
      </c>
      <c r="BP240" s="297">
        <v>0</v>
      </c>
      <c r="BQ240" s="297">
        <v>0</v>
      </c>
      <c r="BR240" s="297">
        <v>0</v>
      </c>
      <c r="BS240" s="297">
        <v>46958</v>
      </c>
      <c r="BT240" s="397">
        <v>464917</v>
      </c>
      <c r="BU240" s="297">
        <v>141548</v>
      </c>
      <c r="BV240" s="297">
        <v>141548</v>
      </c>
      <c r="BW240" s="297">
        <v>133584</v>
      </c>
      <c r="BX240" s="297">
        <v>48238</v>
      </c>
      <c r="BY240" s="297">
        <v>0</v>
      </c>
      <c r="BZ240" s="297">
        <v>0</v>
      </c>
      <c r="CA240" s="297">
        <v>464917</v>
      </c>
      <c r="CB240" s="299">
        <v>41366</v>
      </c>
      <c r="CC240" s="297">
        <v>41366</v>
      </c>
      <c r="CD240" s="297">
        <v>0</v>
      </c>
      <c r="CE240" s="297">
        <v>0</v>
      </c>
      <c r="CF240" s="297">
        <v>0</v>
      </c>
      <c r="CG240" s="297">
        <v>0</v>
      </c>
      <c r="CH240" s="297">
        <v>0</v>
      </c>
      <c r="CI240" s="297">
        <v>41366</v>
      </c>
    </row>
    <row r="241" spans="1:87">
      <c r="A241" s="295">
        <v>37301</v>
      </c>
      <c r="B241" s="296" t="s">
        <v>590</v>
      </c>
      <c r="C241" s="299">
        <v>-435474</v>
      </c>
      <c r="D241" s="297">
        <v>-491882</v>
      </c>
      <c r="E241" s="297">
        <v>-323489</v>
      </c>
      <c r="F241" s="297">
        <v>-26984</v>
      </c>
      <c r="G241" s="297">
        <v>0</v>
      </c>
      <c r="H241" s="297">
        <v>0</v>
      </c>
      <c r="I241" s="297">
        <v>-1277829</v>
      </c>
      <c r="J241" s="300">
        <v>4323545</v>
      </c>
      <c r="K241" s="301">
        <v>5100444</v>
      </c>
      <c r="L241" s="301">
        <v>3690812</v>
      </c>
      <c r="M241" s="301">
        <v>3569474</v>
      </c>
      <c r="N241" s="301">
        <v>5295904</v>
      </c>
      <c r="O241" s="300">
        <v>363449.24824999995</v>
      </c>
      <c r="P241" s="301">
        <v>225574.14000000004</v>
      </c>
      <c r="Q241" s="301">
        <v>137875.1082499999</v>
      </c>
      <c r="R241" s="398">
        <v>6.8900000000000003E-2</v>
      </c>
      <c r="S241" s="399">
        <v>1.6224999999999999E-4</v>
      </c>
      <c r="T241" s="400">
        <v>4323545</v>
      </c>
      <c r="U241" s="400">
        <v>3273935.2685050801</v>
      </c>
      <c r="V241" s="401">
        <v>1.3205957495837066</v>
      </c>
      <c r="W241" s="401">
        <v>0.1072915126032212</v>
      </c>
      <c r="X241" s="397">
        <v>9598</v>
      </c>
      <c r="Y241" s="297">
        <v>9598</v>
      </c>
      <c r="Z241" s="297">
        <v>0</v>
      </c>
      <c r="AA241" s="297">
        <v>0</v>
      </c>
      <c r="AB241" s="297">
        <v>0</v>
      </c>
      <c r="AC241" s="297">
        <v>0</v>
      </c>
      <c r="AD241" s="297">
        <v>0</v>
      </c>
      <c r="AE241" s="297">
        <v>9598</v>
      </c>
      <c r="AF241" s="299">
        <v>680225</v>
      </c>
      <c r="AG241" s="299">
        <v>199549</v>
      </c>
      <c r="AH241" s="299">
        <v>199549</v>
      </c>
      <c r="AI241" s="299">
        <v>181203</v>
      </c>
      <c r="AJ241" s="299">
        <v>99924</v>
      </c>
      <c r="AK241" s="299">
        <v>0</v>
      </c>
      <c r="AL241" s="299">
        <v>0</v>
      </c>
      <c r="AM241" s="297">
        <v>680225</v>
      </c>
      <c r="AN241" s="397">
        <v>468372</v>
      </c>
      <c r="AO241" s="297">
        <v>167215</v>
      </c>
      <c r="AP241" s="297">
        <v>117867</v>
      </c>
      <c r="AQ241" s="297">
        <v>117867</v>
      </c>
      <c r="AR241" s="297">
        <v>65422</v>
      </c>
      <c r="AS241" s="297">
        <v>0</v>
      </c>
      <c r="AT241" s="297">
        <v>0</v>
      </c>
      <c r="AU241" s="297">
        <v>468372</v>
      </c>
      <c r="AV241" s="299">
        <v>1153487</v>
      </c>
      <c r="AW241" s="297">
        <v>433982</v>
      </c>
      <c r="AX241" s="297">
        <v>433982</v>
      </c>
      <c r="AY241" s="297">
        <v>285524</v>
      </c>
      <c r="AZ241" s="297">
        <v>0</v>
      </c>
      <c r="BA241" s="297">
        <v>0</v>
      </c>
      <c r="BB241" s="297">
        <v>0</v>
      </c>
      <c r="BC241" s="297">
        <v>1153487</v>
      </c>
      <c r="BD241" s="397">
        <v>39347</v>
      </c>
      <c r="BE241" s="297">
        <v>13389</v>
      </c>
      <c r="BF241" s="297">
        <v>11690</v>
      </c>
      <c r="BG241" s="297">
        <v>11690</v>
      </c>
      <c r="BH241" s="297">
        <v>2578</v>
      </c>
      <c r="BI241" s="297">
        <v>0</v>
      </c>
      <c r="BJ241" s="297">
        <v>0</v>
      </c>
      <c r="BK241" s="297">
        <v>39347</v>
      </c>
      <c r="BL241" s="299">
        <v>4808</v>
      </c>
      <c r="BM241" s="297">
        <v>2404</v>
      </c>
      <c r="BN241" s="297">
        <v>2404</v>
      </c>
      <c r="BO241" s="297">
        <v>0</v>
      </c>
      <c r="BP241" s="297">
        <v>0</v>
      </c>
      <c r="BQ241" s="297">
        <v>0</v>
      </c>
      <c r="BR241" s="297">
        <v>0</v>
      </c>
      <c r="BS241" s="297">
        <v>4808</v>
      </c>
      <c r="BT241" s="397">
        <v>47611</v>
      </c>
      <c r="BU241" s="297">
        <v>14495</v>
      </c>
      <c r="BV241" s="297">
        <v>14495</v>
      </c>
      <c r="BW241" s="297">
        <v>13680</v>
      </c>
      <c r="BX241" s="297">
        <v>4940</v>
      </c>
      <c r="BY241" s="297">
        <v>0</v>
      </c>
      <c r="BZ241" s="297">
        <v>0</v>
      </c>
      <c r="CA241" s="297">
        <v>47611</v>
      </c>
      <c r="CB241" s="299">
        <v>4236</v>
      </c>
      <c r="CC241" s="297">
        <v>4236</v>
      </c>
      <c r="CD241" s="297">
        <v>0</v>
      </c>
      <c r="CE241" s="297">
        <v>0</v>
      </c>
      <c r="CF241" s="297">
        <v>0</v>
      </c>
      <c r="CG241" s="297">
        <v>0</v>
      </c>
      <c r="CH241" s="297">
        <v>0</v>
      </c>
      <c r="CI241" s="297">
        <v>4236</v>
      </c>
    </row>
    <row r="242" spans="1:87">
      <c r="A242" s="295">
        <v>37305</v>
      </c>
      <c r="B242" s="296" t="s">
        <v>591</v>
      </c>
      <c r="C242" s="299">
        <v>-746675</v>
      </c>
      <c r="D242" s="297">
        <v>-780723</v>
      </c>
      <c r="E242" s="297">
        <v>-253112</v>
      </c>
      <c r="F242" s="297">
        <v>225042</v>
      </c>
      <c r="G242" s="297">
        <v>0</v>
      </c>
      <c r="H242" s="297">
        <v>0</v>
      </c>
      <c r="I242" s="297">
        <v>-1555468</v>
      </c>
      <c r="J242" s="300">
        <v>9939890</v>
      </c>
      <c r="K242" s="301">
        <v>11725991</v>
      </c>
      <c r="L242" s="301">
        <v>8485228</v>
      </c>
      <c r="M242" s="301">
        <v>8206270</v>
      </c>
      <c r="N242" s="301">
        <v>12175356</v>
      </c>
      <c r="O242" s="300">
        <v>835574.86185499991</v>
      </c>
      <c r="P242" s="301">
        <v>577012.5</v>
      </c>
      <c r="Q242" s="301">
        <v>258562.36185499991</v>
      </c>
      <c r="R242" s="398">
        <v>6.8900000000000003E-2</v>
      </c>
      <c r="S242" s="399">
        <v>3.7301499999999998E-4</v>
      </c>
      <c r="T242" s="400">
        <v>9939890</v>
      </c>
      <c r="U242" s="400">
        <v>8374637.1552975327</v>
      </c>
      <c r="V242" s="401">
        <v>1.1869039596195923</v>
      </c>
      <c r="W242" s="401">
        <v>0.1072915126032212</v>
      </c>
      <c r="X242" s="397">
        <v>401273</v>
      </c>
      <c r="Y242" s="297">
        <v>114640</v>
      </c>
      <c r="Z242" s="297">
        <v>114640</v>
      </c>
      <c r="AA242" s="297">
        <v>114640</v>
      </c>
      <c r="AB242" s="297">
        <v>57353</v>
      </c>
      <c r="AC242" s="297">
        <v>0</v>
      </c>
      <c r="AD242" s="297">
        <v>0</v>
      </c>
      <c r="AE242" s="297">
        <v>401273</v>
      </c>
      <c r="AF242" s="299">
        <v>560774</v>
      </c>
      <c r="AG242" s="299">
        <v>296855</v>
      </c>
      <c r="AH242" s="299">
        <v>223285</v>
      </c>
      <c r="AI242" s="299">
        <v>40634</v>
      </c>
      <c r="AJ242" s="299">
        <v>0</v>
      </c>
      <c r="AK242" s="299">
        <v>0</v>
      </c>
      <c r="AL242" s="299">
        <v>0</v>
      </c>
      <c r="AM242" s="297">
        <v>560774</v>
      </c>
      <c r="AN242" s="397">
        <v>1076793</v>
      </c>
      <c r="AO242" s="297">
        <v>384430</v>
      </c>
      <c r="AP242" s="297">
        <v>270978</v>
      </c>
      <c r="AQ242" s="297">
        <v>270978</v>
      </c>
      <c r="AR242" s="297">
        <v>150406</v>
      </c>
      <c r="AS242" s="297">
        <v>0</v>
      </c>
      <c r="AT242" s="297">
        <v>0</v>
      </c>
      <c r="AU242" s="297">
        <v>1076793</v>
      </c>
      <c r="AV242" s="299">
        <v>2651882</v>
      </c>
      <c r="AW242" s="297">
        <v>997730</v>
      </c>
      <c r="AX242" s="297">
        <v>997730</v>
      </c>
      <c r="AY242" s="297">
        <v>656423</v>
      </c>
      <c r="AZ242" s="297">
        <v>0</v>
      </c>
      <c r="BA242" s="297">
        <v>0</v>
      </c>
      <c r="BB242" s="297">
        <v>0</v>
      </c>
      <c r="BC242" s="297">
        <v>2651882</v>
      </c>
      <c r="BD242" s="397">
        <v>90460</v>
      </c>
      <c r="BE242" s="297">
        <v>30782</v>
      </c>
      <c r="BF242" s="297">
        <v>26876</v>
      </c>
      <c r="BG242" s="297">
        <v>26876</v>
      </c>
      <c r="BH242" s="297">
        <v>5926</v>
      </c>
      <c r="BI242" s="297">
        <v>0</v>
      </c>
      <c r="BJ242" s="297">
        <v>0</v>
      </c>
      <c r="BK242" s="297">
        <v>90460</v>
      </c>
      <c r="BL242" s="299">
        <v>11056</v>
      </c>
      <c r="BM242" s="297">
        <v>5528</v>
      </c>
      <c r="BN242" s="297">
        <v>5528</v>
      </c>
      <c r="BO242" s="297">
        <v>0</v>
      </c>
      <c r="BP242" s="297">
        <v>0</v>
      </c>
      <c r="BQ242" s="297">
        <v>0</v>
      </c>
      <c r="BR242" s="297">
        <v>0</v>
      </c>
      <c r="BS242" s="297">
        <v>11056</v>
      </c>
      <c r="BT242" s="397">
        <v>109458</v>
      </c>
      <c r="BU242" s="297">
        <v>33325</v>
      </c>
      <c r="BV242" s="297">
        <v>33325</v>
      </c>
      <c r="BW242" s="297">
        <v>31450</v>
      </c>
      <c r="BX242" s="297">
        <v>11357</v>
      </c>
      <c r="BY242" s="297">
        <v>0</v>
      </c>
      <c r="BZ242" s="297">
        <v>0</v>
      </c>
      <c r="CA242" s="297">
        <v>109458</v>
      </c>
      <c r="CB242" s="299">
        <v>9739</v>
      </c>
      <c r="CC242" s="297">
        <v>9739</v>
      </c>
      <c r="CD242" s="297">
        <v>0</v>
      </c>
      <c r="CE242" s="297">
        <v>0</v>
      </c>
      <c r="CF242" s="297">
        <v>0</v>
      </c>
      <c r="CG242" s="297">
        <v>0</v>
      </c>
      <c r="CH242" s="297">
        <v>0</v>
      </c>
      <c r="CI242" s="297">
        <v>9739</v>
      </c>
    </row>
    <row r="243" spans="1:87">
      <c r="A243" s="295">
        <v>37400</v>
      </c>
      <c r="B243" s="296" t="s">
        <v>592</v>
      </c>
      <c r="C243" s="299">
        <v>-12148202</v>
      </c>
      <c r="D243" s="297">
        <v>-14461919</v>
      </c>
      <c r="E243" s="297">
        <v>-6925299</v>
      </c>
      <c r="F243" s="297">
        <v>2758376</v>
      </c>
      <c r="G243" s="297">
        <v>0</v>
      </c>
      <c r="H243" s="297">
        <v>0</v>
      </c>
      <c r="I243" s="297">
        <v>-30777044</v>
      </c>
      <c r="J243" s="300">
        <v>217008269</v>
      </c>
      <c r="K243" s="301">
        <v>256002546</v>
      </c>
      <c r="L243" s="301">
        <v>185250015</v>
      </c>
      <c r="M243" s="301">
        <v>179159780</v>
      </c>
      <c r="N243" s="301">
        <v>265813099</v>
      </c>
      <c r="O243" s="300">
        <v>18242320.606096298</v>
      </c>
      <c r="P243" s="301">
        <v>10400582.670000002</v>
      </c>
      <c r="Q243" s="301">
        <v>7841737.9360962957</v>
      </c>
      <c r="R243" s="398">
        <v>6.8900000000000003E-2</v>
      </c>
      <c r="S243" s="399">
        <v>8.1436858999999993E-3</v>
      </c>
      <c r="T243" s="400">
        <v>217008269</v>
      </c>
      <c r="U243" s="400">
        <v>150951852.97532657</v>
      </c>
      <c r="V243" s="401">
        <v>1.4375992392453143</v>
      </c>
      <c r="W243" s="401">
        <v>0.1072915126032212</v>
      </c>
      <c r="X243" s="397">
        <v>9171759</v>
      </c>
      <c r="Y243" s="297">
        <v>3057253</v>
      </c>
      <c r="Z243" s="297">
        <v>3057253</v>
      </c>
      <c r="AA243" s="297">
        <v>3057253</v>
      </c>
      <c r="AB243" s="297">
        <v>0</v>
      </c>
      <c r="AC243" s="297">
        <v>0</v>
      </c>
      <c r="AD243" s="297">
        <v>0</v>
      </c>
      <c r="AE243" s="297">
        <v>9171759</v>
      </c>
      <c r="AF243" s="299">
        <v>9471984</v>
      </c>
      <c r="AG243" s="299">
        <v>2882136</v>
      </c>
      <c r="AH243" s="299">
        <v>2846329</v>
      </c>
      <c r="AI243" s="299">
        <v>2840892</v>
      </c>
      <c r="AJ243" s="299">
        <v>902627</v>
      </c>
      <c r="AK243" s="299">
        <v>0</v>
      </c>
      <c r="AL243" s="299">
        <v>0</v>
      </c>
      <c r="AM243" s="297">
        <v>9471984</v>
      </c>
      <c r="AN243" s="397">
        <v>23508602</v>
      </c>
      <c r="AO243" s="297">
        <v>8392903</v>
      </c>
      <c r="AP243" s="297">
        <v>5916012</v>
      </c>
      <c r="AQ243" s="297">
        <v>5916012</v>
      </c>
      <c r="AR243" s="297">
        <v>3283674</v>
      </c>
      <c r="AS243" s="297">
        <v>0</v>
      </c>
      <c r="AT243" s="297">
        <v>0</v>
      </c>
      <c r="AU243" s="297">
        <v>23508602</v>
      </c>
      <c r="AV243" s="299">
        <v>57896055</v>
      </c>
      <c r="AW243" s="297">
        <v>21782495</v>
      </c>
      <c r="AX243" s="297">
        <v>21782495</v>
      </c>
      <c r="AY243" s="297">
        <v>14331064</v>
      </c>
      <c r="AZ243" s="297">
        <v>0</v>
      </c>
      <c r="BA243" s="297">
        <v>0</v>
      </c>
      <c r="BB243" s="297">
        <v>0</v>
      </c>
      <c r="BC243" s="297">
        <v>57896055</v>
      </c>
      <c r="BD243" s="397">
        <v>1974943</v>
      </c>
      <c r="BE243" s="297">
        <v>672024</v>
      </c>
      <c r="BF243" s="297">
        <v>586766</v>
      </c>
      <c r="BG243" s="297">
        <v>586766</v>
      </c>
      <c r="BH243" s="297">
        <v>129387</v>
      </c>
      <c r="BI243" s="297">
        <v>0</v>
      </c>
      <c r="BJ243" s="297">
        <v>0</v>
      </c>
      <c r="BK243" s="297">
        <v>1974943</v>
      </c>
      <c r="BL243" s="299">
        <v>241370</v>
      </c>
      <c r="BM243" s="297">
        <v>120685</v>
      </c>
      <c r="BN243" s="297">
        <v>120685</v>
      </c>
      <c r="BO243" s="297">
        <v>0</v>
      </c>
      <c r="BP243" s="297">
        <v>0</v>
      </c>
      <c r="BQ243" s="297">
        <v>0</v>
      </c>
      <c r="BR243" s="297">
        <v>0</v>
      </c>
      <c r="BS243" s="297">
        <v>241370</v>
      </c>
      <c r="BT243" s="397">
        <v>2389686</v>
      </c>
      <c r="BU243" s="297">
        <v>727558</v>
      </c>
      <c r="BV243" s="297">
        <v>727558</v>
      </c>
      <c r="BW243" s="297">
        <v>686626</v>
      </c>
      <c r="BX243" s="297">
        <v>247943</v>
      </c>
      <c r="BY243" s="297">
        <v>0</v>
      </c>
      <c r="BZ243" s="297">
        <v>0</v>
      </c>
      <c r="CA243" s="297">
        <v>2389686</v>
      </c>
      <c r="CB243" s="299">
        <v>212624</v>
      </c>
      <c r="CC243" s="297">
        <v>212624</v>
      </c>
      <c r="CD243" s="297">
        <v>0</v>
      </c>
      <c r="CE243" s="297">
        <v>0</v>
      </c>
      <c r="CF243" s="297">
        <v>0</v>
      </c>
      <c r="CG243" s="297">
        <v>0</v>
      </c>
      <c r="CH243" s="297">
        <v>0</v>
      </c>
      <c r="CI243" s="297">
        <v>212624</v>
      </c>
    </row>
    <row r="244" spans="1:87">
      <c r="A244" s="295">
        <v>37405</v>
      </c>
      <c r="B244" s="296" t="s">
        <v>593</v>
      </c>
      <c r="C244" s="299">
        <v>-3759788</v>
      </c>
      <c r="D244" s="297">
        <v>-3335765</v>
      </c>
      <c r="E244" s="297">
        <v>-1221401</v>
      </c>
      <c r="F244" s="297">
        <v>942875</v>
      </c>
      <c r="G244" s="297">
        <v>0</v>
      </c>
      <c r="H244" s="297">
        <v>0</v>
      </c>
      <c r="I244" s="297">
        <v>-7374079</v>
      </c>
      <c r="J244" s="300">
        <v>42261315</v>
      </c>
      <c r="K244" s="301">
        <v>49855263</v>
      </c>
      <c r="L244" s="301">
        <v>36076548</v>
      </c>
      <c r="M244" s="301">
        <v>34890504</v>
      </c>
      <c r="N244" s="301">
        <v>51765821</v>
      </c>
      <c r="O244" s="300">
        <v>3552604.0627851998</v>
      </c>
      <c r="P244" s="301">
        <v>2191931.89</v>
      </c>
      <c r="Q244" s="301">
        <v>1360672.1727851997</v>
      </c>
      <c r="R244" s="398">
        <v>6.8900000000000003E-2</v>
      </c>
      <c r="S244" s="399">
        <v>1.5859436E-3</v>
      </c>
      <c r="T244" s="400">
        <v>42261315</v>
      </c>
      <c r="U244" s="400">
        <v>31813234.978229318</v>
      </c>
      <c r="V244" s="401">
        <v>1.3284192892964388</v>
      </c>
      <c r="W244" s="401">
        <v>0.1072915126032212</v>
      </c>
      <c r="X244" s="397">
        <v>1251421</v>
      </c>
      <c r="Y244" s="297">
        <v>340503</v>
      </c>
      <c r="Z244" s="297">
        <v>340503</v>
      </c>
      <c r="AA244" s="297">
        <v>340503</v>
      </c>
      <c r="AB244" s="297">
        <v>229912</v>
      </c>
      <c r="AC244" s="297">
        <v>0</v>
      </c>
      <c r="AD244" s="297">
        <v>0</v>
      </c>
      <c r="AE244" s="297">
        <v>1251421</v>
      </c>
      <c r="AF244" s="299">
        <v>2690286</v>
      </c>
      <c r="AG244" s="299">
        <v>1700384</v>
      </c>
      <c r="AH244" s="299">
        <v>818802</v>
      </c>
      <c r="AI244" s="299">
        <v>171100</v>
      </c>
      <c r="AJ244" s="299">
        <v>0</v>
      </c>
      <c r="AK244" s="299">
        <v>0</v>
      </c>
      <c r="AL244" s="299">
        <v>0</v>
      </c>
      <c r="AM244" s="297">
        <v>2690286</v>
      </c>
      <c r="AN244" s="397">
        <v>4578187</v>
      </c>
      <c r="AO244" s="297">
        <v>1634477</v>
      </c>
      <c r="AP244" s="297">
        <v>1152115</v>
      </c>
      <c r="AQ244" s="297">
        <v>1152115</v>
      </c>
      <c r="AR244" s="297">
        <v>639480</v>
      </c>
      <c r="AS244" s="297">
        <v>0</v>
      </c>
      <c r="AT244" s="297">
        <v>0</v>
      </c>
      <c r="AU244" s="297">
        <v>4578187</v>
      </c>
      <c r="AV244" s="299">
        <v>11274978</v>
      </c>
      <c r="AW244" s="297">
        <v>4242036</v>
      </c>
      <c r="AX244" s="297">
        <v>4242036</v>
      </c>
      <c r="AY244" s="297">
        <v>2790906</v>
      </c>
      <c r="AZ244" s="297">
        <v>0</v>
      </c>
      <c r="BA244" s="297">
        <v>0</v>
      </c>
      <c r="BB244" s="297">
        <v>0</v>
      </c>
      <c r="BC244" s="297">
        <v>11274978</v>
      </c>
      <c r="BD244" s="397">
        <v>384610</v>
      </c>
      <c r="BE244" s="297">
        <v>130873</v>
      </c>
      <c r="BF244" s="297">
        <v>114270</v>
      </c>
      <c r="BG244" s="297">
        <v>114270</v>
      </c>
      <c r="BH244" s="297">
        <v>25197</v>
      </c>
      <c r="BI244" s="297">
        <v>0</v>
      </c>
      <c r="BJ244" s="297">
        <v>0</v>
      </c>
      <c r="BK244" s="297">
        <v>384610</v>
      </c>
      <c r="BL244" s="299">
        <v>47006</v>
      </c>
      <c r="BM244" s="297">
        <v>23503</v>
      </c>
      <c r="BN244" s="297">
        <v>23503</v>
      </c>
      <c r="BO244" s="297">
        <v>0</v>
      </c>
      <c r="BP244" s="297">
        <v>0</v>
      </c>
      <c r="BQ244" s="297">
        <v>0</v>
      </c>
      <c r="BR244" s="297">
        <v>0</v>
      </c>
      <c r="BS244" s="297">
        <v>47006</v>
      </c>
      <c r="BT244" s="397">
        <v>465380</v>
      </c>
      <c r="BU244" s="297">
        <v>141688</v>
      </c>
      <c r="BV244" s="297">
        <v>141688</v>
      </c>
      <c r="BW244" s="297">
        <v>133717</v>
      </c>
      <c r="BX244" s="297">
        <v>48286</v>
      </c>
      <c r="BY244" s="297">
        <v>0</v>
      </c>
      <c r="BZ244" s="297">
        <v>0</v>
      </c>
      <c r="CA244" s="297">
        <v>465380</v>
      </c>
      <c r="CB244" s="299">
        <v>41408</v>
      </c>
      <c r="CC244" s="297">
        <v>41408</v>
      </c>
      <c r="CD244" s="297">
        <v>0</v>
      </c>
      <c r="CE244" s="297">
        <v>0</v>
      </c>
      <c r="CF244" s="297">
        <v>0</v>
      </c>
      <c r="CG244" s="297">
        <v>0</v>
      </c>
      <c r="CH244" s="297">
        <v>0</v>
      </c>
      <c r="CI244" s="297">
        <v>41408</v>
      </c>
    </row>
    <row r="245" spans="1:87">
      <c r="A245" s="295">
        <v>37500</v>
      </c>
      <c r="B245" s="296" t="s">
        <v>594</v>
      </c>
      <c r="C245" s="299">
        <v>-1392779</v>
      </c>
      <c r="D245" s="297">
        <v>-1495417</v>
      </c>
      <c r="E245" s="297">
        <v>-566145</v>
      </c>
      <c r="F245" s="297">
        <v>659405</v>
      </c>
      <c r="G245" s="297">
        <v>0</v>
      </c>
      <c r="H245" s="297">
        <v>0</v>
      </c>
      <c r="I245" s="297">
        <v>-2794936</v>
      </c>
      <c r="J245" s="300">
        <v>23169444</v>
      </c>
      <c r="K245" s="301">
        <v>27332768</v>
      </c>
      <c r="L245" s="301">
        <v>19778693</v>
      </c>
      <c r="M245" s="301">
        <v>19128453</v>
      </c>
      <c r="N245" s="301">
        <v>28380217</v>
      </c>
      <c r="O245" s="300">
        <v>1947688.1204455001</v>
      </c>
      <c r="P245" s="301">
        <v>1233740.5799999998</v>
      </c>
      <c r="Q245" s="301">
        <v>713947.54044550029</v>
      </c>
      <c r="R245" s="398">
        <v>6.8900000000000017E-2</v>
      </c>
      <c r="S245" s="399">
        <v>8.6948150000000003E-4</v>
      </c>
      <c r="T245" s="400">
        <v>23169444</v>
      </c>
      <c r="U245" s="400">
        <v>17906249.346879531</v>
      </c>
      <c r="V245" s="401">
        <v>1.2939306021692181</v>
      </c>
      <c r="W245" s="401">
        <v>0.1072915126032212</v>
      </c>
      <c r="X245" s="397">
        <v>1468550</v>
      </c>
      <c r="Y245" s="297">
        <v>400007</v>
      </c>
      <c r="Z245" s="297">
        <v>400007</v>
      </c>
      <c r="AA245" s="297">
        <v>400007</v>
      </c>
      <c r="AB245" s="297">
        <v>268529</v>
      </c>
      <c r="AC245" s="297">
        <v>0</v>
      </c>
      <c r="AD245" s="297">
        <v>0</v>
      </c>
      <c r="AE245" s="297">
        <v>1468550</v>
      </c>
      <c r="AF245" s="299">
        <v>1009549</v>
      </c>
      <c r="AG245" s="299">
        <v>477055</v>
      </c>
      <c r="AH245" s="299">
        <v>328840</v>
      </c>
      <c r="AI245" s="299">
        <v>203654</v>
      </c>
      <c r="AJ245" s="299">
        <v>0</v>
      </c>
      <c r="AK245" s="299">
        <v>0</v>
      </c>
      <c r="AL245" s="299">
        <v>0</v>
      </c>
      <c r="AM245" s="297">
        <v>1009549</v>
      </c>
      <c r="AN245" s="397">
        <v>2509956</v>
      </c>
      <c r="AO245" s="297">
        <v>896090</v>
      </c>
      <c r="AP245" s="297">
        <v>631638</v>
      </c>
      <c r="AQ245" s="297">
        <v>631638</v>
      </c>
      <c r="AR245" s="297">
        <v>350590</v>
      </c>
      <c r="AS245" s="297">
        <v>0</v>
      </c>
      <c r="AT245" s="297">
        <v>0</v>
      </c>
      <c r="AU245" s="297">
        <v>2509956</v>
      </c>
      <c r="AV245" s="299">
        <v>6181421</v>
      </c>
      <c r="AW245" s="297">
        <v>2325664</v>
      </c>
      <c r="AX245" s="297">
        <v>2325664</v>
      </c>
      <c r="AY245" s="297">
        <v>1530093</v>
      </c>
      <c r="AZ245" s="297">
        <v>0</v>
      </c>
      <c r="BA245" s="297">
        <v>0</v>
      </c>
      <c r="BB245" s="297">
        <v>0</v>
      </c>
      <c r="BC245" s="297">
        <v>6181421</v>
      </c>
      <c r="BD245" s="397">
        <v>210860</v>
      </c>
      <c r="BE245" s="297">
        <v>71750</v>
      </c>
      <c r="BF245" s="297">
        <v>62648</v>
      </c>
      <c r="BG245" s="297">
        <v>62648</v>
      </c>
      <c r="BH245" s="297">
        <v>13814</v>
      </c>
      <c r="BI245" s="297">
        <v>0</v>
      </c>
      <c r="BJ245" s="297">
        <v>0</v>
      </c>
      <c r="BK245" s="297">
        <v>210860</v>
      </c>
      <c r="BL245" s="299">
        <v>25770</v>
      </c>
      <c r="BM245" s="297">
        <v>12885</v>
      </c>
      <c r="BN245" s="297">
        <v>12885</v>
      </c>
      <c r="BO245" s="297">
        <v>0</v>
      </c>
      <c r="BP245" s="297">
        <v>0</v>
      </c>
      <c r="BQ245" s="297">
        <v>0</v>
      </c>
      <c r="BR245" s="297">
        <v>0</v>
      </c>
      <c r="BS245" s="297">
        <v>25770</v>
      </c>
      <c r="BT245" s="397">
        <v>255141</v>
      </c>
      <c r="BU245" s="297">
        <v>77680</v>
      </c>
      <c r="BV245" s="297">
        <v>77680</v>
      </c>
      <c r="BW245" s="297">
        <v>73309</v>
      </c>
      <c r="BX245" s="297">
        <v>26472</v>
      </c>
      <c r="BY245" s="297">
        <v>0</v>
      </c>
      <c r="BZ245" s="297">
        <v>0</v>
      </c>
      <c r="CA245" s="297">
        <v>255141</v>
      </c>
      <c r="CB245" s="299">
        <v>22701</v>
      </c>
      <c r="CC245" s="297">
        <v>22701</v>
      </c>
      <c r="CD245" s="297">
        <v>0</v>
      </c>
      <c r="CE245" s="297">
        <v>0</v>
      </c>
      <c r="CF245" s="297">
        <v>0</v>
      </c>
      <c r="CG245" s="297">
        <v>0</v>
      </c>
      <c r="CH245" s="297">
        <v>0</v>
      </c>
      <c r="CI245" s="297">
        <v>22701</v>
      </c>
    </row>
    <row r="246" spans="1:87">
      <c r="A246" s="295">
        <v>37600</v>
      </c>
      <c r="B246" s="296" t="s">
        <v>595</v>
      </c>
      <c r="C246" s="299">
        <v>-11383599</v>
      </c>
      <c r="D246" s="297">
        <v>-10756121</v>
      </c>
      <c r="E246" s="297">
        <v>-4769731</v>
      </c>
      <c r="F246" s="297">
        <v>2527097</v>
      </c>
      <c r="G246" s="297">
        <v>0</v>
      </c>
      <c r="H246" s="297">
        <v>0</v>
      </c>
      <c r="I246" s="297">
        <v>-24382354</v>
      </c>
      <c r="J246" s="300">
        <v>133070817</v>
      </c>
      <c r="K246" s="301">
        <v>156982349</v>
      </c>
      <c r="L246" s="301">
        <v>113596458</v>
      </c>
      <c r="M246" s="301">
        <v>109861888</v>
      </c>
      <c r="N246" s="301">
        <v>162998241</v>
      </c>
      <c r="O246" s="300">
        <v>11186304.1322459</v>
      </c>
      <c r="P246" s="301">
        <v>6457409.6300000018</v>
      </c>
      <c r="Q246" s="301">
        <v>4728894.5022458984</v>
      </c>
      <c r="R246" s="398">
        <v>6.8900000000000003E-2</v>
      </c>
      <c r="S246" s="399">
        <v>4.9937586999999999E-3</v>
      </c>
      <c r="T246" s="400">
        <v>133070817</v>
      </c>
      <c r="U246" s="400">
        <v>93721475.036284491</v>
      </c>
      <c r="V246" s="401">
        <v>1.419854061712978</v>
      </c>
      <c r="W246" s="401">
        <v>0.1072915126032212</v>
      </c>
      <c r="X246" s="397">
        <v>4342431</v>
      </c>
      <c r="Y246" s="297">
        <v>1353428</v>
      </c>
      <c r="Z246" s="297">
        <v>1353428</v>
      </c>
      <c r="AA246" s="297">
        <v>1353428</v>
      </c>
      <c r="AB246" s="297">
        <v>282147</v>
      </c>
      <c r="AC246" s="297">
        <v>0</v>
      </c>
      <c r="AD246" s="297">
        <v>0</v>
      </c>
      <c r="AE246" s="297">
        <v>4342431</v>
      </c>
      <c r="AF246" s="299">
        <v>10036211</v>
      </c>
      <c r="AG246" s="299">
        <v>5180291</v>
      </c>
      <c r="AH246" s="299">
        <v>3112071</v>
      </c>
      <c r="AI246" s="299">
        <v>1743849</v>
      </c>
      <c r="AJ246" s="299">
        <v>0</v>
      </c>
      <c r="AK246" s="299">
        <v>0</v>
      </c>
      <c r="AL246" s="299">
        <v>0</v>
      </c>
      <c r="AM246" s="297">
        <v>10036211</v>
      </c>
      <c r="AN246" s="397">
        <v>14415620</v>
      </c>
      <c r="AO246" s="297">
        <v>5146580</v>
      </c>
      <c r="AP246" s="297">
        <v>3627735</v>
      </c>
      <c r="AQ246" s="297">
        <v>3627735</v>
      </c>
      <c r="AR246" s="297">
        <v>2013569</v>
      </c>
      <c r="AS246" s="297">
        <v>0</v>
      </c>
      <c r="AT246" s="297">
        <v>0</v>
      </c>
      <c r="AU246" s="297">
        <v>14415620</v>
      </c>
      <c r="AV246" s="299">
        <v>35502220</v>
      </c>
      <c r="AW246" s="297">
        <v>13357161</v>
      </c>
      <c r="AX246" s="297">
        <v>13357161</v>
      </c>
      <c r="AY246" s="297">
        <v>8787897</v>
      </c>
      <c r="AZ246" s="297">
        <v>0</v>
      </c>
      <c r="BA246" s="297">
        <v>0</v>
      </c>
      <c r="BB246" s="297">
        <v>0</v>
      </c>
      <c r="BC246" s="297">
        <v>35502220</v>
      </c>
      <c r="BD246" s="397">
        <v>1211048</v>
      </c>
      <c r="BE246" s="297">
        <v>412089</v>
      </c>
      <c r="BF246" s="297">
        <v>359809</v>
      </c>
      <c r="BG246" s="297">
        <v>359809</v>
      </c>
      <c r="BH246" s="297">
        <v>79341</v>
      </c>
      <c r="BI246" s="297">
        <v>0</v>
      </c>
      <c r="BJ246" s="297">
        <v>0</v>
      </c>
      <c r="BK246" s="297">
        <v>1211048</v>
      </c>
      <c r="BL246" s="299">
        <v>148010</v>
      </c>
      <c r="BM246" s="297">
        <v>74005</v>
      </c>
      <c r="BN246" s="297">
        <v>74005</v>
      </c>
      <c r="BO246" s="297">
        <v>0</v>
      </c>
      <c r="BP246" s="297">
        <v>0</v>
      </c>
      <c r="BQ246" s="297">
        <v>0</v>
      </c>
      <c r="BR246" s="297">
        <v>0</v>
      </c>
      <c r="BS246" s="297">
        <v>148010</v>
      </c>
      <c r="BT246" s="397">
        <v>1465370</v>
      </c>
      <c r="BU246" s="297">
        <v>446143</v>
      </c>
      <c r="BV246" s="297">
        <v>446143</v>
      </c>
      <c r="BW246" s="297">
        <v>421044</v>
      </c>
      <c r="BX246" s="297">
        <v>152040</v>
      </c>
      <c r="BY246" s="297">
        <v>0</v>
      </c>
      <c r="BZ246" s="297">
        <v>0</v>
      </c>
      <c r="CA246" s="297">
        <v>1465370</v>
      </c>
      <c r="CB246" s="299">
        <v>130383</v>
      </c>
      <c r="CC246" s="297">
        <v>130383</v>
      </c>
      <c r="CD246" s="297">
        <v>0</v>
      </c>
      <c r="CE246" s="297">
        <v>0</v>
      </c>
      <c r="CF246" s="297">
        <v>0</v>
      </c>
      <c r="CG246" s="297">
        <v>0</v>
      </c>
      <c r="CH246" s="297">
        <v>0</v>
      </c>
      <c r="CI246" s="297">
        <v>130383</v>
      </c>
    </row>
    <row r="247" spans="1:87">
      <c r="A247" s="295">
        <v>37601</v>
      </c>
      <c r="B247" s="296" t="s">
        <v>596</v>
      </c>
      <c r="C247" s="299">
        <v>851659</v>
      </c>
      <c r="D247" s="297">
        <v>-196244</v>
      </c>
      <c r="E247" s="297">
        <v>-38324</v>
      </c>
      <c r="F247" s="297">
        <v>278816</v>
      </c>
      <c r="G247" s="297">
        <v>0</v>
      </c>
      <c r="H247" s="297">
        <v>0</v>
      </c>
      <c r="I247" s="297">
        <v>895907</v>
      </c>
      <c r="J247" s="300">
        <v>14441669</v>
      </c>
      <c r="K247" s="301">
        <v>17036696</v>
      </c>
      <c r="L247" s="301">
        <v>12328191</v>
      </c>
      <c r="M247" s="301">
        <v>11922892</v>
      </c>
      <c r="N247" s="301">
        <v>17689578</v>
      </c>
      <c r="O247" s="300">
        <v>1214006.9553552</v>
      </c>
      <c r="P247" s="301">
        <v>601318.02999999991</v>
      </c>
      <c r="Q247" s="301">
        <v>612688.92535520007</v>
      </c>
      <c r="R247" s="398">
        <v>6.8900000000000003E-2</v>
      </c>
      <c r="S247" s="399">
        <v>5.4195359999999995E-4</v>
      </c>
      <c r="T247" s="400">
        <v>14441669</v>
      </c>
      <c r="U247" s="400">
        <v>8727402.4673439749</v>
      </c>
      <c r="V247" s="401">
        <v>1.6547499733211064</v>
      </c>
      <c r="W247" s="401">
        <v>0.1072915126032212</v>
      </c>
      <c r="X247" s="397">
        <v>2924107</v>
      </c>
      <c r="Y247" s="297">
        <v>1671763</v>
      </c>
      <c r="Z247" s="297">
        <v>780218</v>
      </c>
      <c r="AA247" s="297">
        <v>436946</v>
      </c>
      <c r="AB247" s="297">
        <v>35180</v>
      </c>
      <c r="AC247" s="297">
        <v>0</v>
      </c>
      <c r="AD247" s="297">
        <v>0</v>
      </c>
      <c r="AE247" s="297">
        <v>2924107</v>
      </c>
      <c r="AF247" s="299">
        <v>0</v>
      </c>
      <c r="AG247" s="299">
        <v>0</v>
      </c>
      <c r="AH247" s="299">
        <v>0</v>
      </c>
      <c r="AI247" s="299">
        <v>0</v>
      </c>
      <c r="AJ247" s="299">
        <v>0</v>
      </c>
      <c r="AK247" s="299">
        <v>0</v>
      </c>
      <c r="AL247" s="299">
        <v>0</v>
      </c>
      <c r="AM247" s="297">
        <v>0</v>
      </c>
      <c r="AN247" s="397">
        <v>1564472</v>
      </c>
      <c r="AO247" s="297">
        <v>558539</v>
      </c>
      <c r="AP247" s="297">
        <v>393704</v>
      </c>
      <c r="AQ247" s="297">
        <v>393704</v>
      </c>
      <c r="AR247" s="297">
        <v>218525</v>
      </c>
      <c r="AS247" s="297">
        <v>0</v>
      </c>
      <c r="AT247" s="297">
        <v>0</v>
      </c>
      <c r="AU247" s="297">
        <v>1564472</v>
      </c>
      <c r="AV247" s="299">
        <v>3852921</v>
      </c>
      <c r="AW247" s="297">
        <v>1449602</v>
      </c>
      <c r="AX247" s="297">
        <v>1449602</v>
      </c>
      <c r="AY247" s="297">
        <v>953717</v>
      </c>
      <c r="AZ247" s="297">
        <v>0</v>
      </c>
      <c r="BA247" s="297">
        <v>0</v>
      </c>
      <c r="BB247" s="297">
        <v>0</v>
      </c>
      <c r="BC247" s="297">
        <v>3852921</v>
      </c>
      <c r="BD247" s="397">
        <v>131431</v>
      </c>
      <c r="BE247" s="297">
        <v>44722</v>
      </c>
      <c r="BF247" s="297">
        <v>39049</v>
      </c>
      <c r="BG247" s="297">
        <v>39049</v>
      </c>
      <c r="BH247" s="297">
        <v>8611</v>
      </c>
      <c r="BI247" s="297">
        <v>0</v>
      </c>
      <c r="BJ247" s="297">
        <v>0</v>
      </c>
      <c r="BK247" s="297">
        <v>131431</v>
      </c>
      <c r="BL247" s="299">
        <v>16062</v>
      </c>
      <c r="BM247" s="297">
        <v>8031</v>
      </c>
      <c r="BN247" s="297">
        <v>8031</v>
      </c>
      <c r="BO247" s="297">
        <v>0</v>
      </c>
      <c r="BP247" s="297">
        <v>0</v>
      </c>
      <c r="BQ247" s="297">
        <v>0</v>
      </c>
      <c r="BR247" s="297">
        <v>0</v>
      </c>
      <c r="BS247" s="297">
        <v>16062</v>
      </c>
      <c r="BT247" s="397">
        <v>159031</v>
      </c>
      <c r="BU247" s="297">
        <v>48418</v>
      </c>
      <c r="BV247" s="297">
        <v>48418</v>
      </c>
      <c r="BW247" s="297">
        <v>45694</v>
      </c>
      <c r="BX247" s="297">
        <v>16500</v>
      </c>
      <c r="BY247" s="297">
        <v>0</v>
      </c>
      <c r="BZ247" s="297">
        <v>0</v>
      </c>
      <c r="CA247" s="297">
        <v>159031</v>
      </c>
      <c r="CB247" s="299">
        <v>14150</v>
      </c>
      <c r="CC247" s="297">
        <v>14150</v>
      </c>
      <c r="CD247" s="297">
        <v>0</v>
      </c>
      <c r="CE247" s="297">
        <v>0</v>
      </c>
      <c r="CF247" s="297">
        <v>0</v>
      </c>
      <c r="CG247" s="297">
        <v>0</v>
      </c>
      <c r="CH247" s="297">
        <v>0</v>
      </c>
      <c r="CI247" s="297">
        <v>14150</v>
      </c>
    </row>
    <row r="248" spans="1:87">
      <c r="A248" s="295">
        <v>37605</v>
      </c>
      <c r="B248" s="296" t="s">
        <v>597</v>
      </c>
      <c r="C248" s="299">
        <v>-1170252</v>
      </c>
      <c r="D248" s="297">
        <v>-1236134</v>
      </c>
      <c r="E248" s="297">
        <v>-551648</v>
      </c>
      <c r="F248" s="297">
        <v>457647</v>
      </c>
      <c r="G248" s="297">
        <v>0</v>
      </c>
      <c r="H248" s="297">
        <v>0</v>
      </c>
      <c r="I248" s="297">
        <v>-2500387</v>
      </c>
      <c r="J248" s="300">
        <v>17127452</v>
      </c>
      <c r="K248" s="301">
        <v>20205089</v>
      </c>
      <c r="L248" s="301">
        <v>14620921</v>
      </c>
      <c r="M248" s="301">
        <v>14140247</v>
      </c>
      <c r="N248" s="301">
        <v>20979390</v>
      </c>
      <c r="O248" s="300">
        <v>1439781.4043624001</v>
      </c>
      <c r="P248" s="301">
        <v>829135.28</v>
      </c>
      <c r="Q248" s="301">
        <v>610646.12436240003</v>
      </c>
      <c r="R248" s="398">
        <v>6.8900000000000003E-2</v>
      </c>
      <c r="S248" s="399">
        <v>6.4274320000000005E-4</v>
      </c>
      <c r="T248" s="400">
        <v>17127452</v>
      </c>
      <c r="U248" s="400">
        <v>12033893.759071117</v>
      </c>
      <c r="V248" s="401">
        <v>1.4232676756921983</v>
      </c>
      <c r="W248" s="401">
        <v>0.1072915126032212</v>
      </c>
      <c r="X248" s="397">
        <v>674804</v>
      </c>
      <c r="Y248" s="297">
        <v>168701</v>
      </c>
      <c r="Z248" s="297">
        <v>168701</v>
      </c>
      <c r="AA248" s="297">
        <v>168701</v>
      </c>
      <c r="AB248" s="297">
        <v>168701</v>
      </c>
      <c r="AC248" s="297">
        <v>0</v>
      </c>
      <c r="AD248" s="297">
        <v>0</v>
      </c>
      <c r="AE248" s="297">
        <v>674804</v>
      </c>
      <c r="AF248" s="299">
        <v>769798</v>
      </c>
      <c r="AG248" s="299">
        <v>366331</v>
      </c>
      <c r="AH248" s="299">
        <v>246776</v>
      </c>
      <c r="AI248" s="299">
        <v>156691</v>
      </c>
      <c r="AJ248" s="299">
        <v>0</v>
      </c>
      <c r="AK248" s="299">
        <v>0</v>
      </c>
      <c r="AL248" s="299">
        <v>0</v>
      </c>
      <c r="AM248" s="297">
        <v>769798</v>
      </c>
      <c r="AN248" s="397">
        <v>1855424</v>
      </c>
      <c r="AO248" s="297">
        <v>662413</v>
      </c>
      <c r="AP248" s="297">
        <v>466923</v>
      </c>
      <c r="AQ248" s="297">
        <v>466923</v>
      </c>
      <c r="AR248" s="297">
        <v>259165</v>
      </c>
      <c r="AS248" s="297">
        <v>0</v>
      </c>
      <c r="AT248" s="297">
        <v>0</v>
      </c>
      <c r="AU248" s="297">
        <v>1855424</v>
      </c>
      <c r="AV248" s="299">
        <v>4569466</v>
      </c>
      <c r="AW248" s="297">
        <v>1719191</v>
      </c>
      <c r="AX248" s="297">
        <v>1719191</v>
      </c>
      <c r="AY248" s="297">
        <v>1131084</v>
      </c>
      <c r="AZ248" s="297">
        <v>0</v>
      </c>
      <c r="BA248" s="297">
        <v>0</v>
      </c>
      <c r="BB248" s="297">
        <v>0</v>
      </c>
      <c r="BC248" s="297">
        <v>4569466</v>
      </c>
      <c r="BD248" s="397">
        <v>155874</v>
      </c>
      <c r="BE248" s="297">
        <v>53040</v>
      </c>
      <c r="BF248" s="297">
        <v>46311</v>
      </c>
      <c r="BG248" s="297">
        <v>46311</v>
      </c>
      <c r="BH248" s="297">
        <v>10212</v>
      </c>
      <c r="BI248" s="297">
        <v>0</v>
      </c>
      <c r="BJ248" s="297">
        <v>0</v>
      </c>
      <c r="BK248" s="297">
        <v>155874</v>
      </c>
      <c r="BL248" s="299">
        <v>19050</v>
      </c>
      <c r="BM248" s="297">
        <v>9525</v>
      </c>
      <c r="BN248" s="297">
        <v>9525</v>
      </c>
      <c r="BO248" s="297">
        <v>0</v>
      </c>
      <c r="BP248" s="297">
        <v>0</v>
      </c>
      <c r="BQ248" s="297">
        <v>0</v>
      </c>
      <c r="BR248" s="297">
        <v>0</v>
      </c>
      <c r="BS248" s="297">
        <v>19050</v>
      </c>
      <c r="BT248" s="397">
        <v>188607</v>
      </c>
      <c r="BU248" s="297">
        <v>57423</v>
      </c>
      <c r="BV248" s="297">
        <v>57423</v>
      </c>
      <c r="BW248" s="297">
        <v>54192</v>
      </c>
      <c r="BX248" s="297">
        <v>19569</v>
      </c>
      <c r="BY248" s="297">
        <v>0</v>
      </c>
      <c r="BZ248" s="297">
        <v>0</v>
      </c>
      <c r="CA248" s="297">
        <v>188607</v>
      </c>
      <c r="CB248" s="299">
        <v>16781</v>
      </c>
      <c r="CC248" s="297">
        <v>16781</v>
      </c>
      <c r="CD248" s="297">
        <v>0</v>
      </c>
      <c r="CE248" s="297">
        <v>0</v>
      </c>
      <c r="CF248" s="297">
        <v>0</v>
      </c>
      <c r="CG248" s="297">
        <v>0</v>
      </c>
      <c r="CH248" s="297">
        <v>0</v>
      </c>
      <c r="CI248" s="297">
        <v>16781</v>
      </c>
    </row>
    <row r="249" spans="1:87">
      <c r="A249" s="295">
        <v>37610</v>
      </c>
      <c r="B249" s="296" t="s">
        <v>598</v>
      </c>
      <c r="C249" s="299">
        <v>-3347714</v>
      </c>
      <c r="D249" s="297">
        <v>-3563449</v>
      </c>
      <c r="E249" s="297">
        <v>-2067065</v>
      </c>
      <c r="F249" s="297">
        <v>594236</v>
      </c>
      <c r="G249" s="297">
        <v>0</v>
      </c>
      <c r="H249" s="297">
        <v>0</v>
      </c>
      <c r="I249" s="297">
        <v>-8383992</v>
      </c>
      <c r="J249" s="300">
        <v>41447961</v>
      </c>
      <c r="K249" s="301">
        <v>48895757</v>
      </c>
      <c r="L249" s="301">
        <v>35382225</v>
      </c>
      <c r="M249" s="301">
        <v>34219007</v>
      </c>
      <c r="N249" s="301">
        <v>50769545</v>
      </c>
      <c r="O249" s="300">
        <v>3484231.2509855996</v>
      </c>
      <c r="P249" s="301">
        <v>1981219.58</v>
      </c>
      <c r="Q249" s="301">
        <v>1503011.6709855995</v>
      </c>
      <c r="R249" s="398">
        <v>6.8900000000000003E-2</v>
      </c>
      <c r="S249" s="399">
        <v>1.5554207999999999E-3</v>
      </c>
      <c r="T249" s="400">
        <v>41447961</v>
      </c>
      <c r="U249" s="400">
        <v>28755001.161103047</v>
      </c>
      <c r="V249" s="401">
        <v>1.4414174691832997</v>
      </c>
      <c r="W249" s="401">
        <v>0.1072915126032212</v>
      </c>
      <c r="X249" s="397">
        <v>21837</v>
      </c>
      <c r="Y249" s="297">
        <v>7279</v>
      </c>
      <c r="Z249" s="297">
        <v>7279</v>
      </c>
      <c r="AA249" s="297">
        <v>7279</v>
      </c>
      <c r="AB249" s="297">
        <v>0</v>
      </c>
      <c r="AC249" s="297">
        <v>0</v>
      </c>
      <c r="AD249" s="297">
        <v>0</v>
      </c>
      <c r="AE249" s="297">
        <v>21837</v>
      </c>
      <c r="AF249" s="299">
        <v>2584843</v>
      </c>
      <c r="AG249" s="299">
        <v>1001274</v>
      </c>
      <c r="AH249" s="299">
        <v>768257</v>
      </c>
      <c r="AI249" s="299">
        <v>710307</v>
      </c>
      <c r="AJ249" s="299">
        <v>105005</v>
      </c>
      <c r="AK249" s="299">
        <v>0</v>
      </c>
      <c r="AL249" s="299">
        <v>0</v>
      </c>
      <c r="AM249" s="297">
        <v>2584843</v>
      </c>
      <c r="AN249" s="397">
        <v>4490076</v>
      </c>
      <c r="AO249" s="297">
        <v>1603021</v>
      </c>
      <c r="AP249" s="297">
        <v>1129941</v>
      </c>
      <c r="AQ249" s="297">
        <v>1129941</v>
      </c>
      <c r="AR249" s="297">
        <v>627172</v>
      </c>
      <c r="AS249" s="297">
        <v>0</v>
      </c>
      <c r="AT249" s="297">
        <v>0</v>
      </c>
      <c r="AU249" s="297">
        <v>4490076</v>
      </c>
      <c r="AV249" s="299">
        <v>11057982</v>
      </c>
      <c r="AW249" s="297">
        <v>4160395</v>
      </c>
      <c r="AX249" s="297">
        <v>4160395</v>
      </c>
      <c r="AY249" s="297">
        <v>2737192</v>
      </c>
      <c r="AZ249" s="297">
        <v>0</v>
      </c>
      <c r="BA249" s="297">
        <v>0</v>
      </c>
      <c r="BB249" s="297">
        <v>0</v>
      </c>
      <c r="BC249" s="297">
        <v>11057982</v>
      </c>
      <c r="BD249" s="397">
        <v>377209</v>
      </c>
      <c r="BE249" s="297">
        <v>128355</v>
      </c>
      <c r="BF249" s="297">
        <v>112071</v>
      </c>
      <c r="BG249" s="297">
        <v>112071</v>
      </c>
      <c r="BH249" s="297">
        <v>24712</v>
      </c>
      <c r="BI249" s="297">
        <v>0</v>
      </c>
      <c r="BJ249" s="297">
        <v>0</v>
      </c>
      <c r="BK249" s="297">
        <v>377209</v>
      </c>
      <c r="BL249" s="299">
        <v>46100</v>
      </c>
      <c r="BM249" s="297">
        <v>23050</v>
      </c>
      <c r="BN249" s="297">
        <v>23050</v>
      </c>
      <c r="BO249" s="297">
        <v>0</v>
      </c>
      <c r="BP249" s="297">
        <v>0</v>
      </c>
      <c r="BQ249" s="297">
        <v>0</v>
      </c>
      <c r="BR249" s="297">
        <v>0</v>
      </c>
      <c r="BS249" s="297">
        <v>46100</v>
      </c>
      <c r="BT249" s="397">
        <v>456423</v>
      </c>
      <c r="BU249" s="297">
        <v>138962</v>
      </c>
      <c r="BV249" s="297">
        <v>138962</v>
      </c>
      <c r="BW249" s="297">
        <v>131144</v>
      </c>
      <c r="BX249" s="297">
        <v>47356</v>
      </c>
      <c r="BY249" s="297">
        <v>0</v>
      </c>
      <c r="BZ249" s="297">
        <v>0</v>
      </c>
      <c r="CA249" s="297">
        <v>456423</v>
      </c>
      <c r="CB249" s="299">
        <v>40611</v>
      </c>
      <c r="CC249" s="297">
        <v>40611</v>
      </c>
      <c r="CD249" s="297">
        <v>0</v>
      </c>
      <c r="CE249" s="297">
        <v>0</v>
      </c>
      <c r="CF249" s="297">
        <v>0</v>
      </c>
      <c r="CG249" s="297">
        <v>0</v>
      </c>
      <c r="CH249" s="297">
        <v>0</v>
      </c>
      <c r="CI249" s="297">
        <v>40611</v>
      </c>
    </row>
    <row r="250" spans="1:87">
      <c r="A250" s="295">
        <v>37700</v>
      </c>
      <c r="B250" s="296" t="s">
        <v>599</v>
      </c>
      <c r="C250" s="299">
        <v>-3869673</v>
      </c>
      <c r="D250" s="297">
        <v>-4077390</v>
      </c>
      <c r="E250" s="297">
        <v>-1502222</v>
      </c>
      <c r="F250" s="297">
        <v>1807392</v>
      </c>
      <c r="G250" s="297">
        <v>0</v>
      </c>
      <c r="H250" s="297">
        <v>0</v>
      </c>
      <c r="I250" s="297">
        <v>-7641893</v>
      </c>
      <c r="J250" s="300">
        <v>60634036</v>
      </c>
      <c r="K250" s="301">
        <v>71529383</v>
      </c>
      <c r="L250" s="301">
        <v>51760498</v>
      </c>
      <c r="M250" s="301">
        <v>50058832</v>
      </c>
      <c r="N250" s="301">
        <v>74270539</v>
      </c>
      <c r="O250" s="300">
        <v>5097066.2428316996</v>
      </c>
      <c r="P250" s="301">
        <v>3069865.2399999988</v>
      </c>
      <c r="Q250" s="301">
        <v>2027201.0028317007</v>
      </c>
      <c r="R250" s="398">
        <v>6.8900000000000003E-2</v>
      </c>
      <c r="S250" s="399">
        <v>2.2754181E-3</v>
      </c>
      <c r="T250" s="400">
        <v>60634036</v>
      </c>
      <c r="U250" s="400">
        <v>44555373.584905639</v>
      </c>
      <c r="V250" s="401">
        <v>1.3608692088386272</v>
      </c>
      <c r="W250" s="401">
        <v>0.1072915126032212</v>
      </c>
      <c r="X250" s="397">
        <v>4733333</v>
      </c>
      <c r="Y250" s="297">
        <v>1316286</v>
      </c>
      <c r="Z250" s="297">
        <v>1316286</v>
      </c>
      <c r="AA250" s="297">
        <v>1316286</v>
      </c>
      <c r="AB250" s="297">
        <v>784475</v>
      </c>
      <c r="AC250" s="297">
        <v>0</v>
      </c>
      <c r="AD250" s="297">
        <v>0</v>
      </c>
      <c r="AE250" s="297">
        <v>4733333</v>
      </c>
      <c r="AF250" s="299">
        <v>3859732</v>
      </c>
      <c r="AG250" s="299">
        <v>1742714</v>
      </c>
      <c r="AH250" s="299">
        <v>1293953</v>
      </c>
      <c r="AI250" s="299">
        <v>823065</v>
      </c>
      <c r="AJ250" s="299">
        <v>0</v>
      </c>
      <c r="AK250" s="299">
        <v>0</v>
      </c>
      <c r="AL250" s="299">
        <v>0</v>
      </c>
      <c r="AM250" s="297">
        <v>3859732</v>
      </c>
      <c r="AN250" s="397">
        <v>6568512</v>
      </c>
      <c r="AO250" s="297">
        <v>2345052</v>
      </c>
      <c r="AP250" s="297">
        <v>1652986</v>
      </c>
      <c r="AQ250" s="297">
        <v>1652986</v>
      </c>
      <c r="AR250" s="297">
        <v>917488</v>
      </c>
      <c r="AS250" s="297">
        <v>0</v>
      </c>
      <c r="AT250" s="297">
        <v>0</v>
      </c>
      <c r="AU250" s="297">
        <v>6568512</v>
      </c>
      <c r="AV250" s="299">
        <v>16176671</v>
      </c>
      <c r="AW250" s="297">
        <v>6086222</v>
      </c>
      <c r="AX250" s="297">
        <v>6086222</v>
      </c>
      <c r="AY250" s="297">
        <v>4004227</v>
      </c>
      <c r="AZ250" s="297">
        <v>0</v>
      </c>
      <c r="BA250" s="297">
        <v>0</v>
      </c>
      <c r="BB250" s="297">
        <v>0</v>
      </c>
      <c r="BC250" s="297">
        <v>16176671</v>
      </c>
      <c r="BD250" s="397">
        <v>551817</v>
      </c>
      <c r="BE250" s="297">
        <v>187769</v>
      </c>
      <c r="BF250" s="297">
        <v>163948</v>
      </c>
      <c r="BG250" s="297">
        <v>163948</v>
      </c>
      <c r="BH250" s="297">
        <v>36152</v>
      </c>
      <c r="BI250" s="297">
        <v>0</v>
      </c>
      <c r="BJ250" s="297">
        <v>0</v>
      </c>
      <c r="BK250" s="297">
        <v>551817</v>
      </c>
      <c r="BL250" s="299">
        <v>67440</v>
      </c>
      <c r="BM250" s="297">
        <v>33720</v>
      </c>
      <c r="BN250" s="297">
        <v>33720</v>
      </c>
      <c r="BO250" s="297">
        <v>0</v>
      </c>
      <c r="BP250" s="297">
        <v>0</v>
      </c>
      <c r="BQ250" s="297">
        <v>0</v>
      </c>
      <c r="BR250" s="297">
        <v>0</v>
      </c>
      <c r="BS250" s="297">
        <v>67440</v>
      </c>
      <c r="BT250" s="397">
        <v>667699</v>
      </c>
      <c r="BU250" s="297">
        <v>203286</v>
      </c>
      <c r="BV250" s="297">
        <v>203286</v>
      </c>
      <c r="BW250" s="297">
        <v>191849</v>
      </c>
      <c r="BX250" s="297">
        <v>69277</v>
      </c>
      <c r="BY250" s="297">
        <v>0</v>
      </c>
      <c r="BZ250" s="297">
        <v>0</v>
      </c>
      <c r="CA250" s="297">
        <v>667699</v>
      </c>
      <c r="CB250" s="299">
        <v>59409</v>
      </c>
      <c r="CC250" s="297">
        <v>59409</v>
      </c>
      <c r="CD250" s="297">
        <v>0</v>
      </c>
      <c r="CE250" s="297">
        <v>0</v>
      </c>
      <c r="CF250" s="297">
        <v>0</v>
      </c>
      <c r="CG250" s="297">
        <v>0</v>
      </c>
      <c r="CH250" s="297">
        <v>0</v>
      </c>
      <c r="CI250" s="297">
        <v>59409</v>
      </c>
    </row>
    <row r="251" spans="1:87">
      <c r="A251" s="295">
        <v>37705</v>
      </c>
      <c r="B251" s="296" t="s">
        <v>600</v>
      </c>
      <c r="C251" s="299">
        <v>-1419192</v>
      </c>
      <c r="D251" s="297">
        <v>-1492060</v>
      </c>
      <c r="E251" s="297">
        <v>-611202</v>
      </c>
      <c r="F251" s="297">
        <v>489375</v>
      </c>
      <c r="G251" s="297">
        <v>0</v>
      </c>
      <c r="H251" s="297">
        <v>0</v>
      </c>
      <c r="I251" s="297">
        <v>-3033079</v>
      </c>
      <c r="J251" s="300">
        <v>17073723</v>
      </c>
      <c r="K251" s="301">
        <v>20141705</v>
      </c>
      <c r="L251" s="301">
        <v>14575055</v>
      </c>
      <c r="M251" s="301">
        <v>14095889</v>
      </c>
      <c r="N251" s="301">
        <v>20913577</v>
      </c>
      <c r="O251" s="300">
        <v>1435264.7774332999</v>
      </c>
      <c r="P251" s="301">
        <v>907428.04</v>
      </c>
      <c r="Q251" s="301">
        <v>527836.73743329989</v>
      </c>
      <c r="R251" s="398">
        <v>6.8900000000000003E-2</v>
      </c>
      <c r="S251" s="399">
        <v>6.4072689999999997E-4</v>
      </c>
      <c r="T251" s="400">
        <v>17073723</v>
      </c>
      <c r="U251" s="400">
        <v>13170218.287373004</v>
      </c>
      <c r="V251" s="401">
        <v>1.2963887634550062</v>
      </c>
      <c r="W251" s="401">
        <v>0.1072915126032212</v>
      </c>
      <c r="X251" s="397">
        <v>805340</v>
      </c>
      <c r="Y251" s="297">
        <v>201335</v>
      </c>
      <c r="Z251" s="297">
        <v>201335</v>
      </c>
      <c r="AA251" s="297">
        <v>201335</v>
      </c>
      <c r="AB251" s="297">
        <v>201335</v>
      </c>
      <c r="AC251" s="297">
        <v>0</v>
      </c>
      <c r="AD251" s="297">
        <v>0</v>
      </c>
      <c r="AE251" s="297">
        <v>805340</v>
      </c>
      <c r="AF251" s="299">
        <v>1440572</v>
      </c>
      <c r="AG251" s="299">
        <v>650956</v>
      </c>
      <c r="AH251" s="299">
        <v>538969</v>
      </c>
      <c r="AI251" s="299">
        <v>250647</v>
      </c>
      <c r="AJ251" s="299">
        <v>0</v>
      </c>
      <c r="AK251" s="299">
        <v>0</v>
      </c>
      <c r="AL251" s="299">
        <v>0</v>
      </c>
      <c r="AM251" s="297">
        <v>1440572</v>
      </c>
      <c r="AN251" s="397">
        <v>1849604</v>
      </c>
      <c r="AO251" s="297">
        <v>660335</v>
      </c>
      <c r="AP251" s="297">
        <v>465459</v>
      </c>
      <c r="AQ251" s="297">
        <v>465459</v>
      </c>
      <c r="AR251" s="297">
        <v>258352</v>
      </c>
      <c r="AS251" s="297">
        <v>0</v>
      </c>
      <c r="AT251" s="297">
        <v>0</v>
      </c>
      <c r="AU251" s="297">
        <v>1849604</v>
      </c>
      <c r="AV251" s="299">
        <v>4555131</v>
      </c>
      <c r="AW251" s="297">
        <v>1713798</v>
      </c>
      <c r="AX251" s="297">
        <v>1713798</v>
      </c>
      <c r="AY251" s="297">
        <v>1127536</v>
      </c>
      <c r="AZ251" s="297">
        <v>0</v>
      </c>
      <c r="BA251" s="297">
        <v>0</v>
      </c>
      <c r="BB251" s="297">
        <v>0</v>
      </c>
      <c r="BC251" s="297">
        <v>4555131</v>
      </c>
      <c r="BD251" s="397">
        <v>155383</v>
      </c>
      <c r="BE251" s="297">
        <v>52873</v>
      </c>
      <c r="BF251" s="297">
        <v>46165</v>
      </c>
      <c r="BG251" s="297">
        <v>46165</v>
      </c>
      <c r="BH251" s="297">
        <v>10180</v>
      </c>
      <c r="BI251" s="297">
        <v>0</v>
      </c>
      <c r="BJ251" s="297">
        <v>0</v>
      </c>
      <c r="BK251" s="297">
        <v>155383</v>
      </c>
      <c r="BL251" s="299">
        <v>18990</v>
      </c>
      <c r="BM251" s="297">
        <v>9495</v>
      </c>
      <c r="BN251" s="297">
        <v>9495</v>
      </c>
      <c r="BO251" s="297">
        <v>0</v>
      </c>
      <c r="BP251" s="297">
        <v>0</v>
      </c>
      <c r="BQ251" s="297">
        <v>0</v>
      </c>
      <c r="BR251" s="297">
        <v>0</v>
      </c>
      <c r="BS251" s="297">
        <v>18990</v>
      </c>
      <c r="BT251" s="397">
        <v>188015</v>
      </c>
      <c r="BU251" s="297">
        <v>57243</v>
      </c>
      <c r="BV251" s="297">
        <v>57243</v>
      </c>
      <c r="BW251" s="297">
        <v>54022</v>
      </c>
      <c r="BX251" s="297">
        <v>19508</v>
      </c>
      <c r="BY251" s="297">
        <v>0</v>
      </c>
      <c r="BZ251" s="297">
        <v>0</v>
      </c>
      <c r="CA251" s="297">
        <v>188015</v>
      </c>
      <c r="CB251" s="299">
        <v>16729</v>
      </c>
      <c r="CC251" s="297">
        <v>16729</v>
      </c>
      <c r="CD251" s="297">
        <v>0</v>
      </c>
      <c r="CE251" s="297">
        <v>0</v>
      </c>
      <c r="CF251" s="297">
        <v>0</v>
      </c>
      <c r="CG251" s="297">
        <v>0</v>
      </c>
      <c r="CH251" s="297">
        <v>0</v>
      </c>
      <c r="CI251" s="297">
        <v>16729</v>
      </c>
    </row>
    <row r="252" spans="1:87">
      <c r="A252" s="295">
        <v>37800</v>
      </c>
      <c r="B252" s="296" t="s">
        <v>601</v>
      </c>
      <c r="C252" s="299">
        <v>-13719616</v>
      </c>
      <c r="D252" s="297">
        <v>-14125993</v>
      </c>
      <c r="E252" s="297">
        <v>-5053369</v>
      </c>
      <c r="F252" s="297">
        <v>3317165</v>
      </c>
      <c r="G252" s="297">
        <v>0</v>
      </c>
      <c r="H252" s="297">
        <v>0</v>
      </c>
      <c r="I252" s="297">
        <v>-29581813</v>
      </c>
      <c r="J252" s="300">
        <v>180337893</v>
      </c>
      <c r="K252" s="301">
        <v>212742860</v>
      </c>
      <c r="L252" s="301">
        <v>153946195</v>
      </c>
      <c r="M252" s="301">
        <v>148885098</v>
      </c>
      <c r="N252" s="301">
        <v>220895612</v>
      </c>
      <c r="O252" s="300">
        <v>15159706.486572299</v>
      </c>
      <c r="P252" s="301">
        <v>9472065.7200000007</v>
      </c>
      <c r="Q252" s="301">
        <v>5687640.7665722985</v>
      </c>
      <c r="R252" s="398">
        <v>6.8900000000000003E-2</v>
      </c>
      <c r="S252" s="399">
        <v>6.7675538999999998E-3</v>
      </c>
      <c r="T252" s="400">
        <v>180337893</v>
      </c>
      <c r="U252" s="400">
        <v>137475554.71698114</v>
      </c>
      <c r="V252" s="401">
        <v>1.3117815263321462</v>
      </c>
      <c r="W252" s="401">
        <v>0.1072915126032212</v>
      </c>
      <c r="X252" s="397">
        <v>12172041</v>
      </c>
      <c r="Y252" s="297">
        <v>3965746</v>
      </c>
      <c r="Z252" s="297">
        <v>3965746</v>
      </c>
      <c r="AA252" s="297">
        <v>3965746</v>
      </c>
      <c r="AB252" s="297">
        <v>274803</v>
      </c>
      <c r="AC252" s="297">
        <v>0</v>
      </c>
      <c r="AD252" s="297">
        <v>0</v>
      </c>
      <c r="AE252" s="297">
        <v>12172041</v>
      </c>
      <c r="AF252" s="299">
        <v>16427053</v>
      </c>
      <c r="AG252" s="299">
        <v>7444455</v>
      </c>
      <c r="AH252" s="299">
        <v>5898334</v>
      </c>
      <c r="AI252" s="299">
        <v>3084264</v>
      </c>
      <c r="AJ252" s="299">
        <v>0</v>
      </c>
      <c r="AK252" s="299">
        <v>0</v>
      </c>
      <c r="AL252" s="299">
        <v>0</v>
      </c>
      <c r="AM252" s="297">
        <v>16427053</v>
      </c>
      <c r="AN252" s="397">
        <v>19536084</v>
      </c>
      <c r="AO252" s="297">
        <v>6974658</v>
      </c>
      <c r="AP252" s="297">
        <v>4916316</v>
      </c>
      <c r="AQ252" s="297">
        <v>4916316</v>
      </c>
      <c r="AR252" s="297">
        <v>2728794</v>
      </c>
      <c r="AS252" s="297">
        <v>0</v>
      </c>
      <c r="AT252" s="297">
        <v>0</v>
      </c>
      <c r="AU252" s="297">
        <v>19536084</v>
      </c>
      <c r="AV252" s="299">
        <v>48112695</v>
      </c>
      <c r="AW252" s="297">
        <v>18101657</v>
      </c>
      <c r="AX252" s="297">
        <v>18101657</v>
      </c>
      <c r="AY252" s="297">
        <v>11909380</v>
      </c>
      <c r="AZ252" s="297">
        <v>0</v>
      </c>
      <c r="BA252" s="297">
        <v>0</v>
      </c>
      <c r="BB252" s="297">
        <v>0</v>
      </c>
      <c r="BC252" s="297">
        <v>48112695</v>
      </c>
      <c r="BD252" s="397">
        <v>1641215</v>
      </c>
      <c r="BE252" s="297">
        <v>558464</v>
      </c>
      <c r="BF252" s="297">
        <v>487614</v>
      </c>
      <c r="BG252" s="297">
        <v>487614</v>
      </c>
      <c r="BH252" s="297">
        <v>107523</v>
      </c>
      <c r="BI252" s="297">
        <v>0</v>
      </c>
      <c r="BJ252" s="297">
        <v>0</v>
      </c>
      <c r="BK252" s="297">
        <v>1641215</v>
      </c>
      <c r="BL252" s="299">
        <v>200582</v>
      </c>
      <c r="BM252" s="297">
        <v>100291</v>
      </c>
      <c r="BN252" s="297">
        <v>100291</v>
      </c>
      <c r="BO252" s="297">
        <v>0</v>
      </c>
      <c r="BP252" s="297">
        <v>0</v>
      </c>
      <c r="BQ252" s="297">
        <v>0</v>
      </c>
      <c r="BR252" s="297">
        <v>0</v>
      </c>
      <c r="BS252" s="297">
        <v>200582</v>
      </c>
      <c r="BT252" s="397">
        <v>1985873</v>
      </c>
      <c r="BU252" s="297">
        <v>604615</v>
      </c>
      <c r="BV252" s="297">
        <v>604615</v>
      </c>
      <c r="BW252" s="297">
        <v>570599</v>
      </c>
      <c r="BX252" s="297">
        <v>206045</v>
      </c>
      <c r="BY252" s="297">
        <v>0</v>
      </c>
      <c r="BZ252" s="297">
        <v>0</v>
      </c>
      <c r="CA252" s="297">
        <v>1985873</v>
      </c>
      <c r="CB252" s="299">
        <v>176695</v>
      </c>
      <c r="CC252" s="297">
        <v>176695</v>
      </c>
      <c r="CD252" s="297">
        <v>0</v>
      </c>
      <c r="CE252" s="297">
        <v>0</v>
      </c>
      <c r="CF252" s="297">
        <v>0</v>
      </c>
      <c r="CG252" s="297">
        <v>0</v>
      </c>
      <c r="CH252" s="297">
        <v>0</v>
      </c>
      <c r="CI252" s="297">
        <v>176695</v>
      </c>
    </row>
    <row r="253" spans="1:87">
      <c r="A253" s="295">
        <v>37801</v>
      </c>
      <c r="B253" s="296" t="s">
        <v>602</v>
      </c>
      <c r="C253" s="299">
        <v>-61346</v>
      </c>
      <c r="D253" s="297">
        <v>-67011</v>
      </c>
      <c r="E253" s="297">
        <v>-59069</v>
      </c>
      <c r="F253" s="297">
        <v>37924</v>
      </c>
      <c r="G253" s="297">
        <v>0</v>
      </c>
      <c r="H253" s="297">
        <v>0</v>
      </c>
      <c r="I253" s="297">
        <v>-149502</v>
      </c>
      <c r="J253" s="300">
        <v>1827163</v>
      </c>
      <c r="K253" s="301">
        <v>2155487</v>
      </c>
      <c r="L253" s="301">
        <v>1559766</v>
      </c>
      <c r="M253" s="301">
        <v>1508487</v>
      </c>
      <c r="N253" s="301">
        <v>2238090</v>
      </c>
      <c r="O253" s="300">
        <v>153596.45238170002</v>
      </c>
      <c r="P253" s="301">
        <v>74075.090000000011</v>
      </c>
      <c r="Q253" s="301">
        <v>79521.362381700004</v>
      </c>
      <c r="R253" s="398">
        <v>6.8900000000000003E-2</v>
      </c>
      <c r="S253" s="399">
        <v>6.8568100000000005E-5</v>
      </c>
      <c r="T253" s="400">
        <v>1827163</v>
      </c>
      <c r="U253" s="400">
        <v>1075110.1596516692</v>
      </c>
      <c r="V253" s="401">
        <v>1.6995123556380423</v>
      </c>
      <c r="W253" s="401">
        <v>0.1072915126032212</v>
      </c>
      <c r="X253" s="397">
        <v>222290</v>
      </c>
      <c r="Y253" s="297">
        <v>90220</v>
      </c>
      <c r="Z253" s="297">
        <v>90220</v>
      </c>
      <c r="AA253" s="297">
        <v>34751</v>
      </c>
      <c r="AB253" s="297">
        <v>7099</v>
      </c>
      <c r="AC253" s="297">
        <v>0</v>
      </c>
      <c r="AD253" s="297">
        <v>0</v>
      </c>
      <c r="AE253" s="297">
        <v>222290</v>
      </c>
      <c r="AF253" s="299">
        <v>115184</v>
      </c>
      <c r="AG253" s="299">
        <v>47806</v>
      </c>
      <c r="AH253" s="299">
        <v>33689</v>
      </c>
      <c r="AI253" s="299">
        <v>33689</v>
      </c>
      <c r="AJ253" s="299">
        <v>0</v>
      </c>
      <c r="AK253" s="299">
        <v>0</v>
      </c>
      <c r="AL253" s="299">
        <v>0</v>
      </c>
      <c r="AM253" s="297">
        <v>115184</v>
      </c>
      <c r="AN253" s="397">
        <v>197937</v>
      </c>
      <c r="AO253" s="297">
        <v>70666</v>
      </c>
      <c r="AP253" s="297">
        <v>49812</v>
      </c>
      <c r="AQ253" s="297">
        <v>49812</v>
      </c>
      <c r="AR253" s="297">
        <v>27648</v>
      </c>
      <c r="AS253" s="297">
        <v>0</v>
      </c>
      <c r="AT253" s="297">
        <v>0</v>
      </c>
      <c r="AU253" s="297">
        <v>197937</v>
      </c>
      <c r="AV253" s="299">
        <v>487472</v>
      </c>
      <c r="AW253" s="297">
        <v>183404</v>
      </c>
      <c r="AX253" s="297">
        <v>183404</v>
      </c>
      <c r="AY253" s="297">
        <v>120665</v>
      </c>
      <c r="AZ253" s="297">
        <v>0</v>
      </c>
      <c r="BA253" s="297">
        <v>0</v>
      </c>
      <c r="BB253" s="297">
        <v>0</v>
      </c>
      <c r="BC253" s="297">
        <v>487472</v>
      </c>
      <c r="BD253" s="397">
        <v>16627</v>
      </c>
      <c r="BE253" s="297">
        <v>5658</v>
      </c>
      <c r="BF253" s="297">
        <v>4940</v>
      </c>
      <c r="BG253" s="297">
        <v>4940</v>
      </c>
      <c r="BH253" s="297">
        <v>1089</v>
      </c>
      <c r="BI253" s="297">
        <v>0</v>
      </c>
      <c r="BJ253" s="297">
        <v>0</v>
      </c>
      <c r="BK253" s="297">
        <v>16627</v>
      </c>
      <c r="BL253" s="299">
        <v>2032</v>
      </c>
      <c r="BM253" s="297">
        <v>1016</v>
      </c>
      <c r="BN253" s="297">
        <v>1016</v>
      </c>
      <c r="BO253" s="297">
        <v>0</v>
      </c>
      <c r="BP253" s="297">
        <v>0</v>
      </c>
      <c r="BQ253" s="297">
        <v>0</v>
      </c>
      <c r="BR253" s="297">
        <v>0</v>
      </c>
      <c r="BS253" s="297">
        <v>2032</v>
      </c>
      <c r="BT253" s="397">
        <v>20121</v>
      </c>
      <c r="BU253" s="297">
        <v>6126</v>
      </c>
      <c r="BV253" s="297">
        <v>6126</v>
      </c>
      <c r="BW253" s="297">
        <v>5781</v>
      </c>
      <c r="BX253" s="297">
        <v>2088</v>
      </c>
      <c r="BY253" s="297">
        <v>0</v>
      </c>
      <c r="BZ253" s="297">
        <v>0</v>
      </c>
      <c r="CA253" s="297">
        <v>20121</v>
      </c>
      <c r="CB253" s="299">
        <v>1790</v>
      </c>
      <c r="CC253" s="297">
        <v>1790</v>
      </c>
      <c r="CD253" s="297">
        <v>0</v>
      </c>
      <c r="CE253" s="297">
        <v>0</v>
      </c>
      <c r="CF253" s="297">
        <v>0</v>
      </c>
      <c r="CG253" s="297">
        <v>0</v>
      </c>
      <c r="CH253" s="297">
        <v>0</v>
      </c>
      <c r="CI253" s="297">
        <v>1790</v>
      </c>
    </row>
    <row r="254" spans="1:87">
      <c r="A254" s="295">
        <v>37805</v>
      </c>
      <c r="B254" s="296" t="s">
        <v>603</v>
      </c>
      <c r="C254" s="299">
        <v>-763896</v>
      </c>
      <c r="D254" s="297">
        <v>-521403</v>
      </c>
      <c r="E254" s="297">
        <v>-115951</v>
      </c>
      <c r="F254" s="297">
        <v>371425</v>
      </c>
      <c r="G254" s="297">
        <v>0</v>
      </c>
      <c r="H254" s="297">
        <v>0</v>
      </c>
      <c r="I254" s="297">
        <v>-1029825</v>
      </c>
      <c r="J254" s="300">
        <v>14660204</v>
      </c>
      <c r="K254" s="301">
        <v>17294500</v>
      </c>
      <c r="L254" s="301">
        <v>12514744</v>
      </c>
      <c r="M254" s="301">
        <v>12103313</v>
      </c>
      <c r="N254" s="301">
        <v>17957262</v>
      </c>
      <c r="O254" s="300">
        <v>1232377.6628121999</v>
      </c>
      <c r="P254" s="301">
        <v>785159.34000000008</v>
      </c>
      <c r="Q254" s="301">
        <v>447218.32281219983</v>
      </c>
      <c r="R254" s="398">
        <v>6.8900000000000003E-2</v>
      </c>
      <c r="S254" s="399">
        <v>5.5015459999999995E-4</v>
      </c>
      <c r="T254" s="400">
        <v>14660204</v>
      </c>
      <c r="U254" s="400">
        <v>11395636.284470247</v>
      </c>
      <c r="V254" s="401">
        <v>1.2864752466677656</v>
      </c>
      <c r="W254" s="401">
        <v>0.1072915126032212</v>
      </c>
      <c r="X254" s="397">
        <v>1430283</v>
      </c>
      <c r="Y254" s="297">
        <v>469835</v>
      </c>
      <c r="Z254" s="297">
        <v>469835</v>
      </c>
      <c r="AA254" s="297">
        <v>366511</v>
      </c>
      <c r="AB254" s="297">
        <v>124102</v>
      </c>
      <c r="AC254" s="297">
        <v>0</v>
      </c>
      <c r="AD254" s="297">
        <v>0</v>
      </c>
      <c r="AE254" s="297">
        <v>1430283</v>
      </c>
      <c r="AF254" s="299">
        <v>401216.99999999994</v>
      </c>
      <c r="AG254" s="299">
        <v>401216.99999999994</v>
      </c>
      <c r="AH254" s="299">
        <v>0</v>
      </c>
      <c r="AI254" s="299">
        <v>0</v>
      </c>
      <c r="AJ254" s="299">
        <v>0</v>
      </c>
      <c r="AK254" s="299">
        <v>0</v>
      </c>
      <c r="AL254" s="299">
        <v>0</v>
      </c>
      <c r="AM254" s="297">
        <v>401216.99999999994</v>
      </c>
      <c r="AN254" s="397">
        <v>1588146</v>
      </c>
      <c r="AO254" s="297">
        <v>566991</v>
      </c>
      <c r="AP254" s="297">
        <v>399662</v>
      </c>
      <c r="AQ254" s="297">
        <v>399662</v>
      </c>
      <c r="AR254" s="297">
        <v>221832</v>
      </c>
      <c r="AS254" s="297">
        <v>0</v>
      </c>
      <c r="AT254" s="297">
        <v>0</v>
      </c>
      <c r="AU254" s="297">
        <v>1588146</v>
      </c>
      <c r="AV254" s="299">
        <v>3911224</v>
      </c>
      <c r="AW254" s="297">
        <v>1471538</v>
      </c>
      <c r="AX254" s="297">
        <v>1471538</v>
      </c>
      <c r="AY254" s="297">
        <v>968149</v>
      </c>
      <c r="AZ254" s="297">
        <v>0</v>
      </c>
      <c r="BA254" s="297">
        <v>0</v>
      </c>
      <c r="BB254" s="297">
        <v>0</v>
      </c>
      <c r="BC254" s="297">
        <v>3911224</v>
      </c>
      <c r="BD254" s="397">
        <v>133420</v>
      </c>
      <c r="BE254" s="297">
        <v>45399</v>
      </c>
      <c r="BF254" s="297">
        <v>39640</v>
      </c>
      <c r="BG254" s="297">
        <v>39640</v>
      </c>
      <c r="BH254" s="297">
        <v>8741</v>
      </c>
      <c r="BI254" s="297">
        <v>0</v>
      </c>
      <c r="BJ254" s="297">
        <v>0</v>
      </c>
      <c r="BK254" s="297">
        <v>133420</v>
      </c>
      <c r="BL254" s="299">
        <v>16306</v>
      </c>
      <c r="BM254" s="297">
        <v>8153</v>
      </c>
      <c r="BN254" s="297">
        <v>8153</v>
      </c>
      <c r="BO254" s="297">
        <v>0</v>
      </c>
      <c r="BP254" s="297">
        <v>0</v>
      </c>
      <c r="BQ254" s="297">
        <v>0</v>
      </c>
      <c r="BR254" s="297">
        <v>0</v>
      </c>
      <c r="BS254" s="297">
        <v>16306</v>
      </c>
      <c r="BT254" s="397">
        <v>161438</v>
      </c>
      <c r="BU254" s="297">
        <v>49151</v>
      </c>
      <c r="BV254" s="297">
        <v>49151</v>
      </c>
      <c r="BW254" s="297">
        <v>46386</v>
      </c>
      <c r="BX254" s="297">
        <v>16750</v>
      </c>
      <c r="BY254" s="297">
        <v>0</v>
      </c>
      <c r="BZ254" s="297">
        <v>0</v>
      </c>
      <c r="CA254" s="297">
        <v>161438</v>
      </c>
      <c r="CB254" s="299">
        <v>14364</v>
      </c>
      <c r="CC254" s="297">
        <v>14364</v>
      </c>
      <c r="CD254" s="297">
        <v>0</v>
      </c>
      <c r="CE254" s="297">
        <v>0</v>
      </c>
      <c r="CF254" s="297">
        <v>0</v>
      </c>
      <c r="CG254" s="297">
        <v>0</v>
      </c>
      <c r="CH254" s="297">
        <v>0</v>
      </c>
      <c r="CI254" s="297">
        <v>14364</v>
      </c>
    </row>
    <row r="255" spans="1:87">
      <c r="A255" s="295">
        <v>37900</v>
      </c>
      <c r="B255" s="296" t="s">
        <v>604</v>
      </c>
      <c r="C255" s="299">
        <v>-6710277</v>
      </c>
      <c r="D255" s="297">
        <v>-5845404</v>
      </c>
      <c r="E255" s="297">
        <v>-2720051</v>
      </c>
      <c r="F255" s="297">
        <v>1204760</v>
      </c>
      <c r="G255" s="297">
        <v>0</v>
      </c>
      <c r="H255" s="297">
        <v>0</v>
      </c>
      <c r="I255" s="297">
        <v>-14070972</v>
      </c>
      <c r="J255" s="300">
        <v>94698566</v>
      </c>
      <c r="K255" s="301">
        <v>111714977</v>
      </c>
      <c r="L255" s="301">
        <v>80839826</v>
      </c>
      <c r="M255" s="301">
        <v>78182155</v>
      </c>
      <c r="N255" s="301">
        <v>115996129</v>
      </c>
      <c r="O255" s="300">
        <v>7960625.6363371005</v>
      </c>
      <c r="P255" s="301">
        <v>4912495.07</v>
      </c>
      <c r="Q255" s="301">
        <v>3048130.5663371002</v>
      </c>
      <c r="R255" s="398">
        <v>6.8900000000000003E-2</v>
      </c>
      <c r="S255" s="399">
        <v>3.5537603000000001E-3</v>
      </c>
      <c r="T255" s="400">
        <v>94698566</v>
      </c>
      <c r="U255" s="400">
        <v>71298912.481857762</v>
      </c>
      <c r="V255" s="401">
        <v>1.3281908896450048</v>
      </c>
      <c r="W255" s="401">
        <v>0.1072915126032212</v>
      </c>
      <c r="X255" s="397">
        <v>2690084</v>
      </c>
      <c r="Y255" s="297">
        <v>950402</v>
      </c>
      <c r="Z255" s="297">
        <v>950402</v>
      </c>
      <c r="AA255" s="297">
        <v>789280</v>
      </c>
      <c r="AB255" s="297">
        <v>0</v>
      </c>
      <c r="AC255" s="297">
        <v>0</v>
      </c>
      <c r="AD255" s="297">
        <v>0</v>
      </c>
      <c r="AE255" s="297">
        <v>2690084</v>
      </c>
      <c r="AF255" s="299">
        <v>3461512</v>
      </c>
      <c r="AG255" s="299">
        <v>2283001</v>
      </c>
      <c r="AH255" s="299">
        <v>392837</v>
      </c>
      <c r="AI255" s="299">
        <v>392837</v>
      </c>
      <c r="AJ255" s="299">
        <v>392837</v>
      </c>
      <c r="AK255" s="299">
        <v>0</v>
      </c>
      <c r="AL255" s="299">
        <v>0</v>
      </c>
      <c r="AM255" s="297">
        <v>3461512</v>
      </c>
      <c r="AN255" s="397">
        <v>10258737</v>
      </c>
      <c r="AO255" s="297">
        <v>3662514</v>
      </c>
      <c r="AP255" s="297">
        <v>2581643</v>
      </c>
      <c r="AQ255" s="297">
        <v>2581643</v>
      </c>
      <c r="AR255" s="297">
        <v>1432937</v>
      </c>
      <c r="AS255" s="297">
        <v>0</v>
      </c>
      <c r="AT255" s="297">
        <v>0</v>
      </c>
      <c r="AU255" s="297">
        <v>10258737</v>
      </c>
      <c r="AV255" s="299">
        <v>25264813</v>
      </c>
      <c r="AW255" s="297">
        <v>9505495</v>
      </c>
      <c r="AX255" s="297">
        <v>9505495</v>
      </c>
      <c r="AY255" s="297">
        <v>6253823</v>
      </c>
      <c r="AZ255" s="297">
        <v>0</v>
      </c>
      <c r="BA255" s="297">
        <v>0</v>
      </c>
      <c r="BB255" s="297">
        <v>0</v>
      </c>
      <c r="BC255" s="297">
        <v>25264813</v>
      </c>
      <c r="BD255" s="397">
        <v>861829</v>
      </c>
      <c r="BE255" s="297">
        <v>293259</v>
      </c>
      <c r="BF255" s="297">
        <v>256054</v>
      </c>
      <c r="BG255" s="297">
        <v>256054</v>
      </c>
      <c r="BH255" s="297">
        <v>56462</v>
      </c>
      <c r="BI255" s="297">
        <v>0</v>
      </c>
      <c r="BJ255" s="297">
        <v>0</v>
      </c>
      <c r="BK255" s="297">
        <v>861829</v>
      </c>
      <c r="BL255" s="299">
        <v>105330</v>
      </c>
      <c r="BM255" s="297">
        <v>52665</v>
      </c>
      <c r="BN255" s="297">
        <v>52665</v>
      </c>
      <c r="BO255" s="297">
        <v>0</v>
      </c>
      <c r="BP255" s="297">
        <v>0</v>
      </c>
      <c r="BQ255" s="297">
        <v>0</v>
      </c>
      <c r="BR255" s="297">
        <v>0</v>
      </c>
      <c r="BS255" s="297">
        <v>105330</v>
      </c>
      <c r="BT255" s="397">
        <v>1042817</v>
      </c>
      <c r="BU255" s="297">
        <v>317494</v>
      </c>
      <c r="BV255" s="297">
        <v>317494</v>
      </c>
      <c r="BW255" s="297">
        <v>299632</v>
      </c>
      <c r="BX255" s="297">
        <v>108198</v>
      </c>
      <c r="BY255" s="297">
        <v>0</v>
      </c>
      <c r="BZ255" s="297">
        <v>0</v>
      </c>
      <c r="CA255" s="297">
        <v>1042817</v>
      </c>
      <c r="CB255" s="299">
        <v>92786</v>
      </c>
      <c r="CC255" s="297">
        <v>92786</v>
      </c>
      <c r="CD255" s="297">
        <v>0</v>
      </c>
      <c r="CE255" s="297">
        <v>0</v>
      </c>
      <c r="CF255" s="297">
        <v>0</v>
      </c>
      <c r="CG255" s="297">
        <v>0</v>
      </c>
      <c r="CH255" s="297">
        <v>0</v>
      </c>
      <c r="CI255" s="297">
        <v>92786</v>
      </c>
    </row>
    <row r="256" spans="1:87">
      <c r="A256" s="295">
        <v>37901</v>
      </c>
      <c r="B256" s="296" t="s">
        <v>605</v>
      </c>
      <c r="C256" s="299">
        <v>166540</v>
      </c>
      <c r="D256" s="297">
        <v>44977</v>
      </c>
      <c r="E256" s="297">
        <v>119224</v>
      </c>
      <c r="F256" s="297">
        <v>105138</v>
      </c>
      <c r="G256" s="297">
        <v>0</v>
      </c>
      <c r="H256" s="297">
        <v>0</v>
      </c>
      <c r="I256" s="297">
        <v>435879</v>
      </c>
      <c r="J256" s="300">
        <v>3359065</v>
      </c>
      <c r="K256" s="301">
        <v>3962657</v>
      </c>
      <c r="L256" s="301">
        <v>2867480</v>
      </c>
      <c r="M256" s="301">
        <v>2773210</v>
      </c>
      <c r="N256" s="301">
        <v>4114514</v>
      </c>
      <c r="O256" s="300">
        <v>282372.40118630003</v>
      </c>
      <c r="P256" s="301">
        <v>165000.79999999999</v>
      </c>
      <c r="Q256" s="301">
        <v>117371.60118630005</v>
      </c>
      <c r="R256" s="398">
        <v>6.8900000000000003E-2</v>
      </c>
      <c r="S256" s="399">
        <v>1.2605590000000001E-4</v>
      </c>
      <c r="T256" s="400">
        <v>3359065</v>
      </c>
      <c r="U256" s="400">
        <v>2394786.647314949</v>
      </c>
      <c r="V256" s="401">
        <v>1.4026573113584906</v>
      </c>
      <c r="W256" s="401">
        <v>0.1072915126032212</v>
      </c>
      <c r="X256" s="397">
        <v>907629</v>
      </c>
      <c r="Y256" s="297">
        <v>357292</v>
      </c>
      <c r="Z256" s="297">
        <v>272098</v>
      </c>
      <c r="AA256" s="297">
        <v>229770</v>
      </c>
      <c r="AB256" s="297">
        <v>48469</v>
      </c>
      <c r="AC256" s="297">
        <v>0</v>
      </c>
      <c r="AD256" s="297">
        <v>0</v>
      </c>
      <c r="AE256" s="297">
        <v>907629</v>
      </c>
      <c r="AF256" s="299">
        <v>0</v>
      </c>
      <c r="AG256" s="299">
        <v>0</v>
      </c>
      <c r="AH256" s="299">
        <v>0</v>
      </c>
      <c r="AI256" s="299">
        <v>0</v>
      </c>
      <c r="AJ256" s="299">
        <v>0</v>
      </c>
      <c r="AK256" s="299">
        <v>0</v>
      </c>
      <c r="AL256" s="299">
        <v>0</v>
      </c>
      <c r="AM256" s="297">
        <v>0</v>
      </c>
      <c r="AN256" s="397">
        <v>363889</v>
      </c>
      <c r="AO256" s="297">
        <v>129914</v>
      </c>
      <c r="AP256" s="297">
        <v>91574</v>
      </c>
      <c r="AQ256" s="297">
        <v>91574</v>
      </c>
      <c r="AR256" s="297">
        <v>50828</v>
      </c>
      <c r="AS256" s="297">
        <v>0</v>
      </c>
      <c r="AT256" s="297">
        <v>0</v>
      </c>
      <c r="AU256" s="297">
        <v>363889</v>
      </c>
      <c r="AV256" s="299">
        <v>896172</v>
      </c>
      <c r="AW256" s="297">
        <v>337171</v>
      </c>
      <c r="AX256" s="297">
        <v>337171</v>
      </c>
      <c r="AY256" s="297">
        <v>221830</v>
      </c>
      <c r="AZ256" s="297">
        <v>0</v>
      </c>
      <c r="BA256" s="297">
        <v>0</v>
      </c>
      <c r="BB256" s="297">
        <v>0</v>
      </c>
      <c r="BC256" s="297">
        <v>896172</v>
      </c>
      <c r="BD256" s="397">
        <v>30571</v>
      </c>
      <c r="BE256" s="297">
        <v>10402</v>
      </c>
      <c r="BF256" s="297">
        <v>9083</v>
      </c>
      <c r="BG256" s="297">
        <v>9083</v>
      </c>
      <c r="BH256" s="297">
        <v>2003</v>
      </c>
      <c r="BI256" s="297">
        <v>0</v>
      </c>
      <c r="BJ256" s="297">
        <v>0</v>
      </c>
      <c r="BK256" s="297">
        <v>30571</v>
      </c>
      <c r="BL256" s="299">
        <v>3736</v>
      </c>
      <c r="BM256" s="297">
        <v>1868</v>
      </c>
      <c r="BN256" s="297">
        <v>1868</v>
      </c>
      <c r="BO256" s="297">
        <v>0</v>
      </c>
      <c r="BP256" s="297">
        <v>0</v>
      </c>
      <c r="BQ256" s="297">
        <v>0</v>
      </c>
      <c r="BR256" s="297">
        <v>0</v>
      </c>
      <c r="BS256" s="297">
        <v>3736</v>
      </c>
      <c r="BT256" s="397">
        <v>36990</v>
      </c>
      <c r="BU256" s="297">
        <v>11262</v>
      </c>
      <c r="BV256" s="297">
        <v>11262</v>
      </c>
      <c r="BW256" s="297">
        <v>10628</v>
      </c>
      <c r="BX256" s="297">
        <v>3838</v>
      </c>
      <c r="BY256" s="297">
        <v>0</v>
      </c>
      <c r="BZ256" s="297">
        <v>0</v>
      </c>
      <c r="CA256" s="297">
        <v>36990</v>
      </c>
      <c r="CB256" s="299">
        <v>3291</v>
      </c>
      <c r="CC256" s="297">
        <v>3291</v>
      </c>
      <c r="CD256" s="297">
        <v>0</v>
      </c>
      <c r="CE256" s="297">
        <v>0</v>
      </c>
      <c r="CF256" s="297">
        <v>0</v>
      </c>
      <c r="CG256" s="297">
        <v>0</v>
      </c>
      <c r="CH256" s="297">
        <v>0</v>
      </c>
      <c r="CI256" s="297">
        <v>3291</v>
      </c>
    </row>
    <row r="257" spans="1:87">
      <c r="A257" s="295">
        <v>37905</v>
      </c>
      <c r="B257" s="296" t="s">
        <v>606</v>
      </c>
      <c r="C257" s="299">
        <v>-652648</v>
      </c>
      <c r="D257" s="297">
        <v>-622041</v>
      </c>
      <c r="E257" s="297">
        <v>-240151</v>
      </c>
      <c r="F257" s="297">
        <v>227922</v>
      </c>
      <c r="G257" s="297">
        <v>0</v>
      </c>
      <c r="H257" s="297">
        <v>0</v>
      </c>
      <c r="I257" s="297">
        <v>-1286918</v>
      </c>
      <c r="J257" s="300">
        <v>10804274</v>
      </c>
      <c r="K257" s="301">
        <v>12745697</v>
      </c>
      <c r="L257" s="301">
        <v>9223113</v>
      </c>
      <c r="M257" s="301">
        <v>8919896</v>
      </c>
      <c r="N257" s="301">
        <v>13234138</v>
      </c>
      <c r="O257" s="300">
        <v>908237.38280959998</v>
      </c>
      <c r="P257" s="301">
        <v>577292.5199999999</v>
      </c>
      <c r="Q257" s="301">
        <v>330944.86280960008</v>
      </c>
      <c r="R257" s="398">
        <v>6.8900000000000003E-2</v>
      </c>
      <c r="S257" s="399">
        <v>4.054528E-4</v>
      </c>
      <c r="T257" s="400">
        <v>10804274</v>
      </c>
      <c r="U257" s="400">
        <v>8378701.3062409274</v>
      </c>
      <c r="V257" s="401">
        <v>1.2894926797250035</v>
      </c>
      <c r="W257" s="401">
        <v>0.1072915126032212</v>
      </c>
      <c r="X257" s="397">
        <v>391892</v>
      </c>
      <c r="Y257" s="297">
        <v>115414</v>
      </c>
      <c r="Z257" s="297">
        <v>115414</v>
      </c>
      <c r="AA257" s="297">
        <v>115414</v>
      </c>
      <c r="AB257" s="297">
        <v>45650</v>
      </c>
      <c r="AC257" s="297">
        <v>0</v>
      </c>
      <c r="AD257" s="297">
        <v>0</v>
      </c>
      <c r="AE257" s="297">
        <v>391892</v>
      </c>
      <c r="AF257" s="299">
        <v>161449</v>
      </c>
      <c r="AG257" s="299">
        <v>154516</v>
      </c>
      <c r="AH257" s="299">
        <v>6933</v>
      </c>
      <c r="AI257" s="299">
        <v>0</v>
      </c>
      <c r="AJ257" s="299">
        <v>0</v>
      </c>
      <c r="AK257" s="299">
        <v>0</v>
      </c>
      <c r="AL257" s="299">
        <v>0</v>
      </c>
      <c r="AM257" s="297">
        <v>161449</v>
      </c>
      <c r="AN257" s="397">
        <v>1170432</v>
      </c>
      <c r="AO257" s="297">
        <v>417861</v>
      </c>
      <c r="AP257" s="297">
        <v>294543</v>
      </c>
      <c r="AQ257" s="297">
        <v>294543</v>
      </c>
      <c r="AR257" s="297">
        <v>163486</v>
      </c>
      <c r="AS257" s="297">
        <v>0</v>
      </c>
      <c r="AT257" s="297">
        <v>0</v>
      </c>
      <c r="AU257" s="297">
        <v>1170432</v>
      </c>
      <c r="AV257" s="299">
        <v>2882493</v>
      </c>
      <c r="AW257" s="297">
        <v>1084493</v>
      </c>
      <c r="AX257" s="297">
        <v>1084493</v>
      </c>
      <c r="AY257" s="297">
        <v>713506</v>
      </c>
      <c r="AZ257" s="297">
        <v>0</v>
      </c>
      <c r="BA257" s="297">
        <v>0</v>
      </c>
      <c r="BB257" s="297">
        <v>0</v>
      </c>
      <c r="BC257" s="297">
        <v>2882493</v>
      </c>
      <c r="BD257" s="397">
        <v>98328</v>
      </c>
      <c r="BE257" s="297">
        <v>33458</v>
      </c>
      <c r="BF257" s="297">
        <v>29214</v>
      </c>
      <c r="BG257" s="297">
        <v>29214</v>
      </c>
      <c r="BH257" s="297">
        <v>6442</v>
      </c>
      <c r="BI257" s="297">
        <v>0</v>
      </c>
      <c r="BJ257" s="297">
        <v>0</v>
      </c>
      <c r="BK257" s="297">
        <v>98328</v>
      </c>
      <c r="BL257" s="299">
        <v>12018</v>
      </c>
      <c r="BM257" s="297">
        <v>6009</v>
      </c>
      <c r="BN257" s="297">
        <v>6009</v>
      </c>
      <c r="BO257" s="297">
        <v>0</v>
      </c>
      <c r="BP257" s="297">
        <v>0</v>
      </c>
      <c r="BQ257" s="297">
        <v>0</v>
      </c>
      <c r="BR257" s="297">
        <v>0</v>
      </c>
      <c r="BS257" s="297">
        <v>12018</v>
      </c>
      <c r="BT257" s="397">
        <v>118976</v>
      </c>
      <c r="BU257" s="297">
        <v>36223</v>
      </c>
      <c r="BV257" s="297">
        <v>36223</v>
      </c>
      <c r="BW257" s="297">
        <v>34185</v>
      </c>
      <c r="BX257" s="297">
        <v>12344</v>
      </c>
      <c r="BY257" s="297">
        <v>0</v>
      </c>
      <c r="BZ257" s="297">
        <v>0</v>
      </c>
      <c r="CA257" s="297">
        <v>118976</v>
      </c>
      <c r="CB257" s="299">
        <v>10586</v>
      </c>
      <c r="CC257" s="297">
        <v>10586</v>
      </c>
      <c r="CD257" s="297">
        <v>0</v>
      </c>
      <c r="CE257" s="297">
        <v>0</v>
      </c>
      <c r="CF257" s="297">
        <v>0</v>
      </c>
      <c r="CG257" s="297">
        <v>0</v>
      </c>
      <c r="CH257" s="297">
        <v>0</v>
      </c>
      <c r="CI257" s="297">
        <v>10586</v>
      </c>
    </row>
    <row r="258" spans="1:87">
      <c r="A258" s="295">
        <v>38000</v>
      </c>
      <c r="B258" s="296" t="s">
        <v>607</v>
      </c>
      <c r="C258" s="299">
        <v>-14167345</v>
      </c>
      <c r="D258" s="297">
        <v>-14394949</v>
      </c>
      <c r="E258" s="297">
        <v>-8644423</v>
      </c>
      <c r="F258" s="297">
        <v>-4219</v>
      </c>
      <c r="G258" s="297">
        <v>0</v>
      </c>
      <c r="H258" s="297">
        <v>0</v>
      </c>
      <c r="I258" s="297">
        <v>-37210936</v>
      </c>
      <c r="J258" s="300">
        <v>149848471</v>
      </c>
      <c r="K258" s="301">
        <v>176774784</v>
      </c>
      <c r="L258" s="301">
        <v>127918772</v>
      </c>
      <c r="M258" s="301">
        <v>123713346</v>
      </c>
      <c r="N258" s="301">
        <v>183549164</v>
      </c>
      <c r="O258" s="300">
        <v>12596680.532375</v>
      </c>
      <c r="P258" s="301">
        <v>8057660.2500000009</v>
      </c>
      <c r="Q258" s="301">
        <v>4539020.2823749995</v>
      </c>
      <c r="R258" s="398">
        <v>6.8900000000000003E-2</v>
      </c>
      <c r="S258" s="399">
        <v>5.6233749999999999E-3</v>
      </c>
      <c r="T258" s="400">
        <v>149848471</v>
      </c>
      <c r="U258" s="400">
        <v>116947173.43976779</v>
      </c>
      <c r="V258" s="401">
        <v>1.2813346966199026</v>
      </c>
      <c r="W258" s="401">
        <v>0.1072915126032212</v>
      </c>
      <c r="X258" s="397">
        <v>1946454</v>
      </c>
      <c r="Y258" s="297">
        <v>648818</v>
      </c>
      <c r="Z258" s="297">
        <v>648818</v>
      </c>
      <c r="AA258" s="297">
        <v>648818</v>
      </c>
      <c r="AB258" s="297">
        <v>0</v>
      </c>
      <c r="AC258" s="297">
        <v>0</v>
      </c>
      <c r="AD258" s="297">
        <v>0</v>
      </c>
      <c r="AE258" s="297">
        <v>1946454</v>
      </c>
      <c r="AF258" s="299">
        <v>18112549</v>
      </c>
      <c r="AG258" s="299">
        <v>6306669</v>
      </c>
      <c r="AH258" s="299">
        <v>4911881</v>
      </c>
      <c r="AI258" s="299">
        <v>4361785</v>
      </c>
      <c r="AJ258" s="299">
        <v>2532214</v>
      </c>
      <c r="AK258" s="299">
        <v>0</v>
      </c>
      <c r="AL258" s="299">
        <v>0</v>
      </c>
      <c r="AM258" s="297">
        <v>18112549</v>
      </c>
      <c r="AN258" s="397">
        <v>16233151</v>
      </c>
      <c r="AO258" s="297">
        <v>5795464</v>
      </c>
      <c r="AP258" s="297">
        <v>4085122</v>
      </c>
      <c r="AQ258" s="297">
        <v>4085122</v>
      </c>
      <c r="AR258" s="297">
        <v>2267441</v>
      </c>
      <c r="AS258" s="297">
        <v>0</v>
      </c>
      <c r="AT258" s="297">
        <v>0</v>
      </c>
      <c r="AU258" s="297">
        <v>16233151</v>
      </c>
      <c r="AV258" s="299">
        <v>39978363</v>
      </c>
      <c r="AW258" s="297">
        <v>15041241</v>
      </c>
      <c r="AX258" s="297">
        <v>15041241</v>
      </c>
      <c r="AY258" s="297">
        <v>9895881</v>
      </c>
      <c r="AZ258" s="297">
        <v>0</v>
      </c>
      <c r="BA258" s="297">
        <v>0</v>
      </c>
      <c r="BB258" s="297">
        <v>0</v>
      </c>
      <c r="BC258" s="297">
        <v>39978363</v>
      </c>
      <c r="BD258" s="397">
        <v>1363738</v>
      </c>
      <c r="BE258" s="297">
        <v>464046</v>
      </c>
      <c r="BF258" s="297">
        <v>405174</v>
      </c>
      <c r="BG258" s="297">
        <v>405174</v>
      </c>
      <c r="BH258" s="297">
        <v>89344</v>
      </c>
      <c r="BI258" s="297">
        <v>0</v>
      </c>
      <c r="BJ258" s="297">
        <v>0</v>
      </c>
      <c r="BK258" s="297">
        <v>1363738</v>
      </c>
      <c r="BL258" s="299">
        <v>166670</v>
      </c>
      <c r="BM258" s="297">
        <v>83335</v>
      </c>
      <c r="BN258" s="297">
        <v>83335</v>
      </c>
      <c r="BO258" s="297">
        <v>0</v>
      </c>
      <c r="BP258" s="297">
        <v>0</v>
      </c>
      <c r="BQ258" s="297">
        <v>0</v>
      </c>
      <c r="BR258" s="297">
        <v>0</v>
      </c>
      <c r="BS258" s="297">
        <v>166670</v>
      </c>
      <c r="BT258" s="397">
        <v>1650125</v>
      </c>
      <c r="BU258" s="297">
        <v>502393</v>
      </c>
      <c r="BV258" s="297">
        <v>502393</v>
      </c>
      <c r="BW258" s="297">
        <v>474129</v>
      </c>
      <c r="BX258" s="297">
        <v>171209</v>
      </c>
      <c r="BY258" s="297">
        <v>0</v>
      </c>
      <c r="BZ258" s="297">
        <v>0</v>
      </c>
      <c r="CA258" s="297">
        <v>1650125</v>
      </c>
      <c r="CB258" s="299">
        <v>146821</v>
      </c>
      <c r="CC258" s="297">
        <v>146821</v>
      </c>
      <c r="CD258" s="297">
        <v>0</v>
      </c>
      <c r="CE258" s="297">
        <v>0</v>
      </c>
      <c r="CF258" s="297">
        <v>0</v>
      </c>
      <c r="CG258" s="297">
        <v>0</v>
      </c>
      <c r="CH258" s="297">
        <v>0</v>
      </c>
      <c r="CI258" s="297">
        <v>146821</v>
      </c>
    </row>
    <row r="259" spans="1:87">
      <c r="A259" s="295">
        <v>38005</v>
      </c>
      <c r="B259" s="296" t="s">
        <v>608</v>
      </c>
      <c r="C259" s="299">
        <v>-807736</v>
      </c>
      <c r="D259" s="297">
        <v>-1301581</v>
      </c>
      <c r="E259" s="297">
        <v>-69211</v>
      </c>
      <c r="F259" s="297">
        <v>1046180</v>
      </c>
      <c r="G259" s="297">
        <v>0</v>
      </c>
      <c r="H259" s="297">
        <v>0</v>
      </c>
      <c r="I259" s="297">
        <v>-1132348</v>
      </c>
      <c r="J259" s="300">
        <v>35758573</v>
      </c>
      <c r="K259" s="301">
        <v>42184041</v>
      </c>
      <c r="L259" s="301">
        <v>30525455</v>
      </c>
      <c r="M259" s="301">
        <v>29521908</v>
      </c>
      <c r="N259" s="301">
        <v>43800622</v>
      </c>
      <c r="O259" s="300">
        <v>3005965.4171379004</v>
      </c>
      <c r="P259" s="301">
        <v>1769574.15</v>
      </c>
      <c r="Q259" s="301">
        <v>1236391.2671379005</v>
      </c>
      <c r="R259" s="398">
        <v>6.8900000000000003E-2</v>
      </c>
      <c r="S259" s="399">
        <v>1.3419147000000001E-3</v>
      </c>
      <c r="T259" s="400">
        <v>35758573</v>
      </c>
      <c r="U259" s="400">
        <v>25683224.238026123</v>
      </c>
      <c r="V259" s="401">
        <v>1.3922929873834335</v>
      </c>
      <c r="W259" s="401">
        <v>0.1072915126032212</v>
      </c>
      <c r="X259" s="397">
        <v>3889616</v>
      </c>
      <c r="Y259" s="297">
        <v>1222898</v>
      </c>
      <c r="Z259" s="297">
        <v>1116207</v>
      </c>
      <c r="AA259" s="297">
        <v>1107590</v>
      </c>
      <c r="AB259" s="297">
        <v>442921</v>
      </c>
      <c r="AC259" s="297">
        <v>0</v>
      </c>
      <c r="AD259" s="297">
        <v>0</v>
      </c>
      <c r="AE259" s="297">
        <v>3889616</v>
      </c>
      <c r="AF259" s="299">
        <v>0</v>
      </c>
      <c r="AG259" s="299">
        <v>0</v>
      </c>
      <c r="AH259" s="299">
        <v>0</v>
      </c>
      <c r="AI259" s="299">
        <v>0</v>
      </c>
      <c r="AJ259" s="299">
        <v>0</v>
      </c>
      <c r="AK259" s="299">
        <v>0</v>
      </c>
      <c r="AL259" s="299">
        <v>0</v>
      </c>
      <c r="AM259" s="297">
        <v>0</v>
      </c>
      <c r="AN259" s="397">
        <v>3873742</v>
      </c>
      <c r="AO259" s="297">
        <v>1382981</v>
      </c>
      <c r="AP259" s="297">
        <v>974839</v>
      </c>
      <c r="AQ259" s="297">
        <v>974839</v>
      </c>
      <c r="AR259" s="297">
        <v>541083</v>
      </c>
      <c r="AS259" s="297">
        <v>0</v>
      </c>
      <c r="AT259" s="297">
        <v>0</v>
      </c>
      <c r="AU259" s="297">
        <v>3873742</v>
      </c>
      <c r="AV259" s="299">
        <v>9540099</v>
      </c>
      <c r="AW259" s="297">
        <v>3589315</v>
      </c>
      <c r="AX259" s="297">
        <v>3589315</v>
      </c>
      <c r="AY259" s="297">
        <v>2361469</v>
      </c>
      <c r="AZ259" s="297">
        <v>0</v>
      </c>
      <c r="BA259" s="297">
        <v>0</v>
      </c>
      <c r="BB259" s="297">
        <v>0</v>
      </c>
      <c r="BC259" s="297">
        <v>9540099</v>
      </c>
      <c r="BD259" s="397">
        <v>325430</v>
      </c>
      <c r="BE259" s="297">
        <v>110736</v>
      </c>
      <c r="BF259" s="297">
        <v>96687</v>
      </c>
      <c r="BG259" s="297">
        <v>96687</v>
      </c>
      <c r="BH259" s="297">
        <v>21320</v>
      </c>
      <c r="BI259" s="297">
        <v>0</v>
      </c>
      <c r="BJ259" s="297">
        <v>0</v>
      </c>
      <c r="BK259" s="297">
        <v>325430</v>
      </c>
      <c r="BL259" s="299">
        <v>39772</v>
      </c>
      <c r="BM259" s="297">
        <v>19886</v>
      </c>
      <c r="BN259" s="297">
        <v>19886</v>
      </c>
      <c r="BO259" s="297">
        <v>0</v>
      </c>
      <c r="BP259" s="297">
        <v>0</v>
      </c>
      <c r="BQ259" s="297">
        <v>0</v>
      </c>
      <c r="BR259" s="297">
        <v>0</v>
      </c>
      <c r="BS259" s="297">
        <v>39772</v>
      </c>
      <c r="BT259" s="397">
        <v>393772</v>
      </c>
      <c r="BU259" s="297">
        <v>119887</v>
      </c>
      <c r="BV259" s="297">
        <v>119887</v>
      </c>
      <c r="BW259" s="297">
        <v>113142</v>
      </c>
      <c r="BX259" s="297">
        <v>40856</v>
      </c>
      <c r="BY259" s="297">
        <v>0</v>
      </c>
      <c r="BZ259" s="297">
        <v>0</v>
      </c>
      <c r="CA259" s="297">
        <v>393772</v>
      </c>
      <c r="CB259" s="299">
        <v>35036</v>
      </c>
      <c r="CC259" s="297">
        <v>35036</v>
      </c>
      <c r="CD259" s="297">
        <v>0</v>
      </c>
      <c r="CE259" s="297">
        <v>0</v>
      </c>
      <c r="CF259" s="297">
        <v>0</v>
      </c>
      <c r="CG259" s="297">
        <v>0</v>
      </c>
      <c r="CH259" s="297">
        <v>0</v>
      </c>
      <c r="CI259" s="297">
        <v>35036</v>
      </c>
    </row>
    <row r="260" spans="1:87">
      <c r="A260" s="295">
        <v>38100</v>
      </c>
      <c r="B260" s="296" t="s">
        <v>609</v>
      </c>
      <c r="C260" s="299">
        <v>-4484575</v>
      </c>
      <c r="D260" s="297">
        <v>-4905569</v>
      </c>
      <c r="E260" s="297">
        <v>-1906536</v>
      </c>
      <c r="F260" s="297">
        <v>2514431</v>
      </c>
      <c r="G260" s="297">
        <v>0</v>
      </c>
      <c r="H260" s="297">
        <v>0</v>
      </c>
      <c r="I260" s="297">
        <v>-8782249</v>
      </c>
      <c r="J260" s="300">
        <v>75471803</v>
      </c>
      <c r="K260" s="301">
        <v>89033352</v>
      </c>
      <c r="L260" s="301">
        <v>64426819</v>
      </c>
      <c r="M260" s="301">
        <v>62308739</v>
      </c>
      <c r="N260" s="301">
        <v>92445296</v>
      </c>
      <c r="O260" s="300">
        <v>6344370.3014577003</v>
      </c>
      <c r="P260" s="301">
        <v>3986900.63</v>
      </c>
      <c r="Q260" s="301">
        <v>2357469.6714577004</v>
      </c>
      <c r="R260" s="398">
        <v>6.8900000000000003E-2</v>
      </c>
      <c r="S260" s="399">
        <v>2.8322361000000002E-3</v>
      </c>
      <c r="T260" s="400">
        <v>75471803</v>
      </c>
      <c r="U260" s="400">
        <v>57865030.914368644</v>
      </c>
      <c r="V260" s="401">
        <v>1.3042730956402093</v>
      </c>
      <c r="W260" s="401">
        <v>0.1072915126032212</v>
      </c>
      <c r="X260" s="397">
        <v>7130424</v>
      </c>
      <c r="Y260" s="297">
        <v>1963076</v>
      </c>
      <c r="Z260" s="297">
        <v>1963076</v>
      </c>
      <c r="AA260" s="297">
        <v>1963076</v>
      </c>
      <c r="AB260" s="297">
        <v>1241196</v>
      </c>
      <c r="AC260" s="297">
        <v>0</v>
      </c>
      <c r="AD260" s="297">
        <v>0</v>
      </c>
      <c r="AE260" s="297">
        <v>7130424</v>
      </c>
      <c r="AF260" s="299">
        <v>5313352</v>
      </c>
      <c r="AG260" s="299">
        <v>2161809</v>
      </c>
      <c r="AH260" s="299">
        <v>1765679</v>
      </c>
      <c r="AI260" s="299">
        <v>1385864</v>
      </c>
      <c r="AJ260" s="299">
        <v>0</v>
      </c>
      <c r="AK260" s="299">
        <v>0</v>
      </c>
      <c r="AL260" s="299">
        <v>0</v>
      </c>
      <c r="AM260" s="297">
        <v>5313352</v>
      </c>
      <c r="AN260" s="397">
        <v>8175894</v>
      </c>
      <c r="AO260" s="297">
        <v>2918910</v>
      </c>
      <c r="AP260" s="297">
        <v>2057489</v>
      </c>
      <c r="AQ260" s="297">
        <v>2057489</v>
      </c>
      <c r="AR260" s="297">
        <v>1142006</v>
      </c>
      <c r="AS260" s="297">
        <v>0</v>
      </c>
      <c r="AT260" s="297">
        <v>0</v>
      </c>
      <c r="AU260" s="297">
        <v>8175894</v>
      </c>
      <c r="AV260" s="299">
        <v>20135268</v>
      </c>
      <c r="AW260" s="297">
        <v>7575583</v>
      </c>
      <c r="AX260" s="297">
        <v>7575583</v>
      </c>
      <c r="AY260" s="297">
        <v>4984102</v>
      </c>
      <c r="AZ260" s="297">
        <v>0</v>
      </c>
      <c r="BA260" s="297">
        <v>0</v>
      </c>
      <c r="BB260" s="297">
        <v>0</v>
      </c>
      <c r="BC260" s="297">
        <v>20135268</v>
      </c>
      <c r="BD260" s="397">
        <v>686850</v>
      </c>
      <c r="BE260" s="297">
        <v>233718</v>
      </c>
      <c r="BF260" s="297">
        <v>204067</v>
      </c>
      <c r="BG260" s="297">
        <v>204067</v>
      </c>
      <c r="BH260" s="297">
        <v>44998</v>
      </c>
      <c r="BI260" s="297">
        <v>0</v>
      </c>
      <c r="BJ260" s="297">
        <v>0</v>
      </c>
      <c r="BK260" s="297">
        <v>686850</v>
      </c>
      <c r="BL260" s="299">
        <v>83944</v>
      </c>
      <c r="BM260" s="297">
        <v>41972</v>
      </c>
      <c r="BN260" s="297">
        <v>41972</v>
      </c>
      <c r="BO260" s="297">
        <v>0</v>
      </c>
      <c r="BP260" s="297">
        <v>0</v>
      </c>
      <c r="BQ260" s="297">
        <v>0</v>
      </c>
      <c r="BR260" s="297">
        <v>0</v>
      </c>
      <c r="BS260" s="297">
        <v>83944</v>
      </c>
      <c r="BT260" s="397">
        <v>831092</v>
      </c>
      <c r="BU260" s="297">
        <v>253033</v>
      </c>
      <c r="BV260" s="297">
        <v>253033</v>
      </c>
      <c r="BW260" s="297">
        <v>238797</v>
      </c>
      <c r="BX260" s="297">
        <v>86230</v>
      </c>
      <c r="BY260" s="297">
        <v>0</v>
      </c>
      <c r="BZ260" s="297">
        <v>0</v>
      </c>
      <c r="CA260" s="297">
        <v>831092</v>
      </c>
      <c r="CB260" s="299">
        <v>73947</v>
      </c>
      <c r="CC260" s="297">
        <v>73947</v>
      </c>
      <c r="CD260" s="297">
        <v>0</v>
      </c>
      <c r="CE260" s="297">
        <v>0</v>
      </c>
      <c r="CF260" s="297">
        <v>0</v>
      </c>
      <c r="CG260" s="297">
        <v>0</v>
      </c>
      <c r="CH260" s="297">
        <v>0</v>
      </c>
      <c r="CI260" s="297">
        <v>73947</v>
      </c>
    </row>
    <row r="261" spans="1:87">
      <c r="A261" s="295">
        <v>38105</v>
      </c>
      <c r="B261" s="296" t="s">
        <v>610</v>
      </c>
      <c r="C261" s="299">
        <v>-835495</v>
      </c>
      <c r="D261" s="297">
        <v>-859324</v>
      </c>
      <c r="E261" s="297">
        <v>-308463</v>
      </c>
      <c r="F261" s="297">
        <v>451117</v>
      </c>
      <c r="G261" s="297">
        <v>0</v>
      </c>
      <c r="H261" s="297">
        <v>0</v>
      </c>
      <c r="I261" s="297">
        <v>-1552165</v>
      </c>
      <c r="J261" s="300">
        <v>14399051</v>
      </c>
      <c r="K261" s="301">
        <v>16986421</v>
      </c>
      <c r="L261" s="301">
        <v>12291810</v>
      </c>
      <c r="M261" s="301">
        <v>11887708</v>
      </c>
      <c r="N261" s="301">
        <v>17637376</v>
      </c>
      <c r="O261" s="300">
        <v>1210424.4321951</v>
      </c>
      <c r="P261" s="301">
        <v>743069.74</v>
      </c>
      <c r="Q261" s="301">
        <v>467354.69219510001</v>
      </c>
      <c r="R261" s="398">
        <v>6.8900000000000003E-2</v>
      </c>
      <c r="S261" s="399">
        <v>5.4035430000000005E-4</v>
      </c>
      <c r="T261" s="400">
        <v>14399051</v>
      </c>
      <c r="U261" s="400">
        <v>10784756.748911465</v>
      </c>
      <c r="V261" s="401">
        <v>1.3351298814832644</v>
      </c>
      <c r="W261" s="401">
        <v>0.1072915126032212</v>
      </c>
      <c r="X261" s="397">
        <v>1030272</v>
      </c>
      <c r="Y261" s="297">
        <v>274024</v>
      </c>
      <c r="Z261" s="297">
        <v>274024</v>
      </c>
      <c r="AA261" s="297">
        <v>274024</v>
      </c>
      <c r="AB261" s="297">
        <v>208200</v>
      </c>
      <c r="AC261" s="297">
        <v>0</v>
      </c>
      <c r="AD261" s="297">
        <v>0</v>
      </c>
      <c r="AE261" s="297">
        <v>1030272</v>
      </c>
      <c r="AF261" s="299">
        <v>560222</v>
      </c>
      <c r="AG261" s="299">
        <v>291835</v>
      </c>
      <c r="AH261" s="299">
        <v>159767</v>
      </c>
      <c r="AI261" s="299">
        <v>108620</v>
      </c>
      <c r="AJ261" s="299">
        <v>0</v>
      </c>
      <c r="AK261" s="299">
        <v>0</v>
      </c>
      <c r="AL261" s="299">
        <v>0</v>
      </c>
      <c r="AM261" s="297">
        <v>560222</v>
      </c>
      <c r="AN261" s="397">
        <v>1559856</v>
      </c>
      <c r="AO261" s="297">
        <v>556891</v>
      </c>
      <c r="AP261" s="297">
        <v>392542</v>
      </c>
      <c r="AQ261" s="297">
        <v>392542</v>
      </c>
      <c r="AR261" s="297">
        <v>217880</v>
      </c>
      <c r="AS261" s="297">
        <v>0</v>
      </c>
      <c r="AT261" s="297">
        <v>0</v>
      </c>
      <c r="AU261" s="297">
        <v>1559856</v>
      </c>
      <c r="AV261" s="299">
        <v>3841551</v>
      </c>
      <c r="AW261" s="297">
        <v>1445324</v>
      </c>
      <c r="AX261" s="297">
        <v>1445324</v>
      </c>
      <c r="AY261" s="297">
        <v>950903</v>
      </c>
      <c r="AZ261" s="297">
        <v>0</v>
      </c>
      <c r="BA261" s="297">
        <v>0</v>
      </c>
      <c r="BB261" s="297">
        <v>0</v>
      </c>
      <c r="BC261" s="297">
        <v>3841551</v>
      </c>
      <c r="BD261" s="397">
        <v>131041</v>
      </c>
      <c r="BE261" s="297">
        <v>44590</v>
      </c>
      <c r="BF261" s="297">
        <v>38933</v>
      </c>
      <c r="BG261" s="297">
        <v>38933</v>
      </c>
      <c r="BH261" s="297">
        <v>8585</v>
      </c>
      <c r="BI261" s="297">
        <v>0</v>
      </c>
      <c r="BJ261" s="297">
        <v>0</v>
      </c>
      <c r="BK261" s="297">
        <v>131041</v>
      </c>
      <c r="BL261" s="299">
        <v>16016</v>
      </c>
      <c r="BM261" s="297">
        <v>8008</v>
      </c>
      <c r="BN261" s="297">
        <v>8008</v>
      </c>
      <c r="BO261" s="297">
        <v>0</v>
      </c>
      <c r="BP261" s="297">
        <v>0</v>
      </c>
      <c r="BQ261" s="297">
        <v>0</v>
      </c>
      <c r="BR261" s="297">
        <v>0</v>
      </c>
      <c r="BS261" s="297">
        <v>16016</v>
      </c>
      <c r="BT261" s="397">
        <v>158562</v>
      </c>
      <c r="BU261" s="297">
        <v>48275</v>
      </c>
      <c r="BV261" s="297">
        <v>48275</v>
      </c>
      <c r="BW261" s="297">
        <v>45559</v>
      </c>
      <c r="BX261" s="297">
        <v>16452</v>
      </c>
      <c r="BY261" s="297">
        <v>0</v>
      </c>
      <c r="BZ261" s="297">
        <v>0</v>
      </c>
      <c r="CA261" s="297">
        <v>158562</v>
      </c>
      <c r="CB261" s="299">
        <v>14108</v>
      </c>
      <c r="CC261" s="297">
        <v>14108</v>
      </c>
      <c r="CD261" s="297">
        <v>0</v>
      </c>
      <c r="CE261" s="297">
        <v>0</v>
      </c>
      <c r="CF261" s="297">
        <v>0</v>
      </c>
      <c r="CG261" s="297">
        <v>0</v>
      </c>
      <c r="CH261" s="297">
        <v>0</v>
      </c>
      <c r="CI261" s="297">
        <v>14108</v>
      </c>
    </row>
    <row r="262" spans="1:87">
      <c r="A262" s="295">
        <v>38200</v>
      </c>
      <c r="B262" s="296" t="s">
        <v>611</v>
      </c>
      <c r="C262" s="299">
        <v>-4506604</v>
      </c>
      <c r="D262" s="297">
        <v>-4622415</v>
      </c>
      <c r="E262" s="297">
        <v>-1563878</v>
      </c>
      <c r="F262" s="297">
        <v>1180406</v>
      </c>
      <c r="G262" s="297">
        <v>0</v>
      </c>
      <c r="H262" s="297">
        <v>0</v>
      </c>
      <c r="I262" s="297">
        <v>-9512491</v>
      </c>
      <c r="J262" s="300">
        <v>68892841</v>
      </c>
      <c r="K262" s="301">
        <v>81272215</v>
      </c>
      <c r="L262" s="301">
        <v>58810661</v>
      </c>
      <c r="M262" s="301">
        <v>56877216</v>
      </c>
      <c r="N262" s="301">
        <v>84386736</v>
      </c>
      <c r="O262" s="300">
        <v>5791324.4207733003</v>
      </c>
      <c r="P262" s="301">
        <v>3569192.7399999998</v>
      </c>
      <c r="Q262" s="301">
        <v>2222131.6807733006</v>
      </c>
      <c r="R262" s="398">
        <v>6.8900000000000003E-2</v>
      </c>
      <c r="S262" s="399">
        <v>2.5853469E-3</v>
      </c>
      <c r="T262" s="400">
        <v>68892841</v>
      </c>
      <c r="U262" s="400">
        <v>51802507.111756161</v>
      </c>
      <c r="V262" s="401">
        <v>1.3299132578925958</v>
      </c>
      <c r="W262" s="401">
        <v>0.1072915126032212</v>
      </c>
      <c r="X262" s="397">
        <v>4629427</v>
      </c>
      <c r="Y262" s="297">
        <v>1537089</v>
      </c>
      <c r="Z262" s="297">
        <v>1537089</v>
      </c>
      <c r="AA262" s="297">
        <v>1537089</v>
      </c>
      <c r="AB262" s="297">
        <v>18160</v>
      </c>
      <c r="AC262" s="297">
        <v>0</v>
      </c>
      <c r="AD262" s="297">
        <v>0</v>
      </c>
      <c r="AE262" s="297">
        <v>4629427</v>
      </c>
      <c r="AF262" s="299">
        <v>4466552</v>
      </c>
      <c r="AG262" s="299">
        <v>2131453</v>
      </c>
      <c r="AH262" s="299">
        <v>1501369</v>
      </c>
      <c r="AI262" s="299">
        <v>833730</v>
      </c>
      <c r="AJ262" s="299">
        <v>0</v>
      </c>
      <c r="AK262" s="299">
        <v>0</v>
      </c>
      <c r="AL262" s="299">
        <v>0</v>
      </c>
      <c r="AM262" s="297">
        <v>4466552</v>
      </c>
      <c r="AN262" s="397">
        <v>7463192</v>
      </c>
      <c r="AO262" s="297">
        <v>2664465</v>
      </c>
      <c r="AP262" s="297">
        <v>1878135</v>
      </c>
      <c r="AQ262" s="297">
        <v>1878135</v>
      </c>
      <c r="AR262" s="297">
        <v>1042456</v>
      </c>
      <c r="AS262" s="297">
        <v>0</v>
      </c>
      <c r="AT262" s="297">
        <v>0</v>
      </c>
      <c r="AU262" s="297">
        <v>7463192</v>
      </c>
      <c r="AV262" s="299">
        <v>18380054</v>
      </c>
      <c r="AW262" s="297">
        <v>6915211</v>
      </c>
      <c r="AX262" s="297">
        <v>6915211</v>
      </c>
      <c r="AY262" s="297">
        <v>4549632</v>
      </c>
      <c r="AZ262" s="297">
        <v>0</v>
      </c>
      <c r="BA262" s="297">
        <v>0</v>
      </c>
      <c r="BB262" s="297">
        <v>0</v>
      </c>
      <c r="BC262" s="297">
        <v>18380054</v>
      </c>
      <c r="BD262" s="397">
        <v>626979</v>
      </c>
      <c r="BE262" s="297">
        <v>213345</v>
      </c>
      <c r="BF262" s="297">
        <v>186279</v>
      </c>
      <c r="BG262" s="297">
        <v>186279</v>
      </c>
      <c r="BH262" s="297">
        <v>41076</v>
      </c>
      <c r="BI262" s="297">
        <v>0</v>
      </c>
      <c r="BJ262" s="297">
        <v>0</v>
      </c>
      <c r="BK262" s="297">
        <v>626979</v>
      </c>
      <c r="BL262" s="299">
        <v>76626</v>
      </c>
      <c r="BM262" s="297">
        <v>38313</v>
      </c>
      <c r="BN262" s="297">
        <v>38313</v>
      </c>
      <c r="BO262" s="297">
        <v>0</v>
      </c>
      <c r="BP262" s="297">
        <v>0</v>
      </c>
      <c r="BQ262" s="297">
        <v>0</v>
      </c>
      <c r="BR262" s="297">
        <v>0</v>
      </c>
      <c r="BS262" s="297">
        <v>76626</v>
      </c>
      <c r="BT262" s="397">
        <v>758645</v>
      </c>
      <c r="BU262" s="297">
        <v>230975</v>
      </c>
      <c r="BV262" s="297">
        <v>230975</v>
      </c>
      <c r="BW262" s="297">
        <v>217981</v>
      </c>
      <c r="BX262" s="297">
        <v>78713</v>
      </c>
      <c r="BY262" s="297">
        <v>0</v>
      </c>
      <c r="BZ262" s="297">
        <v>0</v>
      </c>
      <c r="CA262" s="297">
        <v>758645</v>
      </c>
      <c r="CB262" s="299">
        <v>67501</v>
      </c>
      <c r="CC262" s="297">
        <v>67501</v>
      </c>
      <c r="CD262" s="297">
        <v>0</v>
      </c>
      <c r="CE262" s="297">
        <v>0</v>
      </c>
      <c r="CF262" s="297">
        <v>0</v>
      </c>
      <c r="CG262" s="297">
        <v>0</v>
      </c>
      <c r="CH262" s="297">
        <v>0</v>
      </c>
      <c r="CI262" s="297">
        <v>67501</v>
      </c>
    </row>
    <row r="263" spans="1:87">
      <c r="A263" s="295">
        <v>38205</v>
      </c>
      <c r="B263" s="296" t="s">
        <v>612</v>
      </c>
      <c r="C263" s="299">
        <v>-502071</v>
      </c>
      <c r="D263" s="297">
        <v>-593947</v>
      </c>
      <c r="E263" s="297">
        <v>-328501</v>
      </c>
      <c r="F263" s="297">
        <v>282583</v>
      </c>
      <c r="G263" s="297">
        <v>0</v>
      </c>
      <c r="H263" s="297">
        <v>0</v>
      </c>
      <c r="I263" s="297">
        <v>-1141936</v>
      </c>
      <c r="J263" s="300">
        <v>10324636</v>
      </c>
      <c r="K263" s="301">
        <v>12179873</v>
      </c>
      <c r="L263" s="301">
        <v>8813669</v>
      </c>
      <c r="M263" s="301">
        <v>8523912</v>
      </c>
      <c r="N263" s="301">
        <v>12646631</v>
      </c>
      <c r="O263" s="300">
        <v>867917.70084379998</v>
      </c>
      <c r="P263" s="301">
        <v>537581.89</v>
      </c>
      <c r="Q263" s="301">
        <v>330335.81084379996</v>
      </c>
      <c r="R263" s="398">
        <v>6.8900000000000003E-2</v>
      </c>
      <c r="S263" s="399">
        <v>3.8745339999999998E-4</v>
      </c>
      <c r="T263" s="400">
        <v>10324636</v>
      </c>
      <c r="U263" s="400">
        <v>7802349.6371552972</v>
      </c>
      <c r="V263" s="401">
        <v>1.3232726653050013</v>
      </c>
      <c r="W263" s="401">
        <v>0.1072915126032212</v>
      </c>
      <c r="X263" s="397">
        <v>619344</v>
      </c>
      <c r="Y263" s="297">
        <v>201269</v>
      </c>
      <c r="Z263" s="297">
        <v>201269</v>
      </c>
      <c r="AA263" s="297">
        <v>108403</v>
      </c>
      <c r="AB263" s="297">
        <v>108403</v>
      </c>
      <c r="AC263" s="297">
        <v>0</v>
      </c>
      <c r="AD263" s="297">
        <v>0</v>
      </c>
      <c r="AE263" s="297">
        <v>619344</v>
      </c>
      <c r="AF263" s="299">
        <v>311280</v>
      </c>
      <c r="AG263" s="299">
        <v>117032</v>
      </c>
      <c r="AH263" s="299">
        <v>97124</v>
      </c>
      <c r="AI263" s="299">
        <v>97124</v>
      </c>
      <c r="AJ263" s="299">
        <v>0</v>
      </c>
      <c r="AK263" s="299">
        <v>0</v>
      </c>
      <c r="AL263" s="299">
        <v>0</v>
      </c>
      <c r="AM263" s="297">
        <v>311280</v>
      </c>
      <c r="AN263" s="397">
        <v>1118472</v>
      </c>
      <c r="AO263" s="297">
        <v>399310</v>
      </c>
      <c r="AP263" s="297">
        <v>281467</v>
      </c>
      <c r="AQ263" s="297">
        <v>281467</v>
      </c>
      <c r="AR263" s="297">
        <v>156228</v>
      </c>
      <c r="AS263" s="297">
        <v>0</v>
      </c>
      <c r="AT263" s="297">
        <v>0</v>
      </c>
      <c r="AU263" s="297">
        <v>1118472</v>
      </c>
      <c r="AV263" s="299">
        <v>2754530</v>
      </c>
      <c r="AW263" s="297">
        <v>1036349</v>
      </c>
      <c r="AX263" s="297">
        <v>1036349</v>
      </c>
      <c r="AY263" s="297">
        <v>681831</v>
      </c>
      <c r="AZ263" s="297">
        <v>0</v>
      </c>
      <c r="BA263" s="297">
        <v>0</v>
      </c>
      <c r="BB263" s="297">
        <v>0</v>
      </c>
      <c r="BC263" s="297">
        <v>2754530</v>
      </c>
      <c r="BD263" s="397">
        <v>93963</v>
      </c>
      <c r="BE263" s="297">
        <v>31973</v>
      </c>
      <c r="BF263" s="297">
        <v>27917</v>
      </c>
      <c r="BG263" s="297">
        <v>27917</v>
      </c>
      <c r="BH263" s="297">
        <v>6156</v>
      </c>
      <c r="BI263" s="297">
        <v>0</v>
      </c>
      <c r="BJ263" s="297">
        <v>0</v>
      </c>
      <c r="BK263" s="297">
        <v>93963</v>
      </c>
      <c r="BL263" s="299">
        <v>11484</v>
      </c>
      <c r="BM263" s="297">
        <v>5742</v>
      </c>
      <c r="BN263" s="297">
        <v>5742</v>
      </c>
      <c r="BO263" s="297">
        <v>0</v>
      </c>
      <c r="BP263" s="297">
        <v>0</v>
      </c>
      <c r="BQ263" s="297">
        <v>0</v>
      </c>
      <c r="BR263" s="297">
        <v>0</v>
      </c>
      <c r="BS263" s="297">
        <v>11484</v>
      </c>
      <c r="BT263" s="397">
        <v>113694</v>
      </c>
      <c r="BU263" s="297">
        <v>34615</v>
      </c>
      <c r="BV263" s="297">
        <v>34615</v>
      </c>
      <c r="BW263" s="297">
        <v>32668</v>
      </c>
      <c r="BX263" s="297">
        <v>11796</v>
      </c>
      <c r="BY263" s="297">
        <v>0</v>
      </c>
      <c r="BZ263" s="297">
        <v>0</v>
      </c>
      <c r="CA263" s="297">
        <v>113694</v>
      </c>
      <c r="CB263" s="299">
        <v>10116</v>
      </c>
      <c r="CC263" s="297">
        <v>10116</v>
      </c>
      <c r="CD263" s="297">
        <v>0</v>
      </c>
      <c r="CE263" s="297">
        <v>0</v>
      </c>
      <c r="CF263" s="297">
        <v>0</v>
      </c>
      <c r="CG263" s="297">
        <v>0</v>
      </c>
      <c r="CH263" s="297">
        <v>0</v>
      </c>
      <c r="CI263" s="297">
        <v>10116</v>
      </c>
    </row>
    <row r="264" spans="1:87">
      <c r="A264" s="295">
        <v>38210</v>
      </c>
      <c r="B264" s="296" t="s">
        <v>613</v>
      </c>
      <c r="C264" s="299">
        <v>-1659794</v>
      </c>
      <c r="D264" s="297">
        <v>-1702728</v>
      </c>
      <c r="E264" s="297">
        <v>-533720</v>
      </c>
      <c r="F264" s="297">
        <v>510995</v>
      </c>
      <c r="G264" s="297">
        <v>0</v>
      </c>
      <c r="H264" s="297">
        <v>0</v>
      </c>
      <c r="I264" s="297">
        <v>-3385247</v>
      </c>
      <c r="J264" s="300">
        <v>27173177</v>
      </c>
      <c r="K264" s="301">
        <v>32055933</v>
      </c>
      <c r="L264" s="301">
        <v>23196496</v>
      </c>
      <c r="M264" s="301">
        <v>22433894</v>
      </c>
      <c r="N264" s="301">
        <v>33284384</v>
      </c>
      <c r="O264" s="300">
        <v>2284253.1006042999</v>
      </c>
      <c r="P264" s="301">
        <v>1345783.58</v>
      </c>
      <c r="Q264" s="301">
        <v>938469.52060429985</v>
      </c>
      <c r="R264" s="398">
        <v>6.8900000000000003E-2</v>
      </c>
      <c r="S264" s="399">
        <v>1.0197298999999999E-3</v>
      </c>
      <c r="T264" s="400">
        <v>27173177</v>
      </c>
      <c r="U264" s="400">
        <v>19532417.706821479</v>
      </c>
      <c r="V264" s="401">
        <v>1.3911834882842011</v>
      </c>
      <c r="W264" s="401">
        <v>0.1072915126032212</v>
      </c>
      <c r="X264" s="397">
        <v>2014976</v>
      </c>
      <c r="Y264" s="297">
        <v>654134</v>
      </c>
      <c r="Z264" s="297">
        <v>654134</v>
      </c>
      <c r="AA264" s="297">
        <v>654134</v>
      </c>
      <c r="AB264" s="297">
        <v>52574</v>
      </c>
      <c r="AC264" s="297">
        <v>0</v>
      </c>
      <c r="AD264" s="297">
        <v>0</v>
      </c>
      <c r="AE264" s="297">
        <v>2014976</v>
      </c>
      <c r="AF264" s="299">
        <v>1584000</v>
      </c>
      <c r="AG264" s="299">
        <v>770836</v>
      </c>
      <c r="AH264" s="299">
        <v>519569</v>
      </c>
      <c r="AI264" s="299">
        <v>293595</v>
      </c>
      <c r="AJ264" s="299">
        <v>0</v>
      </c>
      <c r="AK264" s="299">
        <v>0</v>
      </c>
      <c r="AL264" s="299">
        <v>0</v>
      </c>
      <c r="AM264" s="297">
        <v>1584000</v>
      </c>
      <c r="AN264" s="397">
        <v>2943682</v>
      </c>
      <c r="AO264" s="297">
        <v>1050936</v>
      </c>
      <c r="AP264" s="297">
        <v>740787</v>
      </c>
      <c r="AQ264" s="297">
        <v>740787</v>
      </c>
      <c r="AR264" s="297">
        <v>411173</v>
      </c>
      <c r="AS264" s="297">
        <v>0</v>
      </c>
      <c r="AT264" s="297">
        <v>0</v>
      </c>
      <c r="AU264" s="297">
        <v>2943682</v>
      </c>
      <c r="AV264" s="299">
        <v>7249584</v>
      </c>
      <c r="AW264" s="297">
        <v>2727544</v>
      </c>
      <c r="AX264" s="297">
        <v>2727544</v>
      </c>
      <c r="AY264" s="297">
        <v>1794496</v>
      </c>
      <c r="AZ264" s="297">
        <v>0</v>
      </c>
      <c r="BA264" s="297">
        <v>0</v>
      </c>
      <c r="BB264" s="297">
        <v>0</v>
      </c>
      <c r="BC264" s="297">
        <v>7249584</v>
      </c>
      <c r="BD264" s="397">
        <v>247296</v>
      </c>
      <c r="BE264" s="297">
        <v>84149</v>
      </c>
      <c r="BF264" s="297">
        <v>73473</v>
      </c>
      <c r="BG264" s="297">
        <v>73473</v>
      </c>
      <c r="BH264" s="297">
        <v>16201</v>
      </c>
      <c r="BI264" s="297">
        <v>0</v>
      </c>
      <c r="BJ264" s="297">
        <v>0</v>
      </c>
      <c r="BK264" s="297">
        <v>247296</v>
      </c>
      <c r="BL264" s="299">
        <v>30224</v>
      </c>
      <c r="BM264" s="297">
        <v>15112</v>
      </c>
      <c r="BN264" s="297">
        <v>15112</v>
      </c>
      <c r="BO264" s="297">
        <v>0</v>
      </c>
      <c r="BP264" s="297">
        <v>0</v>
      </c>
      <c r="BQ264" s="297">
        <v>0</v>
      </c>
      <c r="BR264" s="297">
        <v>0</v>
      </c>
      <c r="BS264" s="297">
        <v>30224</v>
      </c>
      <c r="BT264" s="397">
        <v>299230</v>
      </c>
      <c r="BU264" s="297">
        <v>91103</v>
      </c>
      <c r="BV264" s="297">
        <v>91103</v>
      </c>
      <c r="BW264" s="297">
        <v>85977</v>
      </c>
      <c r="BX264" s="297">
        <v>31047</v>
      </c>
      <c r="BY264" s="297">
        <v>0</v>
      </c>
      <c r="BZ264" s="297">
        <v>0</v>
      </c>
      <c r="CA264" s="297">
        <v>299230</v>
      </c>
      <c r="CB264" s="299">
        <v>26624</v>
      </c>
      <c r="CC264" s="297">
        <v>26624</v>
      </c>
      <c r="CD264" s="297">
        <v>0</v>
      </c>
      <c r="CE264" s="297">
        <v>0</v>
      </c>
      <c r="CF264" s="297">
        <v>0</v>
      </c>
      <c r="CG264" s="297">
        <v>0</v>
      </c>
      <c r="CH264" s="297">
        <v>0</v>
      </c>
      <c r="CI264" s="297">
        <v>26624</v>
      </c>
    </row>
    <row r="265" spans="1:87">
      <c r="A265" s="295">
        <v>38300</v>
      </c>
      <c r="B265" s="296" t="s">
        <v>614</v>
      </c>
      <c r="C265" s="299">
        <v>-4089538</v>
      </c>
      <c r="D265" s="297">
        <v>-3833894</v>
      </c>
      <c r="E265" s="297">
        <v>-1953007</v>
      </c>
      <c r="F265" s="297">
        <v>446246</v>
      </c>
      <c r="G265" s="297">
        <v>0</v>
      </c>
      <c r="H265" s="297">
        <v>0</v>
      </c>
      <c r="I265" s="297">
        <v>-9430193</v>
      </c>
      <c r="J265" s="300">
        <v>52087721</v>
      </c>
      <c r="K265" s="301">
        <v>61447379</v>
      </c>
      <c r="L265" s="301">
        <v>44464901</v>
      </c>
      <c r="M265" s="301">
        <v>43003083</v>
      </c>
      <c r="N265" s="301">
        <v>63802171</v>
      </c>
      <c r="O265" s="300">
        <v>4378639.1938943006</v>
      </c>
      <c r="P265" s="301">
        <v>2610401.92</v>
      </c>
      <c r="Q265" s="301">
        <v>1768237.2738943007</v>
      </c>
      <c r="R265" s="398">
        <v>6.8900000000000003E-2</v>
      </c>
      <c r="S265" s="399">
        <v>1.9546999000000002E-3</v>
      </c>
      <c r="T265" s="400">
        <v>52087721</v>
      </c>
      <c r="U265" s="400">
        <v>37886820.319303334</v>
      </c>
      <c r="V265" s="401">
        <v>1.3748242940688613</v>
      </c>
      <c r="W265" s="401">
        <v>0.1072915126032212</v>
      </c>
      <c r="X265" s="397">
        <v>3042375</v>
      </c>
      <c r="Y265" s="297">
        <v>1014125</v>
      </c>
      <c r="Z265" s="297">
        <v>1014125</v>
      </c>
      <c r="AA265" s="297">
        <v>1014125</v>
      </c>
      <c r="AB265" s="297">
        <v>0</v>
      </c>
      <c r="AC265" s="297">
        <v>0</v>
      </c>
      <c r="AD265" s="297">
        <v>0</v>
      </c>
      <c r="AE265" s="297">
        <v>3042375</v>
      </c>
      <c r="AF265" s="299">
        <v>5157327</v>
      </c>
      <c r="AG265" s="299">
        <v>2145741</v>
      </c>
      <c r="AH265" s="299">
        <v>1326149</v>
      </c>
      <c r="AI265" s="299">
        <v>1252945</v>
      </c>
      <c r="AJ265" s="299">
        <v>432492</v>
      </c>
      <c r="AK265" s="299">
        <v>0</v>
      </c>
      <c r="AL265" s="299">
        <v>0</v>
      </c>
      <c r="AM265" s="297">
        <v>5157327</v>
      </c>
      <c r="AN265" s="397">
        <v>5642686</v>
      </c>
      <c r="AO265" s="297">
        <v>2014519</v>
      </c>
      <c r="AP265" s="297">
        <v>1419999</v>
      </c>
      <c r="AQ265" s="297">
        <v>1419999</v>
      </c>
      <c r="AR265" s="297">
        <v>788169</v>
      </c>
      <c r="AS265" s="297">
        <v>0</v>
      </c>
      <c r="AT265" s="297">
        <v>0</v>
      </c>
      <c r="AU265" s="297">
        <v>5642686</v>
      </c>
      <c r="AV265" s="299">
        <v>13896584</v>
      </c>
      <c r="AW265" s="297">
        <v>5228375</v>
      </c>
      <c r="AX265" s="297">
        <v>5228375</v>
      </c>
      <c r="AY265" s="297">
        <v>3439834</v>
      </c>
      <c r="AZ265" s="297">
        <v>0</v>
      </c>
      <c r="BA265" s="297">
        <v>0</v>
      </c>
      <c r="BB265" s="297">
        <v>0</v>
      </c>
      <c r="BC265" s="297">
        <v>13896584</v>
      </c>
      <c r="BD265" s="397">
        <v>474037</v>
      </c>
      <c r="BE265" s="297">
        <v>161303</v>
      </c>
      <c r="BF265" s="297">
        <v>140839</v>
      </c>
      <c r="BG265" s="297">
        <v>140839</v>
      </c>
      <c r="BH265" s="297">
        <v>31056</v>
      </c>
      <c r="BI265" s="297">
        <v>0</v>
      </c>
      <c r="BJ265" s="297">
        <v>0</v>
      </c>
      <c r="BK265" s="297">
        <v>474037</v>
      </c>
      <c r="BL265" s="299">
        <v>57934</v>
      </c>
      <c r="BM265" s="297">
        <v>28967</v>
      </c>
      <c r="BN265" s="297">
        <v>28967</v>
      </c>
      <c r="BO265" s="297">
        <v>0</v>
      </c>
      <c r="BP265" s="297">
        <v>0</v>
      </c>
      <c r="BQ265" s="297">
        <v>0</v>
      </c>
      <c r="BR265" s="297">
        <v>0</v>
      </c>
      <c r="BS265" s="297">
        <v>57934</v>
      </c>
      <c r="BT265" s="397">
        <v>573588</v>
      </c>
      <c r="BU265" s="297">
        <v>174633</v>
      </c>
      <c r="BV265" s="297">
        <v>174633</v>
      </c>
      <c r="BW265" s="297">
        <v>164808</v>
      </c>
      <c r="BX265" s="297">
        <v>59513</v>
      </c>
      <c r="BY265" s="297">
        <v>0</v>
      </c>
      <c r="BZ265" s="297">
        <v>0</v>
      </c>
      <c r="CA265" s="297">
        <v>573588</v>
      </c>
      <c r="CB265" s="299">
        <v>51035</v>
      </c>
      <c r="CC265" s="297">
        <v>51035</v>
      </c>
      <c r="CD265" s="297">
        <v>0</v>
      </c>
      <c r="CE265" s="297">
        <v>0</v>
      </c>
      <c r="CF265" s="297">
        <v>0</v>
      </c>
      <c r="CG265" s="297">
        <v>0</v>
      </c>
      <c r="CH265" s="297">
        <v>0</v>
      </c>
      <c r="CI265" s="297">
        <v>51035</v>
      </c>
    </row>
    <row r="266" spans="1:87">
      <c r="A266" s="295">
        <v>38400</v>
      </c>
      <c r="B266" s="296" t="s">
        <v>615</v>
      </c>
      <c r="C266" s="299">
        <v>-4280382</v>
      </c>
      <c r="D266" s="297">
        <v>-3932890</v>
      </c>
      <c r="E266" s="297">
        <v>-2140209</v>
      </c>
      <c r="F266" s="297">
        <v>1626054</v>
      </c>
      <c r="G266" s="297">
        <v>0</v>
      </c>
      <c r="H266" s="297">
        <v>0</v>
      </c>
      <c r="I266" s="297">
        <v>-8727427</v>
      </c>
      <c r="J266" s="300">
        <v>69698025</v>
      </c>
      <c r="K266" s="301">
        <v>82222082</v>
      </c>
      <c r="L266" s="301">
        <v>59498010</v>
      </c>
      <c r="M266" s="301">
        <v>57541968</v>
      </c>
      <c r="N266" s="301">
        <v>85373005</v>
      </c>
      <c r="O266" s="300">
        <v>5859010.4310967</v>
      </c>
      <c r="P266" s="301">
        <v>3482868.56</v>
      </c>
      <c r="Q266" s="301">
        <v>2376141.8710967</v>
      </c>
      <c r="R266" s="398">
        <v>6.8900000000000003E-2</v>
      </c>
      <c r="S266" s="399">
        <v>2.6155631E-3</v>
      </c>
      <c r="T266" s="400">
        <v>69698025</v>
      </c>
      <c r="U266" s="400">
        <v>50549616.255442671</v>
      </c>
      <c r="V266" s="401">
        <v>1.3788042355810293</v>
      </c>
      <c r="W266" s="401">
        <v>0.1072915126032212</v>
      </c>
      <c r="X266" s="397">
        <v>5280479</v>
      </c>
      <c r="Y266" s="297">
        <v>1818805</v>
      </c>
      <c r="Z266" s="297">
        <v>1818805</v>
      </c>
      <c r="AA266" s="297">
        <v>1192644</v>
      </c>
      <c r="AB266" s="297">
        <v>450225</v>
      </c>
      <c r="AC266" s="297">
        <v>0</v>
      </c>
      <c r="AD266" s="297">
        <v>0</v>
      </c>
      <c r="AE266" s="297">
        <v>5280479</v>
      </c>
      <c r="AF266" s="299">
        <v>4219459</v>
      </c>
      <c r="AG266" s="299">
        <v>2141223</v>
      </c>
      <c r="AH266" s="299">
        <v>1039118</v>
      </c>
      <c r="AI266" s="299">
        <v>1039118</v>
      </c>
      <c r="AJ266" s="299">
        <v>0</v>
      </c>
      <c r="AK266" s="299">
        <v>0</v>
      </c>
      <c r="AL266" s="299">
        <v>0</v>
      </c>
      <c r="AM266" s="297">
        <v>4219459</v>
      </c>
      <c r="AN266" s="397">
        <v>7550418</v>
      </c>
      <c r="AO266" s="297">
        <v>2695606</v>
      </c>
      <c r="AP266" s="297">
        <v>1900086</v>
      </c>
      <c r="AQ266" s="297">
        <v>1900086</v>
      </c>
      <c r="AR266" s="297">
        <v>1054640</v>
      </c>
      <c r="AS266" s="297">
        <v>0</v>
      </c>
      <c r="AT266" s="297">
        <v>0</v>
      </c>
      <c r="AU266" s="297">
        <v>7550418</v>
      </c>
      <c r="AV266" s="299">
        <v>18594871</v>
      </c>
      <c r="AW266" s="297">
        <v>6996032</v>
      </c>
      <c r="AX266" s="297">
        <v>6996032</v>
      </c>
      <c r="AY266" s="297">
        <v>4602806</v>
      </c>
      <c r="AZ266" s="297">
        <v>0</v>
      </c>
      <c r="BA266" s="297">
        <v>0</v>
      </c>
      <c r="BB266" s="297">
        <v>0</v>
      </c>
      <c r="BC266" s="297">
        <v>18594871</v>
      </c>
      <c r="BD266" s="397">
        <v>634306</v>
      </c>
      <c r="BE266" s="297">
        <v>215838</v>
      </c>
      <c r="BF266" s="297">
        <v>188456</v>
      </c>
      <c r="BG266" s="297">
        <v>188456</v>
      </c>
      <c r="BH266" s="297">
        <v>41556</v>
      </c>
      <c r="BI266" s="297">
        <v>0</v>
      </c>
      <c r="BJ266" s="297">
        <v>0</v>
      </c>
      <c r="BK266" s="297">
        <v>634306</v>
      </c>
      <c r="BL266" s="299">
        <v>77522</v>
      </c>
      <c r="BM266" s="297">
        <v>38761</v>
      </c>
      <c r="BN266" s="297">
        <v>38761</v>
      </c>
      <c r="BO266" s="297">
        <v>0</v>
      </c>
      <c r="BP266" s="297">
        <v>0</v>
      </c>
      <c r="BQ266" s="297">
        <v>0</v>
      </c>
      <c r="BR266" s="297">
        <v>0</v>
      </c>
      <c r="BS266" s="297">
        <v>77522</v>
      </c>
      <c r="BT266" s="397">
        <v>767512</v>
      </c>
      <c r="BU266" s="297">
        <v>233675</v>
      </c>
      <c r="BV266" s="297">
        <v>233675</v>
      </c>
      <c r="BW266" s="297">
        <v>220528</v>
      </c>
      <c r="BX266" s="297">
        <v>79633</v>
      </c>
      <c r="BY266" s="297">
        <v>0</v>
      </c>
      <c r="BZ266" s="297">
        <v>0</v>
      </c>
      <c r="CA266" s="297">
        <v>767512</v>
      </c>
      <c r="CB266" s="299">
        <v>68290</v>
      </c>
      <c r="CC266" s="297">
        <v>68290</v>
      </c>
      <c r="CD266" s="297">
        <v>0</v>
      </c>
      <c r="CE266" s="297">
        <v>0</v>
      </c>
      <c r="CF266" s="297">
        <v>0</v>
      </c>
      <c r="CG266" s="297">
        <v>0</v>
      </c>
      <c r="CH266" s="297">
        <v>0</v>
      </c>
      <c r="CI266" s="297">
        <v>68290</v>
      </c>
    </row>
    <row r="267" spans="1:87">
      <c r="A267" s="295">
        <v>38402</v>
      </c>
      <c r="B267" s="296" t="s">
        <v>616</v>
      </c>
      <c r="C267" s="299">
        <v>-283884</v>
      </c>
      <c r="D267" s="297">
        <v>-462532</v>
      </c>
      <c r="E267" s="297">
        <v>-229081</v>
      </c>
      <c r="F267" s="297">
        <v>86233</v>
      </c>
      <c r="G267" s="297">
        <v>0</v>
      </c>
      <c r="H267" s="297">
        <v>0</v>
      </c>
      <c r="I267" s="297">
        <v>-889264</v>
      </c>
      <c r="J267" s="300">
        <v>5021875</v>
      </c>
      <c r="K267" s="301">
        <v>5924258</v>
      </c>
      <c r="L267" s="301">
        <v>4286945</v>
      </c>
      <c r="M267" s="301">
        <v>4146008</v>
      </c>
      <c r="N267" s="301">
        <v>6151287</v>
      </c>
      <c r="O267" s="300">
        <v>422152.8540091</v>
      </c>
      <c r="P267" s="301">
        <v>234248.67000000004</v>
      </c>
      <c r="Q267" s="301">
        <v>187904.18400909996</v>
      </c>
      <c r="R267" s="398">
        <v>6.8900000000000003E-2</v>
      </c>
      <c r="S267" s="399">
        <v>1.8845630000000001E-4</v>
      </c>
      <c r="T267" s="400">
        <v>5021875</v>
      </c>
      <c r="U267" s="400">
        <v>3399835.5587808425</v>
      </c>
      <c r="V267" s="401">
        <v>1.4770934985457973</v>
      </c>
      <c r="W267" s="401">
        <v>0.1072915126032212</v>
      </c>
      <c r="X267" s="397">
        <v>130325</v>
      </c>
      <c r="Y267" s="297">
        <v>125789</v>
      </c>
      <c r="Z267" s="297">
        <v>1512</v>
      </c>
      <c r="AA267" s="297">
        <v>1512</v>
      </c>
      <c r="AB267" s="297">
        <v>1512</v>
      </c>
      <c r="AC267" s="297">
        <v>0</v>
      </c>
      <c r="AD267" s="297">
        <v>0</v>
      </c>
      <c r="AE267" s="297">
        <v>130325</v>
      </c>
      <c r="AF267" s="299">
        <v>314313</v>
      </c>
      <c r="AG267" s="299">
        <v>124494</v>
      </c>
      <c r="AH267" s="299">
        <v>124494</v>
      </c>
      <c r="AI267" s="299">
        <v>65325</v>
      </c>
      <c r="AJ267" s="299">
        <v>0</v>
      </c>
      <c r="AK267" s="299">
        <v>0</v>
      </c>
      <c r="AL267" s="299">
        <v>0</v>
      </c>
      <c r="AM267" s="297">
        <v>314313</v>
      </c>
      <c r="AN267" s="397">
        <v>544022</v>
      </c>
      <c r="AO267" s="297">
        <v>194224</v>
      </c>
      <c r="AP267" s="297">
        <v>136905</v>
      </c>
      <c r="AQ267" s="297">
        <v>136905</v>
      </c>
      <c r="AR267" s="297">
        <v>75989</v>
      </c>
      <c r="AS267" s="297">
        <v>0</v>
      </c>
      <c r="AT267" s="297">
        <v>0</v>
      </c>
      <c r="AU267" s="297">
        <v>544022</v>
      </c>
      <c r="AV267" s="299">
        <v>1339796</v>
      </c>
      <c r="AW267" s="297">
        <v>504077</v>
      </c>
      <c r="AX267" s="297">
        <v>504077</v>
      </c>
      <c r="AY267" s="297">
        <v>331641</v>
      </c>
      <c r="AZ267" s="297">
        <v>0</v>
      </c>
      <c r="BA267" s="297">
        <v>0</v>
      </c>
      <c r="BB267" s="297">
        <v>0</v>
      </c>
      <c r="BC267" s="297">
        <v>1339796</v>
      </c>
      <c r="BD267" s="397">
        <v>45704</v>
      </c>
      <c r="BE267" s="297">
        <v>15552</v>
      </c>
      <c r="BF267" s="297">
        <v>13579</v>
      </c>
      <c r="BG267" s="297">
        <v>13579</v>
      </c>
      <c r="BH267" s="297">
        <v>2994</v>
      </c>
      <c r="BI267" s="297">
        <v>0</v>
      </c>
      <c r="BJ267" s="297">
        <v>0</v>
      </c>
      <c r="BK267" s="297">
        <v>45704</v>
      </c>
      <c r="BL267" s="299">
        <v>5586</v>
      </c>
      <c r="BM267" s="297">
        <v>2793</v>
      </c>
      <c r="BN267" s="297">
        <v>2793</v>
      </c>
      <c r="BO267" s="297">
        <v>0</v>
      </c>
      <c r="BP267" s="297">
        <v>0</v>
      </c>
      <c r="BQ267" s="297">
        <v>0</v>
      </c>
      <c r="BR267" s="297">
        <v>0</v>
      </c>
      <c r="BS267" s="297">
        <v>5586</v>
      </c>
      <c r="BT267" s="397">
        <v>55301</v>
      </c>
      <c r="BU267" s="297">
        <v>16837</v>
      </c>
      <c r="BV267" s="297">
        <v>16837</v>
      </c>
      <c r="BW267" s="297">
        <v>15889</v>
      </c>
      <c r="BX267" s="297">
        <v>5738</v>
      </c>
      <c r="BY267" s="297">
        <v>0</v>
      </c>
      <c r="BZ267" s="297">
        <v>0</v>
      </c>
      <c r="CA267" s="297">
        <v>55301</v>
      </c>
      <c r="CB267" s="299">
        <v>4920</v>
      </c>
      <c r="CC267" s="297">
        <v>4920</v>
      </c>
      <c r="CD267" s="297">
        <v>0</v>
      </c>
      <c r="CE267" s="297">
        <v>0</v>
      </c>
      <c r="CF267" s="297">
        <v>0</v>
      </c>
      <c r="CG267" s="297">
        <v>0</v>
      </c>
      <c r="CH267" s="297">
        <v>0</v>
      </c>
      <c r="CI267" s="297">
        <v>4920</v>
      </c>
    </row>
    <row r="268" spans="1:87">
      <c r="A268" s="295">
        <v>38405</v>
      </c>
      <c r="B268" s="296" t="s">
        <v>617</v>
      </c>
      <c r="C268" s="299">
        <v>-1532863</v>
      </c>
      <c r="D268" s="297">
        <v>-1234164</v>
      </c>
      <c r="E268" s="297">
        <v>-573139</v>
      </c>
      <c r="F268" s="297">
        <v>399221</v>
      </c>
      <c r="G268" s="297">
        <v>0</v>
      </c>
      <c r="H268" s="297">
        <v>0</v>
      </c>
      <c r="I268" s="297">
        <v>-2940945</v>
      </c>
      <c r="J268" s="300">
        <v>16613508</v>
      </c>
      <c r="K268" s="301">
        <v>19598794</v>
      </c>
      <c r="L268" s="301">
        <v>14182191</v>
      </c>
      <c r="M268" s="301">
        <v>13715941</v>
      </c>
      <c r="N268" s="301">
        <v>20349861</v>
      </c>
      <c r="O268" s="300">
        <v>1396577.8730148</v>
      </c>
      <c r="P268" s="301">
        <v>838298.81000000017</v>
      </c>
      <c r="Q268" s="301">
        <v>558279.06301479985</v>
      </c>
      <c r="R268" s="398">
        <v>6.8900000000000003E-2</v>
      </c>
      <c r="S268" s="399">
        <v>6.2345640000000002E-4</v>
      </c>
      <c r="T268" s="400">
        <v>16613508</v>
      </c>
      <c r="U268" s="400">
        <v>12166891.291727142</v>
      </c>
      <c r="V268" s="401">
        <v>1.3654685984822046</v>
      </c>
      <c r="W268" s="401">
        <v>0.1072915126032212</v>
      </c>
      <c r="X268" s="397">
        <v>528913</v>
      </c>
      <c r="Y268" s="297">
        <v>136656</v>
      </c>
      <c r="Z268" s="297">
        <v>136656</v>
      </c>
      <c r="AA268" s="297">
        <v>136656</v>
      </c>
      <c r="AB268" s="297">
        <v>118945</v>
      </c>
      <c r="AC268" s="297">
        <v>0</v>
      </c>
      <c r="AD268" s="297">
        <v>0</v>
      </c>
      <c r="AE268" s="297">
        <v>528913</v>
      </c>
      <c r="AF268" s="299">
        <v>1136644</v>
      </c>
      <c r="AG268" s="299">
        <v>726082</v>
      </c>
      <c r="AH268" s="299">
        <v>247511</v>
      </c>
      <c r="AI268" s="299">
        <v>163051</v>
      </c>
      <c r="AJ268" s="299">
        <v>0</v>
      </c>
      <c r="AK268" s="299">
        <v>0</v>
      </c>
      <c r="AL268" s="299">
        <v>0</v>
      </c>
      <c r="AM268" s="297">
        <v>1136644</v>
      </c>
      <c r="AN268" s="397">
        <v>1799749</v>
      </c>
      <c r="AO268" s="297">
        <v>642536</v>
      </c>
      <c r="AP268" s="297">
        <v>452912</v>
      </c>
      <c r="AQ268" s="297">
        <v>452912</v>
      </c>
      <c r="AR268" s="297">
        <v>251388</v>
      </c>
      <c r="AS268" s="297">
        <v>0</v>
      </c>
      <c r="AT268" s="297">
        <v>0</v>
      </c>
      <c r="AU268" s="297">
        <v>1799749</v>
      </c>
      <c r="AV268" s="299">
        <v>4432350</v>
      </c>
      <c r="AW268" s="297">
        <v>1667603</v>
      </c>
      <c r="AX268" s="297">
        <v>1667603</v>
      </c>
      <c r="AY268" s="297">
        <v>1097144</v>
      </c>
      <c r="AZ268" s="297">
        <v>0</v>
      </c>
      <c r="BA268" s="297">
        <v>0</v>
      </c>
      <c r="BB268" s="297">
        <v>0</v>
      </c>
      <c r="BC268" s="297">
        <v>4432350</v>
      </c>
      <c r="BD268" s="397">
        <v>151195</v>
      </c>
      <c r="BE268" s="297">
        <v>51448</v>
      </c>
      <c r="BF268" s="297">
        <v>44921</v>
      </c>
      <c r="BG268" s="297">
        <v>44921</v>
      </c>
      <c r="BH268" s="297">
        <v>9905</v>
      </c>
      <c r="BI268" s="297">
        <v>0</v>
      </c>
      <c r="BJ268" s="297">
        <v>0</v>
      </c>
      <c r="BK268" s="297">
        <v>151195</v>
      </c>
      <c r="BL268" s="299">
        <v>18478</v>
      </c>
      <c r="BM268" s="297">
        <v>9239</v>
      </c>
      <c r="BN268" s="297">
        <v>9239</v>
      </c>
      <c r="BO268" s="297">
        <v>0</v>
      </c>
      <c r="BP268" s="297">
        <v>0</v>
      </c>
      <c r="BQ268" s="297">
        <v>0</v>
      </c>
      <c r="BR268" s="297">
        <v>0</v>
      </c>
      <c r="BS268" s="297">
        <v>18478</v>
      </c>
      <c r="BT268" s="397">
        <v>182947</v>
      </c>
      <c r="BU268" s="297">
        <v>55700</v>
      </c>
      <c r="BV268" s="297">
        <v>55700</v>
      </c>
      <c r="BW268" s="297">
        <v>52566</v>
      </c>
      <c r="BX268" s="297">
        <v>18982</v>
      </c>
      <c r="BY268" s="297">
        <v>0</v>
      </c>
      <c r="BZ268" s="297">
        <v>0</v>
      </c>
      <c r="CA268" s="297">
        <v>182947</v>
      </c>
      <c r="CB268" s="299">
        <v>16278</v>
      </c>
      <c r="CC268" s="297">
        <v>16278</v>
      </c>
      <c r="CD268" s="297">
        <v>0</v>
      </c>
      <c r="CE268" s="297">
        <v>0</v>
      </c>
      <c r="CF268" s="297">
        <v>0</v>
      </c>
      <c r="CG268" s="297">
        <v>0</v>
      </c>
      <c r="CH268" s="297">
        <v>0</v>
      </c>
      <c r="CI268" s="297">
        <v>16278</v>
      </c>
    </row>
    <row r="269" spans="1:87">
      <c r="A269" s="295">
        <v>38500</v>
      </c>
      <c r="B269" s="296" t="s">
        <v>618</v>
      </c>
      <c r="C269" s="299">
        <v>-3507284</v>
      </c>
      <c r="D269" s="297">
        <v>-3287425</v>
      </c>
      <c r="E269" s="297">
        <v>-1340135</v>
      </c>
      <c r="F269" s="297">
        <v>648135</v>
      </c>
      <c r="G269" s="297">
        <v>0</v>
      </c>
      <c r="H269" s="297">
        <v>0</v>
      </c>
      <c r="I269" s="297">
        <v>-7486709</v>
      </c>
      <c r="J269" s="300">
        <v>52269036</v>
      </c>
      <c r="K269" s="301">
        <v>61661274</v>
      </c>
      <c r="L269" s="301">
        <v>44619681</v>
      </c>
      <c r="M269" s="301">
        <v>43152775</v>
      </c>
      <c r="N269" s="301">
        <v>64024263</v>
      </c>
      <c r="O269" s="300">
        <v>4393880.9897336997</v>
      </c>
      <c r="P269" s="301">
        <v>2663687.79</v>
      </c>
      <c r="Q269" s="301">
        <v>1730193.1997336997</v>
      </c>
      <c r="R269" s="398">
        <v>6.8900000000000003E-2</v>
      </c>
      <c r="S269" s="399">
        <v>1.9615040999999998E-3</v>
      </c>
      <c r="T269" s="400">
        <v>52269036</v>
      </c>
      <c r="U269" s="400">
        <v>38660200.145137876</v>
      </c>
      <c r="V269" s="401">
        <v>1.3520115209898531</v>
      </c>
      <c r="W269" s="401">
        <v>0.1072915126032212</v>
      </c>
      <c r="X269" s="397">
        <v>3400602</v>
      </c>
      <c r="Y269" s="297">
        <v>1133534</v>
      </c>
      <c r="Z269" s="297">
        <v>1133534</v>
      </c>
      <c r="AA269" s="297">
        <v>1133534</v>
      </c>
      <c r="AB269" s="297">
        <v>0</v>
      </c>
      <c r="AC269" s="297">
        <v>0</v>
      </c>
      <c r="AD269" s="297">
        <v>0</v>
      </c>
      <c r="AE269" s="297">
        <v>3400602</v>
      </c>
      <c r="AF269" s="299">
        <v>3546604</v>
      </c>
      <c r="AG269" s="299">
        <v>1672599</v>
      </c>
      <c r="AH269" s="299">
        <v>886829</v>
      </c>
      <c r="AI269" s="299">
        <v>753515</v>
      </c>
      <c r="AJ269" s="299">
        <v>233661</v>
      </c>
      <c r="AK269" s="299">
        <v>0</v>
      </c>
      <c r="AL269" s="299">
        <v>0</v>
      </c>
      <c r="AM269" s="297">
        <v>3546604</v>
      </c>
      <c r="AN269" s="397">
        <v>5662328</v>
      </c>
      <c r="AO269" s="297">
        <v>2021531</v>
      </c>
      <c r="AP269" s="297">
        <v>1424942</v>
      </c>
      <c r="AQ269" s="297">
        <v>1424942</v>
      </c>
      <c r="AR269" s="297">
        <v>790912</v>
      </c>
      <c r="AS269" s="297">
        <v>0</v>
      </c>
      <c r="AT269" s="297">
        <v>0</v>
      </c>
      <c r="AU269" s="297">
        <v>5662328</v>
      </c>
      <c r="AV269" s="299">
        <v>13944957</v>
      </c>
      <c r="AW269" s="297">
        <v>5246574</v>
      </c>
      <c r="AX269" s="297">
        <v>5246574</v>
      </c>
      <c r="AY269" s="297">
        <v>3451808</v>
      </c>
      <c r="AZ269" s="297">
        <v>0</v>
      </c>
      <c r="BA269" s="297">
        <v>0</v>
      </c>
      <c r="BB269" s="297">
        <v>0</v>
      </c>
      <c r="BC269" s="297">
        <v>13944957</v>
      </c>
      <c r="BD269" s="397">
        <v>475689</v>
      </c>
      <c r="BE269" s="297">
        <v>161865</v>
      </c>
      <c r="BF269" s="297">
        <v>141330</v>
      </c>
      <c r="BG269" s="297">
        <v>141330</v>
      </c>
      <c r="BH269" s="297">
        <v>31164</v>
      </c>
      <c r="BI269" s="297">
        <v>0</v>
      </c>
      <c r="BJ269" s="297">
        <v>0</v>
      </c>
      <c r="BK269" s="297">
        <v>475689</v>
      </c>
      <c r="BL269" s="299">
        <v>58136</v>
      </c>
      <c r="BM269" s="297">
        <v>29068</v>
      </c>
      <c r="BN269" s="297">
        <v>29068</v>
      </c>
      <c r="BO269" s="297">
        <v>0</v>
      </c>
      <c r="BP269" s="297">
        <v>0</v>
      </c>
      <c r="BQ269" s="297">
        <v>0</v>
      </c>
      <c r="BR269" s="297">
        <v>0</v>
      </c>
      <c r="BS269" s="297">
        <v>58136</v>
      </c>
      <c r="BT269" s="397">
        <v>575584</v>
      </c>
      <c r="BU269" s="297">
        <v>175241</v>
      </c>
      <c r="BV269" s="297">
        <v>175241</v>
      </c>
      <c r="BW269" s="297">
        <v>165382</v>
      </c>
      <c r="BX269" s="297">
        <v>59720</v>
      </c>
      <c r="BY269" s="297">
        <v>0</v>
      </c>
      <c r="BZ269" s="297">
        <v>0</v>
      </c>
      <c r="CA269" s="297">
        <v>575584</v>
      </c>
      <c r="CB269" s="299">
        <v>51213</v>
      </c>
      <c r="CC269" s="297">
        <v>51213</v>
      </c>
      <c r="CD269" s="297">
        <v>0</v>
      </c>
      <c r="CE269" s="297">
        <v>0</v>
      </c>
      <c r="CF269" s="297">
        <v>0</v>
      </c>
      <c r="CG269" s="297">
        <v>0</v>
      </c>
      <c r="CH269" s="297">
        <v>0</v>
      </c>
      <c r="CI269" s="297">
        <v>51213</v>
      </c>
    </row>
    <row r="270" spans="1:87">
      <c r="A270" s="295">
        <v>38600</v>
      </c>
      <c r="B270" s="296" t="s">
        <v>619</v>
      </c>
      <c r="C270" s="299">
        <v>-4848978</v>
      </c>
      <c r="D270" s="297">
        <v>-4906327</v>
      </c>
      <c r="E270" s="297">
        <v>-1856868</v>
      </c>
      <c r="F270" s="297">
        <v>1152064</v>
      </c>
      <c r="G270" s="297">
        <v>0</v>
      </c>
      <c r="H270" s="297">
        <v>0</v>
      </c>
      <c r="I270" s="297">
        <v>-10460109</v>
      </c>
      <c r="J270" s="300">
        <v>65598968</v>
      </c>
      <c r="K270" s="301">
        <v>77386465</v>
      </c>
      <c r="L270" s="301">
        <v>55998833</v>
      </c>
      <c r="M270" s="301">
        <v>54157829</v>
      </c>
      <c r="N270" s="301">
        <v>80352077</v>
      </c>
      <c r="O270" s="300">
        <v>5514432.3190374998</v>
      </c>
      <c r="P270" s="301">
        <v>3384672.1300000004</v>
      </c>
      <c r="Q270" s="301">
        <v>2129760.1890374995</v>
      </c>
      <c r="R270" s="398">
        <v>6.8900000000000003E-2</v>
      </c>
      <c r="S270" s="399">
        <v>2.4617375E-3</v>
      </c>
      <c r="T270" s="400">
        <v>65598968</v>
      </c>
      <c r="U270" s="400">
        <v>49124414.07837446</v>
      </c>
      <c r="V270" s="401">
        <v>1.335363876205049</v>
      </c>
      <c r="W270" s="401">
        <v>0.1072915126032212</v>
      </c>
      <c r="X270" s="397">
        <v>3665835</v>
      </c>
      <c r="Y270" s="297">
        <v>1206816</v>
      </c>
      <c r="Z270" s="297">
        <v>1206816</v>
      </c>
      <c r="AA270" s="297">
        <v>1206816</v>
      </c>
      <c r="AB270" s="297">
        <v>45387</v>
      </c>
      <c r="AC270" s="297">
        <v>0</v>
      </c>
      <c r="AD270" s="297">
        <v>0</v>
      </c>
      <c r="AE270" s="297">
        <v>3665835</v>
      </c>
      <c r="AF270" s="299">
        <v>4913171</v>
      </c>
      <c r="AG270" s="299">
        <v>2330604</v>
      </c>
      <c r="AH270" s="299">
        <v>1677720</v>
      </c>
      <c r="AI270" s="299">
        <v>904847</v>
      </c>
      <c r="AJ270" s="299">
        <v>0</v>
      </c>
      <c r="AK270" s="299">
        <v>0</v>
      </c>
      <c r="AL270" s="299">
        <v>0</v>
      </c>
      <c r="AM270" s="297">
        <v>4913171</v>
      </c>
      <c r="AN270" s="397">
        <v>7106365</v>
      </c>
      <c r="AO270" s="297">
        <v>2537073</v>
      </c>
      <c r="AP270" s="297">
        <v>1788339</v>
      </c>
      <c r="AQ270" s="297">
        <v>1788339</v>
      </c>
      <c r="AR270" s="297">
        <v>992615</v>
      </c>
      <c r="AS270" s="297">
        <v>0</v>
      </c>
      <c r="AT270" s="297">
        <v>0</v>
      </c>
      <c r="AU270" s="297">
        <v>7106365</v>
      </c>
      <c r="AV270" s="299">
        <v>17501275</v>
      </c>
      <c r="AW270" s="297">
        <v>6584584</v>
      </c>
      <c r="AX270" s="297">
        <v>6584584</v>
      </c>
      <c r="AY270" s="297">
        <v>4332107</v>
      </c>
      <c r="AZ270" s="297">
        <v>0</v>
      </c>
      <c r="BA270" s="297">
        <v>0</v>
      </c>
      <c r="BB270" s="297">
        <v>0</v>
      </c>
      <c r="BC270" s="297">
        <v>17501275</v>
      </c>
      <c r="BD270" s="397">
        <v>597001</v>
      </c>
      <c r="BE270" s="297">
        <v>203145</v>
      </c>
      <c r="BF270" s="297">
        <v>177372</v>
      </c>
      <c r="BG270" s="297">
        <v>177372</v>
      </c>
      <c r="BH270" s="297">
        <v>39112</v>
      </c>
      <c r="BI270" s="297">
        <v>0</v>
      </c>
      <c r="BJ270" s="297">
        <v>0</v>
      </c>
      <c r="BK270" s="297">
        <v>597001</v>
      </c>
      <c r="BL270" s="299">
        <v>72962</v>
      </c>
      <c r="BM270" s="297">
        <v>36481</v>
      </c>
      <c r="BN270" s="297">
        <v>36481</v>
      </c>
      <c r="BO270" s="297">
        <v>0</v>
      </c>
      <c r="BP270" s="297">
        <v>0</v>
      </c>
      <c r="BQ270" s="297">
        <v>0</v>
      </c>
      <c r="BR270" s="297">
        <v>0</v>
      </c>
      <c r="BS270" s="297">
        <v>72962</v>
      </c>
      <c r="BT270" s="397">
        <v>722373</v>
      </c>
      <c r="BU270" s="297">
        <v>219932</v>
      </c>
      <c r="BV270" s="297">
        <v>219932</v>
      </c>
      <c r="BW270" s="297">
        <v>207559</v>
      </c>
      <c r="BX270" s="297">
        <v>74950</v>
      </c>
      <c r="BY270" s="297">
        <v>0</v>
      </c>
      <c r="BZ270" s="297">
        <v>0</v>
      </c>
      <c r="CA270" s="297">
        <v>722373</v>
      </c>
      <c r="CB270" s="299">
        <v>64274</v>
      </c>
      <c r="CC270" s="297">
        <v>64274</v>
      </c>
      <c r="CD270" s="297">
        <v>0</v>
      </c>
      <c r="CE270" s="297">
        <v>0</v>
      </c>
      <c r="CF270" s="297">
        <v>0</v>
      </c>
      <c r="CG270" s="297">
        <v>0</v>
      </c>
      <c r="CH270" s="297">
        <v>0</v>
      </c>
      <c r="CI270" s="297">
        <v>64274</v>
      </c>
    </row>
    <row r="271" spans="1:87">
      <c r="A271" s="295">
        <v>38601</v>
      </c>
      <c r="B271" s="296" t="s">
        <v>620</v>
      </c>
      <c r="C271" s="299">
        <v>-254946</v>
      </c>
      <c r="D271" s="297">
        <v>-263224</v>
      </c>
      <c r="E271" s="297">
        <v>-270997</v>
      </c>
      <c r="F271" s="297">
        <v>0</v>
      </c>
      <c r="G271" s="297">
        <v>0</v>
      </c>
      <c r="H271" s="297">
        <v>0</v>
      </c>
      <c r="I271" s="297">
        <v>-789167</v>
      </c>
      <c r="J271" s="300">
        <v>0</v>
      </c>
      <c r="K271" s="301">
        <v>0</v>
      </c>
      <c r="L271" s="301">
        <v>0</v>
      </c>
      <c r="M271" s="301">
        <v>0</v>
      </c>
      <c r="N271" s="301">
        <v>0</v>
      </c>
      <c r="O271" s="300">
        <v>0</v>
      </c>
      <c r="P271" s="301">
        <v>0</v>
      </c>
      <c r="Q271" s="301">
        <v>0</v>
      </c>
      <c r="R271" s="398" t="e">
        <v>#DIV/0!</v>
      </c>
      <c r="S271" s="399">
        <v>0</v>
      </c>
      <c r="T271" s="400">
        <v>0</v>
      </c>
      <c r="U271" s="400">
        <v>0</v>
      </c>
      <c r="V271" s="401" t="e">
        <v>#DIV/0!</v>
      </c>
      <c r="W271" s="401">
        <v>0.1072915126032212</v>
      </c>
      <c r="X271" s="397">
        <v>23824</v>
      </c>
      <c r="Y271" s="297">
        <v>16051</v>
      </c>
      <c r="Z271" s="297">
        <v>7773</v>
      </c>
      <c r="AA271" s="297">
        <v>0</v>
      </c>
      <c r="AB271" s="297">
        <v>0</v>
      </c>
      <c r="AC271" s="297">
        <v>0</v>
      </c>
      <c r="AD271" s="297">
        <v>0</v>
      </c>
      <c r="AE271" s="297">
        <v>23824</v>
      </c>
      <c r="AF271" s="299">
        <v>812991</v>
      </c>
      <c r="AG271" s="299">
        <v>270997</v>
      </c>
      <c r="AH271" s="299">
        <v>270997</v>
      </c>
      <c r="AI271" s="299">
        <v>270997</v>
      </c>
      <c r="AJ271" s="299">
        <v>0</v>
      </c>
      <c r="AK271" s="299">
        <v>0</v>
      </c>
      <c r="AL271" s="299">
        <v>0</v>
      </c>
      <c r="AM271" s="297">
        <v>812991</v>
      </c>
      <c r="AN271" s="397">
        <v>0</v>
      </c>
      <c r="AO271" s="297">
        <v>0</v>
      </c>
      <c r="AP271" s="297">
        <v>0</v>
      </c>
      <c r="AQ271" s="297">
        <v>0</v>
      </c>
      <c r="AR271" s="297">
        <v>0</v>
      </c>
      <c r="AS271" s="297">
        <v>0</v>
      </c>
      <c r="AT271" s="297">
        <v>0</v>
      </c>
      <c r="AU271" s="297">
        <v>0</v>
      </c>
      <c r="AV271" s="299">
        <v>0</v>
      </c>
      <c r="AW271" s="297">
        <v>0</v>
      </c>
      <c r="AX271" s="297">
        <v>0</v>
      </c>
      <c r="AY271" s="297">
        <v>0</v>
      </c>
      <c r="AZ271" s="297">
        <v>0</v>
      </c>
      <c r="BA271" s="297">
        <v>0</v>
      </c>
      <c r="BB271" s="297">
        <v>0</v>
      </c>
      <c r="BC271" s="297">
        <v>0</v>
      </c>
      <c r="BD271" s="397">
        <v>0</v>
      </c>
      <c r="BE271" s="297">
        <v>0</v>
      </c>
      <c r="BF271" s="297">
        <v>0</v>
      </c>
      <c r="BG271" s="297">
        <v>0</v>
      </c>
      <c r="BH271" s="297">
        <v>0</v>
      </c>
      <c r="BI271" s="297">
        <v>0</v>
      </c>
      <c r="BJ271" s="297">
        <v>0</v>
      </c>
      <c r="BK271" s="297">
        <v>0</v>
      </c>
      <c r="BL271" s="299">
        <v>0</v>
      </c>
      <c r="BM271" s="297">
        <v>0</v>
      </c>
      <c r="BN271" s="297">
        <v>0</v>
      </c>
      <c r="BO271" s="297">
        <v>0</v>
      </c>
      <c r="BP271" s="297">
        <v>0</v>
      </c>
      <c r="BQ271" s="297">
        <v>0</v>
      </c>
      <c r="BR271" s="297">
        <v>0</v>
      </c>
      <c r="BS271" s="297">
        <v>0</v>
      </c>
      <c r="BT271" s="397">
        <v>0</v>
      </c>
      <c r="BU271" s="297">
        <v>0</v>
      </c>
      <c r="BV271" s="297">
        <v>0</v>
      </c>
      <c r="BW271" s="297">
        <v>0</v>
      </c>
      <c r="BX271" s="297">
        <v>0</v>
      </c>
      <c r="BY271" s="297">
        <v>0</v>
      </c>
      <c r="BZ271" s="297">
        <v>0</v>
      </c>
      <c r="CA271" s="297">
        <v>0</v>
      </c>
      <c r="CB271" s="299">
        <v>0</v>
      </c>
      <c r="CC271" s="297">
        <v>0</v>
      </c>
      <c r="CD271" s="297">
        <v>0</v>
      </c>
      <c r="CE271" s="297">
        <v>0</v>
      </c>
      <c r="CF271" s="297">
        <v>0</v>
      </c>
      <c r="CG271" s="297">
        <v>0</v>
      </c>
      <c r="CH271" s="297">
        <v>0</v>
      </c>
      <c r="CI271" s="297">
        <v>0</v>
      </c>
    </row>
    <row r="272" spans="1:87">
      <c r="A272" s="295">
        <v>38602</v>
      </c>
      <c r="B272" s="296" t="s">
        <v>621</v>
      </c>
      <c r="C272" s="299">
        <v>-444977</v>
      </c>
      <c r="D272" s="297">
        <v>-479894</v>
      </c>
      <c r="E272" s="297">
        <v>-346642</v>
      </c>
      <c r="F272" s="297">
        <v>5120</v>
      </c>
      <c r="G272" s="297">
        <v>0</v>
      </c>
      <c r="H272" s="297">
        <v>0</v>
      </c>
      <c r="I272" s="297">
        <v>-1266393</v>
      </c>
      <c r="J272" s="300">
        <v>5470892</v>
      </c>
      <c r="K272" s="301">
        <v>6453959</v>
      </c>
      <c r="L272" s="301">
        <v>4670250</v>
      </c>
      <c r="M272" s="301">
        <v>4516712</v>
      </c>
      <c r="N272" s="301">
        <v>6701288</v>
      </c>
      <c r="O272" s="300">
        <v>459898.48647619999</v>
      </c>
      <c r="P272" s="301">
        <v>244878.22000000003</v>
      </c>
      <c r="Q272" s="301">
        <v>215020.26647619996</v>
      </c>
      <c r="R272" s="398">
        <v>6.8900000000000003E-2</v>
      </c>
      <c r="S272" s="399">
        <v>2.053066E-4</v>
      </c>
      <c r="T272" s="400">
        <v>5470892</v>
      </c>
      <c r="U272" s="400">
        <v>3554110.5950653125</v>
      </c>
      <c r="V272" s="401">
        <v>1.5393139447027995</v>
      </c>
      <c r="W272" s="401">
        <v>0.1072915126032212</v>
      </c>
      <c r="X272" s="397">
        <v>113226</v>
      </c>
      <c r="Y272" s="297">
        <v>56613</v>
      </c>
      <c r="Z272" s="297">
        <v>56613</v>
      </c>
      <c r="AA272" s="297">
        <v>0</v>
      </c>
      <c r="AB272" s="297">
        <v>0</v>
      </c>
      <c r="AC272" s="297">
        <v>0</v>
      </c>
      <c r="AD272" s="297">
        <v>0</v>
      </c>
      <c r="AE272" s="297">
        <v>113226</v>
      </c>
      <c r="AF272" s="299">
        <v>611283</v>
      </c>
      <c r="AG272" s="299">
        <v>190913</v>
      </c>
      <c r="AH272" s="299">
        <v>166597</v>
      </c>
      <c r="AI272" s="299">
        <v>166597</v>
      </c>
      <c r="AJ272" s="299">
        <v>87176</v>
      </c>
      <c r="AK272" s="299">
        <v>0</v>
      </c>
      <c r="AL272" s="299">
        <v>0</v>
      </c>
      <c r="AM272" s="297">
        <v>611283</v>
      </c>
      <c r="AN272" s="397">
        <v>592664</v>
      </c>
      <c r="AO272" s="297">
        <v>211590</v>
      </c>
      <c r="AP272" s="297">
        <v>149146</v>
      </c>
      <c r="AQ272" s="297">
        <v>149146</v>
      </c>
      <c r="AR272" s="297">
        <v>82783</v>
      </c>
      <c r="AS272" s="297">
        <v>0</v>
      </c>
      <c r="AT272" s="297">
        <v>0</v>
      </c>
      <c r="AU272" s="297">
        <v>592664</v>
      </c>
      <c r="AV272" s="299">
        <v>1459590</v>
      </c>
      <c r="AW272" s="297">
        <v>549148</v>
      </c>
      <c r="AX272" s="297">
        <v>549148</v>
      </c>
      <c r="AY272" s="297">
        <v>361294</v>
      </c>
      <c r="AZ272" s="297">
        <v>0</v>
      </c>
      <c r="BA272" s="297">
        <v>0</v>
      </c>
      <c r="BB272" s="297">
        <v>0</v>
      </c>
      <c r="BC272" s="297">
        <v>1459590</v>
      </c>
      <c r="BD272" s="397">
        <v>49790</v>
      </c>
      <c r="BE272" s="297">
        <v>16942</v>
      </c>
      <c r="BF272" s="297">
        <v>14793</v>
      </c>
      <c r="BG272" s="297">
        <v>14793</v>
      </c>
      <c r="BH272" s="297">
        <v>3262</v>
      </c>
      <c r="BI272" s="297">
        <v>0</v>
      </c>
      <c r="BJ272" s="297">
        <v>0</v>
      </c>
      <c r="BK272" s="297">
        <v>49790</v>
      </c>
      <c r="BL272" s="299">
        <v>6086</v>
      </c>
      <c r="BM272" s="297">
        <v>3043</v>
      </c>
      <c r="BN272" s="297">
        <v>3043</v>
      </c>
      <c r="BO272" s="297">
        <v>0</v>
      </c>
      <c r="BP272" s="297">
        <v>0</v>
      </c>
      <c r="BQ272" s="297">
        <v>0</v>
      </c>
      <c r="BR272" s="297">
        <v>0</v>
      </c>
      <c r="BS272" s="297">
        <v>6086</v>
      </c>
      <c r="BT272" s="397">
        <v>60245</v>
      </c>
      <c r="BU272" s="297">
        <v>18342</v>
      </c>
      <c r="BV272" s="297">
        <v>18342</v>
      </c>
      <c r="BW272" s="297">
        <v>17310</v>
      </c>
      <c r="BX272" s="297">
        <v>6251</v>
      </c>
      <c r="BY272" s="297">
        <v>0</v>
      </c>
      <c r="BZ272" s="297">
        <v>0</v>
      </c>
      <c r="CA272" s="297">
        <v>60245</v>
      </c>
      <c r="CB272" s="299">
        <v>5360</v>
      </c>
      <c r="CC272" s="297">
        <v>5360</v>
      </c>
      <c r="CD272" s="297">
        <v>0</v>
      </c>
      <c r="CE272" s="297">
        <v>0</v>
      </c>
      <c r="CF272" s="297">
        <v>0</v>
      </c>
      <c r="CG272" s="297">
        <v>0</v>
      </c>
      <c r="CH272" s="297">
        <v>0</v>
      </c>
      <c r="CI272" s="297">
        <v>5360</v>
      </c>
    </row>
    <row r="273" spans="1:87">
      <c r="A273" s="295">
        <v>38605</v>
      </c>
      <c r="B273" s="296" t="s">
        <v>622</v>
      </c>
      <c r="C273" s="299">
        <v>-1646253</v>
      </c>
      <c r="D273" s="297">
        <v>-1532151</v>
      </c>
      <c r="E273" s="297">
        <v>-656973</v>
      </c>
      <c r="F273" s="297">
        <v>-99333</v>
      </c>
      <c r="G273" s="297">
        <v>0</v>
      </c>
      <c r="H273" s="297">
        <v>0</v>
      </c>
      <c r="I273" s="297">
        <v>-3934710</v>
      </c>
      <c r="J273" s="300">
        <v>15317921</v>
      </c>
      <c r="K273" s="301">
        <v>18070403</v>
      </c>
      <c r="L273" s="301">
        <v>13076207</v>
      </c>
      <c r="M273" s="301">
        <v>12646317</v>
      </c>
      <c r="N273" s="301">
        <v>18762898</v>
      </c>
      <c r="O273" s="300">
        <v>1287667.1976975999</v>
      </c>
      <c r="P273" s="301">
        <v>861489.92000000016</v>
      </c>
      <c r="Q273" s="301">
        <v>426177.27769759973</v>
      </c>
      <c r="R273" s="398">
        <v>6.8900000000000003E-2</v>
      </c>
      <c r="S273" s="399">
        <v>5.7483679999999996E-4</v>
      </c>
      <c r="T273" s="400">
        <v>15317921</v>
      </c>
      <c r="U273" s="400">
        <v>12503482.148040641</v>
      </c>
      <c r="V273" s="401">
        <v>1.2250924037509339</v>
      </c>
      <c r="W273" s="401">
        <v>0.1072915126032212</v>
      </c>
      <c r="X273" s="397">
        <v>725487</v>
      </c>
      <c r="Y273" s="297">
        <v>241829</v>
      </c>
      <c r="Z273" s="297">
        <v>241829</v>
      </c>
      <c r="AA273" s="297">
        <v>241829</v>
      </c>
      <c r="AB273" s="297">
        <v>0</v>
      </c>
      <c r="AC273" s="297">
        <v>0</v>
      </c>
      <c r="AD273" s="297">
        <v>0</v>
      </c>
      <c r="AE273" s="297">
        <v>725487</v>
      </c>
      <c r="AF273" s="299">
        <v>2508936</v>
      </c>
      <c r="AG273" s="299">
        <v>1018218</v>
      </c>
      <c r="AH273" s="299">
        <v>738271</v>
      </c>
      <c r="AI273" s="299">
        <v>394695</v>
      </c>
      <c r="AJ273" s="299">
        <v>357752</v>
      </c>
      <c r="AK273" s="299">
        <v>0</v>
      </c>
      <c r="AL273" s="299">
        <v>0</v>
      </c>
      <c r="AM273" s="297">
        <v>2508936</v>
      </c>
      <c r="AN273" s="397">
        <v>1659397</v>
      </c>
      <c r="AO273" s="297">
        <v>592428</v>
      </c>
      <c r="AP273" s="297">
        <v>417592</v>
      </c>
      <c r="AQ273" s="297">
        <v>417592</v>
      </c>
      <c r="AR273" s="297">
        <v>231784</v>
      </c>
      <c r="AS273" s="297">
        <v>0</v>
      </c>
      <c r="AT273" s="297">
        <v>0</v>
      </c>
      <c r="AU273" s="297">
        <v>1659397</v>
      </c>
      <c r="AV273" s="299">
        <v>4086698</v>
      </c>
      <c r="AW273" s="297">
        <v>1537557</v>
      </c>
      <c r="AX273" s="297">
        <v>1537557</v>
      </c>
      <c r="AY273" s="297">
        <v>1011584</v>
      </c>
      <c r="AZ273" s="297">
        <v>0</v>
      </c>
      <c r="BA273" s="297">
        <v>0</v>
      </c>
      <c r="BB273" s="297">
        <v>0</v>
      </c>
      <c r="BC273" s="297">
        <v>4086698</v>
      </c>
      <c r="BD273" s="397">
        <v>139405</v>
      </c>
      <c r="BE273" s="297">
        <v>47436</v>
      </c>
      <c r="BF273" s="297">
        <v>41418</v>
      </c>
      <c r="BG273" s="297">
        <v>41418</v>
      </c>
      <c r="BH273" s="297">
        <v>9133</v>
      </c>
      <c r="BI273" s="297">
        <v>0</v>
      </c>
      <c r="BJ273" s="297">
        <v>0</v>
      </c>
      <c r="BK273" s="297">
        <v>139405</v>
      </c>
      <c r="BL273" s="299">
        <v>17038</v>
      </c>
      <c r="BM273" s="297">
        <v>8519</v>
      </c>
      <c r="BN273" s="297">
        <v>8519</v>
      </c>
      <c r="BO273" s="297">
        <v>0</v>
      </c>
      <c r="BP273" s="297">
        <v>0</v>
      </c>
      <c r="BQ273" s="297">
        <v>0</v>
      </c>
      <c r="BR273" s="297">
        <v>0</v>
      </c>
      <c r="BS273" s="297">
        <v>17038</v>
      </c>
      <c r="BT273" s="397">
        <v>168680</v>
      </c>
      <c r="BU273" s="297">
        <v>51356</v>
      </c>
      <c r="BV273" s="297">
        <v>51356</v>
      </c>
      <c r="BW273" s="297">
        <v>48467</v>
      </c>
      <c r="BX273" s="297">
        <v>17501</v>
      </c>
      <c r="BY273" s="297">
        <v>0</v>
      </c>
      <c r="BZ273" s="297">
        <v>0</v>
      </c>
      <c r="CA273" s="297">
        <v>168680</v>
      </c>
      <c r="CB273" s="299">
        <v>15008</v>
      </c>
      <c r="CC273" s="297">
        <v>15008</v>
      </c>
      <c r="CD273" s="297">
        <v>0</v>
      </c>
      <c r="CE273" s="297">
        <v>0</v>
      </c>
      <c r="CF273" s="297">
        <v>0</v>
      </c>
      <c r="CG273" s="297">
        <v>0</v>
      </c>
      <c r="CH273" s="297">
        <v>0</v>
      </c>
      <c r="CI273" s="297">
        <v>15008</v>
      </c>
    </row>
    <row r="274" spans="1:87">
      <c r="A274" s="295">
        <v>38610</v>
      </c>
      <c r="B274" s="296" t="s">
        <v>623</v>
      </c>
      <c r="C274" s="299">
        <v>-340283</v>
      </c>
      <c r="D274" s="297">
        <v>-596714</v>
      </c>
      <c r="E274" s="297">
        <v>-159451</v>
      </c>
      <c r="F274" s="297">
        <v>576639</v>
      </c>
      <c r="G274" s="297">
        <v>0</v>
      </c>
      <c r="H274" s="297">
        <v>0</v>
      </c>
      <c r="I274" s="297">
        <v>-519809</v>
      </c>
      <c r="J274" s="300">
        <v>16932465</v>
      </c>
      <c r="K274" s="301">
        <v>19975064</v>
      </c>
      <c r="L274" s="301">
        <v>14454469</v>
      </c>
      <c r="M274" s="301">
        <v>13979268</v>
      </c>
      <c r="N274" s="301">
        <v>20740550</v>
      </c>
      <c r="O274" s="300">
        <v>1423390.2352763</v>
      </c>
      <c r="P274" s="301">
        <v>827896.87</v>
      </c>
      <c r="Q274" s="301">
        <v>595493.3652763</v>
      </c>
      <c r="R274" s="398">
        <v>6.8900000000000003E-2</v>
      </c>
      <c r="S274" s="399">
        <v>6.3542589999999999E-4</v>
      </c>
      <c r="T274" s="400">
        <v>16932465</v>
      </c>
      <c r="U274" s="400">
        <v>12015919.738751814</v>
      </c>
      <c r="V274" s="401">
        <v>1.4091692827634437</v>
      </c>
      <c r="W274" s="401">
        <v>0.1072915126032212</v>
      </c>
      <c r="X274" s="397">
        <v>2044761</v>
      </c>
      <c r="Y274" s="297">
        <v>683453</v>
      </c>
      <c r="Z274" s="297">
        <v>610348</v>
      </c>
      <c r="AA274" s="297">
        <v>459977</v>
      </c>
      <c r="AB274" s="297">
        <v>290983</v>
      </c>
      <c r="AC274" s="297">
        <v>0</v>
      </c>
      <c r="AD274" s="297">
        <v>0</v>
      </c>
      <c r="AE274" s="297">
        <v>2044761</v>
      </c>
      <c r="AF274" s="299">
        <v>186561</v>
      </c>
      <c r="AG274" s="299">
        <v>62187</v>
      </c>
      <c r="AH274" s="299">
        <v>62187</v>
      </c>
      <c r="AI274" s="299">
        <v>62187</v>
      </c>
      <c r="AJ274" s="299">
        <v>0</v>
      </c>
      <c r="AK274" s="299">
        <v>0</v>
      </c>
      <c r="AL274" s="299">
        <v>0</v>
      </c>
      <c r="AM274" s="297">
        <v>186561</v>
      </c>
      <c r="AN274" s="397">
        <v>1834301</v>
      </c>
      <c r="AO274" s="297">
        <v>654872</v>
      </c>
      <c r="AP274" s="297">
        <v>461608</v>
      </c>
      <c r="AQ274" s="297">
        <v>461608</v>
      </c>
      <c r="AR274" s="297">
        <v>256215</v>
      </c>
      <c r="AS274" s="297">
        <v>0</v>
      </c>
      <c r="AT274" s="297">
        <v>0</v>
      </c>
      <c r="AU274" s="297">
        <v>1834301</v>
      </c>
      <c r="AV274" s="299">
        <v>4517445</v>
      </c>
      <c r="AW274" s="297">
        <v>1699619</v>
      </c>
      <c r="AX274" s="297">
        <v>1699619</v>
      </c>
      <c r="AY274" s="297">
        <v>1118207</v>
      </c>
      <c r="AZ274" s="297">
        <v>0</v>
      </c>
      <c r="BA274" s="297">
        <v>0</v>
      </c>
      <c r="BB274" s="297">
        <v>0</v>
      </c>
      <c r="BC274" s="297">
        <v>4517445</v>
      </c>
      <c r="BD274" s="397">
        <v>154100</v>
      </c>
      <c r="BE274" s="297">
        <v>52436</v>
      </c>
      <c r="BF274" s="297">
        <v>45784</v>
      </c>
      <c r="BG274" s="297">
        <v>45784</v>
      </c>
      <c r="BH274" s="297">
        <v>10096</v>
      </c>
      <c r="BI274" s="297">
        <v>0</v>
      </c>
      <c r="BJ274" s="297">
        <v>0</v>
      </c>
      <c r="BK274" s="297">
        <v>154100</v>
      </c>
      <c r="BL274" s="299">
        <v>18834</v>
      </c>
      <c r="BM274" s="297">
        <v>9417</v>
      </c>
      <c r="BN274" s="297">
        <v>9417</v>
      </c>
      <c r="BO274" s="297">
        <v>0</v>
      </c>
      <c r="BP274" s="297">
        <v>0</v>
      </c>
      <c r="BQ274" s="297">
        <v>0</v>
      </c>
      <c r="BR274" s="297">
        <v>0</v>
      </c>
      <c r="BS274" s="297">
        <v>18834</v>
      </c>
      <c r="BT274" s="397">
        <v>186460</v>
      </c>
      <c r="BU274" s="297">
        <v>56769</v>
      </c>
      <c r="BV274" s="297">
        <v>56769</v>
      </c>
      <c r="BW274" s="297">
        <v>53575</v>
      </c>
      <c r="BX274" s="297">
        <v>19346</v>
      </c>
      <c r="BY274" s="297">
        <v>0</v>
      </c>
      <c r="BZ274" s="297">
        <v>0</v>
      </c>
      <c r="CA274" s="297">
        <v>186460</v>
      </c>
      <c r="CB274" s="299">
        <v>16590</v>
      </c>
      <c r="CC274" s="297">
        <v>16590</v>
      </c>
      <c r="CD274" s="297">
        <v>0</v>
      </c>
      <c r="CE274" s="297">
        <v>0</v>
      </c>
      <c r="CF274" s="297">
        <v>0</v>
      </c>
      <c r="CG274" s="297">
        <v>0</v>
      </c>
      <c r="CH274" s="297">
        <v>0</v>
      </c>
      <c r="CI274" s="297">
        <v>16590</v>
      </c>
    </row>
    <row r="275" spans="1:87">
      <c r="A275" s="295">
        <v>38620</v>
      </c>
      <c r="B275" s="296" t="s">
        <v>624</v>
      </c>
      <c r="C275" s="299">
        <v>-441105</v>
      </c>
      <c r="D275" s="297">
        <v>-351516</v>
      </c>
      <c r="E275" s="297">
        <v>42442</v>
      </c>
      <c r="F275" s="297">
        <v>358810</v>
      </c>
      <c r="G275" s="297">
        <v>0</v>
      </c>
      <c r="H275" s="297">
        <v>0</v>
      </c>
      <c r="I275" s="297">
        <v>-391369</v>
      </c>
      <c r="J275" s="300">
        <v>12191427</v>
      </c>
      <c r="K275" s="301">
        <v>14382108</v>
      </c>
      <c r="L275" s="301">
        <v>10407262</v>
      </c>
      <c r="M275" s="301">
        <v>10065116</v>
      </c>
      <c r="N275" s="301">
        <v>14933260</v>
      </c>
      <c r="O275" s="300">
        <v>1024845.3419902</v>
      </c>
      <c r="P275" s="301">
        <v>651236.5199999999</v>
      </c>
      <c r="Q275" s="301">
        <v>373608.82199020009</v>
      </c>
      <c r="R275" s="398">
        <v>6.8900000000000003E-2</v>
      </c>
      <c r="S275" s="399">
        <v>4.5750860000000001E-4</v>
      </c>
      <c r="T275" s="400">
        <v>12191427</v>
      </c>
      <c r="U275" s="400">
        <v>9451908.8534107376</v>
      </c>
      <c r="V275" s="401">
        <v>1.2898375544111074</v>
      </c>
      <c r="W275" s="401">
        <v>0.1072915126032212</v>
      </c>
      <c r="X275" s="397">
        <v>1542389</v>
      </c>
      <c r="Y275" s="297">
        <v>472798</v>
      </c>
      <c r="Z275" s="297">
        <v>472798</v>
      </c>
      <c r="AA275" s="297">
        <v>443657</v>
      </c>
      <c r="AB275" s="297">
        <v>153136</v>
      </c>
      <c r="AC275" s="297">
        <v>0</v>
      </c>
      <c r="AD275" s="297">
        <v>0</v>
      </c>
      <c r="AE275" s="297">
        <v>1542389</v>
      </c>
      <c r="AF275" s="299">
        <v>221584</v>
      </c>
      <c r="AG275" s="299">
        <v>221584</v>
      </c>
      <c r="AH275" s="299">
        <v>0</v>
      </c>
      <c r="AI275" s="299">
        <v>0</v>
      </c>
      <c r="AJ275" s="299">
        <v>0</v>
      </c>
      <c r="AK275" s="299">
        <v>0</v>
      </c>
      <c r="AL275" s="299">
        <v>0</v>
      </c>
      <c r="AM275" s="297">
        <v>221584</v>
      </c>
      <c r="AN275" s="397">
        <v>1320703</v>
      </c>
      <c r="AO275" s="297">
        <v>471510</v>
      </c>
      <c r="AP275" s="297">
        <v>332359</v>
      </c>
      <c r="AQ275" s="297">
        <v>332359</v>
      </c>
      <c r="AR275" s="297">
        <v>184475</v>
      </c>
      <c r="AS275" s="297">
        <v>0</v>
      </c>
      <c r="AT275" s="297">
        <v>0</v>
      </c>
      <c r="AU275" s="297">
        <v>1320703</v>
      </c>
      <c r="AV275" s="299">
        <v>3252574</v>
      </c>
      <c r="AW275" s="297">
        <v>1223731</v>
      </c>
      <c r="AX275" s="297">
        <v>1223731</v>
      </c>
      <c r="AY275" s="297">
        <v>805113</v>
      </c>
      <c r="AZ275" s="297">
        <v>0</v>
      </c>
      <c r="BA275" s="297">
        <v>0</v>
      </c>
      <c r="BB275" s="297">
        <v>0</v>
      </c>
      <c r="BC275" s="297">
        <v>3252574</v>
      </c>
      <c r="BD275" s="397">
        <v>110951</v>
      </c>
      <c r="BE275" s="297">
        <v>37754</v>
      </c>
      <c r="BF275" s="297">
        <v>32964</v>
      </c>
      <c r="BG275" s="297">
        <v>32964</v>
      </c>
      <c r="BH275" s="297">
        <v>7269</v>
      </c>
      <c r="BI275" s="297">
        <v>0</v>
      </c>
      <c r="BJ275" s="297">
        <v>0</v>
      </c>
      <c r="BK275" s="297">
        <v>110951</v>
      </c>
      <c r="BL275" s="299">
        <v>13560</v>
      </c>
      <c r="BM275" s="297">
        <v>6780</v>
      </c>
      <c r="BN275" s="297">
        <v>6780</v>
      </c>
      <c r="BO275" s="297">
        <v>0</v>
      </c>
      <c r="BP275" s="297">
        <v>0</v>
      </c>
      <c r="BQ275" s="297">
        <v>0</v>
      </c>
      <c r="BR275" s="297">
        <v>0</v>
      </c>
      <c r="BS275" s="297">
        <v>13560</v>
      </c>
      <c r="BT275" s="397">
        <v>134251</v>
      </c>
      <c r="BU275" s="297">
        <v>40874</v>
      </c>
      <c r="BV275" s="297">
        <v>40874</v>
      </c>
      <c r="BW275" s="297">
        <v>38574</v>
      </c>
      <c r="BX275" s="297">
        <v>13929</v>
      </c>
      <c r="BY275" s="297">
        <v>0</v>
      </c>
      <c r="BZ275" s="297">
        <v>0</v>
      </c>
      <c r="CA275" s="297">
        <v>134251</v>
      </c>
      <c r="CB275" s="299">
        <v>11945</v>
      </c>
      <c r="CC275" s="297">
        <v>11945</v>
      </c>
      <c r="CD275" s="297">
        <v>0</v>
      </c>
      <c r="CE275" s="297">
        <v>0</v>
      </c>
      <c r="CF275" s="297">
        <v>0</v>
      </c>
      <c r="CG275" s="297">
        <v>0</v>
      </c>
      <c r="CH275" s="297">
        <v>0</v>
      </c>
      <c r="CI275" s="297">
        <v>11945</v>
      </c>
    </row>
    <row r="276" spans="1:87">
      <c r="A276" s="295">
        <v>38700</v>
      </c>
      <c r="B276" s="296" t="s">
        <v>625</v>
      </c>
      <c r="C276" s="299">
        <v>-1113826</v>
      </c>
      <c r="D276" s="297">
        <v>-1211201</v>
      </c>
      <c r="E276" s="297">
        <v>-271110</v>
      </c>
      <c r="F276" s="297">
        <v>698261</v>
      </c>
      <c r="G276" s="297">
        <v>0</v>
      </c>
      <c r="H276" s="297">
        <v>0</v>
      </c>
      <c r="I276" s="297">
        <v>-1897876</v>
      </c>
      <c r="J276" s="300">
        <v>21925236</v>
      </c>
      <c r="K276" s="301">
        <v>25864988</v>
      </c>
      <c r="L276" s="301">
        <v>18716569</v>
      </c>
      <c r="M276" s="301">
        <v>18101248</v>
      </c>
      <c r="N276" s="301">
        <v>26856188</v>
      </c>
      <c r="O276" s="300">
        <v>1843096.4990300001</v>
      </c>
      <c r="P276" s="301">
        <v>1035572.8200000001</v>
      </c>
      <c r="Q276" s="301">
        <v>807523.67903</v>
      </c>
      <c r="R276" s="398">
        <v>6.8900000000000003E-2</v>
      </c>
      <c r="S276" s="399">
        <v>8.2279E-4</v>
      </c>
      <c r="T276" s="400">
        <v>21925236</v>
      </c>
      <c r="U276" s="400">
        <v>15030084.470246734</v>
      </c>
      <c r="V276" s="401">
        <v>1.458756671887159</v>
      </c>
      <c r="W276" s="401">
        <v>0.1072915126032212</v>
      </c>
      <c r="X276" s="397">
        <v>2177608</v>
      </c>
      <c r="Y276" s="297">
        <v>616411</v>
      </c>
      <c r="Z276" s="297">
        <v>616411</v>
      </c>
      <c r="AA276" s="297">
        <v>616411</v>
      </c>
      <c r="AB276" s="297">
        <v>328375</v>
      </c>
      <c r="AC276" s="297">
        <v>0</v>
      </c>
      <c r="AD276" s="297">
        <v>0</v>
      </c>
      <c r="AE276" s="297">
        <v>2177608</v>
      </c>
      <c r="AF276" s="299">
        <v>996286</v>
      </c>
      <c r="AG276" s="299">
        <v>485162</v>
      </c>
      <c r="AH276" s="299">
        <v>345154</v>
      </c>
      <c r="AI276" s="299">
        <v>165970</v>
      </c>
      <c r="AJ276" s="299">
        <v>0</v>
      </c>
      <c r="AK276" s="299">
        <v>0</v>
      </c>
      <c r="AL276" s="299">
        <v>0</v>
      </c>
      <c r="AM276" s="297">
        <v>996286</v>
      </c>
      <c r="AN276" s="397">
        <v>2375170</v>
      </c>
      <c r="AO276" s="297">
        <v>847969</v>
      </c>
      <c r="AP276" s="297">
        <v>597719</v>
      </c>
      <c r="AQ276" s="297">
        <v>597719</v>
      </c>
      <c r="AR276" s="297">
        <v>331763</v>
      </c>
      <c r="AS276" s="297">
        <v>0</v>
      </c>
      <c r="AT276" s="297">
        <v>0</v>
      </c>
      <c r="AU276" s="297">
        <v>2375170</v>
      </c>
      <c r="AV276" s="299">
        <v>5849476</v>
      </c>
      <c r="AW276" s="297">
        <v>2200775</v>
      </c>
      <c r="AX276" s="297">
        <v>2200775</v>
      </c>
      <c r="AY276" s="297">
        <v>1447926</v>
      </c>
      <c r="AZ276" s="297">
        <v>0</v>
      </c>
      <c r="BA276" s="297">
        <v>0</v>
      </c>
      <c r="BB276" s="297">
        <v>0</v>
      </c>
      <c r="BC276" s="297">
        <v>5849476</v>
      </c>
      <c r="BD276" s="397">
        <v>199535</v>
      </c>
      <c r="BE276" s="297">
        <v>67897</v>
      </c>
      <c r="BF276" s="297">
        <v>59283</v>
      </c>
      <c r="BG276" s="297">
        <v>59283</v>
      </c>
      <c r="BH276" s="297">
        <v>13072</v>
      </c>
      <c r="BI276" s="297">
        <v>0</v>
      </c>
      <c r="BJ276" s="297">
        <v>0</v>
      </c>
      <c r="BK276" s="297">
        <v>199535</v>
      </c>
      <c r="BL276" s="299">
        <v>24386</v>
      </c>
      <c r="BM276" s="297">
        <v>12193</v>
      </c>
      <c r="BN276" s="297">
        <v>12193</v>
      </c>
      <c r="BO276" s="297">
        <v>0</v>
      </c>
      <c r="BP276" s="297">
        <v>0</v>
      </c>
      <c r="BQ276" s="297">
        <v>0</v>
      </c>
      <c r="BR276" s="297">
        <v>0</v>
      </c>
      <c r="BS276" s="297">
        <v>24386</v>
      </c>
      <c r="BT276" s="397">
        <v>241440</v>
      </c>
      <c r="BU276" s="297">
        <v>73508</v>
      </c>
      <c r="BV276" s="297">
        <v>73508</v>
      </c>
      <c r="BW276" s="297">
        <v>69373</v>
      </c>
      <c r="BX276" s="297">
        <v>25051</v>
      </c>
      <c r="BY276" s="297">
        <v>0</v>
      </c>
      <c r="BZ276" s="297">
        <v>0</v>
      </c>
      <c r="CA276" s="297">
        <v>241440</v>
      </c>
      <c r="CB276" s="299">
        <v>21482</v>
      </c>
      <c r="CC276" s="297">
        <v>21482</v>
      </c>
      <c r="CD276" s="297">
        <v>0</v>
      </c>
      <c r="CE276" s="297">
        <v>0</v>
      </c>
      <c r="CF276" s="297">
        <v>0</v>
      </c>
      <c r="CG276" s="297">
        <v>0</v>
      </c>
      <c r="CH276" s="297">
        <v>0</v>
      </c>
      <c r="CI276" s="297">
        <v>21482</v>
      </c>
    </row>
    <row r="277" spans="1:87">
      <c r="A277" s="295">
        <v>38701</v>
      </c>
      <c r="B277" s="296" t="s">
        <v>626</v>
      </c>
      <c r="C277" s="299">
        <v>13076</v>
      </c>
      <c r="D277" s="297">
        <v>-14654</v>
      </c>
      <c r="E277" s="297">
        <v>41639</v>
      </c>
      <c r="F277" s="297">
        <v>82658</v>
      </c>
      <c r="G277" s="297">
        <v>0</v>
      </c>
      <c r="H277" s="297">
        <v>0</v>
      </c>
      <c r="I277" s="297">
        <v>122719</v>
      </c>
      <c r="J277" s="300">
        <v>1739541</v>
      </c>
      <c r="K277" s="301">
        <v>2052120</v>
      </c>
      <c r="L277" s="301">
        <v>1484967</v>
      </c>
      <c r="M277" s="301">
        <v>1436147</v>
      </c>
      <c r="N277" s="301">
        <v>2130762</v>
      </c>
      <c r="O277" s="300">
        <v>146230.69695430002</v>
      </c>
      <c r="P277" s="301">
        <v>69789.61</v>
      </c>
      <c r="Q277" s="301">
        <v>76441.086954300015</v>
      </c>
      <c r="R277" s="398">
        <v>6.8900000000000003E-2</v>
      </c>
      <c r="S277" s="399">
        <v>6.5279900000000005E-5</v>
      </c>
      <c r="T277" s="400">
        <v>1739541</v>
      </c>
      <c r="U277" s="400">
        <v>1012911.611030479</v>
      </c>
      <c r="V277" s="401">
        <v>1.7173670249769271</v>
      </c>
      <c r="W277" s="401">
        <v>0.1072915126032212</v>
      </c>
      <c r="X277" s="397">
        <v>367022</v>
      </c>
      <c r="Y277" s="297">
        <v>111860</v>
      </c>
      <c r="Z277" s="297">
        <v>102964</v>
      </c>
      <c r="AA277" s="297">
        <v>98887</v>
      </c>
      <c r="AB277" s="297">
        <v>53311</v>
      </c>
      <c r="AC277" s="297">
        <v>0</v>
      </c>
      <c r="AD277" s="297">
        <v>0</v>
      </c>
      <c r="AE277" s="297">
        <v>367022</v>
      </c>
      <c r="AF277" s="299">
        <v>0</v>
      </c>
      <c r="AG277" s="299">
        <v>0</v>
      </c>
      <c r="AH277" s="299">
        <v>0</v>
      </c>
      <c r="AI277" s="299">
        <v>0</v>
      </c>
      <c r="AJ277" s="299">
        <v>0</v>
      </c>
      <c r="AK277" s="299">
        <v>0</v>
      </c>
      <c r="AL277" s="299">
        <v>0</v>
      </c>
      <c r="AM277" s="297">
        <v>0</v>
      </c>
      <c r="AN277" s="397">
        <v>188445</v>
      </c>
      <c r="AO277" s="297">
        <v>67278</v>
      </c>
      <c r="AP277" s="297">
        <v>47423</v>
      </c>
      <c r="AQ277" s="297">
        <v>47423</v>
      </c>
      <c r="AR277" s="297">
        <v>26322</v>
      </c>
      <c r="AS277" s="297">
        <v>0</v>
      </c>
      <c r="AT277" s="297">
        <v>0</v>
      </c>
      <c r="AU277" s="297">
        <v>188445</v>
      </c>
      <c r="AV277" s="299">
        <v>464096</v>
      </c>
      <c r="AW277" s="297">
        <v>174609</v>
      </c>
      <c r="AX277" s="297">
        <v>174609</v>
      </c>
      <c r="AY277" s="297">
        <v>114878</v>
      </c>
      <c r="AZ277" s="297">
        <v>0</v>
      </c>
      <c r="BA277" s="297">
        <v>0</v>
      </c>
      <c r="BB277" s="297">
        <v>0</v>
      </c>
      <c r="BC277" s="297">
        <v>464096</v>
      </c>
      <c r="BD277" s="397">
        <v>15832</v>
      </c>
      <c r="BE277" s="297">
        <v>5387</v>
      </c>
      <c r="BF277" s="297">
        <v>4704</v>
      </c>
      <c r="BG277" s="297">
        <v>4704</v>
      </c>
      <c r="BH277" s="297">
        <v>1037</v>
      </c>
      <c r="BI277" s="297">
        <v>0</v>
      </c>
      <c r="BJ277" s="297">
        <v>0</v>
      </c>
      <c r="BK277" s="297">
        <v>15832</v>
      </c>
      <c r="BL277" s="299">
        <v>1934</v>
      </c>
      <c r="BM277" s="297">
        <v>967</v>
      </c>
      <c r="BN277" s="297">
        <v>967</v>
      </c>
      <c r="BO277" s="297">
        <v>0</v>
      </c>
      <c r="BP277" s="297">
        <v>0</v>
      </c>
      <c r="BQ277" s="297">
        <v>0</v>
      </c>
      <c r="BR277" s="297">
        <v>0</v>
      </c>
      <c r="BS277" s="297">
        <v>1934</v>
      </c>
      <c r="BT277" s="397">
        <v>19156</v>
      </c>
      <c r="BU277" s="297">
        <v>5832</v>
      </c>
      <c r="BV277" s="297">
        <v>5832</v>
      </c>
      <c r="BW277" s="297">
        <v>5504</v>
      </c>
      <c r="BX277" s="297">
        <v>1988</v>
      </c>
      <c r="BY277" s="297">
        <v>0</v>
      </c>
      <c r="BZ277" s="297">
        <v>0</v>
      </c>
      <c r="CA277" s="297">
        <v>19156</v>
      </c>
      <c r="CB277" s="299">
        <v>1704</v>
      </c>
      <c r="CC277" s="297">
        <v>1704</v>
      </c>
      <c r="CD277" s="297">
        <v>0</v>
      </c>
      <c r="CE277" s="297">
        <v>0</v>
      </c>
      <c r="CF277" s="297">
        <v>0</v>
      </c>
      <c r="CG277" s="297">
        <v>0</v>
      </c>
      <c r="CH277" s="297">
        <v>0</v>
      </c>
      <c r="CI277" s="297">
        <v>1704</v>
      </c>
    </row>
    <row r="278" spans="1:87">
      <c r="A278" s="295">
        <v>38800</v>
      </c>
      <c r="B278" s="296" t="s">
        <v>627</v>
      </c>
      <c r="C278" s="299">
        <v>-2117575</v>
      </c>
      <c r="D278" s="297">
        <v>-2130129</v>
      </c>
      <c r="E278" s="297">
        <v>-833914</v>
      </c>
      <c r="F278" s="297">
        <v>483685</v>
      </c>
      <c r="G278" s="297">
        <v>0</v>
      </c>
      <c r="H278" s="297">
        <v>0</v>
      </c>
      <c r="I278" s="297">
        <v>-4597933</v>
      </c>
      <c r="J278" s="300">
        <v>35916235</v>
      </c>
      <c r="K278" s="301">
        <v>42370033</v>
      </c>
      <c r="L278" s="301">
        <v>30660044</v>
      </c>
      <c r="M278" s="301">
        <v>29652072</v>
      </c>
      <c r="N278" s="301">
        <v>43993742</v>
      </c>
      <c r="O278" s="300">
        <v>3019218.9383840999</v>
      </c>
      <c r="P278" s="301">
        <v>1793353.0000000002</v>
      </c>
      <c r="Q278" s="301">
        <v>1225865.9383840996</v>
      </c>
      <c r="R278" s="398">
        <v>6.8900000000000003E-2</v>
      </c>
      <c r="S278" s="399">
        <v>1.3478313E-3</v>
      </c>
      <c r="T278" s="400">
        <v>35916235</v>
      </c>
      <c r="U278" s="400">
        <v>26028345.428156752</v>
      </c>
      <c r="V278" s="401">
        <v>1.3798892864371932</v>
      </c>
      <c r="W278" s="401">
        <v>0.1072915126032212</v>
      </c>
      <c r="X278" s="397">
        <v>2253234</v>
      </c>
      <c r="Y278" s="297">
        <v>751078</v>
      </c>
      <c r="Z278" s="297">
        <v>751078</v>
      </c>
      <c r="AA278" s="297">
        <v>751078</v>
      </c>
      <c r="AB278" s="297">
        <v>0</v>
      </c>
      <c r="AC278" s="297">
        <v>0</v>
      </c>
      <c r="AD278" s="297">
        <v>0</v>
      </c>
      <c r="AE278" s="297">
        <v>2253234</v>
      </c>
      <c r="AF278" s="299">
        <v>1807061</v>
      </c>
      <c r="AG278" s="299">
        <v>829066</v>
      </c>
      <c r="AH278" s="299">
        <v>452759</v>
      </c>
      <c r="AI278" s="299">
        <v>403002</v>
      </c>
      <c r="AJ278" s="299">
        <v>122234</v>
      </c>
      <c r="AK278" s="299">
        <v>0</v>
      </c>
      <c r="AL278" s="299">
        <v>0</v>
      </c>
      <c r="AM278" s="297">
        <v>1807061</v>
      </c>
      <c r="AN278" s="397">
        <v>3890822</v>
      </c>
      <c r="AO278" s="297">
        <v>1389078</v>
      </c>
      <c r="AP278" s="297">
        <v>979137</v>
      </c>
      <c r="AQ278" s="297">
        <v>979137</v>
      </c>
      <c r="AR278" s="297">
        <v>543469</v>
      </c>
      <c r="AS278" s="297">
        <v>0</v>
      </c>
      <c r="AT278" s="297">
        <v>0</v>
      </c>
      <c r="AU278" s="297">
        <v>3890822</v>
      </c>
      <c r="AV278" s="299">
        <v>9582162</v>
      </c>
      <c r="AW278" s="297">
        <v>3605140</v>
      </c>
      <c r="AX278" s="297">
        <v>3605140</v>
      </c>
      <c r="AY278" s="297">
        <v>2371881</v>
      </c>
      <c r="AZ278" s="297">
        <v>0</v>
      </c>
      <c r="BA278" s="297">
        <v>0</v>
      </c>
      <c r="BB278" s="297">
        <v>0</v>
      </c>
      <c r="BC278" s="297">
        <v>9582162</v>
      </c>
      <c r="BD278" s="397">
        <v>326866</v>
      </c>
      <c r="BE278" s="297">
        <v>111224</v>
      </c>
      <c r="BF278" s="297">
        <v>97114</v>
      </c>
      <c r="BG278" s="297">
        <v>97114</v>
      </c>
      <c r="BH278" s="297">
        <v>21414</v>
      </c>
      <c r="BI278" s="297">
        <v>0</v>
      </c>
      <c r="BJ278" s="297">
        <v>0</v>
      </c>
      <c r="BK278" s="297">
        <v>326866</v>
      </c>
      <c r="BL278" s="299">
        <v>39948</v>
      </c>
      <c r="BM278" s="297">
        <v>19974</v>
      </c>
      <c r="BN278" s="297">
        <v>19974</v>
      </c>
      <c r="BO278" s="297">
        <v>0</v>
      </c>
      <c r="BP278" s="297">
        <v>0</v>
      </c>
      <c r="BQ278" s="297">
        <v>0</v>
      </c>
      <c r="BR278" s="297">
        <v>0</v>
      </c>
      <c r="BS278" s="297">
        <v>39948</v>
      </c>
      <c r="BT278" s="397">
        <v>395508</v>
      </c>
      <c r="BU278" s="297">
        <v>120416</v>
      </c>
      <c r="BV278" s="297">
        <v>120416</v>
      </c>
      <c r="BW278" s="297">
        <v>113641</v>
      </c>
      <c r="BX278" s="297">
        <v>41036</v>
      </c>
      <c r="BY278" s="297">
        <v>0</v>
      </c>
      <c r="BZ278" s="297">
        <v>0</v>
      </c>
      <c r="CA278" s="297">
        <v>395508</v>
      </c>
      <c r="CB278" s="299">
        <v>35191</v>
      </c>
      <c r="CC278" s="297">
        <v>35191</v>
      </c>
      <c r="CD278" s="297">
        <v>0</v>
      </c>
      <c r="CE278" s="297">
        <v>0</v>
      </c>
      <c r="CF278" s="297">
        <v>0</v>
      </c>
      <c r="CG278" s="297">
        <v>0</v>
      </c>
      <c r="CH278" s="297">
        <v>0</v>
      </c>
      <c r="CI278" s="297">
        <v>35191</v>
      </c>
    </row>
    <row r="279" spans="1:87">
      <c r="A279" s="295">
        <v>38801</v>
      </c>
      <c r="B279" s="296" t="s">
        <v>628</v>
      </c>
      <c r="C279" s="299">
        <v>-160345</v>
      </c>
      <c r="D279" s="297">
        <v>-86243</v>
      </c>
      <c r="E279" s="297">
        <v>-125202</v>
      </c>
      <c r="F279" s="297">
        <v>48048</v>
      </c>
      <c r="G279" s="297">
        <v>0</v>
      </c>
      <c r="H279" s="297">
        <v>0</v>
      </c>
      <c r="I279" s="297">
        <v>-323742</v>
      </c>
      <c r="J279" s="300">
        <v>3470571</v>
      </c>
      <c r="K279" s="301">
        <v>4094199</v>
      </c>
      <c r="L279" s="301">
        <v>2962668</v>
      </c>
      <c r="M279" s="301">
        <v>2865268</v>
      </c>
      <c r="N279" s="301">
        <v>4251098</v>
      </c>
      <c r="O279" s="300">
        <v>291745.91970279999</v>
      </c>
      <c r="P279" s="301">
        <v>149210.36000000002</v>
      </c>
      <c r="Q279" s="301">
        <v>142535.55970279998</v>
      </c>
      <c r="R279" s="398">
        <v>6.8900000000000003E-2</v>
      </c>
      <c r="S279" s="399">
        <v>1.302404E-4</v>
      </c>
      <c r="T279" s="400">
        <v>3470571</v>
      </c>
      <c r="U279" s="400">
        <v>2165607.5471698116</v>
      </c>
      <c r="V279" s="401">
        <v>1.6025853828112202</v>
      </c>
      <c r="W279" s="401">
        <v>0.1072915126032212</v>
      </c>
      <c r="X279" s="397">
        <v>382474</v>
      </c>
      <c r="Y279" s="297">
        <v>180626</v>
      </c>
      <c r="Z279" s="297">
        <v>180626</v>
      </c>
      <c r="AA279" s="297">
        <v>21222</v>
      </c>
      <c r="AB279" s="297">
        <v>0</v>
      </c>
      <c r="AC279" s="297">
        <v>0</v>
      </c>
      <c r="AD279" s="297">
        <v>0</v>
      </c>
      <c r="AE279" s="297">
        <v>382474</v>
      </c>
      <c r="AF279" s="299">
        <v>218807</v>
      </c>
      <c r="AG279" s="299">
        <v>143887</v>
      </c>
      <c r="AH279" s="299">
        <v>32209</v>
      </c>
      <c r="AI279" s="299">
        <v>32209</v>
      </c>
      <c r="AJ279" s="299">
        <v>10502</v>
      </c>
      <c r="AK279" s="299">
        <v>0</v>
      </c>
      <c r="AL279" s="299">
        <v>0</v>
      </c>
      <c r="AM279" s="297">
        <v>218807</v>
      </c>
      <c r="AN279" s="397">
        <v>375969</v>
      </c>
      <c r="AO279" s="297">
        <v>134226</v>
      </c>
      <c r="AP279" s="297">
        <v>94614</v>
      </c>
      <c r="AQ279" s="297">
        <v>94614</v>
      </c>
      <c r="AR279" s="297">
        <v>52515</v>
      </c>
      <c r="AS279" s="297">
        <v>0</v>
      </c>
      <c r="AT279" s="297">
        <v>0</v>
      </c>
      <c r="AU279" s="297">
        <v>375969</v>
      </c>
      <c r="AV279" s="299">
        <v>925920</v>
      </c>
      <c r="AW279" s="297">
        <v>348363</v>
      </c>
      <c r="AX279" s="297">
        <v>348363</v>
      </c>
      <c r="AY279" s="297">
        <v>229194</v>
      </c>
      <c r="AZ279" s="297">
        <v>0</v>
      </c>
      <c r="BA279" s="297">
        <v>0</v>
      </c>
      <c r="BB279" s="297">
        <v>0</v>
      </c>
      <c r="BC279" s="297">
        <v>925920</v>
      </c>
      <c r="BD279" s="397">
        <v>31585</v>
      </c>
      <c r="BE279" s="297">
        <v>10748</v>
      </c>
      <c r="BF279" s="297">
        <v>9384</v>
      </c>
      <c r="BG279" s="297">
        <v>9384</v>
      </c>
      <c r="BH279" s="297">
        <v>2069</v>
      </c>
      <c r="BI279" s="297">
        <v>0</v>
      </c>
      <c r="BJ279" s="297">
        <v>0</v>
      </c>
      <c r="BK279" s="297">
        <v>31585</v>
      </c>
      <c r="BL279" s="299">
        <v>3860</v>
      </c>
      <c r="BM279" s="297">
        <v>1930</v>
      </c>
      <c r="BN279" s="297">
        <v>1930</v>
      </c>
      <c r="BO279" s="297">
        <v>0</v>
      </c>
      <c r="BP279" s="297">
        <v>0</v>
      </c>
      <c r="BQ279" s="297">
        <v>0</v>
      </c>
      <c r="BR279" s="297">
        <v>0</v>
      </c>
      <c r="BS279" s="297">
        <v>3860</v>
      </c>
      <c r="BT279" s="397">
        <v>38218</v>
      </c>
      <c r="BU279" s="297">
        <v>11636</v>
      </c>
      <c r="BV279" s="297">
        <v>11636</v>
      </c>
      <c r="BW279" s="297">
        <v>10981</v>
      </c>
      <c r="BX279" s="297">
        <v>3965</v>
      </c>
      <c r="BY279" s="297">
        <v>0</v>
      </c>
      <c r="BZ279" s="297">
        <v>0</v>
      </c>
      <c r="CA279" s="297">
        <v>38218</v>
      </c>
      <c r="CB279" s="299">
        <v>3400</v>
      </c>
      <c r="CC279" s="297">
        <v>3400</v>
      </c>
      <c r="CD279" s="297">
        <v>0</v>
      </c>
      <c r="CE279" s="297">
        <v>0</v>
      </c>
      <c r="CF279" s="297">
        <v>0</v>
      </c>
      <c r="CG279" s="297">
        <v>0</v>
      </c>
      <c r="CH279" s="297">
        <v>0</v>
      </c>
      <c r="CI279" s="297">
        <v>3400</v>
      </c>
    </row>
    <row r="280" spans="1:87">
      <c r="A280" s="295">
        <v>38900</v>
      </c>
      <c r="B280" s="296" t="s">
        <v>629</v>
      </c>
      <c r="C280" s="299">
        <v>-529655</v>
      </c>
      <c r="D280" s="297">
        <v>-518169</v>
      </c>
      <c r="E280" s="297">
        <v>-419543</v>
      </c>
      <c r="F280" s="297">
        <v>-18753</v>
      </c>
      <c r="G280" s="297">
        <v>0</v>
      </c>
      <c r="H280" s="297">
        <v>0</v>
      </c>
      <c r="I280" s="297">
        <v>-1486120</v>
      </c>
      <c r="J280" s="300">
        <v>7278361</v>
      </c>
      <c r="K280" s="301">
        <v>8586211</v>
      </c>
      <c r="L280" s="301">
        <v>6213203</v>
      </c>
      <c r="M280" s="301">
        <v>6008939</v>
      </c>
      <c r="N280" s="301">
        <v>8915253</v>
      </c>
      <c r="O280" s="300">
        <v>611839.3127292</v>
      </c>
      <c r="P280" s="301">
        <v>382657.94000000006</v>
      </c>
      <c r="Q280" s="301">
        <v>229181.37272919994</v>
      </c>
      <c r="R280" s="398">
        <v>6.8900000000000003E-2</v>
      </c>
      <c r="S280" s="399">
        <v>2.7313560000000002E-4</v>
      </c>
      <c r="T280" s="400">
        <v>7278361</v>
      </c>
      <c r="U280" s="400">
        <v>5553816.2554426715</v>
      </c>
      <c r="V280" s="401">
        <v>1.3105152682837311</v>
      </c>
      <c r="W280" s="401">
        <v>0.1072915126032212</v>
      </c>
      <c r="X280" s="397">
        <v>418358</v>
      </c>
      <c r="Y280" s="297">
        <v>190775</v>
      </c>
      <c r="Z280" s="297">
        <v>190775</v>
      </c>
      <c r="AA280" s="297">
        <v>36808</v>
      </c>
      <c r="AB280" s="297">
        <v>0</v>
      </c>
      <c r="AC280" s="297">
        <v>0</v>
      </c>
      <c r="AD280" s="297">
        <v>0</v>
      </c>
      <c r="AE280" s="297">
        <v>418358</v>
      </c>
      <c r="AF280" s="299">
        <v>882298</v>
      </c>
      <c r="AG280" s="299">
        <v>307111</v>
      </c>
      <c r="AH280" s="299">
        <v>216823</v>
      </c>
      <c r="AI280" s="299">
        <v>216823</v>
      </c>
      <c r="AJ280" s="299">
        <v>141541</v>
      </c>
      <c r="AK280" s="299">
        <v>0</v>
      </c>
      <c r="AL280" s="299">
        <v>0</v>
      </c>
      <c r="AM280" s="297">
        <v>882298</v>
      </c>
      <c r="AN280" s="397">
        <v>788468</v>
      </c>
      <c r="AO280" s="297">
        <v>281494</v>
      </c>
      <c r="AP280" s="297">
        <v>198420</v>
      </c>
      <c r="AQ280" s="297">
        <v>198420</v>
      </c>
      <c r="AR280" s="297">
        <v>110133</v>
      </c>
      <c r="AS280" s="297">
        <v>0</v>
      </c>
      <c r="AT280" s="297">
        <v>0</v>
      </c>
      <c r="AU280" s="297">
        <v>788468</v>
      </c>
      <c r="AV280" s="299">
        <v>1941808</v>
      </c>
      <c r="AW280" s="297">
        <v>730575</v>
      </c>
      <c r="AX280" s="297">
        <v>730575</v>
      </c>
      <c r="AY280" s="297">
        <v>480658</v>
      </c>
      <c r="AZ280" s="297">
        <v>0</v>
      </c>
      <c r="BA280" s="297">
        <v>0</v>
      </c>
      <c r="BB280" s="297">
        <v>0</v>
      </c>
      <c r="BC280" s="297">
        <v>1941808</v>
      </c>
      <c r="BD280" s="397">
        <v>66239</v>
      </c>
      <c r="BE280" s="297">
        <v>22539</v>
      </c>
      <c r="BF280" s="297">
        <v>19680</v>
      </c>
      <c r="BG280" s="297">
        <v>19680</v>
      </c>
      <c r="BH280" s="297">
        <v>4340</v>
      </c>
      <c r="BI280" s="297">
        <v>0</v>
      </c>
      <c r="BJ280" s="297">
        <v>0</v>
      </c>
      <c r="BK280" s="297">
        <v>66239</v>
      </c>
      <c r="BL280" s="299">
        <v>8096</v>
      </c>
      <c r="BM280" s="297">
        <v>4048</v>
      </c>
      <c r="BN280" s="297">
        <v>4048</v>
      </c>
      <c r="BO280" s="297">
        <v>0</v>
      </c>
      <c r="BP280" s="297">
        <v>0</v>
      </c>
      <c r="BQ280" s="297">
        <v>0</v>
      </c>
      <c r="BR280" s="297">
        <v>0</v>
      </c>
      <c r="BS280" s="297">
        <v>8096</v>
      </c>
      <c r="BT280" s="397">
        <v>80149</v>
      </c>
      <c r="BU280" s="297">
        <v>24402</v>
      </c>
      <c r="BV280" s="297">
        <v>24402</v>
      </c>
      <c r="BW280" s="297">
        <v>23029</v>
      </c>
      <c r="BX280" s="297">
        <v>8316</v>
      </c>
      <c r="BY280" s="297">
        <v>0</v>
      </c>
      <c r="BZ280" s="297">
        <v>0</v>
      </c>
      <c r="CA280" s="297">
        <v>80149</v>
      </c>
      <c r="CB280" s="299">
        <v>7131</v>
      </c>
      <c r="CC280" s="297">
        <v>7131</v>
      </c>
      <c r="CD280" s="297">
        <v>0</v>
      </c>
      <c r="CE280" s="297">
        <v>0</v>
      </c>
      <c r="CF280" s="297">
        <v>0</v>
      </c>
      <c r="CG280" s="297">
        <v>0</v>
      </c>
      <c r="CH280" s="297">
        <v>0</v>
      </c>
      <c r="CI280" s="297">
        <v>7131</v>
      </c>
    </row>
    <row r="281" spans="1:87">
      <c r="A281" s="295">
        <v>39000</v>
      </c>
      <c r="B281" s="296" t="s">
        <v>630</v>
      </c>
      <c r="C281" s="299">
        <v>-25590970</v>
      </c>
      <c r="D281" s="297">
        <v>-28254714</v>
      </c>
      <c r="E281" s="297">
        <v>-16097799</v>
      </c>
      <c r="F281" s="297">
        <v>4496815</v>
      </c>
      <c r="G281" s="297">
        <v>0</v>
      </c>
      <c r="H281" s="297">
        <v>0</v>
      </c>
      <c r="I281" s="297">
        <v>-65446668</v>
      </c>
      <c r="J281" s="300">
        <v>346004873</v>
      </c>
      <c r="K281" s="301">
        <v>408178586</v>
      </c>
      <c r="L281" s="301">
        <v>295368504</v>
      </c>
      <c r="M281" s="301">
        <v>285658041</v>
      </c>
      <c r="N281" s="301">
        <v>423820843</v>
      </c>
      <c r="O281" s="300">
        <v>29086135.031424098</v>
      </c>
      <c r="P281" s="301">
        <v>17198322.41</v>
      </c>
      <c r="Q281" s="301">
        <v>11887812.621424098</v>
      </c>
      <c r="R281" s="398">
        <v>6.8900000000000003E-2</v>
      </c>
      <c r="S281" s="399">
        <v>1.2984551299999999E-2</v>
      </c>
      <c r="T281" s="400">
        <v>346004873</v>
      </c>
      <c r="U281" s="400">
        <v>249612807.11175615</v>
      </c>
      <c r="V281" s="401">
        <v>1.3861663470059347</v>
      </c>
      <c r="W281" s="401">
        <v>0.1072915126032212</v>
      </c>
      <c r="X281" s="397">
        <v>8960490</v>
      </c>
      <c r="Y281" s="297">
        <v>2986830</v>
      </c>
      <c r="Z281" s="297">
        <v>2986830</v>
      </c>
      <c r="AA281" s="297">
        <v>2986830</v>
      </c>
      <c r="AB281" s="297">
        <v>0</v>
      </c>
      <c r="AC281" s="297">
        <v>0</v>
      </c>
      <c r="AD281" s="297">
        <v>0</v>
      </c>
      <c r="AE281" s="297">
        <v>8960490</v>
      </c>
      <c r="AF281" s="299">
        <v>25813951</v>
      </c>
      <c r="AG281" s="299">
        <v>8929109</v>
      </c>
      <c r="AH281" s="299">
        <v>7846697</v>
      </c>
      <c r="AI281" s="299">
        <v>7697740</v>
      </c>
      <c r="AJ281" s="299">
        <v>1340405</v>
      </c>
      <c r="AK281" s="299">
        <v>0</v>
      </c>
      <c r="AL281" s="299">
        <v>0</v>
      </c>
      <c r="AM281" s="297">
        <v>25813951</v>
      </c>
      <c r="AN281" s="397">
        <v>37482861</v>
      </c>
      <c r="AO281" s="297">
        <v>13381911</v>
      </c>
      <c r="AP281" s="297">
        <v>9432677</v>
      </c>
      <c r="AQ281" s="297">
        <v>9432677</v>
      </c>
      <c r="AR281" s="297">
        <v>5235594</v>
      </c>
      <c r="AS281" s="297">
        <v>0</v>
      </c>
      <c r="AT281" s="297">
        <v>0</v>
      </c>
      <c r="AU281" s="297">
        <v>37482861</v>
      </c>
      <c r="AV281" s="299">
        <v>92311308</v>
      </c>
      <c r="AW281" s="297">
        <v>34730702</v>
      </c>
      <c r="AX281" s="297">
        <v>34730702</v>
      </c>
      <c r="AY281" s="297">
        <v>22849904</v>
      </c>
      <c r="AZ281" s="297">
        <v>0</v>
      </c>
      <c r="BA281" s="297">
        <v>0</v>
      </c>
      <c r="BB281" s="297">
        <v>0</v>
      </c>
      <c r="BC281" s="297">
        <v>92311308</v>
      </c>
      <c r="BD281" s="397">
        <v>3148912</v>
      </c>
      <c r="BE281" s="297">
        <v>1071496</v>
      </c>
      <c r="BF281" s="297">
        <v>935559</v>
      </c>
      <c r="BG281" s="297">
        <v>935559</v>
      </c>
      <c r="BH281" s="297">
        <v>206298</v>
      </c>
      <c r="BI281" s="297">
        <v>0</v>
      </c>
      <c r="BJ281" s="297">
        <v>0</v>
      </c>
      <c r="BK281" s="297">
        <v>3148912</v>
      </c>
      <c r="BL281" s="299">
        <v>384846</v>
      </c>
      <c r="BM281" s="297">
        <v>192423</v>
      </c>
      <c r="BN281" s="297">
        <v>192423</v>
      </c>
      <c r="BO281" s="297">
        <v>0</v>
      </c>
      <c r="BP281" s="297">
        <v>0</v>
      </c>
      <c r="BQ281" s="297">
        <v>0</v>
      </c>
      <c r="BR281" s="297">
        <v>0</v>
      </c>
      <c r="BS281" s="297">
        <v>384846</v>
      </c>
      <c r="BT281" s="397">
        <v>3810191</v>
      </c>
      <c r="BU281" s="297">
        <v>1160042</v>
      </c>
      <c r="BV281" s="297">
        <v>1160042</v>
      </c>
      <c r="BW281" s="297">
        <v>1094779</v>
      </c>
      <c r="BX281" s="297">
        <v>395328</v>
      </c>
      <c r="BY281" s="297">
        <v>0</v>
      </c>
      <c r="BZ281" s="297">
        <v>0</v>
      </c>
      <c r="CA281" s="297">
        <v>3810191</v>
      </c>
      <c r="CB281" s="299">
        <v>339015</v>
      </c>
      <c r="CC281" s="297">
        <v>339015</v>
      </c>
      <c r="CD281" s="297">
        <v>0</v>
      </c>
      <c r="CE281" s="297">
        <v>0</v>
      </c>
      <c r="CF281" s="297">
        <v>0</v>
      </c>
      <c r="CG281" s="297">
        <v>0</v>
      </c>
      <c r="CH281" s="297">
        <v>0</v>
      </c>
      <c r="CI281" s="297">
        <v>339015</v>
      </c>
    </row>
    <row r="282" spans="1:87">
      <c r="A282" s="295">
        <v>39100</v>
      </c>
      <c r="B282" s="296" t="s">
        <v>631</v>
      </c>
      <c r="C282" s="299">
        <v>-5304308</v>
      </c>
      <c r="D282" s="297">
        <v>-4369638</v>
      </c>
      <c r="E282" s="297">
        <v>-2278823</v>
      </c>
      <c r="F282" s="297">
        <v>959487</v>
      </c>
      <c r="G282" s="297">
        <v>0</v>
      </c>
      <c r="H282" s="297">
        <v>0</v>
      </c>
      <c r="I282" s="297">
        <v>-10993282</v>
      </c>
      <c r="J282" s="300">
        <v>39361593</v>
      </c>
      <c r="K282" s="301">
        <v>46434488</v>
      </c>
      <c r="L282" s="301">
        <v>33601188</v>
      </c>
      <c r="M282" s="301">
        <v>32496523</v>
      </c>
      <c r="N282" s="301">
        <v>48213955</v>
      </c>
      <c r="O282" s="300">
        <v>3308845.3161535002</v>
      </c>
      <c r="P282" s="301">
        <v>2293591</v>
      </c>
      <c r="Q282" s="301">
        <v>1015254.3161535002</v>
      </c>
      <c r="R282" s="398">
        <v>6.8900000000000003E-2</v>
      </c>
      <c r="S282" s="399">
        <v>1.4771255000000001E-3</v>
      </c>
      <c r="T282" s="400">
        <v>39361593</v>
      </c>
      <c r="U282" s="400">
        <v>33288693.759071115</v>
      </c>
      <c r="V282" s="401">
        <v>1.1824312868772158</v>
      </c>
      <c r="W282" s="401">
        <v>0.1072915126032212</v>
      </c>
      <c r="X282" s="397">
        <v>1181776</v>
      </c>
      <c r="Y282" s="297">
        <v>295444</v>
      </c>
      <c r="Z282" s="297">
        <v>295444</v>
      </c>
      <c r="AA282" s="297">
        <v>295444</v>
      </c>
      <c r="AB282" s="297">
        <v>295444</v>
      </c>
      <c r="AC282" s="297">
        <v>0</v>
      </c>
      <c r="AD282" s="297">
        <v>0</v>
      </c>
      <c r="AE282" s="297">
        <v>1181776</v>
      </c>
      <c r="AF282" s="299">
        <v>6647083</v>
      </c>
      <c r="AG282" s="299">
        <v>3364512</v>
      </c>
      <c r="AH282" s="299">
        <v>2003679</v>
      </c>
      <c r="AI282" s="299">
        <v>1278892</v>
      </c>
      <c r="AJ282" s="299">
        <v>0</v>
      </c>
      <c r="AK282" s="299">
        <v>0</v>
      </c>
      <c r="AL282" s="299">
        <v>0</v>
      </c>
      <c r="AM282" s="297">
        <v>6647083</v>
      </c>
      <c r="AN282" s="397">
        <v>4264059</v>
      </c>
      <c r="AO282" s="297">
        <v>1522329</v>
      </c>
      <c r="AP282" s="297">
        <v>1073064</v>
      </c>
      <c r="AQ282" s="297">
        <v>1073064</v>
      </c>
      <c r="AR282" s="297">
        <v>595602</v>
      </c>
      <c r="AS282" s="297">
        <v>0</v>
      </c>
      <c r="AT282" s="297">
        <v>0</v>
      </c>
      <c r="AU282" s="297">
        <v>4264059</v>
      </c>
      <c r="AV282" s="299">
        <v>10501355</v>
      </c>
      <c r="AW282" s="297">
        <v>3950973</v>
      </c>
      <c r="AX282" s="297">
        <v>3950973</v>
      </c>
      <c r="AY282" s="297">
        <v>2599410</v>
      </c>
      <c r="AZ282" s="297">
        <v>0</v>
      </c>
      <c r="BA282" s="297">
        <v>0</v>
      </c>
      <c r="BB282" s="297">
        <v>0</v>
      </c>
      <c r="BC282" s="297">
        <v>10501355</v>
      </c>
      <c r="BD282" s="397">
        <v>358221</v>
      </c>
      <c r="BE282" s="297">
        <v>121894</v>
      </c>
      <c r="BF282" s="297">
        <v>106429</v>
      </c>
      <c r="BG282" s="297">
        <v>106429</v>
      </c>
      <c r="BH282" s="297">
        <v>23469</v>
      </c>
      <c r="BI282" s="297">
        <v>0</v>
      </c>
      <c r="BJ282" s="297">
        <v>0</v>
      </c>
      <c r="BK282" s="297">
        <v>358221</v>
      </c>
      <c r="BL282" s="299">
        <v>43780</v>
      </c>
      <c r="BM282" s="297">
        <v>21890</v>
      </c>
      <c r="BN282" s="297">
        <v>21890</v>
      </c>
      <c r="BO282" s="297">
        <v>0</v>
      </c>
      <c r="BP282" s="297">
        <v>0</v>
      </c>
      <c r="BQ282" s="297">
        <v>0</v>
      </c>
      <c r="BR282" s="297">
        <v>0</v>
      </c>
      <c r="BS282" s="297">
        <v>43780</v>
      </c>
      <c r="BT282" s="397">
        <v>433448</v>
      </c>
      <c r="BU282" s="297">
        <v>131967</v>
      </c>
      <c r="BV282" s="297">
        <v>131967</v>
      </c>
      <c r="BW282" s="297">
        <v>124542</v>
      </c>
      <c r="BX282" s="297">
        <v>44973</v>
      </c>
      <c r="BY282" s="297">
        <v>0</v>
      </c>
      <c r="BZ282" s="297">
        <v>0</v>
      </c>
      <c r="CA282" s="297">
        <v>433448</v>
      </c>
      <c r="CB282" s="299">
        <v>38566</v>
      </c>
      <c r="CC282" s="297">
        <v>38566</v>
      </c>
      <c r="CD282" s="297">
        <v>0</v>
      </c>
      <c r="CE282" s="297">
        <v>0</v>
      </c>
      <c r="CF282" s="297">
        <v>0</v>
      </c>
      <c r="CG282" s="297">
        <v>0</v>
      </c>
      <c r="CH282" s="297">
        <v>0</v>
      </c>
      <c r="CI282" s="297">
        <v>38566</v>
      </c>
    </row>
    <row r="283" spans="1:87">
      <c r="A283" s="295">
        <v>39101</v>
      </c>
      <c r="B283" s="296" t="s">
        <v>632</v>
      </c>
      <c r="C283" s="299">
        <v>32371</v>
      </c>
      <c r="D283" s="297">
        <v>-192109</v>
      </c>
      <c r="E283" s="297">
        <v>-41407</v>
      </c>
      <c r="F283" s="297">
        <v>176262</v>
      </c>
      <c r="G283" s="297">
        <v>0</v>
      </c>
      <c r="H283" s="297">
        <v>0</v>
      </c>
      <c r="I283" s="297">
        <v>-24883</v>
      </c>
      <c r="J283" s="300">
        <v>7041454</v>
      </c>
      <c r="K283" s="301">
        <v>8306735</v>
      </c>
      <c r="L283" s="301">
        <v>6010967</v>
      </c>
      <c r="M283" s="301">
        <v>5813352</v>
      </c>
      <c r="N283" s="301">
        <v>8625067</v>
      </c>
      <c r="O283" s="300">
        <v>591924.30997639999</v>
      </c>
      <c r="P283" s="301">
        <v>338269.98000000004</v>
      </c>
      <c r="Q283" s="301">
        <v>253654.32997639995</v>
      </c>
      <c r="R283" s="398">
        <v>6.8900000000000003E-2</v>
      </c>
      <c r="S283" s="399">
        <v>2.6424519999999999E-4</v>
      </c>
      <c r="T283" s="400">
        <v>7041454</v>
      </c>
      <c r="U283" s="400">
        <v>4909578.809869376</v>
      </c>
      <c r="V283" s="401">
        <v>1.4342277153887555</v>
      </c>
      <c r="W283" s="401">
        <v>0.1072915126032212</v>
      </c>
      <c r="X283" s="397">
        <v>964024</v>
      </c>
      <c r="Y283" s="297">
        <v>432236</v>
      </c>
      <c r="Z283" s="297">
        <v>283993</v>
      </c>
      <c r="AA283" s="297">
        <v>190325</v>
      </c>
      <c r="AB283" s="297">
        <v>57470</v>
      </c>
      <c r="AC283" s="297">
        <v>0</v>
      </c>
      <c r="AD283" s="297">
        <v>0</v>
      </c>
      <c r="AE283" s="297">
        <v>964024</v>
      </c>
      <c r="AF283" s="299">
        <v>0</v>
      </c>
      <c r="AG283" s="299">
        <v>0</v>
      </c>
      <c r="AH283" s="299">
        <v>0</v>
      </c>
      <c r="AI283" s="299">
        <v>0</v>
      </c>
      <c r="AJ283" s="299">
        <v>0</v>
      </c>
      <c r="AK283" s="299">
        <v>0</v>
      </c>
      <c r="AL283" s="299">
        <v>0</v>
      </c>
      <c r="AM283" s="297">
        <v>0</v>
      </c>
      <c r="AN283" s="397">
        <v>762804</v>
      </c>
      <c r="AO283" s="297">
        <v>272332</v>
      </c>
      <c r="AP283" s="297">
        <v>191962</v>
      </c>
      <c r="AQ283" s="297">
        <v>191962</v>
      </c>
      <c r="AR283" s="297">
        <v>106548</v>
      </c>
      <c r="AS283" s="297">
        <v>0</v>
      </c>
      <c r="AT283" s="297">
        <v>0</v>
      </c>
      <c r="AU283" s="297">
        <v>762804</v>
      </c>
      <c r="AV283" s="299">
        <v>1878603</v>
      </c>
      <c r="AW283" s="297">
        <v>706795</v>
      </c>
      <c r="AX283" s="297">
        <v>706795</v>
      </c>
      <c r="AY283" s="297">
        <v>465012</v>
      </c>
      <c r="AZ283" s="297">
        <v>0</v>
      </c>
      <c r="BA283" s="297">
        <v>0</v>
      </c>
      <c r="BB283" s="297">
        <v>0</v>
      </c>
      <c r="BC283" s="297">
        <v>1878603</v>
      </c>
      <c r="BD283" s="397">
        <v>64082</v>
      </c>
      <c r="BE283" s="297">
        <v>21806</v>
      </c>
      <c r="BF283" s="297">
        <v>19039</v>
      </c>
      <c r="BG283" s="297">
        <v>19039</v>
      </c>
      <c r="BH283" s="297">
        <v>4198</v>
      </c>
      <c r="BI283" s="297">
        <v>0</v>
      </c>
      <c r="BJ283" s="297">
        <v>0</v>
      </c>
      <c r="BK283" s="297">
        <v>64082</v>
      </c>
      <c r="BL283" s="299">
        <v>7832</v>
      </c>
      <c r="BM283" s="297">
        <v>3916</v>
      </c>
      <c r="BN283" s="297">
        <v>3916</v>
      </c>
      <c r="BO283" s="297">
        <v>0</v>
      </c>
      <c r="BP283" s="297">
        <v>0</v>
      </c>
      <c r="BQ283" s="297">
        <v>0</v>
      </c>
      <c r="BR283" s="297">
        <v>0</v>
      </c>
      <c r="BS283" s="297">
        <v>7832</v>
      </c>
      <c r="BT283" s="397">
        <v>77540</v>
      </c>
      <c r="BU283" s="297">
        <v>23608</v>
      </c>
      <c r="BV283" s="297">
        <v>23608</v>
      </c>
      <c r="BW283" s="297">
        <v>22280</v>
      </c>
      <c r="BX283" s="297">
        <v>8045</v>
      </c>
      <c r="BY283" s="297">
        <v>0</v>
      </c>
      <c r="BZ283" s="297">
        <v>0</v>
      </c>
      <c r="CA283" s="297">
        <v>77540</v>
      </c>
      <c r="CB283" s="299">
        <v>6899</v>
      </c>
      <c r="CC283" s="297">
        <v>6899</v>
      </c>
      <c r="CD283" s="297">
        <v>0</v>
      </c>
      <c r="CE283" s="297">
        <v>0</v>
      </c>
      <c r="CF283" s="297">
        <v>0</v>
      </c>
      <c r="CG283" s="297">
        <v>0</v>
      </c>
      <c r="CH283" s="297">
        <v>0</v>
      </c>
      <c r="CI283" s="297">
        <v>6899</v>
      </c>
    </row>
    <row r="284" spans="1:87">
      <c r="A284" s="295">
        <v>39105</v>
      </c>
      <c r="B284" s="296" t="s">
        <v>633</v>
      </c>
      <c r="C284" s="299">
        <v>-2204449</v>
      </c>
      <c r="D284" s="297">
        <v>-1474662</v>
      </c>
      <c r="E284" s="297">
        <v>-654041</v>
      </c>
      <c r="F284" s="297">
        <v>409414</v>
      </c>
      <c r="G284" s="297">
        <v>0</v>
      </c>
      <c r="H284" s="297">
        <v>0</v>
      </c>
      <c r="I284" s="297">
        <v>-3923738</v>
      </c>
      <c r="J284" s="300">
        <v>15829640</v>
      </c>
      <c r="K284" s="301">
        <v>18674072</v>
      </c>
      <c r="L284" s="301">
        <v>13513038</v>
      </c>
      <c r="M284" s="301">
        <v>13068787</v>
      </c>
      <c r="N284" s="301">
        <v>19389702</v>
      </c>
      <c r="O284" s="300">
        <v>1330683.6842857001</v>
      </c>
      <c r="P284" s="301">
        <v>860144.11999999988</v>
      </c>
      <c r="Q284" s="301">
        <v>470539.56428570021</v>
      </c>
      <c r="R284" s="398">
        <v>6.8900000000000003E-2</v>
      </c>
      <c r="S284" s="399">
        <v>5.9404010000000003E-4</v>
      </c>
      <c r="T284" s="400">
        <v>15829640</v>
      </c>
      <c r="U284" s="400">
        <v>12483949.492017414</v>
      </c>
      <c r="V284" s="401">
        <v>1.267999362711449</v>
      </c>
      <c r="W284" s="401">
        <v>0.1072915126032212</v>
      </c>
      <c r="X284" s="397">
        <v>787471</v>
      </c>
      <c r="Y284" s="297">
        <v>215036</v>
      </c>
      <c r="Z284" s="297">
        <v>215036</v>
      </c>
      <c r="AA284" s="297">
        <v>215036</v>
      </c>
      <c r="AB284" s="297">
        <v>142363</v>
      </c>
      <c r="AC284" s="297">
        <v>0</v>
      </c>
      <c r="AD284" s="297">
        <v>0</v>
      </c>
      <c r="AE284" s="297">
        <v>787471</v>
      </c>
      <c r="AF284" s="299">
        <v>2488081</v>
      </c>
      <c r="AG284" s="299">
        <v>1520562</v>
      </c>
      <c r="AH284" s="299">
        <v>619389</v>
      </c>
      <c r="AI284" s="299">
        <v>348130</v>
      </c>
      <c r="AJ284" s="299">
        <v>0</v>
      </c>
      <c r="AK284" s="299">
        <v>0</v>
      </c>
      <c r="AL284" s="299">
        <v>0</v>
      </c>
      <c r="AM284" s="297">
        <v>2488081</v>
      </c>
      <c r="AN284" s="397">
        <v>1714832</v>
      </c>
      <c r="AO284" s="297">
        <v>612219</v>
      </c>
      <c r="AP284" s="297">
        <v>431543</v>
      </c>
      <c r="AQ284" s="297">
        <v>431543</v>
      </c>
      <c r="AR284" s="297">
        <v>239527</v>
      </c>
      <c r="AS284" s="297">
        <v>0</v>
      </c>
      <c r="AT284" s="297">
        <v>0</v>
      </c>
      <c r="AU284" s="297">
        <v>1714832</v>
      </c>
      <c r="AV284" s="299">
        <v>4223220</v>
      </c>
      <c r="AW284" s="297">
        <v>1588921</v>
      </c>
      <c r="AX284" s="297">
        <v>1588921</v>
      </c>
      <c r="AY284" s="297">
        <v>1045378</v>
      </c>
      <c r="AZ284" s="297">
        <v>0</v>
      </c>
      <c r="BA284" s="297">
        <v>0</v>
      </c>
      <c r="BB284" s="297">
        <v>0</v>
      </c>
      <c r="BC284" s="297">
        <v>4223220</v>
      </c>
      <c r="BD284" s="397">
        <v>144063</v>
      </c>
      <c r="BE284" s="297">
        <v>49021</v>
      </c>
      <c r="BF284" s="297">
        <v>42802</v>
      </c>
      <c r="BG284" s="297">
        <v>42802</v>
      </c>
      <c r="BH284" s="297">
        <v>9438</v>
      </c>
      <c r="BI284" s="297">
        <v>0</v>
      </c>
      <c r="BJ284" s="297">
        <v>0</v>
      </c>
      <c r="BK284" s="297">
        <v>144063</v>
      </c>
      <c r="BL284" s="299">
        <v>17606</v>
      </c>
      <c r="BM284" s="297">
        <v>8803</v>
      </c>
      <c r="BN284" s="297">
        <v>8803</v>
      </c>
      <c r="BO284" s="297">
        <v>0</v>
      </c>
      <c r="BP284" s="297">
        <v>0</v>
      </c>
      <c r="BQ284" s="297">
        <v>0</v>
      </c>
      <c r="BR284" s="297">
        <v>0</v>
      </c>
      <c r="BS284" s="297">
        <v>17606</v>
      </c>
      <c r="BT284" s="397">
        <v>174315</v>
      </c>
      <c r="BU284" s="297">
        <v>53072</v>
      </c>
      <c r="BV284" s="297">
        <v>53072</v>
      </c>
      <c r="BW284" s="297">
        <v>50086</v>
      </c>
      <c r="BX284" s="297">
        <v>18086</v>
      </c>
      <c r="BY284" s="297">
        <v>0</v>
      </c>
      <c r="BZ284" s="297">
        <v>0</v>
      </c>
      <c r="CA284" s="297">
        <v>174315</v>
      </c>
      <c r="CB284" s="299">
        <v>15510</v>
      </c>
      <c r="CC284" s="297">
        <v>15510</v>
      </c>
      <c r="CD284" s="297">
        <v>0</v>
      </c>
      <c r="CE284" s="297">
        <v>0</v>
      </c>
      <c r="CF284" s="297">
        <v>0</v>
      </c>
      <c r="CG284" s="297">
        <v>0</v>
      </c>
      <c r="CH284" s="297">
        <v>0</v>
      </c>
      <c r="CI284" s="297">
        <v>15510</v>
      </c>
    </row>
    <row r="285" spans="1:87">
      <c r="A285" s="295">
        <v>39200</v>
      </c>
      <c r="B285" s="296" t="s">
        <v>634</v>
      </c>
      <c r="C285" s="299">
        <v>-95543091</v>
      </c>
      <c r="D285" s="297">
        <v>-107326209</v>
      </c>
      <c r="E285" s="297">
        <v>-53076882</v>
      </c>
      <c r="F285" s="297">
        <v>38558980</v>
      </c>
      <c r="G285" s="297">
        <v>0</v>
      </c>
      <c r="H285" s="297">
        <v>0</v>
      </c>
      <c r="I285" s="297">
        <v>-217387202</v>
      </c>
      <c r="J285" s="300">
        <v>1576750052</v>
      </c>
      <c r="K285" s="301">
        <v>1860076709</v>
      </c>
      <c r="L285" s="301">
        <v>1345999261</v>
      </c>
      <c r="M285" s="301">
        <v>1301748517</v>
      </c>
      <c r="N285" s="301">
        <v>1931358742</v>
      </c>
      <c r="O285" s="300">
        <v>132546008.64071721</v>
      </c>
      <c r="P285" s="301">
        <v>76512119.079999998</v>
      </c>
      <c r="Q285" s="301">
        <v>56033889.56071721</v>
      </c>
      <c r="R285" s="398">
        <v>6.8900000000000003E-2</v>
      </c>
      <c r="S285" s="399">
        <v>5.9170819600000001E-2</v>
      </c>
      <c r="T285" s="400">
        <v>1576750052</v>
      </c>
      <c r="U285" s="400">
        <v>1110480683.3091435</v>
      </c>
      <c r="V285" s="401">
        <v>1.4198806658224896</v>
      </c>
      <c r="W285" s="401">
        <v>0.1072915126032212</v>
      </c>
      <c r="X285" s="397">
        <v>48776964</v>
      </c>
      <c r="Y285" s="297">
        <v>12429812</v>
      </c>
      <c r="Z285" s="297">
        <v>12429812</v>
      </c>
      <c r="AA285" s="297">
        <v>11958670</v>
      </c>
      <c r="AB285" s="297">
        <v>11958670</v>
      </c>
      <c r="AC285" s="297">
        <v>0</v>
      </c>
      <c r="AD285" s="297">
        <v>0</v>
      </c>
      <c r="AE285" s="297">
        <v>48776964</v>
      </c>
      <c r="AF285" s="299">
        <v>44724101</v>
      </c>
      <c r="AG285" s="299">
        <v>18433485</v>
      </c>
      <c r="AH285" s="299">
        <v>13145308</v>
      </c>
      <c r="AI285" s="299">
        <v>13145308</v>
      </c>
      <c r="AJ285" s="299">
        <v>0</v>
      </c>
      <c r="AK285" s="299">
        <v>0</v>
      </c>
      <c r="AL285" s="299">
        <v>0</v>
      </c>
      <c r="AM285" s="297">
        <v>44724101</v>
      </c>
      <c r="AN285" s="397">
        <v>170810029</v>
      </c>
      <c r="AO285" s="297">
        <v>60981596</v>
      </c>
      <c r="AP285" s="297">
        <v>42984870</v>
      </c>
      <c r="AQ285" s="297">
        <v>42984870</v>
      </c>
      <c r="AR285" s="297">
        <v>23858692</v>
      </c>
      <c r="AS285" s="297">
        <v>0</v>
      </c>
      <c r="AT285" s="297">
        <v>0</v>
      </c>
      <c r="AU285" s="297">
        <v>170810029</v>
      </c>
      <c r="AV285" s="299">
        <v>420664189</v>
      </c>
      <c r="AW285" s="297">
        <v>158268396</v>
      </c>
      <c r="AX285" s="297">
        <v>158268396</v>
      </c>
      <c r="AY285" s="297">
        <v>104127397</v>
      </c>
      <c r="AZ285" s="297">
        <v>0</v>
      </c>
      <c r="BA285" s="297">
        <v>0</v>
      </c>
      <c r="BB285" s="297">
        <v>0</v>
      </c>
      <c r="BC285" s="297">
        <v>420664189</v>
      </c>
      <c r="BD285" s="397">
        <v>14349643</v>
      </c>
      <c r="BE285" s="297">
        <v>4882825</v>
      </c>
      <c r="BF285" s="297">
        <v>4263357</v>
      </c>
      <c r="BG285" s="297">
        <v>4263357</v>
      </c>
      <c r="BH285" s="297">
        <v>940104</v>
      </c>
      <c r="BI285" s="297">
        <v>0</v>
      </c>
      <c r="BJ285" s="297">
        <v>0</v>
      </c>
      <c r="BK285" s="297">
        <v>14349643</v>
      </c>
      <c r="BL285" s="299">
        <v>1753752</v>
      </c>
      <c r="BM285" s="297">
        <v>876876</v>
      </c>
      <c r="BN285" s="297">
        <v>876876</v>
      </c>
      <c r="BO285" s="297">
        <v>0</v>
      </c>
      <c r="BP285" s="297">
        <v>0</v>
      </c>
      <c r="BQ285" s="297">
        <v>0</v>
      </c>
      <c r="BR285" s="297">
        <v>0</v>
      </c>
      <c r="BS285" s="297">
        <v>1753752</v>
      </c>
      <c r="BT285" s="397">
        <v>17363104</v>
      </c>
      <c r="BU285" s="297">
        <v>5286332</v>
      </c>
      <c r="BV285" s="297">
        <v>5286332</v>
      </c>
      <c r="BW285" s="297">
        <v>4988925</v>
      </c>
      <c r="BX285" s="297">
        <v>1801515</v>
      </c>
      <c r="BY285" s="297">
        <v>0</v>
      </c>
      <c r="BZ285" s="297">
        <v>0</v>
      </c>
      <c r="CA285" s="297">
        <v>17363104</v>
      </c>
      <c r="CB285" s="299">
        <v>1544898</v>
      </c>
      <c r="CC285" s="297">
        <v>1544898</v>
      </c>
      <c r="CD285" s="297">
        <v>0</v>
      </c>
      <c r="CE285" s="297">
        <v>0</v>
      </c>
      <c r="CF285" s="297">
        <v>0</v>
      </c>
      <c r="CG285" s="297">
        <v>0</v>
      </c>
      <c r="CH285" s="297">
        <v>0</v>
      </c>
      <c r="CI285" s="297">
        <v>1544898</v>
      </c>
    </row>
    <row r="286" spans="1:87">
      <c r="A286" s="295">
        <v>39201</v>
      </c>
      <c r="B286" s="296" t="s">
        <v>635</v>
      </c>
      <c r="C286" s="299">
        <v>497</v>
      </c>
      <c r="D286" s="297">
        <v>63214</v>
      </c>
      <c r="E286" s="297">
        <v>317771</v>
      </c>
      <c r="F286" s="297">
        <v>334457</v>
      </c>
      <c r="G286" s="297">
        <v>0</v>
      </c>
      <c r="H286" s="297">
        <v>0</v>
      </c>
      <c r="I286" s="297">
        <v>715939</v>
      </c>
      <c r="J286" s="300">
        <v>6449535</v>
      </c>
      <c r="K286" s="301">
        <v>7608454</v>
      </c>
      <c r="L286" s="301">
        <v>5505673</v>
      </c>
      <c r="M286" s="301">
        <v>5324669</v>
      </c>
      <c r="N286" s="301">
        <v>7900026</v>
      </c>
      <c r="O286" s="300">
        <v>542165.92383540003</v>
      </c>
      <c r="P286" s="301">
        <v>286192.43</v>
      </c>
      <c r="Q286" s="301">
        <v>255973.49383540003</v>
      </c>
      <c r="R286" s="398">
        <v>6.8900000000000003E-2</v>
      </c>
      <c r="S286" s="399">
        <v>2.420322E-4</v>
      </c>
      <c r="T286" s="400">
        <v>6449535</v>
      </c>
      <c r="U286" s="400">
        <v>4153736.2844702466</v>
      </c>
      <c r="V286" s="401">
        <v>1.5527069024851565</v>
      </c>
      <c r="W286" s="401">
        <v>0.1072915126032212</v>
      </c>
      <c r="X286" s="397">
        <v>1815720</v>
      </c>
      <c r="Y286" s="297">
        <v>530023</v>
      </c>
      <c r="Z286" s="297">
        <v>530023</v>
      </c>
      <c r="AA286" s="297">
        <v>530023</v>
      </c>
      <c r="AB286" s="297">
        <v>225651</v>
      </c>
      <c r="AC286" s="297">
        <v>0</v>
      </c>
      <c r="AD286" s="297">
        <v>0</v>
      </c>
      <c r="AE286" s="297">
        <v>1815720</v>
      </c>
      <c r="AF286" s="299">
        <v>194003</v>
      </c>
      <c r="AG286" s="299">
        <v>163274</v>
      </c>
      <c r="AH286" s="299">
        <v>30729</v>
      </c>
      <c r="AI286" s="299">
        <v>0</v>
      </c>
      <c r="AJ286" s="299">
        <v>0</v>
      </c>
      <c r="AK286" s="299">
        <v>0</v>
      </c>
      <c r="AL286" s="299">
        <v>0</v>
      </c>
      <c r="AM286" s="297">
        <v>194003</v>
      </c>
      <c r="AN286" s="397">
        <v>698681</v>
      </c>
      <c r="AO286" s="297">
        <v>249439</v>
      </c>
      <c r="AP286" s="297">
        <v>175825</v>
      </c>
      <c r="AQ286" s="297">
        <v>175825</v>
      </c>
      <c r="AR286" s="297">
        <v>97592</v>
      </c>
      <c r="AS286" s="297">
        <v>0</v>
      </c>
      <c r="AT286" s="297">
        <v>0</v>
      </c>
      <c r="AU286" s="297">
        <v>698681</v>
      </c>
      <c r="AV286" s="299">
        <v>1720684</v>
      </c>
      <c r="AW286" s="297">
        <v>647381</v>
      </c>
      <c r="AX286" s="297">
        <v>647381</v>
      </c>
      <c r="AY286" s="297">
        <v>425922</v>
      </c>
      <c r="AZ286" s="297">
        <v>0</v>
      </c>
      <c r="BA286" s="297">
        <v>0</v>
      </c>
      <c r="BB286" s="297">
        <v>0</v>
      </c>
      <c r="BC286" s="297">
        <v>1720684</v>
      </c>
      <c r="BD286" s="397">
        <v>58696</v>
      </c>
      <c r="BE286" s="297">
        <v>19973</v>
      </c>
      <c r="BF286" s="297">
        <v>17439</v>
      </c>
      <c r="BG286" s="297">
        <v>17439</v>
      </c>
      <c r="BH286" s="297">
        <v>3845</v>
      </c>
      <c r="BI286" s="297">
        <v>0</v>
      </c>
      <c r="BJ286" s="297">
        <v>0</v>
      </c>
      <c r="BK286" s="297">
        <v>58696</v>
      </c>
      <c r="BL286" s="299">
        <v>7174</v>
      </c>
      <c r="BM286" s="297">
        <v>3587</v>
      </c>
      <c r="BN286" s="297">
        <v>3587</v>
      </c>
      <c r="BO286" s="297">
        <v>0</v>
      </c>
      <c r="BP286" s="297">
        <v>0</v>
      </c>
      <c r="BQ286" s="297">
        <v>0</v>
      </c>
      <c r="BR286" s="297">
        <v>0</v>
      </c>
      <c r="BS286" s="297">
        <v>7174</v>
      </c>
      <c r="BT286" s="397">
        <v>71022</v>
      </c>
      <c r="BU286" s="297">
        <v>21623</v>
      </c>
      <c r="BV286" s="297">
        <v>21623</v>
      </c>
      <c r="BW286" s="297">
        <v>20407</v>
      </c>
      <c r="BX286" s="297">
        <v>7369</v>
      </c>
      <c r="BY286" s="297">
        <v>0</v>
      </c>
      <c r="BZ286" s="297">
        <v>0</v>
      </c>
      <c r="CA286" s="297">
        <v>71022</v>
      </c>
      <c r="CB286" s="299">
        <v>6319</v>
      </c>
      <c r="CC286" s="297">
        <v>6319</v>
      </c>
      <c r="CD286" s="297">
        <v>0</v>
      </c>
      <c r="CE286" s="297">
        <v>0</v>
      </c>
      <c r="CF286" s="297">
        <v>0</v>
      </c>
      <c r="CG286" s="297">
        <v>0</v>
      </c>
      <c r="CH286" s="297">
        <v>0</v>
      </c>
      <c r="CI286" s="297">
        <v>6319</v>
      </c>
    </row>
    <row r="287" spans="1:87">
      <c r="A287" s="295">
        <v>39204</v>
      </c>
      <c r="B287" s="296" t="s">
        <v>636</v>
      </c>
      <c r="C287" s="299">
        <v>-169946</v>
      </c>
      <c r="D287" s="297">
        <v>-524937</v>
      </c>
      <c r="E287" s="297">
        <v>-659819</v>
      </c>
      <c r="F287" s="297">
        <v>94704</v>
      </c>
      <c r="G287" s="297">
        <v>0</v>
      </c>
      <c r="H287" s="297">
        <v>0</v>
      </c>
      <c r="I287" s="297">
        <v>-1259998</v>
      </c>
      <c r="J287" s="300">
        <v>6005043</v>
      </c>
      <c r="K287" s="301">
        <v>7084091</v>
      </c>
      <c r="L287" s="301">
        <v>5126230</v>
      </c>
      <c r="M287" s="301">
        <v>4957701</v>
      </c>
      <c r="N287" s="301">
        <v>7355568</v>
      </c>
      <c r="O287" s="300">
        <v>504800.65304690006</v>
      </c>
      <c r="P287" s="301">
        <v>280265.90999999997</v>
      </c>
      <c r="Q287" s="301">
        <v>224534.74304690008</v>
      </c>
      <c r="R287" s="398">
        <v>6.8900000000000003E-2</v>
      </c>
      <c r="S287" s="399">
        <v>2.2535170000000001E-4</v>
      </c>
      <c r="T287" s="400">
        <v>6005043</v>
      </c>
      <c r="U287" s="400">
        <v>4067720.0290275756</v>
      </c>
      <c r="V287" s="401">
        <v>1.4762675300039168</v>
      </c>
      <c r="W287" s="401">
        <v>0.1072915126032212</v>
      </c>
      <c r="X287" s="397">
        <v>976543</v>
      </c>
      <c r="Y287" s="297">
        <v>633259</v>
      </c>
      <c r="Z287" s="297">
        <v>343284</v>
      </c>
      <c r="AA287" s="297">
        <v>0</v>
      </c>
      <c r="AB287" s="297">
        <v>0</v>
      </c>
      <c r="AC287" s="297">
        <v>0</v>
      </c>
      <c r="AD287" s="297">
        <v>0</v>
      </c>
      <c r="AE287" s="297">
        <v>976543</v>
      </c>
      <c r="AF287" s="299">
        <v>1393188</v>
      </c>
      <c r="AG287" s="299">
        <v>462195</v>
      </c>
      <c r="AH287" s="299">
        <v>462195</v>
      </c>
      <c r="AI287" s="299">
        <v>462195</v>
      </c>
      <c r="AJ287" s="299">
        <v>6603</v>
      </c>
      <c r="AK287" s="299">
        <v>0</v>
      </c>
      <c r="AL287" s="299">
        <v>0</v>
      </c>
      <c r="AM287" s="297">
        <v>1393188</v>
      </c>
      <c r="AN287" s="397">
        <v>650529</v>
      </c>
      <c r="AO287" s="297">
        <v>232248</v>
      </c>
      <c r="AP287" s="297">
        <v>163708</v>
      </c>
      <c r="AQ287" s="297">
        <v>163708</v>
      </c>
      <c r="AR287" s="297">
        <v>90866</v>
      </c>
      <c r="AS287" s="297">
        <v>0</v>
      </c>
      <c r="AT287" s="297">
        <v>0</v>
      </c>
      <c r="AU287" s="297">
        <v>650529</v>
      </c>
      <c r="AV287" s="299">
        <v>1602097</v>
      </c>
      <c r="AW287" s="297">
        <v>602764</v>
      </c>
      <c r="AX287" s="297">
        <v>602764</v>
      </c>
      <c r="AY287" s="297">
        <v>396569</v>
      </c>
      <c r="AZ287" s="297">
        <v>0</v>
      </c>
      <c r="BA287" s="297">
        <v>0</v>
      </c>
      <c r="BB287" s="297">
        <v>0</v>
      </c>
      <c r="BC287" s="297">
        <v>1602097</v>
      </c>
      <c r="BD287" s="397">
        <v>54650</v>
      </c>
      <c r="BE287" s="297">
        <v>18596</v>
      </c>
      <c r="BF287" s="297">
        <v>16237</v>
      </c>
      <c r="BG287" s="297">
        <v>16237</v>
      </c>
      <c r="BH287" s="297">
        <v>3580</v>
      </c>
      <c r="BI287" s="297">
        <v>0</v>
      </c>
      <c r="BJ287" s="297">
        <v>0</v>
      </c>
      <c r="BK287" s="297">
        <v>54650</v>
      </c>
      <c r="BL287" s="299">
        <v>6680</v>
      </c>
      <c r="BM287" s="297">
        <v>3340</v>
      </c>
      <c r="BN287" s="297">
        <v>3340</v>
      </c>
      <c r="BO287" s="297">
        <v>0</v>
      </c>
      <c r="BP287" s="297">
        <v>0</v>
      </c>
      <c r="BQ287" s="297">
        <v>0</v>
      </c>
      <c r="BR287" s="297">
        <v>0</v>
      </c>
      <c r="BS287" s="297">
        <v>6680</v>
      </c>
      <c r="BT287" s="397">
        <v>66127</v>
      </c>
      <c r="BU287" s="297">
        <v>20133</v>
      </c>
      <c r="BV287" s="297">
        <v>20133</v>
      </c>
      <c r="BW287" s="297">
        <v>19000</v>
      </c>
      <c r="BX287" s="297">
        <v>6861</v>
      </c>
      <c r="BY287" s="297">
        <v>0</v>
      </c>
      <c r="BZ287" s="297">
        <v>0</v>
      </c>
      <c r="CA287" s="297">
        <v>66127</v>
      </c>
      <c r="CB287" s="299">
        <v>5884</v>
      </c>
      <c r="CC287" s="297">
        <v>5884</v>
      </c>
      <c r="CD287" s="297">
        <v>0</v>
      </c>
      <c r="CE287" s="297">
        <v>0</v>
      </c>
      <c r="CF287" s="297">
        <v>0</v>
      </c>
      <c r="CG287" s="297">
        <v>0</v>
      </c>
      <c r="CH287" s="297">
        <v>0</v>
      </c>
      <c r="CI287" s="297">
        <v>5884</v>
      </c>
    </row>
    <row r="288" spans="1:87">
      <c r="A288" s="295">
        <v>39205</v>
      </c>
      <c r="B288" s="296" t="s">
        <v>637</v>
      </c>
      <c r="C288" s="299">
        <v>-5130859</v>
      </c>
      <c r="D288" s="297">
        <v>-7225391</v>
      </c>
      <c r="E288" s="297">
        <v>-1792284</v>
      </c>
      <c r="F288" s="297">
        <v>3622402</v>
      </c>
      <c r="G288" s="297">
        <v>0</v>
      </c>
      <c r="H288" s="297">
        <v>0</v>
      </c>
      <c r="I288" s="297">
        <v>-10526132</v>
      </c>
      <c r="J288" s="300">
        <v>134713039</v>
      </c>
      <c r="K288" s="301">
        <v>158919663</v>
      </c>
      <c r="L288" s="301">
        <v>114998348</v>
      </c>
      <c r="M288" s="301">
        <v>111217690</v>
      </c>
      <c r="N288" s="301">
        <v>165009797</v>
      </c>
      <c r="O288" s="300">
        <v>11324353.9170305</v>
      </c>
      <c r="P288" s="301">
        <v>6955916.1099999994</v>
      </c>
      <c r="Q288" s="301">
        <v>4368437.8070305008</v>
      </c>
      <c r="R288" s="398">
        <v>6.8900000000000003E-2</v>
      </c>
      <c r="S288" s="399">
        <v>5.0553865E-3</v>
      </c>
      <c r="T288" s="400">
        <v>134713039</v>
      </c>
      <c r="U288" s="400">
        <v>100956692.45283018</v>
      </c>
      <c r="V288" s="401">
        <v>1.3343646243456493</v>
      </c>
      <c r="W288" s="401">
        <v>0.1072915126032212</v>
      </c>
      <c r="X288" s="397">
        <v>10851509</v>
      </c>
      <c r="Y288" s="297">
        <v>3591260</v>
      </c>
      <c r="Z288" s="297">
        <v>2955251</v>
      </c>
      <c r="AA288" s="297">
        <v>2955251</v>
      </c>
      <c r="AB288" s="297">
        <v>1349747</v>
      </c>
      <c r="AC288" s="297">
        <v>0</v>
      </c>
      <c r="AD288" s="297">
        <v>0</v>
      </c>
      <c r="AE288" s="297">
        <v>10851509</v>
      </c>
      <c r="AF288" s="299">
        <v>2458432</v>
      </c>
      <c r="AG288" s="299">
        <v>1072126</v>
      </c>
      <c r="AH288" s="299">
        <v>1072126</v>
      </c>
      <c r="AI288" s="299">
        <v>314180</v>
      </c>
      <c r="AJ288" s="299">
        <v>0</v>
      </c>
      <c r="AK288" s="299">
        <v>0</v>
      </c>
      <c r="AL288" s="299">
        <v>0</v>
      </c>
      <c r="AM288" s="297">
        <v>2458432</v>
      </c>
      <c r="AN288" s="397">
        <v>14593523</v>
      </c>
      <c r="AO288" s="297">
        <v>5210094</v>
      </c>
      <c r="AP288" s="297">
        <v>3672505</v>
      </c>
      <c r="AQ288" s="297">
        <v>3672505</v>
      </c>
      <c r="AR288" s="297">
        <v>2038419</v>
      </c>
      <c r="AS288" s="297">
        <v>0</v>
      </c>
      <c r="AT288" s="297">
        <v>0</v>
      </c>
      <c r="AU288" s="297">
        <v>14593523</v>
      </c>
      <c r="AV288" s="299">
        <v>35940352</v>
      </c>
      <c r="AW288" s="297">
        <v>13522002</v>
      </c>
      <c r="AX288" s="297">
        <v>13522002</v>
      </c>
      <c r="AY288" s="297">
        <v>8896349</v>
      </c>
      <c r="AZ288" s="297">
        <v>0</v>
      </c>
      <c r="BA288" s="297">
        <v>0</v>
      </c>
      <c r="BB288" s="297">
        <v>0</v>
      </c>
      <c r="BC288" s="297">
        <v>35940352</v>
      </c>
      <c r="BD288" s="397">
        <v>1225993</v>
      </c>
      <c r="BE288" s="297">
        <v>417175</v>
      </c>
      <c r="BF288" s="297">
        <v>364249</v>
      </c>
      <c r="BG288" s="297">
        <v>364249</v>
      </c>
      <c r="BH288" s="297">
        <v>80320</v>
      </c>
      <c r="BI288" s="297">
        <v>0</v>
      </c>
      <c r="BJ288" s="297">
        <v>0</v>
      </c>
      <c r="BK288" s="297">
        <v>1225993</v>
      </c>
      <c r="BL288" s="299">
        <v>149836</v>
      </c>
      <c r="BM288" s="297">
        <v>74918</v>
      </c>
      <c r="BN288" s="297">
        <v>74918</v>
      </c>
      <c r="BO288" s="297">
        <v>0</v>
      </c>
      <c r="BP288" s="297">
        <v>0</v>
      </c>
      <c r="BQ288" s="297">
        <v>0</v>
      </c>
      <c r="BR288" s="297">
        <v>0</v>
      </c>
      <c r="BS288" s="297">
        <v>149836</v>
      </c>
      <c r="BT288" s="397">
        <v>1483454</v>
      </c>
      <c r="BU288" s="297">
        <v>451649</v>
      </c>
      <c r="BV288" s="297">
        <v>451649</v>
      </c>
      <c r="BW288" s="297">
        <v>426240</v>
      </c>
      <c r="BX288" s="297">
        <v>153916</v>
      </c>
      <c r="BY288" s="297">
        <v>0</v>
      </c>
      <c r="BZ288" s="297">
        <v>0</v>
      </c>
      <c r="CA288" s="297">
        <v>1483454</v>
      </c>
      <c r="CB288" s="299">
        <v>131992</v>
      </c>
      <c r="CC288" s="297">
        <v>131992</v>
      </c>
      <c r="CD288" s="297">
        <v>0</v>
      </c>
      <c r="CE288" s="297">
        <v>0</v>
      </c>
      <c r="CF288" s="297">
        <v>0</v>
      </c>
      <c r="CG288" s="297">
        <v>0</v>
      </c>
      <c r="CH288" s="297">
        <v>0</v>
      </c>
      <c r="CI288" s="297">
        <v>131992</v>
      </c>
    </row>
    <row r="289" spans="1:87">
      <c r="A289" s="295">
        <v>39208</v>
      </c>
      <c r="B289" s="296" t="s">
        <v>638</v>
      </c>
      <c r="C289" s="299">
        <v>-654897</v>
      </c>
      <c r="D289" s="297">
        <v>-678083</v>
      </c>
      <c r="E289" s="297">
        <v>-539022</v>
      </c>
      <c r="F289" s="297">
        <v>98327</v>
      </c>
      <c r="G289" s="297">
        <v>0</v>
      </c>
      <c r="H289" s="297">
        <v>0</v>
      </c>
      <c r="I289" s="297">
        <v>-1773675</v>
      </c>
      <c r="J289" s="300">
        <v>9257718</v>
      </c>
      <c r="K289" s="301">
        <v>10921240</v>
      </c>
      <c r="L289" s="301">
        <v>7902890</v>
      </c>
      <c r="M289" s="301">
        <v>7643076</v>
      </c>
      <c r="N289" s="301">
        <v>11339765</v>
      </c>
      <c r="O289" s="300">
        <v>778229.62666069996</v>
      </c>
      <c r="P289" s="301">
        <v>414745.32</v>
      </c>
      <c r="Q289" s="301">
        <v>363484.30666069995</v>
      </c>
      <c r="R289" s="398">
        <v>6.8900000000000003E-2</v>
      </c>
      <c r="S289" s="399">
        <v>3.4741509999999999E-4</v>
      </c>
      <c r="T289" s="400">
        <v>9257718</v>
      </c>
      <c r="U289" s="400">
        <v>6019525.6894049346</v>
      </c>
      <c r="V289" s="401">
        <v>1.5379480838988129</v>
      </c>
      <c r="W289" s="401">
        <v>0.1072915126032212</v>
      </c>
      <c r="X289" s="397">
        <v>364448</v>
      </c>
      <c r="Y289" s="297">
        <v>182224</v>
      </c>
      <c r="Z289" s="297">
        <v>182224</v>
      </c>
      <c r="AA289" s="297">
        <v>0</v>
      </c>
      <c r="AB289" s="297">
        <v>0</v>
      </c>
      <c r="AC289" s="297">
        <v>0</v>
      </c>
      <c r="AD289" s="297">
        <v>0</v>
      </c>
      <c r="AE289" s="297">
        <v>364448</v>
      </c>
      <c r="AF289" s="299">
        <v>837962</v>
      </c>
      <c r="AG289" s="299">
        <v>311400</v>
      </c>
      <c r="AH289" s="299">
        <v>234354</v>
      </c>
      <c r="AI289" s="299">
        <v>234354</v>
      </c>
      <c r="AJ289" s="299">
        <v>57854</v>
      </c>
      <c r="AK289" s="299">
        <v>0</v>
      </c>
      <c r="AL289" s="299">
        <v>0</v>
      </c>
      <c r="AM289" s="297">
        <v>837962</v>
      </c>
      <c r="AN289" s="397">
        <v>1002893</v>
      </c>
      <c r="AO289" s="297">
        <v>358047</v>
      </c>
      <c r="AP289" s="297">
        <v>252381</v>
      </c>
      <c r="AQ289" s="297">
        <v>252381</v>
      </c>
      <c r="AR289" s="297">
        <v>140084</v>
      </c>
      <c r="AS289" s="297">
        <v>0</v>
      </c>
      <c r="AT289" s="297">
        <v>0</v>
      </c>
      <c r="AU289" s="297">
        <v>1002893</v>
      </c>
      <c r="AV289" s="299">
        <v>2469885</v>
      </c>
      <c r="AW289" s="297">
        <v>929256</v>
      </c>
      <c r="AX289" s="297">
        <v>929256</v>
      </c>
      <c r="AY289" s="297">
        <v>611373</v>
      </c>
      <c r="AZ289" s="297">
        <v>0</v>
      </c>
      <c r="BA289" s="297">
        <v>0</v>
      </c>
      <c r="BB289" s="297">
        <v>0</v>
      </c>
      <c r="BC289" s="297">
        <v>2469885</v>
      </c>
      <c r="BD289" s="397">
        <v>84253</v>
      </c>
      <c r="BE289" s="297">
        <v>28669</v>
      </c>
      <c r="BF289" s="297">
        <v>25032</v>
      </c>
      <c r="BG289" s="297">
        <v>25032</v>
      </c>
      <c r="BH289" s="297">
        <v>5520</v>
      </c>
      <c r="BI289" s="297">
        <v>0</v>
      </c>
      <c r="BJ289" s="297">
        <v>0</v>
      </c>
      <c r="BK289" s="297">
        <v>84253</v>
      </c>
      <c r="BL289" s="299">
        <v>10296</v>
      </c>
      <c r="BM289" s="297">
        <v>5148</v>
      </c>
      <c r="BN289" s="297">
        <v>5148</v>
      </c>
      <c r="BO289" s="297">
        <v>0</v>
      </c>
      <c r="BP289" s="297">
        <v>0</v>
      </c>
      <c r="BQ289" s="297">
        <v>0</v>
      </c>
      <c r="BR289" s="297">
        <v>0</v>
      </c>
      <c r="BS289" s="297">
        <v>10296</v>
      </c>
      <c r="BT289" s="397">
        <v>101946</v>
      </c>
      <c r="BU289" s="297">
        <v>31038</v>
      </c>
      <c r="BV289" s="297">
        <v>31038</v>
      </c>
      <c r="BW289" s="297">
        <v>29292</v>
      </c>
      <c r="BX289" s="297">
        <v>10577</v>
      </c>
      <c r="BY289" s="297">
        <v>0</v>
      </c>
      <c r="BZ289" s="297">
        <v>0</v>
      </c>
      <c r="CA289" s="297">
        <v>101946</v>
      </c>
      <c r="CB289" s="299">
        <v>9071</v>
      </c>
      <c r="CC289" s="297">
        <v>9071</v>
      </c>
      <c r="CD289" s="297">
        <v>0</v>
      </c>
      <c r="CE289" s="297">
        <v>0</v>
      </c>
      <c r="CF289" s="297">
        <v>0</v>
      </c>
      <c r="CG289" s="297">
        <v>0</v>
      </c>
      <c r="CH289" s="297">
        <v>0</v>
      </c>
      <c r="CI289" s="297">
        <v>9071</v>
      </c>
    </row>
    <row r="290" spans="1:87">
      <c r="A290" s="295">
        <v>39209</v>
      </c>
      <c r="B290" s="296" t="s">
        <v>639</v>
      </c>
      <c r="C290" s="299">
        <v>-1312887</v>
      </c>
      <c r="D290" s="297">
        <v>-1292094</v>
      </c>
      <c r="E290" s="297">
        <v>-1184324</v>
      </c>
      <c r="F290" s="297">
        <v>0</v>
      </c>
      <c r="G290" s="297">
        <v>0</v>
      </c>
      <c r="H290" s="297">
        <v>0</v>
      </c>
      <c r="I290" s="297">
        <v>-3789305</v>
      </c>
      <c r="J290" s="300">
        <v>0</v>
      </c>
      <c r="K290" s="301">
        <v>0</v>
      </c>
      <c r="L290" s="301">
        <v>0</v>
      </c>
      <c r="M290" s="301">
        <v>0</v>
      </c>
      <c r="N290" s="301">
        <v>0</v>
      </c>
      <c r="O290" s="300">
        <v>0</v>
      </c>
      <c r="P290" s="301">
        <v>0</v>
      </c>
      <c r="Q290" s="301">
        <v>0</v>
      </c>
      <c r="R290" s="398" t="e">
        <v>#DIV/0!</v>
      </c>
      <c r="S290" s="399">
        <v>0</v>
      </c>
      <c r="T290" s="400">
        <v>0</v>
      </c>
      <c r="U290" s="400">
        <v>0</v>
      </c>
      <c r="V290" s="401" t="e">
        <v>#DIV/0!</v>
      </c>
      <c r="W290" s="401">
        <v>0.1072915126032212</v>
      </c>
      <c r="X290" s="397">
        <v>29382</v>
      </c>
      <c r="Y290" s="297">
        <v>9794</v>
      </c>
      <c r="Z290" s="297">
        <v>9794</v>
      </c>
      <c r="AA290" s="297">
        <v>9794</v>
      </c>
      <c r="AB290" s="297">
        <v>0</v>
      </c>
      <c r="AC290" s="297">
        <v>0</v>
      </c>
      <c r="AD290" s="297">
        <v>0</v>
      </c>
      <c r="AE290" s="297">
        <v>29382</v>
      </c>
      <c r="AF290" s="299">
        <v>3818687</v>
      </c>
      <c r="AG290" s="299">
        <v>1322681</v>
      </c>
      <c r="AH290" s="299">
        <v>1301888</v>
      </c>
      <c r="AI290" s="299">
        <v>1194118</v>
      </c>
      <c r="AJ290" s="299">
        <v>0</v>
      </c>
      <c r="AK290" s="299">
        <v>0</v>
      </c>
      <c r="AL290" s="299">
        <v>0</v>
      </c>
      <c r="AM290" s="297">
        <v>3818687</v>
      </c>
      <c r="AN290" s="397">
        <v>0</v>
      </c>
      <c r="AO290" s="297">
        <v>0</v>
      </c>
      <c r="AP290" s="297">
        <v>0</v>
      </c>
      <c r="AQ290" s="297">
        <v>0</v>
      </c>
      <c r="AR290" s="297">
        <v>0</v>
      </c>
      <c r="AS290" s="297">
        <v>0</v>
      </c>
      <c r="AT290" s="297">
        <v>0</v>
      </c>
      <c r="AU290" s="297">
        <v>0</v>
      </c>
      <c r="AV290" s="299">
        <v>0</v>
      </c>
      <c r="AW290" s="297">
        <v>0</v>
      </c>
      <c r="AX290" s="297">
        <v>0</v>
      </c>
      <c r="AY290" s="297">
        <v>0</v>
      </c>
      <c r="AZ290" s="297">
        <v>0</v>
      </c>
      <c r="BA290" s="297">
        <v>0</v>
      </c>
      <c r="BB290" s="297">
        <v>0</v>
      </c>
      <c r="BC290" s="297">
        <v>0</v>
      </c>
      <c r="BD290" s="397">
        <v>0</v>
      </c>
      <c r="BE290" s="297">
        <v>0</v>
      </c>
      <c r="BF290" s="297">
        <v>0</v>
      </c>
      <c r="BG290" s="297">
        <v>0</v>
      </c>
      <c r="BH290" s="297">
        <v>0</v>
      </c>
      <c r="BI290" s="297">
        <v>0</v>
      </c>
      <c r="BJ290" s="297">
        <v>0</v>
      </c>
      <c r="BK290" s="297">
        <v>0</v>
      </c>
      <c r="BL290" s="299">
        <v>0</v>
      </c>
      <c r="BM290" s="297">
        <v>0</v>
      </c>
      <c r="BN290" s="297">
        <v>0</v>
      </c>
      <c r="BO290" s="297">
        <v>0</v>
      </c>
      <c r="BP290" s="297">
        <v>0</v>
      </c>
      <c r="BQ290" s="297">
        <v>0</v>
      </c>
      <c r="BR290" s="297">
        <v>0</v>
      </c>
      <c r="BS290" s="297">
        <v>0</v>
      </c>
      <c r="BT290" s="397">
        <v>0</v>
      </c>
      <c r="BU290" s="297">
        <v>0</v>
      </c>
      <c r="BV290" s="297">
        <v>0</v>
      </c>
      <c r="BW290" s="297">
        <v>0</v>
      </c>
      <c r="BX290" s="297">
        <v>0</v>
      </c>
      <c r="BY290" s="297">
        <v>0</v>
      </c>
      <c r="BZ290" s="297">
        <v>0</v>
      </c>
      <c r="CA290" s="297">
        <v>0</v>
      </c>
      <c r="CB290" s="299">
        <v>0</v>
      </c>
      <c r="CC290" s="297">
        <v>0</v>
      </c>
      <c r="CD290" s="297">
        <v>0</v>
      </c>
      <c r="CE290" s="297">
        <v>0</v>
      </c>
      <c r="CF290" s="297">
        <v>0</v>
      </c>
      <c r="CG290" s="297">
        <v>0</v>
      </c>
      <c r="CH290" s="297">
        <v>0</v>
      </c>
      <c r="CI290" s="297">
        <v>0</v>
      </c>
    </row>
    <row r="291" spans="1:87">
      <c r="A291" s="295">
        <v>39220</v>
      </c>
      <c r="B291" s="296" t="s">
        <v>730</v>
      </c>
      <c r="C291" s="299">
        <v>39486</v>
      </c>
      <c r="D291" s="297">
        <v>-216592</v>
      </c>
      <c r="E291" s="297">
        <v>-404838</v>
      </c>
      <c r="F291" s="297">
        <v>-349733</v>
      </c>
      <c r="G291" s="297">
        <v>0</v>
      </c>
      <c r="H291" s="297">
        <v>0</v>
      </c>
      <c r="I291" s="297">
        <v>-931677</v>
      </c>
      <c r="J291" s="300">
        <v>0</v>
      </c>
      <c r="K291" s="301">
        <v>0</v>
      </c>
      <c r="L291" s="301">
        <v>0</v>
      </c>
      <c r="M291" s="301">
        <v>0</v>
      </c>
      <c r="N291" s="301">
        <v>0</v>
      </c>
      <c r="O291" s="300">
        <v>0</v>
      </c>
      <c r="P291" s="301">
        <v>523.51</v>
      </c>
      <c r="Q291" s="301">
        <v>-523.51</v>
      </c>
      <c r="R291" s="398">
        <v>6.8900000000000003E-2</v>
      </c>
      <c r="S291" s="399">
        <v>0</v>
      </c>
      <c r="T291" s="400">
        <v>0</v>
      </c>
      <c r="U291" s="400">
        <v>7598.1132075471696</v>
      </c>
      <c r="V291" s="401">
        <v>0</v>
      </c>
      <c r="W291" s="401">
        <v>0.1072915126032212</v>
      </c>
      <c r="X291" s="397">
        <v>680900</v>
      </c>
      <c r="Y291" s="297">
        <v>460434</v>
      </c>
      <c r="Z291" s="297">
        <v>204356</v>
      </c>
      <c r="AA291" s="297">
        <v>16110</v>
      </c>
      <c r="AB291" s="297">
        <v>0</v>
      </c>
      <c r="AC291" s="297">
        <v>0</v>
      </c>
      <c r="AD291" s="297">
        <v>0</v>
      </c>
      <c r="AE291" s="297">
        <v>680900</v>
      </c>
      <c r="AF291" s="299">
        <v>1612577</v>
      </c>
      <c r="AG291" s="299">
        <v>420948</v>
      </c>
      <c r="AH291" s="299">
        <v>420948</v>
      </c>
      <c r="AI291" s="299">
        <v>420948</v>
      </c>
      <c r="AJ291" s="299">
        <v>349733</v>
      </c>
      <c r="AK291" s="299">
        <v>0</v>
      </c>
      <c r="AL291" s="299">
        <v>0</v>
      </c>
      <c r="AM291" s="297">
        <v>1612577</v>
      </c>
      <c r="AN291" s="397">
        <v>0</v>
      </c>
      <c r="AO291" s="297">
        <v>0</v>
      </c>
      <c r="AP291" s="297">
        <v>0</v>
      </c>
      <c r="AQ291" s="297">
        <v>0</v>
      </c>
      <c r="AR291" s="297">
        <v>0</v>
      </c>
      <c r="AS291" s="297">
        <v>0</v>
      </c>
      <c r="AT291" s="297">
        <v>0</v>
      </c>
      <c r="AU291" s="297">
        <v>0</v>
      </c>
      <c r="AV291" s="299">
        <v>0</v>
      </c>
      <c r="AW291" s="297">
        <v>0</v>
      </c>
      <c r="AX291" s="297">
        <v>0</v>
      </c>
      <c r="AY291" s="297">
        <v>0</v>
      </c>
      <c r="AZ291" s="297">
        <v>0</v>
      </c>
      <c r="BA291" s="297">
        <v>0</v>
      </c>
      <c r="BB291" s="297">
        <v>0</v>
      </c>
      <c r="BC291" s="297">
        <v>0</v>
      </c>
      <c r="BD291" s="397">
        <v>0</v>
      </c>
      <c r="BE291" s="297">
        <v>0</v>
      </c>
      <c r="BF291" s="297">
        <v>0</v>
      </c>
      <c r="BG291" s="297">
        <v>0</v>
      </c>
      <c r="BH291" s="297">
        <v>0</v>
      </c>
      <c r="BI291" s="297">
        <v>0</v>
      </c>
      <c r="BJ291" s="297">
        <v>0</v>
      </c>
      <c r="BK291" s="297">
        <v>0</v>
      </c>
      <c r="BL291" s="299">
        <v>0</v>
      </c>
      <c r="BM291" s="297">
        <v>0</v>
      </c>
      <c r="BN291" s="297">
        <v>0</v>
      </c>
      <c r="BO291" s="297">
        <v>0</v>
      </c>
      <c r="BP291" s="297">
        <v>0</v>
      </c>
      <c r="BQ291" s="297">
        <v>0</v>
      </c>
      <c r="BR291" s="297">
        <v>0</v>
      </c>
      <c r="BS291" s="297">
        <v>0</v>
      </c>
      <c r="BT291" s="397">
        <v>0</v>
      </c>
      <c r="BU291" s="297">
        <v>0</v>
      </c>
      <c r="BV291" s="297">
        <v>0</v>
      </c>
      <c r="BW291" s="297">
        <v>0</v>
      </c>
      <c r="BX291" s="297">
        <v>0</v>
      </c>
      <c r="BY291" s="297">
        <v>0</v>
      </c>
      <c r="BZ291" s="297">
        <v>0</v>
      </c>
      <c r="CA291" s="297">
        <v>0</v>
      </c>
      <c r="CB291" s="299">
        <v>0</v>
      </c>
      <c r="CC291" s="297">
        <v>0</v>
      </c>
      <c r="CD291" s="297">
        <v>0</v>
      </c>
      <c r="CE291" s="297">
        <v>0</v>
      </c>
      <c r="CF291" s="297">
        <v>0</v>
      </c>
      <c r="CG291" s="297">
        <v>0</v>
      </c>
      <c r="CH291" s="297">
        <v>0</v>
      </c>
      <c r="CI291" s="297">
        <v>0</v>
      </c>
    </row>
    <row r="292" spans="1:87">
      <c r="A292" s="295">
        <v>39300</v>
      </c>
      <c r="B292" s="296" t="s">
        <v>640</v>
      </c>
      <c r="C292" s="299">
        <v>-1538224</v>
      </c>
      <c r="D292" s="297">
        <v>-1534530</v>
      </c>
      <c r="E292" s="297">
        <v>-487266</v>
      </c>
      <c r="F292" s="297">
        <v>585903</v>
      </c>
      <c r="G292" s="297">
        <v>0</v>
      </c>
      <c r="H292" s="297">
        <v>0</v>
      </c>
      <c r="I292" s="297">
        <v>-2974117</v>
      </c>
      <c r="J292" s="300">
        <v>16486605</v>
      </c>
      <c r="K292" s="301">
        <v>19449088</v>
      </c>
      <c r="L292" s="301">
        <v>14073860</v>
      </c>
      <c r="M292" s="301">
        <v>13611171</v>
      </c>
      <c r="N292" s="301">
        <v>20194418</v>
      </c>
      <c r="O292" s="300">
        <v>1385910.0495636999</v>
      </c>
      <c r="P292" s="301">
        <v>970024.37999999989</v>
      </c>
      <c r="Q292" s="301">
        <v>415885.66956369998</v>
      </c>
      <c r="R292" s="398">
        <v>6.8900000000000003E-2</v>
      </c>
      <c r="S292" s="399">
        <v>6.1869409999999996E-4</v>
      </c>
      <c r="T292" s="400">
        <v>16486605</v>
      </c>
      <c r="U292" s="400">
        <v>14078728.30188679</v>
      </c>
      <c r="V292" s="401">
        <v>1.1710294173224802</v>
      </c>
      <c r="W292" s="401">
        <v>0.1072915126032212</v>
      </c>
      <c r="X292" s="397">
        <v>1710649</v>
      </c>
      <c r="Y292" s="297">
        <v>467627</v>
      </c>
      <c r="Z292" s="297">
        <v>467627</v>
      </c>
      <c r="AA292" s="297">
        <v>467627</v>
      </c>
      <c r="AB292" s="297">
        <v>307768</v>
      </c>
      <c r="AC292" s="297">
        <v>0</v>
      </c>
      <c r="AD292" s="297">
        <v>0</v>
      </c>
      <c r="AE292" s="297">
        <v>1710649</v>
      </c>
      <c r="AF292" s="299">
        <v>2369374</v>
      </c>
      <c r="AG292" s="299">
        <v>1069621</v>
      </c>
      <c r="AH292" s="299">
        <v>887428</v>
      </c>
      <c r="AI292" s="299">
        <v>412325</v>
      </c>
      <c r="AJ292" s="299">
        <v>0</v>
      </c>
      <c r="AK292" s="299">
        <v>0</v>
      </c>
      <c r="AL292" s="299">
        <v>0</v>
      </c>
      <c r="AM292" s="297">
        <v>2369374</v>
      </c>
      <c r="AN292" s="397">
        <v>1786001</v>
      </c>
      <c r="AO292" s="297">
        <v>637628</v>
      </c>
      <c r="AP292" s="297">
        <v>449453</v>
      </c>
      <c r="AQ292" s="297">
        <v>449453</v>
      </c>
      <c r="AR292" s="297">
        <v>249468</v>
      </c>
      <c r="AS292" s="297">
        <v>0</v>
      </c>
      <c r="AT292" s="297">
        <v>0</v>
      </c>
      <c r="AU292" s="297">
        <v>1786001</v>
      </c>
      <c r="AV292" s="299">
        <v>4398493</v>
      </c>
      <c r="AW292" s="297">
        <v>1654865</v>
      </c>
      <c r="AX292" s="297">
        <v>1654865</v>
      </c>
      <c r="AY292" s="297">
        <v>1088763</v>
      </c>
      <c r="AZ292" s="297">
        <v>0</v>
      </c>
      <c r="BA292" s="297">
        <v>0</v>
      </c>
      <c r="BB292" s="297">
        <v>0</v>
      </c>
      <c r="BC292" s="297">
        <v>4398493</v>
      </c>
      <c r="BD292" s="397">
        <v>150041</v>
      </c>
      <c r="BE292" s="297">
        <v>51055</v>
      </c>
      <c r="BF292" s="297">
        <v>44578</v>
      </c>
      <c r="BG292" s="297">
        <v>44578</v>
      </c>
      <c r="BH292" s="297">
        <v>9830</v>
      </c>
      <c r="BI292" s="297">
        <v>0</v>
      </c>
      <c r="BJ292" s="297">
        <v>0</v>
      </c>
      <c r="BK292" s="297">
        <v>150041</v>
      </c>
      <c r="BL292" s="299">
        <v>18338</v>
      </c>
      <c r="BM292" s="297">
        <v>9169</v>
      </c>
      <c r="BN292" s="297">
        <v>9169</v>
      </c>
      <c r="BO292" s="297">
        <v>0</v>
      </c>
      <c r="BP292" s="297">
        <v>0</v>
      </c>
      <c r="BQ292" s="297">
        <v>0</v>
      </c>
      <c r="BR292" s="297">
        <v>0</v>
      </c>
      <c r="BS292" s="297">
        <v>18338</v>
      </c>
      <c r="BT292" s="397">
        <v>181550</v>
      </c>
      <c r="BU292" s="297">
        <v>55274</v>
      </c>
      <c r="BV292" s="297">
        <v>55274</v>
      </c>
      <c r="BW292" s="297">
        <v>52165</v>
      </c>
      <c r="BX292" s="297">
        <v>18837</v>
      </c>
      <c r="BY292" s="297">
        <v>0</v>
      </c>
      <c r="BZ292" s="297">
        <v>0</v>
      </c>
      <c r="CA292" s="297">
        <v>181550</v>
      </c>
      <c r="CB292" s="299">
        <v>16154</v>
      </c>
      <c r="CC292" s="297">
        <v>16154</v>
      </c>
      <c r="CD292" s="297">
        <v>0</v>
      </c>
      <c r="CE292" s="297">
        <v>0</v>
      </c>
      <c r="CF292" s="297">
        <v>0</v>
      </c>
      <c r="CG292" s="297">
        <v>0</v>
      </c>
      <c r="CH292" s="297">
        <v>0</v>
      </c>
      <c r="CI292" s="297">
        <v>16154</v>
      </c>
    </row>
    <row r="293" spans="1:87">
      <c r="A293" s="295">
        <v>39301</v>
      </c>
      <c r="B293" s="296" t="s">
        <v>641</v>
      </c>
      <c r="C293" s="299">
        <v>-59331</v>
      </c>
      <c r="D293" s="297">
        <v>-8011</v>
      </c>
      <c r="E293" s="297">
        <v>-6086</v>
      </c>
      <c r="F293" s="297">
        <v>31851</v>
      </c>
      <c r="G293" s="297">
        <v>0</v>
      </c>
      <c r="H293" s="297">
        <v>0</v>
      </c>
      <c r="I293" s="297">
        <v>-41577</v>
      </c>
      <c r="J293" s="300">
        <v>970763</v>
      </c>
      <c r="K293" s="301">
        <v>1145200</v>
      </c>
      <c r="L293" s="301">
        <v>828696</v>
      </c>
      <c r="M293" s="301">
        <v>801452</v>
      </c>
      <c r="N293" s="301">
        <v>1189086</v>
      </c>
      <c r="O293" s="300">
        <v>81605.052504300009</v>
      </c>
      <c r="P293" s="301">
        <v>62267.63</v>
      </c>
      <c r="Q293" s="301">
        <v>19337.422504300011</v>
      </c>
      <c r="R293" s="398">
        <v>6.8900000000000003E-2</v>
      </c>
      <c r="S293" s="399">
        <v>3.6429900000000002E-5</v>
      </c>
      <c r="T293" s="400">
        <v>970763</v>
      </c>
      <c r="U293" s="400">
        <v>903739.18722786638</v>
      </c>
      <c r="V293" s="401">
        <v>1.0741627824922839</v>
      </c>
      <c r="W293" s="401">
        <v>0.1072915126032212</v>
      </c>
      <c r="X293" s="397">
        <v>185201</v>
      </c>
      <c r="Y293" s="297">
        <v>67164</v>
      </c>
      <c r="Z293" s="297">
        <v>67164</v>
      </c>
      <c r="AA293" s="297">
        <v>35399</v>
      </c>
      <c r="AB293" s="297">
        <v>15474</v>
      </c>
      <c r="AC293" s="297">
        <v>0</v>
      </c>
      <c r="AD293" s="297">
        <v>0</v>
      </c>
      <c r="AE293" s="297">
        <v>185201</v>
      </c>
      <c r="AF293" s="299">
        <v>90444</v>
      </c>
      <c r="AG293" s="299">
        <v>71368</v>
      </c>
      <c r="AH293" s="299">
        <v>9538</v>
      </c>
      <c r="AI293" s="299">
        <v>9538</v>
      </c>
      <c r="AJ293" s="299">
        <v>0</v>
      </c>
      <c r="AK293" s="299">
        <v>0</v>
      </c>
      <c r="AL293" s="299">
        <v>0</v>
      </c>
      <c r="AM293" s="297">
        <v>90444</v>
      </c>
      <c r="AN293" s="397">
        <v>105163</v>
      </c>
      <c r="AO293" s="297">
        <v>37545</v>
      </c>
      <c r="AP293" s="297">
        <v>26465</v>
      </c>
      <c r="AQ293" s="297">
        <v>26465</v>
      </c>
      <c r="AR293" s="297">
        <v>14689</v>
      </c>
      <c r="AS293" s="297">
        <v>0</v>
      </c>
      <c r="AT293" s="297">
        <v>0</v>
      </c>
      <c r="AU293" s="297">
        <v>105163</v>
      </c>
      <c r="AV293" s="299">
        <v>258992</v>
      </c>
      <c r="AW293" s="297">
        <v>97442</v>
      </c>
      <c r="AX293" s="297">
        <v>97442</v>
      </c>
      <c r="AY293" s="297">
        <v>64108</v>
      </c>
      <c r="AZ293" s="297">
        <v>0</v>
      </c>
      <c r="BA293" s="297">
        <v>0</v>
      </c>
      <c r="BB293" s="297">
        <v>0</v>
      </c>
      <c r="BC293" s="297">
        <v>258992</v>
      </c>
      <c r="BD293" s="397">
        <v>8835</v>
      </c>
      <c r="BE293" s="297">
        <v>3006</v>
      </c>
      <c r="BF293" s="297">
        <v>2625</v>
      </c>
      <c r="BG293" s="297">
        <v>2625</v>
      </c>
      <c r="BH293" s="297">
        <v>579</v>
      </c>
      <c r="BI293" s="297">
        <v>0</v>
      </c>
      <c r="BJ293" s="297">
        <v>0</v>
      </c>
      <c r="BK293" s="297">
        <v>8835</v>
      </c>
      <c r="BL293" s="299">
        <v>1080</v>
      </c>
      <c r="BM293" s="297">
        <v>540</v>
      </c>
      <c r="BN293" s="297">
        <v>540</v>
      </c>
      <c r="BO293" s="297">
        <v>0</v>
      </c>
      <c r="BP293" s="297">
        <v>0</v>
      </c>
      <c r="BQ293" s="297">
        <v>0</v>
      </c>
      <c r="BR293" s="297">
        <v>0</v>
      </c>
      <c r="BS293" s="297">
        <v>1080</v>
      </c>
      <c r="BT293" s="397">
        <v>10690</v>
      </c>
      <c r="BU293" s="297">
        <v>3255</v>
      </c>
      <c r="BV293" s="297">
        <v>3255</v>
      </c>
      <c r="BW293" s="297">
        <v>3072</v>
      </c>
      <c r="BX293" s="297">
        <v>1109</v>
      </c>
      <c r="BY293" s="297">
        <v>0</v>
      </c>
      <c r="BZ293" s="297">
        <v>0</v>
      </c>
      <c r="CA293" s="297">
        <v>10690</v>
      </c>
      <c r="CB293" s="299">
        <v>951</v>
      </c>
      <c r="CC293" s="297">
        <v>951</v>
      </c>
      <c r="CD293" s="297">
        <v>0</v>
      </c>
      <c r="CE293" s="297">
        <v>0</v>
      </c>
      <c r="CF293" s="297">
        <v>0</v>
      </c>
      <c r="CG293" s="297">
        <v>0</v>
      </c>
      <c r="CH293" s="297">
        <v>0</v>
      </c>
      <c r="CI293" s="297">
        <v>951</v>
      </c>
    </row>
    <row r="294" spans="1:87">
      <c r="A294" s="295">
        <v>39400</v>
      </c>
      <c r="B294" s="296" t="s">
        <v>642</v>
      </c>
      <c r="C294" s="299">
        <v>-1623837</v>
      </c>
      <c r="D294" s="297">
        <v>-1256165</v>
      </c>
      <c r="E294" s="297">
        <v>-564312</v>
      </c>
      <c r="F294" s="297">
        <v>356991</v>
      </c>
      <c r="G294" s="297">
        <v>0</v>
      </c>
      <c r="H294" s="297">
        <v>0</v>
      </c>
      <c r="I294" s="297">
        <v>-3087323</v>
      </c>
      <c r="J294" s="300">
        <v>10184931</v>
      </c>
      <c r="K294" s="301">
        <v>12015065</v>
      </c>
      <c r="L294" s="301">
        <v>8694409</v>
      </c>
      <c r="M294" s="301">
        <v>8408574</v>
      </c>
      <c r="N294" s="301">
        <v>12475507</v>
      </c>
      <c r="O294" s="300">
        <v>856173.75400989992</v>
      </c>
      <c r="P294" s="301">
        <v>620788.17999999993</v>
      </c>
      <c r="Q294" s="301">
        <v>235385.57400989998</v>
      </c>
      <c r="R294" s="398">
        <v>6.8900000000000003E-2</v>
      </c>
      <c r="S294" s="399">
        <v>3.8221069999999998E-4</v>
      </c>
      <c r="T294" s="400">
        <v>10184931</v>
      </c>
      <c r="U294" s="400">
        <v>9009988.0986937582</v>
      </c>
      <c r="V294" s="401">
        <v>1.1304044898213108</v>
      </c>
      <c r="W294" s="401">
        <v>0.1072915126032212</v>
      </c>
      <c r="X294" s="397">
        <v>740672</v>
      </c>
      <c r="Y294" s="297">
        <v>185168</v>
      </c>
      <c r="Z294" s="297">
        <v>185168</v>
      </c>
      <c r="AA294" s="297">
        <v>185168</v>
      </c>
      <c r="AB294" s="297">
        <v>185168</v>
      </c>
      <c r="AC294" s="297">
        <v>0</v>
      </c>
      <c r="AD294" s="297">
        <v>0</v>
      </c>
      <c r="AE294" s="297">
        <v>740672</v>
      </c>
      <c r="AF294" s="299">
        <v>2397615</v>
      </c>
      <c r="AG294" s="299">
        <v>1230630</v>
      </c>
      <c r="AH294" s="299">
        <v>752687</v>
      </c>
      <c r="AI294" s="299">
        <v>414298</v>
      </c>
      <c r="AJ294" s="299">
        <v>0</v>
      </c>
      <c r="AK294" s="299">
        <v>0</v>
      </c>
      <c r="AL294" s="299">
        <v>0</v>
      </c>
      <c r="AM294" s="297">
        <v>2397615</v>
      </c>
      <c r="AN294" s="397">
        <v>1103338</v>
      </c>
      <c r="AO294" s="297">
        <v>393907</v>
      </c>
      <c r="AP294" s="297">
        <v>277658</v>
      </c>
      <c r="AQ294" s="297">
        <v>277658</v>
      </c>
      <c r="AR294" s="297">
        <v>154114</v>
      </c>
      <c r="AS294" s="297">
        <v>0</v>
      </c>
      <c r="AT294" s="297">
        <v>0</v>
      </c>
      <c r="AU294" s="297">
        <v>1103338</v>
      </c>
      <c r="AV294" s="299">
        <v>2717258</v>
      </c>
      <c r="AW294" s="297">
        <v>1022326</v>
      </c>
      <c r="AX294" s="297">
        <v>1022326</v>
      </c>
      <c r="AY294" s="297">
        <v>672605</v>
      </c>
      <c r="AZ294" s="297">
        <v>0</v>
      </c>
      <c r="BA294" s="297">
        <v>0</v>
      </c>
      <c r="BB294" s="297">
        <v>0</v>
      </c>
      <c r="BC294" s="297">
        <v>2717258</v>
      </c>
      <c r="BD294" s="397">
        <v>92691</v>
      </c>
      <c r="BE294" s="297">
        <v>31540</v>
      </c>
      <c r="BF294" s="297">
        <v>27539</v>
      </c>
      <c r="BG294" s="297">
        <v>27539</v>
      </c>
      <c r="BH294" s="297">
        <v>6073</v>
      </c>
      <c r="BI294" s="297">
        <v>0</v>
      </c>
      <c r="BJ294" s="297">
        <v>0</v>
      </c>
      <c r="BK294" s="297">
        <v>92691</v>
      </c>
      <c r="BL294" s="299">
        <v>11328</v>
      </c>
      <c r="BM294" s="297">
        <v>5664</v>
      </c>
      <c r="BN294" s="297">
        <v>5664</v>
      </c>
      <c r="BO294" s="297">
        <v>0</v>
      </c>
      <c r="BP294" s="297">
        <v>0</v>
      </c>
      <c r="BQ294" s="297">
        <v>0</v>
      </c>
      <c r="BR294" s="297">
        <v>0</v>
      </c>
      <c r="BS294" s="297">
        <v>11328</v>
      </c>
      <c r="BT294" s="397">
        <v>112156</v>
      </c>
      <c r="BU294" s="297">
        <v>34147</v>
      </c>
      <c r="BV294" s="297">
        <v>34147</v>
      </c>
      <c r="BW294" s="297">
        <v>32226</v>
      </c>
      <c r="BX294" s="297">
        <v>11637</v>
      </c>
      <c r="BY294" s="297">
        <v>0</v>
      </c>
      <c r="BZ294" s="297">
        <v>0</v>
      </c>
      <c r="CA294" s="297">
        <v>112156</v>
      </c>
      <c r="CB294" s="299">
        <v>9979</v>
      </c>
      <c r="CC294" s="297">
        <v>9979</v>
      </c>
      <c r="CD294" s="297">
        <v>0</v>
      </c>
      <c r="CE294" s="297">
        <v>0</v>
      </c>
      <c r="CF294" s="297">
        <v>0</v>
      </c>
      <c r="CG294" s="297">
        <v>0</v>
      </c>
      <c r="CH294" s="297">
        <v>0</v>
      </c>
      <c r="CI294" s="297">
        <v>9979</v>
      </c>
    </row>
    <row r="295" spans="1:87">
      <c r="A295" s="295">
        <v>39401</v>
      </c>
      <c r="B295" s="296" t="s">
        <v>643</v>
      </c>
      <c r="C295" s="299">
        <v>-368566</v>
      </c>
      <c r="D295" s="297">
        <v>-662621</v>
      </c>
      <c r="E295" s="297">
        <v>-816336</v>
      </c>
      <c r="F295" s="297">
        <v>-157230</v>
      </c>
      <c r="G295" s="297">
        <v>0</v>
      </c>
      <c r="H295" s="297">
        <v>0</v>
      </c>
      <c r="I295" s="297">
        <v>-2004753</v>
      </c>
      <c r="J295" s="300">
        <v>10397426</v>
      </c>
      <c r="K295" s="301">
        <v>12265742</v>
      </c>
      <c r="L295" s="301">
        <v>8875806</v>
      </c>
      <c r="M295" s="301">
        <v>8584007</v>
      </c>
      <c r="N295" s="301">
        <v>12735791</v>
      </c>
      <c r="O295" s="300">
        <v>874036.64054499997</v>
      </c>
      <c r="P295" s="301">
        <v>482268.55</v>
      </c>
      <c r="Q295" s="301">
        <v>391768.09054499998</v>
      </c>
      <c r="R295" s="398">
        <v>6.8900000000000003E-2</v>
      </c>
      <c r="S295" s="399">
        <v>3.9018499999999998E-4</v>
      </c>
      <c r="T295" s="400">
        <v>10397426</v>
      </c>
      <c r="U295" s="400">
        <v>6999543.5413642954</v>
      </c>
      <c r="V295" s="401">
        <v>1.4854434347833796</v>
      </c>
      <c r="W295" s="401">
        <v>0.1072915126032212</v>
      </c>
      <c r="X295" s="397">
        <v>1484314</v>
      </c>
      <c r="Y295" s="297">
        <v>787278</v>
      </c>
      <c r="Z295" s="297">
        <v>605795</v>
      </c>
      <c r="AA295" s="297">
        <v>91241</v>
      </c>
      <c r="AB295" s="297">
        <v>0</v>
      </c>
      <c r="AC295" s="297">
        <v>0</v>
      </c>
      <c r="AD295" s="297">
        <v>0</v>
      </c>
      <c r="AE295" s="297">
        <v>1484314</v>
      </c>
      <c r="AF295" s="299">
        <v>2028844</v>
      </c>
      <c r="AG295" s="299">
        <v>565402</v>
      </c>
      <c r="AH295" s="299">
        <v>565402</v>
      </c>
      <c r="AI295" s="299">
        <v>565402</v>
      </c>
      <c r="AJ295" s="299">
        <v>332638</v>
      </c>
      <c r="AK295" s="299">
        <v>0</v>
      </c>
      <c r="AL295" s="299">
        <v>0</v>
      </c>
      <c r="AM295" s="297">
        <v>2028844</v>
      </c>
      <c r="AN295" s="397">
        <v>1126358</v>
      </c>
      <c r="AO295" s="297">
        <v>402126</v>
      </c>
      <c r="AP295" s="297">
        <v>283451</v>
      </c>
      <c r="AQ295" s="297">
        <v>283451</v>
      </c>
      <c r="AR295" s="297">
        <v>157329</v>
      </c>
      <c r="AS295" s="297">
        <v>0</v>
      </c>
      <c r="AT295" s="297">
        <v>0</v>
      </c>
      <c r="AU295" s="297">
        <v>1126358</v>
      </c>
      <c r="AV295" s="299">
        <v>2773949</v>
      </c>
      <c r="AW295" s="297">
        <v>1043656</v>
      </c>
      <c r="AX295" s="297">
        <v>1043656</v>
      </c>
      <c r="AY295" s="297">
        <v>686638</v>
      </c>
      <c r="AZ295" s="297">
        <v>0</v>
      </c>
      <c r="BA295" s="297">
        <v>0</v>
      </c>
      <c r="BB295" s="297">
        <v>0</v>
      </c>
      <c r="BC295" s="297">
        <v>2773949</v>
      </c>
      <c r="BD295" s="397">
        <v>94623</v>
      </c>
      <c r="BE295" s="297">
        <v>32198</v>
      </c>
      <c r="BF295" s="297">
        <v>28113</v>
      </c>
      <c r="BG295" s="297">
        <v>28113</v>
      </c>
      <c r="BH295" s="297">
        <v>6199</v>
      </c>
      <c r="BI295" s="297">
        <v>0</v>
      </c>
      <c r="BJ295" s="297">
        <v>0</v>
      </c>
      <c r="BK295" s="297">
        <v>94623</v>
      </c>
      <c r="BL295" s="299">
        <v>11564</v>
      </c>
      <c r="BM295" s="297">
        <v>5782</v>
      </c>
      <c r="BN295" s="297">
        <v>5782</v>
      </c>
      <c r="BO295" s="297">
        <v>0</v>
      </c>
      <c r="BP295" s="297">
        <v>0</v>
      </c>
      <c r="BQ295" s="297">
        <v>0</v>
      </c>
      <c r="BR295" s="297">
        <v>0</v>
      </c>
      <c r="BS295" s="297">
        <v>11564</v>
      </c>
      <c r="BT295" s="397">
        <v>114496</v>
      </c>
      <c r="BU295" s="297">
        <v>34859</v>
      </c>
      <c r="BV295" s="297">
        <v>34859</v>
      </c>
      <c r="BW295" s="297">
        <v>32898</v>
      </c>
      <c r="BX295" s="297">
        <v>11880</v>
      </c>
      <c r="BY295" s="297">
        <v>0</v>
      </c>
      <c r="BZ295" s="297">
        <v>0</v>
      </c>
      <c r="CA295" s="297">
        <v>114496</v>
      </c>
      <c r="CB295" s="299">
        <v>10187</v>
      </c>
      <c r="CC295" s="297">
        <v>10187</v>
      </c>
      <c r="CD295" s="297">
        <v>0</v>
      </c>
      <c r="CE295" s="297">
        <v>0</v>
      </c>
      <c r="CF295" s="297">
        <v>0</v>
      </c>
      <c r="CG295" s="297">
        <v>0</v>
      </c>
      <c r="CH295" s="297">
        <v>0</v>
      </c>
      <c r="CI295" s="297">
        <v>10187</v>
      </c>
    </row>
    <row r="296" spans="1:87">
      <c r="A296" s="295">
        <v>39500</v>
      </c>
      <c r="B296" s="296" t="s">
        <v>644</v>
      </c>
      <c r="C296" s="299">
        <v>-1876539</v>
      </c>
      <c r="D296" s="297">
        <v>-2611365</v>
      </c>
      <c r="E296" s="297">
        <v>-957261</v>
      </c>
      <c r="F296" s="297">
        <v>257575</v>
      </c>
      <c r="G296" s="297">
        <v>0</v>
      </c>
      <c r="H296" s="297">
        <v>0</v>
      </c>
      <c r="I296" s="297">
        <v>-5187590</v>
      </c>
      <c r="J296" s="300">
        <v>51113651</v>
      </c>
      <c r="K296" s="301">
        <v>60298278</v>
      </c>
      <c r="L296" s="301">
        <v>43633382</v>
      </c>
      <c r="M296" s="301">
        <v>42198901</v>
      </c>
      <c r="N296" s="301">
        <v>62609034</v>
      </c>
      <c r="O296" s="300">
        <v>4296756.1503162999</v>
      </c>
      <c r="P296" s="301">
        <v>2487740.9899999998</v>
      </c>
      <c r="Q296" s="301">
        <v>1809015.1603163001</v>
      </c>
      <c r="R296" s="398">
        <v>6.8900000000000003E-2</v>
      </c>
      <c r="S296" s="399">
        <v>1.9181459000000001E-3</v>
      </c>
      <c r="T296" s="400">
        <v>51113651</v>
      </c>
      <c r="U296" s="400">
        <v>36106545.573294625</v>
      </c>
      <c r="V296" s="401">
        <v>1.4156339297605096</v>
      </c>
      <c r="W296" s="401">
        <v>0.1072915126032212</v>
      </c>
      <c r="X296" s="397">
        <v>5835814</v>
      </c>
      <c r="Y296" s="297">
        <v>2106146</v>
      </c>
      <c r="Z296" s="297">
        <v>1924721</v>
      </c>
      <c r="AA296" s="297">
        <v>1804947</v>
      </c>
      <c r="AB296" s="297">
        <v>0</v>
      </c>
      <c r="AC296" s="297">
        <v>0</v>
      </c>
      <c r="AD296" s="297">
        <v>0</v>
      </c>
      <c r="AE296" s="297">
        <v>5835814</v>
      </c>
      <c r="AF296" s="299">
        <v>3844961</v>
      </c>
      <c r="AG296" s="299">
        <v>1080077</v>
      </c>
      <c r="AH296" s="299">
        <v>1080077</v>
      </c>
      <c r="AI296" s="299">
        <v>1080077</v>
      </c>
      <c r="AJ296" s="299">
        <v>604730</v>
      </c>
      <c r="AK296" s="299">
        <v>0</v>
      </c>
      <c r="AL296" s="299">
        <v>0</v>
      </c>
      <c r="AM296" s="297">
        <v>3844961</v>
      </c>
      <c r="AN296" s="397">
        <v>5537164</v>
      </c>
      <c r="AO296" s="297">
        <v>1976846</v>
      </c>
      <c r="AP296" s="297">
        <v>1393444</v>
      </c>
      <c r="AQ296" s="297">
        <v>1393444</v>
      </c>
      <c r="AR296" s="297">
        <v>773429</v>
      </c>
      <c r="AS296" s="297">
        <v>0</v>
      </c>
      <c r="AT296" s="297">
        <v>0</v>
      </c>
      <c r="AU296" s="297">
        <v>5537164</v>
      </c>
      <c r="AV296" s="299">
        <v>13636710</v>
      </c>
      <c r="AW296" s="297">
        <v>5130601</v>
      </c>
      <c r="AX296" s="297">
        <v>5130601</v>
      </c>
      <c r="AY296" s="297">
        <v>3375507</v>
      </c>
      <c r="AZ296" s="297">
        <v>0</v>
      </c>
      <c r="BA296" s="297">
        <v>0</v>
      </c>
      <c r="BB296" s="297">
        <v>0</v>
      </c>
      <c r="BC296" s="297">
        <v>13636710</v>
      </c>
      <c r="BD296" s="397">
        <v>465174</v>
      </c>
      <c r="BE296" s="297">
        <v>158287</v>
      </c>
      <c r="BF296" s="297">
        <v>138206</v>
      </c>
      <c r="BG296" s="297">
        <v>138206</v>
      </c>
      <c r="BH296" s="297">
        <v>30475</v>
      </c>
      <c r="BI296" s="297">
        <v>0</v>
      </c>
      <c r="BJ296" s="297">
        <v>0</v>
      </c>
      <c r="BK296" s="297">
        <v>465174</v>
      </c>
      <c r="BL296" s="299">
        <v>56852</v>
      </c>
      <c r="BM296" s="297">
        <v>28426</v>
      </c>
      <c r="BN296" s="297">
        <v>28426</v>
      </c>
      <c r="BO296" s="297">
        <v>0</v>
      </c>
      <c r="BP296" s="297">
        <v>0</v>
      </c>
      <c r="BQ296" s="297">
        <v>0</v>
      </c>
      <c r="BR296" s="297">
        <v>0</v>
      </c>
      <c r="BS296" s="297">
        <v>56852</v>
      </c>
      <c r="BT296" s="397">
        <v>562861</v>
      </c>
      <c r="BU296" s="297">
        <v>171368</v>
      </c>
      <c r="BV296" s="297">
        <v>171368</v>
      </c>
      <c r="BW296" s="297">
        <v>161726</v>
      </c>
      <c r="BX296" s="297">
        <v>58400</v>
      </c>
      <c r="BY296" s="297">
        <v>0</v>
      </c>
      <c r="BZ296" s="297">
        <v>0</v>
      </c>
      <c r="CA296" s="297">
        <v>562861</v>
      </c>
      <c r="CB296" s="299">
        <v>50081</v>
      </c>
      <c r="CC296" s="297">
        <v>50081</v>
      </c>
      <c r="CD296" s="297">
        <v>0</v>
      </c>
      <c r="CE296" s="297">
        <v>0</v>
      </c>
      <c r="CF296" s="297">
        <v>0</v>
      </c>
      <c r="CG296" s="297">
        <v>0</v>
      </c>
      <c r="CH296" s="297">
        <v>0</v>
      </c>
      <c r="CI296" s="297">
        <v>50081</v>
      </c>
    </row>
    <row r="297" spans="1:87">
      <c r="A297" s="295">
        <v>39501</v>
      </c>
      <c r="B297" s="296" t="s">
        <v>645</v>
      </c>
      <c r="C297" s="299">
        <v>-122427</v>
      </c>
      <c r="D297" s="297">
        <v>-87984</v>
      </c>
      <c r="E297" s="297">
        <v>-44980</v>
      </c>
      <c r="F297" s="297">
        <v>15780</v>
      </c>
      <c r="G297" s="297">
        <v>0</v>
      </c>
      <c r="H297" s="297">
        <v>0</v>
      </c>
      <c r="I297" s="297">
        <v>-239611</v>
      </c>
      <c r="J297" s="300">
        <v>1284307</v>
      </c>
      <c r="K297" s="301">
        <v>1515085</v>
      </c>
      <c r="L297" s="301">
        <v>1096354</v>
      </c>
      <c r="M297" s="301">
        <v>1060311</v>
      </c>
      <c r="N297" s="301">
        <v>1573146</v>
      </c>
      <c r="O297" s="300">
        <v>107962.4591891</v>
      </c>
      <c r="P297" s="301">
        <v>56268.469999999987</v>
      </c>
      <c r="Q297" s="301">
        <v>51693.989189100015</v>
      </c>
      <c r="R297" s="398">
        <v>6.8900000000000003E-2</v>
      </c>
      <c r="S297" s="399">
        <v>4.8196299999999998E-5</v>
      </c>
      <c r="T297" s="400">
        <v>1284307</v>
      </c>
      <c r="U297" s="400">
        <v>816668.65021770657</v>
      </c>
      <c r="V297" s="401">
        <v>1.5726169966945969</v>
      </c>
      <c r="W297" s="401">
        <v>0.1072915126032212</v>
      </c>
      <c r="X297" s="397">
        <v>62699</v>
      </c>
      <c r="Y297" s="297">
        <v>21422</v>
      </c>
      <c r="Z297" s="297">
        <v>21422</v>
      </c>
      <c r="AA297" s="297">
        <v>19855</v>
      </c>
      <c r="AB297" s="297">
        <v>0</v>
      </c>
      <c r="AC297" s="297">
        <v>0</v>
      </c>
      <c r="AD297" s="297">
        <v>0</v>
      </c>
      <c r="AE297" s="297">
        <v>62699</v>
      </c>
      <c r="AF297" s="299">
        <v>121942</v>
      </c>
      <c r="AG297" s="299">
        <v>70917</v>
      </c>
      <c r="AH297" s="299">
        <v>22569</v>
      </c>
      <c r="AI297" s="299">
        <v>22569</v>
      </c>
      <c r="AJ297" s="299">
        <v>5887</v>
      </c>
      <c r="AK297" s="299">
        <v>0</v>
      </c>
      <c r="AL297" s="299">
        <v>0</v>
      </c>
      <c r="AM297" s="297">
        <v>121942</v>
      </c>
      <c r="AN297" s="397">
        <v>139130</v>
      </c>
      <c r="AO297" s="297">
        <v>49671</v>
      </c>
      <c r="AP297" s="297">
        <v>35012</v>
      </c>
      <c r="AQ297" s="297">
        <v>35012</v>
      </c>
      <c r="AR297" s="297">
        <v>19434</v>
      </c>
      <c r="AS297" s="297">
        <v>0</v>
      </c>
      <c r="AT297" s="297">
        <v>0</v>
      </c>
      <c r="AU297" s="297">
        <v>139130</v>
      </c>
      <c r="AV297" s="299">
        <v>342643</v>
      </c>
      <c r="AW297" s="297">
        <v>128914</v>
      </c>
      <c r="AX297" s="297">
        <v>128914</v>
      </c>
      <c r="AY297" s="297">
        <v>84815</v>
      </c>
      <c r="AZ297" s="297">
        <v>0</v>
      </c>
      <c r="BA297" s="297">
        <v>0</v>
      </c>
      <c r="BB297" s="297">
        <v>0</v>
      </c>
      <c r="BC297" s="297">
        <v>342643</v>
      </c>
      <c r="BD297" s="397">
        <v>11689</v>
      </c>
      <c r="BE297" s="297">
        <v>3977</v>
      </c>
      <c r="BF297" s="297">
        <v>3473</v>
      </c>
      <c r="BG297" s="297">
        <v>3473</v>
      </c>
      <c r="BH297" s="297">
        <v>766</v>
      </c>
      <c r="BI297" s="297">
        <v>0</v>
      </c>
      <c r="BJ297" s="297">
        <v>0</v>
      </c>
      <c r="BK297" s="297">
        <v>11689</v>
      </c>
      <c r="BL297" s="299">
        <v>1428</v>
      </c>
      <c r="BM297" s="297">
        <v>714</v>
      </c>
      <c r="BN297" s="297">
        <v>714</v>
      </c>
      <c r="BO297" s="297">
        <v>0</v>
      </c>
      <c r="BP297" s="297">
        <v>0</v>
      </c>
      <c r="BQ297" s="297">
        <v>0</v>
      </c>
      <c r="BR297" s="297">
        <v>0</v>
      </c>
      <c r="BS297" s="297">
        <v>1428</v>
      </c>
      <c r="BT297" s="397">
        <v>14143</v>
      </c>
      <c r="BU297" s="297">
        <v>4306</v>
      </c>
      <c r="BV297" s="297">
        <v>4306</v>
      </c>
      <c r="BW297" s="297">
        <v>4064</v>
      </c>
      <c r="BX297" s="297">
        <v>1467</v>
      </c>
      <c r="BY297" s="297">
        <v>0</v>
      </c>
      <c r="BZ297" s="297">
        <v>0</v>
      </c>
      <c r="CA297" s="297">
        <v>14143</v>
      </c>
      <c r="CB297" s="299">
        <v>1258</v>
      </c>
      <c r="CC297" s="297">
        <v>1258</v>
      </c>
      <c r="CD297" s="297">
        <v>0</v>
      </c>
      <c r="CE297" s="297">
        <v>0</v>
      </c>
      <c r="CF297" s="297">
        <v>0</v>
      </c>
      <c r="CG297" s="297">
        <v>0</v>
      </c>
      <c r="CH297" s="297">
        <v>0</v>
      </c>
      <c r="CI297" s="297">
        <v>1258</v>
      </c>
    </row>
    <row r="298" spans="1:87">
      <c r="A298" s="295">
        <v>39600</v>
      </c>
      <c r="B298" s="296" t="s">
        <v>646</v>
      </c>
      <c r="C298" s="299">
        <v>-11306352</v>
      </c>
      <c r="D298" s="297">
        <v>-11973721</v>
      </c>
      <c r="E298" s="297">
        <v>-7246514</v>
      </c>
      <c r="F298" s="297">
        <v>3117399</v>
      </c>
      <c r="G298" s="297">
        <v>0</v>
      </c>
      <c r="H298" s="297">
        <v>0</v>
      </c>
      <c r="I298" s="297">
        <v>-27409188</v>
      </c>
      <c r="J298" s="300">
        <v>138520788</v>
      </c>
      <c r="K298" s="301">
        <v>163411627</v>
      </c>
      <c r="L298" s="301">
        <v>118248849</v>
      </c>
      <c r="M298" s="301">
        <v>114361329</v>
      </c>
      <c r="N298" s="301">
        <v>169673903</v>
      </c>
      <c r="O298" s="300">
        <v>11644443.949971398</v>
      </c>
      <c r="P298" s="301">
        <v>7025886.2499999991</v>
      </c>
      <c r="Q298" s="301">
        <v>4618557.6999713993</v>
      </c>
      <c r="R298" s="398">
        <v>6.8900000000000003E-2</v>
      </c>
      <c r="S298" s="399">
        <v>5.1982801999999996E-3</v>
      </c>
      <c r="T298" s="400">
        <v>138520788</v>
      </c>
      <c r="U298" s="400">
        <v>101972224.23802611</v>
      </c>
      <c r="V298" s="401">
        <v>1.3584168535606453</v>
      </c>
      <c r="W298" s="401">
        <v>0.1072915126032212</v>
      </c>
      <c r="X298" s="397">
        <v>3282226</v>
      </c>
      <c r="Y298" s="297">
        <v>860607</v>
      </c>
      <c r="Z298" s="297">
        <v>860607</v>
      </c>
      <c r="AA298" s="297">
        <v>780506</v>
      </c>
      <c r="AB298" s="297">
        <v>780506</v>
      </c>
      <c r="AC298" s="297">
        <v>0</v>
      </c>
      <c r="AD298" s="297">
        <v>0</v>
      </c>
      <c r="AE298" s="297">
        <v>3282226</v>
      </c>
      <c r="AF298" s="299">
        <v>11237442</v>
      </c>
      <c r="AG298" s="299">
        <v>4300734</v>
      </c>
      <c r="AH298" s="299">
        <v>3468354</v>
      </c>
      <c r="AI298" s="299">
        <v>3468354</v>
      </c>
      <c r="AJ298" s="299">
        <v>0</v>
      </c>
      <c r="AK298" s="299">
        <v>0</v>
      </c>
      <c r="AL298" s="299">
        <v>0</v>
      </c>
      <c r="AM298" s="297">
        <v>11237442</v>
      </c>
      <c r="AN298" s="397">
        <v>15006018</v>
      </c>
      <c r="AO298" s="297">
        <v>5357361</v>
      </c>
      <c r="AP298" s="297">
        <v>3776311</v>
      </c>
      <c r="AQ298" s="297">
        <v>3776311</v>
      </c>
      <c r="AR298" s="297">
        <v>2096036</v>
      </c>
      <c r="AS298" s="297">
        <v>0</v>
      </c>
      <c r="AT298" s="297">
        <v>0</v>
      </c>
      <c r="AU298" s="297">
        <v>15006018</v>
      </c>
      <c r="AV298" s="299">
        <v>36956228</v>
      </c>
      <c r="AW298" s="297">
        <v>13904209</v>
      </c>
      <c r="AX298" s="297">
        <v>13904209</v>
      </c>
      <c r="AY298" s="297">
        <v>9147810</v>
      </c>
      <c r="AZ298" s="297">
        <v>0</v>
      </c>
      <c r="BA298" s="297">
        <v>0</v>
      </c>
      <c r="BB298" s="297">
        <v>0</v>
      </c>
      <c r="BC298" s="297">
        <v>36956228</v>
      </c>
      <c r="BD298" s="397">
        <v>1260646</v>
      </c>
      <c r="BE298" s="297">
        <v>428966</v>
      </c>
      <c r="BF298" s="297">
        <v>374545</v>
      </c>
      <c r="BG298" s="297">
        <v>374545</v>
      </c>
      <c r="BH298" s="297">
        <v>82590</v>
      </c>
      <c r="BI298" s="297">
        <v>0</v>
      </c>
      <c r="BJ298" s="297">
        <v>0</v>
      </c>
      <c r="BK298" s="297">
        <v>1260646</v>
      </c>
      <c r="BL298" s="299">
        <v>154070</v>
      </c>
      <c r="BM298" s="297">
        <v>77035</v>
      </c>
      <c r="BN298" s="297">
        <v>77035</v>
      </c>
      <c r="BO298" s="297">
        <v>0</v>
      </c>
      <c r="BP298" s="297">
        <v>0</v>
      </c>
      <c r="BQ298" s="297">
        <v>0</v>
      </c>
      <c r="BR298" s="297">
        <v>0</v>
      </c>
      <c r="BS298" s="297">
        <v>154070</v>
      </c>
      <c r="BT298" s="397">
        <v>1525385</v>
      </c>
      <c r="BU298" s="297">
        <v>464415</v>
      </c>
      <c r="BV298" s="297">
        <v>464415</v>
      </c>
      <c r="BW298" s="297">
        <v>438288</v>
      </c>
      <c r="BX298" s="297">
        <v>158267</v>
      </c>
      <c r="BY298" s="297">
        <v>0</v>
      </c>
      <c r="BZ298" s="297">
        <v>0</v>
      </c>
      <c r="CA298" s="297">
        <v>1525385</v>
      </c>
      <c r="CB298" s="299">
        <v>135723</v>
      </c>
      <c r="CC298" s="297">
        <v>135723</v>
      </c>
      <c r="CD298" s="297">
        <v>0</v>
      </c>
      <c r="CE298" s="297">
        <v>0</v>
      </c>
      <c r="CF298" s="297">
        <v>0</v>
      </c>
      <c r="CG298" s="297">
        <v>0</v>
      </c>
      <c r="CH298" s="297">
        <v>0</v>
      </c>
      <c r="CI298" s="297">
        <v>135723</v>
      </c>
    </row>
    <row r="299" spans="1:87">
      <c r="A299" s="295">
        <v>39605</v>
      </c>
      <c r="B299" s="296" t="s">
        <v>647</v>
      </c>
      <c r="C299" s="299">
        <v>-1701274</v>
      </c>
      <c r="D299" s="297">
        <v>-1731357</v>
      </c>
      <c r="E299" s="297">
        <v>-916266</v>
      </c>
      <c r="F299" s="297">
        <v>823</v>
      </c>
      <c r="G299" s="297">
        <v>0</v>
      </c>
      <c r="H299" s="297">
        <v>0</v>
      </c>
      <c r="I299" s="297">
        <v>-4348074</v>
      </c>
      <c r="J299" s="300">
        <v>20290062</v>
      </c>
      <c r="K299" s="301">
        <v>23935989</v>
      </c>
      <c r="L299" s="301">
        <v>17320696</v>
      </c>
      <c r="M299" s="301">
        <v>16751265</v>
      </c>
      <c r="N299" s="301">
        <v>24853266</v>
      </c>
      <c r="O299" s="300">
        <v>1705639.2093218998</v>
      </c>
      <c r="P299" s="301">
        <v>1043489.3299999998</v>
      </c>
      <c r="Q299" s="301">
        <v>662149.87932189996</v>
      </c>
      <c r="R299" s="398">
        <v>6.8900000000000003E-2</v>
      </c>
      <c r="S299" s="399">
        <v>7.6142669999999997E-4</v>
      </c>
      <c r="T299" s="400">
        <v>20290062</v>
      </c>
      <c r="U299" s="400">
        <v>15144983.018867921</v>
      </c>
      <c r="V299" s="401">
        <v>1.339721673819128</v>
      </c>
      <c r="W299" s="401">
        <v>0.1072915126032212</v>
      </c>
      <c r="X299" s="397">
        <v>486459</v>
      </c>
      <c r="Y299" s="297">
        <v>162153</v>
      </c>
      <c r="Z299" s="297">
        <v>162153</v>
      </c>
      <c r="AA299" s="297">
        <v>162153</v>
      </c>
      <c r="AB299" s="297">
        <v>0</v>
      </c>
      <c r="AC299" s="297">
        <v>0</v>
      </c>
      <c r="AD299" s="297">
        <v>0</v>
      </c>
      <c r="AE299" s="297">
        <v>486459</v>
      </c>
      <c r="AF299" s="299">
        <v>1984980</v>
      </c>
      <c r="AG299" s="299">
        <v>711209</v>
      </c>
      <c r="AH299" s="299">
        <v>521613</v>
      </c>
      <c r="AI299" s="299">
        <v>410681</v>
      </c>
      <c r="AJ299" s="299">
        <v>341477</v>
      </c>
      <c r="AK299" s="299">
        <v>0</v>
      </c>
      <c r="AL299" s="299">
        <v>0</v>
      </c>
      <c r="AM299" s="297">
        <v>1984980</v>
      </c>
      <c r="AN299" s="397">
        <v>2198031</v>
      </c>
      <c r="AO299" s="297">
        <v>784728</v>
      </c>
      <c r="AP299" s="297">
        <v>553141</v>
      </c>
      <c r="AQ299" s="297">
        <v>553141</v>
      </c>
      <c r="AR299" s="297">
        <v>307020</v>
      </c>
      <c r="AS299" s="297">
        <v>0</v>
      </c>
      <c r="AT299" s="297">
        <v>0</v>
      </c>
      <c r="AU299" s="297">
        <v>2198031</v>
      </c>
      <c r="AV299" s="299">
        <v>5413225</v>
      </c>
      <c r="AW299" s="297">
        <v>2036642</v>
      </c>
      <c r="AX299" s="297">
        <v>2036642</v>
      </c>
      <c r="AY299" s="297">
        <v>1339941</v>
      </c>
      <c r="AZ299" s="297">
        <v>0</v>
      </c>
      <c r="BA299" s="297">
        <v>0</v>
      </c>
      <c r="BB299" s="297">
        <v>0</v>
      </c>
      <c r="BC299" s="297">
        <v>5413225</v>
      </c>
      <c r="BD299" s="397">
        <v>184656</v>
      </c>
      <c r="BE299" s="297">
        <v>62834</v>
      </c>
      <c r="BF299" s="297">
        <v>54862</v>
      </c>
      <c r="BG299" s="297">
        <v>54862</v>
      </c>
      <c r="BH299" s="297">
        <v>12098</v>
      </c>
      <c r="BI299" s="297">
        <v>0</v>
      </c>
      <c r="BJ299" s="297">
        <v>0</v>
      </c>
      <c r="BK299" s="297">
        <v>184656</v>
      </c>
      <c r="BL299" s="299">
        <v>22568</v>
      </c>
      <c r="BM299" s="297">
        <v>11284</v>
      </c>
      <c r="BN299" s="297">
        <v>11284</v>
      </c>
      <c r="BO299" s="297">
        <v>0</v>
      </c>
      <c r="BP299" s="297">
        <v>0</v>
      </c>
      <c r="BQ299" s="297">
        <v>0</v>
      </c>
      <c r="BR299" s="297">
        <v>0</v>
      </c>
      <c r="BS299" s="297">
        <v>22568</v>
      </c>
      <c r="BT299" s="397">
        <v>223433</v>
      </c>
      <c r="BU299" s="297">
        <v>68026</v>
      </c>
      <c r="BV299" s="297">
        <v>68026</v>
      </c>
      <c r="BW299" s="297">
        <v>64199</v>
      </c>
      <c r="BX299" s="297">
        <v>23182</v>
      </c>
      <c r="BY299" s="297">
        <v>0</v>
      </c>
      <c r="BZ299" s="297">
        <v>0</v>
      </c>
      <c r="CA299" s="297">
        <v>223433</v>
      </c>
      <c r="CB299" s="299">
        <v>19880</v>
      </c>
      <c r="CC299" s="297">
        <v>19880</v>
      </c>
      <c r="CD299" s="297">
        <v>0</v>
      </c>
      <c r="CE299" s="297">
        <v>0</v>
      </c>
      <c r="CF299" s="297">
        <v>0</v>
      </c>
      <c r="CG299" s="297">
        <v>0</v>
      </c>
      <c r="CH299" s="297">
        <v>0</v>
      </c>
      <c r="CI299" s="297">
        <v>19880</v>
      </c>
    </row>
    <row r="300" spans="1:87">
      <c r="A300" s="295">
        <v>39700</v>
      </c>
      <c r="B300" s="296" t="s">
        <v>648</v>
      </c>
      <c r="C300" s="299">
        <v>-6473841</v>
      </c>
      <c r="D300" s="297">
        <v>-6569315</v>
      </c>
      <c r="E300" s="297">
        <v>-3507025</v>
      </c>
      <c r="F300" s="297">
        <v>763861</v>
      </c>
      <c r="G300" s="297">
        <v>0</v>
      </c>
      <c r="H300" s="297">
        <v>0</v>
      </c>
      <c r="I300" s="297">
        <v>-15786320</v>
      </c>
      <c r="J300" s="300">
        <v>78322963</v>
      </c>
      <c r="K300" s="301">
        <v>92396838</v>
      </c>
      <c r="L300" s="301">
        <v>66860724</v>
      </c>
      <c r="M300" s="301">
        <v>64662627</v>
      </c>
      <c r="N300" s="301">
        <v>95937678</v>
      </c>
      <c r="O300" s="300">
        <v>6584046.7682125997</v>
      </c>
      <c r="P300" s="301">
        <v>3879677.1899999995</v>
      </c>
      <c r="Q300" s="301">
        <v>2704369.5782126002</v>
      </c>
      <c r="R300" s="398">
        <v>6.8900000000000003E-2</v>
      </c>
      <c r="S300" s="399">
        <v>2.9392317999999999E-3</v>
      </c>
      <c r="T300" s="400">
        <v>78322963</v>
      </c>
      <c r="U300" s="400">
        <v>56308812.626995638</v>
      </c>
      <c r="V300" s="401">
        <v>1.3909539083843212</v>
      </c>
      <c r="W300" s="401">
        <v>0.1072915126032212</v>
      </c>
      <c r="X300" s="397">
        <v>1190688</v>
      </c>
      <c r="Y300" s="297">
        <v>396896</v>
      </c>
      <c r="Z300" s="297">
        <v>396896</v>
      </c>
      <c r="AA300" s="297">
        <v>396896</v>
      </c>
      <c r="AB300" s="297">
        <v>0</v>
      </c>
      <c r="AC300" s="297">
        <v>0</v>
      </c>
      <c r="AD300" s="297">
        <v>0</v>
      </c>
      <c r="AE300" s="297">
        <v>1190688</v>
      </c>
      <c r="AF300" s="299">
        <v>5977267</v>
      </c>
      <c r="AG300" s="299">
        <v>2422985</v>
      </c>
      <c r="AH300" s="299">
        <v>1670466</v>
      </c>
      <c r="AI300" s="299">
        <v>1326342</v>
      </c>
      <c r="AJ300" s="299">
        <v>557474</v>
      </c>
      <c r="AK300" s="299">
        <v>0</v>
      </c>
      <c r="AL300" s="299">
        <v>0</v>
      </c>
      <c r="AM300" s="297">
        <v>5977267</v>
      </c>
      <c r="AN300" s="397">
        <v>8484761</v>
      </c>
      <c r="AO300" s="297">
        <v>3029180</v>
      </c>
      <c r="AP300" s="297">
        <v>2135216</v>
      </c>
      <c r="AQ300" s="297">
        <v>2135216</v>
      </c>
      <c r="AR300" s="297">
        <v>1185149</v>
      </c>
      <c r="AS300" s="297">
        <v>0</v>
      </c>
      <c r="AT300" s="297">
        <v>0</v>
      </c>
      <c r="AU300" s="297">
        <v>8484761</v>
      </c>
      <c r="AV300" s="299">
        <v>20895934</v>
      </c>
      <c r="AW300" s="297">
        <v>7861772</v>
      </c>
      <c r="AX300" s="297">
        <v>7861772</v>
      </c>
      <c r="AY300" s="297">
        <v>5172390</v>
      </c>
      <c r="AZ300" s="297">
        <v>0</v>
      </c>
      <c r="BA300" s="297">
        <v>0</v>
      </c>
      <c r="BB300" s="297">
        <v>0</v>
      </c>
      <c r="BC300" s="297">
        <v>20895934</v>
      </c>
      <c r="BD300" s="397">
        <v>712800</v>
      </c>
      <c r="BE300" s="297">
        <v>242548</v>
      </c>
      <c r="BF300" s="297">
        <v>211777</v>
      </c>
      <c r="BG300" s="297">
        <v>211777</v>
      </c>
      <c r="BH300" s="297">
        <v>46698</v>
      </c>
      <c r="BI300" s="297">
        <v>0</v>
      </c>
      <c r="BJ300" s="297">
        <v>0</v>
      </c>
      <c r="BK300" s="297">
        <v>712800</v>
      </c>
      <c r="BL300" s="299">
        <v>87116</v>
      </c>
      <c r="BM300" s="297">
        <v>43558</v>
      </c>
      <c r="BN300" s="297">
        <v>43558</v>
      </c>
      <c r="BO300" s="297">
        <v>0</v>
      </c>
      <c r="BP300" s="297">
        <v>0</v>
      </c>
      <c r="BQ300" s="297">
        <v>0</v>
      </c>
      <c r="BR300" s="297">
        <v>0</v>
      </c>
      <c r="BS300" s="297">
        <v>87116</v>
      </c>
      <c r="BT300" s="397">
        <v>862489</v>
      </c>
      <c r="BU300" s="297">
        <v>262592</v>
      </c>
      <c r="BV300" s="297">
        <v>262592</v>
      </c>
      <c r="BW300" s="297">
        <v>247818</v>
      </c>
      <c r="BX300" s="297">
        <v>89488</v>
      </c>
      <c r="BY300" s="297">
        <v>0</v>
      </c>
      <c r="BZ300" s="297">
        <v>0</v>
      </c>
      <c r="CA300" s="297">
        <v>862489</v>
      </c>
      <c r="CB300" s="299">
        <v>76741</v>
      </c>
      <c r="CC300" s="297">
        <v>76741</v>
      </c>
      <c r="CD300" s="297">
        <v>0</v>
      </c>
      <c r="CE300" s="297">
        <v>0</v>
      </c>
      <c r="CF300" s="297">
        <v>0</v>
      </c>
      <c r="CG300" s="297">
        <v>0</v>
      </c>
      <c r="CH300" s="297">
        <v>0</v>
      </c>
      <c r="CI300" s="297">
        <v>76741</v>
      </c>
    </row>
    <row r="301" spans="1:87">
      <c r="A301" s="295">
        <v>39703</v>
      </c>
      <c r="B301" s="296" t="s">
        <v>649</v>
      </c>
      <c r="C301" s="299">
        <v>-185409</v>
      </c>
      <c r="D301" s="297">
        <v>-484063</v>
      </c>
      <c r="E301" s="297">
        <v>-220229</v>
      </c>
      <c r="F301" s="297">
        <v>162525</v>
      </c>
      <c r="G301" s="297">
        <v>0</v>
      </c>
      <c r="H301" s="297">
        <v>0</v>
      </c>
      <c r="I301" s="297">
        <v>-727176</v>
      </c>
      <c r="J301" s="300">
        <v>6004744</v>
      </c>
      <c r="K301" s="301">
        <v>7083739</v>
      </c>
      <c r="L301" s="301">
        <v>5125975</v>
      </c>
      <c r="M301" s="301">
        <v>4957455</v>
      </c>
      <c r="N301" s="301">
        <v>7355202</v>
      </c>
      <c r="O301" s="300">
        <v>504775.56440849998</v>
      </c>
      <c r="P301" s="301">
        <v>255134.69999999998</v>
      </c>
      <c r="Q301" s="301">
        <v>249640.8644085</v>
      </c>
      <c r="R301" s="398">
        <v>6.8900000000000003E-2</v>
      </c>
      <c r="S301" s="399">
        <v>2.2534049999999999E-4</v>
      </c>
      <c r="T301" s="400">
        <v>6004744</v>
      </c>
      <c r="U301" s="400">
        <v>3702970.9724238021</v>
      </c>
      <c r="V301" s="401">
        <v>1.621601693536787</v>
      </c>
      <c r="W301" s="401">
        <v>0.1072915126032212</v>
      </c>
      <c r="X301" s="397">
        <v>478533</v>
      </c>
      <c r="Y301" s="297">
        <v>294864</v>
      </c>
      <c r="Z301" s="297">
        <v>61223</v>
      </c>
      <c r="AA301" s="297">
        <v>61223</v>
      </c>
      <c r="AB301" s="297">
        <v>61223</v>
      </c>
      <c r="AC301" s="297">
        <v>0</v>
      </c>
      <c r="AD301" s="297">
        <v>0</v>
      </c>
      <c r="AE301" s="297">
        <v>478533</v>
      </c>
      <c r="AF301" s="299">
        <v>362398</v>
      </c>
      <c r="AG301" s="299">
        <v>139280</v>
      </c>
      <c r="AH301" s="299">
        <v>139280</v>
      </c>
      <c r="AI301" s="299">
        <v>83838</v>
      </c>
      <c r="AJ301" s="299">
        <v>0</v>
      </c>
      <c r="AK301" s="299">
        <v>0</v>
      </c>
      <c r="AL301" s="299">
        <v>0</v>
      </c>
      <c r="AM301" s="297">
        <v>362398</v>
      </c>
      <c r="AN301" s="397">
        <v>650497</v>
      </c>
      <c r="AO301" s="297">
        <v>232236</v>
      </c>
      <c r="AP301" s="297">
        <v>163699</v>
      </c>
      <c r="AQ301" s="297">
        <v>163699</v>
      </c>
      <c r="AR301" s="297">
        <v>90861</v>
      </c>
      <c r="AS301" s="297">
        <v>0</v>
      </c>
      <c r="AT301" s="297">
        <v>0</v>
      </c>
      <c r="AU301" s="297">
        <v>650497</v>
      </c>
      <c r="AV301" s="299">
        <v>1602017</v>
      </c>
      <c r="AW301" s="297">
        <v>602734</v>
      </c>
      <c r="AX301" s="297">
        <v>602734</v>
      </c>
      <c r="AY301" s="297">
        <v>396549</v>
      </c>
      <c r="AZ301" s="297">
        <v>0</v>
      </c>
      <c r="BA301" s="297">
        <v>0</v>
      </c>
      <c r="BB301" s="297">
        <v>0</v>
      </c>
      <c r="BC301" s="297">
        <v>1602017</v>
      </c>
      <c r="BD301" s="397">
        <v>54647</v>
      </c>
      <c r="BE301" s="297">
        <v>18595</v>
      </c>
      <c r="BF301" s="297">
        <v>16236</v>
      </c>
      <c r="BG301" s="297">
        <v>16236</v>
      </c>
      <c r="BH301" s="297">
        <v>3580</v>
      </c>
      <c r="BI301" s="297">
        <v>0</v>
      </c>
      <c r="BJ301" s="297">
        <v>0</v>
      </c>
      <c r="BK301" s="297">
        <v>54647</v>
      </c>
      <c r="BL301" s="299">
        <v>6678</v>
      </c>
      <c r="BM301" s="297">
        <v>3339</v>
      </c>
      <c r="BN301" s="297">
        <v>3339</v>
      </c>
      <c r="BO301" s="297">
        <v>0</v>
      </c>
      <c r="BP301" s="297">
        <v>0</v>
      </c>
      <c r="BQ301" s="297">
        <v>0</v>
      </c>
      <c r="BR301" s="297">
        <v>0</v>
      </c>
      <c r="BS301" s="297">
        <v>6678</v>
      </c>
      <c r="BT301" s="397">
        <v>66124</v>
      </c>
      <c r="BU301" s="297">
        <v>20132</v>
      </c>
      <c r="BV301" s="297">
        <v>20132</v>
      </c>
      <c r="BW301" s="297">
        <v>18999</v>
      </c>
      <c r="BX301" s="297">
        <v>6861</v>
      </c>
      <c r="BY301" s="297">
        <v>0</v>
      </c>
      <c r="BZ301" s="297">
        <v>0</v>
      </c>
      <c r="CA301" s="297">
        <v>66124</v>
      </c>
      <c r="CB301" s="299">
        <v>5883</v>
      </c>
      <c r="CC301" s="297">
        <v>5883</v>
      </c>
      <c r="CD301" s="297">
        <v>0</v>
      </c>
      <c r="CE301" s="297">
        <v>0</v>
      </c>
      <c r="CF301" s="297">
        <v>0</v>
      </c>
      <c r="CG301" s="297">
        <v>0</v>
      </c>
      <c r="CH301" s="297">
        <v>0</v>
      </c>
      <c r="CI301" s="297">
        <v>5883</v>
      </c>
    </row>
    <row r="302" spans="1:87">
      <c r="A302" s="295">
        <v>39705</v>
      </c>
      <c r="B302" s="296" t="s">
        <v>650</v>
      </c>
      <c r="C302" s="299">
        <v>-906565</v>
      </c>
      <c r="D302" s="297">
        <v>-1117196</v>
      </c>
      <c r="E302" s="297">
        <v>-354020</v>
      </c>
      <c r="F302" s="297">
        <v>598858</v>
      </c>
      <c r="G302" s="297">
        <v>0</v>
      </c>
      <c r="H302" s="297">
        <v>0</v>
      </c>
      <c r="I302" s="297">
        <v>-1778923</v>
      </c>
      <c r="J302" s="300">
        <v>21548444</v>
      </c>
      <c r="K302" s="301">
        <v>25420490</v>
      </c>
      <c r="L302" s="301">
        <v>18394919</v>
      </c>
      <c r="M302" s="301">
        <v>17790172</v>
      </c>
      <c r="N302" s="301">
        <v>26394656</v>
      </c>
      <c r="O302" s="300">
        <v>1811422.3170556999</v>
      </c>
      <c r="P302" s="301">
        <v>1063527.6900000002</v>
      </c>
      <c r="Q302" s="301">
        <v>747894.6270556997</v>
      </c>
      <c r="R302" s="398">
        <v>6.8900000000000003E-2</v>
      </c>
      <c r="S302" s="399">
        <v>8.0865009999999998E-4</v>
      </c>
      <c r="T302" s="400">
        <v>21548444</v>
      </c>
      <c r="U302" s="400">
        <v>15435815.529753268</v>
      </c>
      <c r="V302" s="401">
        <v>1.3960029490158359</v>
      </c>
      <c r="W302" s="401">
        <v>0.1072915126032212</v>
      </c>
      <c r="X302" s="397">
        <v>1394669</v>
      </c>
      <c r="Y302" s="297">
        <v>386447</v>
      </c>
      <c r="Z302" s="297">
        <v>386447</v>
      </c>
      <c r="AA302" s="297">
        <v>386447</v>
      </c>
      <c r="AB302" s="297">
        <v>235328</v>
      </c>
      <c r="AC302" s="297">
        <v>0</v>
      </c>
      <c r="AD302" s="297">
        <v>0</v>
      </c>
      <c r="AE302" s="297">
        <v>1394669</v>
      </c>
      <c r="AF302" s="299">
        <v>147312</v>
      </c>
      <c r="AG302" s="299">
        <v>69334</v>
      </c>
      <c r="AH302" s="299">
        <v>46662</v>
      </c>
      <c r="AI302" s="299">
        <v>31316</v>
      </c>
      <c r="AJ302" s="299">
        <v>0</v>
      </c>
      <c r="AK302" s="299">
        <v>0</v>
      </c>
      <c r="AL302" s="299">
        <v>0</v>
      </c>
      <c r="AM302" s="297">
        <v>147312</v>
      </c>
      <c r="AN302" s="397">
        <v>2334352</v>
      </c>
      <c r="AO302" s="297">
        <v>833397</v>
      </c>
      <c r="AP302" s="297">
        <v>587447</v>
      </c>
      <c r="AQ302" s="297">
        <v>587447</v>
      </c>
      <c r="AR302" s="297">
        <v>326062</v>
      </c>
      <c r="AS302" s="297">
        <v>0</v>
      </c>
      <c r="AT302" s="297">
        <v>0</v>
      </c>
      <c r="AU302" s="297">
        <v>2334352</v>
      </c>
      <c r="AV302" s="299">
        <v>5748951</v>
      </c>
      <c r="AW302" s="297">
        <v>2162954</v>
      </c>
      <c r="AX302" s="297">
        <v>2162954</v>
      </c>
      <c r="AY302" s="297">
        <v>1423043</v>
      </c>
      <c r="AZ302" s="297">
        <v>0</v>
      </c>
      <c r="BA302" s="297">
        <v>0</v>
      </c>
      <c r="BB302" s="297">
        <v>0</v>
      </c>
      <c r="BC302" s="297">
        <v>5748951</v>
      </c>
      <c r="BD302" s="397">
        <v>196108</v>
      </c>
      <c r="BE302" s="297">
        <v>66730</v>
      </c>
      <c r="BF302" s="297">
        <v>58265</v>
      </c>
      <c r="BG302" s="297">
        <v>58265</v>
      </c>
      <c r="BH302" s="297">
        <v>12848</v>
      </c>
      <c r="BI302" s="297">
        <v>0</v>
      </c>
      <c r="BJ302" s="297">
        <v>0</v>
      </c>
      <c r="BK302" s="297">
        <v>196108</v>
      </c>
      <c r="BL302" s="299">
        <v>23968</v>
      </c>
      <c r="BM302" s="297">
        <v>11984</v>
      </c>
      <c r="BN302" s="297">
        <v>11984</v>
      </c>
      <c r="BO302" s="297">
        <v>0</v>
      </c>
      <c r="BP302" s="297">
        <v>0</v>
      </c>
      <c r="BQ302" s="297">
        <v>0</v>
      </c>
      <c r="BR302" s="297">
        <v>0</v>
      </c>
      <c r="BS302" s="297">
        <v>23968</v>
      </c>
      <c r="BT302" s="397">
        <v>237291</v>
      </c>
      <c r="BU302" s="297">
        <v>72245</v>
      </c>
      <c r="BV302" s="297">
        <v>72245</v>
      </c>
      <c r="BW302" s="297">
        <v>68180</v>
      </c>
      <c r="BX302" s="297">
        <v>24620</v>
      </c>
      <c r="BY302" s="297">
        <v>0</v>
      </c>
      <c r="BZ302" s="297">
        <v>0</v>
      </c>
      <c r="CA302" s="297">
        <v>237291</v>
      </c>
      <c r="CB302" s="299">
        <v>21113</v>
      </c>
      <c r="CC302" s="297">
        <v>21113</v>
      </c>
      <c r="CD302" s="297">
        <v>0</v>
      </c>
      <c r="CE302" s="297">
        <v>0</v>
      </c>
      <c r="CF302" s="297">
        <v>0</v>
      </c>
      <c r="CG302" s="297">
        <v>0</v>
      </c>
      <c r="CH302" s="297">
        <v>0</v>
      </c>
      <c r="CI302" s="297">
        <v>21113</v>
      </c>
    </row>
    <row r="303" spans="1:87">
      <c r="A303" s="295">
        <v>39800</v>
      </c>
      <c r="B303" s="296" t="s">
        <v>651</v>
      </c>
      <c r="C303" s="299">
        <v>-8238577</v>
      </c>
      <c r="D303" s="297">
        <v>-7216533</v>
      </c>
      <c r="E303" s="297">
        <v>-3241302</v>
      </c>
      <c r="F303" s="297">
        <v>1392179</v>
      </c>
      <c r="G303" s="297">
        <v>0</v>
      </c>
      <c r="H303" s="297">
        <v>0</v>
      </c>
      <c r="I303" s="297">
        <v>-17304233</v>
      </c>
      <c r="J303" s="300">
        <v>87668548</v>
      </c>
      <c r="K303" s="301">
        <v>103421734</v>
      </c>
      <c r="L303" s="301">
        <v>74838622</v>
      </c>
      <c r="M303" s="301">
        <v>72378246</v>
      </c>
      <c r="N303" s="301">
        <v>107385071</v>
      </c>
      <c r="O303" s="300">
        <v>7369662.7588251</v>
      </c>
      <c r="P303" s="301">
        <v>4373031.6500000004</v>
      </c>
      <c r="Q303" s="301">
        <v>2996631.1088250997</v>
      </c>
      <c r="R303" s="398">
        <v>6.8900000000000003E-2</v>
      </c>
      <c r="S303" s="399">
        <v>3.2899443E-3</v>
      </c>
      <c r="T303" s="400">
        <v>87668548</v>
      </c>
      <c r="U303" s="400">
        <v>63469254.716981135</v>
      </c>
      <c r="V303" s="401">
        <v>1.3812758380561914</v>
      </c>
      <c r="W303" s="401">
        <v>0.1072915126032212</v>
      </c>
      <c r="X303" s="397">
        <v>1236024</v>
      </c>
      <c r="Y303" s="297">
        <v>412008</v>
      </c>
      <c r="Z303" s="297">
        <v>412008</v>
      </c>
      <c r="AA303" s="297">
        <v>412008</v>
      </c>
      <c r="AB303" s="297">
        <v>0</v>
      </c>
      <c r="AC303" s="297">
        <v>0</v>
      </c>
      <c r="AD303" s="297">
        <v>0</v>
      </c>
      <c r="AE303" s="297">
        <v>1236024</v>
      </c>
      <c r="AF303" s="299">
        <v>6228014</v>
      </c>
      <c r="AG303" s="299">
        <v>3672123</v>
      </c>
      <c r="AH303" s="299">
        <v>1700901</v>
      </c>
      <c r="AI303" s="299">
        <v>768171</v>
      </c>
      <c r="AJ303" s="299">
        <v>86819</v>
      </c>
      <c r="AK303" s="299">
        <v>0</v>
      </c>
      <c r="AL303" s="299">
        <v>0</v>
      </c>
      <c r="AM303" s="297">
        <v>6228014</v>
      </c>
      <c r="AN303" s="397">
        <v>9497172</v>
      </c>
      <c r="AO303" s="297">
        <v>3390625</v>
      </c>
      <c r="AP303" s="297">
        <v>2389993</v>
      </c>
      <c r="AQ303" s="297">
        <v>2389993</v>
      </c>
      <c r="AR303" s="297">
        <v>1326562</v>
      </c>
      <c r="AS303" s="297">
        <v>0</v>
      </c>
      <c r="AT303" s="297">
        <v>0</v>
      </c>
      <c r="AU303" s="297">
        <v>9497172</v>
      </c>
      <c r="AV303" s="299">
        <v>23389261</v>
      </c>
      <c r="AW303" s="297">
        <v>8799848</v>
      </c>
      <c r="AX303" s="297">
        <v>8799848</v>
      </c>
      <c r="AY303" s="297">
        <v>5789566</v>
      </c>
      <c r="AZ303" s="297">
        <v>0</v>
      </c>
      <c r="BA303" s="297">
        <v>0</v>
      </c>
      <c r="BB303" s="297">
        <v>0</v>
      </c>
      <c r="BC303" s="297">
        <v>23389261</v>
      </c>
      <c r="BD303" s="397">
        <v>797852</v>
      </c>
      <c r="BE303" s="297">
        <v>271489</v>
      </c>
      <c r="BF303" s="297">
        <v>237046</v>
      </c>
      <c r="BG303" s="297">
        <v>237046</v>
      </c>
      <c r="BH303" s="297">
        <v>52271</v>
      </c>
      <c r="BI303" s="297">
        <v>0</v>
      </c>
      <c r="BJ303" s="297">
        <v>0</v>
      </c>
      <c r="BK303" s="297">
        <v>797852</v>
      </c>
      <c r="BL303" s="299">
        <v>97510</v>
      </c>
      <c r="BM303" s="297">
        <v>48755</v>
      </c>
      <c r="BN303" s="297">
        <v>48755</v>
      </c>
      <c r="BO303" s="297">
        <v>0</v>
      </c>
      <c r="BP303" s="297">
        <v>0</v>
      </c>
      <c r="BQ303" s="297">
        <v>0</v>
      </c>
      <c r="BR303" s="297">
        <v>0</v>
      </c>
      <c r="BS303" s="297">
        <v>97510</v>
      </c>
      <c r="BT303" s="397">
        <v>965402</v>
      </c>
      <c r="BU303" s="297">
        <v>293924</v>
      </c>
      <c r="BV303" s="297">
        <v>293924</v>
      </c>
      <c r="BW303" s="297">
        <v>277388</v>
      </c>
      <c r="BX303" s="297">
        <v>100166</v>
      </c>
      <c r="BY303" s="297">
        <v>0</v>
      </c>
      <c r="BZ303" s="297">
        <v>0</v>
      </c>
      <c r="CA303" s="297">
        <v>965402</v>
      </c>
      <c r="CB303" s="299">
        <v>85898</v>
      </c>
      <c r="CC303" s="297">
        <v>85898</v>
      </c>
      <c r="CD303" s="297">
        <v>0</v>
      </c>
      <c r="CE303" s="297">
        <v>0</v>
      </c>
      <c r="CF303" s="297">
        <v>0</v>
      </c>
      <c r="CG303" s="297">
        <v>0</v>
      </c>
      <c r="CH303" s="297">
        <v>0</v>
      </c>
      <c r="CI303" s="297">
        <v>85898</v>
      </c>
    </row>
    <row r="304" spans="1:87">
      <c r="A304" s="295">
        <v>39805</v>
      </c>
      <c r="B304" s="296" t="s">
        <v>652</v>
      </c>
      <c r="C304" s="299">
        <v>-646094</v>
      </c>
      <c r="D304" s="297">
        <v>-867661</v>
      </c>
      <c r="E304" s="297">
        <v>-313311</v>
      </c>
      <c r="F304" s="297">
        <v>206564</v>
      </c>
      <c r="G304" s="297">
        <v>0</v>
      </c>
      <c r="H304" s="297">
        <v>0</v>
      </c>
      <c r="I304" s="297">
        <v>-1620502</v>
      </c>
      <c r="J304" s="300">
        <v>10460069</v>
      </c>
      <c r="K304" s="301">
        <v>12339641</v>
      </c>
      <c r="L304" s="301">
        <v>8929281</v>
      </c>
      <c r="M304" s="301">
        <v>8635724</v>
      </c>
      <c r="N304" s="301">
        <v>12812522</v>
      </c>
      <c r="O304" s="300">
        <v>879302.56654060003</v>
      </c>
      <c r="P304" s="301">
        <v>543936.86</v>
      </c>
      <c r="Q304" s="301">
        <v>335365.70654060005</v>
      </c>
      <c r="R304" s="398">
        <v>6.8900000000000003E-2</v>
      </c>
      <c r="S304" s="399">
        <v>3.9253580000000001E-4</v>
      </c>
      <c r="T304" s="400">
        <v>10460069</v>
      </c>
      <c r="U304" s="400">
        <v>7894584.3251088532</v>
      </c>
      <c r="V304" s="401">
        <v>1.3249676701446562</v>
      </c>
      <c r="W304" s="401">
        <v>0.1072915126032212</v>
      </c>
      <c r="X304" s="397">
        <v>447461</v>
      </c>
      <c r="Y304" s="297">
        <v>211332</v>
      </c>
      <c r="Z304" s="297">
        <v>103015</v>
      </c>
      <c r="AA304" s="297">
        <v>103015</v>
      </c>
      <c r="AB304" s="297">
        <v>30099</v>
      </c>
      <c r="AC304" s="297">
        <v>0</v>
      </c>
      <c r="AD304" s="297">
        <v>0</v>
      </c>
      <c r="AE304" s="297">
        <v>447461</v>
      </c>
      <c r="AF304" s="299">
        <v>598943</v>
      </c>
      <c r="AG304" s="299">
        <v>263427</v>
      </c>
      <c r="AH304" s="299">
        <v>263427</v>
      </c>
      <c r="AI304" s="299">
        <v>72089</v>
      </c>
      <c r="AJ304" s="299">
        <v>0</v>
      </c>
      <c r="AK304" s="299">
        <v>0</v>
      </c>
      <c r="AL304" s="299">
        <v>0</v>
      </c>
      <c r="AM304" s="297">
        <v>598943</v>
      </c>
      <c r="AN304" s="397">
        <v>1133144</v>
      </c>
      <c r="AO304" s="297">
        <v>404548</v>
      </c>
      <c r="AP304" s="297">
        <v>285159</v>
      </c>
      <c r="AQ304" s="297">
        <v>285159</v>
      </c>
      <c r="AR304" s="297">
        <v>158277</v>
      </c>
      <c r="AS304" s="297">
        <v>0</v>
      </c>
      <c r="AT304" s="297">
        <v>0</v>
      </c>
      <c r="AU304" s="297">
        <v>1133144</v>
      </c>
      <c r="AV304" s="299">
        <v>2790662</v>
      </c>
      <c r="AW304" s="297">
        <v>1049943</v>
      </c>
      <c r="AX304" s="297">
        <v>1049943</v>
      </c>
      <c r="AY304" s="297">
        <v>690775</v>
      </c>
      <c r="AZ304" s="297">
        <v>0</v>
      </c>
      <c r="BA304" s="297">
        <v>0</v>
      </c>
      <c r="BB304" s="297">
        <v>0</v>
      </c>
      <c r="BC304" s="297">
        <v>2790662</v>
      </c>
      <c r="BD304" s="397">
        <v>95195</v>
      </c>
      <c r="BE304" s="297">
        <v>32392</v>
      </c>
      <c r="BF304" s="297">
        <v>28283</v>
      </c>
      <c r="BG304" s="297">
        <v>28283</v>
      </c>
      <c r="BH304" s="297">
        <v>6237</v>
      </c>
      <c r="BI304" s="297">
        <v>0</v>
      </c>
      <c r="BJ304" s="297">
        <v>0</v>
      </c>
      <c r="BK304" s="297">
        <v>95195</v>
      </c>
      <c r="BL304" s="299">
        <v>11634</v>
      </c>
      <c r="BM304" s="297">
        <v>5817</v>
      </c>
      <c r="BN304" s="297">
        <v>5817</v>
      </c>
      <c r="BO304" s="297">
        <v>0</v>
      </c>
      <c r="BP304" s="297">
        <v>0</v>
      </c>
      <c r="BQ304" s="297">
        <v>0</v>
      </c>
      <c r="BR304" s="297">
        <v>0</v>
      </c>
      <c r="BS304" s="297">
        <v>11634</v>
      </c>
      <c r="BT304" s="397">
        <v>115186</v>
      </c>
      <c r="BU304" s="297">
        <v>35069</v>
      </c>
      <c r="BV304" s="297">
        <v>35069</v>
      </c>
      <c r="BW304" s="297">
        <v>33096</v>
      </c>
      <c r="BX304" s="297">
        <v>11951</v>
      </c>
      <c r="BY304" s="297">
        <v>0</v>
      </c>
      <c r="BZ304" s="297">
        <v>0</v>
      </c>
      <c r="CA304" s="297">
        <v>115186</v>
      </c>
      <c r="CB304" s="299">
        <v>10249</v>
      </c>
      <c r="CC304" s="297">
        <v>10249</v>
      </c>
      <c r="CD304" s="297">
        <v>0</v>
      </c>
      <c r="CE304" s="297">
        <v>0</v>
      </c>
      <c r="CF304" s="297">
        <v>0</v>
      </c>
      <c r="CG304" s="297">
        <v>0</v>
      </c>
      <c r="CH304" s="297">
        <v>0</v>
      </c>
      <c r="CI304" s="297">
        <v>10249</v>
      </c>
    </row>
    <row r="305" spans="1:87">
      <c r="A305" s="295">
        <v>39900</v>
      </c>
      <c r="B305" s="296" t="s">
        <v>653</v>
      </c>
      <c r="C305" s="299">
        <v>-3166726</v>
      </c>
      <c r="D305" s="297">
        <v>-3053250</v>
      </c>
      <c r="E305" s="297">
        <v>-877910</v>
      </c>
      <c r="F305" s="297">
        <v>925515</v>
      </c>
      <c r="G305" s="297">
        <v>0</v>
      </c>
      <c r="H305" s="297">
        <v>0</v>
      </c>
      <c r="I305" s="297">
        <v>-6172371</v>
      </c>
      <c r="J305" s="300">
        <v>47608358</v>
      </c>
      <c r="K305" s="301">
        <v>56163118</v>
      </c>
      <c r="L305" s="301">
        <v>40641074</v>
      </c>
      <c r="M305" s="301">
        <v>39304968</v>
      </c>
      <c r="N305" s="301">
        <v>58315406</v>
      </c>
      <c r="O305" s="300">
        <v>4002091.4363424997</v>
      </c>
      <c r="P305" s="301">
        <v>2466019.13</v>
      </c>
      <c r="Q305" s="301">
        <v>1536072.3063424998</v>
      </c>
      <c r="R305" s="398">
        <v>6.8900000000000003E-2</v>
      </c>
      <c r="S305" s="399">
        <v>1.7866024999999999E-3</v>
      </c>
      <c r="T305" s="400">
        <v>47608358</v>
      </c>
      <c r="U305" s="400">
        <v>35791279.100145131</v>
      </c>
      <c r="V305" s="401">
        <v>1.3301664315150712</v>
      </c>
      <c r="W305" s="401">
        <v>0.1072915126032212</v>
      </c>
      <c r="X305" s="397">
        <v>3378162</v>
      </c>
      <c r="Y305" s="297">
        <v>1085272</v>
      </c>
      <c r="Z305" s="297">
        <v>1085272</v>
      </c>
      <c r="AA305" s="297">
        <v>1085272</v>
      </c>
      <c r="AB305" s="297">
        <v>122346</v>
      </c>
      <c r="AC305" s="297">
        <v>0</v>
      </c>
      <c r="AD305" s="297">
        <v>0</v>
      </c>
      <c r="AE305" s="297">
        <v>3378162</v>
      </c>
      <c r="AF305" s="299">
        <v>2864376</v>
      </c>
      <c r="AG305" s="299">
        <v>1548447</v>
      </c>
      <c r="AH305" s="299">
        <v>919520</v>
      </c>
      <c r="AI305" s="299">
        <v>396409</v>
      </c>
      <c r="AJ305" s="299">
        <v>0</v>
      </c>
      <c r="AK305" s="299">
        <v>0</v>
      </c>
      <c r="AL305" s="299">
        <v>0</v>
      </c>
      <c r="AM305" s="297">
        <v>2864376</v>
      </c>
      <c r="AN305" s="397">
        <v>5157434</v>
      </c>
      <c r="AO305" s="297">
        <v>1841277</v>
      </c>
      <c r="AP305" s="297">
        <v>1297884</v>
      </c>
      <c r="AQ305" s="297">
        <v>1297884</v>
      </c>
      <c r="AR305" s="297">
        <v>720389</v>
      </c>
      <c r="AS305" s="297">
        <v>0</v>
      </c>
      <c r="AT305" s="297">
        <v>0</v>
      </c>
      <c r="AU305" s="297">
        <v>5157434</v>
      </c>
      <c r="AV305" s="299">
        <v>12701526</v>
      </c>
      <c r="AW305" s="297">
        <v>4778753</v>
      </c>
      <c r="AX305" s="297">
        <v>4778753</v>
      </c>
      <c r="AY305" s="297">
        <v>3144020</v>
      </c>
      <c r="AZ305" s="297">
        <v>0</v>
      </c>
      <c r="BA305" s="297">
        <v>0</v>
      </c>
      <c r="BB305" s="297">
        <v>0</v>
      </c>
      <c r="BC305" s="297">
        <v>12701526</v>
      </c>
      <c r="BD305" s="397">
        <v>433273</v>
      </c>
      <c r="BE305" s="297">
        <v>147432</v>
      </c>
      <c r="BF305" s="297">
        <v>128728</v>
      </c>
      <c r="BG305" s="297">
        <v>128728</v>
      </c>
      <c r="BH305" s="297">
        <v>28385</v>
      </c>
      <c r="BI305" s="297">
        <v>0</v>
      </c>
      <c r="BJ305" s="297">
        <v>0</v>
      </c>
      <c r="BK305" s="297">
        <v>433273</v>
      </c>
      <c r="BL305" s="299">
        <v>52952</v>
      </c>
      <c r="BM305" s="297">
        <v>26476</v>
      </c>
      <c r="BN305" s="297">
        <v>26476</v>
      </c>
      <c r="BO305" s="297">
        <v>0</v>
      </c>
      <c r="BP305" s="297">
        <v>0</v>
      </c>
      <c r="BQ305" s="297">
        <v>0</v>
      </c>
      <c r="BR305" s="297">
        <v>0</v>
      </c>
      <c r="BS305" s="297">
        <v>52952</v>
      </c>
      <c r="BT305" s="397">
        <v>524261</v>
      </c>
      <c r="BU305" s="297">
        <v>159615</v>
      </c>
      <c r="BV305" s="297">
        <v>159615</v>
      </c>
      <c r="BW305" s="297">
        <v>150636</v>
      </c>
      <c r="BX305" s="297">
        <v>54395</v>
      </c>
      <c r="BY305" s="297">
        <v>0</v>
      </c>
      <c r="BZ305" s="297">
        <v>0</v>
      </c>
      <c r="CA305" s="297">
        <v>524261</v>
      </c>
      <c r="CB305" s="299">
        <v>46647</v>
      </c>
      <c r="CC305" s="297">
        <v>46647</v>
      </c>
      <c r="CD305" s="297">
        <v>0</v>
      </c>
      <c r="CE305" s="297">
        <v>0</v>
      </c>
      <c r="CF305" s="297">
        <v>0</v>
      </c>
      <c r="CG305" s="297">
        <v>0</v>
      </c>
      <c r="CH305" s="297">
        <v>0</v>
      </c>
      <c r="CI305" s="297">
        <v>46647</v>
      </c>
    </row>
    <row r="306" spans="1:87">
      <c r="A306" s="295">
        <v>40000</v>
      </c>
      <c r="B306" s="296" t="s">
        <v>654</v>
      </c>
      <c r="C306" s="299">
        <v>3497318</v>
      </c>
      <c r="D306" s="297">
        <v>-792152</v>
      </c>
      <c r="E306" s="297">
        <v>634708</v>
      </c>
      <c r="F306" s="297">
        <v>3246090</v>
      </c>
      <c r="G306" s="297">
        <v>0</v>
      </c>
      <c r="H306" s="297">
        <v>0</v>
      </c>
      <c r="I306" s="297">
        <v>6585964</v>
      </c>
      <c r="J306" s="300">
        <v>88745610</v>
      </c>
      <c r="K306" s="301">
        <v>104692334</v>
      </c>
      <c r="L306" s="301">
        <v>75758061</v>
      </c>
      <c r="M306" s="301">
        <v>73267457</v>
      </c>
      <c r="N306" s="301">
        <v>108704363</v>
      </c>
      <c r="O306" s="300">
        <v>7460203.6227080999</v>
      </c>
      <c r="P306" s="301">
        <v>5899319.4800000014</v>
      </c>
      <c r="Q306" s="301">
        <v>1560884.1427080985</v>
      </c>
      <c r="R306" s="398">
        <v>6.8900000000000003E-2</v>
      </c>
      <c r="S306" s="399">
        <v>3.3303632999999999E-3</v>
      </c>
      <c r="T306" s="400">
        <v>88745610</v>
      </c>
      <c r="U306" s="400">
        <v>85621472.859216273</v>
      </c>
      <c r="V306" s="401">
        <v>1.0364877762138081</v>
      </c>
      <c r="W306" s="401">
        <v>0.1072915126032212</v>
      </c>
      <c r="X306" s="397">
        <v>19049470</v>
      </c>
      <c r="Y306" s="297">
        <v>8536944</v>
      </c>
      <c r="Z306" s="297">
        <v>5208313</v>
      </c>
      <c r="AA306" s="297">
        <v>3555292</v>
      </c>
      <c r="AB306" s="297">
        <v>1748921</v>
      </c>
      <c r="AC306" s="297">
        <v>0</v>
      </c>
      <c r="AD306" s="297">
        <v>0</v>
      </c>
      <c r="AE306" s="297">
        <v>19049470</v>
      </c>
      <c r="AF306" s="299">
        <v>0</v>
      </c>
      <c r="AG306" s="299">
        <v>0</v>
      </c>
      <c r="AH306" s="299">
        <v>0</v>
      </c>
      <c r="AI306" s="299">
        <v>0</v>
      </c>
      <c r="AJ306" s="299">
        <v>0</v>
      </c>
      <c r="AK306" s="299">
        <v>0</v>
      </c>
      <c r="AL306" s="299">
        <v>0</v>
      </c>
      <c r="AM306" s="297">
        <v>0</v>
      </c>
      <c r="AN306" s="397">
        <v>9613851</v>
      </c>
      <c r="AO306" s="297">
        <v>3432281</v>
      </c>
      <c r="AP306" s="297">
        <v>2419355</v>
      </c>
      <c r="AQ306" s="297">
        <v>2419355</v>
      </c>
      <c r="AR306" s="297">
        <v>1342860</v>
      </c>
      <c r="AS306" s="297">
        <v>0</v>
      </c>
      <c r="AT306" s="297">
        <v>0</v>
      </c>
      <c r="AU306" s="297">
        <v>9613851</v>
      </c>
      <c r="AV306" s="299">
        <v>23676613</v>
      </c>
      <c r="AW306" s="297">
        <v>8907959</v>
      </c>
      <c r="AX306" s="297">
        <v>8907959</v>
      </c>
      <c r="AY306" s="297">
        <v>5860694</v>
      </c>
      <c r="AZ306" s="297">
        <v>0</v>
      </c>
      <c r="BA306" s="297">
        <v>0</v>
      </c>
      <c r="BB306" s="297">
        <v>0</v>
      </c>
      <c r="BC306" s="297">
        <v>23676613</v>
      </c>
      <c r="BD306" s="397">
        <v>807653</v>
      </c>
      <c r="BE306" s="297">
        <v>274824</v>
      </c>
      <c r="BF306" s="297">
        <v>239958</v>
      </c>
      <c r="BG306" s="297">
        <v>239958</v>
      </c>
      <c r="BH306" s="297">
        <v>52913</v>
      </c>
      <c r="BI306" s="297">
        <v>0</v>
      </c>
      <c r="BJ306" s="297">
        <v>0</v>
      </c>
      <c r="BK306" s="297">
        <v>807653</v>
      </c>
      <c r="BL306" s="299">
        <v>98708</v>
      </c>
      <c r="BM306" s="297">
        <v>49354</v>
      </c>
      <c r="BN306" s="297">
        <v>49354</v>
      </c>
      <c r="BO306" s="297">
        <v>0</v>
      </c>
      <c r="BP306" s="297">
        <v>0</v>
      </c>
      <c r="BQ306" s="297">
        <v>0</v>
      </c>
      <c r="BR306" s="297">
        <v>0</v>
      </c>
      <c r="BS306" s="297">
        <v>98708</v>
      </c>
      <c r="BT306" s="397">
        <v>977263</v>
      </c>
      <c r="BU306" s="297">
        <v>297535</v>
      </c>
      <c r="BV306" s="297">
        <v>297535</v>
      </c>
      <c r="BW306" s="297">
        <v>280796</v>
      </c>
      <c r="BX306" s="297">
        <v>101396</v>
      </c>
      <c r="BY306" s="297">
        <v>0</v>
      </c>
      <c r="BZ306" s="297">
        <v>0</v>
      </c>
      <c r="CA306" s="297">
        <v>977263</v>
      </c>
      <c r="CB306" s="299">
        <v>86953</v>
      </c>
      <c r="CC306" s="297">
        <v>86953</v>
      </c>
      <c r="CD306" s="297">
        <v>0</v>
      </c>
      <c r="CE306" s="297">
        <v>0</v>
      </c>
      <c r="CF306" s="297">
        <v>0</v>
      </c>
      <c r="CG306" s="297">
        <v>0</v>
      </c>
      <c r="CH306" s="297">
        <v>0</v>
      </c>
      <c r="CI306" s="297">
        <v>86953</v>
      </c>
    </row>
    <row r="307" spans="1:87">
      <c r="A307" s="295">
        <v>51000</v>
      </c>
      <c r="B307" s="296" t="s">
        <v>655</v>
      </c>
      <c r="C307" s="299">
        <v>-31164261</v>
      </c>
      <c r="D307" s="297">
        <v>-36676294</v>
      </c>
      <c r="E307" s="297">
        <v>-26919274</v>
      </c>
      <c r="F307" s="297">
        <v>15549208</v>
      </c>
      <c r="G307" s="297">
        <v>0</v>
      </c>
      <c r="H307" s="297">
        <v>0</v>
      </c>
      <c r="I307" s="297">
        <v>-79210621</v>
      </c>
      <c r="J307" s="300">
        <v>683084138</v>
      </c>
      <c r="K307" s="301">
        <v>805827717</v>
      </c>
      <c r="L307" s="301">
        <v>583117625</v>
      </c>
      <c r="M307" s="301">
        <v>563947191</v>
      </c>
      <c r="N307" s="301">
        <v>836708722</v>
      </c>
      <c r="O307" s="300">
        <v>57421958.490584195</v>
      </c>
      <c r="P307" s="301">
        <v>39241905.270000003</v>
      </c>
      <c r="Q307" s="301">
        <v>18180053.220584191</v>
      </c>
      <c r="R307" s="398">
        <v>6.8900000000000003E-2</v>
      </c>
      <c r="S307" s="399">
        <v>2.5634150599999999E-2</v>
      </c>
      <c r="T307" s="400">
        <v>683084138</v>
      </c>
      <c r="U307" s="400">
        <v>569548697.67779398</v>
      </c>
      <c r="V307" s="401">
        <v>1.1993428143811427</v>
      </c>
      <c r="W307" s="401">
        <v>0.1072915126032212</v>
      </c>
      <c r="X307" s="397">
        <v>47153948</v>
      </c>
      <c r="Y307" s="297">
        <v>19025913</v>
      </c>
      <c r="Z307" s="297">
        <v>19025913</v>
      </c>
      <c r="AA307" s="297">
        <v>5076776</v>
      </c>
      <c r="AB307" s="297">
        <v>4025346</v>
      </c>
      <c r="AC307" s="297">
        <v>0</v>
      </c>
      <c r="AD307" s="297">
        <v>0</v>
      </c>
      <c r="AE307" s="297">
        <v>47153948</v>
      </c>
      <c r="AF307" s="299">
        <v>30431675</v>
      </c>
      <c r="AG307" s="299">
        <v>11399653</v>
      </c>
      <c r="AH307" s="299">
        <v>9516011</v>
      </c>
      <c r="AI307" s="299">
        <v>9516011</v>
      </c>
      <c r="AJ307" s="299">
        <v>0</v>
      </c>
      <c r="AK307" s="299">
        <v>0</v>
      </c>
      <c r="AL307" s="299">
        <v>0</v>
      </c>
      <c r="AM307" s="297">
        <v>30431675</v>
      </c>
      <c r="AN307" s="397">
        <v>73998806</v>
      </c>
      <c r="AO307" s="297">
        <v>26418620</v>
      </c>
      <c r="AP307" s="297">
        <v>18622028</v>
      </c>
      <c r="AQ307" s="297">
        <v>18622028</v>
      </c>
      <c r="AR307" s="297">
        <v>10336130</v>
      </c>
      <c r="AS307" s="297">
        <v>0</v>
      </c>
      <c r="AT307" s="297">
        <v>0</v>
      </c>
      <c r="AU307" s="297">
        <v>73998806</v>
      </c>
      <c r="AV307" s="299">
        <v>182241335</v>
      </c>
      <c r="AW307" s="297">
        <v>68565484</v>
      </c>
      <c r="AX307" s="297">
        <v>68565484</v>
      </c>
      <c r="AY307" s="297">
        <v>45110367</v>
      </c>
      <c r="AZ307" s="297">
        <v>0</v>
      </c>
      <c r="BA307" s="297">
        <v>0</v>
      </c>
      <c r="BB307" s="297">
        <v>0</v>
      </c>
      <c r="BC307" s="297">
        <v>182241335</v>
      </c>
      <c r="BD307" s="397">
        <v>6216593</v>
      </c>
      <c r="BE307" s="297">
        <v>2115351</v>
      </c>
      <c r="BF307" s="297">
        <v>1846984</v>
      </c>
      <c r="BG307" s="297">
        <v>1846984</v>
      </c>
      <c r="BH307" s="297">
        <v>407274</v>
      </c>
      <c r="BI307" s="297">
        <v>0</v>
      </c>
      <c r="BJ307" s="297">
        <v>0</v>
      </c>
      <c r="BK307" s="297">
        <v>6216593</v>
      </c>
      <c r="BL307" s="299">
        <v>759766</v>
      </c>
      <c r="BM307" s="297">
        <v>379883</v>
      </c>
      <c r="BN307" s="297">
        <v>379883</v>
      </c>
      <c r="BO307" s="297">
        <v>0</v>
      </c>
      <c r="BP307" s="297">
        <v>0</v>
      </c>
      <c r="BQ307" s="297">
        <v>0</v>
      </c>
      <c r="BR307" s="297">
        <v>0</v>
      </c>
      <c r="BS307" s="297">
        <v>759766</v>
      </c>
      <c r="BT307" s="397">
        <v>7522093</v>
      </c>
      <c r="BU307" s="297">
        <v>2290160</v>
      </c>
      <c r="BV307" s="297">
        <v>2290160</v>
      </c>
      <c r="BW307" s="297">
        <v>2161316</v>
      </c>
      <c r="BX307" s="297">
        <v>780457</v>
      </c>
      <c r="BY307" s="297">
        <v>0</v>
      </c>
      <c r="BZ307" s="297">
        <v>0</v>
      </c>
      <c r="CA307" s="297">
        <v>7522093</v>
      </c>
      <c r="CB307" s="299">
        <v>669285</v>
      </c>
      <c r="CC307" s="297">
        <v>669285</v>
      </c>
      <c r="CD307" s="297">
        <v>0</v>
      </c>
      <c r="CE307" s="297">
        <v>0</v>
      </c>
      <c r="CF307" s="297">
        <v>0</v>
      </c>
      <c r="CG307" s="297">
        <v>0</v>
      </c>
      <c r="CH307" s="297">
        <v>0</v>
      </c>
      <c r="CI307" s="297">
        <v>669285</v>
      </c>
    </row>
    <row r="308" spans="1:87">
      <c r="A308" s="295">
        <v>51000.1</v>
      </c>
      <c r="B308" s="296" t="s">
        <v>656</v>
      </c>
      <c r="C308" s="299">
        <v>74545</v>
      </c>
      <c r="D308" s="297">
        <v>1857</v>
      </c>
      <c r="E308" s="297">
        <v>74435</v>
      </c>
      <c r="F308" s="297">
        <v>-21541</v>
      </c>
      <c r="G308" s="297">
        <v>0</v>
      </c>
      <c r="H308" s="297">
        <v>0</v>
      </c>
      <c r="I308" s="297">
        <v>129296</v>
      </c>
      <c r="J308" s="300">
        <v>843988</v>
      </c>
      <c r="K308" s="301">
        <v>995644</v>
      </c>
      <c r="L308" s="301">
        <v>720474</v>
      </c>
      <c r="M308" s="301">
        <v>696788</v>
      </c>
      <c r="N308" s="301">
        <v>1033800</v>
      </c>
      <c r="O308" s="300">
        <v>70947.9813268</v>
      </c>
      <c r="P308" s="301">
        <v>63853</v>
      </c>
      <c r="Q308" s="301">
        <v>7094.9813267999998</v>
      </c>
      <c r="R308" s="398">
        <v>6.8900000000000003E-2</v>
      </c>
      <c r="S308" s="399">
        <v>3.1672399999999999E-5</v>
      </c>
      <c r="T308" s="400">
        <v>843988</v>
      </c>
      <c r="U308" s="400">
        <v>926748.91146589257</v>
      </c>
      <c r="V308" s="401">
        <v>0.91069758977651794</v>
      </c>
      <c r="W308" s="401">
        <v>0.1072915126032212</v>
      </c>
      <c r="X308" s="397">
        <v>477517</v>
      </c>
      <c r="Y308" s="297">
        <v>201539</v>
      </c>
      <c r="Z308" s="297">
        <v>137989</v>
      </c>
      <c r="AA308" s="297">
        <v>137989</v>
      </c>
      <c r="AB308" s="297">
        <v>0</v>
      </c>
      <c r="AC308" s="297">
        <v>0</v>
      </c>
      <c r="AD308" s="297">
        <v>0</v>
      </c>
      <c r="AE308" s="297">
        <v>477517</v>
      </c>
      <c r="AF308" s="299">
        <v>229690</v>
      </c>
      <c r="AG308" s="299">
        <v>79066</v>
      </c>
      <c r="AH308" s="299">
        <v>79066</v>
      </c>
      <c r="AI308" s="299">
        <v>35779</v>
      </c>
      <c r="AJ308" s="299">
        <v>35779</v>
      </c>
      <c r="AK308" s="299">
        <v>0</v>
      </c>
      <c r="AL308" s="299">
        <v>0</v>
      </c>
      <c r="AM308" s="297">
        <v>229690</v>
      </c>
      <c r="AN308" s="397">
        <v>91430</v>
      </c>
      <c r="AO308" s="297">
        <v>32642</v>
      </c>
      <c r="AP308" s="297">
        <v>23009</v>
      </c>
      <c r="AQ308" s="297">
        <v>23009</v>
      </c>
      <c r="AR308" s="297">
        <v>12771</v>
      </c>
      <c r="AS308" s="297">
        <v>0</v>
      </c>
      <c r="AT308" s="297">
        <v>0</v>
      </c>
      <c r="AU308" s="297">
        <v>91430</v>
      </c>
      <c r="AV308" s="299">
        <v>225169</v>
      </c>
      <c r="AW308" s="297">
        <v>84716</v>
      </c>
      <c r="AX308" s="297">
        <v>84716</v>
      </c>
      <c r="AY308" s="297">
        <v>55736</v>
      </c>
      <c r="AZ308" s="297">
        <v>0</v>
      </c>
      <c r="BA308" s="297">
        <v>0</v>
      </c>
      <c r="BB308" s="297">
        <v>0</v>
      </c>
      <c r="BC308" s="297">
        <v>225169</v>
      </c>
      <c r="BD308" s="397">
        <v>7681</v>
      </c>
      <c r="BE308" s="297">
        <v>2614</v>
      </c>
      <c r="BF308" s="297">
        <v>2282</v>
      </c>
      <c r="BG308" s="297">
        <v>2282</v>
      </c>
      <c r="BH308" s="297">
        <v>503</v>
      </c>
      <c r="BI308" s="297">
        <v>0</v>
      </c>
      <c r="BJ308" s="297">
        <v>0</v>
      </c>
      <c r="BK308" s="297">
        <v>7681</v>
      </c>
      <c r="BL308" s="299">
        <v>938</v>
      </c>
      <c r="BM308" s="297">
        <v>469</v>
      </c>
      <c r="BN308" s="297">
        <v>469</v>
      </c>
      <c r="BO308" s="297">
        <v>0</v>
      </c>
      <c r="BP308" s="297">
        <v>0</v>
      </c>
      <c r="BQ308" s="297">
        <v>0</v>
      </c>
      <c r="BR308" s="297">
        <v>0</v>
      </c>
      <c r="BS308" s="297">
        <v>938</v>
      </c>
      <c r="BT308" s="397">
        <v>9294</v>
      </c>
      <c r="BU308" s="297">
        <v>2830</v>
      </c>
      <c r="BV308" s="297">
        <v>2830</v>
      </c>
      <c r="BW308" s="297">
        <v>2670</v>
      </c>
      <c r="BX308" s="297">
        <v>964</v>
      </c>
      <c r="BY308" s="297">
        <v>0</v>
      </c>
      <c r="BZ308" s="297">
        <v>0</v>
      </c>
      <c r="CA308" s="297">
        <v>9294</v>
      </c>
      <c r="CB308" s="299">
        <v>827</v>
      </c>
      <c r="CC308" s="297">
        <v>827</v>
      </c>
      <c r="CD308" s="297">
        <v>0</v>
      </c>
      <c r="CE308" s="297">
        <v>0</v>
      </c>
      <c r="CF308" s="297">
        <v>0</v>
      </c>
      <c r="CG308" s="297">
        <v>0</v>
      </c>
      <c r="CH308" s="297">
        <v>0</v>
      </c>
      <c r="CI308" s="297">
        <v>827</v>
      </c>
    </row>
    <row r="309" spans="1:87">
      <c r="A309" s="295">
        <v>51000.2</v>
      </c>
      <c r="B309" s="296" t="s">
        <v>657</v>
      </c>
      <c r="C309" s="299">
        <v>-205899</v>
      </c>
      <c r="D309" s="297">
        <v>-537556</v>
      </c>
      <c r="E309" s="297">
        <v>-248661</v>
      </c>
      <c r="F309" s="297">
        <v>348527</v>
      </c>
      <c r="G309" s="297">
        <v>0</v>
      </c>
      <c r="H309" s="297">
        <v>0</v>
      </c>
      <c r="I309" s="297">
        <v>-643589</v>
      </c>
      <c r="J309" s="300">
        <v>20562300</v>
      </c>
      <c r="K309" s="301">
        <v>24257145</v>
      </c>
      <c r="L309" s="301">
        <v>17553093</v>
      </c>
      <c r="M309" s="301">
        <v>16976022</v>
      </c>
      <c r="N309" s="301">
        <v>25186730</v>
      </c>
      <c r="O309" s="300">
        <v>1728524.3036510001</v>
      </c>
      <c r="P309" s="301">
        <v>1272317</v>
      </c>
      <c r="Q309" s="301">
        <v>456207.30365100014</v>
      </c>
      <c r="R309" s="398">
        <v>6.8900000000000003E-2</v>
      </c>
      <c r="S309" s="399">
        <v>7.7164300000000003E-4</v>
      </c>
      <c r="T309" s="400">
        <v>20562300</v>
      </c>
      <c r="U309" s="400">
        <v>18466139.332365748</v>
      </c>
      <c r="V309" s="401">
        <v>1.1135137469671474</v>
      </c>
      <c r="W309" s="401">
        <v>0.1072915126032212</v>
      </c>
      <c r="X309" s="397">
        <v>2244197</v>
      </c>
      <c r="Y309" s="297">
        <v>961779</v>
      </c>
      <c r="Z309" s="297">
        <v>852748</v>
      </c>
      <c r="AA309" s="297">
        <v>428036</v>
      </c>
      <c r="AB309" s="297">
        <v>1634</v>
      </c>
      <c r="AC309" s="297">
        <v>0</v>
      </c>
      <c r="AD309" s="297">
        <v>0</v>
      </c>
      <c r="AE309" s="297">
        <v>2244197</v>
      </c>
      <c r="AF309" s="299">
        <v>0</v>
      </c>
      <c r="AG309" s="299">
        <v>0</v>
      </c>
      <c r="AH309" s="299">
        <v>0</v>
      </c>
      <c r="AI309" s="299">
        <v>0</v>
      </c>
      <c r="AJ309" s="299">
        <v>0</v>
      </c>
      <c r="AK309" s="299">
        <v>0</v>
      </c>
      <c r="AL309" s="299">
        <v>0</v>
      </c>
      <c r="AM309" s="297">
        <v>0</v>
      </c>
      <c r="AN309" s="397">
        <v>2227523</v>
      </c>
      <c r="AO309" s="297">
        <v>795257</v>
      </c>
      <c r="AP309" s="297">
        <v>560563</v>
      </c>
      <c r="AQ309" s="297">
        <v>560563</v>
      </c>
      <c r="AR309" s="297">
        <v>311140</v>
      </c>
      <c r="AS309" s="297">
        <v>0</v>
      </c>
      <c r="AT309" s="297">
        <v>0</v>
      </c>
      <c r="AU309" s="297">
        <v>2227523</v>
      </c>
      <c r="AV309" s="299">
        <v>5485856</v>
      </c>
      <c r="AW309" s="297">
        <v>2063968</v>
      </c>
      <c r="AX309" s="297">
        <v>2063968</v>
      </c>
      <c r="AY309" s="297">
        <v>1357919</v>
      </c>
      <c r="AZ309" s="297">
        <v>0</v>
      </c>
      <c r="BA309" s="297">
        <v>0</v>
      </c>
      <c r="BB309" s="297">
        <v>0</v>
      </c>
      <c r="BC309" s="297">
        <v>5485856</v>
      </c>
      <c r="BD309" s="397">
        <v>187133</v>
      </c>
      <c r="BE309" s="297">
        <v>63677</v>
      </c>
      <c r="BF309" s="297">
        <v>55598</v>
      </c>
      <c r="BG309" s="297">
        <v>55598</v>
      </c>
      <c r="BH309" s="297">
        <v>12260</v>
      </c>
      <c r="BI309" s="297">
        <v>0</v>
      </c>
      <c r="BJ309" s="297">
        <v>0</v>
      </c>
      <c r="BK309" s="297">
        <v>187133</v>
      </c>
      <c r="BL309" s="299">
        <v>22870</v>
      </c>
      <c r="BM309" s="297">
        <v>11435</v>
      </c>
      <c r="BN309" s="297">
        <v>11435</v>
      </c>
      <c r="BO309" s="297">
        <v>0</v>
      </c>
      <c r="BP309" s="297">
        <v>0</v>
      </c>
      <c r="BQ309" s="297">
        <v>0</v>
      </c>
      <c r="BR309" s="297">
        <v>0</v>
      </c>
      <c r="BS309" s="297">
        <v>22870</v>
      </c>
      <c r="BT309" s="397">
        <v>226431</v>
      </c>
      <c r="BU309" s="297">
        <v>68939</v>
      </c>
      <c r="BV309" s="297">
        <v>68939</v>
      </c>
      <c r="BW309" s="297">
        <v>65060</v>
      </c>
      <c r="BX309" s="297">
        <v>23493</v>
      </c>
      <c r="BY309" s="297">
        <v>0</v>
      </c>
      <c r="BZ309" s="297">
        <v>0</v>
      </c>
      <c r="CA309" s="297">
        <v>226431</v>
      </c>
      <c r="CB309" s="299">
        <v>20147</v>
      </c>
      <c r="CC309" s="297">
        <v>20147</v>
      </c>
      <c r="CD309" s="297">
        <v>0</v>
      </c>
      <c r="CE309" s="297">
        <v>0</v>
      </c>
      <c r="CF309" s="297">
        <v>0</v>
      </c>
      <c r="CG309" s="297">
        <v>0</v>
      </c>
      <c r="CH309" s="297">
        <v>0</v>
      </c>
      <c r="CI309" s="297">
        <v>20147</v>
      </c>
    </row>
    <row r="310" spans="1:87">
      <c r="A310" s="295">
        <v>60000</v>
      </c>
      <c r="B310" s="296" t="s">
        <v>658</v>
      </c>
      <c r="C310" s="299">
        <v>-5457</v>
      </c>
      <c r="D310" s="297">
        <v>-222371</v>
      </c>
      <c r="E310" s="297">
        <v>-111033</v>
      </c>
      <c r="F310" s="297">
        <v>50609</v>
      </c>
      <c r="G310" s="297">
        <v>0</v>
      </c>
      <c r="H310" s="297">
        <v>0</v>
      </c>
      <c r="I310" s="297">
        <v>-288252</v>
      </c>
      <c r="J310" s="300">
        <v>3347103</v>
      </c>
      <c r="K310" s="301">
        <v>3948545</v>
      </c>
      <c r="L310" s="301">
        <v>2857269</v>
      </c>
      <c r="M310" s="301">
        <v>2763334</v>
      </c>
      <c r="N310" s="301">
        <v>4099862</v>
      </c>
      <c r="O310" s="300">
        <v>281366.839599</v>
      </c>
      <c r="P310" s="301">
        <v>249255.50999999995</v>
      </c>
      <c r="Q310" s="301">
        <v>32111.329599000048</v>
      </c>
      <c r="R310" s="398">
        <v>6.8900000000000003E-2</v>
      </c>
      <c r="S310" s="399">
        <v>1.2560699999999999E-4</v>
      </c>
      <c r="T310" s="400">
        <v>3347103</v>
      </c>
      <c r="U310" s="400">
        <v>3617641.6545718424</v>
      </c>
      <c r="V310" s="401">
        <v>0.92521684555739636</v>
      </c>
      <c r="W310" s="401">
        <v>0.1072915126032212</v>
      </c>
      <c r="X310" s="397">
        <v>475268</v>
      </c>
      <c r="Y310" s="297">
        <v>280480</v>
      </c>
      <c r="Z310" s="297">
        <v>99805</v>
      </c>
      <c r="AA310" s="297">
        <v>94983</v>
      </c>
      <c r="AB310" s="297">
        <v>0</v>
      </c>
      <c r="AC310" s="297">
        <v>0</v>
      </c>
      <c r="AD310" s="297">
        <v>0</v>
      </c>
      <c r="AE310" s="297">
        <v>475268</v>
      </c>
      <c r="AF310" s="299">
        <v>293450</v>
      </c>
      <c r="AG310" s="299">
        <v>95864</v>
      </c>
      <c r="AH310" s="299">
        <v>95864</v>
      </c>
      <c r="AI310" s="299">
        <v>95864</v>
      </c>
      <c r="AJ310" s="299">
        <v>5858</v>
      </c>
      <c r="AK310" s="299">
        <v>0</v>
      </c>
      <c r="AL310" s="299">
        <v>0</v>
      </c>
      <c r="AM310" s="297">
        <v>293450</v>
      </c>
      <c r="AN310" s="397">
        <v>362593</v>
      </c>
      <c r="AO310" s="297">
        <v>129451</v>
      </c>
      <c r="AP310" s="297">
        <v>91248</v>
      </c>
      <c r="AQ310" s="297">
        <v>91248</v>
      </c>
      <c r="AR310" s="297">
        <v>50647</v>
      </c>
      <c r="AS310" s="297">
        <v>0</v>
      </c>
      <c r="AT310" s="297">
        <v>0</v>
      </c>
      <c r="AU310" s="297">
        <v>362593</v>
      </c>
      <c r="AV310" s="299">
        <v>892980</v>
      </c>
      <c r="AW310" s="297">
        <v>335970</v>
      </c>
      <c r="AX310" s="297">
        <v>335970</v>
      </c>
      <c r="AY310" s="297">
        <v>221040</v>
      </c>
      <c r="AZ310" s="297">
        <v>0</v>
      </c>
      <c r="BA310" s="297">
        <v>0</v>
      </c>
      <c r="BB310" s="297">
        <v>0</v>
      </c>
      <c r="BC310" s="297">
        <v>892980</v>
      </c>
      <c r="BD310" s="397">
        <v>30461</v>
      </c>
      <c r="BE310" s="297">
        <v>10365</v>
      </c>
      <c r="BF310" s="297">
        <v>9050</v>
      </c>
      <c r="BG310" s="297">
        <v>9050</v>
      </c>
      <c r="BH310" s="297">
        <v>1996</v>
      </c>
      <c r="BI310" s="297">
        <v>0</v>
      </c>
      <c r="BJ310" s="297">
        <v>0</v>
      </c>
      <c r="BK310" s="297">
        <v>30461</v>
      </c>
      <c r="BL310" s="299">
        <v>3722</v>
      </c>
      <c r="BM310" s="297">
        <v>1861</v>
      </c>
      <c r="BN310" s="297">
        <v>1861</v>
      </c>
      <c r="BO310" s="297">
        <v>0</v>
      </c>
      <c r="BP310" s="297">
        <v>0</v>
      </c>
      <c r="BQ310" s="297">
        <v>0</v>
      </c>
      <c r="BR310" s="297">
        <v>0</v>
      </c>
      <c r="BS310" s="297">
        <v>3722</v>
      </c>
      <c r="BT310" s="397">
        <v>36858</v>
      </c>
      <c r="BU310" s="297">
        <v>11222</v>
      </c>
      <c r="BV310" s="297">
        <v>11222</v>
      </c>
      <c r="BW310" s="297">
        <v>10590</v>
      </c>
      <c r="BX310" s="297">
        <v>3824</v>
      </c>
      <c r="BY310" s="297">
        <v>0</v>
      </c>
      <c r="BZ310" s="297">
        <v>0</v>
      </c>
      <c r="CA310" s="297">
        <v>36858</v>
      </c>
      <c r="CB310" s="299">
        <v>3279</v>
      </c>
      <c r="CC310" s="297">
        <v>3279</v>
      </c>
      <c r="CD310" s="297">
        <v>0</v>
      </c>
      <c r="CE310" s="297">
        <v>0</v>
      </c>
      <c r="CF310" s="297">
        <v>0</v>
      </c>
      <c r="CG310" s="297">
        <v>0</v>
      </c>
      <c r="CH310" s="297">
        <v>0</v>
      </c>
      <c r="CI310" s="297">
        <v>3279</v>
      </c>
    </row>
    <row r="311" spans="1:87">
      <c r="A311" s="295">
        <v>90901</v>
      </c>
      <c r="B311" s="296" t="s">
        <v>659</v>
      </c>
      <c r="C311" s="299">
        <v>-946888</v>
      </c>
      <c r="D311" s="297">
        <v>-1616159</v>
      </c>
      <c r="E311" s="297">
        <v>-691880</v>
      </c>
      <c r="F311" s="297">
        <v>325787</v>
      </c>
      <c r="G311" s="297">
        <v>0</v>
      </c>
      <c r="H311" s="297">
        <v>0</v>
      </c>
      <c r="I311" s="297">
        <v>-2929140</v>
      </c>
      <c r="J311" s="300">
        <v>21813231</v>
      </c>
      <c r="K311" s="301">
        <v>25732857</v>
      </c>
      <c r="L311" s="301">
        <v>18620956</v>
      </c>
      <c r="M311" s="301">
        <v>18008778</v>
      </c>
      <c r="N311" s="301">
        <v>26718994</v>
      </c>
      <c r="O311" s="300">
        <v>1833681.0914475999</v>
      </c>
      <c r="P311" s="301">
        <v>1197241.4400000002</v>
      </c>
      <c r="Q311" s="301">
        <v>636439.65144759975</v>
      </c>
      <c r="R311" s="398">
        <v>6.8900000000000003E-2</v>
      </c>
      <c r="S311" s="399">
        <v>8.185868E-4</v>
      </c>
      <c r="T311" s="400">
        <v>21813231</v>
      </c>
      <c r="U311" s="400">
        <v>17376508.563134979</v>
      </c>
      <c r="V311" s="401">
        <v>1.2553287630104082</v>
      </c>
      <c r="W311" s="401">
        <v>0.1072915126032212</v>
      </c>
      <c r="X311" s="397">
        <v>637687</v>
      </c>
      <c r="Y311" s="297">
        <v>501297</v>
      </c>
      <c r="Z311" s="297">
        <v>68195</v>
      </c>
      <c r="AA311" s="297">
        <v>68195</v>
      </c>
      <c r="AB311" s="297">
        <v>0</v>
      </c>
      <c r="AC311" s="297">
        <v>0</v>
      </c>
      <c r="AD311" s="297">
        <v>0</v>
      </c>
      <c r="AE311" s="297">
        <v>637687</v>
      </c>
      <c r="AF311" s="299">
        <v>503360</v>
      </c>
      <c r="AG311" s="299">
        <v>209470</v>
      </c>
      <c r="AH311" s="299">
        <v>209470</v>
      </c>
      <c r="AI311" s="299">
        <v>42210</v>
      </c>
      <c r="AJ311" s="299">
        <v>42210</v>
      </c>
      <c r="AK311" s="299">
        <v>0</v>
      </c>
      <c r="AL311" s="299">
        <v>0</v>
      </c>
      <c r="AM311" s="297">
        <v>503360</v>
      </c>
      <c r="AN311" s="397">
        <v>2363037</v>
      </c>
      <c r="AO311" s="297">
        <v>843638</v>
      </c>
      <c r="AP311" s="297">
        <v>594666</v>
      </c>
      <c r="AQ311" s="297">
        <v>594666</v>
      </c>
      <c r="AR311" s="297">
        <v>330068</v>
      </c>
      <c r="AS311" s="297">
        <v>0</v>
      </c>
      <c r="AT311" s="297">
        <v>0</v>
      </c>
      <c r="AU311" s="297">
        <v>2363037</v>
      </c>
      <c r="AV311" s="299">
        <v>5819594</v>
      </c>
      <c r="AW311" s="297">
        <v>2189532</v>
      </c>
      <c r="AX311" s="297">
        <v>2189532</v>
      </c>
      <c r="AY311" s="297">
        <v>1440530</v>
      </c>
      <c r="AZ311" s="297">
        <v>0</v>
      </c>
      <c r="BA311" s="297">
        <v>0</v>
      </c>
      <c r="BB311" s="297">
        <v>0</v>
      </c>
      <c r="BC311" s="297">
        <v>5819594</v>
      </c>
      <c r="BD311" s="397">
        <v>198518</v>
      </c>
      <c r="BE311" s="297">
        <v>67550</v>
      </c>
      <c r="BF311" s="297">
        <v>58981</v>
      </c>
      <c r="BG311" s="297">
        <v>58981</v>
      </c>
      <c r="BH311" s="297">
        <v>13006</v>
      </c>
      <c r="BI311" s="297">
        <v>0</v>
      </c>
      <c r="BJ311" s="297">
        <v>0</v>
      </c>
      <c r="BK311" s="297">
        <v>198518</v>
      </c>
      <c r="BL311" s="299">
        <v>24262</v>
      </c>
      <c r="BM311" s="297">
        <v>12131</v>
      </c>
      <c r="BN311" s="297">
        <v>12131</v>
      </c>
      <c r="BO311" s="297">
        <v>0</v>
      </c>
      <c r="BP311" s="297">
        <v>0</v>
      </c>
      <c r="BQ311" s="297">
        <v>0</v>
      </c>
      <c r="BR311" s="297">
        <v>0</v>
      </c>
      <c r="BS311" s="297">
        <v>24262</v>
      </c>
      <c r="BT311" s="397">
        <v>240206</v>
      </c>
      <c r="BU311" s="297">
        <v>73133</v>
      </c>
      <c r="BV311" s="297">
        <v>73133</v>
      </c>
      <c r="BW311" s="297">
        <v>69018</v>
      </c>
      <c r="BX311" s="297">
        <v>24923</v>
      </c>
      <c r="BY311" s="297">
        <v>0</v>
      </c>
      <c r="BZ311" s="297">
        <v>0</v>
      </c>
      <c r="CA311" s="297">
        <v>240206</v>
      </c>
      <c r="CB311" s="299">
        <v>21373</v>
      </c>
      <c r="CC311" s="297">
        <v>21373</v>
      </c>
      <c r="CD311" s="297">
        <v>0</v>
      </c>
      <c r="CE311" s="297">
        <v>0</v>
      </c>
      <c r="CF311" s="297">
        <v>0</v>
      </c>
      <c r="CG311" s="297">
        <v>0</v>
      </c>
      <c r="CH311" s="297">
        <v>0</v>
      </c>
      <c r="CI311" s="297">
        <v>21373</v>
      </c>
    </row>
    <row r="312" spans="1:87">
      <c r="A312" s="295">
        <v>91041</v>
      </c>
      <c r="B312" s="296" t="s">
        <v>660</v>
      </c>
      <c r="C312" s="299">
        <v>-84592</v>
      </c>
      <c r="D312" s="297">
        <v>-194401</v>
      </c>
      <c r="E312" s="297">
        <v>-72844</v>
      </c>
      <c r="F312" s="297">
        <v>174672</v>
      </c>
      <c r="G312" s="297">
        <v>0</v>
      </c>
      <c r="H312" s="297">
        <v>0</v>
      </c>
      <c r="I312" s="297">
        <v>-177165</v>
      </c>
      <c r="J312" s="300">
        <v>4903225</v>
      </c>
      <c r="K312" s="301">
        <v>5784287</v>
      </c>
      <c r="L312" s="301">
        <v>4185659</v>
      </c>
      <c r="M312" s="301">
        <v>4048052</v>
      </c>
      <c r="N312" s="301">
        <v>6005953</v>
      </c>
      <c r="O312" s="300">
        <v>412178.77621089999</v>
      </c>
      <c r="P312" s="301">
        <v>250982.93999999994</v>
      </c>
      <c r="Q312" s="301">
        <v>161195.83621090004</v>
      </c>
      <c r="R312" s="398">
        <v>6.8900000000000003E-2</v>
      </c>
      <c r="S312" s="399">
        <v>1.8400369999999999E-4</v>
      </c>
      <c r="T312" s="400">
        <v>4903225</v>
      </c>
      <c r="U312" s="400">
        <v>3642713.2075471687</v>
      </c>
      <c r="V312" s="401">
        <v>1.3460365174621036</v>
      </c>
      <c r="W312" s="401">
        <v>0.1072915126032212</v>
      </c>
      <c r="X312" s="397">
        <v>683705</v>
      </c>
      <c r="Y312" s="297">
        <v>251268</v>
      </c>
      <c r="Z312" s="297">
        <v>194546</v>
      </c>
      <c r="AA312" s="297">
        <v>145938</v>
      </c>
      <c r="AB312" s="297">
        <v>91953</v>
      </c>
      <c r="AC312" s="297">
        <v>0</v>
      </c>
      <c r="AD312" s="297">
        <v>0</v>
      </c>
      <c r="AE312" s="297">
        <v>683705</v>
      </c>
      <c r="AF312" s="299">
        <v>172257</v>
      </c>
      <c r="AG312" s="299">
        <v>57419</v>
      </c>
      <c r="AH312" s="299">
        <v>57419</v>
      </c>
      <c r="AI312" s="299">
        <v>57419</v>
      </c>
      <c r="AJ312" s="299">
        <v>0</v>
      </c>
      <c r="AK312" s="299">
        <v>0</v>
      </c>
      <c r="AL312" s="299">
        <v>0</v>
      </c>
      <c r="AM312" s="297">
        <v>172257</v>
      </c>
      <c r="AN312" s="397">
        <v>531169</v>
      </c>
      <c r="AO312" s="297">
        <v>189635</v>
      </c>
      <c r="AP312" s="297">
        <v>133670</v>
      </c>
      <c r="AQ312" s="297">
        <v>133670</v>
      </c>
      <c r="AR312" s="297">
        <v>74193</v>
      </c>
      <c r="AS312" s="297">
        <v>0</v>
      </c>
      <c r="AT312" s="297">
        <v>0</v>
      </c>
      <c r="AU312" s="297">
        <v>531169</v>
      </c>
      <c r="AV312" s="299">
        <v>1308141</v>
      </c>
      <c r="AW312" s="297">
        <v>492168</v>
      </c>
      <c r="AX312" s="297">
        <v>492168</v>
      </c>
      <c r="AY312" s="297">
        <v>323805</v>
      </c>
      <c r="AZ312" s="297">
        <v>0</v>
      </c>
      <c r="BA312" s="297">
        <v>0</v>
      </c>
      <c r="BB312" s="297">
        <v>0</v>
      </c>
      <c r="BC312" s="297">
        <v>1308141</v>
      </c>
      <c r="BD312" s="397">
        <v>44623</v>
      </c>
      <c r="BE312" s="297">
        <v>15184</v>
      </c>
      <c r="BF312" s="297">
        <v>13258</v>
      </c>
      <c r="BG312" s="297">
        <v>13258</v>
      </c>
      <c r="BH312" s="297">
        <v>2923</v>
      </c>
      <c r="BI312" s="297">
        <v>0</v>
      </c>
      <c r="BJ312" s="297">
        <v>0</v>
      </c>
      <c r="BK312" s="297">
        <v>44623</v>
      </c>
      <c r="BL312" s="299">
        <v>5454</v>
      </c>
      <c r="BM312" s="297">
        <v>2727</v>
      </c>
      <c r="BN312" s="297">
        <v>2727</v>
      </c>
      <c r="BO312" s="297">
        <v>0</v>
      </c>
      <c r="BP312" s="297">
        <v>0</v>
      </c>
      <c r="BQ312" s="297">
        <v>0</v>
      </c>
      <c r="BR312" s="297">
        <v>0</v>
      </c>
      <c r="BS312" s="297">
        <v>5454</v>
      </c>
      <c r="BT312" s="397">
        <v>53994</v>
      </c>
      <c r="BU312" s="297">
        <v>16439</v>
      </c>
      <c r="BV312" s="297">
        <v>16439</v>
      </c>
      <c r="BW312" s="297">
        <v>15514</v>
      </c>
      <c r="BX312" s="297">
        <v>5602</v>
      </c>
      <c r="BY312" s="297">
        <v>0</v>
      </c>
      <c r="BZ312" s="297">
        <v>0</v>
      </c>
      <c r="CA312" s="297">
        <v>53994</v>
      </c>
      <c r="CB312" s="299">
        <v>4804</v>
      </c>
      <c r="CC312" s="297">
        <v>4804</v>
      </c>
      <c r="CD312" s="297">
        <v>0</v>
      </c>
      <c r="CE312" s="297">
        <v>0</v>
      </c>
      <c r="CF312" s="297">
        <v>0</v>
      </c>
      <c r="CG312" s="297">
        <v>0</v>
      </c>
      <c r="CH312" s="297">
        <v>0</v>
      </c>
      <c r="CI312" s="297">
        <v>4804</v>
      </c>
    </row>
    <row r="313" spans="1:87">
      <c r="A313" s="295">
        <v>91111</v>
      </c>
      <c r="B313" s="296" t="s">
        <v>661</v>
      </c>
      <c r="C313" s="299">
        <v>-32270</v>
      </c>
      <c r="D313" s="297">
        <v>-51768</v>
      </c>
      <c r="E313" s="297">
        <v>74034</v>
      </c>
      <c r="F313" s="297">
        <v>150563</v>
      </c>
      <c r="G313" s="297">
        <v>0</v>
      </c>
      <c r="H313" s="297">
        <v>0</v>
      </c>
      <c r="I313" s="297">
        <v>140559</v>
      </c>
      <c r="J313" s="300">
        <v>2610286</v>
      </c>
      <c r="K313" s="301">
        <v>3079329</v>
      </c>
      <c r="L313" s="301">
        <v>2228281</v>
      </c>
      <c r="M313" s="301">
        <v>2155025</v>
      </c>
      <c r="N313" s="301">
        <v>3197335</v>
      </c>
      <c r="O313" s="300">
        <v>219427.91951479999</v>
      </c>
      <c r="P313" s="301">
        <v>118613.54999999999</v>
      </c>
      <c r="Q313" s="301">
        <v>100814.3695148</v>
      </c>
      <c r="R313" s="398">
        <v>6.8900000000000003E-2</v>
      </c>
      <c r="S313" s="399">
        <v>9.7956399999999996E-5</v>
      </c>
      <c r="T313" s="400">
        <v>2610286</v>
      </c>
      <c r="U313" s="400">
        <v>1721531.9303338169</v>
      </c>
      <c r="V313" s="401">
        <v>1.5162576737649285</v>
      </c>
      <c r="W313" s="401">
        <v>0.1072915126032212</v>
      </c>
      <c r="X313" s="397">
        <v>744273</v>
      </c>
      <c r="Y313" s="297">
        <v>212582</v>
      </c>
      <c r="Z313" s="297">
        <v>212582</v>
      </c>
      <c r="AA313" s="297">
        <v>212582</v>
      </c>
      <c r="AB313" s="297">
        <v>106527</v>
      </c>
      <c r="AC313" s="297">
        <v>0</v>
      </c>
      <c r="AD313" s="297">
        <v>0</v>
      </c>
      <c r="AE313" s="297">
        <v>744273</v>
      </c>
      <c r="AF313" s="299">
        <v>237123</v>
      </c>
      <c r="AG313" s="299">
        <v>96621</v>
      </c>
      <c r="AH313" s="299">
        <v>87858</v>
      </c>
      <c r="AI313" s="299">
        <v>52644</v>
      </c>
      <c r="AJ313" s="299">
        <v>0</v>
      </c>
      <c r="AK313" s="299">
        <v>0</v>
      </c>
      <c r="AL313" s="299">
        <v>0</v>
      </c>
      <c r="AM313" s="297">
        <v>237123</v>
      </c>
      <c r="AN313" s="397">
        <v>282773</v>
      </c>
      <c r="AO313" s="297">
        <v>100954</v>
      </c>
      <c r="AP313" s="297">
        <v>71161</v>
      </c>
      <c r="AQ313" s="297">
        <v>71161</v>
      </c>
      <c r="AR313" s="297">
        <v>39498</v>
      </c>
      <c r="AS313" s="297">
        <v>0</v>
      </c>
      <c r="AT313" s="297">
        <v>0</v>
      </c>
      <c r="AU313" s="297">
        <v>282773</v>
      </c>
      <c r="AV313" s="299">
        <v>696403</v>
      </c>
      <c r="AW313" s="297">
        <v>262011</v>
      </c>
      <c r="AX313" s="297">
        <v>262011</v>
      </c>
      <c r="AY313" s="297">
        <v>172381</v>
      </c>
      <c r="AZ313" s="297">
        <v>0</v>
      </c>
      <c r="BA313" s="297">
        <v>0</v>
      </c>
      <c r="BB313" s="297">
        <v>0</v>
      </c>
      <c r="BC313" s="297">
        <v>696403</v>
      </c>
      <c r="BD313" s="397">
        <v>23755</v>
      </c>
      <c r="BE313" s="297">
        <v>8083</v>
      </c>
      <c r="BF313" s="297">
        <v>7058</v>
      </c>
      <c r="BG313" s="297">
        <v>7058</v>
      </c>
      <c r="BH313" s="297">
        <v>1556</v>
      </c>
      <c r="BI313" s="297">
        <v>0</v>
      </c>
      <c r="BJ313" s="297">
        <v>0</v>
      </c>
      <c r="BK313" s="297">
        <v>23755</v>
      </c>
      <c r="BL313" s="299">
        <v>2904</v>
      </c>
      <c r="BM313" s="297">
        <v>1452</v>
      </c>
      <c r="BN313" s="297">
        <v>1452</v>
      </c>
      <c r="BO313" s="297">
        <v>0</v>
      </c>
      <c r="BP313" s="297">
        <v>0</v>
      </c>
      <c r="BQ313" s="297">
        <v>0</v>
      </c>
      <c r="BR313" s="297">
        <v>0</v>
      </c>
      <c r="BS313" s="297">
        <v>2904</v>
      </c>
      <c r="BT313" s="397">
        <v>28744</v>
      </c>
      <c r="BU313" s="297">
        <v>8751</v>
      </c>
      <c r="BV313" s="297">
        <v>8751</v>
      </c>
      <c r="BW313" s="297">
        <v>8259</v>
      </c>
      <c r="BX313" s="297">
        <v>2982</v>
      </c>
      <c r="BY313" s="297">
        <v>0</v>
      </c>
      <c r="BZ313" s="297">
        <v>0</v>
      </c>
      <c r="CA313" s="297">
        <v>28744</v>
      </c>
      <c r="CB313" s="299">
        <v>2558</v>
      </c>
      <c r="CC313" s="297">
        <v>2558</v>
      </c>
      <c r="CD313" s="297">
        <v>0</v>
      </c>
      <c r="CE313" s="297">
        <v>0</v>
      </c>
      <c r="CF313" s="297">
        <v>0</v>
      </c>
      <c r="CG313" s="297">
        <v>0</v>
      </c>
      <c r="CH313" s="297">
        <v>0</v>
      </c>
      <c r="CI313" s="297">
        <v>2558</v>
      </c>
    </row>
    <row r="314" spans="1:87">
      <c r="A314" s="295">
        <v>91151</v>
      </c>
      <c r="B314" s="296" t="s">
        <v>662</v>
      </c>
      <c r="C314" s="299">
        <v>-118616</v>
      </c>
      <c r="D314" s="297">
        <v>-247675</v>
      </c>
      <c r="E314" s="297">
        <v>-19061</v>
      </c>
      <c r="F314" s="297">
        <v>142755</v>
      </c>
      <c r="G314" s="297">
        <v>0</v>
      </c>
      <c r="H314" s="297">
        <v>0</v>
      </c>
      <c r="I314" s="297">
        <v>-242597</v>
      </c>
      <c r="J314" s="300">
        <v>6959743</v>
      </c>
      <c r="K314" s="301">
        <v>8210341</v>
      </c>
      <c r="L314" s="301">
        <v>5941213</v>
      </c>
      <c r="M314" s="301">
        <v>5745892</v>
      </c>
      <c r="N314" s="301">
        <v>8524978</v>
      </c>
      <c r="O314" s="300">
        <v>585055.39919159992</v>
      </c>
      <c r="P314" s="301">
        <v>365856.20000000007</v>
      </c>
      <c r="Q314" s="301">
        <v>219199.19919159985</v>
      </c>
      <c r="R314" s="398">
        <v>6.8900000000000003E-2</v>
      </c>
      <c r="S314" s="399">
        <v>2.6117879999999999E-4</v>
      </c>
      <c r="T314" s="400">
        <v>6959743</v>
      </c>
      <c r="U314" s="400">
        <v>5309959.3613933241</v>
      </c>
      <c r="V314" s="401">
        <v>1.3106960950777928</v>
      </c>
      <c r="W314" s="401">
        <v>0.1072915126032212</v>
      </c>
      <c r="X314" s="397">
        <v>734835</v>
      </c>
      <c r="Y314" s="297">
        <v>276609</v>
      </c>
      <c r="Z314" s="297">
        <v>222903</v>
      </c>
      <c r="AA314" s="297">
        <v>209981</v>
      </c>
      <c r="AB314" s="297">
        <v>25342</v>
      </c>
      <c r="AC314" s="297">
        <v>0</v>
      </c>
      <c r="AD314" s="297">
        <v>0</v>
      </c>
      <c r="AE314" s="297">
        <v>734835</v>
      </c>
      <c r="AF314" s="299">
        <v>0</v>
      </c>
      <c r="AG314" s="299">
        <v>0</v>
      </c>
      <c r="AH314" s="299">
        <v>0</v>
      </c>
      <c r="AI314" s="299">
        <v>0</v>
      </c>
      <c r="AJ314" s="299">
        <v>0</v>
      </c>
      <c r="AK314" s="299">
        <v>0</v>
      </c>
      <c r="AL314" s="299">
        <v>0</v>
      </c>
      <c r="AM314" s="297">
        <v>0</v>
      </c>
      <c r="AN314" s="397">
        <v>753952</v>
      </c>
      <c r="AO314" s="297">
        <v>269172</v>
      </c>
      <c r="AP314" s="297">
        <v>189734</v>
      </c>
      <c r="AQ314" s="297">
        <v>189734</v>
      </c>
      <c r="AR314" s="297">
        <v>105312</v>
      </c>
      <c r="AS314" s="297">
        <v>0</v>
      </c>
      <c r="AT314" s="297">
        <v>0</v>
      </c>
      <c r="AU314" s="297">
        <v>753952</v>
      </c>
      <c r="AV314" s="299">
        <v>1856803</v>
      </c>
      <c r="AW314" s="297">
        <v>698593</v>
      </c>
      <c r="AX314" s="297">
        <v>698593</v>
      </c>
      <c r="AY314" s="297">
        <v>459616</v>
      </c>
      <c r="AZ314" s="297">
        <v>0</v>
      </c>
      <c r="BA314" s="297">
        <v>0</v>
      </c>
      <c r="BB314" s="297">
        <v>0</v>
      </c>
      <c r="BC314" s="297">
        <v>1856803</v>
      </c>
      <c r="BD314" s="397">
        <v>63339</v>
      </c>
      <c r="BE314" s="297">
        <v>21553</v>
      </c>
      <c r="BF314" s="297">
        <v>18818</v>
      </c>
      <c r="BG314" s="297">
        <v>18818</v>
      </c>
      <c r="BH314" s="297">
        <v>4150</v>
      </c>
      <c r="BI314" s="297">
        <v>0</v>
      </c>
      <c r="BJ314" s="297">
        <v>0</v>
      </c>
      <c r="BK314" s="297">
        <v>63339</v>
      </c>
      <c r="BL314" s="299">
        <v>7742</v>
      </c>
      <c r="BM314" s="297">
        <v>3871</v>
      </c>
      <c r="BN314" s="297">
        <v>3871</v>
      </c>
      <c r="BO314" s="297">
        <v>0</v>
      </c>
      <c r="BP314" s="297">
        <v>0</v>
      </c>
      <c r="BQ314" s="297">
        <v>0</v>
      </c>
      <c r="BR314" s="297">
        <v>0</v>
      </c>
      <c r="BS314" s="297">
        <v>7742</v>
      </c>
      <c r="BT314" s="397">
        <v>76640</v>
      </c>
      <c r="BU314" s="297">
        <v>23334</v>
      </c>
      <c r="BV314" s="297">
        <v>23334</v>
      </c>
      <c r="BW314" s="297">
        <v>22021</v>
      </c>
      <c r="BX314" s="297">
        <v>7952</v>
      </c>
      <c r="BY314" s="297">
        <v>0</v>
      </c>
      <c r="BZ314" s="297">
        <v>0</v>
      </c>
      <c r="CA314" s="297">
        <v>76640</v>
      </c>
      <c r="CB314" s="299">
        <v>6819</v>
      </c>
      <c r="CC314" s="297">
        <v>6819</v>
      </c>
      <c r="CD314" s="297">
        <v>0</v>
      </c>
      <c r="CE314" s="297">
        <v>0</v>
      </c>
      <c r="CF314" s="297">
        <v>0</v>
      </c>
      <c r="CG314" s="297">
        <v>0</v>
      </c>
      <c r="CH314" s="297">
        <v>0</v>
      </c>
      <c r="CI314" s="297">
        <v>6819</v>
      </c>
    </row>
    <row r="315" spans="1:87">
      <c r="A315" s="295">
        <v>98101</v>
      </c>
      <c r="B315" s="296" t="s">
        <v>663</v>
      </c>
      <c r="C315" s="299">
        <v>-859217</v>
      </c>
      <c r="D315" s="297">
        <v>-1477869</v>
      </c>
      <c r="E315" s="297">
        <v>-677747</v>
      </c>
      <c r="F315" s="297">
        <v>401681</v>
      </c>
      <c r="G315" s="297">
        <v>0</v>
      </c>
      <c r="H315" s="297">
        <v>0</v>
      </c>
      <c r="I315" s="297">
        <v>-2613152</v>
      </c>
      <c r="J315" s="300">
        <v>29087782</v>
      </c>
      <c r="K315" s="301">
        <v>34314573</v>
      </c>
      <c r="L315" s="301">
        <v>24830906</v>
      </c>
      <c r="M315" s="301">
        <v>24014571</v>
      </c>
      <c r="N315" s="301">
        <v>35629579</v>
      </c>
      <c r="O315" s="300">
        <v>2445200.0760257998</v>
      </c>
      <c r="P315" s="301">
        <v>1503421.5699999996</v>
      </c>
      <c r="Q315" s="301">
        <v>941778.50602580025</v>
      </c>
      <c r="R315" s="398">
        <v>6.8900000000000003E-2</v>
      </c>
      <c r="S315" s="399">
        <v>1.0915794E-3</v>
      </c>
      <c r="T315" s="400">
        <v>29087782</v>
      </c>
      <c r="U315" s="400">
        <v>21820342.089985479</v>
      </c>
      <c r="V315" s="401">
        <v>1.3330580189826602</v>
      </c>
      <c r="W315" s="401">
        <v>0.1072915126032212</v>
      </c>
      <c r="X315" s="397">
        <v>1828119</v>
      </c>
      <c r="Y315" s="297">
        <v>881640</v>
      </c>
      <c r="Z315" s="297">
        <v>577918</v>
      </c>
      <c r="AA315" s="297">
        <v>368561</v>
      </c>
      <c r="AB315" s="297">
        <v>0</v>
      </c>
      <c r="AC315" s="297">
        <v>0</v>
      </c>
      <c r="AD315" s="297">
        <v>0</v>
      </c>
      <c r="AE315" s="297">
        <v>1828119</v>
      </c>
      <c r="AF315" s="299">
        <v>356160</v>
      </c>
      <c r="AG315" s="299">
        <v>89040</v>
      </c>
      <c r="AH315" s="299">
        <v>89040</v>
      </c>
      <c r="AI315" s="299">
        <v>89040</v>
      </c>
      <c r="AJ315" s="299">
        <v>89040</v>
      </c>
      <c r="AK315" s="299">
        <v>0</v>
      </c>
      <c r="AL315" s="299">
        <v>0</v>
      </c>
      <c r="AM315" s="297">
        <v>356160</v>
      </c>
      <c r="AN315" s="397">
        <v>3151092</v>
      </c>
      <c r="AO315" s="297">
        <v>1124984</v>
      </c>
      <c r="AP315" s="297">
        <v>792982</v>
      </c>
      <c r="AQ315" s="297">
        <v>792982</v>
      </c>
      <c r="AR315" s="297">
        <v>440144</v>
      </c>
      <c r="AS315" s="297">
        <v>0</v>
      </c>
      <c r="AT315" s="297">
        <v>0</v>
      </c>
      <c r="AU315" s="297">
        <v>3151092</v>
      </c>
      <c r="AV315" s="299">
        <v>7760385</v>
      </c>
      <c r="AW315" s="297">
        <v>2919725</v>
      </c>
      <c r="AX315" s="297">
        <v>2919725</v>
      </c>
      <c r="AY315" s="297">
        <v>1920935</v>
      </c>
      <c r="AZ315" s="297">
        <v>0</v>
      </c>
      <c r="BA315" s="297">
        <v>0</v>
      </c>
      <c r="BB315" s="297">
        <v>0</v>
      </c>
      <c r="BC315" s="297">
        <v>7760385</v>
      </c>
      <c r="BD315" s="397">
        <v>264721</v>
      </c>
      <c r="BE315" s="297">
        <v>90078</v>
      </c>
      <c r="BF315" s="297">
        <v>78650</v>
      </c>
      <c r="BG315" s="297">
        <v>78650</v>
      </c>
      <c r="BH315" s="297">
        <v>17343</v>
      </c>
      <c r="BI315" s="297">
        <v>0</v>
      </c>
      <c r="BJ315" s="297">
        <v>0</v>
      </c>
      <c r="BK315" s="297">
        <v>264721</v>
      </c>
      <c r="BL315" s="299">
        <v>32354</v>
      </c>
      <c r="BM315" s="297">
        <v>16177</v>
      </c>
      <c r="BN315" s="297">
        <v>16177</v>
      </c>
      <c r="BO315" s="297">
        <v>0</v>
      </c>
      <c r="BP315" s="297">
        <v>0</v>
      </c>
      <c r="BQ315" s="297">
        <v>0</v>
      </c>
      <c r="BR315" s="297">
        <v>0</v>
      </c>
      <c r="BS315" s="297">
        <v>32354</v>
      </c>
      <c r="BT315" s="397">
        <v>320313</v>
      </c>
      <c r="BU315" s="297">
        <v>97522</v>
      </c>
      <c r="BV315" s="297">
        <v>97522</v>
      </c>
      <c r="BW315" s="297">
        <v>92035</v>
      </c>
      <c r="BX315" s="297">
        <v>33234</v>
      </c>
      <c r="BY315" s="297">
        <v>0</v>
      </c>
      <c r="BZ315" s="297">
        <v>0</v>
      </c>
      <c r="CA315" s="297">
        <v>320313</v>
      </c>
      <c r="CB315" s="299">
        <v>28500</v>
      </c>
      <c r="CC315" s="297">
        <v>28500</v>
      </c>
      <c r="CD315" s="297">
        <v>0</v>
      </c>
      <c r="CE315" s="297">
        <v>0</v>
      </c>
      <c r="CF315" s="297">
        <v>0</v>
      </c>
      <c r="CG315" s="297">
        <v>0</v>
      </c>
      <c r="CH315" s="297">
        <v>0</v>
      </c>
      <c r="CI315" s="297">
        <v>28500</v>
      </c>
    </row>
    <row r="316" spans="1:87">
      <c r="A316" s="295">
        <v>98103</v>
      </c>
      <c r="B316" s="296" t="s">
        <v>664</v>
      </c>
      <c r="C316" s="299">
        <v>-237635</v>
      </c>
      <c r="D316" s="297">
        <v>-323969</v>
      </c>
      <c r="E316" s="297">
        <v>-290257</v>
      </c>
      <c r="F316" s="297">
        <v>-32544</v>
      </c>
      <c r="G316" s="297">
        <v>0</v>
      </c>
      <c r="H316" s="297">
        <v>0</v>
      </c>
      <c r="I316" s="297">
        <v>-884405</v>
      </c>
      <c r="J316" s="300">
        <v>4825572</v>
      </c>
      <c r="K316" s="301">
        <v>5692680</v>
      </c>
      <c r="L316" s="301">
        <v>4119369</v>
      </c>
      <c r="M316" s="301">
        <v>3983942</v>
      </c>
      <c r="N316" s="301">
        <v>5910836</v>
      </c>
      <c r="O316" s="300">
        <v>405651.02610719996</v>
      </c>
      <c r="P316" s="301">
        <v>262586.14</v>
      </c>
      <c r="Q316" s="301">
        <v>143064.88610719994</v>
      </c>
      <c r="R316" s="398">
        <v>6.8900000000000003E-2</v>
      </c>
      <c r="S316" s="399">
        <v>1.8108959999999999E-4</v>
      </c>
      <c r="T316" s="400">
        <v>4825572</v>
      </c>
      <c r="U316" s="400">
        <v>3811119.5936139333</v>
      </c>
      <c r="V316" s="401">
        <v>1.2661822547069697</v>
      </c>
      <c r="W316" s="401">
        <v>0.1072915126032212</v>
      </c>
      <c r="X316" s="397">
        <v>315141</v>
      </c>
      <c r="Y316" s="297">
        <v>172358</v>
      </c>
      <c r="Z316" s="297">
        <v>138270</v>
      </c>
      <c r="AA316" s="297">
        <v>4513</v>
      </c>
      <c r="AB316" s="297">
        <v>0</v>
      </c>
      <c r="AC316" s="297">
        <v>0</v>
      </c>
      <c r="AD316" s="297">
        <v>0</v>
      </c>
      <c r="AE316" s="297">
        <v>315141</v>
      </c>
      <c r="AF316" s="299">
        <v>521839</v>
      </c>
      <c r="AG316" s="299">
        <v>135962</v>
      </c>
      <c r="AH316" s="299">
        <v>135962</v>
      </c>
      <c r="AI316" s="299">
        <v>135962</v>
      </c>
      <c r="AJ316" s="299">
        <v>113953</v>
      </c>
      <c r="AK316" s="299">
        <v>0</v>
      </c>
      <c r="AL316" s="299">
        <v>0</v>
      </c>
      <c r="AM316" s="297">
        <v>521839</v>
      </c>
      <c r="AN316" s="397">
        <v>522756</v>
      </c>
      <c r="AO316" s="297">
        <v>186631</v>
      </c>
      <c r="AP316" s="297">
        <v>131553</v>
      </c>
      <c r="AQ316" s="297">
        <v>131553</v>
      </c>
      <c r="AR316" s="297">
        <v>73018</v>
      </c>
      <c r="AS316" s="297">
        <v>0</v>
      </c>
      <c r="AT316" s="297">
        <v>0</v>
      </c>
      <c r="AU316" s="297">
        <v>522756</v>
      </c>
      <c r="AV316" s="299">
        <v>1287424</v>
      </c>
      <c r="AW316" s="297">
        <v>484373</v>
      </c>
      <c r="AX316" s="297">
        <v>484373</v>
      </c>
      <c r="AY316" s="297">
        <v>318677</v>
      </c>
      <c r="AZ316" s="297">
        <v>0</v>
      </c>
      <c r="BA316" s="297">
        <v>0</v>
      </c>
      <c r="BB316" s="297">
        <v>0</v>
      </c>
      <c r="BC316" s="297">
        <v>1287424</v>
      </c>
      <c r="BD316" s="397">
        <v>43917</v>
      </c>
      <c r="BE316" s="297">
        <v>14944</v>
      </c>
      <c r="BF316" s="297">
        <v>13048</v>
      </c>
      <c r="BG316" s="297">
        <v>13048</v>
      </c>
      <c r="BH316" s="297">
        <v>2877</v>
      </c>
      <c r="BI316" s="297">
        <v>0</v>
      </c>
      <c r="BJ316" s="297">
        <v>0</v>
      </c>
      <c r="BK316" s="297">
        <v>43917</v>
      </c>
      <c r="BL316" s="299">
        <v>5368</v>
      </c>
      <c r="BM316" s="297">
        <v>2684</v>
      </c>
      <c r="BN316" s="297">
        <v>2684</v>
      </c>
      <c r="BO316" s="297">
        <v>0</v>
      </c>
      <c r="BP316" s="297">
        <v>0</v>
      </c>
      <c r="BQ316" s="297">
        <v>0</v>
      </c>
      <c r="BR316" s="297">
        <v>0</v>
      </c>
      <c r="BS316" s="297">
        <v>5368</v>
      </c>
      <c r="BT316" s="397">
        <v>53139</v>
      </c>
      <c r="BU316" s="297">
        <v>16179</v>
      </c>
      <c r="BV316" s="297">
        <v>16179</v>
      </c>
      <c r="BW316" s="297">
        <v>15268</v>
      </c>
      <c r="BX316" s="297">
        <v>5513</v>
      </c>
      <c r="BY316" s="297">
        <v>0</v>
      </c>
      <c r="BZ316" s="297">
        <v>0</v>
      </c>
      <c r="CA316" s="297">
        <v>53139</v>
      </c>
      <c r="CB316" s="299">
        <v>4728</v>
      </c>
      <c r="CC316" s="297">
        <v>4728</v>
      </c>
      <c r="CD316" s="297">
        <v>0</v>
      </c>
      <c r="CE316" s="297">
        <v>0</v>
      </c>
      <c r="CF316" s="297">
        <v>0</v>
      </c>
      <c r="CG316" s="297">
        <v>0</v>
      </c>
      <c r="CH316" s="297">
        <v>0</v>
      </c>
      <c r="CI316" s="297">
        <v>4728</v>
      </c>
    </row>
    <row r="317" spans="1:87">
      <c r="A317" s="295">
        <v>98111</v>
      </c>
      <c r="B317" s="296" t="s">
        <v>665</v>
      </c>
      <c r="C317" s="299">
        <v>-400981</v>
      </c>
      <c r="D317" s="297">
        <v>-593256</v>
      </c>
      <c r="E317" s="297">
        <v>-270075</v>
      </c>
      <c r="F317" s="297">
        <v>252630</v>
      </c>
      <c r="G317" s="297">
        <v>0</v>
      </c>
      <c r="H317" s="297">
        <v>0</v>
      </c>
      <c r="I317" s="297">
        <v>-1011682</v>
      </c>
      <c r="J317" s="300">
        <v>10718711</v>
      </c>
      <c r="K317" s="301">
        <v>12644760</v>
      </c>
      <c r="L317" s="301">
        <v>9150073</v>
      </c>
      <c r="M317" s="301">
        <v>8849257</v>
      </c>
      <c r="N317" s="301">
        <v>13129333</v>
      </c>
      <c r="O317" s="300">
        <v>901044.7837883</v>
      </c>
      <c r="P317" s="301">
        <v>543952.24</v>
      </c>
      <c r="Q317" s="301">
        <v>357092.54378830001</v>
      </c>
      <c r="R317" s="398">
        <v>6.8900000000000003E-2</v>
      </c>
      <c r="S317" s="399">
        <v>4.022419E-4</v>
      </c>
      <c r="T317" s="400">
        <v>10718711</v>
      </c>
      <c r="U317" s="400">
        <v>7894807.5471698111</v>
      </c>
      <c r="V317" s="401">
        <v>1.3576912338847984</v>
      </c>
      <c r="W317" s="401">
        <v>0.1072915126032212</v>
      </c>
      <c r="X317" s="397">
        <v>606802</v>
      </c>
      <c r="Y317" s="297">
        <v>245419</v>
      </c>
      <c r="Z317" s="297">
        <v>169194</v>
      </c>
      <c r="AA317" s="297">
        <v>120387</v>
      </c>
      <c r="AB317" s="297">
        <v>71802</v>
      </c>
      <c r="AC317" s="297">
        <v>0</v>
      </c>
      <c r="AD317" s="297">
        <v>0</v>
      </c>
      <c r="AE317" s="297">
        <v>606802</v>
      </c>
      <c r="AF317" s="299">
        <v>113139</v>
      </c>
      <c r="AG317" s="299">
        <v>37713</v>
      </c>
      <c r="AH317" s="299">
        <v>37713</v>
      </c>
      <c r="AI317" s="299">
        <v>37713</v>
      </c>
      <c r="AJ317" s="299">
        <v>0</v>
      </c>
      <c r="AK317" s="299">
        <v>0</v>
      </c>
      <c r="AL317" s="299">
        <v>0</v>
      </c>
      <c r="AM317" s="297">
        <v>113139</v>
      </c>
      <c r="AN317" s="397">
        <v>1161163</v>
      </c>
      <c r="AO317" s="297">
        <v>414552</v>
      </c>
      <c r="AP317" s="297">
        <v>292210</v>
      </c>
      <c r="AQ317" s="297">
        <v>292210</v>
      </c>
      <c r="AR317" s="297">
        <v>162191</v>
      </c>
      <c r="AS317" s="297">
        <v>0</v>
      </c>
      <c r="AT317" s="297">
        <v>0</v>
      </c>
      <c r="AU317" s="297">
        <v>1161163</v>
      </c>
      <c r="AV317" s="299">
        <v>2859666</v>
      </c>
      <c r="AW317" s="297">
        <v>1075905</v>
      </c>
      <c r="AX317" s="297">
        <v>1075905</v>
      </c>
      <c r="AY317" s="297">
        <v>707856</v>
      </c>
      <c r="AZ317" s="297">
        <v>0</v>
      </c>
      <c r="BA317" s="297">
        <v>0</v>
      </c>
      <c r="BB317" s="297">
        <v>0</v>
      </c>
      <c r="BC317" s="297">
        <v>2859666</v>
      </c>
      <c r="BD317" s="397">
        <v>97548</v>
      </c>
      <c r="BE317" s="297">
        <v>33193</v>
      </c>
      <c r="BF317" s="297">
        <v>28982</v>
      </c>
      <c r="BG317" s="297">
        <v>28982</v>
      </c>
      <c r="BH317" s="297">
        <v>6391</v>
      </c>
      <c r="BI317" s="297">
        <v>0</v>
      </c>
      <c r="BJ317" s="297">
        <v>0</v>
      </c>
      <c r="BK317" s="297">
        <v>97548</v>
      </c>
      <c r="BL317" s="299">
        <v>11922</v>
      </c>
      <c r="BM317" s="297">
        <v>5961</v>
      </c>
      <c r="BN317" s="297">
        <v>5961</v>
      </c>
      <c r="BO317" s="297">
        <v>0</v>
      </c>
      <c r="BP317" s="297">
        <v>0</v>
      </c>
      <c r="BQ317" s="297">
        <v>0</v>
      </c>
      <c r="BR317" s="297">
        <v>0</v>
      </c>
      <c r="BS317" s="297">
        <v>11922</v>
      </c>
      <c r="BT317" s="397">
        <v>118034</v>
      </c>
      <c r="BU317" s="297">
        <v>35936</v>
      </c>
      <c r="BV317" s="297">
        <v>35936</v>
      </c>
      <c r="BW317" s="297">
        <v>33915</v>
      </c>
      <c r="BX317" s="297">
        <v>12247</v>
      </c>
      <c r="BY317" s="297">
        <v>0</v>
      </c>
      <c r="BZ317" s="297">
        <v>0</v>
      </c>
      <c r="CA317" s="297">
        <v>118034</v>
      </c>
      <c r="CB317" s="299">
        <v>10502</v>
      </c>
      <c r="CC317" s="297">
        <v>10502</v>
      </c>
      <c r="CD317" s="297">
        <v>0</v>
      </c>
      <c r="CE317" s="297">
        <v>0</v>
      </c>
      <c r="CF317" s="297">
        <v>0</v>
      </c>
      <c r="CG317" s="297">
        <v>0</v>
      </c>
      <c r="CH317" s="297">
        <v>0</v>
      </c>
      <c r="CI317" s="297">
        <v>10502</v>
      </c>
    </row>
    <row r="318" spans="1:87">
      <c r="A318" s="295">
        <v>98131</v>
      </c>
      <c r="B318" s="296" t="s">
        <v>666</v>
      </c>
      <c r="C318" s="299">
        <v>-6395</v>
      </c>
      <c r="D318" s="297">
        <v>-60192</v>
      </c>
      <c r="E318" s="297">
        <v>-23731</v>
      </c>
      <c r="F318" s="297">
        <v>105346</v>
      </c>
      <c r="G318" s="297">
        <v>0</v>
      </c>
      <c r="H318" s="297">
        <v>0</v>
      </c>
      <c r="I318" s="297">
        <v>15028</v>
      </c>
      <c r="J318" s="300">
        <v>2646921</v>
      </c>
      <c r="K318" s="301">
        <v>3122547</v>
      </c>
      <c r="L318" s="301">
        <v>2259555</v>
      </c>
      <c r="M318" s="301">
        <v>2185270</v>
      </c>
      <c r="N318" s="301">
        <v>3242209</v>
      </c>
      <c r="O318" s="300">
        <v>222507.54987839999</v>
      </c>
      <c r="P318" s="301">
        <v>169339.9</v>
      </c>
      <c r="Q318" s="301">
        <v>53167.6498784</v>
      </c>
      <c r="R318" s="398">
        <v>6.8900000000000003E-2</v>
      </c>
      <c r="S318" s="399">
        <v>9.9331200000000002E-5</v>
      </c>
      <c r="T318" s="400">
        <v>2646921</v>
      </c>
      <c r="U318" s="400">
        <v>2457763.425253991</v>
      </c>
      <c r="V318" s="401">
        <v>1.0769632963052418</v>
      </c>
      <c r="W318" s="401">
        <v>0.1072915126032212</v>
      </c>
      <c r="X318" s="397">
        <v>671086</v>
      </c>
      <c r="Y318" s="297">
        <v>238691</v>
      </c>
      <c r="Z318" s="297">
        <v>213551</v>
      </c>
      <c r="AA318" s="297">
        <v>158152</v>
      </c>
      <c r="AB318" s="297">
        <v>60692</v>
      </c>
      <c r="AC318" s="297">
        <v>0</v>
      </c>
      <c r="AD318" s="297">
        <v>0</v>
      </c>
      <c r="AE318" s="297">
        <v>671086</v>
      </c>
      <c r="AF318" s="299">
        <v>284322</v>
      </c>
      <c r="AG318" s="299">
        <v>94774</v>
      </c>
      <c r="AH318" s="299">
        <v>94774</v>
      </c>
      <c r="AI318" s="299">
        <v>94774</v>
      </c>
      <c r="AJ318" s="299">
        <v>0</v>
      </c>
      <c r="AK318" s="299">
        <v>0</v>
      </c>
      <c r="AL318" s="299">
        <v>0</v>
      </c>
      <c r="AM318" s="297">
        <v>284322</v>
      </c>
      <c r="AN318" s="397">
        <v>286742</v>
      </c>
      <c r="AO318" s="297">
        <v>102371</v>
      </c>
      <c r="AP318" s="297">
        <v>72160</v>
      </c>
      <c r="AQ318" s="297">
        <v>72160</v>
      </c>
      <c r="AR318" s="297">
        <v>40052</v>
      </c>
      <c r="AS318" s="297">
        <v>0</v>
      </c>
      <c r="AT318" s="297">
        <v>0</v>
      </c>
      <c r="AU318" s="297">
        <v>286742</v>
      </c>
      <c r="AV318" s="299">
        <v>706177</v>
      </c>
      <c r="AW318" s="297">
        <v>265688</v>
      </c>
      <c r="AX318" s="297">
        <v>265688</v>
      </c>
      <c r="AY318" s="297">
        <v>174801</v>
      </c>
      <c r="AZ318" s="297">
        <v>0</v>
      </c>
      <c r="BA318" s="297">
        <v>0</v>
      </c>
      <c r="BB318" s="297">
        <v>0</v>
      </c>
      <c r="BC318" s="297">
        <v>706177</v>
      </c>
      <c r="BD318" s="397">
        <v>24089</v>
      </c>
      <c r="BE318" s="297">
        <v>8197</v>
      </c>
      <c r="BF318" s="297">
        <v>7157</v>
      </c>
      <c r="BG318" s="297">
        <v>7157</v>
      </c>
      <c r="BH318" s="297">
        <v>1578</v>
      </c>
      <c r="BI318" s="297">
        <v>0</v>
      </c>
      <c r="BJ318" s="297">
        <v>0</v>
      </c>
      <c r="BK318" s="297">
        <v>24089</v>
      </c>
      <c r="BL318" s="299">
        <v>2944</v>
      </c>
      <c r="BM318" s="297">
        <v>1472</v>
      </c>
      <c r="BN318" s="297">
        <v>1472</v>
      </c>
      <c r="BO318" s="297">
        <v>0</v>
      </c>
      <c r="BP318" s="297">
        <v>0</v>
      </c>
      <c r="BQ318" s="297">
        <v>0</v>
      </c>
      <c r="BR318" s="297">
        <v>0</v>
      </c>
      <c r="BS318" s="297">
        <v>2944</v>
      </c>
      <c r="BT318" s="397">
        <v>29148</v>
      </c>
      <c r="BU318" s="297">
        <v>8874</v>
      </c>
      <c r="BV318" s="297">
        <v>8874</v>
      </c>
      <c r="BW318" s="297">
        <v>8375</v>
      </c>
      <c r="BX318" s="297">
        <v>3024</v>
      </c>
      <c r="BY318" s="297">
        <v>0</v>
      </c>
      <c r="BZ318" s="297">
        <v>0</v>
      </c>
      <c r="CA318" s="297">
        <v>29148</v>
      </c>
      <c r="CB318" s="299">
        <v>2593</v>
      </c>
      <c r="CC318" s="297">
        <v>2593</v>
      </c>
      <c r="CD318" s="297">
        <v>0</v>
      </c>
      <c r="CE318" s="297">
        <v>0</v>
      </c>
      <c r="CF318" s="297">
        <v>0</v>
      </c>
      <c r="CG318" s="297">
        <v>0</v>
      </c>
      <c r="CH318" s="297">
        <v>0</v>
      </c>
      <c r="CI318" s="297">
        <v>2593</v>
      </c>
    </row>
    <row r="319" spans="1:87">
      <c r="A319" s="295">
        <v>99401</v>
      </c>
      <c r="B319" s="296" t="s">
        <v>667</v>
      </c>
      <c r="C319" s="299">
        <v>-426580</v>
      </c>
      <c r="D319" s="297">
        <v>-539214</v>
      </c>
      <c r="E319" s="297">
        <v>-249514</v>
      </c>
      <c r="F319" s="297">
        <v>-37927</v>
      </c>
      <c r="G319" s="297">
        <v>0</v>
      </c>
      <c r="H319" s="297">
        <v>0</v>
      </c>
      <c r="I319" s="297">
        <v>-1253235</v>
      </c>
      <c r="J319" s="300">
        <v>7885474</v>
      </c>
      <c r="K319" s="301">
        <v>9302417</v>
      </c>
      <c r="L319" s="301">
        <v>6731468</v>
      </c>
      <c r="M319" s="301">
        <v>6510166</v>
      </c>
      <c r="N319" s="301">
        <v>9658906</v>
      </c>
      <c r="O319" s="300">
        <v>662874.97937159997</v>
      </c>
      <c r="P319" s="301">
        <v>421664.06</v>
      </c>
      <c r="Q319" s="301">
        <v>241210.91937159997</v>
      </c>
      <c r="R319" s="398">
        <v>6.8900000000000003E-2</v>
      </c>
      <c r="S319" s="399">
        <v>2.959188E-4</v>
      </c>
      <c r="T319" s="400">
        <v>7885474</v>
      </c>
      <c r="U319" s="400">
        <v>6119942.8156748908</v>
      </c>
      <c r="V319" s="401">
        <v>1.2884881832233936</v>
      </c>
      <c r="W319" s="401">
        <v>0.1072915126032212</v>
      </c>
      <c r="X319" s="397">
        <v>570115</v>
      </c>
      <c r="Y319" s="297">
        <v>208211</v>
      </c>
      <c r="Z319" s="297">
        <v>180952</v>
      </c>
      <c r="AA319" s="297">
        <v>180952</v>
      </c>
      <c r="AB319" s="297">
        <v>0</v>
      </c>
      <c r="AC319" s="297">
        <v>0</v>
      </c>
      <c r="AD319" s="297">
        <v>0</v>
      </c>
      <c r="AE319" s="297">
        <v>570115</v>
      </c>
      <c r="AF319" s="299">
        <v>715908</v>
      </c>
      <c r="AG319" s="299">
        <v>186996</v>
      </c>
      <c r="AH319" s="299">
        <v>186996</v>
      </c>
      <c r="AI319" s="299">
        <v>170958</v>
      </c>
      <c r="AJ319" s="299">
        <v>170958</v>
      </c>
      <c r="AK319" s="299">
        <v>0</v>
      </c>
      <c r="AL319" s="299">
        <v>0</v>
      </c>
      <c r="AM319" s="297">
        <v>715908</v>
      </c>
      <c r="AN319" s="397">
        <v>854237</v>
      </c>
      <c r="AO319" s="297">
        <v>304975</v>
      </c>
      <c r="AP319" s="297">
        <v>214971</v>
      </c>
      <c r="AQ319" s="297">
        <v>214971</v>
      </c>
      <c r="AR319" s="297">
        <v>119320</v>
      </c>
      <c r="AS319" s="297">
        <v>0</v>
      </c>
      <c r="AT319" s="297">
        <v>0</v>
      </c>
      <c r="AU319" s="297">
        <v>854237</v>
      </c>
      <c r="AV319" s="299">
        <v>2103781</v>
      </c>
      <c r="AW319" s="297">
        <v>791515</v>
      </c>
      <c r="AX319" s="297">
        <v>791515</v>
      </c>
      <c r="AY319" s="297">
        <v>520751</v>
      </c>
      <c r="AZ319" s="297">
        <v>0</v>
      </c>
      <c r="BA319" s="297">
        <v>0</v>
      </c>
      <c r="BB319" s="297">
        <v>0</v>
      </c>
      <c r="BC319" s="297">
        <v>2103781</v>
      </c>
      <c r="BD319" s="397">
        <v>71763</v>
      </c>
      <c r="BE319" s="297">
        <v>24419</v>
      </c>
      <c r="BF319" s="297">
        <v>21321</v>
      </c>
      <c r="BG319" s="297">
        <v>21321</v>
      </c>
      <c r="BH319" s="297">
        <v>4702</v>
      </c>
      <c r="BI319" s="297">
        <v>0</v>
      </c>
      <c r="BJ319" s="297">
        <v>0</v>
      </c>
      <c r="BK319" s="297">
        <v>71763</v>
      </c>
      <c r="BL319" s="299">
        <v>8770</v>
      </c>
      <c r="BM319" s="297">
        <v>4385</v>
      </c>
      <c r="BN319" s="297">
        <v>4385</v>
      </c>
      <c r="BO319" s="297">
        <v>0</v>
      </c>
      <c r="BP319" s="297">
        <v>0</v>
      </c>
      <c r="BQ319" s="297">
        <v>0</v>
      </c>
      <c r="BR319" s="297">
        <v>0</v>
      </c>
      <c r="BS319" s="297">
        <v>8770</v>
      </c>
      <c r="BT319" s="397">
        <v>86835</v>
      </c>
      <c r="BU319" s="297">
        <v>26437</v>
      </c>
      <c r="BV319" s="297">
        <v>26437</v>
      </c>
      <c r="BW319" s="297">
        <v>24950</v>
      </c>
      <c r="BX319" s="297">
        <v>9010</v>
      </c>
      <c r="BY319" s="297">
        <v>0</v>
      </c>
      <c r="BZ319" s="297">
        <v>0</v>
      </c>
      <c r="CA319" s="297">
        <v>86835</v>
      </c>
      <c r="CB319" s="299">
        <v>7726</v>
      </c>
      <c r="CC319" s="297">
        <v>7726</v>
      </c>
      <c r="CD319" s="297">
        <v>0</v>
      </c>
      <c r="CE319" s="297">
        <v>0</v>
      </c>
      <c r="CF319" s="297">
        <v>0</v>
      </c>
      <c r="CG319" s="297">
        <v>0</v>
      </c>
      <c r="CH319" s="297">
        <v>0</v>
      </c>
      <c r="CI319" s="297">
        <v>7726</v>
      </c>
    </row>
    <row r="320" spans="1:87">
      <c r="A320" s="295">
        <v>99521</v>
      </c>
      <c r="B320" s="296" t="s">
        <v>668</v>
      </c>
      <c r="C320" s="299">
        <v>122941</v>
      </c>
      <c r="D320" s="297">
        <v>-42898</v>
      </c>
      <c r="E320" s="297">
        <v>153742</v>
      </c>
      <c r="F320" s="297">
        <v>311082</v>
      </c>
      <c r="G320" s="297">
        <v>0</v>
      </c>
      <c r="H320" s="297">
        <v>0</v>
      </c>
      <c r="I320" s="297">
        <v>544867</v>
      </c>
      <c r="J320" s="300">
        <v>6592952</v>
      </c>
      <c r="K320" s="301">
        <v>7777641</v>
      </c>
      <c r="L320" s="301">
        <v>5628101</v>
      </c>
      <c r="M320" s="301">
        <v>5443073</v>
      </c>
      <c r="N320" s="301">
        <v>8075696</v>
      </c>
      <c r="O320" s="300">
        <v>554221.91060940002</v>
      </c>
      <c r="P320" s="301">
        <v>289235.48</v>
      </c>
      <c r="Q320" s="301">
        <v>264986.43060940003</v>
      </c>
      <c r="R320" s="398">
        <v>6.8900000000000003E-2</v>
      </c>
      <c r="S320" s="399">
        <v>2.4741420000000001E-4</v>
      </c>
      <c r="T320" s="400">
        <v>6592952</v>
      </c>
      <c r="U320" s="400">
        <v>4197902.4673439767</v>
      </c>
      <c r="V320" s="401">
        <v>1.5705348209700967</v>
      </c>
      <c r="W320" s="401">
        <v>0.1072915126032212</v>
      </c>
      <c r="X320" s="397">
        <v>1470787</v>
      </c>
      <c r="Y320" s="297">
        <v>497337</v>
      </c>
      <c r="Z320" s="297">
        <v>402879</v>
      </c>
      <c r="AA320" s="297">
        <v>370714</v>
      </c>
      <c r="AB320" s="297">
        <v>199857</v>
      </c>
      <c r="AC320" s="297">
        <v>0</v>
      </c>
      <c r="AD320" s="297">
        <v>0</v>
      </c>
      <c r="AE320" s="297">
        <v>1470787</v>
      </c>
      <c r="AF320" s="299">
        <v>0</v>
      </c>
      <c r="AG320" s="299">
        <v>0</v>
      </c>
      <c r="AH320" s="299">
        <v>0</v>
      </c>
      <c r="AI320" s="299">
        <v>0</v>
      </c>
      <c r="AJ320" s="299">
        <v>0</v>
      </c>
      <c r="AK320" s="299">
        <v>0</v>
      </c>
      <c r="AL320" s="299">
        <v>0</v>
      </c>
      <c r="AM320" s="297">
        <v>0</v>
      </c>
      <c r="AN320" s="397">
        <v>714217</v>
      </c>
      <c r="AO320" s="297">
        <v>254986</v>
      </c>
      <c r="AP320" s="297">
        <v>179735</v>
      </c>
      <c r="AQ320" s="297">
        <v>179735</v>
      </c>
      <c r="AR320" s="297">
        <v>99762</v>
      </c>
      <c r="AS320" s="297">
        <v>0</v>
      </c>
      <c r="AT320" s="297">
        <v>0</v>
      </c>
      <c r="AU320" s="297">
        <v>714217</v>
      </c>
      <c r="AV320" s="299">
        <v>1758946</v>
      </c>
      <c r="AW320" s="297">
        <v>661776</v>
      </c>
      <c r="AX320" s="297">
        <v>661776</v>
      </c>
      <c r="AY320" s="297">
        <v>435394</v>
      </c>
      <c r="AZ320" s="297">
        <v>0</v>
      </c>
      <c r="BA320" s="297">
        <v>0</v>
      </c>
      <c r="BB320" s="297">
        <v>0</v>
      </c>
      <c r="BC320" s="297">
        <v>1758946</v>
      </c>
      <c r="BD320" s="397">
        <v>60002</v>
      </c>
      <c r="BE320" s="297">
        <v>20417</v>
      </c>
      <c r="BF320" s="297">
        <v>17827</v>
      </c>
      <c r="BG320" s="297">
        <v>17827</v>
      </c>
      <c r="BH320" s="297">
        <v>3931</v>
      </c>
      <c r="BI320" s="297">
        <v>0</v>
      </c>
      <c r="BJ320" s="297">
        <v>0</v>
      </c>
      <c r="BK320" s="297">
        <v>60002</v>
      </c>
      <c r="BL320" s="299">
        <v>7334</v>
      </c>
      <c r="BM320" s="297">
        <v>3667</v>
      </c>
      <c r="BN320" s="297">
        <v>3667</v>
      </c>
      <c r="BO320" s="297">
        <v>0</v>
      </c>
      <c r="BP320" s="297">
        <v>0</v>
      </c>
      <c r="BQ320" s="297">
        <v>0</v>
      </c>
      <c r="BR320" s="297">
        <v>0</v>
      </c>
      <c r="BS320" s="297">
        <v>7334</v>
      </c>
      <c r="BT320" s="397">
        <v>72601</v>
      </c>
      <c r="BU320" s="297">
        <v>22104</v>
      </c>
      <c r="BV320" s="297">
        <v>22104</v>
      </c>
      <c r="BW320" s="297">
        <v>20860</v>
      </c>
      <c r="BX320" s="297">
        <v>7533</v>
      </c>
      <c r="BY320" s="297">
        <v>0</v>
      </c>
      <c r="BZ320" s="297">
        <v>0</v>
      </c>
      <c r="CA320" s="297">
        <v>72601</v>
      </c>
      <c r="CB320" s="299">
        <v>6460</v>
      </c>
      <c r="CC320" s="297">
        <v>6460</v>
      </c>
      <c r="CD320" s="297">
        <v>0</v>
      </c>
      <c r="CE320" s="297">
        <v>0</v>
      </c>
      <c r="CF320" s="297">
        <v>0</v>
      </c>
      <c r="CG320" s="297">
        <v>0</v>
      </c>
      <c r="CH320" s="297">
        <v>0</v>
      </c>
      <c r="CI320" s="297">
        <v>6460</v>
      </c>
    </row>
    <row r="321" spans="1:87" ht="16.5" thickBot="1">
      <c r="A321" s="496">
        <v>99831</v>
      </c>
      <c r="B321" s="497" t="s">
        <v>669</v>
      </c>
      <c r="C321" s="304">
        <v>-34602</v>
      </c>
      <c r="D321" s="302">
        <v>-53337</v>
      </c>
      <c r="E321" s="302">
        <v>-46630</v>
      </c>
      <c r="F321" s="302">
        <v>37618</v>
      </c>
      <c r="G321" s="302">
        <v>0</v>
      </c>
      <c r="H321" s="302">
        <v>0</v>
      </c>
      <c r="I321" s="302">
        <v>-96951</v>
      </c>
      <c r="J321" s="305">
        <v>438001</v>
      </c>
      <c r="K321" s="306">
        <v>516706</v>
      </c>
      <c r="L321" s="306">
        <v>373901</v>
      </c>
      <c r="M321" s="306">
        <v>361609</v>
      </c>
      <c r="N321" s="306">
        <v>536507</v>
      </c>
      <c r="O321" s="305">
        <v>36819.592903299999</v>
      </c>
      <c r="P321" s="306">
        <v>24989.81</v>
      </c>
      <c r="Q321" s="306">
        <v>11829.782903299998</v>
      </c>
      <c r="R321" s="405">
        <v>6.8900000000000003E-2</v>
      </c>
      <c r="S321" s="406">
        <v>1.6436899999999998E-5</v>
      </c>
      <c r="T321" s="407">
        <v>438001</v>
      </c>
      <c r="U321" s="407">
        <v>362696.80696661829</v>
      </c>
      <c r="V321" s="408">
        <v>1.207622983127923</v>
      </c>
      <c r="W321" s="408">
        <v>0.1072915126032212</v>
      </c>
      <c r="X321" s="404">
        <v>151897</v>
      </c>
      <c r="Y321" s="302">
        <v>52716</v>
      </c>
      <c r="Z321" s="302">
        <v>38723</v>
      </c>
      <c r="AA321" s="302">
        <v>30229</v>
      </c>
      <c r="AB321" s="302">
        <v>30229</v>
      </c>
      <c r="AC321" s="302">
        <v>0</v>
      </c>
      <c r="AD321" s="302">
        <v>0</v>
      </c>
      <c r="AE321" s="302">
        <v>151897</v>
      </c>
      <c r="AF321" s="304">
        <v>187335</v>
      </c>
      <c r="AG321" s="304">
        <v>62445</v>
      </c>
      <c r="AH321" s="304">
        <v>62445</v>
      </c>
      <c r="AI321" s="304">
        <v>62445</v>
      </c>
      <c r="AJ321" s="304">
        <v>0</v>
      </c>
      <c r="AK321" s="304">
        <v>0</v>
      </c>
      <c r="AL321" s="304">
        <v>0</v>
      </c>
      <c r="AM321" s="302">
        <v>187335</v>
      </c>
      <c r="AN321" s="404">
        <v>47449</v>
      </c>
      <c r="AO321" s="302">
        <v>16940</v>
      </c>
      <c r="AP321" s="302">
        <v>11941</v>
      </c>
      <c r="AQ321" s="302">
        <v>11941</v>
      </c>
      <c r="AR321" s="302">
        <v>6628</v>
      </c>
      <c r="AS321" s="302">
        <v>0</v>
      </c>
      <c r="AT321" s="302">
        <v>0</v>
      </c>
      <c r="AU321" s="302">
        <v>47449</v>
      </c>
      <c r="AV321" s="304">
        <v>116855</v>
      </c>
      <c r="AW321" s="302">
        <v>43965</v>
      </c>
      <c r="AX321" s="302">
        <v>43965</v>
      </c>
      <c r="AY321" s="302">
        <v>28925</v>
      </c>
      <c r="AZ321" s="302">
        <v>0</v>
      </c>
      <c r="BA321" s="302">
        <v>0</v>
      </c>
      <c r="BB321" s="302">
        <v>0</v>
      </c>
      <c r="BC321" s="302">
        <v>116855</v>
      </c>
      <c r="BD321" s="404">
        <v>3985</v>
      </c>
      <c r="BE321" s="302">
        <v>1356</v>
      </c>
      <c r="BF321" s="302">
        <v>1184</v>
      </c>
      <c r="BG321" s="302">
        <v>1184</v>
      </c>
      <c r="BH321" s="302">
        <v>261</v>
      </c>
      <c r="BI321" s="302">
        <v>0</v>
      </c>
      <c r="BJ321" s="302">
        <v>0</v>
      </c>
      <c r="BK321" s="302">
        <v>3985</v>
      </c>
      <c r="BL321" s="304">
        <v>488</v>
      </c>
      <c r="BM321" s="302">
        <v>244</v>
      </c>
      <c r="BN321" s="302">
        <v>244</v>
      </c>
      <c r="BO321" s="302">
        <v>0</v>
      </c>
      <c r="BP321" s="302">
        <v>0</v>
      </c>
      <c r="BQ321" s="302">
        <v>0</v>
      </c>
      <c r="BR321" s="302">
        <v>0</v>
      </c>
      <c r="BS321" s="302">
        <v>488</v>
      </c>
      <c r="BT321" s="404">
        <v>4823</v>
      </c>
      <c r="BU321" s="302">
        <v>1468</v>
      </c>
      <c r="BV321" s="302">
        <v>1468</v>
      </c>
      <c r="BW321" s="302">
        <v>1386</v>
      </c>
      <c r="BX321" s="302">
        <v>500</v>
      </c>
      <c r="BY321" s="302">
        <v>0</v>
      </c>
      <c r="BZ321" s="302">
        <v>0</v>
      </c>
      <c r="CA321" s="302">
        <v>4823</v>
      </c>
      <c r="CB321" s="304">
        <v>429</v>
      </c>
      <c r="CC321" s="302">
        <v>429</v>
      </c>
      <c r="CD321" s="302">
        <v>0</v>
      </c>
      <c r="CE321" s="302">
        <v>0</v>
      </c>
      <c r="CF321" s="302">
        <v>0</v>
      </c>
      <c r="CG321" s="302">
        <v>0</v>
      </c>
      <c r="CH321" s="302">
        <v>0</v>
      </c>
      <c r="CI321" s="302">
        <v>429</v>
      </c>
    </row>
    <row r="322" spans="1:87" ht="16.5" thickBot="1">
      <c r="A322" s="308"/>
      <c r="B322" s="309" t="s">
        <v>325</v>
      </c>
      <c r="C322" s="313">
        <v>-1513236104</v>
      </c>
      <c r="D322" s="314">
        <v>-1801744754</v>
      </c>
      <c r="E322" s="314">
        <v>-876956664</v>
      </c>
      <c r="F322" s="314">
        <v>449551133</v>
      </c>
      <c r="G322" s="314">
        <v>0</v>
      </c>
      <c r="H322" s="316">
        <v>0</v>
      </c>
      <c r="I322" s="498">
        <v>-3742289438</v>
      </c>
      <c r="J322" s="313">
        <v>26647426243</v>
      </c>
      <c r="K322" s="314">
        <v>31435709721</v>
      </c>
      <c r="L322" s="314">
        <v>22747686612</v>
      </c>
      <c r="M322" s="314">
        <v>21999839192</v>
      </c>
      <c r="N322" s="498">
        <v>32640391920</v>
      </c>
      <c r="O322" s="313">
        <v>2240057000</v>
      </c>
      <c r="P322" s="314">
        <v>1369327591.3500013</v>
      </c>
      <c r="Q322" s="314">
        <v>870729408.20198882</v>
      </c>
      <c r="R322" s="405">
        <v>6.8900000000000169E-2</v>
      </c>
      <c r="S322" s="412">
        <v>0.99999999999999967</v>
      </c>
      <c r="T322" s="403">
        <v>26647426243</v>
      </c>
      <c r="U322" s="403">
        <v>19874130498.548592</v>
      </c>
      <c r="V322" s="413">
        <v>1.3408096643496461</v>
      </c>
      <c r="W322" s="409">
        <v>0.1072915126032212</v>
      </c>
      <c r="X322" s="403">
        <v>2508895715</v>
      </c>
      <c r="Y322" s="403">
        <v>796680373</v>
      </c>
      <c r="Z322" s="403">
        <v>692954065</v>
      </c>
      <c r="AA322" s="403">
        <v>631834492</v>
      </c>
      <c r="AB322" s="403">
        <v>387426785</v>
      </c>
      <c r="AC322" s="403">
        <v>0</v>
      </c>
      <c r="AD322" s="403">
        <v>0</v>
      </c>
      <c r="AE322" s="403">
        <v>2508895715</v>
      </c>
      <c r="AF322" s="403">
        <v>2508895802</v>
      </c>
      <c r="AG322" s="403">
        <v>796680420</v>
      </c>
      <c r="AH322" s="403">
        <v>692954086</v>
      </c>
      <c r="AI322" s="403">
        <v>631834504</v>
      </c>
      <c r="AJ322" s="403">
        <v>387426792</v>
      </c>
      <c r="AK322" s="403">
        <v>0</v>
      </c>
      <c r="AL322" s="403">
        <v>0</v>
      </c>
      <c r="AM322" s="403">
        <v>2508895802</v>
      </c>
      <c r="AN322" s="404">
        <v>2886727438</v>
      </c>
      <c r="AO322" s="302">
        <v>1030602527</v>
      </c>
      <c r="AP322" s="302">
        <v>726453863</v>
      </c>
      <c r="AQ322" s="302">
        <v>726453863</v>
      </c>
      <c r="AR322" s="302">
        <v>403217189</v>
      </c>
      <c r="AS322" s="302">
        <v>0</v>
      </c>
      <c r="AT322" s="302">
        <v>0</v>
      </c>
      <c r="AU322" s="302">
        <v>2886727438</v>
      </c>
      <c r="AV322" s="302">
        <v>7109318272</v>
      </c>
      <c r="AW322" s="302">
        <v>2674771064</v>
      </c>
      <c r="AX322" s="302">
        <v>2674771064</v>
      </c>
      <c r="AY322" s="302">
        <v>1759776149</v>
      </c>
      <c r="AZ322" s="302">
        <v>0</v>
      </c>
      <c r="BA322" s="302">
        <v>0</v>
      </c>
      <c r="BB322" s="302">
        <v>0</v>
      </c>
      <c r="BC322" s="302">
        <v>7109318272</v>
      </c>
      <c r="BD322" s="404">
        <v>242512175</v>
      </c>
      <c r="BE322" s="302">
        <v>82520822</v>
      </c>
      <c r="BF322" s="302">
        <v>72051681</v>
      </c>
      <c r="BG322" s="302">
        <v>72051681</v>
      </c>
      <c r="BH322" s="302">
        <v>15887959</v>
      </c>
      <c r="BI322" s="302">
        <v>0</v>
      </c>
      <c r="BJ322" s="302">
        <v>0</v>
      </c>
      <c r="BK322" s="404">
        <v>242512175</v>
      </c>
      <c r="BL322" s="404">
        <v>29638802</v>
      </c>
      <c r="BM322" s="302">
        <v>14819406</v>
      </c>
      <c r="BN322" s="302">
        <v>14819406</v>
      </c>
      <c r="BO322" s="302">
        <v>0</v>
      </c>
      <c r="BP322" s="302">
        <v>0</v>
      </c>
      <c r="BQ322" s="302">
        <v>0</v>
      </c>
      <c r="BR322" s="302">
        <v>0</v>
      </c>
      <c r="BS322" s="302">
        <v>29638802</v>
      </c>
      <c r="BT322" s="404">
        <v>293440315</v>
      </c>
      <c r="BU322" s="302">
        <v>89340188</v>
      </c>
      <c r="BV322" s="302">
        <v>89340188</v>
      </c>
      <c r="BW322" s="302">
        <v>84313949</v>
      </c>
      <c r="BX322" s="302">
        <v>30445996</v>
      </c>
      <c r="BY322" s="302">
        <v>0</v>
      </c>
      <c r="BZ322" s="302">
        <v>0</v>
      </c>
      <c r="CA322" s="302">
        <v>293440315</v>
      </c>
      <c r="CB322" s="304">
        <v>26109117</v>
      </c>
      <c r="CC322" s="302">
        <v>26109121</v>
      </c>
      <c r="CD322" s="302">
        <v>0</v>
      </c>
      <c r="CE322" s="302">
        <v>0</v>
      </c>
      <c r="CF322" s="302">
        <v>0</v>
      </c>
      <c r="CG322" s="302">
        <v>0</v>
      </c>
      <c r="CH322" s="302">
        <v>0</v>
      </c>
      <c r="CI322" s="302">
        <v>26109117</v>
      </c>
    </row>
    <row r="323" spans="1:87" ht="12.75">
      <c r="A323" s="317"/>
      <c r="B323" s="318"/>
      <c r="C323" s="319"/>
      <c r="D323" s="319"/>
      <c r="E323" s="319"/>
      <c r="F323" s="319"/>
      <c r="G323" s="319"/>
      <c r="H323" s="319"/>
      <c r="I323" s="319"/>
      <c r="J323" s="321"/>
      <c r="K323" s="322"/>
      <c r="L323" s="322"/>
      <c r="M323" s="322"/>
      <c r="N323" s="322"/>
      <c r="O323" s="321"/>
      <c r="P323" s="322"/>
      <c r="Q323" s="499"/>
      <c r="R323" s="500"/>
      <c r="S323" s="348"/>
      <c r="T323" s="319"/>
      <c r="U323" s="347"/>
      <c r="V323" s="347"/>
      <c r="W323" s="319"/>
      <c r="X323" s="348"/>
      <c r="Y323" s="319"/>
      <c r="Z323" s="319"/>
      <c r="AA323" s="319"/>
      <c r="AB323" s="319"/>
      <c r="AC323" s="319"/>
      <c r="AD323" s="319"/>
      <c r="AE323" s="319"/>
      <c r="AF323" s="319"/>
      <c r="AG323" s="319"/>
      <c r="AH323" s="319"/>
      <c r="AI323" s="319"/>
      <c r="AJ323" s="319"/>
      <c r="AK323" s="319"/>
      <c r="AL323" s="319"/>
      <c r="AM323" s="319"/>
      <c r="AN323" s="348"/>
      <c r="AO323" s="319"/>
      <c r="AP323" s="319"/>
      <c r="AQ323" s="319"/>
      <c r="AR323" s="319"/>
      <c r="AS323" s="319"/>
      <c r="AT323" s="319"/>
      <c r="AU323" s="319"/>
      <c r="AV323" s="319"/>
      <c r="AW323" s="319"/>
      <c r="AX323" s="319"/>
      <c r="AY323" s="319"/>
      <c r="AZ323" s="319"/>
      <c r="BA323" s="319"/>
      <c r="BB323" s="319"/>
      <c r="BC323" s="417"/>
      <c r="BD323" s="418"/>
      <c r="BE323" s="417"/>
      <c r="BF323" s="417"/>
      <c r="BG323" s="417"/>
      <c r="BH323" s="417"/>
      <c r="BI323" s="417"/>
      <c r="BJ323" s="417"/>
      <c r="BK323" s="417"/>
      <c r="BL323" s="417"/>
      <c r="BM323" s="417"/>
      <c r="BN323" s="417"/>
      <c r="BO323" s="417"/>
      <c r="BP323" s="417"/>
      <c r="BQ323" s="417"/>
      <c r="BR323" s="417"/>
      <c r="BS323" s="417"/>
      <c r="BT323" s="418"/>
      <c r="BU323" s="417"/>
      <c r="BV323" s="417"/>
      <c r="BW323" s="417"/>
      <c r="BX323" s="417"/>
      <c r="BY323" s="417"/>
      <c r="BZ323" s="417"/>
      <c r="CA323" s="417"/>
      <c r="CB323" s="417"/>
      <c r="CC323" s="417"/>
      <c r="CD323" s="417"/>
      <c r="CE323" s="417"/>
      <c r="CF323" s="417"/>
      <c r="CG323" s="417"/>
      <c r="CH323" s="417"/>
      <c r="CI323" s="417"/>
    </row>
    <row r="324" spans="1:87">
      <c r="J324" s="323"/>
      <c r="K324" s="324"/>
      <c r="L324" s="324"/>
      <c r="M324" s="324"/>
      <c r="N324" s="324"/>
      <c r="O324" s="323"/>
      <c r="P324" s="324"/>
      <c r="Q324" s="324"/>
      <c r="R324" s="501"/>
      <c r="U324" s="334"/>
      <c r="V324" s="334"/>
      <c r="CB324" s="419"/>
    </row>
    <row r="325" spans="1:87">
      <c r="J325" s="325"/>
      <c r="K325" s="326"/>
      <c r="L325" s="326"/>
      <c r="M325" s="326"/>
      <c r="N325" s="326"/>
      <c r="O325" s="325"/>
      <c r="P325" s="326"/>
      <c r="Q325" s="326"/>
      <c r="R325" s="502"/>
      <c r="U325" s="334"/>
      <c r="V325" s="334"/>
    </row>
    <row r="326" spans="1:87">
      <c r="J326" s="325"/>
      <c r="K326" s="326"/>
      <c r="L326" s="326"/>
      <c r="M326" s="326"/>
      <c r="N326" s="326"/>
      <c r="O326" s="325"/>
      <c r="P326" s="326"/>
      <c r="Q326" s="326"/>
      <c r="R326" s="502"/>
      <c r="U326" s="334"/>
      <c r="V326" s="334"/>
    </row>
    <row r="327" spans="1:87">
      <c r="U327" s="334"/>
    </row>
    <row r="328" spans="1:87">
      <c r="U328" s="334"/>
    </row>
    <row r="329" spans="1:87">
      <c r="U329" s="334"/>
    </row>
    <row r="330" spans="1:87">
      <c r="U330" s="334"/>
    </row>
    <row r="331" spans="1:87">
      <c r="J331" s="328"/>
      <c r="K331" s="329"/>
      <c r="L331" s="329"/>
      <c r="M331" s="329"/>
      <c r="N331" s="330"/>
      <c r="O331" s="328"/>
      <c r="P331" s="329"/>
      <c r="Q331" s="329"/>
      <c r="R331" s="329"/>
      <c r="U331" s="334"/>
    </row>
    <row r="332" spans="1:87">
      <c r="U332" s="334"/>
    </row>
    <row r="333" spans="1:87">
      <c r="U333" s="334"/>
    </row>
    <row r="334" spans="1:87">
      <c r="U334" s="334"/>
    </row>
    <row r="335" spans="1:87">
      <c r="U335" s="334"/>
    </row>
    <row r="336" spans="1:87">
      <c r="U336" s="334"/>
    </row>
    <row r="337" spans="21:21">
      <c r="U337" s="334"/>
    </row>
    <row r="338" spans="21:21">
      <c r="U338" s="334"/>
    </row>
    <row r="339" spans="21:21">
      <c r="U339" s="334"/>
    </row>
    <row r="340" spans="21:21">
      <c r="U340" s="334"/>
    </row>
    <row r="341" spans="21:21">
      <c r="U341" s="334"/>
    </row>
    <row r="342" spans="21:21">
      <c r="U342" s="334"/>
    </row>
    <row r="343" spans="21:21">
      <c r="U343" s="334"/>
    </row>
    <row r="344" spans="21:21">
      <c r="U344" s="334"/>
    </row>
    <row r="345" spans="21:21">
      <c r="U345" s="334"/>
    </row>
    <row r="346" spans="21:21">
      <c r="U346" s="334"/>
    </row>
    <row r="347" spans="21:21">
      <c r="U347" s="334"/>
    </row>
    <row r="348" spans="21:21">
      <c r="U348" s="334"/>
    </row>
    <row r="349" spans="21:21">
      <c r="U349" s="334"/>
    </row>
    <row r="350" spans="21:21">
      <c r="U350" s="334"/>
    </row>
    <row r="351" spans="21:21">
      <c r="U351" s="334"/>
    </row>
    <row r="352" spans="21:21">
      <c r="U352" s="334"/>
    </row>
    <row r="353" spans="21:21">
      <c r="U353" s="334"/>
    </row>
    <row r="354" spans="21:21">
      <c r="U354" s="334"/>
    </row>
    <row r="355" spans="21:21">
      <c r="U355" s="334"/>
    </row>
    <row r="356" spans="21:21">
      <c r="U356" s="334"/>
    </row>
    <row r="357" spans="21:21">
      <c r="U357" s="334"/>
    </row>
    <row r="358" spans="21:21">
      <c r="U358" s="334"/>
    </row>
    <row r="359" spans="21:21">
      <c r="U359" s="334"/>
    </row>
    <row r="360" spans="21:21">
      <c r="U360" s="334"/>
    </row>
    <row r="361" spans="21:21">
      <c r="U361" s="334"/>
    </row>
    <row r="362" spans="21:21">
      <c r="U362" s="334"/>
    </row>
    <row r="363" spans="21:21">
      <c r="U363" s="334"/>
    </row>
    <row r="364" spans="21:21">
      <c r="U364" s="334"/>
    </row>
    <row r="365" spans="21:21">
      <c r="U365" s="334"/>
    </row>
    <row r="366" spans="21:21">
      <c r="U366" s="334"/>
    </row>
    <row r="367" spans="21:21">
      <c r="U367" s="334"/>
    </row>
    <row r="368" spans="21:21">
      <c r="U368" s="334"/>
    </row>
    <row r="369" spans="21:21">
      <c r="U369" s="334"/>
    </row>
    <row r="370" spans="21:21">
      <c r="U370" s="334"/>
    </row>
    <row r="371" spans="21:21">
      <c r="U371" s="334"/>
    </row>
    <row r="372" spans="21:21">
      <c r="U372" s="334"/>
    </row>
    <row r="373" spans="21:21">
      <c r="U373" s="334"/>
    </row>
    <row r="374" spans="21:21">
      <c r="U374" s="334"/>
    </row>
    <row r="375" spans="21:21">
      <c r="U375" s="334"/>
    </row>
    <row r="376" spans="21:21">
      <c r="U376" s="334"/>
    </row>
    <row r="377" spans="21:21">
      <c r="U377" s="334"/>
    </row>
    <row r="378" spans="21:21">
      <c r="U378" s="334"/>
    </row>
    <row r="379" spans="21:21">
      <c r="U379" s="334"/>
    </row>
    <row r="380" spans="21:21">
      <c r="U380" s="334"/>
    </row>
    <row r="381" spans="21:21">
      <c r="U381" s="334"/>
    </row>
    <row r="382" spans="21:21">
      <c r="U382" s="334"/>
    </row>
    <row r="383" spans="21:21">
      <c r="U383" s="334"/>
    </row>
    <row r="384" spans="21:21">
      <c r="U384" s="334"/>
    </row>
    <row r="385" spans="21:21">
      <c r="U385" s="334"/>
    </row>
    <row r="386" spans="21:21">
      <c r="U386" s="334"/>
    </row>
    <row r="387" spans="21:21">
      <c r="U387" s="334"/>
    </row>
    <row r="388" spans="21:21">
      <c r="U388" s="334"/>
    </row>
    <row r="389" spans="21:21">
      <c r="U389" s="334"/>
    </row>
    <row r="390" spans="21:21">
      <c r="U390" s="334"/>
    </row>
    <row r="391" spans="21:21">
      <c r="U391" s="334"/>
    </row>
    <row r="392" spans="21:21">
      <c r="U392" s="334"/>
    </row>
    <row r="393" spans="21:21">
      <c r="U393" s="334"/>
    </row>
    <row r="394" spans="21:21">
      <c r="U394" s="334"/>
    </row>
    <row r="395" spans="21:21">
      <c r="U395" s="334"/>
    </row>
    <row r="396" spans="21:21">
      <c r="U396" s="334"/>
    </row>
    <row r="397" spans="21:21">
      <c r="U397" s="334"/>
    </row>
    <row r="398" spans="21:21">
      <c r="U398" s="334"/>
    </row>
    <row r="399" spans="21:21">
      <c r="U399" s="334"/>
    </row>
    <row r="400" spans="21:21">
      <c r="U400" s="334"/>
    </row>
    <row r="401" spans="21:21">
      <c r="U401" s="334"/>
    </row>
    <row r="402" spans="21:21">
      <c r="U402" s="334"/>
    </row>
    <row r="403" spans="21:21">
      <c r="U403" s="334"/>
    </row>
    <row r="404" spans="21:21">
      <c r="U404" s="334"/>
    </row>
    <row r="405" spans="21:21">
      <c r="U405" s="334"/>
    </row>
    <row r="406" spans="21:21">
      <c r="U406" s="334"/>
    </row>
    <row r="407" spans="21:21">
      <c r="U407" s="334"/>
    </row>
    <row r="408" spans="21:21">
      <c r="U408" s="334"/>
    </row>
    <row r="409" spans="21:21">
      <c r="U409" s="334"/>
    </row>
    <row r="410" spans="21:21">
      <c r="U410" s="334"/>
    </row>
    <row r="411" spans="21:21">
      <c r="U411" s="334"/>
    </row>
    <row r="412" spans="21:21">
      <c r="U412" s="334"/>
    </row>
    <row r="413" spans="21:21">
      <c r="U413" s="334"/>
    </row>
    <row r="414" spans="21:21">
      <c r="U414" s="334"/>
    </row>
    <row r="415" spans="21:21">
      <c r="U415" s="334"/>
    </row>
    <row r="416" spans="21:21">
      <c r="U416" s="334"/>
    </row>
    <row r="417" spans="21:21">
      <c r="U417" s="334"/>
    </row>
    <row r="418" spans="21:21">
      <c r="U418" s="334"/>
    </row>
    <row r="419" spans="21:21">
      <c r="U419" s="334"/>
    </row>
    <row r="420" spans="21:21">
      <c r="U420" s="334"/>
    </row>
    <row r="421" spans="21:21">
      <c r="U421" s="334"/>
    </row>
    <row r="422" spans="21:21">
      <c r="U422" s="334"/>
    </row>
    <row r="423" spans="21:21">
      <c r="U423" s="334"/>
    </row>
    <row r="424" spans="21:21">
      <c r="U424" s="334"/>
    </row>
    <row r="425" spans="21:21">
      <c r="U425" s="334"/>
    </row>
    <row r="426" spans="21:21">
      <c r="U426" s="334"/>
    </row>
    <row r="427" spans="21:21">
      <c r="U427" s="334"/>
    </row>
    <row r="428" spans="21:21">
      <c r="U428" s="334"/>
    </row>
    <row r="429" spans="21:21">
      <c r="U429" s="334"/>
    </row>
    <row r="430" spans="21:21">
      <c r="U430" s="334"/>
    </row>
    <row r="431" spans="21:21">
      <c r="U431" s="334"/>
    </row>
    <row r="432" spans="21:21">
      <c r="U432" s="334"/>
    </row>
    <row r="433" spans="21:21">
      <c r="U433" s="334"/>
    </row>
    <row r="434" spans="21:21">
      <c r="U434" s="334"/>
    </row>
    <row r="435" spans="21:21">
      <c r="U435" s="334"/>
    </row>
    <row r="436" spans="21:21">
      <c r="U436" s="334"/>
    </row>
    <row r="437" spans="21:21">
      <c r="U437" s="334"/>
    </row>
    <row r="438" spans="21:21">
      <c r="U438" s="334"/>
    </row>
    <row r="439" spans="21:21">
      <c r="U439" s="334"/>
    </row>
    <row r="440" spans="21:21">
      <c r="U440" s="334"/>
    </row>
    <row r="441" spans="21:21">
      <c r="U441" s="334"/>
    </row>
    <row r="442" spans="21:21">
      <c r="U442" s="334"/>
    </row>
    <row r="443" spans="21:21">
      <c r="U443" s="334"/>
    </row>
    <row r="444" spans="21:21">
      <c r="U444" s="334"/>
    </row>
    <row r="445" spans="21:21">
      <c r="U445" s="334"/>
    </row>
    <row r="446" spans="21:21">
      <c r="U446" s="334"/>
    </row>
    <row r="447" spans="21:21">
      <c r="U447" s="334"/>
    </row>
    <row r="499" spans="21:21">
      <c r="U499" s="334"/>
    </row>
    <row r="500" spans="21:21">
      <c r="U500" s="334"/>
    </row>
    <row r="501" spans="21:21">
      <c r="U501" s="334"/>
    </row>
    <row r="502" spans="21:21">
      <c r="U502" s="334"/>
    </row>
    <row r="503" spans="21:21">
      <c r="U503" s="334"/>
    </row>
    <row r="504" spans="21:21">
      <c r="U504" s="334"/>
    </row>
    <row r="505" spans="21:21">
      <c r="U505" s="334"/>
    </row>
    <row r="506" spans="21:21">
      <c r="U506" s="334"/>
    </row>
    <row r="507" spans="21:21">
      <c r="U507" s="334"/>
    </row>
    <row r="508" spans="21:21">
      <c r="U508" s="334"/>
    </row>
    <row r="509" spans="21:21">
      <c r="U509" s="334"/>
    </row>
    <row r="510" spans="21:21">
      <c r="U510" s="334"/>
    </row>
    <row r="511" spans="21:21">
      <c r="U511" s="334"/>
    </row>
    <row r="512" spans="21:21">
      <c r="U512" s="334"/>
    </row>
    <row r="513" spans="21:21">
      <c r="U513" s="334"/>
    </row>
    <row r="514" spans="21:21">
      <c r="U514" s="334"/>
    </row>
    <row r="515" spans="21:21">
      <c r="U515" s="334"/>
    </row>
    <row r="516" spans="21:21">
      <c r="U516" s="334"/>
    </row>
    <row r="517" spans="21:21">
      <c r="U517" s="334"/>
    </row>
    <row r="518" spans="21:21">
      <c r="U518" s="334"/>
    </row>
    <row r="519" spans="21:21">
      <c r="U519" s="334"/>
    </row>
    <row r="520" spans="21:21">
      <c r="U520" s="334"/>
    </row>
    <row r="521" spans="21:21">
      <c r="U521" s="334"/>
    </row>
    <row r="522" spans="21:21">
      <c r="U522" s="334"/>
    </row>
    <row r="523" spans="21:21">
      <c r="U523" s="334"/>
    </row>
    <row r="524" spans="21:21">
      <c r="U524" s="334"/>
    </row>
    <row r="525" spans="21:21">
      <c r="U525" s="334"/>
    </row>
    <row r="526" spans="21:21">
      <c r="U526" s="334"/>
    </row>
    <row r="527" spans="21:21">
      <c r="U527" s="334"/>
    </row>
    <row r="528" spans="21:21">
      <c r="U528" s="334"/>
    </row>
    <row r="529" spans="21:21">
      <c r="U529" s="334"/>
    </row>
    <row r="530" spans="21:21">
      <c r="U530" s="334"/>
    </row>
    <row r="531" spans="21:21">
      <c r="U531" s="334"/>
    </row>
    <row r="532" spans="21:21">
      <c r="U532" s="334"/>
    </row>
    <row r="533" spans="21:21">
      <c r="U533" s="334"/>
    </row>
    <row r="534" spans="21:21">
      <c r="U534" s="334"/>
    </row>
    <row r="535" spans="21:21">
      <c r="U535" s="334"/>
    </row>
    <row r="536" spans="21:21">
      <c r="U536" s="334"/>
    </row>
    <row r="537" spans="21:21">
      <c r="U537" s="334"/>
    </row>
    <row r="538" spans="21:21">
      <c r="U538" s="334"/>
    </row>
    <row r="539" spans="21:21">
      <c r="U539" s="334"/>
    </row>
  </sheetData>
  <sheetProtection algorithmName="SHA-512" hashValue="afxCHvHoz/sx3fUPUjZbJpdH7MuiWQNqYWY4ffQcRqWUY7y87ryknJJx4ScBkyQRzyXEsmYL9hF8ubODaEgMMg==" saltValue="mZKb3D7xxk9FWz1ZOTpmsQ==" spinCount="100000" sheet="1" objects="1" scenarios="1"/>
  <mergeCells count="7">
    <mergeCell ref="BT8:CI8"/>
    <mergeCell ref="O7:R7"/>
    <mergeCell ref="C8:I8"/>
    <mergeCell ref="O8:R8"/>
    <mergeCell ref="X8:AM8"/>
    <mergeCell ref="AN8:BC8"/>
    <mergeCell ref="BD8:BS8"/>
  </mergeCells>
  <conditionalFormatting sqref="J326:Q326">
    <cfRule type="cellIs" dxfId="6" priority="2" operator="notEqual">
      <formula>0</formula>
    </cfRule>
  </conditionalFormatting>
  <conditionalFormatting sqref="R326">
    <cfRule type="cellIs" dxfId="5" priority="1" operator="notEqual">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66A9E-5F7C-4B61-AC04-BC8D1158B41D}">
  <dimension ref="A1:QD539"/>
  <sheetViews>
    <sheetView topLeftCell="A6" workbookViewId="0">
      <pane xSplit="2" ySplit="5" topLeftCell="I302" activePane="bottomRight" state="frozen"/>
      <selection activeCell="A6" sqref="A6"/>
      <selection pane="topRight" activeCell="C6" sqref="C6"/>
      <selection pane="bottomLeft" activeCell="A11" sqref="A11"/>
      <selection pane="bottomRight" activeCell="K322" sqref="K322"/>
    </sheetView>
  </sheetViews>
  <sheetFormatPr defaultColWidth="9.140625" defaultRowHeight="12.75"/>
  <cols>
    <col min="1" max="1" width="14.28515625" style="267" customWidth="1"/>
    <col min="2" max="2" width="56.42578125" style="432" customWidth="1"/>
    <col min="3" max="4" width="17.5703125" style="382" bestFit="1" customWidth="1"/>
    <col min="5" max="7" width="14.5703125" style="382" customWidth="1"/>
    <col min="8" max="8" width="11.5703125" style="382" customWidth="1"/>
    <col min="9" max="9" width="17.28515625" style="382" customWidth="1"/>
    <col min="10" max="10" width="18.7109375" style="351" customWidth="1"/>
    <col min="11" max="14" width="18.7109375" style="366" customWidth="1"/>
    <col min="15" max="15" width="18.7109375" style="351" customWidth="1"/>
    <col min="16" max="18" width="18.7109375" style="366" customWidth="1"/>
    <col min="19" max="19" width="18.85546875" style="431" customWidth="1"/>
    <col min="20" max="21" width="18.7109375" style="382" customWidth="1"/>
    <col min="22" max="23" width="18.85546875" style="382" customWidth="1"/>
    <col min="24" max="24" width="16.42578125" style="431" customWidth="1"/>
    <col min="25" max="39" width="16.42578125" style="382" customWidth="1"/>
    <col min="40" max="40" width="16.42578125" style="431" customWidth="1"/>
    <col min="41" max="55" width="16.42578125" style="382" customWidth="1"/>
    <col min="56" max="56" width="16.42578125" style="431" customWidth="1"/>
    <col min="57" max="71" width="16.42578125" style="382" customWidth="1"/>
    <col min="72" max="72" width="16.42578125" style="431" customWidth="1"/>
    <col min="73" max="87" width="16.42578125" style="382" customWidth="1"/>
    <col min="88" max="16384" width="9.140625" style="382"/>
  </cols>
  <sheetData>
    <row r="1" spans="1:87" ht="18" hidden="1" customHeight="1">
      <c r="A1" s="428"/>
      <c r="B1" s="429"/>
      <c r="J1" s="430"/>
      <c r="K1" s="429"/>
      <c r="L1" s="429"/>
      <c r="M1" s="429"/>
      <c r="N1" s="429"/>
      <c r="O1" s="430"/>
      <c r="P1" s="429"/>
      <c r="Q1" s="429"/>
      <c r="R1" s="429"/>
      <c r="T1" s="383"/>
      <c r="U1" s="383"/>
      <c r="V1" s="383"/>
    </row>
    <row r="2" spans="1:87" ht="18" hidden="1" customHeight="1">
      <c r="A2" s="428"/>
      <c r="B2" s="429"/>
      <c r="J2" s="430"/>
      <c r="K2" s="429"/>
      <c r="L2" s="429"/>
      <c r="M2" s="429"/>
      <c r="N2" s="429"/>
      <c r="O2" s="430"/>
      <c r="P2" s="429"/>
      <c r="Q2" s="429"/>
      <c r="R2" s="429"/>
      <c r="T2" s="383"/>
      <c r="U2" s="383"/>
      <c r="V2" s="383"/>
    </row>
    <row r="3" spans="1:87" ht="18" hidden="1" customHeight="1">
      <c r="J3" s="430"/>
      <c r="K3" s="429"/>
      <c r="L3" s="429"/>
      <c r="M3" s="429"/>
      <c r="N3" s="429"/>
      <c r="O3" s="430"/>
      <c r="P3" s="429"/>
      <c r="Q3" s="429"/>
      <c r="R3" s="429"/>
      <c r="T3" s="383"/>
      <c r="U3" s="383"/>
      <c r="V3" s="383"/>
    </row>
    <row r="4" spans="1:87" ht="18" hidden="1" customHeight="1">
      <c r="J4" s="430"/>
      <c r="K4" s="429"/>
      <c r="L4" s="429"/>
      <c r="M4" s="429"/>
      <c r="N4" s="429"/>
      <c r="O4" s="430"/>
      <c r="P4" s="429"/>
      <c r="Q4" s="429"/>
      <c r="R4" s="429"/>
      <c r="T4" s="383"/>
      <c r="U4" s="383"/>
      <c r="V4" s="383"/>
    </row>
    <row r="5" spans="1:87" ht="18" hidden="1" customHeight="1">
      <c r="J5" s="430"/>
      <c r="K5" s="429"/>
      <c r="L5" s="429"/>
      <c r="M5" s="429"/>
      <c r="N5" s="429"/>
      <c r="O5" s="430"/>
      <c r="P5" s="429"/>
      <c r="Q5" s="429"/>
      <c r="R5" s="429"/>
      <c r="T5" s="383"/>
      <c r="U5" s="383"/>
      <c r="V5" s="383"/>
    </row>
    <row r="6" spans="1:87" ht="5.45" customHeight="1">
      <c r="A6" s="433"/>
      <c r="B6" s="434"/>
      <c r="C6" s="434"/>
      <c r="D6" s="434"/>
      <c r="E6" s="434"/>
      <c r="F6" s="434"/>
      <c r="G6" s="434"/>
      <c r="H6" s="434"/>
      <c r="I6" s="434"/>
      <c r="J6" s="430"/>
      <c r="K6" s="429"/>
      <c r="L6" s="429"/>
      <c r="M6" s="429"/>
      <c r="N6" s="429"/>
      <c r="O6" s="430"/>
      <c r="P6" s="429"/>
      <c r="Q6" s="429"/>
      <c r="R6" s="429"/>
      <c r="S6" s="435"/>
      <c r="T6" s="434"/>
      <c r="U6" s="434"/>
      <c r="V6" s="434"/>
      <c r="W6" s="434"/>
      <c r="X6" s="435"/>
      <c r="Y6" s="434"/>
      <c r="Z6" s="434"/>
      <c r="AA6" s="434"/>
      <c r="AB6" s="434"/>
      <c r="AC6" s="434"/>
      <c r="AD6" s="434"/>
      <c r="AE6" s="434"/>
      <c r="AF6" s="434"/>
      <c r="AG6" s="434"/>
      <c r="AH6" s="434"/>
      <c r="AI6" s="434"/>
      <c r="AJ6" s="434"/>
      <c r="AK6" s="434"/>
      <c r="AL6" s="434"/>
      <c r="AM6" s="434"/>
      <c r="AN6" s="435"/>
      <c r="AO6" s="434"/>
      <c r="AP6" s="434"/>
      <c r="AQ6" s="434"/>
      <c r="AR6" s="434"/>
      <c r="AS6" s="434"/>
      <c r="AT6" s="434"/>
      <c r="AU6" s="434"/>
      <c r="AV6" s="434"/>
      <c r="AW6" s="434"/>
      <c r="AX6" s="434"/>
      <c r="AY6" s="434"/>
      <c r="AZ6" s="434"/>
      <c r="BA6" s="434"/>
      <c r="BB6" s="434"/>
      <c r="BC6" s="434"/>
      <c r="BD6" s="435"/>
      <c r="BE6" s="434"/>
      <c r="BF6" s="434"/>
      <c r="BG6" s="434"/>
      <c r="BH6" s="434"/>
      <c r="BI6" s="434"/>
      <c r="BJ6" s="434"/>
      <c r="BK6" s="434"/>
      <c r="BL6" s="434"/>
      <c r="BM6" s="434"/>
      <c r="BN6" s="434"/>
      <c r="BO6" s="434"/>
      <c r="BP6" s="434"/>
      <c r="BQ6" s="434"/>
      <c r="BR6" s="434"/>
      <c r="BS6" s="434"/>
      <c r="BT6" s="435"/>
      <c r="BU6" s="434"/>
      <c r="BV6" s="434"/>
      <c r="BW6" s="434"/>
      <c r="BX6" s="434"/>
      <c r="BY6" s="434"/>
      <c r="BZ6" s="434"/>
      <c r="CA6" s="434"/>
      <c r="CB6" s="434"/>
      <c r="CC6" s="434"/>
      <c r="CD6" s="434"/>
      <c r="CE6" s="434"/>
      <c r="CF6" s="434"/>
      <c r="CG6" s="434"/>
      <c r="CH6" s="434"/>
      <c r="CI6" s="434"/>
    </row>
    <row r="7" spans="1:87" s="439" customFormat="1" ht="18" customHeight="1">
      <c r="A7" s="436"/>
      <c r="B7" s="437"/>
      <c r="C7" s="437"/>
      <c r="D7" s="437"/>
      <c r="E7" s="437"/>
      <c r="F7" s="437"/>
      <c r="G7" s="437"/>
      <c r="H7" s="437"/>
      <c r="I7" s="437"/>
      <c r="J7" s="438" t="s">
        <v>807</v>
      </c>
      <c r="K7" s="437"/>
      <c r="L7" s="437"/>
      <c r="M7" s="437"/>
      <c r="N7" s="437"/>
      <c r="O7" s="625" t="s">
        <v>842</v>
      </c>
      <c r="P7" s="625"/>
      <c r="Q7" s="625"/>
      <c r="R7" s="625"/>
      <c r="S7" s="438" t="s">
        <v>843</v>
      </c>
      <c r="T7" s="437"/>
      <c r="U7" s="437"/>
      <c r="V7" s="437"/>
      <c r="W7" s="437"/>
      <c r="X7" s="438" t="s">
        <v>844</v>
      </c>
      <c r="Y7" s="437"/>
      <c r="Z7" s="437"/>
      <c r="AA7" s="437"/>
      <c r="AB7" s="437"/>
      <c r="AC7" s="437"/>
      <c r="AD7" s="437"/>
      <c r="AE7" s="437"/>
      <c r="AF7" s="437"/>
      <c r="AG7" s="437"/>
      <c r="AH7" s="437"/>
      <c r="AI7" s="437"/>
      <c r="AJ7" s="437"/>
      <c r="AK7" s="437"/>
      <c r="AL7" s="437"/>
      <c r="AM7" s="437"/>
      <c r="AN7" s="438" t="s">
        <v>844</v>
      </c>
      <c r="AO7" s="437"/>
      <c r="AP7" s="437"/>
      <c r="AQ7" s="437"/>
      <c r="AR7" s="437"/>
      <c r="AS7" s="437"/>
      <c r="AT7" s="437"/>
      <c r="AU7" s="437"/>
      <c r="AV7" s="437"/>
      <c r="AW7" s="437"/>
      <c r="AX7" s="437"/>
      <c r="AY7" s="437"/>
      <c r="AZ7" s="437"/>
      <c r="BA7" s="437"/>
      <c r="BB7" s="437"/>
      <c r="BC7" s="437"/>
      <c r="BD7" s="438" t="s">
        <v>844</v>
      </c>
      <c r="BE7" s="437"/>
      <c r="BF7" s="437"/>
      <c r="BG7" s="437"/>
      <c r="BH7" s="437"/>
      <c r="BI7" s="437"/>
      <c r="BJ7" s="437"/>
      <c r="BK7" s="437"/>
      <c r="BL7" s="437"/>
      <c r="BM7" s="437"/>
      <c r="BN7" s="437"/>
      <c r="BO7" s="437"/>
      <c r="BP7" s="437"/>
      <c r="BQ7" s="437"/>
      <c r="BR7" s="437"/>
      <c r="BS7" s="437"/>
      <c r="BT7" s="438" t="s">
        <v>844</v>
      </c>
      <c r="BU7" s="437"/>
      <c r="BV7" s="437"/>
      <c r="BW7" s="437"/>
      <c r="BX7" s="437"/>
      <c r="BY7" s="437"/>
      <c r="BZ7" s="437"/>
      <c r="CA7" s="437"/>
      <c r="CB7" s="437"/>
      <c r="CC7" s="437"/>
      <c r="CD7" s="437"/>
      <c r="CE7" s="437"/>
      <c r="CF7" s="437"/>
      <c r="CG7" s="437"/>
      <c r="CH7" s="437"/>
      <c r="CI7" s="437"/>
    </row>
    <row r="8" spans="1:87" s="445" customFormat="1" ht="24.6" customHeight="1">
      <c r="A8" s="440"/>
      <c r="B8" s="441"/>
      <c r="C8" s="626" t="s">
        <v>808</v>
      </c>
      <c r="D8" s="624"/>
      <c r="E8" s="624"/>
      <c r="F8" s="624"/>
      <c r="G8" s="624"/>
      <c r="H8" s="624"/>
      <c r="I8" s="627"/>
      <c r="J8" s="442"/>
      <c r="K8" s="443"/>
      <c r="L8" s="443"/>
      <c r="M8" s="443"/>
      <c r="N8" s="443"/>
      <c r="O8" s="628" t="s">
        <v>845</v>
      </c>
      <c r="P8" s="624"/>
      <c r="Q8" s="624"/>
      <c r="R8" s="627"/>
      <c r="S8" s="444" t="s">
        <v>846</v>
      </c>
      <c r="T8" s="441"/>
      <c r="U8" s="441"/>
      <c r="V8" s="441"/>
      <c r="W8" s="441"/>
      <c r="X8" s="623" t="s">
        <v>847</v>
      </c>
      <c r="Y8" s="624"/>
      <c r="Z8" s="624"/>
      <c r="AA8" s="624"/>
      <c r="AB8" s="624"/>
      <c r="AC8" s="624"/>
      <c r="AD8" s="624"/>
      <c r="AE8" s="624"/>
      <c r="AF8" s="624"/>
      <c r="AG8" s="624"/>
      <c r="AH8" s="624"/>
      <c r="AI8" s="624"/>
      <c r="AJ8" s="624"/>
      <c r="AK8" s="624"/>
      <c r="AL8" s="624"/>
      <c r="AM8" s="627"/>
      <c r="AN8" s="623" t="s">
        <v>848</v>
      </c>
      <c r="AO8" s="624"/>
      <c r="AP8" s="624"/>
      <c r="AQ8" s="624"/>
      <c r="AR8" s="624"/>
      <c r="AS8" s="624"/>
      <c r="AT8" s="624"/>
      <c r="AU8" s="624"/>
      <c r="AV8" s="624"/>
      <c r="AW8" s="624"/>
      <c r="AX8" s="624"/>
      <c r="AY8" s="624"/>
      <c r="AZ8" s="624"/>
      <c r="BA8" s="624"/>
      <c r="BB8" s="624"/>
      <c r="BC8" s="627"/>
      <c r="BD8" s="623" t="s">
        <v>849</v>
      </c>
      <c r="BE8" s="624"/>
      <c r="BF8" s="624"/>
      <c r="BG8" s="624"/>
      <c r="BH8" s="624"/>
      <c r="BI8" s="624"/>
      <c r="BJ8" s="624"/>
      <c r="BK8" s="624"/>
      <c r="BL8" s="624"/>
      <c r="BM8" s="624"/>
      <c r="BN8" s="624"/>
      <c r="BO8" s="624"/>
      <c r="BP8" s="624"/>
      <c r="BQ8" s="624"/>
      <c r="BR8" s="624"/>
      <c r="BS8" s="627"/>
      <c r="BT8" s="623" t="s">
        <v>850</v>
      </c>
      <c r="BU8" s="624"/>
      <c r="BV8" s="624"/>
      <c r="BW8" s="624"/>
      <c r="BX8" s="624"/>
      <c r="BY8" s="624"/>
      <c r="BZ8" s="624"/>
      <c r="CA8" s="624"/>
      <c r="CB8" s="624"/>
      <c r="CC8" s="624"/>
      <c r="CD8" s="624"/>
      <c r="CE8" s="624"/>
      <c r="CF8" s="624"/>
      <c r="CG8" s="624"/>
      <c r="CH8" s="624"/>
      <c r="CI8" s="624"/>
    </row>
    <row r="9" spans="1:87" s="426" customFormat="1" ht="159.75" customHeight="1" thickBot="1">
      <c r="A9" s="283" t="s">
        <v>691</v>
      </c>
      <c r="B9" s="284" t="s">
        <v>363</v>
      </c>
      <c r="C9" s="285">
        <v>2023</v>
      </c>
      <c r="D9" s="285">
        <v>2024</v>
      </c>
      <c r="E9" s="285">
        <v>2025</v>
      </c>
      <c r="F9" s="285">
        <v>2026</v>
      </c>
      <c r="G9" s="285">
        <v>2027</v>
      </c>
      <c r="H9" s="285" t="s">
        <v>287</v>
      </c>
      <c r="I9" s="285" t="s">
        <v>325</v>
      </c>
      <c r="J9" s="354" t="s">
        <v>835</v>
      </c>
      <c r="K9" s="355" t="s">
        <v>836</v>
      </c>
      <c r="L9" s="355" t="s">
        <v>837</v>
      </c>
      <c r="M9" s="355" t="s">
        <v>814</v>
      </c>
      <c r="N9" s="355" t="s">
        <v>815</v>
      </c>
      <c r="O9" s="354" t="s">
        <v>851</v>
      </c>
      <c r="P9" s="355" t="s">
        <v>852</v>
      </c>
      <c r="Q9" s="355" t="s">
        <v>853</v>
      </c>
      <c r="R9" s="355" t="s">
        <v>854</v>
      </c>
      <c r="S9" s="395" t="s">
        <v>855</v>
      </c>
      <c r="T9" s="396" t="s">
        <v>856</v>
      </c>
      <c r="U9" s="396" t="s">
        <v>857</v>
      </c>
      <c r="V9" s="396" t="s">
        <v>858</v>
      </c>
      <c r="W9" s="396" t="s">
        <v>859</v>
      </c>
      <c r="X9" s="393" t="s">
        <v>860</v>
      </c>
      <c r="Y9" s="285" t="s">
        <v>861</v>
      </c>
      <c r="Z9" s="285" t="s">
        <v>862</v>
      </c>
      <c r="AA9" s="285" t="s">
        <v>863</v>
      </c>
      <c r="AB9" s="285" t="s">
        <v>864</v>
      </c>
      <c r="AC9" s="285" t="s">
        <v>865</v>
      </c>
      <c r="AD9" s="285" t="s">
        <v>866</v>
      </c>
      <c r="AE9" s="285" t="s">
        <v>325</v>
      </c>
      <c r="AF9" s="394" t="s">
        <v>867</v>
      </c>
      <c r="AG9" s="285" t="s">
        <v>868</v>
      </c>
      <c r="AH9" s="285" t="s">
        <v>869</v>
      </c>
      <c r="AI9" s="285" t="s">
        <v>870</v>
      </c>
      <c r="AJ9" s="285" t="s">
        <v>871</v>
      </c>
      <c r="AK9" s="285" t="s">
        <v>872</v>
      </c>
      <c r="AL9" s="285" t="s">
        <v>873</v>
      </c>
      <c r="AM9" s="285" t="s">
        <v>325</v>
      </c>
      <c r="AN9" s="393" t="s">
        <v>860</v>
      </c>
      <c r="AO9" s="285" t="s">
        <v>861</v>
      </c>
      <c r="AP9" s="285" t="s">
        <v>862</v>
      </c>
      <c r="AQ9" s="285" t="s">
        <v>863</v>
      </c>
      <c r="AR9" s="285" t="s">
        <v>864</v>
      </c>
      <c r="AS9" s="285" t="s">
        <v>865</v>
      </c>
      <c r="AT9" s="285" t="s">
        <v>866</v>
      </c>
      <c r="AU9" s="285" t="s">
        <v>325</v>
      </c>
      <c r="AV9" s="394" t="s">
        <v>867</v>
      </c>
      <c r="AW9" s="285" t="s">
        <v>868</v>
      </c>
      <c r="AX9" s="285" t="s">
        <v>869</v>
      </c>
      <c r="AY9" s="285" t="s">
        <v>870</v>
      </c>
      <c r="AZ9" s="285" t="s">
        <v>871</v>
      </c>
      <c r="BA9" s="285" t="s">
        <v>872</v>
      </c>
      <c r="BB9" s="285" t="s">
        <v>873</v>
      </c>
      <c r="BC9" s="285" t="s">
        <v>325</v>
      </c>
      <c r="BD9" s="393" t="s">
        <v>860</v>
      </c>
      <c r="BE9" s="285" t="s">
        <v>861</v>
      </c>
      <c r="BF9" s="285" t="s">
        <v>862</v>
      </c>
      <c r="BG9" s="285" t="s">
        <v>863</v>
      </c>
      <c r="BH9" s="285" t="s">
        <v>864</v>
      </c>
      <c r="BI9" s="285" t="s">
        <v>865</v>
      </c>
      <c r="BJ9" s="285" t="s">
        <v>866</v>
      </c>
      <c r="BK9" s="285" t="s">
        <v>325</v>
      </c>
      <c r="BL9" s="394" t="s">
        <v>867</v>
      </c>
      <c r="BM9" s="285" t="s">
        <v>868</v>
      </c>
      <c r="BN9" s="285" t="s">
        <v>869</v>
      </c>
      <c r="BO9" s="285" t="s">
        <v>870</v>
      </c>
      <c r="BP9" s="285" t="s">
        <v>871</v>
      </c>
      <c r="BQ9" s="285" t="s">
        <v>872</v>
      </c>
      <c r="BR9" s="285" t="s">
        <v>873</v>
      </c>
      <c r="BS9" s="285" t="s">
        <v>325</v>
      </c>
      <c r="BT9" s="393" t="s">
        <v>860</v>
      </c>
      <c r="BU9" s="285" t="s">
        <v>861</v>
      </c>
      <c r="BV9" s="285" t="s">
        <v>862</v>
      </c>
      <c r="BW9" s="285" t="s">
        <v>863</v>
      </c>
      <c r="BX9" s="285" t="s">
        <v>864</v>
      </c>
      <c r="BY9" s="285" t="s">
        <v>865</v>
      </c>
      <c r="BZ9" s="285" t="s">
        <v>866</v>
      </c>
      <c r="CA9" s="285" t="s">
        <v>325</v>
      </c>
      <c r="CB9" s="394" t="s">
        <v>867</v>
      </c>
      <c r="CC9" s="285" t="s">
        <v>868</v>
      </c>
      <c r="CD9" s="285" t="s">
        <v>869</v>
      </c>
      <c r="CE9" s="285" t="s">
        <v>870</v>
      </c>
      <c r="CF9" s="285" t="s">
        <v>871</v>
      </c>
      <c r="CG9" s="285" t="s">
        <v>872</v>
      </c>
      <c r="CH9" s="285" t="s">
        <v>873</v>
      </c>
      <c r="CI9" s="285" t="s">
        <v>325</v>
      </c>
    </row>
    <row r="10" spans="1:87" s="390" customFormat="1" ht="13.5" thickBot="1">
      <c r="A10" s="283" t="s">
        <v>692</v>
      </c>
      <c r="B10" s="290" t="s">
        <v>693</v>
      </c>
      <c r="C10" s="293" t="s">
        <v>818</v>
      </c>
      <c r="D10" s="283" t="s">
        <v>819</v>
      </c>
      <c r="E10" s="283" t="s">
        <v>820</v>
      </c>
      <c r="F10" s="283" t="s">
        <v>821</v>
      </c>
      <c r="G10" s="283" t="s">
        <v>822</v>
      </c>
      <c r="H10" s="283" t="s">
        <v>823</v>
      </c>
      <c r="I10" s="283" t="s">
        <v>824</v>
      </c>
      <c r="J10" s="291" t="s">
        <v>825</v>
      </c>
      <c r="K10" s="283" t="s">
        <v>826</v>
      </c>
      <c r="L10" s="283" t="s">
        <v>827</v>
      </c>
      <c r="M10" s="283" t="s">
        <v>828</v>
      </c>
      <c r="N10" s="283" t="s">
        <v>829</v>
      </c>
      <c r="O10" s="291" t="s">
        <v>874</v>
      </c>
      <c r="P10" s="283" t="s">
        <v>875</v>
      </c>
      <c r="Q10" s="283" t="s">
        <v>876</v>
      </c>
      <c r="R10" s="283" t="s">
        <v>877</v>
      </c>
      <c r="S10" s="291" t="s">
        <v>878</v>
      </c>
      <c r="T10" s="283" t="s">
        <v>879</v>
      </c>
      <c r="U10" s="283" t="s">
        <v>880</v>
      </c>
      <c r="V10" s="283" t="s">
        <v>881</v>
      </c>
      <c r="W10" s="283" t="s">
        <v>882</v>
      </c>
      <c r="X10" s="291" t="s">
        <v>883</v>
      </c>
      <c r="Y10" s="283" t="s">
        <v>884</v>
      </c>
      <c r="Z10" s="283" t="s">
        <v>885</v>
      </c>
      <c r="AA10" s="283" t="s">
        <v>886</v>
      </c>
      <c r="AB10" s="283" t="s">
        <v>887</v>
      </c>
      <c r="AC10" s="283" t="s">
        <v>888</v>
      </c>
      <c r="AD10" s="283" t="s">
        <v>889</v>
      </c>
      <c r="AE10" s="283" t="s">
        <v>890</v>
      </c>
      <c r="AF10" s="293" t="s">
        <v>891</v>
      </c>
      <c r="AG10" s="283" t="s">
        <v>892</v>
      </c>
      <c r="AH10" s="283" t="s">
        <v>893</v>
      </c>
      <c r="AI10" s="283" t="s">
        <v>894</v>
      </c>
      <c r="AJ10" s="283" t="s">
        <v>895</v>
      </c>
      <c r="AK10" s="283" t="s">
        <v>896</v>
      </c>
      <c r="AL10" s="283" t="s">
        <v>897</v>
      </c>
      <c r="AM10" s="283" t="s">
        <v>898</v>
      </c>
      <c r="AN10" s="291" t="s">
        <v>899</v>
      </c>
      <c r="AO10" s="283" t="s">
        <v>900</v>
      </c>
      <c r="AP10" s="283" t="s">
        <v>901</v>
      </c>
      <c r="AQ10" s="283" t="s">
        <v>902</v>
      </c>
      <c r="AR10" s="283" t="s">
        <v>903</v>
      </c>
      <c r="AS10" s="283" t="s">
        <v>904</v>
      </c>
      <c r="AT10" s="283" t="s">
        <v>905</v>
      </c>
      <c r="AU10" s="283" t="s">
        <v>906</v>
      </c>
      <c r="AV10" s="293" t="s">
        <v>907</v>
      </c>
      <c r="AW10" s="283" t="s">
        <v>908</v>
      </c>
      <c r="AX10" s="283" t="s">
        <v>909</v>
      </c>
      <c r="AY10" s="283" t="s">
        <v>910</v>
      </c>
      <c r="AZ10" s="283" t="s">
        <v>911</v>
      </c>
      <c r="BA10" s="283" t="s">
        <v>912</v>
      </c>
      <c r="BB10" s="283" t="s">
        <v>913</v>
      </c>
      <c r="BC10" s="283" t="s">
        <v>914</v>
      </c>
      <c r="BD10" s="291" t="s">
        <v>915</v>
      </c>
      <c r="BE10" s="283" t="s">
        <v>916</v>
      </c>
      <c r="BF10" s="283" t="s">
        <v>917</v>
      </c>
      <c r="BG10" s="283" t="s">
        <v>918</v>
      </c>
      <c r="BH10" s="283" t="s">
        <v>919</v>
      </c>
      <c r="BI10" s="283" t="s">
        <v>920</v>
      </c>
      <c r="BJ10" s="283" t="s">
        <v>921</v>
      </c>
      <c r="BK10" s="283" t="s">
        <v>922</v>
      </c>
      <c r="BL10" s="293" t="s">
        <v>923</v>
      </c>
      <c r="BM10" s="283" t="s">
        <v>924</v>
      </c>
      <c r="BN10" s="283" t="s">
        <v>925</v>
      </c>
      <c r="BO10" s="283" t="s">
        <v>926</v>
      </c>
      <c r="BP10" s="283" t="s">
        <v>927</v>
      </c>
      <c r="BQ10" s="283" t="s">
        <v>928</v>
      </c>
      <c r="BR10" s="283" t="s">
        <v>929</v>
      </c>
      <c r="BS10" s="283" t="s">
        <v>930</v>
      </c>
      <c r="BT10" s="291" t="s">
        <v>931</v>
      </c>
      <c r="BU10" s="283" t="s">
        <v>932</v>
      </c>
      <c r="BV10" s="283" t="s">
        <v>933</v>
      </c>
      <c r="BW10" s="283" t="s">
        <v>934</v>
      </c>
      <c r="BX10" s="283" t="s">
        <v>935</v>
      </c>
      <c r="BY10" s="283" t="s">
        <v>936</v>
      </c>
      <c r="BZ10" s="283" t="s">
        <v>937</v>
      </c>
      <c r="CA10" s="283" t="s">
        <v>938</v>
      </c>
      <c r="CB10" s="293" t="s">
        <v>939</v>
      </c>
      <c r="CC10" s="283" t="s">
        <v>940</v>
      </c>
      <c r="CD10" s="283" t="s">
        <v>941</v>
      </c>
      <c r="CE10" s="283" t="s">
        <v>942</v>
      </c>
      <c r="CF10" s="283" t="s">
        <v>943</v>
      </c>
      <c r="CG10" s="283" t="s">
        <v>944</v>
      </c>
      <c r="CH10" s="283" t="s">
        <v>945</v>
      </c>
      <c r="CI10" s="283" t="s">
        <v>946</v>
      </c>
    </row>
    <row r="11" spans="1:87">
      <c r="A11" s="374">
        <v>10200</v>
      </c>
      <c r="B11" s="375" t="s">
        <v>369</v>
      </c>
      <c r="C11" s="381">
        <v>-2297718</v>
      </c>
      <c r="D11" s="380">
        <v>-893324</v>
      </c>
      <c r="E11" s="380">
        <v>-1264978</v>
      </c>
      <c r="F11" s="380">
        <v>-480878</v>
      </c>
      <c r="G11" s="380">
        <v>0</v>
      </c>
      <c r="H11" s="380">
        <v>0</v>
      </c>
      <c r="I11" s="380">
        <v>-4936898</v>
      </c>
      <c r="J11" s="446">
        <v>26713829</v>
      </c>
      <c r="K11" s="447">
        <v>31465812</v>
      </c>
      <c r="L11" s="447">
        <v>22832748</v>
      </c>
      <c r="M11" s="447">
        <v>21989754</v>
      </c>
      <c r="N11" s="447">
        <v>32820370</v>
      </c>
      <c r="O11" s="446">
        <v>2344525.1620470001</v>
      </c>
      <c r="P11" s="447">
        <v>1304350.58</v>
      </c>
      <c r="Q11" s="447">
        <v>1040174.5820470001</v>
      </c>
      <c r="R11" s="448">
        <v>6.2899999999999998E-2</v>
      </c>
      <c r="S11" s="449">
        <v>1.1249419000000001E-3</v>
      </c>
      <c r="T11" s="450">
        <v>26713829</v>
      </c>
      <c r="U11" s="450">
        <v>20736893.16375199</v>
      </c>
      <c r="V11" s="451">
        <v>1.2882271605997215</v>
      </c>
      <c r="W11" s="451">
        <v>0.10581979340616332</v>
      </c>
      <c r="X11" s="379">
        <v>4908361</v>
      </c>
      <c r="Y11" s="380">
        <v>1314698</v>
      </c>
      <c r="Z11" s="380">
        <v>1314698</v>
      </c>
      <c r="AA11" s="380">
        <v>1267599</v>
      </c>
      <c r="AB11" s="380">
        <v>1011366</v>
      </c>
      <c r="AC11" s="380">
        <v>0</v>
      </c>
      <c r="AD11" s="380">
        <v>0</v>
      </c>
      <c r="AE11" s="380">
        <v>4908361</v>
      </c>
      <c r="AF11" s="381">
        <v>242722</v>
      </c>
      <c r="AG11" s="381">
        <v>242722</v>
      </c>
      <c r="AH11" s="381">
        <v>0</v>
      </c>
      <c r="AI11" s="381">
        <v>0</v>
      </c>
      <c r="AJ11" s="381">
        <v>0</v>
      </c>
      <c r="AK11" s="381">
        <v>0</v>
      </c>
      <c r="AL11" s="381">
        <v>0</v>
      </c>
      <c r="AM11" s="380">
        <v>242722</v>
      </c>
      <c r="AN11" s="379">
        <v>2138789</v>
      </c>
      <c r="AO11" s="380">
        <v>705772</v>
      </c>
      <c r="AP11" s="380">
        <v>705772</v>
      </c>
      <c r="AQ11" s="380">
        <v>363622</v>
      </c>
      <c r="AR11" s="380">
        <v>363622</v>
      </c>
      <c r="AS11" s="380">
        <v>0</v>
      </c>
      <c r="AT11" s="380">
        <v>0</v>
      </c>
      <c r="AU11" s="380">
        <v>2138789</v>
      </c>
      <c r="AV11" s="381">
        <v>12158092</v>
      </c>
      <c r="AW11" s="380">
        <v>4160522</v>
      </c>
      <c r="AX11" s="380">
        <v>3008962</v>
      </c>
      <c r="AY11" s="380">
        <v>3008962</v>
      </c>
      <c r="AZ11" s="380">
        <v>1979646</v>
      </c>
      <c r="BA11" s="380">
        <v>0</v>
      </c>
      <c r="BB11" s="380">
        <v>0</v>
      </c>
      <c r="BC11" s="380">
        <v>12158092</v>
      </c>
      <c r="BD11" s="379">
        <v>281343</v>
      </c>
      <c r="BE11" s="380">
        <v>80023</v>
      </c>
      <c r="BF11" s="380">
        <v>74958</v>
      </c>
      <c r="BG11" s="380">
        <v>63181</v>
      </c>
      <c r="BH11" s="380">
        <v>63181</v>
      </c>
      <c r="BI11" s="380">
        <v>0</v>
      </c>
      <c r="BJ11" s="380">
        <v>0</v>
      </c>
      <c r="BK11" s="380">
        <v>281343</v>
      </c>
      <c r="BL11" s="381">
        <v>50013</v>
      </c>
      <c r="BM11" s="380">
        <v>16671</v>
      </c>
      <c r="BN11" s="380">
        <v>16671</v>
      </c>
      <c r="BO11" s="380">
        <v>16671</v>
      </c>
      <c r="BP11" s="380">
        <v>0</v>
      </c>
      <c r="BQ11" s="380">
        <v>0</v>
      </c>
      <c r="BR11" s="380">
        <v>0</v>
      </c>
      <c r="BS11" s="380">
        <v>50013</v>
      </c>
      <c r="BT11" s="379">
        <v>259356</v>
      </c>
      <c r="BU11" s="380">
        <v>66253</v>
      </c>
      <c r="BV11" s="380">
        <v>66253</v>
      </c>
      <c r="BW11" s="380">
        <v>66253</v>
      </c>
      <c r="BX11" s="380">
        <v>60598</v>
      </c>
      <c r="BY11" s="380">
        <v>0</v>
      </c>
      <c r="BZ11" s="380">
        <v>0</v>
      </c>
      <c r="CA11" s="380">
        <v>259356</v>
      </c>
      <c r="CB11" s="381">
        <v>73919.920999581009</v>
      </c>
      <c r="CC11" s="380">
        <v>44549</v>
      </c>
      <c r="CD11" s="380">
        <v>29371</v>
      </c>
      <c r="CE11" s="380">
        <v>0</v>
      </c>
      <c r="CF11" s="380">
        <v>0</v>
      </c>
      <c r="CG11" s="380">
        <v>0</v>
      </c>
      <c r="CH11" s="380">
        <v>0</v>
      </c>
      <c r="CI11" s="380">
        <v>73919.920999581009</v>
      </c>
    </row>
    <row r="12" spans="1:87">
      <c r="A12" s="374">
        <v>10400</v>
      </c>
      <c r="B12" s="375" t="s">
        <v>370</v>
      </c>
      <c r="C12" s="381">
        <v>-8282115</v>
      </c>
      <c r="D12" s="380">
        <v>-4512445</v>
      </c>
      <c r="E12" s="380">
        <v>-5432142</v>
      </c>
      <c r="F12" s="380">
        <v>-3127300</v>
      </c>
      <c r="G12" s="380">
        <v>0</v>
      </c>
      <c r="H12" s="380">
        <v>0</v>
      </c>
      <c r="I12" s="380">
        <v>-21354002</v>
      </c>
      <c r="J12" s="446">
        <v>69623288</v>
      </c>
      <c r="K12" s="447">
        <v>82008211</v>
      </c>
      <c r="L12" s="447">
        <v>59508167</v>
      </c>
      <c r="M12" s="447">
        <v>57311103</v>
      </c>
      <c r="N12" s="447">
        <v>85538546</v>
      </c>
      <c r="O12" s="446">
        <v>6110451.3684149999</v>
      </c>
      <c r="P12" s="447">
        <v>3382544.8099999996</v>
      </c>
      <c r="Q12" s="447">
        <v>2727906.5584150003</v>
      </c>
      <c r="R12" s="448">
        <v>6.2899999999999998E-2</v>
      </c>
      <c r="S12" s="449">
        <v>2.9318955000000001E-3</v>
      </c>
      <c r="T12" s="450">
        <v>69623288</v>
      </c>
      <c r="U12" s="450">
        <v>53776547.058823526</v>
      </c>
      <c r="V12" s="451">
        <v>1.2946775464003388</v>
      </c>
      <c r="W12" s="451">
        <v>0.10581979340616332</v>
      </c>
      <c r="X12" s="379">
        <v>5881960</v>
      </c>
      <c r="Y12" s="380">
        <v>1609035</v>
      </c>
      <c r="Z12" s="380">
        <v>1609035</v>
      </c>
      <c r="AA12" s="380">
        <v>1535215</v>
      </c>
      <c r="AB12" s="380">
        <v>1128675</v>
      </c>
      <c r="AC12" s="380">
        <v>0</v>
      </c>
      <c r="AD12" s="380">
        <v>0</v>
      </c>
      <c r="AE12" s="380">
        <v>5881960</v>
      </c>
      <c r="AF12" s="381">
        <v>2209216</v>
      </c>
      <c r="AG12" s="381">
        <v>1108837</v>
      </c>
      <c r="AH12" s="381">
        <v>366793</v>
      </c>
      <c r="AI12" s="381">
        <v>366793</v>
      </c>
      <c r="AJ12" s="381">
        <v>366793</v>
      </c>
      <c r="AK12" s="381">
        <v>0</v>
      </c>
      <c r="AL12" s="381">
        <v>0</v>
      </c>
      <c r="AM12" s="380">
        <v>2209216</v>
      </c>
      <c r="AN12" s="379">
        <v>5574249</v>
      </c>
      <c r="AO12" s="380">
        <v>1839428</v>
      </c>
      <c r="AP12" s="380">
        <v>1839428</v>
      </c>
      <c r="AQ12" s="380">
        <v>947696</v>
      </c>
      <c r="AR12" s="380">
        <v>947696</v>
      </c>
      <c r="AS12" s="380">
        <v>0</v>
      </c>
      <c r="AT12" s="380">
        <v>0</v>
      </c>
      <c r="AU12" s="380">
        <v>5574249</v>
      </c>
      <c r="AV12" s="381">
        <v>31687198</v>
      </c>
      <c r="AW12" s="380">
        <v>10843419</v>
      </c>
      <c r="AX12" s="380">
        <v>7842149</v>
      </c>
      <c r="AY12" s="380">
        <v>7842149</v>
      </c>
      <c r="AZ12" s="380">
        <v>5159480</v>
      </c>
      <c r="BA12" s="380">
        <v>0</v>
      </c>
      <c r="BB12" s="380">
        <v>0</v>
      </c>
      <c r="BC12" s="380">
        <v>31687198</v>
      </c>
      <c r="BD12" s="379">
        <v>733254</v>
      </c>
      <c r="BE12" s="380">
        <v>208561</v>
      </c>
      <c r="BF12" s="380">
        <v>195361</v>
      </c>
      <c r="BG12" s="380">
        <v>164666</v>
      </c>
      <c r="BH12" s="380">
        <v>164666</v>
      </c>
      <c r="BI12" s="380">
        <v>0</v>
      </c>
      <c r="BJ12" s="380">
        <v>0</v>
      </c>
      <c r="BK12" s="380">
        <v>733254</v>
      </c>
      <c r="BL12" s="381">
        <v>130347</v>
      </c>
      <c r="BM12" s="380">
        <v>43449</v>
      </c>
      <c r="BN12" s="380">
        <v>43449</v>
      </c>
      <c r="BO12" s="380">
        <v>43449</v>
      </c>
      <c r="BP12" s="380">
        <v>0</v>
      </c>
      <c r="BQ12" s="380">
        <v>0</v>
      </c>
      <c r="BR12" s="380">
        <v>0</v>
      </c>
      <c r="BS12" s="380">
        <v>130347</v>
      </c>
      <c r="BT12" s="379">
        <v>675950</v>
      </c>
      <c r="BU12" s="380">
        <v>172672</v>
      </c>
      <c r="BV12" s="380">
        <v>172672</v>
      </c>
      <c r="BW12" s="380">
        <v>172672</v>
      </c>
      <c r="BX12" s="380">
        <v>157935</v>
      </c>
      <c r="BY12" s="380">
        <v>0</v>
      </c>
      <c r="BZ12" s="380">
        <v>0</v>
      </c>
      <c r="CA12" s="380">
        <v>675950</v>
      </c>
      <c r="CB12" s="381">
        <v>192654.823986045</v>
      </c>
      <c r="CC12" s="380">
        <v>116106</v>
      </c>
      <c r="CD12" s="380">
        <v>76549</v>
      </c>
      <c r="CE12" s="380">
        <v>0</v>
      </c>
      <c r="CF12" s="380">
        <v>0</v>
      </c>
      <c r="CG12" s="380">
        <v>0</v>
      </c>
      <c r="CH12" s="380">
        <v>0</v>
      </c>
      <c r="CI12" s="380">
        <v>192654.823986045</v>
      </c>
    </row>
    <row r="13" spans="1:87">
      <c r="A13" s="374">
        <v>10500</v>
      </c>
      <c r="B13" s="375" t="s">
        <v>371</v>
      </c>
      <c r="C13" s="381">
        <v>-2077104</v>
      </c>
      <c r="D13" s="380">
        <v>-1204369</v>
      </c>
      <c r="E13" s="380">
        <v>-1283340</v>
      </c>
      <c r="F13" s="380">
        <v>-727036</v>
      </c>
      <c r="G13" s="380">
        <v>0</v>
      </c>
      <c r="H13" s="380">
        <v>0</v>
      </c>
      <c r="I13" s="380">
        <v>-5291849</v>
      </c>
      <c r="J13" s="446">
        <v>16689268</v>
      </c>
      <c r="K13" s="447">
        <v>19658035</v>
      </c>
      <c r="L13" s="447">
        <v>14264592</v>
      </c>
      <c r="M13" s="447">
        <v>13737938</v>
      </c>
      <c r="N13" s="447">
        <v>20504285</v>
      </c>
      <c r="O13" s="446">
        <v>1464724.8966959999</v>
      </c>
      <c r="P13" s="447">
        <v>796687.07</v>
      </c>
      <c r="Q13" s="447">
        <v>668037.82669599995</v>
      </c>
      <c r="R13" s="448">
        <v>6.2899999999999998E-2</v>
      </c>
      <c r="S13" s="449">
        <v>7.027992E-4</v>
      </c>
      <c r="T13" s="450">
        <v>16689268</v>
      </c>
      <c r="U13" s="450">
        <v>12665931.160572337</v>
      </c>
      <c r="V13" s="451">
        <v>1.3176503005125966</v>
      </c>
      <c r="W13" s="451">
        <v>0.10581979340616332</v>
      </c>
      <c r="X13" s="379">
        <v>1101840</v>
      </c>
      <c r="Y13" s="380">
        <v>298869</v>
      </c>
      <c r="Z13" s="380">
        <v>298869</v>
      </c>
      <c r="AA13" s="380">
        <v>298869</v>
      </c>
      <c r="AB13" s="380">
        <v>205233</v>
      </c>
      <c r="AC13" s="380">
        <v>0</v>
      </c>
      <c r="AD13" s="380">
        <v>0</v>
      </c>
      <c r="AE13" s="380">
        <v>1101840</v>
      </c>
      <c r="AF13" s="381">
        <v>394574</v>
      </c>
      <c r="AG13" s="381">
        <v>270781</v>
      </c>
      <c r="AH13" s="381">
        <v>123793</v>
      </c>
      <c r="AI13" s="381">
        <v>0</v>
      </c>
      <c r="AJ13" s="381">
        <v>0</v>
      </c>
      <c r="AK13" s="381">
        <v>0</v>
      </c>
      <c r="AL13" s="381">
        <v>0</v>
      </c>
      <c r="AM13" s="380">
        <v>394574</v>
      </c>
      <c r="AN13" s="379">
        <v>1336193</v>
      </c>
      <c r="AO13" s="380">
        <v>440926</v>
      </c>
      <c r="AP13" s="380">
        <v>440926</v>
      </c>
      <c r="AQ13" s="380">
        <v>227170</v>
      </c>
      <c r="AR13" s="380">
        <v>227170</v>
      </c>
      <c r="AS13" s="380">
        <v>0</v>
      </c>
      <c r="AT13" s="380">
        <v>0</v>
      </c>
      <c r="AU13" s="380">
        <v>1336193</v>
      </c>
      <c r="AV13" s="381">
        <v>7595679</v>
      </c>
      <c r="AW13" s="380">
        <v>2599256</v>
      </c>
      <c r="AX13" s="380">
        <v>1879827</v>
      </c>
      <c r="AY13" s="380">
        <v>1879827</v>
      </c>
      <c r="AZ13" s="380">
        <v>1236769</v>
      </c>
      <c r="BA13" s="380">
        <v>0</v>
      </c>
      <c r="BB13" s="380">
        <v>0</v>
      </c>
      <c r="BC13" s="380">
        <v>7595679</v>
      </c>
      <c r="BD13" s="379">
        <v>175768</v>
      </c>
      <c r="BE13" s="380">
        <v>49994</v>
      </c>
      <c r="BF13" s="380">
        <v>46830</v>
      </c>
      <c r="BG13" s="380">
        <v>39472</v>
      </c>
      <c r="BH13" s="380">
        <v>39472</v>
      </c>
      <c r="BI13" s="380">
        <v>0</v>
      </c>
      <c r="BJ13" s="380">
        <v>0</v>
      </c>
      <c r="BK13" s="380">
        <v>175768</v>
      </c>
      <c r="BL13" s="381">
        <v>31245</v>
      </c>
      <c r="BM13" s="380">
        <v>10415</v>
      </c>
      <c r="BN13" s="380">
        <v>10415</v>
      </c>
      <c r="BO13" s="380">
        <v>10415</v>
      </c>
      <c r="BP13" s="380">
        <v>0</v>
      </c>
      <c r="BQ13" s="380">
        <v>0</v>
      </c>
      <c r="BR13" s="380">
        <v>0</v>
      </c>
      <c r="BS13" s="380">
        <v>31245</v>
      </c>
      <c r="BT13" s="379">
        <v>162031</v>
      </c>
      <c r="BU13" s="380">
        <v>41391</v>
      </c>
      <c r="BV13" s="380">
        <v>41391</v>
      </c>
      <c r="BW13" s="380">
        <v>41391</v>
      </c>
      <c r="BX13" s="380">
        <v>37858</v>
      </c>
      <c r="BY13" s="380">
        <v>0</v>
      </c>
      <c r="BZ13" s="380">
        <v>0</v>
      </c>
      <c r="CA13" s="380">
        <v>162031</v>
      </c>
      <c r="CB13" s="381">
        <v>46180.928404008002</v>
      </c>
      <c r="CC13" s="380">
        <v>27831</v>
      </c>
      <c r="CD13" s="380">
        <v>18349</v>
      </c>
      <c r="CE13" s="380">
        <v>0</v>
      </c>
      <c r="CF13" s="380">
        <v>0</v>
      </c>
      <c r="CG13" s="380">
        <v>0</v>
      </c>
      <c r="CH13" s="380">
        <v>0</v>
      </c>
      <c r="CI13" s="380">
        <v>46180.928404008002</v>
      </c>
    </row>
    <row r="14" spans="1:87">
      <c r="A14" s="374">
        <v>10700</v>
      </c>
      <c r="B14" s="375" t="s">
        <v>372</v>
      </c>
      <c r="C14" s="381">
        <v>-10324374</v>
      </c>
      <c r="D14" s="380">
        <v>-6252881</v>
      </c>
      <c r="E14" s="380">
        <v>-9391411</v>
      </c>
      <c r="F14" s="380">
        <v>-5148327</v>
      </c>
      <c r="G14" s="380">
        <v>0</v>
      </c>
      <c r="H14" s="380">
        <v>0</v>
      </c>
      <c r="I14" s="380">
        <v>-31116993</v>
      </c>
      <c r="J14" s="446">
        <v>105775911</v>
      </c>
      <c r="K14" s="447">
        <v>124591836</v>
      </c>
      <c r="L14" s="447">
        <v>90408408</v>
      </c>
      <c r="M14" s="447">
        <v>87070495</v>
      </c>
      <c r="N14" s="447">
        <v>129955334</v>
      </c>
      <c r="O14" s="446">
        <v>9283367.3526900001</v>
      </c>
      <c r="P14" s="447">
        <v>5383919.2700000005</v>
      </c>
      <c r="Q14" s="447">
        <v>3899448.0826899996</v>
      </c>
      <c r="R14" s="448">
        <v>6.2899999999999998E-2</v>
      </c>
      <c r="S14" s="449">
        <v>4.4543129999999997E-3</v>
      </c>
      <c r="T14" s="450">
        <v>105775911</v>
      </c>
      <c r="U14" s="450">
        <v>85594900.953895077</v>
      </c>
      <c r="V14" s="451">
        <v>1.2357735077814418</v>
      </c>
      <c r="W14" s="451">
        <v>0.10581979340616332</v>
      </c>
      <c r="X14" s="379">
        <v>9600171</v>
      </c>
      <c r="Y14" s="380">
        <v>3722948</v>
      </c>
      <c r="Z14" s="380">
        <v>3194689</v>
      </c>
      <c r="AA14" s="380">
        <v>1341267</v>
      </c>
      <c r="AB14" s="380">
        <v>1341267</v>
      </c>
      <c r="AC14" s="380">
        <v>0</v>
      </c>
      <c r="AD14" s="380">
        <v>0</v>
      </c>
      <c r="AE14" s="380">
        <v>9600171</v>
      </c>
      <c r="AF14" s="381">
        <v>2695016</v>
      </c>
      <c r="AG14" s="381">
        <v>704701</v>
      </c>
      <c r="AH14" s="381">
        <v>704701</v>
      </c>
      <c r="AI14" s="381">
        <v>704701</v>
      </c>
      <c r="AJ14" s="381">
        <v>580913</v>
      </c>
      <c r="AK14" s="381">
        <v>0</v>
      </c>
      <c r="AL14" s="381">
        <v>0</v>
      </c>
      <c r="AM14" s="380">
        <v>2695016</v>
      </c>
      <c r="AN14" s="379">
        <v>8468736</v>
      </c>
      <c r="AO14" s="380">
        <v>2794571</v>
      </c>
      <c r="AP14" s="380">
        <v>2794571</v>
      </c>
      <c r="AQ14" s="380">
        <v>1439797</v>
      </c>
      <c r="AR14" s="380">
        <v>1439797</v>
      </c>
      <c r="AS14" s="380">
        <v>0</v>
      </c>
      <c r="AT14" s="380">
        <v>0</v>
      </c>
      <c r="AU14" s="380">
        <v>8468736</v>
      </c>
      <c r="AV14" s="381">
        <v>48141108</v>
      </c>
      <c r="AW14" s="380">
        <v>16473979</v>
      </c>
      <c r="AX14" s="380">
        <v>11914268</v>
      </c>
      <c r="AY14" s="380">
        <v>11914268</v>
      </c>
      <c r="AZ14" s="380">
        <v>7838594</v>
      </c>
      <c r="BA14" s="380">
        <v>0</v>
      </c>
      <c r="BB14" s="380">
        <v>0</v>
      </c>
      <c r="BC14" s="380">
        <v>48141108</v>
      </c>
      <c r="BD14" s="379">
        <v>1114005</v>
      </c>
      <c r="BE14" s="380">
        <v>316859</v>
      </c>
      <c r="BF14" s="380">
        <v>296804</v>
      </c>
      <c r="BG14" s="380">
        <v>250171</v>
      </c>
      <c r="BH14" s="380">
        <v>250171</v>
      </c>
      <c r="BI14" s="380">
        <v>0</v>
      </c>
      <c r="BJ14" s="380">
        <v>0</v>
      </c>
      <c r="BK14" s="380">
        <v>1114005</v>
      </c>
      <c r="BL14" s="381">
        <v>198030</v>
      </c>
      <c r="BM14" s="380">
        <v>66010</v>
      </c>
      <c r="BN14" s="380">
        <v>66010</v>
      </c>
      <c r="BO14" s="380">
        <v>66010</v>
      </c>
      <c r="BP14" s="380">
        <v>0</v>
      </c>
      <c r="BQ14" s="380">
        <v>0</v>
      </c>
      <c r="BR14" s="380">
        <v>0</v>
      </c>
      <c r="BS14" s="380">
        <v>198030</v>
      </c>
      <c r="BT14" s="379">
        <v>1026944</v>
      </c>
      <c r="BU14" s="380">
        <v>262333</v>
      </c>
      <c r="BV14" s="380">
        <v>262333</v>
      </c>
      <c r="BW14" s="380">
        <v>262333</v>
      </c>
      <c r="BX14" s="380">
        <v>239945</v>
      </c>
      <c r="BY14" s="380">
        <v>0</v>
      </c>
      <c r="BZ14" s="380">
        <v>0</v>
      </c>
      <c r="CA14" s="380">
        <v>1026944</v>
      </c>
      <c r="CB14" s="381">
        <v>292692.86268686998</v>
      </c>
      <c r="CC14" s="380">
        <v>176395</v>
      </c>
      <c r="CD14" s="380">
        <v>116298</v>
      </c>
      <c r="CE14" s="380">
        <v>0</v>
      </c>
      <c r="CF14" s="380">
        <v>0</v>
      </c>
      <c r="CG14" s="380">
        <v>0</v>
      </c>
      <c r="CH14" s="380">
        <v>0</v>
      </c>
      <c r="CI14" s="380">
        <v>292692.86268686998</v>
      </c>
    </row>
    <row r="15" spans="1:87">
      <c r="A15" s="374">
        <v>10800</v>
      </c>
      <c r="B15" s="375" t="s">
        <v>373</v>
      </c>
      <c r="C15" s="381">
        <v>-48352686</v>
      </c>
      <c r="D15" s="380">
        <v>-31189269</v>
      </c>
      <c r="E15" s="380">
        <v>-36946785</v>
      </c>
      <c r="F15" s="380">
        <v>-19729306</v>
      </c>
      <c r="G15" s="380">
        <v>0</v>
      </c>
      <c r="H15" s="380">
        <v>0</v>
      </c>
      <c r="I15" s="380">
        <v>-136218046</v>
      </c>
      <c r="J15" s="446">
        <v>438729159</v>
      </c>
      <c r="K15" s="447">
        <v>516772401</v>
      </c>
      <c r="L15" s="447">
        <v>374989017</v>
      </c>
      <c r="M15" s="447">
        <v>361144281</v>
      </c>
      <c r="N15" s="447">
        <v>539018703</v>
      </c>
      <c r="O15" s="446">
        <v>38504834.662040994</v>
      </c>
      <c r="P15" s="447">
        <v>23450271.940000001</v>
      </c>
      <c r="Q15" s="447">
        <v>15054562.722040992</v>
      </c>
      <c r="R15" s="448">
        <v>6.2899999999999998E-2</v>
      </c>
      <c r="S15" s="449">
        <v>1.8475255699999998E-2</v>
      </c>
      <c r="T15" s="450">
        <v>438729159</v>
      </c>
      <c r="U15" s="450">
        <v>372818313.8314786</v>
      </c>
      <c r="V15" s="451">
        <v>1.1767907925207624</v>
      </c>
      <c r="W15" s="451">
        <v>0.10581979340616332</v>
      </c>
      <c r="X15" s="379">
        <v>21882628</v>
      </c>
      <c r="Y15" s="380">
        <v>7120589</v>
      </c>
      <c r="Z15" s="380">
        <v>5205509</v>
      </c>
      <c r="AA15" s="380">
        <v>4778265</v>
      </c>
      <c r="AB15" s="380">
        <v>4778265</v>
      </c>
      <c r="AC15" s="380">
        <v>0</v>
      </c>
      <c r="AD15" s="380">
        <v>0</v>
      </c>
      <c r="AE15" s="380">
        <v>21882628</v>
      </c>
      <c r="AF15" s="381">
        <v>395349</v>
      </c>
      <c r="AG15" s="381">
        <v>131783</v>
      </c>
      <c r="AH15" s="381">
        <v>131783</v>
      </c>
      <c r="AI15" s="381">
        <v>131783</v>
      </c>
      <c r="AJ15" s="381">
        <v>0</v>
      </c>
      <c r="AK15" s="381">
        <v>0</v>
      </c>
      <c r="AL15" s="381">
        <v>0</v>
      </c>
      <c r="AM15" s="380">
        <v>395349</v>
      </c>
      <c r="AN15" s="379">
        <v>35125969</v>
      </c>
      <c r="AO15" s="380">
        <v>11591105</v>
      </c>
      <c r="AP15" s="380">
        <v>11591105</v>
      </c>
      <c r="AQ15" s="380">
        <v>5971880</v>
      </c>
      <c r="AR15" s="380">
        <v>5971880</v>
      </c>
      <c r="AS15" s="380">
        <v>0</v>
      </c>
      <c r="AT15" s="380">
        <v>0</v>
      </c>
      <c r="AU15" s="380">
        <v>35125969</v>
      </c>
      <c r="AV15" s="381">
        <v>199675971</v>
      </c>
      <c r="AW15" s="380">
        <v>68329498</v>
      </c>
      <c r="AX15" s="380">
        <v>49417079</v>
      </c>
      <c r="AY15" s="380">
        <v>49417079</v>
      </c>
      <c r="AZ15" s="380">
        <v>32512314</v>
      </c>
      <c r="BA15" s="380">
        <v>0</v>
      </c>
      <c r="BB15" s="380">
        <v>0</v>
      </c>
      <c r="BC15" s="380">
        <v>199675971</v>
      </c>
      <c r="BD15" s="379">
        <v>4620581</v>
      </c>
      <c r="BE15" s="380">
        <v>1314244</v>
      </c>
      <c r="BF15" s="380">
        <v>1231059</v>
      </c>
      <c r="BG15" s="380">
        <v>1037639</v>
      </c>
      <c r="BH15" s="380">
        <v>1037639</v>
      </c>
      <c r="BI15" s="380">
        <v>0</v>
      </c>
      <c r="BJ15" s="380">
        <v>0</v>
      </c>
      <c r="BK15" s="380">
        <v>4620581</v>
      </c>
      <c r="BL15" s="381">
        <v>821376</v>
      </c>
      <c r="BM15" s="380">
        <v>273792</v>
      </c>
      <c r="BN15" s="380">
        <v>273792</v>
      </c>
      <c r="BO15" s="380">
        <v>273792</v>
      </c>
      <c r="BP15" s="380">
        <v>0</v>
      </c>
      <c r="BQ15" s="380">
        <v>0</v>
      </c>
      <c r="BR15" s="380">
        <v>0</v>
      </c>
      <c r="BS15" s="380">
        <v>821376</v>
      </c>
      <c r="BT15" s="379">
        <v>4259480</v>
      </c>
      <c r="BU15" s="380">
        <v>1088085</v>
      </c>
      <c r="BV15" s="380">
        <v>1088085</v>
      </c>
      <c r="BW15" s="380">
        <v>1088085</v>
      </c>
      <c r="BX15" s="380">
        <v>995224</v>
      </c>
      <c r="BY15" s="380">
        <v>0</v>
      </c>
      <c r="BZ15" s="380">
        <v>0</v>
      </c>
      <c r="CA15" s="380">
        <v>4259480</v>
      </c>
      <c r="CB15" s="381">
        <v>1214008.8672944428</v>
      </c>
      <c r="CC15" s="380">
        <v>731636</v>
      </c>
      <c r="CD15" s="380">
        <v>482373</v>
      </c>
      <c r="CE15" s="380">
        <v>0</v>
      </c>
      <c r="CF15" s="380">
        <v>0</v>
      </c>
      <c r="CG15" s="380">
        <v>0</v>
      </c>
      <c r="CH15" s="380">
        <v>0</v>
      </c>
      <c r="CI15" s="380">
        <v>1214008.8672944428</v>
      </c>
    </row>
    <row r="16" spans="1:87">
      <c r="A16" s="374">
        <v>10850</v>
      </c>
      <c r="B16" s="375" t="s">
        <v>374</v>
      </c>
      <c r="C16" s="381">
        <v>-284851</v>
      </c>
      <c r="D16" s="380">
        <v>-367505</v>
      </c>
      <c r="E16" s="380">
        <v>-391496</v>
      </c>
      <c r="F16" s="380">
        <v>-258982</v>
      </c>
      <c r="G16" s="380">
        <v>0</v>
      </c>
      <c r="H16" s="380">
        <v>0</v>
      </c>
      <c r="I16" s="380">
        <v>-1302834</v>
      </c>
      <c r="J16" s="446">
        <v>3065426</v>
      </c>
      <c r="K16" s="447">
        <v>3610719</v>
      </c>
      <c r="L16" s="447">
        <v>2620070</v>
      </c>
      <c r="M16" s="447">
        <v>2523336</v>
      </c>
      <c r="N16" s="447">
        <v>3766155</v>
      </c>
      <c r="O16" s="446">
        <v>269035.54820100003</v>
      </c>
      <c r="P16" s="447">
        <v>237050.23999999999</v>
      </c>
      <c r="Q16" s="447">
        <v>31985.308201000036</v>
      </c>
      <c r="R16" s="448">
        <v>6.2899999999999998E-2</v>
      </c>
      <c r="S16" s="449">
        <v>1.290877E-4</v>
      </c>
      <c r="T16" s="450">
        <v>3065426</v>
      </c>
      <c r="U16" s="450">
        <v>3768684.2607313194</v>
      </c>
      <c r="V16" s="451">
        <v>0.81339422141061746</v>
      </c>
      <c r="W16" s="451">
        <v>0.10581979340616332</v>
      </c>
      <c r="X16" s="379">
        <v>365868</v>
      </c>
      <c r="Y16" s="380">
        <v>253434</v>
      </c>
      <c r="Z16" s="380">
        <v>37478</v>
      </c>
      <c r="AA16" s="380">
        <v>37478</v>
      </c>
      <c r="AB16" s="380">
        <v>37478</v>
      </c>
      <c r="AC16" s="380">
        <v>0</v>
      </c>
      <c r="AD16" s="380">
        <v>0</v>
      </c>
      <c r="AE16" s="380">
        <v>365868</v>
      </c>
      <c r="AF16" s="381">
        <v>566805</v>
      </c>
      <c r="AG16" s="381">
        <v>151611</v>
      </c>
      <c r="AH16" s="381">
        <v>151611</v>
      </c>
      <c r="AI16" s="381">
        <v>138359</v>
      </c>
      <c r="AJ16" s="381">
        <v>125224</v>
      </c>
      <c r="AK16" s="381">
        <v>0</v>
      </c>
      <c r="AL16" s="381">
        <v>0</v>
      </c>
      <c r="AM16" s="380">
        <v>566805</v>
      </c>
      <c r="AN16" s="379">
        <v>245427</v>
      </c>
      <c r="AO16" s="380">
        <v>80988</v>
      </c>
      <c r="AP16" s="380">
        <v>80988</v>
      </c>
      <c r="AQ16" s="380">
        <v>41726</v>
      </c>
      <c r="AR16" s="380">
        <v>41726</v>
      </c>
      <c r="AS16" s="380">
        <v>0</v>
      </c>
      <c r="AT16" s="380">
        <v>0</v>
      </c>
      <c r="AU16" s="380">
        <v>245427</v>
      </c>
      <c r="AV16" s="381">
        <v>1395148</v>
      </c>
      <c r="AW16" s="380">
        <v>477422</v>
      </c>
      <c r="AX16" s="380">
        <v>345280</v>
      </c>
      <c r="AY16" s="380">
        <v>345280</v>
      </c>
      <c r="AZ16" s="380">
        <v>227165</v>
      </c>
      <c r="BA16" s="380">
        <v>0</v>
      </c>
      <c r="BB16" s="380">
        <v>0</v>
      </c>
      <c r="BC16" s="380">
        <v>1395148</v>
      </c>
      <c r="BD16" s="379">
        <v>32284</v>
      </c>
      <c r="BE16" s="380">
        <v>9183</v>
      </c>
      <c r="BF16" s="380">
        <v>8601</v>
      </c>
      <c r="BG16" s="380">
        <v>7250</v>
      </c>
      <c r="BH16" s="380">
        <v>7250</v>
      </c>
      <c r="BI16" s="380">
        <v>0</v>
      </c>
      <c r="BJ16" s="380">
        <v>0</v>
      </c>
      <c r="BK16" s="380">
        <v>32284</v>
      </c>
      <c r="BL16" s="381">
        <v>5739</v>
      </c>
      <c r="BM16" s="380">
        <v>1913</v>
      </c>
      <c r="BN16" s="380">
        <v>1913</v>
      </c>
      <c r="BO16" s="380">
        <v>1913</v>
      </c>
      <c r="BP16" s="380">
        <v>0</v>
      </c>
      <c r="BQ16" s="380">
        <v>0</v>
      </c>
      <c r="BR16" s="380">
        <v>0</v>
      </c>
      <c r="BS16" s="380">
        <v>5739</v>
      </c>
      <c r="BT16" s="379">
        <v>29761</v>
      </c>
      <c r="BU16" s="380">
        <v>7603</v>
      </c>
      <c r="BV16" s="380">
        <v>7603</v>
      </c>
      <c r="BW16" s="380">
        <v>7603</v>
      </c>
      <c r="BX16" s="380">
        <v>6954</v>
      </c>
      <c r="BY16" s="380">
        <v>0</v>
      </c>
      <c r="BZ16" s="380">
        <v>0</v>
      </c>
      <c r="CA16" s="380">
        <v>29761</v>
      </c>
      <c r="CB16" s="381">
        <v>8482.3514761229999</v>
      </c>
      <c r="CC16" s="380">
        <v>5112</v>
      </c>
      <c r="CD16" s="380">
        <v>3370</v>
      </c>
      <c r="CE16" s="380">
        <v>0</v>
      </c>
      <c r="CF16" s="380">
        <v>0</v>
      </c>
      <c r="CG16" s="380">
        <v>0</v>
      </c>
      <c r="CH16" s="380">
        <v>0</v>
      </c>
      <c r="CI16" s="380">
        <v>8482.3514761229999</v>
      </c>
    </row>
    <row r="17" spans="1:87">
      <c r="A17" s="374">
        <v>10900</v>
      </c>
      <c r="B17" s="375" t="s">
        <v>375</v>
      </c>
      <c r="C17" s="381">
        <v>-4518335</v>
      </c>
      <c r="D17" s="380">
        <v>-1358503</v>
      </c>
      <c r="E17" s="380">
        <v>-1963814</v>
      </c>
      <c r="F17" s="380">
        <v>-479734</v>
      </c>
      <c r="G17" s="380">
        <v>0</v>
      </c>
      <c r="H17" s="380">
        <v>0</v>
      </c>
      <c r="I17" s="380">
        <v>-8320386</v>
      </c>
      <c r="J17" s="446">
        <v>36085027</v>
      </c>
      <c r="K17" s="447">
        <v>42504005</v>
      </c>
      <c r="L17" s="447">
        <v>30842465</v>
      </c>
      <c r="M17" s="447">
        <v>29703750</v>
      </c>
      <c r="N17" s="447">
        <v>44333740</v>
      </c>
      <c r="O17" s="446">
        <v>3166983.5082299998</v>
      </c>
      <c r="P17" s="447">
        <v>2095657.94</v>
      </c>
      <c r="Q17" s="447">
        <v>1071325.5682299999</v>
      </c>
      <c r="R17" s="448">
        <v>6.2899999999999998E-2</v>
      </c>
      <c r="S17" s="449">
        <v>1.5195709999999999E-3</v>
      </c>
      <c r="T17" s="450">
        <v>36085027</v>
      </c>
      <c r="U17" s="450">
        <v>33317296.343402226</v>
      </c>
      <c r="V17" s="451">
        <v>1.0830718863881001</v>
      </c>
      <c r="W17" s="451">
        <v>0.10581979340616332</v>
      </c>
      <c r="X17" s="379">
        <v>6477760</v>
      </c>
      <c r="Y17" s="380">
        <v>1702891</v>
      </c>
      <c r="Z17" s="380">
        <v>1702891</v>
      </c>
      <c r="AA17" s="380">
        <v>1535989</v>
      </c>
      <c r="AB17" s="380">
        <v>1535989</v>
      </c>
      <c r="AC17" s="380">
        <v>0</v>
      </c>
      <c r="AD17" s="380">
        <v>0</v>
      </c>
      <c r="AE17" s="380">
        <v>6477760</v>
      </c>
      <c r="AF17" s="381">
        <v>1827043</v>
      </c>
      <c r="AG17" s="381">
        <v>1669445</v>
      </c>
      <c r="AH17" s="381">
        <v>78799</v>
      </c>
      <c r="AI17" s="381">
        <v>78799</v>
      </c>
      <c r="AJ17" s="381">
        <v>0</v>
      </c>
      <c r="AK17" s="381">
        <v>0</v>
      </c>
      <c r="AL17" s="381">
        <v>0</v>
      </c>
      <c r="AM17" s="380">
        <v>1827043</v>
      </c>
      <c r="AN17" s="379">
        <v>2889075</v>
      </c>
      <c r="AO17" s="380">
        <v>953357</v>
      </c>
      <c r="AP17" s="380">
        <v>953357</v>
      </c>
      <c r="AQ17" s="380">
        <v>491181</v>
      </c>
      <c r="AR17" s="380">
        <v>491181</v>
      </c>
      <c r="AS17" s="380">
        <v>0</v>
      </c>
      <c r="AT17" s="380">
        <v>0</v>
      </c>
      <c r="AU17" s="380">
        <v>2889075</v>
      </c>
      <c r="AV17" s="381">
        <v>16423146</v>
      </c>
      <c r="AW17" s="380">
        <v>5620032</v>
      </c>
      <c r="AX17" s="380">
        <v>4064505</v>
      </c>
      <c r="AY17" s="380">
        <v>4064505</v>
      </c>
      <c r="AZ17" s="380">
        <v>2674105</v>
      </c>
      <c r="BA17" s="380">
        <v>0</v>
      </c>
      <c r="BB17" s="380">
        <v>0</v>
      </c>
      <c r="BC17" s="380">
        <v>16423146</v>
      </c>
      <c r="BD17" s="379">
        <v>380038</v>
      </c>
      <c r="BE17" s="380">
        <v>108095</v>
      </c>
      <c r="BF17" s="380">
        <v>101253</v>
      </c>
      <c r="BG17" s="380">
        <v>85345</v>
      </c>
      <c r="BH17" s="380">
        <v>85345</v>
      </c>
      <c r="BI17" s="380">
        <v>0</v>
      </c>
      <c r="BJ17" s="380">
        <v>0</v>
      </c>
      <c r="BK17" s="380">
        <v>380038</v>
      </c>
      <c r="BL17" s="381">
        <v>67557</v>
      </c>
      <c r="BM17" s="380">
        <v>22519</v>
      </c>
      <c r="BN17" s="380">
        <v>22519</v>
      </c>
      <c r="BO17" s="380">
        <v>22519</v>
      </c>
      <c r="BP17" s="380">
        <v>0</v>
      </c>
      <c r="BQ17" s="380">
        <v>0</v>
      </c>
      <c r="BR17" s="380">
        <v>0</v>
      </c>
      <c r="BS17" s="380">
        <v>67557</v>
      </c>
      <c r="BT17" s="379">
        <v>350338</v>
      </c>
      <c r="BU17" s="380">
        <v>89494</v>
      </c>
      <c r="BV17" s="380">
        <v>89494</v>
      </c>
      <c r="BW17" s="380">
        <v>89494</v>
      </c>
      <c r="BX17" s="380">
        <v>81856</v>
      </c>
      <c r="BY17" s="380">
        <v>0</v>
      </c>
      <c r="BZ17" s="380">
        <v>0</v>
      </c>
      <c r="CA17" s="380">
        <v>350338</v>
      </c>
      <c r="CB17" s="381">
        <v>99850.99521429</v>
      </c>
      <c r="CC17" s="380">
        <v>60176</v>
      </c>
      <c r="CD17" s="380">
        <v>39675</v>
      </c>
      <c r="CE17" s="380">
        <v>0</v>
      </c>
      <c r="CF17" s="380">
        <v>0</v>
      </c>
      <c r="CG17" s="380">
        <v>0</v>
      </c>
      <c r="CH17" s="380">
        <v>0</v>
      </c>
      <c r="CI17" s="380">
        <v>99850.99521429</v>
      </c>
    </row>
    <row r="18" spans="1:87">
      <c r="A18" s="374">
        <v>10910</v>
      </c>
      <c r="B18" s="375" t="s">
        <v>376</v>
      </c>
      <c r="C18" s="381">
        <v>-95094</v>
      </c>
      <c r="D18" s="380">
        <v>247642</v>
      </c>
      <c r="E18" s="380">
        <v>-39938</v>
      </c>
      <c r="F18" s="380">
        <v>154345</v>
      </c>
      <c r="G18" s="380">
        <v>0</v>
      </c>
      <c r="H18" s="380">
        <v>0</v>
      </c>
      <c r="I18" s="380">
        <v>266955</v>
      </c>
      <c r="J18" s="446">
        <v>10018343</v>
      </c>
      <c r="K18" s="447">
        <v>11800454</v>
      </c>
      <c r="L18" s="447">
        <v>8562842</v>
      </c>
      <c r="M18" s="447">
        <v>8246699</v>
      </c>
      <c r="N18" s="447">
        <v>12308446</v>
      </c>
      <c r="O18" s="446">
        <v>879254.64011699997</v>
      </c>
      <c r="P18" s="447">
        <v>572729.62</v>
      </c>
      <c r="Q18" s="447">
        <v>306525.02011699998</v>
      </c>
      <c r="R18" s="448">
        <v>6.2899999999999998E-2</v>
      </c>
      <c r="S18" s="449">
        <v>4.218809E-4</v>
      </c>
      <c r="T18" s="450">
        <v>10018343</v>
      </c>
      <c r="U18" s="450">
        <v>9105399.3640699517</v>
      </c>
      <c r="V18" s="451">
        <v>1.100263986172044</v>
      </c>
      <c r="W18" s="451">
        <v>0.10581979340616332</v>
      </c>
      <c r="X18" s="379">
        <v>3868142</v>
      </c>
      <c r="Y18" s="380">
        <v>1168624</v>
      </c>
      <c r="Z18" s="380">
        <v>1075704</v>
      </c>
      <c r="AA18" s="380">
        <v>909841</v>
      </c>
      <c r="AB18" s="380">
        <v>713973</v>
      </c>
      <c r="AC18" s="380">
        <v>0</v>
      </c>
      <c r="AD18" s="380">
        <v>0</v>
      </c>
      <c r="AE18" s="380">
        <v>3868142</v>
      </c>
      <c r="AF18" s="381">
        <v>0</v>
      </c>
      <c r="AG18" s="381">
        <v>0</v>
      </c>
      <c r="AH18" s="381">
        <v>0</v>
      </c>
      <c r="AI18" s="381">
        <v>0</v>
      </c>
      <c r="AJ18" s="381">
        <v>0</v>
      </c>
      <c r="AK18" s="381">
        <v>0</v>
      </c>
      <c r="AL18" s="381">
        <v>0</v>
      </c>
      <c r="AM18" s="380">
        <v>0</v>
      </c>
      <c r="AN18" s="379">
        <v>802099</v>
      </c>
      <c r="AO18" s="380">
        <v>264682</v>
      </c>
      <c r="AP18" s="380">
        <v>264682</v>
      </c>
      <c r="AQ18" s="380">
        <v>136367</v>
      </c>
      <c r="AR18" s="380">
        <v>136367</v>
      </c>
      <c r="AS18" s="380">
        <v>0</v>
      </c>
      <c r="AT18" s="380">
        <v>0</v>
      </c>
      <c r="AU18" s="380">
        <v>802099</v>
      </c>
      <c r="AV18" s="381">
        <v>4559584</v>
      </c>
      <c r="AW18" s="380">
        <v>1560298</v>
      </c>
      <c r="AX18" s="380">
        <v>1128435</v>
      </c>
      <c r="AY18" s="380">
        <v>1128435</v>
      </c>
      <c r="AZ18" s="380">
        <v>742416</v>
      </c>
      <c r="BA18" s="380">
        <v>0</v>
      </c>
      <c r="BB18" s="380">
        <v>0</v>
      </c>
      <c r="BC18" s="380">
        <v>4559584</v>
      </c>
      <c r="BD18" s="379">
        <v>105510</v>
      </c>
      <c r="BE18" s="380">
        <v>30011</v>
      </c>
      <c r="BF18" s="380">
        <v>28111</v>
      </c>
      <c r="BG18" s="380">
        <v>23694</v>
      </c>
      <c r="BH18" s="380">
        <v>23694</v>
      </c>
      <c r="BI18" s="380">
        <v>0</v>
      </c>
      <c r="BJ18" s="380">
        <v>0</v>
      </c>
      <c r="BK18" s="380">
        <v>105510</v>
      </c>
      <c r="BL18" s="381">
        <v>18756</v>
      </c>
      <c r="BM18" s="380">
        <v>6252</v>
      </c>
      <c r="BN18" s="380">
        <v>6252</v>
      </c>
      <c r="BO18" s="380">
        <v>6252</v>
      </c>
      <c r="BP18" s="380">
        <v>0</v>
      </c>
      <c r="BQ18" s="380">
        <v>0</v>
      </c>
      <c r="BR18" s="380">
        <v>0</v>
      </c>
      <c r="BS18" s="380">
        <v>18756</v>
      </c>
      <c r="BT18" s="379">
        <v>97265</v>
      </c>
      <c r="BU18" s="380">
        <v>24846</v>
      </c>
      <c r="BV18" s="380">
        <v>24846</v>
      </c>
      <c r="BW18" s="380">
        <v>24846</v>
      </c>
      <c r="BX18" s="380">
        <v>22726</v>
      </c>
      <c r="BY18" s="380">
        <v>0</v>
      </c>
      <c r="BZ18" s="380">
        <v>0</v>
      </c>
      <c r="CA18" s="380">
        <v>97265</v>
      </c>
      <c r="CB18" s="381">
        <v>27721.789720191002</v>
      </c>
      <c r="CC18" s="380">
        <v>16707</v>
      </c>
      <c r="CD18" s="380">
        <v>11015</v>
      </c>
      <c r="CE18" s="380">
        <v>0</v>
      </c>
      <c r="CF18" s="380">
        <v>0</v>
      </c>
      <c r="CG18" s="380">
        <v>0</v>
      </c>
      <c r="CH18" s="380">
        <v>0</v>
      </c>
      <c r="CI18" s="380">
        <v>27721.789720191002</v>
      </c>
    </row>
    <row r="19" spans="1:87">
      <c r="A19" s="374">
        <v>10930</v>
      </c>
      <c r="B19" s="375" t="s">
        <v>377</v>
      </c>
      <c r="C19" s="381">
        <v>3825359</v>
      </c>
      <c r="D19" s="380">
        <v>9761097</v>
      </c>
      <c r="E19" s="380">
        <v>-5222233</v>
      </c>
      <c r="F19" s="380">
        <v>-2799535</v>
      </c>
      <c r="G19" s="380">
        <v>0</v>
      </c>
      <c r="H19" s="380">
        <v>0</v>
      </c>
      <c r="I19" s="380">
        <v>5564688</v>
      </c>
      <c r="J19" s="446">
        <v>117472883</v>
      </c>
      <c r="K19" s="447">
        <v>138369522</v>
      </c>
      <c r="L19" s="447">
        <v>100406002</v>
      </c>
      <c r="M19" s="447">
        <v>96698975</v>
      </c>
      <c r="N19" s="447">
        <v>144326129</v>
      </c>
      <c r="O19" s="446">
        <v>10309946.016311999</v>
      </c>
      <c r="P19" s="447">
        <v>6710724.4699999988</v>
      </c>
      <c r="Q19" s="447">
        <v>3599221.5463120006</v>
      </c>
      <c r="R19" s="448">
        <v>6.2899999999999998E-2</v>
      </c>
      <c r="S19" s="449">
        <v>4.9468823999999998E-3</v>
      </c>
      <c r="T19" s="450">
        <v>117472883</v>
      </c>
      <c r="U19" s="450">
        <v>106688783.30683623</v>
      </c>
      <c r="V19" s="451">
        <v>1.1010799763471739</v>
      </c>
      <c r="W19" s="451">
        <v>0.10581979340616332</v>
      </c>
      <c r="X19" s="379">
        <v>48618754</v>
      </c>
      <c r="Y19" s="380">
        <v>19470774</v>
      </c>
      <c r="Z19" s="380">
        <v>19470774</v>
      </c>
      <c r="AA19" s="380">
        <v>5914663</v>
      </c>
      <c r="AB19" s="380">
        <v>3762543</v>
      </c>
      <c r="AC19" s="380">
        <v>0</v>
      </c>
      <c r="AD19" s="380">
        <v>0</v>
      </c>
      <c r="AE19" s="380">
        <v>48618754</v>
      </c>
      <c r="AF19" s="381">
        <v>827333</v>
      </c>
      <c r="AG19" s="381">
        <v>827333</v>
      </c>
      <c r="AH19" s="381">
        <v>0</v>
      </c>
      <c r="AI19" s="381">
        <v>0</v>
      </c>
      <c r="AJ19" s="381">
        <v>0</v>
      </c>
      <c r="AK19" s="381">
        <v>0</v>
      </c>
      <c r="AL19" s="381">
        <v>0</v>
      </c>
      <c r="AM19" s="380">
        <v>827333</v>
      </c>
      <c r="AN19" s="379">
        <v>9405231</v>
      </c>
      <c r="AO19" s="380">
        <v>3103601</v>
      </c>
      <c r="AP19" s="380">
        <v>3103601</v>
      </c>
      <c r="AQ19" s="380">
        <v>1599014</v>
      </c>
      <c r="AR19" s="380">
        <v>1599014</v>
      </c>
      <c r="AS19" s="380">
        <v>0</v>
      </c>
      <c r="AT19" s="380">
        <v>0</v>
      </c>
      <c r="AU19" s="380">
        <v>9405231</v>
      </c>
      <c r="AV19" s="381">
        <v>53464675</v>
      </c>
      <c r="AW19" s="380">
        <v>18295714</v>
      </c>
      <c r="AX19" s="380">
        <v>13231778</v>
      </c>
      <c r="AY19" s="380">
        <v>13231778</v>
      </c>
      <c r="AZ19" s="380">
        <v>8705406</v>
      </c>
      <c r="BA19" s="380">
        <v>0</v>
      </c>
      <c r="BB19" s="380">
        <v>0</v>
      </c>
      <c r="BC19" s="380">
        <v>53464675</v>
      </c>
      <c r="BD19" s="379">
        <v>1237193</v>
      </c>
      <c r="BE19" s="380">
        <v>351898</v>
      </c>
      <c r="BF19" s="380">
        <v>329625</v>
      </c>
      <c r="BG19" s="380">
        <v>277835</v>
      </c>
      <c r="BH19" s="380">
        <v>277835</v>
      </c>
      <c r="BI19" s="380">
        <v>0</v>
      </c>
      <c r="BJ19" s="380">
        <v>0</v>
      </c>
      <c r="BK19" s="380">
        <v>1237193</v>
      </c>
      <c r="BL19" s="381">
        <v>219930</v>
      </c>
      <c r="BM19" s="380">
        <v>73310</v>
      </c>
      <c r="BN19" s="380">
        <v>73310</v>
      </c>
      <c r="BO19" s="380">
        <v>73310</v>
      </c>
      <c r="BP19" s="380">
        <v>0</v>
      </c>
      <c r="BQ19" s="380">
        <v>0</v>
      </c>
      <c r="BR19" s="380">
        <v>0</v>
      </c>
      <c r="BS19" s="380">
        <v>219930</v>
      </c>
      <c r="BT19" s="379">
        <v>1140506</v>
      </c>
      <c r="BU19" s="380">
        <v>291343</v>
      </c>
      <c r="BV19" s="380">
        <v>291343</v>
      </c>
      <c r="BW19" s="380">
        <v>291343</v>
      </c>
      <c r="BX19" s="380">
        <v>266478</v>
      </c>
      <c r="BY19" s="380">
        <v>0</v>
      </c>
      <c r="BZ19" s="380">
        <v>0</v>
      </c>
      <c r="CA19" s="380">
        <v>1140506</v>
      </c>
      <c r="CB19" s="381">
        <v>325059.59303517599</v>
      </c>
      <c r="CC19" s="380">
        <v>195901</v>
      </c>
      <c r="CD19" s="380">
        <v>129159</v>
      </c>
      <c r="CE19" s="380">
        <v>0</v>
      </c>
      <c r="CF19" s="380">
        <v>0</v>
      </c>
      <c r="CG19" s="380">
        <v>0</v>
      </c>
      <c r="CH19" s="380">
        <v>0</v>
      </c>
      <c r="CI19" s="380">
        <v>325059.59303517599</v>
      </c>
    </row>
    <row r="20" spans="1:87">
      <c r="A20" s="374">
        <v>10940</v>
      </c>
      <c r="B20" s="375" t="s">
        <v>378</v>
      </c>
      <c r="C20" s="381">
        <v>-1547270</v>
      </c>
      <c r="D20" s="380">
        <v>-905979</v>
      </c>
      <c r="E20" s="380">
        <v>-853517</v>
      </c>
      <c r="F20" s="380">
        <v>-380603</v>
      </c>
      <c r="G20" s="380">
        <v>0</v>
      </c>
      <c r="H20" s="380">
        <v>0</v>
      </c>
      <c r="I20" s="380">
        <v>-3687369</v>
      </c>
      <c r="J20" s="446">
        <v>15220863</v>
      </c>
      <c r="K20" s="447">
        <v>17928423</v>
      </c>
      <c r="L20" s="447">
        <v>13009521</v>
      </c>
      <c r="M20" s="447">
        <v>12529205</v>
      </c>
      <c r="N20" s="447">
        <v>18700215</v>
      </c>
      <c r="O20" s="446">
        <v>1335851.0508419999</v>
      </c>
      <c r="P20" s="447">
        <v>924399.97000000009</v>
      </c>
      <c r="Q20" s="447">
        <v>411451.08084199985</v>
      </c>
      <c r="R20" s="448">
        <v>6.2899999999999998E-2</v>
      </c>
      <c r="S20" s="449">
        <v>6.4096339999999996E-4</v>
      </c>
      <c r="T20" s="450">
        <v>15220863</v>
      </c>
      <c r="U20" s="450">
        <v>14696342.925278222</v>
      </c>
      <c r="V20" s="451">
        <v>1.0356905168441317</v>
      </c>
      <c r="W20" s="451">
        <v>0.10581979340616332</v>
      </c>
      <c r="X20" s="379">
        <v>2258683</v>
      </c>
      <c r="Y20" s="380">
        <v>610081</v>
      </c>
      <c r="Z20" s="380">
        <v>589481</v>
      </c>
      <c r="AA20" s="380">
        <v>589481</v>
      </c>
      <c r="AB20" s="380">
        <v>469640</v>
      </c>
      <c r="AC20" s="380">
        <v>0</v>
      </c>
      <c r="AD20" s="380">
        <v>0</v>
      </c>
      <c r="AE20" s="380">
        <v>2258683</v>
      </c>
      <c r="AF20" s="381">
        <v>474770</v>
      </c>
      <c r="AG20" s="381">
        <v>237385</v>
      </c>
      <c r="AH20" s="381">
        <v>237385</v>
      </c>
      <c r="AI20" s="381">
        <v>0</v>
      </c>
      <c r="AJ20" s="381">
        <v>0</v>
      </c>
      <c r="AK20" s="381">
        <v>0</v>
      </c>
      <c r="AL20" s="381">
        <v>0</v>
      </c>
      <c r="AM20" s="380">
        <v>474770</v>
      </c>
      <c r="AN20" s="379">
        <v>1218628</v>
      </c>
      <c r="AO20" s="380">
        <v>402131</v>
      </c>
      <c r="AP20" s="380">
        <v>402131</v>
      </c>
      <c r="AQ20" s="380">
        <v>207183</v>
      </c>
      <c r="AR20" s="380">
        <v>207183</v>
      </c>
      <c r="AS20" s="380">
        <v>0</v>
      </c>
      <c r="AT20" s="380">
        <v>0</v>
      </c>
      <c r="AU20" s="380">
        <v>1218628</v>
      </c>
      <c r="AV20" s="381">
        <v>6927373</v>
      </c>
      <c r="AW20" s="380">
        <v>2370560</v>
      </c>
      <c r="AX20" s="380">
        <v>1714430</v>
      </c>
      <c r="AY20" s="380">
        <v>1714430</v>
      </c>
      <c r="AZ20" s="380">
        <v>1127952</v>
      </c>
      <c r="BA20" s="380">
        <v>0</v>
      </c>
      <c r="BB20" s="380">
        <v>0</v>
      </c>
      <c r="BC20" s="380">
        <v>6927373</v>
      </c>
      <c r="BD20" s="379">
        <v>160302</v>
      </c>
      <c r="BE20" s="380">
        <v>45595</v>
      </c>
      <c r="BF20" s="380">
        <v>42709</v>
      </c>
      <c r="BG20" s="380">
        <v>35999</v>
      </c>
      <c r="BH20" s="380">
        <v>35999</v>
      </c>
      <c r="BI20" s="380">
        <v>0</v>
      </c>
      <c r="BJ20" s="380">
        <v>0</v>
      </c>
      <c r="BK20" s="380">
        <v>160302</v>
      </c>
      <c r="BL20" s="381">
        <v>28497</v>
      </c>
      <c r="BM20" s="380">
        <v>9499</v>
      </c>
      <c r="BN20" s="380">
        <v>9499</v>
      </c>
      <c r="BO20" s="380">
        <v>9499</v>
      </c>
      <c r="BP20" s="380">
        <v>0</v>
      </c>
      <c r="BQ20" s="380">
        <v>0</v>
      </c>
      <c r="BR20" s="380">
        <v>0</v>
      </c>
      <c r="BS20" s="380">
        <v>28497</v>
      </c>
      <c r="BT20" s="379">
        <v>147774</v>
      </c>
      <c r="BU20" s="380">
        <v>37749</v>
      </c>
      <c r="BV20" s="380">
        <v>37749</v>
      </c>
      <c r="BW20" s="380">
        <v>37749</v>
      </c>
      <c r="BX20" s="380">
        <v>34527</v>
      </c>
      <c r="BY20" s="380">
        <v>0</v>
      </c>
      <c r="BZ20" s="380">
        <v>0</v>
      </c>
      <c r="CA20" s="380">
        <v>147774</v>
      </c>
      <c r="CB20" s="381">
        <v>42117.698604366</v>
      </c>
      <c r="CC20" s="380">
        <v>25383</v>
      </c>
      <c r="CD20" s="380">
        <v>16735</v>
      </c>
      <c r="CE20" s="380">
        <v>0</v>
      </c>
      <c r="CF20" s="380">
        <v>0</v>
      </c>
      <c r="CG20" s="380">
        <v>0</v>
      </c>
      <c r="CH20" s="380">
        <v>0</v>
      </c>
      <c r="CI20" s="380">
        <v>42117.698604366</v>
      </c>
    </row>
    <row r="21" spans="1:87">
      <c r="A21" s="374">
        <v>10950</v>
      </c>
      <c r="B21" s="375" t="s">
        <v>379</v>
      </c>
      <c r="C21" s="381">
        <v>-1618347</v>
      </c>
      <c r="D21" s="380">
        <v>-735373</v>
      </c>
      <c r="E21" s="380">
        <v>-1419151</v>
      </c>
      <c r="F21" s="380">
        <v>-676544</v>
      </c>
      <c r="G21" s="380">
        <v>0</v>
      </c>
      <c r="H21" s="380">
        <v>0</v>
      </c>
      <c r="I21" s="380">
        <v>-4449415</v>
      </c>
      <c r="J21" s="446">
        <v>20306225</v>
      </c>
      <c r="K21" s="447">
        <v>23918394</v>
      </c>
      <c r="L21" s="447">
        <v>17356064</v>
      </c>
      <c r="M21" s="447">
        <v>16715272</v>
      </c>
      <c r="N21" s="447">
        <v>24948046</v>
      </c>
      <c r="O21" s="446">
        <v>1782165.197799</v>
      </c>
      <c r="P21" s="447">
        <v>1020909.7400000001</v>
      </c>
      <c r="Q21" s="447">
        <v>761255.45779899985</v>
      </c>
      <c r="R21" s="448">
        <v>6.2899999999999998E-2</v>
      </c>
      <c r="S21" s="449">
        <v>8.5511229999999999E-4</v>
      </c>
      <c r="T21" s="450">
        <v>20306225</v>
      </c>
      <c r="U21" s="450">
        <v>16230679.491255965</v>
      </c>
      <c r="V21" s="451">
        <v>1.2511013485873881</v>
      </c>
      <c r="W21" s="451">
        <v>0.10581979340616332</v>
      </c>
      <c r="X21" s="379">
        <v>2849848</v>
      </c>
      <c r="Y21" s="380">
        <v>943089</v>
      </c>
      <c r="Z21" s="380">
        <v>943030</v>
      </c>
      <c r="AA21" s="380">
        <v>505960</v>
      </c>
      <c r="AB21" s="380">
        <v>457769</v>
      </c>
      <c r="AC21" s="380">
        <v>0</v>
      </c>
      <c r="AD21" s="380">
        <v>0</v>
      </c>
      <c r="AE21" s="380">
        <v>2849848</v>
      </c>
      <c r="AF21" s="381">
        <v>0</v>
      </c>
      <c r="AG21" s="381">
        <v>0</v>
      </c>
      <c r="AH21" s="381">
        <v>0</v>
      </c>
      <c r="AI21" s="381">
        <v>0</v>
      </c>
      <c r="AJ21" s="381">
        <v>0</v>
      </c>
      <c r="AK21" s="381">
        <v>0</v>
      </c>
      <c r="AL21" s="381">
        <v>0</v>
      </c>
      <c r="AM21" s="380">
        <v>0</v>
      </c>
      <c r="AN21" s="379">
        <v>1625777</v>
      </c>
      <c r="AO21" s="380">
        <v>536485</v>
      </c>
      <c r="AP21" s="380">
        <v>536485</v>
      </c>
      <c r="AQ21" s="380">
        <v>276404</v>
      </c>
      <c r="AR21" s="380">
        <v>276404</v>
      </c>
      <c r="AS21" s="380">
        <v>0</v>
      </c>
      <c r="AT21" s="380">
        <v>0</v>
      </c>
      <c r="AU21" s="380">
        <v>1625777</v>
      </c>
      <c r="AV21" s="381">
        <v>9241841</v>
      </c>
      <c r="AW21" s="380">
        <v>3162576</v>
      </c>
      <c r="AX21" s="380">
        <v>2287230</v>
      </c>
      <c r="AY21" s="380">
        <v>2287230</v>
      </c>
      <c r="AZ21" s="380">
        <v>1504806</v>
      </c>
      <c r="BA21" s="380">
        <v>0</v>
      </c>
      <c r="BB21" s="380">
        <v>0</v>
      </c>
      <c r="BC21" s="380">
        <v>9241841</v>
      </c>
      <c r="BD21" s="379">
        <v>213860</v>
      </c>
      <c r="BE21" s="380">
        <v>60829</v>
      </c>
      <c r="BF21" s="380">
        <v>56979</v>
      </c>
      <c r="BG21" s="380">
        <v>48026</v>
      </c>
      <c r="BH21" s="380">
        <v>48026</v>
      </c>
      <c r="BI21" s="380">
        <v>0</v>
      </c>
      <c r="BJ21" s="380">
        <v>0</v>
      </c>
      <c r="BK21" s="380">
        <v>213860</v>
      </c>
      <c r="BL21" s="381">
        <v>38016</v>
      </c>
      <c r="BM21" s="380">
        <v>12672</v>
      </c>
      <c r="BN21" s="380">
        <v>12672</v>
      </c>
      <c r="BO21" s="380">
        <v>12672</v>
      </c>
      <c r="BP21" s="380">
        <v>0</v>
      </c>
      <c r="BQ21" s="380">
        <v>0</v>
      </c>
      <c r="BR21" s="380">
        <v>0</v>
      </c>
      <c r="BS21" s="380">
        <v>38016</v>
      </c>
      <c r="BT21" s="379">
        <v>197147</v>
      </c>
      <c r="BU21" s="380">
        <v>50361</v>
      </c>
      <c r="BV21" s="380">
        <v>50361</v>
      </c>
      <c r="BW21" s="380">
        <v>50361</v>
      </c>
      <c r="BX21" s="380">
        <v>46063</v>
      </c>
      <c r="BY21" s="380">
        <v>0</v>
      </c>
      <c r="BZ21" s="380">
        <v>0</v>
      </c>
      <c r="CA21" s="380">
        <v>197147</v>
      </c>
      <c r="CB21" s="381">
        <v>56189.420681876996</v>
      </c>
      <c r="CC21" s="380">
        <v>33863</v>
      </c>
      <c r="CD21" s="380">
        <v>22326</v>
      </c>
      <c r="CE21" s="380">
        <v>0</v>
      </c>
      <c r="CF21" s="380">
        <v>0</v>
      </c>
      <c r="CG21" s="380">
        <v>0</v>
      </c>
      <c r="CH21" s="380">
        <v>0</v>
      </c>
      <c r="CI21" s="380">
        <v>56189.420681876996</v>
      </c>
    </row>
    <row r="22" spans="1:87">
      <c r="A22" s="374">
        <v>11050</v>
      </c>
      <c r="B22" s="375" t="s">
        <v>711</v>
      </c>
      <c r="C22" s="381">
        <v>957714</v>
      </c>
      <c r="D22" s="380">
        <v>-293277</v>
      </c>
      <c r="E22" s="380">
        <v>-344783</v>
      </c>
      <c r="F22" s="380">
        <v>-270678</v>
      </c>
      <c r="G22" s="380">
        <v>0</v>
      </c>
      <c r="H22" s="380">
        <v>0</v>
      </c>
      <c r="I22" s="380">
        <v>48976</v>
      </c>
      <c r="J22" s="446">
        <v>5101688</v>
      </c>
      <c r="K22" s="447">
        <v>6009201</v>
      </c>
      <c r="L22" s="447">
        <v>4360497</v>
      </c>
      <c r="M22" s="447">
        <v>4199505</v>
      </c>
      <c r="N22" s="447">
        <v>6267888</v>
      </c>
      <c r="O22" s="446">
        <v>447746.986332</v>
      </c>
      <c r="P22" s="447">
        <v>301514.90000000002</v>
      </c>
      <c r="Q22" s="447">
        <v>146232.08633199998</v>
      </c>
      <c r="R22" s="448">
        <v>6.2899999999999998E-2</v>
      </c>
      <c r="S22" s="449">
        <v>2.1483639999999999E-4</v>
      </c>
      <c r="T22" s="450">
        <v>5101688</v>
      </c>
      <c r="U22" s="450">
        <v>4793559.618441972</v>
      </c>
      <c r="V22" s="451">
        <v>1.0642796598111735</v>
      </c>
      <c r="W22" s="451">
        <v>0.10581979340616332</v>
      </c>
      <c r="X22" s="379">
        <v>2308201</v>
      </c>
      <c r="Y22" s="380">
        <v>1712825</v>
      </c>
      <c r="Z22" s="380">
        <v>239983</v>
      </c>
      <c r="AA22" s="380">
        <v>239983</v>
      </c>
      <c r="AB22" s="380">
        <v>115410</v>
      </c>
      <c r="AC22" s="380">
        <v>0</v>
      </c>
      <c r="AD22" s="380">
        <v>0</v>
      </c>
      <c r="AE22" s="380">
        <v>2308201</v>
      </c>
      <c r="AF22" s="381">
        <v>425376</v>
      </c>
      <c r="AG22" s="381">
        <v>111582</v>
      </c>
      <c r="AH22" s="381">
        <v>111582</v>
      </c>
      <c r="AI22" s="381">
        <v>101106</v>
      </c>
      <c r="AJ22" s="381">
        <v>101106</v>
      </c>
      <c r="AK22" s="381">
        <v>0</v>
      </c>
      <c r="AL22" s="381">
        <v>0</v>
      </c>
      <c r="AM22" s="380">
        <v>425376</v>
      </c>
      <c r="AN22" s="379">
        <v>408456</v>
      </c>
      <c r="AO22" s="380">
        <v>134785</v>
      </c>
      <c r="AP22" s="380">
        <v>134785</v>
      </c>
      <c r="AQ22" s="380">
        <v>69443</v>
      </c>
      <c r="AR22" s="380">
        <v>69443</v>
      </c>
      <c r="AS22" s="380">
        <v>0</v>
      </c>
      <c r="AT22" s="380">
        <v>0</v>
      </c>
      <c r="AU22" s="380">
        <v>408456</v>
      </c>
      <c r="AV22" s="381">
        <v>2321898</v>
      </c>
      <c r="AW22" s="380">
        <v>794558</v>
      </c>
      <c r="AX22" s="380">
        <v>574638</v>
      </c>
      <c r="AY22" s="380">
        <v>574638</v>
      </c>
      <c r="AZ22" s="380">
        <v>378064</v>
      </c>
      <c r="BA22" s="380">
        <v>0</v>
      </c>
      <c r="BB22" s="380">
        <v>0</v>
      </c>
      <c r="BC22" s="380">
        <v>2321898</v>
      </c>
      <c r="BD22" s="379">
        <v>53729</v>
      </c>
      <c r="BE22" s="380">
        <v>15282</v>
      </c>
      <c r="BF22" s="380">
        <v>14315</v>
      </c>
      <c r="BG22" s="380">
        <v>12066</v>
      </c>
      <c r="BH22" s="380">
        <v>12066</v>
      </c>
      <c r="BI22" s="380">
        <v>0</v>
      </c>
      <c r="BJ22" s="380">
        <v>0</v>
      </c>
      <c r="BK22" s="380">
        <v>53729</v>
      </c>
      <c r="BL22" s="381">
        <v>9552</v>
      </c>
      <c r="BM22" s="380">
        <v>3184</v>
      </c>
      <c r="BN22" s="380">
        <v>3184</v>
      </c>
      <c r="BO22" s="380">
        <v>3184</v>
      </c>
      <c r="BP22" s="380">
        <v>0</v>
      </c>
      <c r="BQ22" s="380">
        <v>0</v>
      </c>
      <c r="BR22" s="380">
        <v>0</v>
      </c>
      <c r="BS22" s="380">
        <v>9552</v>
      </c>
      <c r="BT22" s="379">
        <v>49531</v>
      </c>
      <c r="BU22" s="380">
        <v>12653</v>
      </c>
      <c r="BV22" s="380">
        <v>12653</v>
      </c>
      <c r="BW22" s="380">
        <v>12653</v>
      </c>
      <c r="BX22" s="380">
        <v>11573</v>
      </c>
      <c r="BY22" s="380">
        <v>0</v>
      </c>
      <c r="BZ22" s="380">
        <v>0</v>
      </c>
      <c r="CA22" s="380">
        <v>49531</v>
      </c>
      <c r="CB22" s="381">
        <v>14116.897695635998</v>
      </c>
      <c r="CC22" s="380">
        <v>8508</v>
      </c>
      <c r="CD22" s="380">
        <v>5609</v>
      </c>
      <c r="CE22" s="380">
        <v>0</v>
      </c>
      <c r="CF22" s="380">
        <v>0</v>
      </c>
      <c r="CG22" s="380">
        <v>0</v>
      </c>
      <c r="CH22" s="380">
        <v>0</v>
      </c>
      <c r="CI22" s="380">
        <v>14116.897695635998</v>
      </c>
    </row>
    <row r="23" spans="1:87">
      <c r="A23" s="374">
        <v>11300</v>
      </c>
      <c r="B23" s="375" t="s">
        <v>380</v>
      </c>
      <c r="C23" s="381">
        <v>-11706337</v>
      </c>
      <c r="D23" s="380">
        <v>-6612225</v>
      </c>
      <c r="E23" s="380">
        <v>-8438202</v>
      </c>
      <c r="F23" s="380">
        <v>-4391364</v>
      </c>
      <c r="G23" s="380">
        <v>0</v>
      </c>
      <c r="H23" s="380">
        <v>0</v>
      </c>
      <c r="I23" s="380">
        <v>-31148128</v>
      </c>
      <c r="J23" s="446">
        <v>101332471</v>
      </c>
      <c r="K23" s="447">
        <v>119357976</v>
      </c>
      <c r="L23" s="447">
        <v>86610527</v>
      </c>
      <c r="M23" s="447">
        <v>83412834</v>
      </c>
      <c r="N23" s="447">
        <v>124496163</v>
      </c>
      <c r="O23" s="446">
        <v>8893391.1994800009</v>
      </c>
      <c r="P23" s="447">
        <v>5719154.1100000003</v>
      </c>
      <c r="Q23" s="447">
        <v>3174237.0894800005</v>
      </c>
      <c r="R23" s="448">
        <v>6.2899999999999998E-2</v>
      </c>
      <c r="S23" s="449">
        <v>4.267196E-3</v>
      </c>
      <c r="T23" s="450">
        <v>101332471</v>
      </c>
      <c r="U23" s="450">
        <v>90924548.648648664</v>
      </c>
      <c r="V23" s="451">
        <v>1.1144676823370299</v>
      </c>
      <c r="W23" s="451">
        <v>0.10581979340616332</v>
      </c>
      <c r="X23" s="379">
        <v>6266128</v>
      </c>
      <c r="Y23" s="380">
        <v>1863959</v>
      </c>
      <c r="Z23" s="380">
        <v>1863959</v>
      </c>
      <c r="AA23" s="380">
        <v>1269105</v>
      </c>
      <c r="AB23" s="380">
        <v>1269105</v>
      </c>
      <c r="AC23" s="380">
        <v>0</v>
      </c>
      <c r="AD23" s="380">
        <v>0</v>
      </c>
      <c r="AE23" s="380">
        <v>6266128</v>
      </c>
      <c r="AF23" s="381">
        <v>989345</v>
      </c>
      <c r="AG23" s="381">
        <v>788173</v>
      </c>
      <c r="AH23" s="381">
        <v>100586</v>
      </c>
      <c r="AI23" s="381">
        <v>100586</v>
      </c>
      <c r="AJ23" s="381">
        <v>0</v>
      </c>
      <c r="AK23" s="381">
        <v>0</v>
      </c>
      <c r="AL23" s="381">
        <v>0</v>
      </c>
      <c r="AM23" s="380">
        <v>989345</v>
      </c>
      <c r="AN23" s="379">
        <v>8112981</v>
      </c>
      <c r="AO23" s="380">
        <v>2677176</v>
      </c>
      <c r="AP23" s="380">
        <v>2677176</v>
      </c>
      <c r="AQ23" s="380">
        <v>1379314</v>
      </c>
      <c r="AR23" s="380">
        <v>1379314</v>
      </c>
      <c r="AS23" s="380">
        <v>0</v>
      </c>
      <c r="AT23" s="380">
        <v>0</v>
      </c>
      <c r="AU23" s="380">
        <v>8112981</v>
      </c>
      <c r="AV23" s="381">
        <v>46118794</v>
      </c>
      <c r="AW23" s="380">
        <v>15781939</v>
      </c>
      <c r="AX23" s="380">
        <v>11413772</v>
      </c>
      <c r="AY23" s="380">
        <v>11413772</v>
      </c>
      <c r="AZ23" s="380">
        <v>7509310</v>
      </c>
      <c r="BA23" s="380">
        <v>0</v>
      </c>
      <c r="BB23" s="380">
        <v>0</v>
      </c>
      <c r="BC23" s="380">
        <v>46118794</v>
      </c>
      <c r="BD23" s="379">
        <v>1067208</v>
      </c>
      <c r="BE23" s="380">
        <v>303549</v>
      </c>
      <c r="BF23" s="380">
        <v>284335</v>
      </c>
      <c r="BG23" s="380">
        <v>239662</v>
      </c>
      <c r="BH23" s="380">
        <v>239662</v>
      </c>
      <c r="BI23" s="380">
        <v>0</v>
      </c>
      <c r="BJ23" s="380">
        <v>0</v>
      </c>
      <c r="BK23" s="380">
        <v>1067208</v>
      </c>
      <c r="BL23" s="381">
        <v>189711</v>
      </c>
      <c r="BM23" s="380">
        <v>63237</v>
      </c>
      <c r="BN23" s="380">
        <v>63237</v>
      </c>
      <c r="BO23" s="380">
        <v>63237</v>
      </c>
      <c r="BP23" s="380">
        <v>0</v>
      </c>
      <c r="BQ23" s="380">
        <v>0</v>
      </c>
      <c r="BR23" s="380">
        <v>0</v>
      </c>
      <c r="BS23" s="380">
        <v>189711</v>
      </c>
      <c r="BT23" s="379">
        <v>983804</v>
      </c>
      <c r="BU23" s="380">
        <v>251313</v>
      </c>
      <c r="BV23" s="380">
        <v>251313</v>
      </c>
      <c r="BW23" s="380">
        <v>251313</v>
      </c>
      <c r="BX23" s="380">
        <v>229865</v>
      </c>
      <c r="BY23" s="380">
        <v>0</v>
      </c>
      <c r="BZ23" s="380">
        <v>0</v>
      </c>
      <c r="CA23" s="380">
        <v>983804</v>
      </c>
      <c r="CB23" s="381">
        <v>280397.40648804</v>
      </c>
      <c r="CC23" s="380">
        <v>168985</v>
      </c>
      <c r="CD23" s="380">
        <v>111413</v>
      </c>
      <c r="CE23" s="380">
        <v>0</v>
      </c>
      <c r="CF23" s="380">
        <v>0</v>
      </c>
      <c r="CG23" s="380">
        <v>0</v>
      </c>
      <c r="CH23" s="380">
        <v>0</v>
      </c>
      <c r="CI23" s="380">
        <v>280397.40648804</v>
      </c>
    </row>
    <row r="24" spans="1:87">
      <c r="A24" s="374">
        <v>11310</v>
      </c>
      <c r="B24" s="375" t="s">
        <v>381</v>
      </c>
      <c r="C24" s="381">
        <v>-976505</v>
      </c>
      <c r="D24" s="380">
        <v>-668330</v>
      </c>
      <c r="E24" s="380">
        <v>-869014</v>
      </c>
      <c r="F24" s="380">
        <v>-441720</v>
      </c>
      <c r="G24" s="380">
        <v>0</v>
      </c>
      <c r="H24" s="380">
        <v>0</v>
      </c>
      <c r="I24" s="380">
        <v>-2955569</v>
      </c>
      <c r="J24" s="446">
        <v>12221975</v>
      </c>
      <c r="K24" s="447">
        <v>14396078</v>
      </c>
      <c r="L24" s="447">
        <v>10446323</v>
      </c>
      <c r="M24" s="447">
        <v>10060641</v>
      </c>
      <c r="N24" s="447">
        <v>15015809</v>
      </c>
      <c r="O24" s="446">
        <v>1072655.234901</v>
      </c>
      <c r="P24" s="447">
        <v>659384.52999999991</v>
      </c>
      <c r="Q24" s="447">
        <v>413270.70490100014</v>
      </c>
      <c r="R24" s="448">
        <v>6.2899999999999998E-2</v>
      </c>
      <c r="S24" s="449">
        <v>5.1467769999999997E-4</v>
      </c>
      <c r="T24" s="450">
        <v>12221975</v>
      </c>
      <c r="U24" s="450">
        <v>10483060.890302066</v>
      </c>
      <c r="V24" s="451">
        <v>1.1658784707915426</v>
      </c>
      <c r="W24" s="451">
        <v>0.10581979340616332</v>
      </c>
      <c r="X24" s="379">
        <v>1437735</v>
      </c>
      <c r="Y24" s="380">
        <v>565180</v>
      </c>
      <c r="Z24" s="380">
        <v>341873</v>
      </c>
      <c r="AA24" s="380">
        <v>289678</v>
      </c>
      <c r="AB24" s="380">
        <v>241004</v>
      </c>
      <c r="AC24" s="380">
        <v>0</v>
      </c>
      <c r="AD24" s="380">
        <v>0</v>
      </c>
      <c r="AE24" s="380">
        <v>1437735</v>
      </c>
      <c r="AF24" s="381">
        <v>0</v>
      </c>
      <c r="AG24" s="381">
        <v>0</v>
      </c>
      <c r="AH24" s="381">
        <v>0</v>
      </c>
      <c r="AI24" s="381">
        <v>0</v>
      </c>
      <c r="AJ24" s="381">
        <v>0</v>
      </c>
      <c r="AK24" s="381">
        <v>0</v>
      </c>
      <c r="AL24" s="381">
        <v>0</v>
      </c>
      <c r="AM24" s="380">
        <v>0</v>
      </c>
      <c r="AN24" s="379">
        <v>978528</v>
      </c>
      <c r="AO24" s="380">
        <v>322901</v>
      </c>
      <c r="AP24" s="380">
        <v>322901</v>
      </c>
      <c r="AQ24" s="380">
        <v>166363</v>
      </c>
      <c r="AR24" s="380">
        <v>166363</v>
      </c>
      <c r="AS24" s="380">
        <v>0</v>
      </c>
      <c r="AT24" s="380">
        <v>0</v>
      </c>
      <c r="AU24" s="380">
        <v>978528</v>
      </c>
      <c r="AV24" s="381">
        <v>5562509</v>
      </c>
      <c r="AW24" s="380">
        <v>1903501</v>
      </c>
      <c r="AX24" s="380">
        <v>1376645</v>
      </c>
      <c r="AY24" s="380">
        <v>1376645</v>
      </c>
      <c r="AZ24" s="380">
        <v>905718</v>
      </c>
      <c r="BA24" s="380">
        <v>0</v>
      </c>
      <c r="BB24" s="380">
        <v>0</v>
      </c>
      <c r="BC24" s="380">
        <v>5562509</v>
      </c>
      <c r="BD24" s="379">
        <v>128718</v>
      </c>
      <c r="BE24" s="380">
        <v>36612</v>
      </c>
      <c r="BF24" s="380">
        <v>34294</v>
      </c>
      <c r="BG24" s="380">
        <v>28906</v>
      </c>
      <c r="BH24" s="380">
        <v>28906</v>
      </c>
      <c r="BI24" s="380">
        <v>0</v>
      </c>
      <c r="BJ24" s="380">
        <v>0</v>
      </c>
      <c r="BK24" s="380">
        <v>128718</v>
      </c>
      <c r="BL24" s="381">
        <v>22881</v>
      </c>
      <c r="BM24" s="380">
        <v>7627</v>
      </c>
      <c r="BN24" s="380">
        <v>7627</v>
      </c>
      <c r="BO24" s="380">
        <v>7627</v>
      </c>
      <c r="BP24" s="380">
        <v>0</v>
      </c>
      <c r="BQ24" s="380">
        <v>0</v>
      </c>
      <c r="BR24" s="380">
        <v>0</v>
      </c>
      <c r="BS24" s="380">
        <v>22881</v>
      </c>
      <c r="BT24" s="379">
        <v>118659</v>
      </c>
      <c r="BU24" s="380">
        <v>30312</v>
      </c>
      <c r="BV24" s="380">
        <v>30312</v>
      </c>
      <c r="BW24" s="380">
        <v>30312</v>
      </c>
      <c r="BX24" s="380">
        <v>27725</v>
      </c>
      <c r="BY24" s="380">
        <v>0</v>
      </c>
      <c r="BZ24" s="380">
        <v>0</v>
      </c>
      <c r="CA24" s="380">
        <v>118659</v>
      </c>
      <c r="CB24" s="381">
        <v>33819.466520222995</v>
      </c>
      <c r="CC24" s="380">
        <v>20382</v>
      </c>
      <c r="CD24" s="380">
        <v>13438</v>
      </c>
      <c r="CE24" s="380">
        <v>0</v>
      </c>
      <c r="CF24" s="380">
        <v>0</v>
      </c>
      <c r="CG24" s="380">
        <v>0</v>
      </c>
      <c r="CH24" s="380">
        <v>0</v>
      </c>
      <c r="CI24" s="380">
        <v>33819.466520222995</v>
      </c>
    </row>
    <row r="25" spans="1:87">
      <c r="A25" s="374">
        <v>11600</v>
      </c>
      <c r="B25" s="375" t="s">
        <v>382</v>
      </c>
      <c r="C25" s="381">
        <v>-4431163</v>
      </c>
      <c r="D25" s="380">
        <v>-1936123</v>
      </c>
      <c r="E25" s="380">
        <v>-3885196</v>
      </c>
      <c r="F25" s="380">
        <v>-2416608</v>
      </c>
      <c r="G25" s="380">
        <v>0</v>
      </c>
      <c r="H25" s="380">
        <v>0</v>
      </c>
      <c r="I25" s="380">
        <v>-12669090</v>
      </c>
      <c r="J25" s="446">
        <v>53581727</v>
      </c>
      <c r="K25" s="447">
        <v>63113101</v>
      </c>
      <c r="L25" s="447">
        <v>45797182</v>
      </c>
      <c r="M25" s="447">
        <v>44106332</v>
      </c>
      <c r="N25" s="447">
        <v>65830028</v>
      </c>
      <c r="O25" s="446">
        <v>4702572.1595339999</v>
      </c>
      <c r="P25" s="447">
        <v>2399567.37</v>
      </c>
      <c r="Q25" s="447">
        <v>2303004.7895339997</v>
      </c>
      <c r="R25" s="448">
        <v>6.2899999999999998E-2</v>
      </c>
      <c r="S25" s="449">
        <v>2.2563717999999999E-3</v>
      </c>
      <c r="T25" s="450">
        <v>53581727</v>
      </c>
      <c r="U25" s="450">
        <v>38148924.801271863</v>
      </c>
      <c r="V25" s="451">
        <v>1.4045409478542792</v>
      </c>
      <c r="W25" s="451">
        <v>0.10581979340616332</v>
      </c>
      <c r="X25" s="379">
        <v>7330442</v>
      </c>
      <c r="Y25" s="380">
        <v>2636175</v>
      </c>
      <c r="Z25" s="380">
        <v>2636175</v>
      </c>
      <c r="AA25" s="380">
        <v>1338085</v>
      </c>
      <c r="AB25" s="380">
        <v>720007</v>
      </c>
      <c r="AC25" s="380">
        <v>0</v>
      </c>
      <c r="AD25" s="380">
        <v>0</v>
      </c>
      <c r="AE25" s="380">
        <v>7330442</v>
      </c>
      <c r="AF25" s="381">
        <v>739075</v>
      </c>
      <c r="AG25" s="381">
        <v>308515</v>
      </c>
      <c r="AH25" s="381">
        <v>143520</v>
      </c>
      <c r="AI25" s="381">
        <v>143520</v>
      </c>
      <c r="AJ25" s="381">
        <v>143520</v>
      </c>
      <c r="AK25" s="381">
        <v>0</v>
      </c>
      <c r="AL25" s="381">
        <v>0</v>
      </c>
      <c r="AM25" s="380">
        <v>739075</v>
      </c>
      <c r="AN25" s="379">
        <v>4289913</v>
      </c>
      <c r="AO25" s="380">
        <v>1415615</v>
      </c>
      <c r="AP25" s="380">
        <v>1415615</v>
      </c>
      <c r="AQ25" s="380">
        <v>729342</v>
      </c>
      <c r="AR25" s="380">
        <v>729342</v>
      </c>
      <c r="AS25" s="380">
        <v>0</v>
      </c>
      <c r="AT25" s="380">
        <v>0</v>
      </c>
      <c r="AU25" s="380">
        <v>4289913</v>
      </c>
      <c r="AV25" s="381">
        <v>24386305</v>
      </c>
      <c r="AW25" s="380">
        <v>8345040</v>
      </c>
      <c r="AX25" s="380">
        <v>6035278</v>
      </c>
      <c r="AY25" s="380">
        <v>6035278</v>
      </c>
      <c r="AZ25" s="380">
        <v>3970709</v>
      </c>
      <c r="BA25" s="380">
        <v>0</v>
      </c>
      <c r="BB25" s="380">
        <v>0</v>
      </c>
      <c r="BC25" s="380">
        <v>24386305</v>
      </c>
      <c r="BD25" s="379">
        <v>564309</v>
      </c>
      <c r="BE25" s="380">
        <v>160508</v>
      </c>
      <c r="BF25" s="380">
        <v>150349</v>
      </c>
      <c r="BG25" s="380">
        <v>126726</v>
      </c>
      <c r="BH25" s="380">
        <v>126726</v>
      </c>
      <c r="BI25" s="380">
        <v>0</v>
      </c>
      <c r="BJ25" s="380">
        <v>0</v>
      </c>
      <c r="BK25" s="380">
        <v>564309</v>
      </c>
      <c r="BL25" s="381">
        <v>100314</v>
      </c>
      <c r="BM25" s="380">
        <v>33438</v>
      </c>
      <c r="BN25" s="380">
        <v>33438</v>
      </c>
      <c r="BO25" s="380">
        <v>33438</v>
      </c>
      <c r="BP25" s="380">
        <v>0</v>
      </c>
      <c r="BQ25" s="380">
        <v>0</v>
      </c>
      <c r="BR25" s="380">
        <v>0</v>
      </c>
      <c r="BS25" s="380">
        <v>100314</v>
      </c>
      <c r="BT25" s="379">
        <v>520208</v>
      </c>
      <c r="BU25" s="380">
        <v>132887</v>
      </c>
      <c r="BV25" s="380">
        <v>132887</v>
      </c>
      <c r="BW25" s="380">
        <v>132887</v>
      </c>
      <c r="BX25" s="380">
        <v>121546</v>
      </c>
      <c r="BY25" s="380">
        <v>0</v>
      </c>
      <c r="BZ25" s="380">
        <v>0</v>
      </c>
      <c r="CA25" s="380">
        <v>520208</v>
      </c>
      <c r="CB25" s="381">
        <v>148266.168414282</v>
      </c>
      <c r="CC25" s="380">
        <v>89354</v>
      </c>
      <c r="CD25" s="380">
        <v>58912</v>
      </c>
      <c r="CE25" s="380">
        <v>0</v>
      </c>
      <c r="CF25" s="380">
        <v>0</v>
      </c>
      <c r="CG25" s="380">
        <v>0</v>
      </c>
      <c r="CH25" s="380">
        <v>0</v>
      </c>
      <c r="CI25" s="380">
        <v>148266.168414282</v>
      </c>
    </row>
    <row r="26" spans="1:87">
      <c r="A26" s="374">
        <v>11900</v>
      </c>
      <c r="B26" s="375" t="s">
        <v>383</v>
      </c>
      <c r="C26" s="381">
        <v>90090</v>
      </c>
      <c r="D26" s="380">
        <v>531644</v>
      </c>
      <c r="E26" s="380">
        <v>178154</v>
      </c>
      <c r="F26" s="380">
        <v>412002</v>
      </c>
      <c r="G26" s="380">
        <v>0</v>
      </c>
      <c r="H26" s="380">
        <v>0</v>
      </c>
      <c r="I26" s="380">
        <v>1211890</v>
      </c>
      <c r="J26" s="446">
        <v>8886796</v>
      </c>
      <c r="K26" s="447">
        <v>10467622</v>
      </c>
      <c r="L26" s="447">
        <v>7595691</v>
      </c>
      <c r="M26" s="447">
        <v>7315255</v>
      </c>
      <c r="N26" s="447">
        <v>10918238</v>
      </c>
      <c r="O26" s="446">
        <v>779945.01196499995</v>
      </c>
      <c r="P26" s="447">
        <v>432490.78</v>
      </c>
      <c r="Q26" s="447">
        <v>347454.23196499993</v>
      </c>
      <c r="R26" s="448">
        <v>6.2899999999999998E-2</v>
      </c>
      <c r="S26" s="449">
        <v>3.7423049999999998E-4</v>
      </c>
      <c r="T26" s="450">
        <v>8886796</v>
      </c>
      <c r="U26" s="450">
        <v>6875847.0588235306</v>
      </c>
      <c r="V26" s="451">
        <v>1.292465629903139</v>
      </c>
      <c r="W26" s="451">
        <v>0.10581979340616332</v>
      </c>
      <c r="X26" s="379">
        <v>4461438</v>
      </c>
      <c r="Y26" s="380">
        <v>1266179</v>
      </c>
      <c r="Z26" s="380">
        <v>1266179</v>
      </c>
      <c r="AA26" s="380">
        <v>1020658</v>
      </c>
      <c r="AB26" s="380">
        <v>908422</v>
      </c>
      <c r="AC26" s="380">
        <v>0</v>
      </c>
      <c r="AD26" s="380">
        <v>0</v>
      </c>
      <c r="AE26" s="380">
        <v>4461438</v>
      </c>
      <c r="AF26" s="381">
        <v>55105</v>
      </c>
      <c r="AG26" s="381">
        <v>55105</v>
      </c>
      <c r="AH26" s="381">
        <v>0</v>
      </c>
      <c r="AI26" s="381">
        <v>0</v>
      </c>
      <c r="AJ26" s="381">
        <v>0</v>
      </c>
      <c r="AK26" s="381">
        <v>0</v>
      </c>
      <c r="AL26" s="381">
        <v>0</v>
      </c>
      <c r="AM26" s="380">
        <v>55105</v>
      </c>
      <c r="AN26" s="379">
        <v>711504</v>
      </c>
      <c r="AO26" s="380">
        <v>234787</v>
      </c>
      <c r="AP26" s="380">
        <v>234787</v>
      </c>
      <c r="AQ26" s="380">
        <v>120965</v>
      </c>
      <c r="AR26" s="380">
        <v>120965</v>
      </c>
      <c r="AS26" s="380">
        <v>0</v>
      </c>
      <c r="AT26" s="380">
        <v>0</v>
      </c>
      <c r="AU26" s="380">
        <v>711504</v>
      </c>
      <c r="AV26" s="381">
        <v>4044590</v>
      </c>
      <c r="AW26" s="380">
        <v>1384066</v>
      </c>
      <c r="AX26" s="380">
        <v>1000981</v>
      </c>
      <c r="AY26" s="380">
        <v>1000981</v>
      </c>
      <c r="AZ26" s="380">
        <v>658562</v>
      </c>
      <c r="BA26" s="380">
        <v>0</v>
      </c>
      <c r="BB26" s="380">
        <v>0</v>
      </c>
      <c r="BC26" s="380">
        <v>4044590</v>
      </c>
      <c r="BD26" s="379">
        <v>93593</v>
      </c>
      <c r="BE26" s="380">
        <v>26621</v>
      </c>
      <c r="BF26" s="380">
        <v>24936</v>
      </c>
      <c r="BG26" s="380">
        <v>21018</v>
      </c>
      <c r="BH26" s="380">
        <v>21018</v>
      </c>
      <c r="BI26" s="380">
        <v>0</v>
      </c>
      <c r="BJ26" s="380">
        <v>0</v>
      </c>
      <c r="BK26" s="380">
        <v>93593</v>
      </c>
      <c r="BL26" s="381">
        <v>16638</v>
      </c>
      <c r="BM26" s="380">
        <v>5546</v>
      </c>
      <c r="BN26" s="380">
        <v>5546</v>
      </c>
      <c r="BO26" s="380">
        <v>5546</v>
      </c>
      <c r="BP26" s="380">
        <v>0</v>
      </c>
      <c r="BQ26" s="380">
        <v>0</v>
      </c>
      <c r="BR26" s="380">
        <v>0</v>
      </c>
      <c r="BS26" s="380">
        <v>16638</v>
      </c>
      <c r="BT26" s="379">
        <v>86279</v>
      </c>
      <c r="BU26" s="380">
        <v>22040</v>
      </c>
      <c r="BV26" s="380">
        <v>22040</v>
      </c>
      <c r="BW26" s="380">
        <v>22040</v>
      </c>
      <c r="BX26" s="380">
        <v>20159</v>
      </c>
      <c r="BY26" s="380">
        <v>0</v>
      </c>
      <c r="BZ26" s="380">
        <v>0</v>
      </c>
      <c r="CA26" s="380">
        <v>86279</v>
      </c>
      <c r="CB26" s="381">
        <v>24590.682412694998</v>
      </c>
      <c r="CC26" s="380">
        <v>14820</v>
      </c>
      <c r="CD26" s="380">
        <v>9771</v>
      </c>
      <c r="CE26" s="380">
        <v>0</v>
      </c>
      <c r="CF26" s="380">
        <v>0</v>
      </c>
      <c r="CG26" s="380">
        <v>0</v>
      </c>
      <c r="CH26" s="380">
        <v>0</v>
      </c>
      <c r="CI26" s="380">
        <v>24590.682412694998</v>
      </c>
    </row>
    <row r="27" spans="1:87">
      <c r="A27" s="374">
        <v>12100</v>
      </c>
      <c r="B27" s="375" t="s">
        <v>384</v>
      </c>
      <c r="C27" s="381">
        <v>-678876</v>
      </c>
      <c r="D27" s="380">
        <v>-244671</v>
      </c>
      <c r="E27" s="380">
        <v>-344243</v>
      </c>
      <c r="F27" s="380">
        <v>-247793</v>
      </c>
      <c r="G27" s="380">
        <v>0</v>
      </c>
      <c r="H27" s="380">
        <v>0</v>
      </c>
      <c r="I27" s="380">
        <v>-1515583</v>
      </c>
      <c r="J27" s="446">
        <v>6311189</v>
      </c>
      <c r="K27" s="447">
        <v>7433853</v>
      </c>
      <c r="L27" s="447">
        <v>5394277</v>
      </c>
      <c r="M27" s="447">
        <v>5195118</v>
      </c>
      <c r="N27" s="447">
        <v>7753870</v>
      </c>
      <c r="O27" s="446">
        <v>553898.188035</v>
      </c>
      <c r="P27" s="447">
        <v>326021.89</v>
      </c>
      <c r="Q27" s="447">
        <v>227876.29803499999</v>
      </c>
      <c r="R27" s="448">
        <v>6.2899999999999998E-2</v>
      </c>
      <c r="S27" s="449">
        <v>2.6576950000000002E-4</v>
      </c>
      <c r="T27" s="450">
        <v>6311189</v>
      </c>
      <c r="U27" s="450">
        <v>5183177.9014308434</v>
      </c>
      <c r="V27" s="451">
        <v>1.2176292459994018</v>
      </c>
      <c r="W27" s="451">
        <v>0.10581979340616332</v>
      </c>
      <c r="X27" s="379">
        <v>928335</v>
      </c>
      <c r="Y27" s="380">
        <v>280864</v>
      </c>
      <c r="Z27" s="380">
        <v>280864</v>
      </c>
      <c r="AA27" s="380">
        <v>257969</v>
      </c>
      <c r="AB27" s="380">
        <v>108638</v>
      </c>
      <c r="AC27" s="380">
        <v>0</v>
      </c>
      <c r="AD27" s="380">
        <v>0</v>
      </c>
      <c r="AE27" s="380">
        <v>928335</v>
      </c>
      <c r="AF27" s="381">
        <v>175302</v>
      </c>
      <c r="AG27" s="381">
        <v>163644</v>
      </c>
      <c r="AH27" s="381">
        <v>3886</v>
      </c>
      <c r="AI27" s="381">
        <v>3886</v>
      </c>
      <c r="AJ27" s="381">
        <v>3886</v>
      </c>
      <c r="AK27" s="381">
        <v>0</v>
      </c>
      <c r="AL27" s="381">
        <v>0</v>
      </c>
      <c r="AM27" s="380">
        <v>175302</v>
      </c>
      <c r="AN27" s="379">
        <v>505293</v>
      </c>
      <c r="AO27" s="380">
        <v>166740</v>
      </c>
      <c r="AP27" s="380">
        <v>166740</v>
      </c>
      <c r="AQ27" s="380">
        <v>85906</v>
      </c>
      <c r="AR27" s="380">
        <v>85906</v>
      </c>
      <c r="AS27" s="380">
        <v>0</v>
      </c>
      <c r="AT27" s="380">
        <v>0</v>
      </c>
      <c r="AU27" s="380">
        <v>505293</v>
      </c>
      <c r="AV27" s="381">
        <v>2872371</v>
      </c>
      <c r="AW27" s="380">
        <v>982931</v>
      </c>
      <c r="AX27" s="380">
        <v>710873</v>
      </c>
      <c r="AY27" s="380">
        <v>710873</v>
      </c>
      <c r="AZ27" s="380">
        <v>467695</v>
      </c>
      <c r="BA27" s="380">
        <v>0</v>
      </c>
      <c r="BB27" s="380">
        <v>0</v>
      </c>
      <c r="BC27" s="380">
        <v>2872371</v>
      </c>
      <c r="BD27" s="379">
        <v>66469</v>
      </c>
      <c r="BE27" s="380">
        <v>18906</v>
      </c>
      <c r="BF27" s="380">
        <v>17709</v>
      </c>
      <c r="BG27" s="380">
        <v>14927</v>
      </c>
      <c r="BH27" s="380">
        <v>14927</v>
      </c>
      <c r="BI27" s="380">
        <v>0</v>
      </c>
      <c r="BJ27" s="380">
        <v>0</v>
      </c>
      <c r="BK27" s="380">
        <v>66469</v>
      </c>
      <c r="BL27" s="381">
        <v>11817</v>
      </c>
      <c r="BM27" s="380">
        <v>3939</v>
      </c>
      <c r="BN27" s="380">
        <v>3939</v>
      </c>
      <c r="BO27" s="380">
        <v>3939</v>
      </c>
      <c r="BP27" s="380">
        <v>0</v>
      </c>
      <c r="BQ27" s="380">
        <v>0</v>
      </c>
      <c r="BR27" s="380">
        <v>0</v>
      </c>
      <c r="BS27" s="380">
        <v>11817</v>
      </c>
      <c r="BT27" s="379">
        <v>61273</v>
      </c>
      <c r="BU27" s="380">
        <v>15652</v>
      </c>
      <c r="BV27" s="380">
        <v>15652</v>
      </c>
      <c r="BW27" s="380">
        <v>15652</v>
      </c>
      <c r="BX27" s="380">
        <v>14316</v>
      </c>
      <c r="BY27" s="380">
        <v>0</v>
      </c>
      <c r="BZ27" s="380">
        <v>0</v>
      </c>
      <c r="CA27" s="380">
        <v>61273</v>
      </c>
      <c r="CB27" s="381">
        <v>17463.711187305002</v>
      </c>
      <c r="CC27" s="380">
        <v>10525</v>
      </c>
      <c r="CD27" s="380">
        <v>6939</v>
      </c>
      <c r="CE27" s="380">
        <v>0</v>
      </c>
      <c r="CF27" s="380">
        <v>0</v>
      </c>
      <c r="CG27" s="380">
        <v>0</v>
      </c>
      <c r="CH27" s="380">
        <v>0</v>
      </c>
      <c r="CI27" s="380">
        <v>17463.711187305002</v>
      </c>
    </row>
    <row r="28" spans="1:87">
      <c r="A28" s="374">
        <v>12150</v>
      </c>
      <c r="B28" s="375" t="s">
        <v>385</v>
      </c>
      <c r="C28" s="381">
        <v>-219162</v>
      </c>
      <c r="D28" s="380">
        <v>-220683</v>
      </c>
      <c r="E28" s="380">
        <v>-241929</v>
      </c>
      <c r="F28" s="380">
        <v>-196609</v>
      </c>
      <c r="G28" s="380">
        <v>0</v>
      </c>
      <c r="H28" s="380">
        <v>0</v>
      </c>
      <c r="I28" s="380">
        <v>-878383</v>
      </c>
      <c r="J28" s="446">
        <v>230071</v>
      </c>
      <c r="K28" s="447">
        <v>270998</v>
      </c>
      <c r="L28" s="447">
        <v>196646</v>
      </c>
      <c r="M28" s="447">
        <v>189386</v>
      </c>
      <c r="N28" s="447">
        <v>282664</v>
      </c>
      <c r="O28" s="446">
        <v>20192.093505000001</v>
      </c>
      <c r="P28" s="447">
        <v>43813.54</v>
      </c>
      <c r="Q28" s="447">
        <v>-23621.446495</v>
      </c>
      <c r="R28" s="448">
        <v>6.2899999999999998E-2</v>
      </c>
      <c r="S28" s="449">
        <v>9.6885000000000005E-6</v>
      </c>
      <c r="T28" s="450">
        <v>230071</v>
      </c>
      <c r="U28" s="450">
        <v>696558.66454689985</v>
      </c>
      <c r="V28" s="451">
        <v>0.33029665943450359</v>
      </c>
      <c r="W28" s="451">
        <v>0.10581979340616332</v>
      </c>
      <c r="X28" s="379">
        <v>48426</v>
      </c>
      <c r="Y28" s="380">
        <v>29976</v>
      </c>
      <c r="Z28" s="380">
        <v>18450</v>
      </c>
      <c r="AA28" s="380">
        <v>0</v>
      </c>
      <c r="AB28" s="380">
        <v>0</v>
      </c>
      <c r="AC28" s="380">
        <v>0</v>
      </c>
      <c r="AD28" s="380">
        <v>0</v>
      </c>
      <c r="AE28" s="380">
        <v>48426</v>
      </c>
      <c r="AF28" s="381">
        <v>844108</v>
      </c>
      <c r="AG28" s="381">
        <v>220117</v>
      </c>
      <c r="AH28" s="381">
        <v>220117</v>
      </c>
      <c r="AI28" s="381">
        <v>220117</v>
      </c>
      <c r="AJ28" s="381">
        <v>183757</v>
      </c>
      <c r="AK28" s="381">
        <v>0</v>
      </c>
      <c r="AL28" s="381">
        <v>0</v>
      </c>
      <c r="AM28" s="380">
        <v>844108</v>
      </c>
      <c r="AN28" s="379">
        <v>18420</v>
      </c>
      <c r="AO28" s="380">
        <v>6078</v>
      </c>
      <c r="AP28" s="380">
        <v>6078</v>
      </c>
      <c r="AQ28" s="380">
        <v>3132</v>
      </c>
      <c r="AR28" s="380">
        <v>3132</v>
      </c>
      <c r="AS28" s="380">
        <v>0</v>
      </c>
      <c r="AT28" s="380">
        <v>0</v>
      </c>
      <c r="AU28" s="380">
        <v>18420</v>
      </c>
      <c r="AV28" s="381">
        <v>104711</v>
      </c>
      <c r="AW28" s="380">
        <v>35832</v>
      </c>
      <c r="AX28" s="380">
        <v>25915</v>
      </c>
      <c r="AY28" s="380">
        <v>25915</v>
      </c>
      <c r="AZ28" s="380">
        <v>17050</v>
      </c>
      <c r="BA28" s="380">
        <v>0</v>
      </c>
      <c r="BB28" s="380">
        <v>0</v>
      </c>
      <c r="BC28" s="380">
        <v>104711</v>
      </c>
      <c r="BD28" s="379">
        <v>2423</v>
      </c>
      <c r="BE28" s="380">
        <v>689</v>
      </c>
      <c r="BF28" s="380">
        <v>646</v>
      </c>
      <c r="BG28" s="380">
        <v>544</v>
      </c>
      <c r="BH28" s="380">
        <v>544</v>
      </c>
      <c r="BI28" s="380">
        <v>0</v>
      </c>
      <c r="BJ28" s="380">
        <v>0</v>
      </c>
      <c r="BK28" s="380">
        <v>2423</v>
      </c>
      <c r="BL28" s="381">
        <v>432</v>
      </c>
      <c r="BM28" s="380">
        <v>144</v>
      </c>
      <c r="BN28" s="380">
        <v>144</v>
      </c>
      <c r="BO28" s="380">
        <v>144</v>
      </c>
      <c r="BP28" s="380">
        <v>0</v>
      </c>
      <c r="BQ28" s="380">
        <v>0</v>
      </c>
      <c r="BR28" s="380">
        <v>0</v>
      </c>
      <c r="BS28" s="380">
        <v>432</v>
      </c>
      <c r="BT28" s="379">
        <v>2234</v>
      </c>
      <c r="BU28" s="380">
        <v>571</v>
      </c>
      <c r="BV28" s="380">
        <v>571</v>
      </c>
      <c r="BW28" s="380">
        <v>571</v>
      </c>
      <c r="BX28" s="380">
        <v>522</v>
      </c>
      <c r="BY28" s="380">
        <v>0</v>
      </c>
      <c r="BZ28" s="380">
        <v>0</v>
      </c>
      <c r="CA28" s="380">
        <v>2234</v>
      </c>
      <c r="CB28" s="381">
        <v>636.63123811500009</v>
      </c>
      <c r="CC28" s="380">
        <v>384</v>
      </c>
      <c r="CD28" s="380">
        <v>253</v>
      </c>
      <c r="CE28" s="380">
        <v>0</v>
      </c>
      <c r="CF28" s="380">
        <v>0</v>
      </c>
      <c r="CG28" s="380">
        <v>0</v>
      </c>
      <c r="CH28" s="380">
        <v>0</v>
      </c>
      <c r="CI28" s="380">
        <v>636.63123811500009</v>
      </c>
    </row>
    <row r="29" spans="1:87">
      <c r="A29" s="374">
        <v>12160</v>
      </c>
      <c r="B29" s="375" t="s">
        <v>386</v>
      </c>
      <c r="C29" s="381">
        <v>-4302589</v>
      </c>
      <c r="D29" s="380">
        <v>-2866373</v>
      </c>
      <c r="E29" s="380">
        <v>-3032945</v>
      </c>
      <c r="F29" s="380">
        <v>-2126316</v>
      </c>
      <c r="G29" s="380">
        <v>0</v>
      </c>
      <c r="H29" s="380">
        <v>0</v>
      </c>
      <c r="I29" s="380">
        <v>-12328223</v>
      </c>
      <c r="J29" s="446">
        <v>40646133</v>
      </c>
      <c r="K29" s="447">
        <v>47876461</v>
      </c>
      <c r="L29" s="447">
        <v>34740917</v>
      </c>
      <c r="M29" s="447">
        <v>33458269</v>
      </c>
      <c r="N29" s="447">
        <v>49937473</v>
      </c>
      <c r="O29" s="446">
        <v>3567286.5255900002</v>
      </c>
      <c r="P29" s="447">
        <v>2308903.2999999989</v>
      </c>
      <c r="Q29" s="447">
        <v>1258383.2255900013</v>
      </c>
      <c r="R29" s="448">
        <v>6.2899999999999998E-2</v>
      </c>
      <c r="S29" s="449">
        <v>1.7116430000000001E-3</v>
      </c>
      <c r="T29" s="450">
        <v>40646133</v>
      </c>
      <c r="U29" s="450">
        <v>36707524.642289333</v>
      </c>
      <c r="V29" s="451">
        <v>1.1072970295897628</v>
      </c>
      <c r="W29" s="451">
        <v>0.10581979340616332</v>
      </c>
      <c r="X29" s="379">
        <v>3527308</v>
      </c>
      <c r="Y29" s="380">
        <v>1299382</v>
      </c>
      <c r="Z29" s="380">
        <v>968068</v>
      </c>
      <c r="AA29" s="380">
        <v>968068</v>
      </c>
      <c r="AB29" s="380">
        <v>291790</v>
      </c>
      <c r="AC29" s="380">
        <v>0</v>
      </c>
      <c r="AD29" s="380">
        <v>0</v>
      </c>
      <c r="AE29" s="380">
        <v>3527308</v>
      </c>
      <c r="AF29" s="381">
        <v>1244896</v>
      </c>
      <c r="AG29" s="381">
        <v>474850</v>
      </c>
      <c r="AH29" s="381">
        <v>474850</v>
      </c>
      <c r="AI29" s="381">
        <v>147598</v>
      </c>
      <c r="AJ29" s="381">
        <v>147598</v>
      </c>
      <c r="AK29" s="381">
        <v>0</v>
      </c>
      <c r="AL29" s="381">
        <v>0</v>
      </c>
      <c r="AM29" s="380">
        <v>1244896</v>
      </c>
      <c r="AN29" s="379">
        <v>3254251</v>
      </c>
      <c r="AO29" s="380">
        <v>1073860</v>
      </c>
      <c r="AP29" s="380">
        <v>1073860</v>
      </c>
      <c r="AQ29" s="380">
        <v>553266</v>
      </c>
      <c r="AR29" s="380">
        <v>553266</v>
      </c>
      <c r="AS29" s="380">
        <v>0</v>
      </c>
      <c r="AT29" s="380">
        <v>0</v>
      </c>
      <c r="AU29" s="380">
        <v>3254251</v>
      </c>
      <c r="AV29" s="381">
        <v>18499012</v>
      </c>
      <c r="AW29" s="380">
        <v>6330397</v>
      </c>
      <c r="AX29" s="380">
        <v>4578253</v>
      </c>
      <c r="AY29" s="380">
        <v>4578253</v>
      </c>
      <c r="AZ29" s="380">
        <v>3012109</v>
      </c>
      <c r="BA29" s="380">
        <v>0</v>
      </c>
      <c r="BB29" s="380">
        <v>0</v>
      </c>
      <c r="BC29" s="380">
        <v>18499012</v>
      </c>
      <c r="BD29" s="379">
        <v>428074</v>
      </c>
      <c r="BE29" s="380">
        <v>121758</v>
      </c>
      <c r="BF29" s="380">
        <v>114052</v>
      </c>
      <c r="BG29" s="380">
        <v>96132</v>
      </c>
      <c r="BH29" s="380">
        <v>96132</v>
      </c>
      <c r="BI29" s="380">
        <v>0</v>
      </c>
      <c r="BJ29" s="380">
        <v>0</v>
      </c>
      <c r="BK29" s="380">
        <v>428074</v>
      </c>
      <c r="BL29" s="381">
        <v>76098</v>
      </c>
      <c r="BM29" s="380">
        <v>25366</v>
      </c>
      <c r="BN29" s="380">
        <v>25366</v>
      </c>
      <c r="BO29" s="380">
        <v>25366</v>
      </c>
      <c r="BP29" s="380">
        <v>0</v>
      </c>
      <c r="BQ29" s="380">
        <v>0</v>
      </c>
      <c r="BR29" s="380">
        <v>0</v>
      </c>
      <c r="BS29" s="380">
        <v>76098</v>
      </c>
      <c r="BT29" s="379">
        <v>394620</v>
      </c>
      <c r="BU29" s="380">
        <v>100806</v>
      </c>
      <c r="BV29" s="380">
        <v>100806</v>
      </c>
      <c r="BW29" s="380">
        <v>100806</v>
      </c>
      <c r="BX29" s="380">
        <v>92203</v>
      </c>
      <c r="BY29" s="380">
        <v>0</v>
      </c>
      <c r="BZ29" s="380">
        <v>0</v>
      </c>
      <c r="CA29" s="380">
        <v>394620</v>
      </c>
      <c r="CB29" s="381">
        <v>112472.04441357001</v>
      </c>
      <c r="CC29" s="380">
        <v>67783</v>
      </c>
      <c r="CD29" s="380">
        <v>44689</v>
      </c>
      <c r="CE29" s="380">
        <v>0</v>
      </c>
      <c r="CF29" s="380">
        <v>0</v>
      </c>
      <c r="CG29" s="380">
        <v>0</v>
      </c>
      <c r="CH29" s="380">
        <v>0</v>
      </c>
      <c r="CI29" s="380">
        <v>112472.04441357001</v>
      </c>
    </row>
    <row r="30" spans="1:87">
      <c r="A30" s="374">
        <v>12220</v>
      </c>
      <c r="B30" s="375" t="s">
        <v>387</v>
      </c>
      <c r="C30" s="381">
        <v>-117503500</v>
      </c>
      <c r="D30" s="380">
        <v>-74734639</v>
      </c>
      <c r="E30" s="380">
        <v>-88944182</v>
      </c>
      <c r="F30" s="380">
        <v>-50549298</v>
      </c>
      <c r="G30" s="380">
        <v>0</v>
      </c>
      <c r="H30" s="380">
        <v>0</v>
      </c>
      <c r="I30" s="380">
        <v>-331731619</v>
      </c>
      <c r="J30" s="446">
        <v>1017996499</v>
      </c>
      <c r="K30" s="447">
        <v>1199082587</v>
      </c>
      <c r="L30" s="447">
        <v>870098325</v>
      </c>
      <c r="M30" s="447">
        <v>837973966</v>
      </c>
      <c r="N30" s="447">
        <v>1250701353</v>
      </c>
      <c r="O30" s="446">
        <v>89343929.142089993</v>
      </c>
      <c r="P30" s="447">
        <v>54054517.380000003</v>
      </c>
      <c r="Q30" s="447">
        <v>35289411.76208999</v>
      </c>
      <c r="R30" s="448">
        <v>6.2899999999999998E-2</v>
      </c>
      <c r="S30" s="449">
        <v>4.2868692999999999E-2</v>
      </c>
      <c r="T30" s="450">
        <v>1017996499</v>
      </c>
      <c r="U30" s="450">
        <v>859372295.38950717</v>
      </c>
      <c r="V30" s="451">
        <v>1.184581472385722</v>
      </c>
      <c r="W30" s="451">
        <v>0.10581979340616332</v>
      </c>
      <c r="X30" s="379">
        <v>127997024</v>
      </c>
      <c r="Y30" s="380">
        <v>34357088</v>
      </c>
      <c r="Z30" s="380">
        <v>32857538</v>
      </c>
      <c r="AA30" s="380">
        <v>31015985</v>
      </c>
      <c r="AB30" s="380">
        <v>29766413</v>
      </c>
      <c r="AC30" s="380">
        <v>0</v>
      </c>
      <c r="AD30" s="380">
        <v>0</v>
      </c>
      <c r="AE30" s="380">
        <v>127997024</v>
      </c>
      <c r="AF30" s="381">
        <v>93800220</v>
      </c>
      <c r="AG30" s="381">
        <v>23450055</v>
      </c>
      <c r="AH30" s="381">
        <v>23450055</v>
      </c>
      <c r="AI30" s="381">
        <v>23450055</v>
      </c>
      <c r="AJ30" s="381">
        <v>23450055</v>
      </c>
      <c r="AK30" s="381">
        <v>0</v>
      </c>
      <c r="AL30" s="381">
        <v>0</v>
      </c>
      <c r="AM30" s="380">
        <v>93800220</v>
      </c>
      <c r="AN30" s="379">
        <v>81503846</v>
      </c>
      <c r="AO30" s="380">
        <v>26895189</v>
      </c>
      <c r="AP30" s="380">
        <v>26895189</v>
      </c>
      <c r="AQ30" s="380">
        <v>13856734</v>
      </c>
      <c r="AR30" s="380">
        <v>13856734</v>
      </c>
      <c r="AS30" s="380">
        <v>0</v>
      </c>
      <c r="AT30" s="380">
        <v>0</v>
      </c>
      <c r="AU30" s="380">
        <v>81503846</v>
      </c>
      <c r="AV30" s="381">
        <v>463314177</v>
      </c>
      <c r="AW30" s="380">
        <v>158546994</v>
      </c>
      <c r="AX30" s="380">
        <v>114663940</v>
      </c>
      <c r="AY30" s="380">
        <v>114663940</v>
      </c>
      <c r="AZ30" s="380">
        <v>75439303</v>
      </c>
      <c r="BA30" s="380">
        <v>0</v>
      </c>
      <c r="BB30" s="380">
        <v>0</v>
      </c>
      <c r="BC30" s="380">
        <v>463314177</v>
      </c>
      <c r="BD30" s="379">
        <v>10721274</v>
      </c>
      <c r="BE30" s="380">
        <v>3049480</v>
      </c>
      <c r="BF30" s="380">
        <v>2856464</v>
      </c>
      <c r="BG30" s="380">
        <v>2407665</v>
      </c>
      <c r="BH30" s="380">
        <v>2407665</v>
      </c>
      <c r="BI30" s="380">
        <v>0</v>
      </c>
      <c r="BJ30" s="380">
        <v>0</v>
      </c>
      <c r="BK30" s="380">
        <v>10721274</v>
      </c>
      <c r="BL30" s="381">
        <v>1905867</v>
      </c>
      <c r="BM30" s="380">
        <v>635289</v>
      </c>
      <c r="BN30" s="380">
        <v>635289</v>
      </c>
      <c r="BO30" s="380">
        <v>635289</v>
      </c>
      <c r="BP30" s="380">
        <v>0</v>
      </c>
      <c r="BQ30" s="380">
        <v>0</v>
      </c>
      <c r="BR30" s="380">
        <v>0</v>
      </c>
      <c r="BS30" s="380">
        <v>1905867</v>
      </c>
      <c r="BT30" s="379">
        <v>9883400</v>
      </c>
      <c r="BU30" s="380">
        <v>2524717</v>
      </c>
      <c r="BV30" s="380">
        <v>2524717</v>
      </c>
      <c r="BW30" s="380">
        <v>2524717</v>
      </c>
      <c r="BX30" s="380">
        <v>2309249</v>
      </c>
      <c r="BY30" s="380">
        <v>0</v>
      </c>
      <c r="BZ30" s="380">
        <v>0</v>
      </c>
      <c r="CA30" s="380">
        <v>9883400</v>
      </c>
      <c r="CB30" s="381">
        <v>2816901.3883430702</v>
      </c>
      <c r="CC30" s="380">
        <v>1697637</v>
      </c>
      <c r="CD30" s="380">
        <v>1119264</v>
      </c>
      <c r="CE30" s="380">
        <v>0</v>
      </c>
      <c r="CF30" s="380">
        <v>0</v>
      </c>
      <c r="CG30" s="380">
        <v>0</v>
      </c>
      <c r="CH30" s="380">
        <v>0</v>
      </c>
      <c r="CI30" s="380">
        <v>2816901.3883430702</v>
      </c>
    </row>
    <row r="31" spans="1:87">
      <c r="A31" s="374">
        <v>12510</v>
      </c>
      <c r="B31" s="375" t="s">
        <v>388</v>
      </c>
      <c r="C31" s="381">
        <v>-13652229</v>
      </c>
      <c r="D31" s="380">
        <v>-4758230</v>
      </c>
      <c r="E31" s="380">
        <v>-5469854</v>
      </c>
      <c r="F31" s="380">
        <v>-836863</v>
      </c>
      <c r="G31" s="380">
        <v>0</v>
      </c>
      <c r="H31" s="380">
        <v>0</v>
      </c>
      <c r="I31" s="380">
        <v>-24717176</v>
      </c>
      <c r="J31" s="446">
        <v>103655217</v>
      </c>
      <c r="K31" s="447">
        <v>122093903</v>
      </c>
      <c r="L31" s="447">
        <v>88595816</v>
      </c>
      <c r="M31" s="447">
        <v>85324825</v>
      </c>
      <c r="N31" s="447">
        <v>127349868</v>
      </c>
      <c r="O31" s="446">
        <v>9097245.7903439999</v>
      </c>
      <c r="P31" s="447">
        <v>6308257.8499999987</v>
      </c>
      <c r="Q31" s="447">
        <v>2788987.9403440012</v>
      </c>
      <c r="R31" s="448">
        <v>6.2899999999999998E-2</v>
      </c>
      <c r="S31" s="449">
        <v>4.3650088000000004E-3</v>
      </c>
      <c r="T31" s="450">
        <v>103655217</v>
      </c>
      <c r="U31" s="450">
        <v>100290267.88553257</v>
      </c>
      <c r="V31" s="451">
        <v>1.0335521001729504</v>
      </c>
      <c r="W31" s="451">
        <v>0.10581979340616332</v>
      </c>
      <c r="X31" s="379">
        <v>19813420</v>
      </c>
      <c r="Y31" s="380">
        <v>4953355</v>
      </c>
      <c r="Z31" s="380">
        <v>4953355</v>
      </c>
      <c r="AA31" s="380">
        <v>4953355</v>
      </c>
      <c r="AB31" s="380">
        <v>4953355</v>
      </c>
      <c r="AC31" s="380">
        <v>0</v>
      </c>
      <c r="AD31" s="380">
        <v>0</v>
      </c>
      <c r="AE31" s="380">
        <v>19813420</v>
      </c>
      <c r="AF31" s="381">
        <v>7270754</v>
      </c>
      <c r="AG31" s="381">
        <v>5530469</v>
      </c>
      <c r="AH31" s="381">
        <v>1144002</v>
      </c>
      <c r="AI31" s="381">
        <v>596283</v>
      </c>
      <c r="AJ31" s="381">
        <v>0</v>
      </c>
      <c r="AK31" s="381">
        <v>0</v>
      </c>
      <c r="AL31" s="381">
        <v>0</v>
      </c>
      <c r="AM31" s="380">
        <v>7270754</v>
      </c>
      <c r="AN31" s="379">
        <v>8298947</v>
      </c>
      <c r="AO31" s="380">
        <v>2738543</v>
      </c>
      <c r="AP31" s="380">
        <v>2738543</v>
      </c>
      <c r="AQ31" s="380">
        <v>1410931</v>
      </c>
      <c r="AR31" s="380">
        <v>1410931</v>
      </c>
      <c r="AS31" s="380">
        <v>0</v>
      </c>
      <c r="AT31" s="380">
        <v>0</v>
      </c>
      <c r="AU31" s="380">
        <v>8298947</v>
      </c>
      <c r="AV31" s="381">
        <v>47175930</v>
      </c>
      <c r="AW31" s="380">
        <v>16143693</v>
      </c>
      <c r="AX31" s="380">
        <v>11675399</v>
      </c>
      <c r="AY31" s="380">
        <v>11675399</v>
      </c>
      <c r="AZ31" s="380">
        <v>7681438</v>
      </c>
      <c r="BA31" s="380">
        <v>0</v>
      </c>
      <c r="BB31" s="380">
        <v>0</v>
      </c>
      <c r="BC31" s="380">
        <v>47175930</v>
      </c>
      <c r="BD31" s="379">
        <v>1091670</v>
      </c>
      <c r="BE31" s="380">
        <v>310507</v>
      </c>
      <c r="BF31" s="380">
        <v>290853</v>
      </c>
      <c r="BG31" s="380">
        <v>245155</v>
      </c>
      <c r="BH31" s="380">
        <v>245155</v>
      </c>
      <c r="BI31" s="380">
        <v>0</v>
      </c>
      <c r="BJ31" s="380">
        <v>0</v>
      </c>
      <c r="BK31" s="380">
        <v>1091670</v>
      </c>
      <c r="BL31" s="381">
        <v>194061</v>
      </c>
      <c r="BM31" s="380">
        <v>64687</v>
      </c>
      <c r="BN31" s="380">
        <v>64687</v>
      </c>
      <c r="BO31" s="380">
        <v>64687</v>
      </c>
      <c r="BP31" s="380">
        <v>0</v>
      </c>
      <c r="BQ31" s="380">
        <v>0</v>
      </c>
      <c r="BR31" s="380">
        <v>0</v>
      </c>
      <c r="BS31" s="380">
        <v>194061</v>
      </c>
      <c r="BT31" s="379">
        <v>1006355</v>
      </c>
      <c r="BU31" s="380">
        <v>257074</v>
      </c>
      <c r="BV31" s="380">
        <v>257074</v>
      </c>
      <c r="BW31" s="380">
        <v>257074</v>
      </c>
      <c r="BX31" s="380">
        <v>235134</v>
      </c>
      <c r="BY31" s="380">
        <v>0</v>
      </c>
      <c r="BZ31" s="380">
        <v>0</v>
      </c>
      <c r="CA31" s="380">
        <v>1006355</v>
      </c>
      <c r="CB31" s="381">
        <v>286824.68459791201</v>
      </c>
      <c r="CC31" s="380">
        <v>172858</v>
      </c>
      <c r="CD31" s="380">
        <v>113967</v>
      </c>
      <c r="CE31" s="380">
        <v>0</v>
      </c>
      <c r="CF31" s="380">
        <v>0</v>
      </c>
      <c r="CG31" s="380">
        <v>0</v>
      </c>
      <c r="CH31" s="380">
        <v>0</v>
      </c>
      <c r="CI31" s="380">
        <v>286824.68459791201</v>
      </c>
    </row>
    <row r="32" spans="1:87">
      <c r="A32" s="374">
        <v>12600</v>
      </c>
      <c r="B32" s="375" t="s">
        <v>389</v>
      </c>
      <c r="C32" s="381">
        <v>-1455582</v>
      </c>
      <c r="D32" s="380">
        <v>-3026008</v>
      </c>
      <c r="E32" s="380">
        <v>-3775487</v>
      </c>
      <c r="F32" s="380">
        <v>-2405973</v>
      </c>
      <c r="G32" s="380">
        <v>0</v>
      </c>
      <c r="H32" s="380">
        <v>0</v>
      </c>
      <c r="I32" s="380">
        <v>-10663050</v>
      </c>
      <c r="J32" s="446">
        <v>40667063</v>
      </c>
      <c r="K32" s="447">
        <v>47901115</v>
      </c>
      <c r="L32" s="447">
        <v>34758807</v>
      </c>
      <c r="M32" s="447">
        <v>33475498</v>
      </c>
      <c r="N32" s="447">
        <v>49963188</v>
      </c>
      <c r="O32" s="446">
        <v>3569123.4777719998</v>
      </c>
      <c r="P32" s="447">
        <v>2377041.35</v>
      </c>
      <c r="Q32" s="447">
        <v>1192082.1277719997</v>
      </c>
      <c r="R32" s="448">
        <v>6.2899999999999998E-2</v>
      </c>
      <c r="S32" s="449">
        <v>1.7125243999999999E-3</v>
      </c>
      <c r="T32" s="450">
        <v>40667063</v>
      </c>
      <c r="U32" s="450">
        <v>37790800.476947539</v>
      </c>
      <c r="V32" s="451">
        <v>1.0761101243358682</v>
      </c>
      <c r="W32" s="451">
        <v>0.10581979340616332</v>
      </c>
      <c r="X32" s="379">
        <v>4952781</v>
      </c>
      <c r="Y32" s="380">
        <v>3923598</v>
      </c>
      <c r="Z32" s="380">
        <v>584731</v>
      </c>
      <c r="AA32" s="380">
        <v>329330</v>
      </c>
      <c r="AB32" s="380">
        <v>115122</v>
      </c>
      <c r="AC32" s="380">
        <v>0</v>
      </c>
      <c r="AD32" s="380">
        <v>0</v>
      </c>
      <c r="AE32" s="380">
        <v>4952781</v>
      </c>
      <c r="AF32" s="381">
        <v>997672</v>
      </c>
      <c r="AG32" s="381">
        <v>249418</v>
      </c>
      <c r="AH32" s="381">
        <v>249418</v>
      </c>
      <c r="AI32" s="381">
        <v>249418</v>
      </c>
      <c r="AJ32" s="381">
        <v>249418</v>
      </c>
      <c r="AK32" s="381">
        <v>0</v>
      </c>
      <c r="AL32" s="381">
        <v>0</v>
      </c>
      <c r="AM32" s="380">
        <v>997672</v>
      </c>
      <c r="AN32" s="379">
        <v>3255927</v>
      </c>
      <c r="AO32" s="380">
        <v>1074413</v>
      </c>
      <c r="AP32" s="380">
        <v>1074413</v>
      </c>
      <c r="AQ32" s="380">
        <v>553551</v>
      </c>
      <c r="AR32" s="380">
        <v>553551</v>
      </c>
      <c r="AS32" s="380">
        <v>0</v>
      </c>
      <c r="AT32" s="380">
        <v>0</v>
      </c>
      <c r="AU32" s="380">
        <v>3255927</v>
      </c>
      <c r="AV32" s="381">
        <v>18508538</v>
      </c>
      <c r="AW32" s="380">
        <v>6333657</v>
      </c>
      <c r="AX32" s="380">
        <v>4580611</v>
      </c>
      <c r="AY32" s="380">
        <v>4580611</v>
      </c>
      <c r="AZ32" s="380">
        <v>3013660</v>
      </c>
      <c r="BA32" s="380">
        <v>0</v>
      </c>
      <c r="BB32" s="380">
        <v>0</v>
      </c>
      <c r="BC32" s="380">
        <v>18508538</v>
      </c>
      <c r="BD32" s="379">
        <v>428295</v>
      </c>
      <c r="BE32" s="380">
        <v>121821</v>
      </c>
      <c r="BF32" s="380">
        <v>114110</v>
      </c>
      <c r="BG32" s="380">
        <v>96182</v>
      </c>
      <c r="BH32" s="380">
        <v>96182</v>
      </c>
      <c r="BI32" s="380">
        <v>0</v>
      </c>
      <c r="BJ32" s="380">
        <v>0</v>
      </c>
      <c r="BK32" s="380">
        <v>428295</v>
      </c>
      <c r="BL32" s="381">
        <v>76137</v>
      </c>
      <c r="BM32" s="380">
        <v>25379</v>
      </c>
      <c r="BN32" s="380">
        <v>25379</v>
      </c>
      <c r="BO32" s="380">
        <v>25379</v>
      </c>
      <c r="BP32" s="380">
        <v>0</v>
      </c>
      <c r="BQ32" s="380">
        <v>0</v>
      </c>
      <c r="BR32" s="380">
        <v>0</v>
      </c>
      <c r="BS32" s="380">
        <v>76137</v>
      </c>
      <c r="BT32" s="379">
        <v>394823</v>
      </c>
      <c r="BU32" s="380">
        <v>100858</v>
      </c>
      <c r="BV32" s="380">
        <v>100858</v>
      </c>
      <c r="BW32" s="380">
        <v>100858</v>
      </c>
      <c r="BX32" s="380">
        <v>92250</v>
      </c>
      <c r="BY32" s="380">
        <v>0</v>
      </c>
      <c r="BZ32" s="380">
        <v>0</v>
      </c>
      <c r="CA32" s="380">
        <v>394823</v>
      </c>
      <c r="CB32" s="381">
        <v>112529.96119875599</v>
      </c>
      <c r="CC32" s="380">
        <v>67817</v>
      </c>
      <c r="CD32" s="380">
        <v>44713</v>
      </c>
      <c r="CE32" s="380">
        <v>0</v>
      </c>
      <c r="CF32" s="380">
        <v>0</v>
      </c>
      <c r="CG32" s="380">
        <v>0</v>
      </c>
      <c r="CH32" s="380">
        <v>0</v>
      </c>
      <c r="CI32" s="380">
        <v>112529.96119875599</v>
      </c>
    </row>
    <row r="33" spans="1:87">
      <c r="A33" s="374">
        <v>12700</v>
      </c>
      <c r="B33" s="375" t="s">
        <v>390</v>
      </c>
      <c r="C33" s="381">
        <v>-2652880</v>
      </c>
      <c r="D33" s="380">
        <v>-1978456</v>
      </c>
      <c r="E33" s="380">
        <v>-2255193</v>
      </c>
      <c r="F33" s="380">
        <v>-1142181</v>
      </c>
      <c r="G33" s="380">
        <v>0</v>
      </c>
      <c r="H33" s="380">
        <v>0</v>
      </c>
      <c r="I33" s="380">
        <v>-8028710</v>
      </c>
      <c r="J33" s="446">
        <v>22606723</v>
      </c>
      <c r="K33" s="447">
        <v>26628115</v>
      </c>
      <c r="L33" s="447">
        <v>19322337</v>
      </c>
      <c r="M33" s="447">
        <v>18608949</v>
      </c>
      <c r="N33" s="447">
        <v>27774416</v>
      </c>
      <c r="O33" s="446">
        <v>1984067.1672660001</v>
      </c>
      <c r="P33" s="447">
        <v>1401418.84</v>
      </c>
      <c r="Q33" s="447">
        <v>582648.32726599998</v>
      </c>
      <c r="R33" s="448">
        <v>6.2899999999999998E-2</v>
      </c>
      <c r="S33" s="449">
        <v>9.5198820000000003E-4</v>
      </c>
      <c r="T33" s="450">
        <v>22606723</v>
      </c>
      <c r="U33" s="450">
        <v>22280108.744038157</v>
      </c>
      <c r="V33" s="451">
        <v>1.0146594551989896</v>
      </c>
      <c r="W33" s="451">
        <v>0.10581979340616332</v>
      </c>
      <c r="X33" s="379">
        <v>795364</v>
      </c>
      <c r="Y33" s="380">
        <v>431367</v>
      </c>
      <c r="Z33" s="380">
        <v>122719</v>
      </c>
      <c r="AA33" s="380">
        <v>120639</v>
      </c>
      <c r="AB33" s="380">
        <v>120639</v>
      </c>
      <c r="AC33" s="380">
        <v>0</v>
      </c>
      <c r="AD33" s="380">
        <v>0</v>
      </c>
      <c r="AE33" s="380">
        <v>795364</v>
      </c>
      <c r="AF33" s="381">
        <v>697875</v>
      </c>
      <c r="AG33" s="381">
        <v>232625</v>
      </c>
      <c r="AH33" s="381">
        <v>232625</v>
      </c>
      <c r="AI33" s="381">
        <v>232625</v>
      </c>
      <c r="AJ33" s="381">
        <v>0</v>
      </c>
      <c r="AK33" s="381">
        <v>0</v>
      </c>
      <c r="AL33" s="381">
        <v>0</v>
      </c>
      <c r="AM33" s="380">
        <v>697875</v>
      </c>
      <c r="AN33" s="379">
        <v>1809962</v>
      </c>
      <c r="AO33" s="380">
        <v>597263</v>
      </c>
      <c r="AP33" s="380">
        <v>597263</v>
      </c>
      <c r="AQ33" s="380">
        <v>307717</v>
      </c>
      <c r="AR33" s="380">
        <v>307717</v>
      </c>
      <c r="AS33" s="380">
        <v>0</v>
      </c>
      <c r="AT33" s="380">
        <v>0</v>
      </c>
      <c r="AU33" s="380">
        <v>1809962</v>
      </c>
      <c r="AV33" s="381">
        <v>10288852</v>
      </c>
      <c r="AW33" s="380">
        <v>3520865</v>
      </c>
      <c r="AX33" s="380">
        <v>2546350</v>
      </c>
      <c r="AY33" s="380">
        <v>2546350</v>
      </c>
      <c r="AZ33" s="380">
        <v>1675286</v>
      </c>
      <c r="BA33" s="380">
        <v>0</v>
      </c>
      <c r="BB33" s="380">
        <v>0</v>
      </c>
      <c r="BC33" s="380">
        <v>10288852</v>
      </c>
      <c r="BD33" s="379">
        <v>238088</v>
      </c>
      <c r="BE33" s="380">
        <v>67720</v>
      </c>
      <c r="BF33" s="380">
        <v>63434</v>
      </c>
      <c r="BG33" s="380">
        <v>53467</v>
      </c>
      <c r="BH33" s="380">
        <v>53467</v>
      </c>
      <c r="BI33" s="380">
        <v>0</v>
      </c>
      <c r="BJ33" s="380">
        <v>0</v>
      </c>
      <c r="BK33" s="380">
        <v>238088</v>
      </c>
      <c r="BL33" s="381">
        <v>42324</v>
      </c>
      <c r="BM33" s="380">
        <v>14108</v>
      </c>
      <c r="BN33" s="380">
        <v>14108</v>
      </c>
      <c r="BO33" s="380">
        <v>14108</v>
      </c>
      <c r="BP33" s="380">
        <v>0</v>
      </c>
      <c r="BQ33" s="380">
        <v>0</v>
      </c>
      <c r="BR33" s="380">
        <v>0</v>
      </c>
      <c r="BS33" s="380">
        <v>42324</v>
      </c>
      <c r="BT33" s="379">
        <v>219481</v>
      </c>
      <c r="BU33" s="380">
        <v>56067</v>
      </c>
      <c r="BV33" s="380">
        <v>56067</v>
      </c>
      <c r="BW33" s="380">
        <v>56067</v>
      </c>
      <c r="BX33" s="380">
        <v>51282</v>
      </c>
      <c r="BY33" s="380">
        <v>0</v>
      </c>
      <c r="BZ33" s="380">
        <v>0</v>
      </c>
      <c r="CA33" s="380">
        <v>219481</v>
      </c>
      <c r="CB33" s="381">
        <v>62555.135102118002</v>
      </c>
      <c r="CC33" s="380">
        <v>37700</v>
      </c>
      <c r="CD33" s="380">
        <v>24856</v>
      </c>
      <c r="CE33" s="380">
        <v>0</v>
      </c>
      <c r="CF33" s="380">
        <v>0</v>
      </c>
      <c r="CG33" s="380">
        <v>0</v>
      </c>
      <c r="CH33" s="380">
        <v>0</v>
      </c>
      <c r="CI33" s="380">
        <v>62555.135102118002</v>
      </c>
    </row>
    <row r="34" spans="1:87">
      <c r="A34" s="374">
        <v>13500</v>
      </c>
      <c r="B34" s="375" t="s">
        <v>391</v>
      </c>
      <c r="C34" s="381">
        <v>-11528543</v>
      </c>
      <c r="D34" s="380">
        <v>-7432062</v>
      </c>
      <c r="E34" s="380">
        <v>-7805775</v>
      </c>
      <c r="F34" s="380">
        <v>-4326550</v>
      </c>
      <c r="G34" s="380">
        <v>0</v>
      </c>
      <c r="H34" s="380">
        <v>0</v>
      </c>
      <c r="I34" s="380">
        <v>-31092930</v>
      </c>
      <c r="J34" s="446">
        <v>92618122</v>
      </c>
      <c r="K34" s="447">
        <v>109093477</v>
      </c>
      <c r="L34" s="447">
        <v>79162230</v>
      </c>
      <c r="M34" s="447">
        <v>76239530</v>
      </c>
      <c r="N34" s="447">
        <v>113789793</v>
      </c>
      <c r="O34" s="446">
        <v>8128580.9311620006</v>
      </c>
      <c r="P34" s="447">
        <v>5009922.2</v>
      </c>
      <c r="Q34" s="447">
        <v>3118658.7311620004</v>
      </c>
      <c r="R34" s="448">
        <v>6.2899999999999998E-2</v>
      </c>
      <c r="S34" s="449">
        <v>3.9002274000000002E-3</v>
      </c>
      <c r="T34" s="450">
        <v>92618122</v>
      </c>
      <c r="U34" s="450">
        <v>79649001.589825124</v>
      </c>
      <c r="V34" s="451">
        <v>1.1628284115469896</v>
      </c>
      <c r="W34" s="451">
        <v>0.10581979340616332</v>
      </c>
      <c r="X34" s="379">
        <v>5335353</v>
      </c>
      <c r="Y34" s="380">
        <v>1365753</v>
      </c>
      <c r="Z34" s="380">
        <v>1365753</v>
      </c>
      <c r="AA34" s="380">
        <v>1365753</v>
      </c>
      <c r="AB34" s="380">
        <v>1238094</v>
      </c>
      <c r="AC34" s="380">
        <v>0</v>
      </c>
      <c r="AD34" s="380">
        <v>0</v>
      </c>
      <c r="AE34" s="380">
        <v>5335353</v>
      </c>
      <c r="AF34" s="381">
        <v>3135828</v>
      </c>
      <c r="AG34" s="381">
        <v>1211405</v>
      </c>
      <c r="AH34" s="381">
        <v>1142499</v>
      </c>
      <c r="AI34" s="381">
        <v>390962</v>
      </c>
      <c r="AJ34" s="381">
        <v>390962</v>
      </c>
      <c r="AK34" s="381">
        <v>0</v>
      </c>
      <c r="AL34" s="381">
        <v>0</v>
      </c>
      <c r="AM34" s="380">
        <v>3135828</v>
      </c>
      <c r="AN34" s="379">
        <v>7415284</v>
      </c>
      <c r="AO34" s="380">
        <v>2446945</v>
      </c>
      <c r="AP34" s="380">
        <v>2446945</v>
      </c>
      <c r="AQ34" s="380">
        <v>1260697</v>
      </c>
      <c r="AR34" s="380">
        <v>1260697</v>
      </c>
      <c r="AS34" s="380">
        <v>0</v>
      </c>
      <c r="AT34" s="380">
        <v>0</v>
      </c>
      <c r="AU34" s="380">
        <v>7415284</v>
      </c>
      <c r="AV34" s="381">
        <v>42152688</v>
      </c>
      <c r="AW34" s="380">
        <v>14424730</v>
      </c>
      <c r="AX34" s="380">
        <v>10432215</v>
      </c>
      <c r="AY34" s="380">
        <v>10432215</v>
      </c>
      <c r="AZ34" s="380">
        <v>6863527</v>
      </c>
      <c r="BA34" s="380">
        <v>0</v>
      </c>
      <c r="BB34" s="380">
        <v>0</v>
      </c>
      <c r="BC34" s="380">
        <v>42152688</v>
      </c>
      <c r="BD34" s="379">
        <v>975429</v>
      </c>
      <c r="BE34" s="380">
        <v>277444</v>
      </c>
      <c r="BF34" s="380">
        <v>259883</v>
      </c>
      <c r="BG34" s="380">
        <v>219051</v>
      </c>
      <c r="BH34" s="380">
        <v>219051</v>
      </c>
      <c r="BI34" s="380">
        <v>0</v>
      </c>
      <c r="BJ34" s="380">
        <v>0</v>
      </c>
      <c r="BK34" s="380">
        <v>975429</v>
      </c>
      <c r="BL34" s="381">
        <v>173397</v>
      </c>
      <c r="BM34" s="380">
        <v>57799</v>
      </c>
      <c r="BN34" s="380">
        <v>57799</v>
      </c>
      <c r="BO34" s="380">
        <v>57799</v>
      </c>
      <c r="BP34" s="380">
        <v>0</v>
      </c>
      <c r="BQ34" s="380">
        <v>0</v>
      </c>
      <c r="BR34" s="380">
        <v>0</v>
      </c>
      <c r="BS34" s="380">
        <v>173397</v>
      </c>
      <c r="BT34" s="379">
        <v>899199</v>
      </c>
      <c r="BU34" s="380">
        <v>229701</v>
      </c>
      <c r="BV34" s="380">
        <v>229701</v>
      </c>
      <c r="BW34" s="380">
        <v>229701</v>
      </c>
      <c r="BX34" s="380">
        <v>210097</v>
      </c>
      <c r="BY34" s="380">
        <v>0</v>
      </c>
      <c r="BZ34" s="380">
        <v>0</v>
      </c>
      <c r="CA34" s="380">
        <v>899199</v>
      </c>
      <c r="CB34" s="381">
        <v>256283.90345172602</v>
      </c>
      <c r="CC34" s="380">
        <v>154452</v>
      </c>
      <c r="CD34" s="380">
        <v>101832</v>
      </c>
      <c r="CE34" s="380">
        <v>0</v>
      </c>
      <c r="CF34" s="380">
        <v>0</v>
      </c>
      <c r="CG34" s="380">
        <v>0</v>
      </c>
      <c r="CH34" s="380">
        <v>0</v>
      </c>
      <c r="CI34" s="380">
        <v>256283.90345172602</v>
      </c>
    </row>
    <row r="35" spans="1:87">
      <c r="A35" s="374">
        <v>13700</v>
      </c>
      <c r="B35" s="375" t="s">
        <v>392</v>
      </c>
      <c r="C35" s="381">
        <v>-1137488</v>
      </c>
      <c r="D35" s="380">
        <v>-749941</v>
      </c>
      <c r="E35" s="380">
        <v>-810364</v>
      </c>
      <c r="F35" s="380">
        <v>-503789</v>
      </c>
      <c r="G35" s="380">
        <v>0</v>
      </c>
      <c r="H35" s="380">
        <v>0</v>
      </c>
      <c r="I35" s="380">
        <v>-3201582</v>
      </c>
      <c r="J35" s="446">
        <v>10001397</v>
      </c>
      <c r="K35" s="447">
        <v>11780494</v>
      </c>
      <c r="L35" s="447">
        <v>8548359</v>
      </c>
      <c r="M35" s="447">
        <v>8232750</v>
      </c>
      <c r="N35" s="447">
        <v>12287627</v>
      </c>
      <c r="O35" s="446">
        <v>877767.40494899999</v>
      </c>
      <c r="P35" s="447">
        <v>587827.96000000008</v>
      </c>
      <c r="Q35" s="447">
        <v>289939.44494899991</v>
      </c>
      <c r="R35" s="448">
        <v>6.2899999999999998E-2</v>
      </c>
      <c r="S35" s="449">
        <v>4.2116730000000001E-4</v>
      </c>
      <c r="T35" s="450">
        <v>10001397</v>
      </c>
      <c r="U35" s="450">
        <v>9345436.5659777448</v>
      </c>
      <c r="V35" s="451">
        <v>1.0701904538531986</v>
      </c>
      <c r="W35" s="451">
        <v>0.10581979340616332</v>
      </c>
      <c r="X35" s="379">
        <v>830217</v>
      </c>
      <c r="Y35" s="380">
        <v>263812</v>
      </c>
      <c r="Z35" s="380">
        <v>216440</v>
      </c>
      <c r="AA35" s="380">
        <v>216440</v>
      </c>
      <c r="AB35" s="380">
        <v>133525</v>
      </c>
      <c r="AC35" s="380">
        <v>0</v>
      </c>
      <c r="AD35" s="380">
        <v>0</v>
      </c>
      <c r="AE35" s="380">
        <v>830217</v>
      </c>
      <c r="AF35" s="381">
        <v>436702</v>
      </c>
      <c r="AG35" s="381">
        <v>139719</v>
      </c>
      <c r="AH35" s="381">
        <v>139719</v>
      </c>
      <c r="AI35" s="381">
        <v>78632</v>
      </c>
      <c r="AJ35" s="381">
        <v>78632</v>
      </c>
      <c r="AK35" s="381">
        <v>0</v>
      </c>
      <c r="AL35" s="381">
        <v>0</v>
      </c>
      <c r="AM35" s="380">
        <v>436702</v>
      </c>
      <c r="AN35" s="379">
        <v>800742</v>
      </c>
      <c r="AO35" s="380">
        <v>264234</v>
      </c>
      <c r="AP35" s="380">
        <v>264234</v>
      </c>
      <c r="AQ35" s="380">
        <v>136137</v>
      </c>
      <c r="AR35" s="380">
        <v>136137</v>
      </c>
      <c r="AS35" s="380">
        <v>0</v>
      </c>
      <c r="AT35" s="380">
        <v>0</v>
      </c>
      <c r="AU35" s="380">
        <v>800742</v>
      </c>
      <c r="AV35" s="381">
        <v>4551871</v>
      </c>
      <c r="AW35" s="380">
        <v>1557659</v>
      </c>
      <c r="AX35" s="380">
        <v>1126526</v>
      </c>
      <c r="AY35" s="380">
        <v>1126526</v>
      </c>
      <c r="AZ35" s="380">
        <v>741160</v>
      </c>
      <c r="BA35" s="380">
        <v>0</v>
      </c>
      <c r="BB35" s="380">
        <v>0</v>
      </c>
      <c r="BC35" s="380">
        <v>4551871</v>
      </c>
      <c r="BD35" s="379">
        <v>105332</v>
      </c>
      <c r="BE35" s="380">
        <v>29960</v>
      </c>
      <c r="BF35" s="380">
        <v>28064</v>
      </c>
      <c r="BG35" s="380">
        <v>23654</v>
      </c>
      <c r="BH35" s="380">
        <v>23654</v>
      </c>
      <c r="BI35" s="380">
        <v>0</v>
      </c>
      <c r="BJ35" s="380">
        <v>0</v>
      </c>
      <c r="BK35" s="380">
        <v>105332</v>
      </c>
      <c r="BL35" s="381">
        <v>18723</v>
      </c>
      <c r="BM35" s="380">
        <v>6241</v>
      </c>
      <c r="BN35" s="380">
        <v>6241</v>
      </c>
      <c r="BO35" s="380">
        <v>6241</v>
      </c>
      <c r="BP35" s="380">
        <v>0</v>
      </c>
      <c r="BQ35" s="380">
        <v>0</v>
      </c>
      <c r="BR35" s="380">
        <v>0</v>
      </c>
      <c r="BS35" s="380">
        <v>18723</v>
      </c>
      <c r="BT35" s="379">
        <v>97100</v>
      </c>
      <c r="BU35" s="380">
        <v>24804</v>
      </c>
      <c r="BV35" s="380">
        <v>24804</v>
      </c>
      <c r="BW35" s="380">
        <v>24804</v>
      </c>
      <c r="BX35" s="380">
        <v>22687</v>
      </c>
      <c r="BY35" s="380">
        <v>0</v>
      </c>
      <c r="BZ35" s="380">
        <v>0</v>
      </c>
      <c r="CA35" s="380">
        <v>97100</v>
      </c>
      <c r="CB35" s="381">
        <v>27674.899071327</v>
      </c>
      <c r="CC35" s="380">
        <v>16679</v>
      </c>
      <c r="CD35" s="380">
        <v>10996</v>
      </c>
      <c r="CE35" s="380">
        <v>0</v>
      </c>
      <c r="CF35" s="380">
        <v>0</v>
      </c>
      <c r="CG35" s="380">
        <v>0</v>
      </c>
      <c r="CH35" s="380">
        <v>0</v>
      </c>
      <c r="CI35" s="380">
        <v>27674.899071327</v>
      </c>
    </row>
    <row r="36" spans="1:87">
      <c r="A36" s="374">
        <v>14300</v>
      </c>
      <c r="B36" s="375" t="s">
        <v>393</v>
      </c>
      <c r="C36" s="381">
        <v>-4608611</v>
      </c>
      <c r="D36" s="380">
        <v>-2898127</v>
      </c>
      <c r="E36" s="380">
        <v>-2887324</v>
      </c>
      <c r="F36" s="380">
        <v>-1333874</v>
      </c>
      <c r="G36" s="380">
        <v>0</v>
      </c>
      <c r="H36" s="380">
        <v>0</v>
      </c>
      <c r="I36" s="380">
        <v>-11727936</v>
      </c>
      <c r="J36" s="446">
        <v>32388637</v>
      </c>
      <c r="K36" s="447">
        <v>38150083</v>
      </c>
      <c r="L36" s="447">
        <v>27683100</v>
      </c>
      <c r="M36" s="447">
        <v>26661030</v>
      </c>
      <c r="N36" s="447">
        <v>39792389</v>
      </c>
      <c r="O36" s="446">
        <v>2842571.7922769999</v>
      </c>
      <c r="P36" s="447">
        <v>1649855.1800000002</v>
      </c>
      <c r="Q36" s="447">
        <v>1192716.6122769997</v>
      </c>
      <c r="R36" s="448">
        <v>6.2899999999999998E-2</v>
      </c>
      <c r="S36" s="449">
        <v>1.3639129E-3</v>
      </c>
      <c r="T36" s="450">
        <v>32388637</v>
      </c>
      <c r="U36" s="450">
        <v>26229812.082670908</v>
      </c>
      <c r="V36" s="451">
        <v>1.2348024796333941</v>
      </c>
      <c r="W36" s="451">
        <v>0.10581979340616332</v>
      </c>
      <c r="X36" s="379">
        <v>2050664</v>
      </c>
      <c r="Y36" s="380">
        <v>512666</v>
      </c>
      <c r="Z36" s="380">
        <v>512666</v>
      </c>
      <c r="AA36" s="380">
        <v>512666</v>
      </c>
      <c r="AB36" s="380">
        <v>512666</v>
      </c>
      <c r="AC36" s="380">
        <v>0</v>
      </c>
      <c r="AD36" s="380">
        <v>0</v>
      </c>
      <c r="AE36" s="380">
        <v>2050664</v>
      </c>
      <c r="AF36" s="381">
        <v>2136200</v>
      </c>
      <c r="AG36" s="381">
        <v>1035760</v>
      </c>
      <c r="AH36" s="381">
        <v>733722</v>
      </c>
      <c r="AI36" s="381">
        <v>329419</v>
      </c>
      <c r="AJ36" s="381">
        <v>37299</v>
      </c>
      <c r="AK36" s="381">
        <v>0</v>
      </c>
      <c r="AL36" s="381">
        <v>0</v>
      </c>
      <c r="AM36" s="380">
        <v>2136200</v>
      </c>
      <c r="AN36" s="379">
        <v>2593131</v>
      </c>
      <c r="AO36" s="380">
        <v>855699</v>
      </c>
      <c r="AP36" s="380">
        <v>855699</v>
      </c>
      <c r="AQ36" s="380">
        <v>440867</v>
      </c>
      <c r="AR36" s="380">
        <v>440867</v>
      </c>
      <c r="AS36" s="380">
        <v>0</v>
      </c>
      <c r="AT36" s="380">
        <v>0</v>
      </c>
      <c r="AU36" s="380">
        <v>2593131</v>
      </c>
      <c r="AV36" s="381">
        <v>14740832</v>
      </c>
      <c r="AW36" s="380">
        <v>5044341</v>
      </c>
      <c r="AX36" s="380">
        <v>3648155</v>
      </c>
      <c r="AY36" s="380">
        <v>3648155</v>
      </c>
      <c r="AZ36" s="380">
        <v>2400181</v>
      </c>
      <c r="BA36" s="380">
        <v>0</v>
      </c>
      <c r="BB36" s="380">
        <v>0</v>
      </c>
      <c r="BC36" s="380">
        <v>14740832</v>
      </c>
      <c r="BD36" s="379">
        <v>341107</v>
      </c>
      <c r="BE36" s="380">
        <v>97022</v>
      </c>
      <c r="BF36" s="380">
        <v>90881</v>
      </c>
      <c r="BG36" s="380">
        <v>76602</v>
      </c>
      <c r="BH36" s="380">
        <v>76602</v>
      </c>
      <c r="BI36" s="380">
        <v>0</v>
      </c>
      <c r="BJ36" s="380">
        <v>0</v>
      </c>
      <c r="BK36" s="380">
        <v>341107</v>
      </c>
      <c r="BL36" s="381">
        <v>60636</v>
      </c>
      <c r="BM36" s="380">
        <v>20212</v>
      </c>
      <c r="BN36" s="380">
        <v>20212</v>
      </c>
      <c r="BO36" s="380">
        <v>20212</v>
      </c>
      <c r="BP36" s="380">
        <v>0</v>
      </c>
      <c r="BQ36" s="380">
        <v>0</v>
      </c>
      <c r="BR36" s="380">
        <v>0</v>
      </c>
      <c r="BS36" s="380">
        <v>60636</v>
      </c>
      <c r="BT36" s="379">
        <v>314451</v>
      </c>
      <c r="BU36" s="380">
        <v>80327</v>
      </c>
      <c r="BV36" s="380">
        <v>80327</v>
      </c>
      <c r="BW36" s="380">
        <v>80327</v>
      </c>
      <c r="BX36" s="380">
        <v>73471</v>
      </c>
      <c r="BY36" s="380">
        <v>0</v>
      </c>
      <c r="BZ36" s="380">
        <v>0</v>
      </c>
      <c r="CA36" s="380">
        <v>314451</v>
      </c>
      <c r="CB36" s="381">
        <v>89622.703019870998</v>
      </c>
      <c r="CC36" s="380">
        <v>54012</v>
      </c>
      <c r="CD36" s="380">
        <v>35611</v>
      </c>
      <c r="CE36" s="380">
        <v>0</v>
      </c>
      <c r="CF36" s="380">
        <v>0</v>
      </c>
      <c r="CG36" s="380">
        <v>0</v>
      </c>
      <c r="CH36" s="380">
        <v>0</v>
      </c>
      <c r="CI36" s="380">
        <v>89622.703019870998</v>
      </c>
    </row>
    <row r="37" spans="1:87">
      <c r="A37" s="374">
        <v>14300.1</v>
      </c>
      <c r="B37" s="375" t="s">
        <v>394</v>
      </c>
      <c r="C37" s="381">
        <v>-485115</v>
      </c>
      <c r="D37" s="380">
        <v>-114677</v>
      </c>
      <c r="E37" s="380">
        <v>-187831</v>
      </c>
      <c r="F37" s="380">
        <v>-381450</v>
      </c>
      <c r="G37" s="380">
        <v>0</v>
      </c>
      <c r="H37" s="380">
        <v>0</v>
      </c>
      <c r="I37" s="380">
        <v>-1169073</v>
      </c>
      <c r="J37" s="446">
        <v>4111912</v>
      </c>
      <c r="K37" s="447">
        <v>4843359</v>
      </c>
      <c r="L37" s="447">
        <v>3514519</v>
      </c>
      <c r="M37" s="447">
        <v>3384762</v>
      </c>
      <c r="N37" s="447">
        <v>5051858</v>
      </c>
      <c r="O37" s="446">
        <v>360879.82269300002</v>
      </c>
      <c r="P37" s="447">
        <v>243020.36</v>
      </c>
      <c r="Q37" s="447">
        <v>117859.46269300004</v>
      </c>
      <c r="R37" s="448">
        <v>6.2899999999999998E-2</v>
      </c>
      <c r="S37" s="449">
        <v>1.731561E-4</v>
      </c>
      <c r="T37" s="450">
        <v>4111912</v>
      </c>
      <c r="U37" s="450">
        <v>3863598.7281399043</v>
      </c>
      <c r="V37" s="451">
        <v>1.0642699434730489</v>
      </c>
      <c r="W37" s="451">
        <v>0.10581979340616332</v>
      </c>
      <c r="X37" s="379">
        <v>1107650</v>
      </c>
      <c r="Y37" s="380">
        <v>376949</v>
      </c>
      <c r="Z37" s="380">
        <v>376949</v>
      </c>
      <c r="AA37" s="380">
        <v>353752</v>
      </c>
      <c r="AB37" s="380">
        <v>0</v>
      </c>
      <c r="AC37" s="380">
        <v>0</v>
      </c>
      <c r="AD37" s="380">
        <v>0</v>
      </c>
      <c r="AE37" s="380">
        <v>1107650</v>
      </c>
      <c r="AF37" s="381">
        <v>798657</v>
      </c>
      <c r="AG37" s="381">
        <v>343386</v>
      </c>
      <c r="AH37" s="381">
        <v>151757</v>
      </c>
      <c r="AI37" s="381">
        <v>151757</v>
      </c>
      <c r="AJ37" s="381">
        <v>151757</v>
      </c>
      <c r="AK37" s="381">
        <v>0</v>
      </c>
      <c r="AL37" s="381">
        <v>0</v>
      </c>
      <c r="AM37" s="380">
        <v>798657</v>
      </c>
      <c r="AN37" s="379">
        <v>329212</v>
      </c>
      <c r="AO37" s="380">
        <v>108636</v>
      </c>
      <c r="AP37" s="380">
        <v>108636</v>
      </c>
      <c r="AQ37" s="380">
        <v>55970</v>
      </c>
      <c r="AR37" s="380">
        <v>55970</v>
      </c>
      <c r="AS37" s="380">
        <v>0</v>
      </c>
      <c r="AT37" s="380">
        <v>0</v>
      </c>
      <c r="AU37" s="380">
        <v>329212</v>
      </c>
      <c r="AV37" s="381">
        <v>1871428</v>
      </c>
      <c r="AW37" s="380">
        <v>640406</v>
      </c>
      <c r="AX37" s="380">
        <v>463153</v>
      </c>
      <c r="AY37" s="380">
        <v>463153</v>
      </c>
      <c r="AZ37" s="380">
        <v>304716</v>
      </c>
      <c r="BA37" s="380">
        <v>0</v>
      </c>
      <c r="BB37" s="380">
        <v>0</v>
      </c>
      <c r="BC37" s="380">
        <v>1871428</v>
      </c>
      <c r="BD37" s="379">
        <v>43306</v>
      </c>
      <c r="BE37" s="380">
        <v>12318</v>
      </c>
      <c r="BF37" s="380">
        <v>11538</v>
      </c>
      <c r="BG37" s="380">
        <v>9725</v>
      </c>
      <c r="BH37" s="380">
        <v>9725</v>
      </c>
      <c r="BI37" s="380">
        <v>0</v>
      </c>
      <c r="BJ37" s="380">
        <v>0</v>
      </c>
      <c r="BK37" s="380">
        <v>43306</v>
      </c>
      <c r="BL37" s="381">
        <v>7698</v>
      </c>
      <c r="BM37" s="380">
        <v>2566</v>
      </c>
      <c r="BN37" s="380">
        <v>2566</v>
      </c>
      <c r="BO37" s="380">
        <v>2566</v>
      </c>
      <c r="BP37" s="380">
        <v>0</v>
      </c>
      <c r="BQ37" s="380">
        <v>0</v>
      </c>
      <c r="BR37" s="380">
        <v>0</v>
      </c>
      <c r="BS37" s="380">
        <v>7698</v>
      </c>
      <c r="BT37" s="379">
        <v>39921</v>
      </c>
      <c r="BU37" s="380">
        <v>10198</v>
      </c>
      <c r="BV37" s="380">
        <v>10198</v>
      </c>
      <c r="BW37" s="380">
        <v>10198</v>
      </c>
      <c r="BX37" s="380">
        <v>9328</v>
      </c>
      <c r="BY37" s="380">
        <v>0</v>
      </c>
      <c r="BZ37" s="380">
        <v>0</v>
      </c>
      <c r="CA37" s="380">
        <v>39921</v>
      </c>
      <c r="CB37" s="381">
        <v>11378.085599439</v>
      </c>
      <c r="CC37" s="380">
        <v>6857</v>
      </c>
      <c r="CD37" s="380">
        <v>4521</v>
      </c>
      <c r="CE37" s="380">
        <v>0</v>
      </c>
      <c r="CF37" s="380">
        <v>0</v>
      </c>
      <c r="CG37" s="380">
        <v>0</v>
      </c>
      <c r="CH37" s="380">
        <v>0</v>
      </c>
      <c r="CI37" s="380">
        <v>11378.085599439</v>
      </c>
    </row>
    <row r="38" spans="1:87">
      <c r="A38" s="374">
        <v>18400</v>
      </c>
      <c r="B38" s="375" t="s">
        <v>395</v>
      </c>
      <c r="C38" s="381">
        <v>-14615469</v>
      </c>
      <c r="D38" s="380">
        <v>-9548071</v>
      </c>
      <c r="E38" s="380">
        <v>-10716422</v>
      </c>
      <c r="F38" s="380">
        <v>-6156185</v>
      </c>
      <c r="G38" s="380">
        <v>0</v>
      </c>
      <c r="H38" s="380">
        <v>0</v>
      </c>
      <c r="I38" s="380">
        <v>-41036147</v>
      </c>
      <c r="J38" s="446">
        <v>113236554</v>
      </c>
      <c r="K38" s="447">
        <v>133379614</v>
      </c>
      <c r="L38" s="447">
        <v>96785142</v>
      </c>
      <c r="M38" s="447">
        <v>93211798</v>
      </c>
      <c r="N38" s="447">
        <v>139121413</v>
      </c>
      <c r="O38" s="446">
        <v>9938146.8113100007</v>
      </c>
      <c r="P38" s="447">
        <v>6037035.1100000003</v>
      </c>
      <c r="Q38" s="447">
        <v>3901111.7013100004</v>
      </c>
      <c r="R38" s="448">
        <v>6.2899999999999998E-2</v>
      </c>
      <c r="S38" s="449">
        <v>4.7684870000000001E-3</v>
      </c>
      <c r="T38" s="450">
        <v>113236554</v>
      </c>
      <c r="U38" s="450">
        <v>95978300.635930061</v>
      </c>
      <c r="V38" s="451">
        <v>1.1798141168339169</v>
      </c>
      <c r="W38" s="451">
        <v>0.10581979340616332</v>
      </c>
      <c r="X38" s="379">
        <v>795496</v>
      </c>
      <c r="Y38" s="380">
        <v>198874</v>
      </c>
      <c r="Z38" s="380">
        <v>198874</v>
      </c>
      <c r="AA38" s="380">
        <v>198874</v>
      </c>
      <c r="AB38" s="380">
        <v>198874</v>
      </c>
      <c r="AC38" s="380">
        <v>0</v>
      </c>
      <c r="AD38" s="380">
        <v>0</v>
      </c>
      <c r="AE38" s="380">
        <v>795496</v>
      </c>
      <c r="AF38" s="381">
        <v>1127698</v>
      </c>
      <c r="AG38" s="381">
        <v>530633</v>
      </c>
      <c r="AH38" s="381">
        <v>387420</v>
      </c>
      <c r="AI38" s="381">
        <v>180021</v>
      </c>
      <c r="AJ38" s="381">
        <v>29624</v>
      </c>
      <c r="AK38" s="381">
        <v>0</v>
      </c>
      <c r="AL38" s="381">
        <v>0</v>
      </c>
      <c r="AM38" s="380">
        <v>1127698</v>
      </c>
      <c r="AN38" s="379">
        <v>9066057</v>
      </c>
      <c r="AO38" s="380">
        <v>2991679</v>
      </c>
      <c r="AP38" s="380">
        <v>2991679</v>
      </c>
      <c r="AQ38" s="380">
        <v>1541350</v>
      </c>
      <c r="AR38" s="380">
        <v>1541350</v>
      </c>
      <c r="AS38" s="380">
        <v>0</v>
      </c>
      <c r="AT38" s="380">
        <v>0</v>
      </c>
      <c r="AU38" s="380">
        <v>9066057</v>
      </c>
      <c r="AV38" s="381">
        <v>51536622</v>
      </c>
      <c r="AW38" s="380">
        <v>17635930</v>
      </c>
      <c r="AX38" s="380">
        <v>12754611</v>
      </c>
      <c r="AY38" s="380">
        <v>12754611</v>
      </c>
      <c r="AZ38" s="380">
        <v>8391470</v>
      </c>
      <c r="BA38" s="380">
        <v>0</v>
      </c>
      <c r="BB38" s="380">
        <v>0</v>
      </c>
      <c r="BC38" s="380">
        <v>51536622</v>
      </c>
      <c r="BD38" s="379">
        <v>1192578</v>
      </c>
      <c r="BE38" s="380">
        <v>339208</v>
      </c>
      <c r="BF38" s="380">
        <v>317738</v>
      </c>
      <c r="BG38" s="380">
        <v>267816</v>
      </c>
      <c r="BH38" s="380">
        <v>267816</v>
      </c>
      <c r="BI38" s="380">
        <v>0</v>
      </c>
      <c r="BJ38" s="380">
        <v>0</v>
      </c>
      <c r="BK38" s="380">
        <v>1192578</v>
      </c>
      <c r="BL38" s="381">
        <v>211998</v>
      </c>
      <c r="BM38" s="380">
        <v>70666</v>
      </c>
      <c r="BN38" s="380">
        <v>70666</v>
      </c>
      <c r="BO38" s="380">
        <v>70666</v>
      </c>
      <c r="BP38" s="380">
        <v>0</v>
      </c>
      <c r="BQ38" s="380">
        <v>0</v>
      </c>
      <c r="BR38" s="380">
        <v>0</v>
      </c>
      <c r="BS38" s="380">
        <v>211998</v>
      </c>
      <c r="BT38" s="379">
        <v>1099377</v>
      </c>
      <c r="BU38" s="380">
        <v>280836</v>
      </c>
      <c r="BV38" s="380">
        <v>280836</v>
      </c>
      <c r="BW38" s="380">
        <v>280836</v>
      </c>
      <c r="BX38" s="380">
        <v>256869</v>
      </c>
      <c r="BY38" s="380">
        <v>0</v>
      </c>
      <c r="BZ38" s="380">
        <v>0</v>
      </c>
      <c r="CA38" s="380">
        <v>1099377</v>
      </c>
      <c r="CB38" s="381">
        <v>313337.23308512999</v>
      </c>
      <c r="CC38" s="380">
        <v>188836</v>
      </c>
      <c r="CD38" s="380">
        <v>124501</v>
      </c>
      <c r="CE38" s="380">
        <v>0</v>
      </c>
      <c r="CF38" s="380">
        <v>0</v>
      </c>
      <c r="CG38" s="380">
        <v>0</v>
      </c>
      <c r="CH38" s="380">
        <v>0</v>
      </c>
      <c r="CI38" s="380">
        <v>313337.23308512999</v>
      </c>
    </row>
    <row r="39" spans="1:87">
      <c r="A39" s="374">
        <v>18600</v>
      </c>
      <c r="B39" s="375" t="s">
        <v>396</v>
      </c>
      <c r="C39" s="381">
        <v>-42772</v>
      </c>
      <c r="D39" s="380">
        <v>-20968</v>
      </c>
      <c r="E39" s="380">
        <v>-24130</v>
      </c>
      <c r="F39" s="380">
        <v>-1505</v>
      </c>
      <c r="G39" s="380">
        <v>0</v>
      </c>
      <c r="H39" s="380">
        <v>0</v>
      </c>
      <c r="I39" s="380">
        <v>-89375</v>
      </c>
      <c r="J39" s="446">
        <v>337920</v>
      </c>
      <c r="K39" s="447">
        <v>398031</v>
      </c>
      <c r="L39" s="447">
        <v>288826</v>
      </c>
      <c r="M39" s="447">
        <v>278162</v>
      </c>
      <c r="N39" s="447">
        <v>415166</v>
      </c>
      <c r="O39" s="446">
        <v>29657.378312999997</v>
      </c>
      <c r="P39" s="447">
        <v>19133.029999999995</v>
      </c>
      <c r="Q39" s="447">
        <v>10524.348313000002</v>
      </c>
      <c r="R39" s="448">
        <v>6.2899999999999998E-2</v>
      </c>
      <c r="S39" s="449">
        <v>1.42301E-5</v>
      </c>
      <c r="T39" s="450">
        <v>337920</v>
      </c>
      <c r="U39" s="450">
        <v>304181.71701112873</v>
      </c>
      <c r="V39" s="451">
        <v>1.1109148942953626</v>
      </c>
      <c r="W39" s="451">
        <v>0.10581979340616332</v>
      </c>
      <c r="X39" s="379">
        <v>69484</v>
      </c>
      <c r="Y39" s="380">
        <v>17371</v>
      </c>
      <c r="Z39" s="380">
        <v>17371</v>
      </c>
      <c r="AA39" s="380">
        <v>17371</v>
      </c>
      <c r="AB39" s="380">
        <v>17371</v>
      </c>
      <c r="AC39" s="380">
        <v>0</v>
      </c>
      <c r="AD39" s="380">
        <v>0</v>
      </c>
      <c r="AE39" s="380">
        <v>69484</v>
      </c>
      <c r="AF39" s="381">
        <v>37391</v>
      </c>
      <c r="AG39" s="381">
        <v>17518</v>
      </c>
      <c r="AH39" s="381">
        <v>10408</v>
      </c>
      <c r="AI39" s="381">
        <v>9465</v>
      </c>
      <c r="AJ39" s="381">
        <v>0</v>
      </c>
      <c r="AK39" s="381">
        <v>0</v>
      </c>
      <c r="AL39" s="381">
        <v>0</v>
      </c>
      <c r="AM39" s="380">
        <v>37391</v>
      </c>
      <c r="AN39" s="379">
        <v>27055</v>
      </c>
      <c r="AO39" s="380">
        <v>8928</v>
      </c>
      <c r="AP39" s="380">
        <v>8928</v>
      </c>
      <c r="AQ39" s="380">
        <v>4600</v>
      </c>
      <c r="AR39" s="380">
        <v>4600</v>
      </c>
      <c r="AS39" s="380">
        <v>0</v>
      </c>
      <c r="AT39" s="380">
        <v>0</v>
      </c>
      <c r="AU39" s="380">
        <v>27055</v>
      </c>
      <c r="AV39" s="381">
        <v>153795</v>
      </c>
      <c r="AW39" s="380">
        <v>52629</v>
      </c>
      <c r="AX39" s="380">
        <v>38062</v>
      </c>
      <c r="AY39" s="380">
        <v>38062</v>
      </c>
      <c r="AZ39" s="380">
        <v>25042</v>
      </c>
      <c r="BA39" s="380">
        <v>0</v>
      </c>
      <c r="BB39" s="380">
        <v>0</v>
      </c>
      <c r="BC39" s="380">
        <v>153795</v>
      </c>
      <c r="BD39" s="379">
        <v>3558</v>
      </c>
      <c r="BE39" s="380">
        <v>1012</v>
      </c>
      <c r="BF39" s="380">
        <v>948</v>
      </c>
      <c r="BG39" s="380">
        <v>799</v>
      </c>
      <c r="BH39" s="380">
        <v>799</v>
      </c>
      <c r="BI39" s="380">
        <v>0</v>
      </c>
      <c r="BJ39" s="380">
        <v>0</v>
      </c>
      <c r="BK39" s="380">
        <v>3558</v>
      </c>
      <c r="BL39" s="381">
        <v>633</v>
      </c>
      <c r="BM39" s="380">
        <v>211</v>
      </c>
      <c r="BN39" s="380">
        <v>211</v>
      </c>
      <c r="BO39" s="380">
        <v>211</v>
      </c>
      <c r="BP39" s="380">
        <v>0</v>
      </c>
      <c r="BQ39" s="380">
        <v>0</v>
      </c>
      <c r="BR39" s="380">
        <v>0</v>
      </c>
      <c r="BS39" s="380">
        <v>633</v>
      </c>
      <c r="BT39" s="379">
        <v>3281</v>
      </c>
      <c r="BU39" s="380">
        <v>838</v>
      </c>
      <c r="BV39" s="380">
        <v>838</v>
      </c>
      <c r="BW39" s="380">
        <v>838</v>
      </c>
      <c r="BX39" s="380">
        <v>767</v>
      </c>
      <c r="BY39" s="380">
        <v>0</v>
      </c>
      <c r="BZ39" s="380">
        <v>0</v>
      </c>
      <c r="CA39" s="380">
        <v>3281</v>
      </c>
      <c r="CB39" s="381">
        <v>935.05972869899995</v>
      </c>
      <c r="CC39" s="380">
        <v>564</v>
      </c>
      <c r="CD39" s="380">
        <v>372</v>
      </c>
      <c r="CE39" s="380">
        <v>0</v>
      </c>
      <c r="CF39" s="380">
        <v>0</v>
      </c>
      <c r="CG39" s="380">
        <v>0</v>
      </c>
      <c r="CH39" s="380">
        <v>0</v>
      </c>
      <c r="CI39" s="380">
        <v>935.05972869899995</v>
      </c>
    </row>
    <row r="40" spans="1:87">
      <c r="A40" s="374">
        <v>18640</v>
      </c>
      <c r="B40" s="375" t="s">
        <v>712</v>
      </c>
      <c r="C40" s="381">
        <v>8145</v>
      </c>
      <c r="D40" s="380">
        <v>3160</v>
      </c>
      <c r="E40" s="380">
        <v>-885</v>
      </c>
      <c r="F40" s="380">
        <v>1114</v>
      </c>
      <c r="G40" s="380">
        <v>0</v>
      </c>
      <c r="H40" s="380">
        <v>0</v>
      </c>
      <c r="I40" s="380">
        <v>11534</v>
      </c>
      <c r="J40" s="446">
        <v>44053</v>
      </c>
      <c r="K40" s="447">
        <v>51889</v>
      </c>
      <c r="L40" s="447">
        <v>37653</v>
      </c>
      <c r="M40" s="447">
        <v>36262</v>
      </c>
      <c r="N40" s="447">
        <v>54123</v>
      </c>
      <c r="O40" s="446">
        <v>3866.2695630000003</v>
      </c>
      <c r="P40" s="447">
        <v>2459.4000000000005</v>
      </c>
      <c r="Q40" s="447">
        <v>1406.8695629999997</v>
      </c>
      <c r="R40" s="448">
        <v>6.2899999999999998E-2</v>
      </c>
      <c r="S40" s="449">
        <v>1.8551E-6</v>
      </c>
      <c r="T40" s="450">
        <v>44053</v>
      </c>
      <c r="U40" s="450">
        <v>39100.158982511937</v>
      </c>
      <c r="V40" s="451">
        <v>1.1266706107180608</v>
      </c>
      <c r="W40" s="451">
        <v>0.10581979340616332</v>
      </c>
      <c r="X40" s="379">
        <v>28221</v>
      </c>
      <c r="Y40" s="380">
        <v>13986</v>
      </c>
      <c r="Z40" s="380">
        <v>7085</v>
      </c>
      <c r="AA40" s="380">
        <v>3575</v>
      </c>
      <c r="AB40" s="380">
        <v>3575</v>
      </c>
      <c r="AC40" s="380">
        <v>0</v>
      </c>
      <c r="AD40" s="380">
        <v>0</v>
      </c>
      <c r="AE40" s="380">
        <v>28221</v>
      </c>
      <c r="AF40" s="381">
        <v>852</v>
      </c>
      <c r="AG40" s="381">
        <v>284</v>
      </c>
      <c r="AH40" s="381">
        <v>284</v>
      </c>
      <c r="AI40" s="381">
        <v>284</v>
      </c>
      <c r="AJ40" s="381">
        <v>0</v>
      </c>
      <c r="AK40" s="381">
        <v>0</v>
      </c>
      <c r="AL40" s="381">
        <v>0</v>
      </c>
      <c r="AM40" s="380">
        <v>852</v>
      </c>
      <c r="AN40" s="379">
        <v>3527</v>
      </c>
      <c r="AO40" s="380">
        <v>1164</v>
      </c>
      <c r="AP40" s="380">
        <v>1164</v>
      </c>
      <c r="AQ40" s="380">
        <v>600</v>
      </c>
      <c r="AR40" s="380">
        <v>600</v>
      </c>
      <c r="AS40" s="380">
        <v>0</v>
      </c>
      <c r="AT40" s="380">
        <v>0</v>
      </c>
      <c r="AU40" s="380">
        <v>3527</v>
      </c>
      <c r="AV40" s="381">
        <v>20049</v>
      </c>
      <c r="AW40" s="380">
        <v>6861</v>
      </c>
      <c r="AX40" s="380">
        <v>4962</v>
      </c>
      <c r="AY40" s="380">
        <v>4962</v>
      </c>
      <c r="AZ40" s="380">
        <v>3265</v>
      </c>
      <c r="BA40" s="380">
        <v>0</v>
      </c>
      <c r="BB40" s="380">
        <v>0</v>
      </c>
      <c r="BC40" s="380">
        <v>20049</v>
      </c>
      <c r="BD40" s="379">
        <v>464</v>
      </c>
      <c r="BE40" s="380">
        <v>132</v>
      </c>
      <c r="BF40" s="380">
        <v>124</v>
      </c>
      <c r="BG40" s="380">
        <v>104</v>
      </c>
      <c r="BH40" s="380">
        <v>104</v>
      </c>
      <c r="BI40" s="380">
        <v>0</v>
      </c>
      <c r="BJ40" s="380">
        <v>0</v>
      </c>
      <c r="BK40" s="380">
        <v>464</v>
      </c>
      <c r="BL40" s="381">
        <v>81</v>
      </c>
      <c r="BM40" s="380">
        <v>27</v>
      </c>
      <c r="BN40" s="380">
        <v>27</v>
      </c>
      <c r="BO40" s="380">
        <v>27</v>
      </c>
      <c r="BP40" s="380">
        <v>0</v>
      </c>
      <c r="BQ40" s="380">
        <v>0</v>
      </c>
      <c r="BR40" s="380">
        <v>0</v>
      </c>
      <c r="BS40" s="380">
        <v>81</v>
      </c>
      <c r="BT40" s="379">
        <v>428</v>
      </c>
      <c r="BU40" s="380">
        <v>109</v>
      </c>
      <c r="BV40" s="380">
        <v>109</v>
      </c>
      <c r="BW40" s="380">
        <v>109</v>
      </c>
      <c r="BX40" s="380">
        <v>100</v>
      </c>
      <c r="BY40" s="380">
        <v>0</v>
      </c>
      <c r="BZ40" s="380">
        <v>0</v>
      </c>
      <c r="CA40" s="380">
        <v>428</v>
      </c>
      <c r="CB40" s="381">
        <v>121.89860244900001</v>
      </c>
      <c r="CC40" s="380">
        <v>73</v>
      </c>
      <c r="CD40" s="380">
        <v>48</v>
      </c>
      <c r="CE40" s="380">
        <v>0</v>
      </c>
      <c r="CF40" s="380">
        <v>0</v>
      </c>
      <c r="CG40" s="380">
        <v>0</v>
      </c>
      <c r="CH40" s="380">
        <v>0</v>
      </c>
      <c r="CI40" s="380">
        <v>121.89860244900001</v>
      </c>
    </row>
    <row r="41" spans="1:87">
      <c r="A41" s="374">
        <v>18690</v>
      </c>
      <c r="B41" s="375" t="s">
        <v>397</v>
      </c>
      <c r="C41" s="381">
        <v>0</v>
      </c>
      <c r="D41" s="380">
        <v>0</v>
      </c>
      <c r="E41" s="380">
        <v>0</v>
      </c>
      <c r="F41" s="380">
        <v>0</v>
      </c>
      <c r="G41" s="380">
        <v>0</v>
      </c>
      <c r="H41" s="380">
        <v>0</v>
      </c>
      <c r="I41" s="380">
        <v>0</v>
      </c>
      <c r="J41" s="446">
        <v>0</v>
      </c>
      <c r="K41" s="447">
        <v>0</v>
      </c>
      <c r="L41" s="447">
        <v>0</v>
      </c>
      <c r="M41" s="447">
        <v>0</v>
      </c>
      <c r="N41" s="447">
        <v>0</v>
      </c>
      <c r="O41" s="446">
        <v>0</v>
      </c>
      <c r="P41" s="447">
        <v>0</v>
      </c>
      <c r="Q41" s="447">
        <v>0</v>
      </c>
      <c r="R41" s="448" t="e">
        <v>#DIV/0!</v>
      </c>
      <c r="S41" s="449">
        <v>0</v>
      </c>
      <c r="T41" s="450">
        <v>0</v>
      </c>
      <c r="U41" s="450">
        <v>0</v>
      </c>
      <c r="V41" s="451">
        <v>0</v>
      </c>
      <c r="W41" s="451">
        <v>0.10581979340616332</v>
      </c>
      <c r="X41" s="379">
        <v>0</v>
      </c>
      <c r="Y41" s="380">
        <v>0</v>
      </c>
      <c r="Z41" s="380">
        <v>0</v>
      </c>
      <c r="AA41" s="380">
        <v>0</v>
      </c>
      <c r="AB41" s="380">
        <v>0</v>
      </c>
      <c r="AC41" s="380">
        <v>0</v>
      </c>
      <c r="AD41" s="380">
        <v>0</v>
      </c>
      <c r="AE41" s="380">
        <v>0</v>
      </c>
      <c r="AF41" s="381">
        <v>0</v>
      </c>
      <c r="AG41" s="381">
        <v>0</v>
      </c>
      <c r="AH41" s="381">
        <v>0</v>
      </c>
      <c r="AI41" s="381">
        <v>0</v>
      </c>
      <c r="AJ41" s="381">
        <v>0</v>
      </c>
      <c r="AK41" s="381">
        <v>0</v>
      </c>
      <c r="AL41" s="381">
        <v>0</v>
      </c>
      <c r="AM41" s="380">
        <v>0</v>
      </c>
      <c r="AN41" s="379">
        <v>0</v>
      </c>
      <c r="AO41" s="380">
        <v>0</v>
      </c>
      <c r="AP41" s="380">
        <v>0</v>
      </c>
      <c r="AQ41" s="380">
        <v>0</v>
      </c>
      <c r="AR41" s="380">
        <v>0</v>
      </c>
      <c r="AS41" s="380">
        <v>0</v>
      </c>
      <c r="AT41" s="380">
        <v>0</v>
      </c>
      <c r="AU41" s="380">
        <v>0</v>
      </c>
      <c r="AV41" s="381">
        <v>0</v>
      </c>
      <c r="AW41" s="380">
        <v>0</v>
      </c>
      <c r="AX41" s="380">
        <v>0</v>
      </c>
      <c r="AY41" s="380">
        <v>0</v>
      </c>
      <c r="AZ41" s="380">
        <v>0</v>
      </c>
      <c r="BA41" s="380">
        <v>0</v>
      </c>
      <c r="BB41" s="380">
        <v>0</v>
      </c>
      <c r="BC41" s="380">
        <v>0</v>
      </c>
      <c r="BD41" s="379">
        <v>0</v>
      </c>
      <c r="BE41" s="380">
        <v>0</v>
      </c>
      <c r="BF41" s="380">
        <v>0</v>
      </c>
      <c r="BG41" s="380">
        <v>0</v>
      </c>
      <c r="BH41" s="380">
        <v>0</v>
      </c>
      <c r="BI41" s="380">
        <v>0</v>
      </c>
      <c r="BJ41" s="380">
        <v>0</v>
      </c>
      <c r="BK41" s="380">
        <v>0</v>
      </c>
      <c r="BL41" s="381">
        <v>0</v>
      </c>
      <c r="BM41" s="380">
        <v>0</v>
      </c>
      <c r="BN41" s="380">
        <v>0</v>
      </c>
      <c r="BO41" s="380">
        <v>0</v>
      </c>
      <c r="BP41" s="380">
        <v>0</v>
      </c>
      <c r="BQ41" s="380">
        <v>0</v>
      </c>
      <c r="BR41" s="380">
        <v>0</v>
      </c>
      <c r="BS41" s="380">
        <v>0</v>
      </c>
      <c r="BT41" s="379">
        <v>0</v>
      </c>
      <c r="BU41" s="380">
        <v>0</v>
      </c>
      <c r="BV41" s="380">
        <v>0</v>
      </c>
      <c r="BW41" s="380">
        <v>0</v>
      </c>
      <c r="BX41" s="380">
        <v>0</v>
      </c>
      <c r="BY41" s="380">
        <v>0</v>
      </c>
      <c r="BZ41" s="380">
        <v>0</v>
      </c>
      <c r="CA41" s="380">
        <v>0</v>
      </c>
      <c r="CB41" s="381">
        <v>0</v>
      </c>
      <c r="CC41" s="380">
        <v>0</v>
      </c>
      <c r="CD41" s="380">
        <v>0</v>
      </c>
      <c r="CE41" s="380">
        <v>0</v>
      </c>
      <c r="CF41" s="380">
        <v>0</v>
      </c>
      <c r="CG41" s="380">
        <v>0</v>
      </c>
      <c r="CH41" s="380">
        <v>0</v>
      </c>
      <c r="CI41" s="380">
        <v>0</v>
      </c>
    </row>
    <row r="42" spans="1:87">
      <c r="A42" s="374">
        <v>18740</v>
      </c>
      <c r="B42" s="375" t="s">
        <v>398</v>
      </c>
      <c r="C42" s="381">
        <v>-40733</v>
      </c>
      <c r="D42" s="380">
        <v>-40067</v>
      </c>
      <c r="E42" s="380">
        <v>-39744</v>
      </c>
      <c r="F42" s="380">
        <v>3679</v>
      </c>
      <c r="G42" s="380">
        <v>0</v>
      </c>
      <c r="H42" s="380">
        <v>0</v>
      </c>
      <c r="I42" s="380">
        <v>-116865</v>
      </c>
      <c r="J42" s="446">
        <v>0</v>
      </c>
      <c r="K42" s="447">
        <v>0</v>
      </c>
      <c r="L42" s="447">
        <v>0</v>
      </c>
      <c r="M42" s="447">
        <v>0</v>
      </c>
      <c r="N42" s="447">
        <v>0</v>
      </c>
      <c r="O42" s="446">
        <v>0</v>
      </c>
      <c r="P42" s="447">
        <v>9959.4</v>
      </c>
      <c r="Q42" s="447">
        <v>-9959.4</v>
      </c>
      <c r="R42" s="448">
        <v>6.2899999999999998E-2</v>
      </c>
      <c r="S42" s="449">
        <v>0</v>
      </c>
      <c r="T42" s="450">
        <v>0</v>
      </c>
      <c r="U42" s="450">
        <v>158337.04292527822</v>
      </c>
      <c r="V42" s="451">
        <v>0</v>
      </c>
      <c r="W42" s="451">
        <v>0.10581979340616332</v>
      </c>
      <c r="X42" s="379">
        <v>14716</v>
      </c>
      <c r="Y42" s="380">
        <v>3679</v>
      </c>
      <c r="Z42" s="380">
        <v>3679</v>
      </c>
      <c r="AA42" s="380">
        <v>3679</v>
      </c>
      <c r="AB42" s="380">
        <v>3679</v>
      </c>
      <c r="AC42" s="380">
        <v>0</v>
      </c>
      <c r="AD42" s="380">
        <v>0</v>
      </c>
      <c r="AE42" s="380">
        <v>14716</v>
      </c>
      <c r="AF42" s="381">
        <v>131581</v>
      </c>
      <c r="AG42" s="381">
        <v>44412</v>
      </c>
      <c r="AH42" s="381">
        <v>43746</v>
      </c>
      <c r="AI42" s="381">
        <v>43423</v>
      </c>
      <c r="AJ42" s="381">
        <v>0</v>
      </c>
      <c r="AK42" s="381">
        <v>0</v>
      </c>
      <c r="AL42" s="381">
        <v>0</v>
      </c>
      <c r="AM42" s="380">
        <v>131581</v>
      </c>
      <c r="AN42" s="379">
        <v>0</v>
      </c>
      <c r="AO42" s="380">
        <v>0</v>
      </c>
      <c r="AP42" s="380">
        <v>0</v>
      </c>
      <c r="AQ42" s="380">
        <v>0</v>
      </c>
      <c r="AR42" s="380">
        <v>0</v>
      </c>
      <c r="AS42" s="380">
        <v>0</v>
      </c>
      <c r="AT42" s="380">
        <v>0</v>
      </c>
      <c r="AU42" s="380">
        <v>0</v>
      </c>
      <c r="AV42" s="381">
        <v>0</v>
      </c>
      <c r="AW42" s="380">
        <v>0</v>
      </c>
      <c r="AX42" s="380">
        <v>0</v>
      </c>
      <c r="AY42" s="380">
        <v>0</v>
      </c>
      <c r="AZ42" s="380">
        <v>0</v>
      </c>
      <c r="BA42" s="380">
        <v>0</v>
      </c>
      <c r="BB42" s="380">
        <v>0</v>
      </c>
      <c r="BC42" s="380">
        <v>0</v>
      </c>
      <c r="BD42" s="379">
        <v>0</v>
      </c>
      <c r="BE42" s="380">
        <v>0</v>
      </c>
      <c r="BF42" s="380">
        <v>0</v>
      </c>
      <c r="BG42" s="380">
        <v>0</v>
      </c>
      <c r="BH42" s="380">
        <v>0</v>
      </c>
      <c r="BI42" s="380">
        <v>0</v>
      </c>
      <c r="BJ42" s="380">
        <v>0</v>
      </c>
      <c r="BK42" s="380">
        <v>0</v>
      </c>
      <c r="BL42" s="381">
        <v>0</v>
      </c>
      <c r="BM42" s="380">
        <v>0</v>
      </c>
      <c r="BN42" s="380">
        <v>0</v>
      </c>
      <c r="BO42" s="380">
        <v>0</v>
      </c>
      <c r="BP42" s="380">
        <v>0</v>
      </c>
      <c r="BQ42" s="380">
        <v>0</v>
      </c>
      <c r="BR42" s="380">
        <v>0</v>
      </c>
      <c r="BS42" s="380">
        <v>0</v>
      </c>
      <c r="BT42" s="379">
        <v>0</v>
      </c>
      <c r="BU42" s="380">
        <v>0</v>
      </c>
      <c r="BV42" s="380">
        <v>0</v>
      </c>
      <c r="BW42" s="380">
        <v>0</v>
      </c>
      <c r="BX42" s="380">
        <v>0</v>
      </c>
      <c r="BY42" s="380">
        <v>0</v>
      </c>
      <c r="BZ42" s="380">
        <v>0</v>
      </c>
      <c r="CA42" s="380">
        <v>0</v>
      </c>
      <c r="CB42" s="381">
        <v>0</v>
      </c>
      <c r="CC42" s="380">
        <v>0</v>
      </c>
      <c r="CD42" s="380">
        <v>0</v>
      </c>
      <c r="CE42" s="380">
        <v>0</v>
      </c>
      <c r="CF42" s="380">
        <v>0</v>
      </c>
      <c r="CG42" s="380">
        <v>0</v>
      </c>
      <c r="CH42" s="380">
        <v>0</v>
      </c>
      <c r="CI42" s="380">
        <v>0</v>
      </c>
    </row>
    <row r="43" spans="1:87">
      <c r="A43" s="374">
        <v>18780</v>
      </c>
      <c r="B43" s="375" t="s">
        <v>399</v>
      </c>
      <c r="C43" s="381">
        <v>6328</v>
      </c>
      <c r="D43" s="380">
        <v>-11106</v>
      </c>
      <c r="E43" s="380">
        <v>-22096</v>
      </c>
      <c r="F43" s="380">
        <v>-15452</v>
      </c>
      <c r="G43" s="380">
        <v>0</v>
      </c>
      <c r="H43" s="380">
        <v>0</v>
      </c>
      <c r="I43" s="380">
        <v>-42326</v>
      </c>
      <c r="J43" s="446">
        <v>539954</v>
      </c>
      <c r="K43" s="447">
        <v>636003</v>
      </c>
      <c r="L43" s="447">
        <v>461507</v>
      </c>
      <c r="M43" s="447">
        <v>444468</v>
      </c>
      <c r="N43" s="447">
        <v>663382</v>
      </c>
      <c r="O43" s="446">
        <v>47388.739527000005</v>
      </c>
      <c r="P43" s="447">
        <v>20368.82</v>
      </c>
      <c r="Q43" s="447">
        <v>27019.919527000005</v>
      </c>
      <c r="R43" s="448">
        <v>6.2899999999999998E-2</v>
      </c>
      <c r="S43" s="449">
        <v>2.2737900000000001E-5</v>
      </c>
      <c r="T43" s="450">
        <v>539954</v>
      </c>
      <c r="U43" s="450">
        <v>323828.61685214628</v>
      </c>
      <c r="V43" s="451">
        <v>1.6674066833523002</v>
      </c>
      <c r="W43" s="451">
        <v>0.10581979340616332</v>
      </c>
      <c r="X43" s="379">
        <v>151766</v>
      </c>
      <c r="Y43" s="380">
        <v>74438</v>
      </c>
      <c r="Z43" s="380">
        <v>33524</v>
      </c>
      <c r="AA43" s="380">
        <v>29094</v>
      </c>
      <c r="AB43" s="380">
        <v>14710</v>
      </c>
      <c r="AC43" s="380">
        <v>0</v>
      </c>
      <c r="AD43" s="380">
        <v>0</v>
      </c>
      <c r="AE43" s="380">
        <v>151766</v>
      </c>
      <c r="AF43" s="381">
        <v>0</v>
      </c>
      <c r="AG43" s="381">
        <v>0</v>
      </c>
      <c r="AH43" s="381">
        <v>0</v>
      </c>
      <c r="AI43" s="381">
        <v>0</v>
      </c>
      <c r="AJ43" s="381">
        <v>0</v>
      </c>
      <c r="AK43" s="381">
        <v>0</v>
      </c>
      <c r="AL43" s="381">
        <v>0</v>
      </c>
      <c r="AM43" s="380">
        <v>0</v>
      </c>
      <c r="AN43" s="379">
        <v>43230</v>
      </c>
      <c r="AO43" s="380">
        <v>14265</v>
      </c>
      <c r="AP43" s="380">
        <v>14265</v>
      </c>
      <c r="AQ43" s="380">
        <v>7350</v>
      </c>
      <c r="AR43" s="380">
        <v>7350</v>
      </c>
      <c r="AS43" s="380">
        <v>0</v>
      </c>
      <c r="AT43" s="380">
        <v>0</v>
      </c>
      <c r="AU43" s="380">
        <v>43230</v>
      </c>
      <c r="AV43" s="381">
        <v>245746</v>
      </c>
      <c r="AW43" s="380">
        <v>84095</v>
      </c>
      <c r="AX43" s="380">
        <v>60819</v>
      </c>
      <c r="AY43" s="380">
        <v>60819</v>
      </c>
      <c r="AZ43" s="380">
        <v>40014</v>
      </c>
      <c r="BA43" s="380">
        <v>0</v>
      </c>
      <c r="BB43" s="380">
        <v>0</v>
      </c>
      <c r="BC43" s="380">
        <v>245746</v>
      </c>
      <c r="BD43" s="379">
        <v>5686</v>
      </c>
      <c r="BE43" s="380">
        <v>1617</v>
      </c>
      <c r="BF43" s="380">
        <v>1515</v>
      </c>
      <c r="BG43" s="380">
        <v>1277</v>
      </c>
      <c r="BH43" s="380">
        <v>1277</v>
      </c>
      <c r="BI43" s="380">
        <v>0</v>
      </c>
      <c r="BJ43" s="380">
        <v>0</v>
      </c>
      <c r="BK43" s="380">
        <v>5686</v>
      </c>
      <c r="BL43" s="381">
        <v>1011</v>
      </c>
      <c r="BM43" s="380">
        <v>337</v>
      </c>
      <c r="BN43" s="380">
        <v>337</v>
      </c>
      <c r="BO43" s="380">
        <v>337</v>
      </c>
      <c r="BP43" s="380">
        <v>0</v>
      </c>
      <c r="BQ43" s="380">
        <v>0</v>
      </c>
      <c r="BR43" s="380">
        <v>0</v>
      </c>
      <c r="BS43" s="380">
        <v>1011</v>
      </c>
      <c r="BT43" s="379">
        <v>5242</v>
      </c>
      <c r="BU43" s="380">
        <v>1339</v>
      </c>
      <c r="BV43" s="380">
        <v>1339</v>
      </c>
      <c r="BW43" s="380">
        <v>1339</v>
      </c>
      <c r="BX43" s="380">
        <v>1225</v>
      </c>
      <c r="BY43" s="380">
        <v>0</v>
      </c>
      <c r="BZ43" s="380">
        <v>0</v>
      </c>
      <c r="CA43" s="380">
        <v>5242</v>
      </c>
      <c r="CB43" s="381">
        <v>1494.1071816210001</v>
      </c>
      <c r="CC43" s="380">
        <v>900</v>
      </c>
      <c r="CD43" s="380">
        <v>594</v>
      </c>
      <c r="CE43" s="380">
        <v>0</v>
      </c>
      <c r="CF43" s="380">
        <v>0</v>
      </c>
      <c r="CG43" s="380">
        <v>0</v>
      </c>
      <c r="CH43" s="380">
        <v>0</v>
      </c>
      <c r="CI43" s="380">
        <v>1494.1071816210001</v>
      </c>
    </row>
    <row r="44" spans="1:87">
      <c r="A44" s="374">
        <v>19005</v>
      </c>
      <c r="B44" s="375" t="s">
        <v>400</v>
      </c>
      <c r="C44" s="381">
        <v>-1759113</v>
      </c>
      <c r="D44" s="380">
        <v>-1220226</v>
      </c>
      <c r="E44" s="380">
        <v>-1467873</v>
      </c>
      <c r="F44" s="380">
        <v>-642275</v>
      </c>
      <c r="G44" s="380">
        <v>0</v>
      </c>
      <c r="H44" s="380">
        <v>0</v>
      </c>
      <c r="I44" s="380">
        <v>-5089487</v>
      </c>
      <c r="J44" s="446">
        <v>16054083</v>
      </c>
      <c r="K44" s="447">
        <v>18909860</v>
      </c>
      <c r="L44" s="447">
        <v>13721688</v>
      </c>
      <c r="M44" s="447">
        <v>13215078</v>
      </c>
      <c r="N44" s="447">
        <v>19723902</v>
      </c>
      <c r="O44" s="446">
        <v>1408978.1706300001</v>
      </c>
      <c r="P44" s="447">
        <v>1027776.51</v>
      </c>
      <c r="Q44" s="447">
        <v>381201.66063000006</v>
      </c>
      <c r="R44" s="448">
        <v>6.2899999999999998E-2</v>
      </c>
      <c r="S44" s="449">
        <v>6.76051E-4</v>
      </c>
      <c r="T44" s="450">
        <v>16054083</v>
      </c>
      <c r="U44" s="450">
        <v>16339849.125596184</v>
      </c>
      <c r="V44" s="451">
        <v>0.98251109154070859</v>
      </c>
      <c r="W44" s="451">
        <v>0.10581979340616332</v>
      </c>
      <c r="X44" s="379">
        <v>1282486</v>
      </c>
      <c r="Y44" s="380">
        <v>466350</v>
      </c>
      <c r="Z44" s="380">
        <v>307112</v>
      </c>
      <c r="AA44" s="380">
        <v>254512</v>
      </c>
      <c r="AB44" s="380">
        <v>254512</v>
      </c>
      <c r="AC44" s="380">
        <v>0</v>
      </c>
      <c r="AD44" s="380">
        <v>0</v>
      </c>
      <c r="AE44" s="380">
        <v>1282486</v>
      </c>
      <c r="AF44" s="381">
        <v>601182</v>
      </c>
      <c r="AG44" s="381">
        <v>200394</v>
      </c>
      <c r="AH44" s="381">
        <v>200394</v>
      </c>
      <c r="AI44" s="381">
        <v>200394</v>
      </c>
      <c r="AJ44" s="381">
        <v>0</v>
      </c>
      <c r="AK44" s="381">
        <v>0</v>
      </c>
      <c r="AL44" s="381">
        <v>0</v>
      </c>
      <c r="AM44" s="380">
        <v>601182</v>
      </c>
      <c r="AN44" s="379">
        <v>1285338</v>
      </c>
      <c r="AO44" s="380">
        <v>424144</v>
      </c>
      <c r="AP44" s="380">
        <v>424144</v>
      </c>
      <c r="AQ44" s="380">
        <v>218524</v>
      </c>
      <c r="AR44" s="380">
        <v>218524</v>
      </c>
      <c r="AS44" s="380">
        <v>0</v>
      </c>
      <c r="AT44" s="380">
        <v>0</v>
      </c>
      <c r="AU44" s="380">
        <v>1285338</v>
      </c>
      <c r="AV44" s="381">
        <v>7306591</v>
      </c>
      <c r="AW44" s="380">
        <v>2500329</v>
      </c>
      <c r="AX44" s="380">
        <v>1808282</v>
      </c>
      <c r="AY44" s="380">
        <v>1808282</v>
      </c>
      <c r="AZ44" s="380">
        <v>1189698</v>
      </c>
      <c r="BA44" s="380">
        <v>0</v>
      </c>
      <c r="BB44" s="380">
        <v>0</v>
      </c>
      <c r="BC44" s="380">
        <v>7306591</v>
      </c>
      <c r="BD44" s="379">
        <v>169078</v>
      </c>
      <c r="BE44" s="380">
        <v>48091</v>
      </c>
      <c r="BF44" s="380">
        <v>45047</v>
      </c>
      <c r="BG44" s="380">
        <v>37970</v>
      </c>
      <c r="BH44" s="380">
        <v>37970</v>
      </c>
      <c r="BI44" s="380">
        <v>0</v>
      </c>
      <c r="BJ44" s="380">
        <v>0</v>
      </c>
      <c r="BK44" s="380">
        <v>169078</v>
      </c>
      <c r="BL44" s="381">
        <v>30057</v>
      </c>
      <c r="BM44" s="380">
        <v>10019</v>
      </c>
      <c r="BN44" s="380">
        <v>10019</v>
      </c>
      <c r="BO44" s="380">
        <v>10019</v>
      </c>
      <c r="BP44" s="380">
        <v>0</v>
      </c>
      <c r="BQ44" s="380">
        <v>0</v>
      </c>
      <c r="BR44" s="380">
        <v>0</v>
      </c>
      <c r="BS44" s="380">
        <v>30057</v>
      </c>
      <c r="BT44" s="379">
        <v>155864</v>
      </c>
      <c r="BU44" s="380">
        <v>39815</v>
      </c>
      <c r="BV44" s="380">
        <v>39815</v>
      </c>
      <c r="BW44" s="380">
        <v>39815</v>
      </c>
      <c r="BX44" s="380">
        <v>36417</v>
      </c>
      <c r="BY44" s="380">
        <v>0</v>
      </c>
      <c r="BZ44" s="380">
        <v>0</v>
      </c>
      <c r="CA44" s="380">
        <v>155864</v>
      </c>
      <c r="CB44" s="381">
        <v>44423.304449490002</v>
      </c>
      <c r="CC44" s="380">
        <v>26772</v>
      </c>
      <c r="CD44" s="380">
        <v>17651</v>
      </c>
      <c r="CE44" s="380">
        <v>0</v>
      </c>
      <c r="CF44" s="380">
        <v>0</v>
      </c>
      <c r="CG44" s="380">
        <v>0</v>
      </c>
      <c r="CH44" s="380">
        <v>0</v>
      </c>
      <c r="CI44" s="380">
        <v>44423.304449490002</v>
      </c>
    </row>
    <row r="45" spans="1:87">
      <c r="A45" s="374">
        <v>19100</v>
      </c>
      <c r="B45" s="375" t="s">
        <v>401</v>
      </c>
      <c r="C45" s="381">
        <v>-179381608</v>
      </c>
      <c r="D45" s="380">
        <v>-116941210</v>
      </c>
      <c r="E45" s="380">
        <v>-144028397</v>
      </c>
      <c r="F45" s="380">
        <v>-83965305</v>
      </c>
      <c r="G45" s="380">
        <v>0</v>
      </c>
      <c r="H45" s="380">
        <v>0</v>
      </c>
      <c r="I45" s="380">
        <v>-524316520</v>
      </c>
      <c r="J45" s="446">
        <v>1482274489</v>
      </c>
      <c r="K45" s="447">
        <v>1745948568</v>
      </c>
      <c r="L45" s="447">
        <v>1266924347</v>
      </c>
      <c r="M45" s="447">
        <v>1220149022</v>
      </c>
      <c r="N45" s="447">
        <v>1821109122</v>
      </c>
      <c r="O45" s="446">
        <v>130091043.63250801</v>
      </c>
      <c r="P45" s="447">
        <v>74397399.710000008</v>
      </c>
      <c r="Q45" s="447">
        <v>55693643.922508001</v>
      </c>
      <c r="R45" s="448">
        <v>6.2899999999999998E-2</v>
      </c>
      <c r="S45" s="449">
        <v>6.2419831600000003E-2</v>
      </c>
      <c r="T45" s="450">
        <v>1482274489</v>
      </c>
      <c r="U45" s="450">
        <v>1182788548.6486487</v>
      </c>
      <c r="V45" s="451">
        <v>1.2532032802427093</v>
      </c>
      <c r="W45" s="451">
        <v>0.10581979340616332</v>
      </c>
      <c r="X45" s="379">
        <v>159435676</v>
      </c>
      <c r="Y45" s="380">
        <v>45911322</v>
      </c>
      <c r="Z45" s="380">
        <v>43893800</v>
      </c>
      <c r="AA45" s="380">
        <v>34815277</v>
      </c>
      <c r="AB45" s="380">
        <v>34815277</v>
      </c>
      <c r="AC45" s="380">
        <v>0</v>
      </c>
      <c r="AD45" s="380">
        <v>0</v>
      </c>
      <c r="AE45" s="380">
        <v>159435676</v>
      </c>
      <c r="AF45" s="381">
        <v>150934681</v>
      </c>
      <c r="AG45" s="381">
        <v>38318164</v>
      </c>
      <c r="AH45" s="381">
        <v>38318164</v>
      </c>
      <c r="AI45" s="381">
        <v>38318164</v>
      </c>
      <c r="AJ45" s="381">
        <v>35980189</v>
      </c>
      <c r="AK45" s="381">
        <v>0</v>
      </c>
      <c r="AL45" s="381">
        <v>0</v>
      </c>
      <c r="AM45" s="380">
        <v>150934681</v>
      </c>
      <c r="AN45" s="379">
        <v>118675332</v>
      </c>
      <c r="AO45" s="380">
        <v>39161287</v>
      </c>
      <c r="AP45" s="380">
        <v>39161287</v>
      </c>
      <c r="AQ45" s="380">
        <v>20176379</v>
      </c>
      <c r="AR45" s="380">
        <v>20176379</v>
      </c>
      <c r="AS45" s="380">
        <v>0</v>
      </c>
      <c r="AT45" s="380">
        <v>0</v>
      </c>
      <c r="AU45" s="380">
        <v>118675332</v>
      </c>
      <c r="AV45" s="381">
        <v>674618022</v>
      </c>
      <c r="AW45" s="380">
        <v>230855573</v>
      </c>
      <c r="AX45" s="380">
        <v>166958759</v>
      </c>
      <c r="AY45" s="380">
        <v>166958759</v>
      </c>
      <c r="AZ45" s="380">
        <v>109844931</v>
      </c>
      <c r="BA45" s="380">
        <v>0</v>
      </c>
      <c r="BB45" s="380">
        <v>0</v>
      </c>
      <c r="BC45" s="380">
        <v>674618022</v>
      </c>
      <c r="BD45" s="379">
        <v>15610930</v>
      </c>
      <c r="BE45" s="380">
        <v>4440258</v>
      </c>
      <c r="BF45" s="380">
        <v>4159212</v>
      </c>
      <c r="BG45" s="380">
        <v>3505730</v>
      </c>
      <c r="BH45" s="380">
        <v>3505730</v>
      </c>
      <c r="BI45" s="380">
        <v>0</v>
      </c>
      <c r="BJ45" s="380">
        <v>0</v>
      </c>
      <c r="BK45" s="380">
        <v>15610930</v>
      </c>
      <c r="BL45" s="381">
        <v>2775075</v>
      </c>
      <c r="BM45" s="380">
        <v>925025</v>
      </c>
      <c r="BN45" s="380">
        <v>925025</v>
      </c>
      <c r="BO45" s="380">
        <v>925025</v>
      </c>
      <c r="BP45" s="380">
        <v>0</v>
      </c>
      <c r="BQ45" s="380">
        <v>0</v>
      </c>
      <c r="BR45" s="380">
        <v>0</v>
      </c>
      <c r="BS45" s="380">
        <v>2775075</v>
      </c>
      <c r="BT45" s="379">
        <v>14390925</v>
      </c>
      <c r="BU45" s="380">
        <v>3676166</v>
      </c>
      <c r="BV45" s="380">
        <v>3676166</v>
      </c>
      <c r="BW45" s="380">
        <v>3676166</v>
      </c>
      <c r="BX45" s="380">
        <v>3362429</v>
      </c>
      <c r="BY45" s="380">
        <v>0</v>
      </c>
      <c r="BZ45" s="380">
        <v>0</v>
      </c>
      <c r="CA45" s="380">
        <v>14390925</v>
      </c>
      <c r="CB45" s="381">
        <v>4101606.510237684</v>
      </c>
      <c r="CC45" s="380">
        <v>2471879</v>
      </c>
      <c r="CD45" s="380">
        <v>1629727</v>
      </c>
      <c r="CE45" s="380">
        <v>0</v>
      </c>
      <c r="CF45" s="380">
        <v>0</v>
      </c>
      <c r="CG45" s="380">
        <v>0</v>
      </c>
      <c r="CH45" s="380">
        <v>0</v>
      </c>
      <c r="CI45" s="380">
        <v>4101606.510237684</v>
      </c>
    </row>
    <row r="46" spans="1:87">
      <c r="A46" s="374">
        <v>20100</v>
      </c>
      <c r="B46" s="375" t="s">
        <v>402</v>
      </c>
      <c r="C46" s="381">
        <v>-25945872</v>
      </c>
      <c r="D46" s="380">
        <v>-18504895</v>
      </c>
      <c r="E46" s="380">
        <v>-23783410</v>
      </c>
      <c r="F46" s="380">
        <v>-14280895</v>
      </c>
      <c r="G46" s="380">
        <v>0</v>
      </c>
      <c r="H46" s="380">
        <v>0</v>
      </c>
      <c r="I46" s="380">
        <v>-82515072</v>
      </c>
      <c r="J46" s="446">
        <v>243840361</v>
      </c>
      <c r="K46" s="447">
        <v>287215851</v>
      </c>
      <c r="L46" s="447">
        <v>208414361</v>
      </c>
      <c r="M46" s="447">
        <v>200719624</v>
      </c>
      <c r="N46" s="447">
        <v>299580077</v>
      </c>
      <c r="O46" s="446">
        <v>21400521.472881</v>
      </c>
      <c r="P46" s="447">
        <v>12731226.270000001</v>
      </c>
      <c r="Q46" s="447">
        <v>8669295.2028809991</v>
      </c>
      <c r="R46" s="448">
        <v>6.2899999999999998E-2</v>
      </c>
      <c r="S46" s="449">
        <v>1.02683237E-2</v>
      </c>
      <c r="T46" s="450">
        <v>243840361</v>
      </c>
      <c r="U46" s="450">
        <v>202404233.22734502</v>
      </c>
      <c r="V46" s="451">
        <v>1.2047196697023277</v>
      </c>
      <c r="W46" s="451">
        <v>0.10581979340616332</v>
      </c>
      <c r="X46" s="379">
        <v>7794649</v>
      </c>
      <c r="Y46" s="380">
        <v>5478635</v>
      </c>
      <c r="Z46" s="380">
        <v>2316014</v>
      </c>
      <c r="AA46" s="380">
        <v>0</v>
      </c>
      <c r="AB46" s="380">
        <v>0</v>
      </c>
      <c r="AC46" s="380">
        <v>0</v>
      </c>
      <c r="AD46" s="380">
        <v>0</v>
      </c>
      <c r="AE46" s="380">
        <v>7794649</v>
      </c>
      <c r="AF46" s="381">
        <v>2659009</v>
      </c>
      <c r="AG46" s="381">
        <v>666375</v>
      </c>
      <c r="AH46" s="381">
        <v>666375</v>
      </c>
      <c r="AI46" s="381">
        <v>666375</v>
      </c>
      <c r="AJ46" s="381">
        <v>659884</v>
      </c>
      <c r="AK46" s="381">
        <v>0</v>
      </c>
      <c r="AL46" s="381">
        <v>0</v>
      </c>
      <c r="AM46" s="380">
        <v>2659009</v>
      </c>
      <c r="AN46" s="379">
        <v>19522589</v>
      </c>
      <c r="AO46" s="380">
        <v>6442196</v>
      </c>
      <c r="AP46" s="380">
        <v>6442196</v>
      </c>
      <c r="AQ46" s="380">
        <v>3319099</v>
      </c>
      <c r="AR46" s="380">
        <v>3319099</v>
      </c>
      <c r="AS46" s="380">
        <v>0</v>
      </c>
      <c r="AT46" s="380">
        <v>0</v>
      </c>
      <c r="AU46" s="380">
        <v>19522589</v>
      </c>
      <c r="AV46" s="381">
        <v>110977490</v>
      </c>
      <c r="AW46" s="380">
        <v>37976708</v>
      </c>
      <c r="AX46" s="380">
        <v>27465415</v>
      </c>
      <c r="AY46" s="380">
        <v>27465415</v>
      </c>
      <c r="AZ46" s="380">
        <v>18069951</v>
      </c>
      <c r="BA46" s="380">
        <v>0</v>
      </c>
      <c r="BB46" s="380">
        <v>0</v>
      </c>
      <c r="BC46" s="380">
        <v>110977490</v>
      </c>
      <c r="BD46" s="379">
        <v>2568063</v>
      </c>
      <c r="BE46" s="380">
        <v>730441</v>
      </c>
      <c r="BF46" s="380">
        <v>684208</v>
      </c>
      <c r="BG46" s="380">
        <v>576707</v>
      </c>
      <c r="BH46" s="380">
        <v>576707</v>
      </c>
      <c r="BI46" s="380">
        <v>0</v>
      </c>
      <c r="BJ46" s="380">
        <v>0</v>
      </c>
      <c r="BK46" s="380">
        <v>2568063</v>
      </c>
      <c r="BL46" s="381">
        <v>456510</v>
      </c>
      <c r="BM46" s="380">
        <v>152170</v>
      </c>
      <c r="BN46" s="380">
        <v>152170</v>
      </c>
      <c r="BO46" s="380">
        <v>152170</v>
      </c>
      <c r="BP46" s="380">
        <v>0</v>
      </c>
      <c r="BQ46" s="380">
        <v>0</v>
      </c>
      <c r="BR46" s="380">
        <v>0</v>
      </c>
      <c r="BS46" s="380">
        <v>456510</v>
      </c>
      <c r="BT46" s="379">
        <v>2367367</v>
      </c>
      <c r="BU46" s="380">
        <v>604745</v>
      </c>
      <c r="BV46" s="380">
        <v>604745</v>
      </c>
      <c r="BW46" s="380">
        <v>604745</v>
      </c>
      <c r="BX46" s="380">
        <v>553134</v>
      </c>
      <c r="BY46" s="380">
        <v>0</v>
      </c>
      <c r="BZ46" s="380">
        <v>0</v>
      </c>
      <c r="CA46" s="380">
        <v>2367367</v>
      </c>
      <c r="CB46" s="381">
        <v>674731.44764376304</v>
      </c>
      <c r="CC46" s="380">
        <v>406635</v>
      </c>
      <c r="CD46" s="380">
        <v>268097</v>
      </c>
      <c r="CE46" s="380">
        <v>0</v>
      </c>
      <c r="CF46" s="380">
        <v>0</v>
      </c>
      <c r="CG46" s="380">
        <v>0</v>
      </c>
      <c r="CH46" s="380">
        <v>0</v>
      </c>
      <c r="CI46" s="380">
        <v>674731.44764376304</v>
      </c>
    </row>
    <row r="47" spans="1:87">
      <c r="A47" s="374">
        <v>20200</v>
      </c>
      <c r="B47" s="375" t="s">
        <v>403</v>
      </c>
      <c r="C47" s="381">
        <v>-3385549</v>
      </c>
      <c r="D47" s="380">
        <v>-2626826</v>
      </c>
      <c r="E47" s="380">
        <v>-3764381</v>
      </c>
      <c r="F47" s="380">
        <v>-2336663</v>
      </c>
      <c r="G47" s="380">
        <v>0</v>
      </c>
      <c r="H47" s="380">
        <v>0</v>
      </c>
      <c r="I47" s="380">
        <v>-12113419</v>
      </c>
      <c r="J47" s="446">
        <v>35215707</v>
      </c>
      <c r="K47" s="447">
        <v>41480046</v>
      </c>
      <c r="L47" s="447">
        <v>30099443</v>
      </c>
      <c r="M47" s="447">
        <v>28988161</v>
      </c>
      <c r="N47" s="447">
        <v>43265702</v>
      </c>
      <c r="O47" s="446">
        <v>3090688.0940160002</v>
      </c>
      <c r="P47" s="447">
        <v>1902735.6900000002</v>
      </c>
      <c r="Q47" s="447">
        <v>1187952.404016</v>
      </c>
      <c r="R47" s="448">
        <v>6.2899999999999998E-2</v>
      </c>
      <c r="S47" s="449">
        <v>1.4829632E-3</v>
      </c>
      <c r="T47" s="450">
        <v>35215707</v>
      </c>
      <c r="U47" s="450">
        <v>30250169.95230525</v>
      </c>
      <c r="V47" s="451">
        <v>1.164149062815971</v>
      </c>
      <c r="W47" s="451">
        <v>0.10581979340616332</v>
      </c>
      <c r="X47" s="379">
        <v>2192075</v>
      </c>
      <c r="Y47" s="380">
        <v>1482368</v>
      </c>
      <c r="Z47" s="380">
        <v>709707</v>
      </c>
      <c r="AA47" s="380">
        <v>0</v>
      </c>
      <c r="AB47" s="380">
        <v>0</v>
      </c>
      <c r="AC47" s="380">
        <v>0</v>
      </c>
      <c r="AD47" s="380">
        <v>0</v>
      </c>
      <c r="AE47" s="380">
        <v>2192075</v>
      </c>
      <c r="AF47" s="381">
        <v>1646877</v>
      </c>
      <c r="AG47" s="381">
        <v>425792</v>
      </c>
      <c r="AH47" s="381">
        <v>425792</v>
      </c>
      <c r="AI47" s="381">
        <v>425792</v>
      </c>
      <c r="AJ47" s="381">
        <v>369501</v>
      </c>
      <c r="AK47" s="381">
        <v>0</v>
      </c>
      <c r="AL47" s="381">
        <v>0</v>
      </c>
      <c r="AM47" s="380">
        <v>1646877</v>
      </c>
      <c r="AN47" s="379">
        <v>2819475</v>
      </c>
      <c r="AO47" s="380">
        <v>930389</v>
      </c>
      <c r="AP47" s="380">
        <v>930389</v>
      </c>
      <c r="AQ47" s="380">
        <v>479348</v>
      </c>
      <c r="AR47" s="380">
        <v>479348</v>
      </c>
      <c r="AS47" s="380">
        <v>0</v>
      </c>
      <c r="AT47" s="380">
        <v>0</v>
      </c>
      <c r="AU47" s="380">
        <v>2819475</v>
      </c>
      <c r="AV47" s="381">
        <v>16027498</v>
      </c>
      <c r="AW47" s="380">
        <v>5484640</v>
      </c>
      <c r="AX47" s="380">
        <v>3966587</v>
      </c>
      <c r="AY47" s="380">
        <v>3966587</v>
      </c>
      <c r="AZ47" s="380">
        <v>2609683</v>
      </c>
      <c r="BA47" s="380">
        <v>0</v>
      </c>
      <c r="BB47" s="380">
        <v>0</v>
      </c>
      <c r="BC47" s="380">
        <v>16027498</v>
      </c>
      <c r="BD47" s="379">
        <v>370883</v>
      </c>
      <c r="BE47" s="380">
        <v>105491</v>
      </c>
      <c r="BF47" s="380">
        <v>98814</v>
      </c>
      <c r="BG47" s="380">
        <v>83289</v>
      </c>
      <c r="BH47" s="380">
        <v>83289</v>
      </c>
      <c r="BI47" s="380">
        <v>0</v>
      </c>
      <c r="BJ47" s="380">
        <v>0</v>
      </c>
      <c r="BK47" s="380">
        <v>370883</v>
      </c>
      <c r="BL47" s="381">
        <v>65931</v>
      </c>
      <c r="BM47" s="380">
        <v>21977</v>
      </c>
      <c r="BN47" s="380">
        <v>21977</v>
      </c>
      <c r="BO47" s="380">
        <v>21977</v>
      </c>
      <c r="BP47" s="380">
        <v>0</v>
      </c>
      <c r="BQ47" s="380">
        <v>0</v>
      </c>
      <c r="BR47" s="380">
        <v>0</v>
      </c>
      <c r="BS47" s="380">
        <v>65931</v>
      </c>
      <c r="BT47" s="379">
        <v>341898</v>
      </c>
      <c r="BU47" s="380">
        <v>87338</v>
      </c>
      <c r="BV47" s="380">
        <v>87338</v>
      </c>
      <c r="BW47" s="380">
        <v>87338</v>
      </c>
      <c r="BX47" s="380">
        <v>79884</v>
      </c>
      <c r="BY47" s="380">
        <v>0</v>
      </c>
      <c r="BZ47" s="380">
        <v>0</v>
      </c>
      <c r="CA47" s="380">
        <v>341898</v>
      </c>
      <c r="CB47" s="381">
        <v>97445.497042367992</v>
      </c>
      <c r="CC47" s="380">
        <v>58727</v>
      </c>
      <c r="CD47" s="380">
        <v>38719</v>
      </c>
      <c r="CE47" s="380">
        <v>0</v>
      </c>
      <c r="CF47" s="380">
        <v>0</v>
      </c>
      <c r="CG47" s="380">
        <v>0</v>
      </c>
      <c r="CH47" s="380">
        <v>0</v>
      </c>
      <c r="CI47" s="380">
        <v>97445.497042367992</v>
      </c>
    </row>
    <row r="48" spans="1:87">
      <c r="A48" s="374">
        <v>20300</v>
      </c>
      <c r="B48" s="375" t="s">
        <v>404</v>
      </c>
      <c r="C48" s="381">
        <v>-68546169</v>
      </c>
      <c r="D48" s="380">
        <v>-56019101</v>
      </c>
      <c r="E48" s="380">
        <v>-63439343</v>
      </c>
      <c r="F48" s="380">
        <v>-41938219</v>
      </c>
      <c r="G48" s="380">
        <v>0</v>
      </c>
      <c r="H48" s="380">
        <v>0</v>
      </c>
      <c r="I48" s="380">
        <v>-229942832</v>
      </c>
      <c r="J48" s="446">
        <v>535266896</v>
      </c>
      <c r="K48" s="447">
        <v>630482732</v>
      </c>
      <c r="L48" s="447">
        <v>457501406</v>
      </c>
      <c r="M48" s="447">
        <v>440610281</v>
      </c>
      <c r="N48" s="447">
        <v>657624100</v>
      </c>
      <c r="O48" s="446">
        <v>46977418.547982</v>
      </c>
      <c r="P48" s="447">
        <v>26540712.960000008</v>
      </c>
      <c r="Q48" s="447">
        <v>20436705.587981991</v>
      </c>
      <c r="R48" s="448">
        <v>6.2899999999999998E-2</v>
      </c>
      <c r="S48" s="449">
        <v>2.2540541399999999E-2</v>
      </c>
      <c r="T48" s="450">
        <v>535266896</v>
      </c>
      <c r="U48" s="450">
        <v>421950921.46263927</v>
      </c>
      <c r="V48" s="451">
        <v>1.2685524992920154</v>
      </c>
      <c r="W48" s="451">
        <v>0.10581979340616332</v>
      </c>
      <c r="X48" s="379">
        <v>12583651</v>
      </c>
      <c r="Y48" s="380">
        <v>11666551</v>
      </c>
      <c r="Z48" s="380">
        <v>917100</v>
      </c>
      <c r="AA48" s="380">
        <v>0</v>
      </c>
      <c r="AB48" s="380">
        <v>0</v>
      </c>
      <c r="AC48" s="380">
        <v>0</v>
      </c>
      <c r="AD48" s="380">
        <v>0</v>
      </c>
      <c r="AE48" s="380">
        <v>12583651</v>
      </c>
      <c r="AF48" s="381">
        <v>50119760</v>
      </c>
      <c r="AG48" s="381">
        <v>12693915</v>
      </c>
      <c r="AH48" s="381">
        <v>12693915</v>
      </c>
      <c r="AI48" s="381">
        <v>12693915</v>
      </c>
      <c r="AJ48" s="381">
        <v>12038015</v>
      </c>
      <c r="AK48" s="381">
        <v>0</v>
      </c>
      <c r="AL48" s="381">
        <v>0</v>
      </c>
      <c r="AM48" s="380">
        <v>50119760</v>
      </c>
      <c r="AN48" s="379">
        <v>42855070</v>
      </c>
      <c r="AO48" s="380">
        <v>14141605</v>
      </c>
      <c r="AP48" s="380">
        <v>14141605</v>
      </c>
      <c r="AQ48" s="380">
        <v>7285930</v>
      </c>
      <c r="AR48" s="380">
        <v>7285930</v>
      </c>
      <c r="AS48" s="380">
        <v>0</v>
      </c>
      <c r="AT48" s="380">
        <v>0</v>
      </c>
      <c r="AU48" s="380">
        <v>42855070</v>
      </c>
      <c r="AV48" s="381">
        <v>243612568</v>
      </c>
      <c r="AW48" s="380">
        <v>83364685</v>
      </c>
      <c r="AX48" s="380">
        <v>60290788</v>
      </c>
      <c r="AY48" s="380">
        <v>60290788</v>
      </c>
      <c r="AZ48" s="380">
        <v>39666307</v>
      </c>
      <c r="BA48" s="380">
        <v>0</v>
      </c>
      <c r="BB48" s="380">
        <v>0</v>
      </c>
      <c r="BC48" s="380">
        <v>243612568</v>
      </c>
      <c r="BD48" s="379">
        <v>5637293</v>
      </c>
      <c r="BE48" s="380">
        <v>1603430</v>
      </c>
      <c r="BF48" s="380">
        <v>1501941</v>
      </c>
      <c r="BG48" s="380">
        <v>1265961</v>
      </c>
      <c r="BH48" s="380">
        <v>1265961</v>
      </c>
      <c r="BI48" s="380">
        <v>0</v>
      </c>
      <c r="BJ48" s="380">
        <v>0</v>
      </c>
      <c r="BK48" s="380">
        <v>5637293</v>
      </c>
      <c r="BL48" s="381">
        <v>1002111</v>
      </c>
      <c r="BM48" s="380">
        <v>334037</v>
      </c>
      <c r="BN48" s="380">
        <v>334037</v>
      </c>
      <c r="BO48" s="380">
        <v>334037</v>
      </c>
      <c r="BP48" s="380">
        <v>0</v>
      </c>
      <c r="BQ48" s="380">
        <v>0</v>
      </c>
      <c r="BR48" s="380">
        <v>0</v>
      </c>
      <c r="BS48" s="380">
        <v>1002111</v>
      </c>
      <c r="BT48" s="379">
        <v>5196734</v>
      </c>
      <c r="BU48" s="380">
        <v>1327507</v>
      </c>
      <c r="BV48" s="380">
        <v>1327507</v>
      </c>
      <c r="BW48" s="380">
        <v>1327507</v>
      </c>
      <c r="BX48" s="380">
        <v>1214213</v>
      </c>
      <c r="BY48" s="380">
        <v>0</v>
      </c>
      <c r="BZ48" s="380">
        <v>0</v>
      </c>
      <c r="CA48" s="380">
        <v>5196734</v>
      </c>
      <c r="CB48" s="381">
        <v>1481138.7499885859</v>
      </c>
      <c r="CC48" s="380">
        <v>892625</v>
      </c>
      <c r="CD48" s="380">
        <v>588514</v>
      </c>
      <c r="CE48" s="380">
        <v>0</v>
      </c>
      <c r="CF48" s="380">
        <v>0</v>
      </c>
      <c r="CG48" s="380">
        <v>0</v>
      </c>
      <c r="CH48" s="380">
        <v>0</v>
      </c>
      <c r="CI48" s="380">
        <v>1481138.7499885859</v>
      </c>
    </row>
    <row r="49" spans="1:87">
      <c r="A49" s="374">
        <v>20400</v>
      </c>
      <c r="B49" s="375" t="s">
        <v>405</v>
      </c>
      <c r="C49" s="381">
        <v>-2914503</v>
      </c>
      <c r="D49" s="380">
        <v>-1922186</v>
      </c>
      <c r="E49" s="380">
        <v>-2276304</v>
      </c>
      <c r="F49" s="380">
        <v>-1383855</v>
      </c>
      <c r="G49" s="380">
        <v>0</v>
      </c>
      <c r="H49" s="380">
        <v>0</v>
      </c>
      <c r="I49" s="380">
        <v>-8496848</v>
      </c>
      <c r="J49" s="446">
        <v>27967544</v>
      </c>
      <c r="K49" s="447">
        <v>32942544</v>
      </c>
      <c r="L49" s="447">
        <v>23904319</v>
      </c>
      <c r="M49" s="447">
        <v>23021762</v>
      </c>
      <c r="N49" s="447">
        <v>34360673</v>
      </c>
      <c r="O49" s="446">
        <v>2454556.8053970002</v>
      </c>
      <c r="P49" s="447">
        <v>1472794.3900000001</v>
      </c>
      <c r="Q49" s="447">
        <v>981762.41539700003</v>
      </c>
      <c r="R49" s="448">
        <v>6.2899999999999998E-2</v>
      </c>
      <c r="S49" s="449">
        <v>1.1777369000000001E-3</v>
      </c>
      <c r="T49" s="450">
        <v>27967544</v>
      </c>
      <c r="U49" s="450">
        <v>23414855.16693164</v>
      </c>
      <c r="V49" s="451">
        <v>1.1944359168831433</v>
      </c>
      <c r="W49" s="451">
        <v>0.10581979340616332</v>
      </c>
      <c r="X49" s="379">
        <v>1958164</v>
      </c>
      <c r="Y49" s="380">
        <v>713789</v>
      </c>
      <c r="Z49" s="380">
        <v>489915</v>
      </c>
      <c r="AA49" s="380">
        <v>475584</v>
      </c>
      <c r="AB49" s="380">
        <v>278876</v>
      </c>
      <c r="AC49" s="380">
        <v>0</v>
      </c>
      <c r="AD49" s="380">
        <v>0</v>
      </c>
      <c r="AE49" s="380">
        <v>1958164</v>
      </c>
      <c r="AF49" s="381">
        <v>401816</v>
      </c>
      <c r="AG49" s="381">
        <v>100454</v>
      </c>
      <c r="AH49" s="381">
        <v>100454</v>
      </c>
      <c r="AI49" s="381">
        <v>100454</v>
      </c>
      <c r="AJ49" s="381">
        <v>100454</v>
      </c>
      <c r="AK49" s="381">
        <v>0</v>
      </c>
      <c r="AL49" s="381">
        <v>0</v>
      </c>
      <c r="AM49" s="380">
        <v>401816</v>
      </c>
      <c r="AN49" s="379">
        <v>2239165</v>
      </c>
      <c r="AO49" s="380">
        <v>738895</v>
      </c>
      <c r="AP49" s="380">
        <v>738895</v>
      </c>
      <c r="AQ49" s="380">
        <v>380688</v>
      </c>
      <c r="AR49" s="380">
        <v>380688</v>
      </c>
      <c r="AS49" s="380">
        <v>0</v>
      </c>
      <c r="AT49" s="380">
        <v>0</v>
      </c>
      <c r="AU49" s="380">
        <v>2239165</v>
      </c>
      <c r="AV49" s="381">
        <v>12728688</v>
      </c>
      <c r="AW49" s="380">
        <v>4355781</v>
      </c>
      <c r="AX49" s="380">
        <v>3150177</v>
      </c>
      <c r="AY49" s="380">
        <v>3150177</v>
      </c>
      <c r="AZ49" s="380">
        <v>2072553</v>
      </c>
      <c r="BA49" s="380">
        <v>0</v>
      </c>
      <c r="BB49" s="380">
        <v>0</v>
      </c>
      <c r="BC49" s="380">
        <v>12728688</v>
      </c>
      <c r="BD49" s="379">
        <v>294547</v>
      </c>
      <c r="BE49" s="380">
        <v>83779</v>
      </c>
      <c r="BF49" s="380">
        <v>78476</v>
      </c>
      <c r="BG49" s="380">
        <v>66146</v>
      </c>
      <c r="BH49" s="380">
        <v>66146</v>
      </c>
      <c r="BI49" s="380">
        <v>0</v>
      </c>
      <c r="BJ49" s="380">
        <v>0</v>
      </c>
      <c r="BK49" s="380">
        <v>294547</v>
      </c>
      <c r="BL49" s="381">
        <v>52359</v>
      </c>
      <c r="BM49" s="380">
        <v>17453</v>
      </c>
      <c r="BN49" s="380">
        <v>17453</v>
      </c>
      <c r="BO49" s="380">
        <v>17453</v>
      </c>
      <c r="BP49" s="380">
        <v>0</v>
      </c>
      <c r="BQ49" s="380">
        <v>0</v>
      </c>
      <c r="BR49" s="380">
        <v>0</v>
      </c>
      <c r="BS49" s="380">
        <v>52359</v>
      </c>
      <c r="BT49" s="379">
        <v>271528</v>
      </c>
      <c r="BU49" s="380">
        <v>69362</v>
      </c>
      <c r="BV49" s="380">
        <v>69362</v>
      </c>
      <c r="BW49" s="380">
        <v>69362</v>
      </c>
      <c r="BX49" s="380">
        <v>63442</v>
      </c>
      <c r="BY49" s="380">
        <v>0</v>
      </c>
      <c r="BZ49" s="380">
        <v>0</v>
      </c>
      <c r="CA49" s="380">
        <v>271528</v>
      </c>
      <c r="CB49" s="381">
        <v>77389.079921630997</v>
      </c>
      <c r="CC49" s="380">
        <v>46639</v>
      </c>
      <c r="CD49" s="380">
        <v>30750</v>
      </c>
      <c r="CE49" s="380">
        <v>0</v>
      </c>
      <c r="CF49" s="380">
        <v>0</v>
      </c>
      <c r="CG49" s="380">
        <v>0</v>
      </c>
      <c r="CH49" s="380">
        <v>0</v>
      </c>
      <c r="CI49" s="380">
        <v>77389.079921630997</v>
      </c>
    </row>
    <row r="50" spans="1:87">
      <c r="A50" s="374">
        <v>20600</v>
      </c>
      <c r="B50" s="375" t="s">
        <v>406</v>
      </c>
      <c r="C50" s="381">
        <v>-7601951</v>
      </c>
      <c r="D50" s="380">
        <v>-6933519</v>
      </c>
      <c r="E50" s="380">
        <v>-8187044</v>
      </c>
      <c r="F50" s="380">
        <v>-4408568</v>
      </c>
      <c r="G50" s="380">
        <v>0</v>
      </c>
      <c r="H50" s="380">
        <v>0</v>
      </c>
      <c r="I50" s="380">
        <v>-27131082</v>
      </c>
      <c r="J50" s="446">
        <v>60044660</v>
      </c>
      <c r="K50" s="447">
        <v>70725692</v>
      </c>
      <c r="L50" s="447">
        <v>51321157</v>
      </c>
      <c r="M50" s="447">
        <v>49426361</v>
      </c>
      <c r="N50" s="447">
        <v>73770330</v>
      </c>
      <c r="O50" s="446">
        <v>5269788.1466819998</v>
      </c>
      <c r="P50" s="447">
        <v>3382492.3199999989</v>
      </c>
      <c r="Q50" s="447">
        <v>1887295.8266820009</v>
      </c>
      <c r="R50" s="448">
        <v>6.2899999999999998E-2</v>
      </c>
      <c r="S50" s="449">
        <v>2.5285313999999998E-3</v>
      </c>
      <c r="T50" s="450">
        <v>60044660</v>
      </c>
      <c r="U50" s="450">
        <v>53775712.559618428</v>
      </c>
      <c r="V50" s="451">
        <v>1.1165758135409458</v>
      </c>
      <c r="W50" s="451">
        <v>0.10581979340616332</v>
      </c>
      <c r="X50" s="379">
        <v>2990703</v>
      </c>
      <c r="Y50" s="380">
        <v>2466681</v>
      </c>
      <c r="Z50" s="380">
        <v>524022</v>
      </c>
      <c r="AA50" s="380">
        <v>0</v>
      </c>
      <c r="AB50" s="380">
        <v>0</v>
      </c>
      <c r="AC50" s="380">
        <v>0</v>
      </c>
      <c r="AD50" s="380">
        <v>0</v>
      </c>
      <c r="AE50" s="380">
        <v>2990703</v>
      </c>
      <c r="AF50" s="381">
        <v>8538167</v>
      </c>
      <c r="AG50" s="381">
        <v>2494572</v>
      </c>
      <c r="AH50" s="381">
        <v>2494572</v>
      </c>
      <c r="AI50" s="381">
        <v>2494572</v>
      </c>
      <c r="AJ50" s="381">
        <v>1054451</v>
      </c>
      <c r="AK50" s="381">
        <v>0</v>
      </c>
      <c r="AL50" s="381">
        <v>0</v>
      </c>
      <c r="AM50" s="380">
        <v>8538167</v>
      </c>
      <c r="AN50" s="379">
        <v>4807355</v>
      </c>
      <c r="AO50" s="380">
        <v>1586364</v>
      </c>
      <c r="AP50" s="380">
        <v>1586364</v>
      </c>
      <c r="AQ50" s="380">
        <v>817314</v>
      </c>
      <c r="AR50" s="380">
        <v>817314</v>
      </c>
      <c r="AS50" s="380">
        <v>0</v>
      </c>
      <c r="AT50" s="380">
        <v>0</v>
      </c>
      <c r="AU50" s="380">
        <v>4807355</v>
      </c>
      <c r="AV50" s="381">
        <v>27327739</v>
      </c>
      <c r="AW50" s="380">
        <v>9351604</v>
      </c>
      <c r="AX50" s="380">
        <v>6763243</v>
      </c>
      <c r="AY50" s="380">
        <v>6763243</v>
      </c>
      <c r="AZ50" s="380">
        <v>4449649</v>
      </c>
      <c r="BA50" s="380">
        <v>0</v>
      </c>
      <c r="BB50" s="380">
        <v>0</v>
      </c>
      <c r="BC50" s="380">
        <v>27327739</v>
      </c>
      <c r="BD50" s="379">
        <v>632375</v>
      </c>
      <c r="BE50" s="380">
        <v>179868</v>
      </c>
      <c r="BF50" s="380">
        <v>168483</v>
      </c>
      <c r="BG50" s="380">
        <v>142012</v>
      </c>
      <c r="BH50" s="380">
        <v>142012</v>
      </c>
      <c r="BI50" s="380">
        <v>0</v>
      </c>
      <c r="BJ50" s="380">
        <v>0</v>
      </c>
      <c r="BK50" s="380">
        <v>632375</v>
      </c>
      <c r="BL50" s="381">
        <v>112413</v>
      </c>
      <c r="BM50" s="380">
        <v>37471</v>
      </c>
      <c r="BN50" s="380">
        <v>37471</v>
      </c>
      <c r="BO50" s="380">
        <v>37471</v>
      </c>
      <c r="BP50" s="380">
        <v>0</v>
      </c>
      <c r="BQ50" s="380">
        <v>0</v>
      </c>
      <c r="BR50" s="380">
        <v>0</v>
      </c>
      <c r="BS50" s="380">
        <v>112413</v>
      </c>
      <c r="BT50" s="379">
        <v>582954</v>
      </c>
      <c r="BU50" s="380">
        <v>148916</v>
      </c>
      <c r="BV50" s="380">
        <v>148916</v>
      </c>
      <c r="BW50" s="380">
        <v>148916</v>
      </c>
      <c r="BX50" s="380">
        <v>136207</v>
      </c>
      <c r="BY50" s="380">
        <v>0</v>
      </c>
      <c r="BZ50" s="380">
        <v>0</v>
      </c>
      <c r="CA50" s="380">
        <v>582954</v>
      </c>
      <c r="CB50" s="381">
        <v>166149.773008686</v>
      </c>
      <c r="CC50" s="380">
        <v>100132</v>
      </c>
      <c r="CD50" s="380">
        <v>66018</v>
      </c>
      <c r="CE50" s="380">
        <v>0</v>
      </c>
      <c r="CF50" s="380">
        <v>0</v>
      </c>
      <c r="CG50" s="380">
        <v>0</v>
      </c>
      <c r="CH50" s="380">
        <v>0</v>
      </c>
      <c r="CI50" s="380">
        <v>166149.773008686</v>
      </c>
    </row>
    <row r="51" spans="1:87">
      <c r="A51" s="374">
        <v>20700</v>
      </c>
      <c r="B51" s="375" t="s">
        <v>407</v>
      </c>
      <c r="C51" s="381">
        <v>-14185298</v>
      </c>
      <c r="D51" s="380">
        <v>-10665189</v>
      </c>
      <c r="E51" s="380">
        <v>-12979698</v>
      </c>
      <c r="F51" s="380">
        <v>-8016199</v>
      </c>
      <c r="G51" s="380">
        <v>0</v>
      </c>
      <c r="H51" s="380">
        <v>0</v>
      </c>
      <c r="I51" s="380">
        <v>-45846384</v>
      </c>
      <c r="J51" s="446">
        <v>139531878</v>
      </c>
      <c r="K51" s="447">
        <v>164352476</v>
      </c>
      <c r="L51" s="447">
        <v>119260187</v>
      </c>
      <c r="M51" s="447">
        <v>114857056</v>
      </c>
      <c r="N51" s="447">
        <v>171427611</v>
      </c>
      <c r="O51" s="446">
        <v>12245942.099889001</v>
      </c>
      <c r="P51" s="447">
        <v>7419443.160000002</v>
      </c>
      <c r="Q51" s="447">
        <v>4826498.9398889989</v>
      </c>
      <c r="R51" s="448">
        <v>6.2899999999999998E-2</v>
      </c>
      <c r="S51" s="449">
        <v>5.8758053000000001E-3</v>
      </c>
      <c r="T51" s="450">
        <v>139531878</v>
      </c>
      <c r="U51" s="450">
        <v>117956171.06518286</v>
      </c>
      <c r="V51" s="451">
        <v>1.1829129136693861</v>
      </c>
      <c r="W51" s="451">
        <v>0.10581979340616332</v>
      </c>
      <c r="X51" s="379">
        <v>10398738</v>
      </c>
      <c r="Y51" s="380">
        <v>4937584</v>
      </c>
      <c r="Z51" s="380">
        <v>2390035</v>
      </c>
      <c r="AA51" s="380">
        <v>1770747</v>
      </c>
      <c r="AB51" s="380">
        <v>1300372</v>
      </c>
      <c r="AC51" s="380">
        <v>0</v>
      </c>
      <c r="AD51" s="380">
        <v>0</v>
      </c>
      <c r="AE51" s="380">
        <v>10398738</v>
      </c>
      <c r="AF51" s="381">
        <v>6089076</v>
      </c>
      <c r="AG51" s="381">
        <v>1522269</v>
      </c>
      <c r="AH51" s="381">
        <v>1522269</v>
      </c>
      <c r="AI51" s="381">
        <v>1522269</v>
      </c>
      <c r="AJ51" s="381">
        <v>1522269</v>
      </c>
      <c r="AK51" s="381">
        <v>0</v>
      </c>
      <c r="AL51" s="381">
        <v>0</v>
      </c>
      <c r="AM51" s="380">
        <v>6089076</v>
      </c>
      <c r="AN51" s="379">
        <v>11171340</v>
      </c>
      <c r="AO51" s="380">
        <v>3686394</v>
      </c>
      <c r="AP51" s="380">
        <v>3686394</v>
      </c>
      <c r="AQ51" s="380">
        <v>1899276</v>
      </c>
      <c r="AR51" s="380">
        <v>1899276</v>
      </c>
      <c r="AS51" s="380">
        <v>0</v>
      </c>
      <c r="AT51" s="380">
        <v>0</v>
      </c>
      <c r="AU51" s="380">
        <v>11171340</v>
      </c>
      <c r="AV51" s="381">
        <v>63504243</v>
      </c>
      <c r="AW51" s="380">
        <v>21731273</v>
      </c>
      <c r="AX51" s="380">
        <v>15716434</v>
      </c>
      <c r="AY51" s="380">
        <v>15716434</v>
      </c>
      <c r="AZ51" s="380">
        <v>10340102</v>
      </c>
      <c r="BA51" s="380">
        <v>0</v>
      </c>
      <c r="BB51" s="380">
        <v>0</v>
      </c>
      <c r="BC51" s="380">
        <v>63504243</v>
      </c>
      <c r="BD51" s="379">
        <v>1469514</v>
      </c>
      <c r="BE51" s="380">
        <v>417978</v>
      </c>
      <c r="BF51" s="380">
        <v>391522</v>
      </c>
      <c r="BG51" s="380">
        <v>330007</v>
      </c>
      <c r="BH51" s="380">
        <v>330007</v>
      </c>
      <c r="BI51" s="380">
        <v>0</v>
      </c>
      <c r="BJ51" s="380">
        <v>0</v>
      </c>
      <c r="BK51" s="380">
        <v>1469514</v>
      </c>
      <c r="BL51" s="381">
        <v>261228</v>
      </c>
      <c r="BM51" s="380">
        <v>87076</v>
      </c>
      <c r="BN51" s="380">
        <v>87076</v>
      </c>
      <c r="BO51" s="380">
        <v>87076</v>
      </c>
      <c r="BP51" s="380">
        <v>0</v>
      </c>
      <c r="BQ51" s="380">
        <v>0</v>
      </c>
      <c r="BR51" s="380">
        <v>0</v>
      </c>
      <c r="BS51" s="380">
        <v>261228</v>
      </c>
      <c r="BT51" s="379">
        <v>1354670</v>
      </c>
      <c r="BU51" s="380">
        <v>346051</v>
      </c>
      <c r="BV51" s="380">
        <v>346051</v>
      </c>
      <c r="BW51" s="380">
        <v>346051</v>
      </c>
      <c r="BX51" s="380">
        <v>316518</v>
      </c>
      <c r="BY51" s="380">
        <v>0</v>
      </c>
      <c r="BZ51" s="380">
        <v>0</v>
      </c>
      <c r="CA51" s="380">
        <v>1354670</v>
      </c>
      <c r="CB51" s="381">
        <v>386099.10750494699</v>
      </c>
      <c r="CC51" s="380">
        <v>232687</v>
      </c>
      <c r="CD51" s="380">
        <v>153412</v>
      </c>
      <c r="CE51" s="380">
        <v>0</v>
      </c>
      <c r="CF51" s="380">
        <v>0</v>
      </c>
      <c r="CG51" s="380">
        <v>0</v>
      </c>
      <c r="CH51" s="380">
        <v>0</v>
      </c>
      <c r="CI51" s="380">
        <v>386099.10750494699</v>
      </c>
    </row>
    <row r="52" spans="1:87">
      <c r="A52" s="374">
        <v>20800</v>
      </c>
      <c r="B52" s="375" t="s">
        <v>408</v>
      </c>
      <c r="C52" s="381">
        <v>-13222780</v>
      </c>
      <c r="D52" s="380">
        <v>-9740425</v>
      </c>
      <c r="E52" s="380">
        <v>-10764123</v>
      </c>
      <c r="F52" s="380">
        <v>-6156282</v>
      </c>
      <c r="G52" s="380">
        <v>0</v>
      </c>
      <c r="H52" s="380">
        <v>0</v>
      </c>
      <c r="I52" s="380">
        <v>-39883610</v>
      </c>
      <c r="J52" s="446">
        <v>100588007</v>
      </c>
      <c r="K52" s="447">
        <v>118481083</v>
      </c>
      <c r="L52" s="447">
        <v>85974222</v>
      </c>
      <c r="M52" s="447">
        <v>82800021</v>
      </c>
      <c r="N52" s="447">
        <v>123581522</v>
      </c>
      <c r="O52" s="446">
        <v>8828053.7239800002</v>
      </c>
      <c r="P52" s="447">
        <v>5503860.8700000001</v>
      </c>
      <c r="Q52" s="447">
        <v>3324192.8539800001</v>
      </c>
      <c r="R52" s="448">
        <v>6.2899999999999998E-2</v>
      </c>
      <c r="S52" s="449">
        <v>4.2358459999999997E-3</v>
      </c>
      <c r="T52" s="450">
        <v>100588007</v>
      </c>
      <c r="U52" s="450">
        <v>87501762.639109701</v>
      </c>
      <c r="V52" s="451">
        <v>1.1495540657262289</v>
      </c>
      <c r="W52" s="451">
        <v>0.10581979340616332</v>
      </c>
      <c r="X52" s="379">
        <v>891797</v>
      </c>
      <c r="Y52" s="380">
        <v>891797</v>
      </c>
      <c r="Z52" s="380">
        <v>0</v>
      </c>
      <c r="AA52" s="380">
        <v>0</v>
      </c>
      <c r="AB52" s="380">
        <v>0</v>
      </c>
      <c r="AC52" s="380">
        <v>0</v>
      </c>
      <c r="AD52" s="380">
        <v>0</v>
      </c>
      <c r="AE52" s="380">
        <v>891797</v>
      </c>
      <c r="AF52" s="381">
        <v>4618101</v>
      </c>
      <c r="AG52" s="381">
        <v>1426361</v>
      </c>
      <c r="AH52" s="381">
        <v>1426361</v>
      </c>
      <c r="AI52" s="381">
        <v>1227980</v>
      </c>
      <c r="AJ52" s="381">
        <v>537399</v>
      </c>
      <c r="AK52" s="381">
        <v>0</v>
      </c>
      <c r="AL52" s="381">
        <v>0</v>
      </c>
      <c r="AM52" s="380">
        <v>4618101</v>
      </c>
      <c r="AN52" s="379">
        <v>8053377</v>
      </c>
      <c r="AO52" s="380">
        <v>2657508</v>
      </c>
      <c r="AP52" s="380">
        <v>2657508</v>
      </c>
      <c r="AQ52" s="380">
        <v>1369181</v>
      </c>
      <c r="AR52" s="380">
        <v>1369181</v>
      </c>
      <c r="AS52" s="380">
        <v>0</v>
      </c>
      <c r="AT52" s="380">
        <v>0</v>
      </c>
      <c r="AU52" s="380">
        <v>8053377</v>
      </c>
      <c r="AV52" s="381">
        <v>45779971</v>
      </c>
      <c r="AW52" s="380">
        <v>15665993</v>
      </c>
      <c r="AX52" s="380">
        <v>11329918</v>
      </c>
      <c r="AY52" s="380">
        <v>11329918</v>
      </c>
      <c r="AZ52" s="380">
        <v>7454141</v>
      </c>
      <c r="BA52" s="380">
        <v>0</v>
      </c>
      <c r="BB52" s="380">
        <v>0</v>
      </c>
      <c r="BC52" s="380">
        <v>45779971</v>
      </c>
      <c r="BD52" s="379">
        <v>1059367</v>
      </c>
      <c r="BE52" s="380">
        <v>301318</v>
      </c>
      <c r="BF52" s="380">
        <v>282247</v>
      </c>
      <c r="BG52" s="380">
        <v>237901</v>
      </c>
      <c r="BH52" s="380">
        <v>237901</v>
      </c>
      <c r="BI52" s="380">
        <v>0</v>
      </c>
      <c r="BJ52" s="380">
        <v>0</v>
      </c>
      <c r="BK52" s="380">
        <v>1059367</v>
      </c>
      <c r="BL52" s="381">
        <v>188319</v>
      </c>
      <c r="BM52" s="380">
        <v>62773</v>
      </c>
      <c r="BN52" s="380">
        <v>62773</v>
      </c>
      <c r="BO52" s="380">
        <v>62773</v>
      </c>
      <c r="BP52" s="380">
        <v>0</v>
      </c>
      <c r="BQ52" s="380">
        <v>0</v>
      </c>
      <c r="BR52" s="380">
        <v>0</v>
      </c>
      <c r="BS52" s="380">
        <v>188319</v>
      </c>
      <c r="BT52" s="379">
        <v>976577</v>
      </c>
      <c r="BU52" s="380">
        <v>249467</v>
      </c>
      <c r="BV52" s="380">
        <v>249467</v>
      </c>
      <c r="BW52" s="380">
        <v>249467</v>
      </c>
      <c r="BX52" s="380">
        <v>228176</v>
      </c>
      <c r="BY52" s="380">
        <v>0</v>
      </c>
      <c r="BZ52" s="380">
        <v>0</v>
      </c>
      <c r="CA52" s="380">
        <v>976577</v>
      </c>
      <c r="CB52" s="381">
        <v>278337.39830154</v>
      </c>
      <c r="CC52" s="380">
        <v>167743</v>
      </c>
      <c r="CD52" s="380">
        <v>110594</v>
      </c>
      <c r="CE52" s="380">
        <v>0</v>
      </c>
      <c r="CF52" s="380">
        <v>0</v>
      </c>
      <c r="CG52" s="380">
        <v>0</v>
      </c>
      <c r="CH52" s="380">
        <v>0</v>
      </c>
      <c r="CI52" s="380">
        <v>278337.39830154</v>
      </c>
    </row>
    <row r="53" spans="1:87">
      <c r="A53" s="374">
        <v>20900</v>
      </c>
      <c r="B53" s="375" t="s">
        <v>409</v>
      </c>
      <c r="C53" s="381">
        <v>-21818373</v>
      </c>
      <c r="D53" s="380">
        <v>-15551104</v>
      </c>
      <c r="E53" s="380">
        <v>-22561631</v>
      </c>
      <c r="F53" s="380">
        <v>-14537035</v>
      </c>
      <c r="G53" s="380">
        <v>0</v>
      </c>
      <c r="H53" s="380">
        <v>0</v>
      </c>
      <c r="I53" s="380">
        <v>-74468143</v>
      </c>
      <c r="J53" s="446">
        <v>238952914</v>
      </c>
      <c r="K53" s="447">
        <v>281459002</v>
      </c>
      <c r="L53" s="447">
        <v>204236980</v>
      </c>
      <c r="M53" s="447">
        <v>196696474</v>
      </c>
      <c r="N53" s="447">
        <v>293575404</v>
      </c>
      <c r="O53" s="446">
        <v>20971577.298996001</v>
      </c>
      <c r="P53" s="447">
        <v>11957868.719999995</v>
      </c>
      <c r="Q53" s="447">
        <v>9013708.5789960064</v>
      </c>
      <c r="R53" s="448">
        <v>6.2899999999999998E-2</v>
      </c>
      <c r="S53" s="449">
        <v>1.00625092E-2</v>
      </c>
      <c r="T53" s="450">
        <v>238952914</v>
      </c>
      <c r="U53" s="450">
        <v>190109200.63592997</v>
      </c>
      <c r="V53" s="451">
        <v>1.2569245107584694</v>
      </c>
      <c r="W53" s="451">
        <v>0.10581979340616332</v>
      </c>
      <c r="X53" s="379">
        <v>19051267</v>
      </c>
      <c r="Y53" s="380">
        <v>10229638</v>
      </c>
      <c r="Z53" s="380">
        <v>6105844</v>
      </c>
      <c r="AA53" s="380">
        <v>1998439</v>
      </c>
      <c r="AB53" s="380">
        <v>717346</v>
      </c>
      <c r="AC53" s="380">
        <v>0</v>
      </c>
      <c r="AD53" s="380">
        <v>0</v>
      </c>
      <c r="AE53" s="380">
        <v>19051267</v>
      </c>
      <c r="AF53" s="381">
        <v>7625536</v>
      </c>
      <c r="AG53" s="381">
        <v>1906384</v>
      </c>
      <c r="AH53" s="381">
        <v>1906384</v>
      </c>
      <c r="AI53" s="381">
        <v>1906384</v>
      </c>
      <c r="AJ53" s="381">
        <v>1906384</v>
      </c>
      <c r="AK53" s="381">
        <v>0</v>
      </c>
      <c r="AL53" s="381">
        <v>0</v>
      </c>
      <c r="AM53" s="380">
        <v>7625536</v>
      </c>
      <c r="AN53" s="379">
        <v>19131285</v>
      </c>
      <c r="AO53" s="380">
        <v>6313071</v>
      </c>
      <c r="AP53" s="380">
        <v>6313071</v>
      </c>
      <c r="AQ53" s="380">
        <v>3252572</v>
      </c>
      <c r="AR53" s="380">
        <v>3252572</v>
      </c>
      <c r="AS53" s="380">
        <v>0</v>
      </c>
      <c r="AT53" s="380">
        <v>0</v>
      </c>
      <c r="AU53" s="380">
        <v>19131285</v>
      </c>
      <c r="AV53" s="381">
        <v>108753098</v>
      </c>
      <c r="AW53" s="380">
        <v>37215517</v>
      </c>
      <c r="AX53" s="380">
        <v>26914908</v>
      </c>
      <c r="AY53" s="380">
        <v>26914908</v>
      </c>
      <c r="AZ53" s="380">
        <v>17707764</v>
      </c>
      <c r="BA53" s="380">
        <v>0</v>
      </c>
      <c r="BB53" s="380">
        <v>0</v>
      </c>
      <c r="BC53" s="380">
        <v>108753098</v>
      </c>
      <c r="BD53" s="379">
        <v>2516590</v>
      </c>
      <c r="BE53" s="380">
        <v>715800</v>
      </c>
      <c r="BF53" s="380">
        <v>670494</v>
      </c>
      <c r="BG53" s="380">
        <v>565148</v>
      </c>
      <c r="BH53" s="380">
        <v>565148</v>
      </c>
      <c r="BI53" s="380">
        <v>0</v>
      </c>
      <c r="BJ53" s="380">
        <v>0</v>
      </c>
      <c r="BK53" s="380">
        <v>2516590</v>
      </c>
      <c r="BL53" s="381">
        <v>447360</v>
      </c>
      <c r="BM53" s="380">
        <v>149120</v>
      </c>
      <c r="BN53" s="380">
        <v>149120</v>
      </c>
      <c r="BO53" s="380">
        <v>149120</v>
      </c>
      <c r="BP53" s="380">
        <v>0</v>
      </c>
      <c r="BQ53" s="380">
        <v>0</v>
      </c>
      <c r="BR53" s="380">
        <v>0</v>
      </c>
      <c r="BS53" s="380">
        <v>447360</v>
      </c>
      <c r="BT53" s="379">
        <v>2319917</v>
      </c>
      <c r="BU53" s="380">
        <v>592623</v>
      </c>
      <c r="BV53" s="380">
        <v>592623</v>
      </c>
      <c r="BW53" s="380">
        <v>592623</v>
      </c>
      <c r="BX53" s="380">
        <v>542047</v>
      </c>
      <c r="BY53" s="380">
        <v>0</v>
      </c>
      <c r="BZ53" s="380">
        <v>0</v>
      </c>
      <c r="CA53" s="380">
        <v>2319917</v>
      </c>
      <c r="CB53" s="381">
        <v>661207.37890690798</v>
      </c>
      <c r="CC53" s="380">
        <v>398484</v>
      </c>
      <c r="CD53" s="380">
        <v>262723</v>
      </c>
      <c r="CE53" s="380">
        <v>0</v>
      </c>
      <c r="CF53" s="380">
        <v>0</v>
      </c>
      <c r="CG53" s="380">
        <v>0</v>
      </c>
      <c r="CH53" s="380">
        <v>0</v>
      </c>
      <c r="CI53" s="380">
        <v>661207.37890690798</v>
      </c>
    </row>
    <row r="54" spans="1:87">
      <c r="A54" s="374">
        <v>21200</v>
      </c>
      <c r="B54" s="375" t="s">
        <v>410</v>
      </c>
      <c r="C54" s="381">
        <v>-7873274</v>
      </c>
      <c r="D54" s="380">
        <v>-5871867</v>
      </c>
      <c r="E54" s="380">
        <v>-7139752</v>
      </c>
      <c r="F54" s="380">
        <v>-5040234</v>
      </c>
      <c r="G54" s="380">
        <v>0</v>
      </c>
      <c r="H54" s="380">
        <v>0</v>
      </c>
      <c r="I54" s="380">
        <v>-25925127</v>
      </c>
      <c r="J54" s="446">
        <v>71401687</v>
      </c>
      <c r="K54" s="447">
        <v>84102961</v>
      </c>
      <c r="L54" s="447">
        <v>61028195</v>
      </c>
      <c r="M54" s="447">
        <v>58775011</v>
      </c>
      <c r="N54" s="447">
        <v>87723472</v>
      </c>
      <c r="O54" s="446">
        <v>6266531.6557019996</v>
      </c>
      <c r="P54" s="447">
        <v>3649897.34</v>
      </c>
      <c r="Q54" s="447">
        <v>2616634.3157019997</v>
      </c>
      <c r="R54" s="448">
        <v>6.2899999999999998E-2</v>
      </c>
      <c r="S54" s="449">
        <v>3.0067853999999998E-3</v>
      </c>
      <c r="T54" s="450">
        <v>71401687</v>
      </c>
      <c r="U54" s="450">
        <v>58026984.737678856</v>
      </c>
      <c r="V54" s="451">
        <v>1.2304910779490581</v>
      </c>
      <c r="W54" s="451">
        <v>0.10581979340616332</v>
      </c>
      <c r="X54" s="379">
        <v>3947722</v>
      </c>
      <c r="Y54" s="380">
        <v>2185077</v>
      </c>
      <c r="Z54" s="380">
        <v>1081523</v>
      </c>
      <c r="AA54" s="380">
        <v>681122</v>
      </c>
      <c r="AB54" s="380">
        <v>0</v>
      </c>
      <c r="AC54" s="380">
        <v>0</v>
      </c>
      <c r="AD54" s="380">
        <v>0</v>
      </c>
      <c r="AE54" s="380">
        <v>3947722</v>
      </c>
      <c r="AF54" s="381">
        <v>4206840</v>
      </c>
      <c r="AG54" s="381">
        <v>1051710</v>
      </c>
      <c r="AH54" s="381">
        <v>1051710</v>
      </c>
      <c r="AI54" s="381">
        <v>1051710</v>
      </c>
      <c r="AJ54" s="381">
        <v>1051710</v>
      </c>
      <c r="AK54" s="381">
        <v>0</v>
      </c>
      <c r="AL54" s="381">
        <v>0</v>
      </c>
      <c r="AM54" s="380">
        <v>4206840</v>
      </c>
      <c r="AN54" s="379">
        <v>5716633</v>
      </c>
      <c r="AO54" s="380">
        <v>1886413</v>
      </c>
      <c r="AP54" s="380">
        <v>1886413</v>
      </c>
      <c r="AQ54" s="380">
        <v>971903</v>
      </c>
      <c r="AR54" s="380">
        <v>971903</v>
      </c>
      <c r="AS54" s="380">
        <v>0</v>
      </c>
      <c r="AT54" s="380">
        <v>0</v>
      </c>
      <c r="AU54" s="380">
        <v>5716633</v>
      </c>
      <c r="AV54" s="381">
        <v>32496589</v>
      </c>
      <c r="AW54" s="380">
        <v>11120395</v>
      </c>
      <c r="AX54" s="380">
        <v>8042463</v>
      </c>
      <c r="AY54" s="380">
        <v>8042463</v>
      </c>
      <c r="AZ54" s="380">
        <v>5291269</v>
      </c>
      <c r="BA54" s="380">
        <v>0</v>
      </c>
      <c r="BB54" s="380">
        <v>0</v>
      </c>
      <c r="BC54" s="380">
        <v>32496589</v>
      </c>
      <c r="BD54" s="379">
        <v>751984</v>
      </c>
      <c r="BE54" s="380">
        <v>213889</v>
      </c>
      <c r="BF54" s="380">
        <v>200351</v>
      </c>
      <c r="BG54" s="380">
        <v>168872</v>
      </c>
      <c r="BH54" s="380">
        <v>168872</v>
      </c>
      <c r="BI54" s="380">
        <v>0</v>
      </c>
      <c r="BJ54" s="380">
        <v>0</v>
      </c>
      <c r="BK54" s="380">
        <v>751984</v>
      </c>
      <c r="BL54" s="381">
        <v>133677</v>
      </c>
      <c r="BM54" s="380">
        <v>44559</v>
      </c>
      <c r="BN54" s="380">
        <v>44559</v>
      </c>
      <c r="BO54" s="380">
        <v>44559</v>
      </c>
      <c r="BP54" s="380">
        <v>0</v>
      </c>
      <c r="BQ54" s="380">
        <v>0</v>
      </c>
      <c r="BR54" s="380">
        <v>0</v>
      </c>
      <c r="BS54" s="380">
        <v>133677</v>
      </c>
      <c r="BT54" s="379">
        <v>693216</v>
      </c>
      <c r="BU54" s="380">
        <v>177082</v>
      </c>
      <c r="BV54" s="380">
        <v>177082</v>
      </c>
      <c r="BW54" s="380">
        <v>177082</v>
      </c>
      <c r="BX54" s="380">
        <v>161969</v>
      </c>
      <c r="BY54" s="380">
        <v>0</v>
      </c>
      <c r="BZ54" s="380">
        <v>0</v>
      </c>
      <c r="CA54" s="380">
        <v>693216</v>
      </c>
      <c r="CB54" s="381">
        <v>197575.83856614598</v>
      </c>
      <c r="CC54" s="380">
        <v>119071</v>
      </c>
      <c r="CD54" s="380">
        <v>78505</v>
      </c>
      <c r="CE54" s="380">
        <v>0</v>
      </c>
      <c r="CF54" s="380">
        <v>0</v>
      </c>
      <c r="CG54" s="380">
        <v>0</v>
      </c>
      <c r="CH54" s="380">
        <v>0</v>
      </c>
      <c r="CI54" s="380">
        <v>197575.83856614598</v>
      </c>
    </row>
    <row r="55" spans="1:87">
      <c r="A55" s="374">
        <v>21300</v>
      </c>
      <c r="B55" s="375" t="s">
        <v>411</v>
      </c>
      <c r="C55" s="381">
        <v>-98148519</v>
      </c>
      <c r="D55" s="380">
        <v>-81384670</v>
      </c>
      <c r="E55" s="380">
        <v>-95285967</v>
      </c>
      <c r="F55" s="380">
        <v>-62074926</v>
      </c>
      <c r="G55" s="380">
        <v>0</v>
      </c>
      <c r="H55" s="380">
        <v>0</v>
      </c>
      <c r="I55" s="380">
        <v>-336894082</v>
      </c>
      <c r="J55" s="446">
        <v>884577552</v>
      </c>
      <c r="K55" s="447">
        <v>1041930440</v>
      </c>
      <c r="L55" s="447">
        <v>756062960</v>
      </c>
      <c r="M55" s="447">
        <v>728148830</v>
      </c>
      <c r="N55" s="447">
        <v>1086784034</v>
      </c>
      <c r="O55" s="446">
        <v>77634485.245692</v>
      </c>
      <c r="P55" s="447">
        <v>44118800.550000004</v>
      </c>
      <c r="Q55" s="447">
        <v>33515684.695691995</v>
      </c>
      <c r="R55" s="448">
        <v>6.2899999999999998E-2</v>
      </c>
      <c r="S55" s="449">
        <v>3.7250308400000001E-2</v>
      </c>
      <c r="T55" s="450">
        <v>884577552</v>
      </c>
      <c r="U55" s="450">
        <v>701411773.44992065</v>
      </c>
      <c r="V55" s="451">
        <v>1.2611387283238367</v>
      </c>
      <c r="W55" s="451">
        <v>0.10581979340616332</v>
      </c>
      <c r="X55" s="379">
        <v>31724049</v>
      </c>
      <c r="Y55" s="380">
        <v>26094590</v>
      </c>
      <c r="Z55" s="380">
        <v>4391859</v>
      </c>
      <c r="AA55" s="380">
        <v>1237600</v>
      </c>
      <c r="AB55" s="380">
        <v>0</v>
      </c>
      <c r="AC55" s="380">
        <v>0</v>
      </c>
      <c r="AD55" s="380">
        <v>0</v>
      </c>
      <c r="AE55" s="380">
        <v>31724049</v>
      </c>
      <c r="AF55" s="381">
        <v>50648404</v>
      </c>
      <c r="AG55" s="381">
        <v>12662101</v>
      </c>
      <c r="AH55" s="381">
        <v>12662101</v>
      </c>
      <c r="AI55" s="381">
        <v>12662101</v>
      </c>
      <c r="AJ55" s="381">
        <v>12662101</v>
      </c>
      <c r="AK55" s="381">
        <v>0</v>
      </c>
      <c r="AL55" s="381">
        <v>0</v>
      </c>
      <c r="AM55" s="380">
        <v>50648404</v>
      </c>
      <c r="AN55" s="379">
        <v>70821926</v>
      </c>
      <c r="AO55" s="380">
        <v>23370297</v>
      </c>
      <c r="AP55" s="380">
        <v>23370297</v>
      </c>
      <c r="AQ55" s="380">
        <v>12040666</v>
      </c>
      <c r="AR55" s="380">
        <v>12040666</v>
      </c>
      <c r="AS55" s="380">
        <v>0</v>
      </c>
      <c r="AT55" s="380">
        <v>0</v>
      </c>
      <c r="AU55" s="380">
        <v>70821926</v>
      </c>
      <c r="AV55" s="381">
        <v>402592073</v>
      </c>
      <c r="AW55" s="380">
        <v>137767774</v>
      </c>
      <c r="AX55" s="380">
        <v>99636047</v>
      </c>
      <c r="AY55" s="380">
        <v>99636047</v>
      </c>
      <c r="AZ55" s="380">
        <v>65552204</v>
      </c>
      <c r="BA55" s="380">
        <v>0</v>
      </c>
      <c r="BB55" s="380">
        <v>0</v>
      </c>
      <c r="BC55" s="380">
        <v>402592073</v>
      </c>
      <c r="BD55" s="379">
        <v>9316141</v>
      </c>
      <c r="BE55" s="380">
        <v>2649814</v>
      </c>
      <c r="BF55" s="380">
        <v>2482095</v>
      </c>
      <c r="BG55" s="380">
        <v>2092116</v>
      </c>
      <c r="BH55" s="380">
        <v>2092116</v>
      </c>
      <c r="BI55" s="380">
        <v>0</v>
      </c>
      <c r="BJ55" s="380">
        <v>0</v>
      </c>
      <c r="BK55" s="380">
        <v>9316141</v>
      </c>
      <c r="BL55" s="381">
        <v>1656081</v>
      </c>
      <c r="BM55" s="380">
        <v>552027</v>
      </c>
      <c r="BN55" s="380">
        <v>552027</v>
      </c>
      <c r="BO55" s="380">
        <v>552027</v>
      </c>
      <c r="BP55" s="380">
        <v>0</v>
      </c>
      <c r="BQ55" s="380">
        <v>0</v>
      </c>
      <c r="BR55" s="380">
        <v>0</v>
      </c>
      <c r="BS55" s="380">
        <v>1656081</v>
      </c>
      <c r="BT55" s="379">
        <v>8588078</v>
      </c>
      <c r="BU55" s="380">
        <v>2193827</v>
      </c>
      <c r="BV55" s="380">
        <v>2193827</v>
      </c>
      <c r="BW55" s="380">
        <v>2193827</v>
      </c>
      <c r="BX55" s="380">
        <v>2006598</v>
      </c>
      <c r="BY55" s="380">
        <v>0</v>
      </c>
      <c r="BZ55" s="380">
        <v>0</v>
      </c>
      <c r="CA55" s="380">
        <v>8588078</v>
      </c>
      <c r="CB55" s="381">
        <v>2447717.3924609162</v>
      </c>
      <c r="CC55" s="380">
        <v>1475144</v>
      </c>
      <c r="CD55" s="380">
        <v>972573</v>
      </c>
      <c r="CE55" s="380">
        <v>0</v>
      </c>
      <c r="CF55" s="380">
        <v>0</v>
      </c>
      <c r="CG55" s="380">
        <v>0</v>
      </c>
      <c r="CH55" s="380">
        <v>0</v>
      </c>
      <c r="CI55" s="380">
        <v>2447717.3924609162</v>
      </c>
    </row>
    <row r="56" spans="1:87">
      <c r="A56" s="374">
        <v>21520</v>
      </c>
      <c r="B56" s="375" t="s">
        <v>41</v>
      </c>
      <c r="C56" s="381">
        <v>-158898483</v>
      </c>
      <c r="D56" s="380">
        <v>-114587411</v>
      </c>
      <c r="E56" s="380">
        <v>-145516452</v>
      </c>
      <c r="F56" s="380">
        <v>-82513514</v>
      </c>
      <c r="G56" s="380">
        <v>0</v>
      </c>
      <c r="H56" s="380">
        <v>0</v>
      </c>
      <c r="I56" s="380">
        <v>-501515860</v>
      </c>
      <c r="J56" s="446">
        <v>1702614844</v>
      </c>
      <c r="K56" s="447">
        <v>2005484120</v>
      </c>
      <c r="L56" s="447">
        <v>1455252867</v>
      </c>
      <c r="M56" s="447">
        <v>1401524382</v>
      </c>
      <c r="N56" s="447">
        <v>2091817303</v>
      </c>
      <c r="O56" s="446">
        <v>149429099.42832601</v>
      </c>
      <c r="P56" s="447">
        <v>83005712.889999986</v>
      </c>
      <c r="Q56" s="447">
        <v>66423386.538326025</v>
      </c>
      <c r="R56" s="448">
        <v>6.2899999999999998E-2</v>
      </c>
      <c r="S56" s="449">
        <v>7.1698550200000002E-2</v>
      </c>
      <c r="T56" s="450">
        <v>1702614844</v>
      </c>
      <c r="U56" s="450">
        <v>1319645673.926868</v>
      </c>
      <c r="V56" s="451">
        <v>1.2902060588229953</v>
      </c>
      <c r="W56" s="451">
        <v>0.10581979340616332</v>
      </c>
      <c r="X56" s="379">
        <v>110505070</v>
      </c>
      <c r="Y56" s="380">
        <v>55870114</v>
      </c>
      <c r="Z56" s="380">
        <v>26141585</v>
      </c>
      <c r="AA56" s="380">
        <v>15898199</v>
      </c>
      <c r="AB56" s="380">
        <v>12595172</v>
      </c>
      <c r="AC56" s="380">
        <v>0</v>
      </c>
      <c r="AD56" s="380">
        <v>0</v>
      </c>
      <c r="AE56" s="380">
        <v>110505070</v>
      </c>
      <c r="AF56" s="381">
        <v>0</v>
      </c>
      <c r="AG56" s="381">
        <v>0</v>
      </c>
      <c r="AH56" s="381">
        <v>0</v>
      </c>
      <c r="AI56" s="381">
        <v>0</v>
      </c>
      <c r="AJ56" s="381">
        <v>0</v>
      </c>
      <c r="AK56" s="381">
        <v>0</v>
      </c>
      <c r="AL56" s="381">
        <v>0</v>
      </c>
      <c r="AM56" s="380">
        <v>0</v>
      </c>
      <c r="AN56" s="379">
        <v>136316440</v>
      </c>
      <c r="AO56" s="380">
        <v>44982619</v>
      </c>
      <c r="AP56" s="380">
        <v>44982619</v>
      </c>
      <c r="AQ56" s="380">
        <v>23175601</v>
      </c>
      <c r="AR56" s="380">
        <v>23175601</v>
      </c>
      <c r="AS56" s="380">
        <v>0</v>
      </c>
      <c r="AT56" s="380">
        <v>0</v>
      </c>
      <c r="AU56" s="380">
        <v>136316440</v>
      </c>
      <c r="AV56" s="381">
        <v>774900106</v>
      </c>
      <c r="AW56" s="380">
        <v>265172293</v>
      </c>
      <c r="AX56" s="380">
        <v>191777207</v>
      </c>
      <c r="AY56" s="380">
        <v>191777207</v>
      </c>
      <c r="AZ56" s="380">
        <v>126173399</v>
      </c>
      <c r="BA56" s="380">
        <v>0</v>
      </c>
      <c r="BB56" s="380">
        <v>0</v>
      </c>
      <c r="BC56" s="380">
        <v>774900106</v>
      </c>
      <c r="BD56" s="379">
        <v>17931497</v>
      </c>
      <c r="BE56" s="380">
        <v>5100303</v>
      </c>
      <c r="BF56" s="380">
        <v>4777480</v>
      </c>
      <c r="BG56" s="380">
        <v>4026857</v>
      </c>
      <c r="BH56" s="380">
        <v>4026857</v>
      </c>
      <c r="BI56" s="380">
        <v>0</v>
      </c>
      <c r="BJ56" s="380">
        <v>0</v>
      </c>
      <c r="BK56" s="380">
        <v>17931497</v>
      </c>
      <c r="BL56" s="381">
        <v>3187590</v>
      </c>
      <c r="BM56" s="380">
        <v>1062530</v>
      </c>
      <c r="BN56" s="380">
        <v>1062530</v>
      </c>
      <c r="BO56" s="380">
        <v>1062530</v>
      </c>
      <c r="BP56" s="380">
        <v>0</v>
      </c>
      <c r="BQ56" s="380">
        <v>0</v>
      </c>
      <c r="BR56" s="380">
        <v>0</v>
      </c>
      <c r="BS56" s="380">
        <v>3187590</v>
      </c>
      <c r="BT56" s="379">
        <v>16530139</v>
      </c>
      <c r="BU56" s="380">
        <v>4222628</v>
      </c>
      <c r="BV56" s="380">
        <v>4222628</v>
      </c>
      <c r="BW56" s="380">
        <v>4222628</v>
      </c>
      <c r="BX56" s="380">
        <v>3862254</v>
      </c>
      <c r="BY56" s="380">
        <v>0</v>
      </c>
      <c r="BZ56" s="380">
        <v>0</v>
      </c>
      <c r="CA56" s="380">
        <v>16530139</v>
      </c>
      <c r="CB56" s="381">
        <v>4711311.0166564984</v>
      </c>
      <c r="CC56" s="380">
        <v>2839325</v>
      </c>
      <c r="CD56" s="380">
        <v>1871986</v>
      </c>
      <c r="CE56" s="380">
        <v>0</v>
      </c>
      <c r="CF56" s="380">
        <v>0</v>
      </c>
      <c r="CG56" s="380">
        <v>0</v>
      </c>
      <c r="CH56" s="380">
        <v>0</v>
      </c>
      <c r="CI56" s="380">
        <v>4711311.0166564984</v>
      </c>
    </row>
    <row r="57" spans="1:87">
      <c r="A57" s="374">
        <v>21525</v>
      </c>
      <c r="B57" s="375" t="s">
        <v>412</v>
      </c>
      <c r="C57" s="381">
        <v>-4349919</v>
      </c>
      <c r="D57" s="380">
        <v>-1728407</v>
      </c>
      <c r="E57" s="380">
        <v>-2421482</v>
      </c>
      <c r="F57" s="380">
        <v>-988985</v>
      </c>
      <c r="G57" s="380">
        <v>0</v>
      </c>
      <c r="H57" s="380">
        <v>0</v>
      </c>
      <c r="I57" s="380">
        <v>-9488793</v>
      </c>
      <c r="J57" s="446">
        <v>44870265</v>
      </c>
      <c r="K57" s="447">
        <v>52852003</v>
      </c>
      <c r="L57" s="447">
        <v>38351353</v>
      </c>
      <c r="M57" s="447">
        <v>36935406</v>
      </c>
      <c r="N57" s="447">
        <v>55127205</v>
      </c>
      <c r="O57" s="446">
        <v>3938015.321424</v>
      </c>
      <c r="P57" s="447">
        <v>2177275.9099999997</v>
      </c>
      <c r="Q57" s="447">
        <v>1760739.4114240003</v>
      </c>
      <c r="R57" s="448">
        <v>6.2899999999999998E-2</v>
      </c>
      <c r="S57" s="449">
        <v>1.8895247999999999E-3</v>
      </c>
      <c r="T57" s="450">
        <v>44870265</v>
      </c>
      <c r="U57" s="450">
        <v>34614879.332273446</v>
      </c>
      <c r="V57" s="451">
        <v>1.2962710217558051</v>
      </c>
      <c r="W57" s="451">
        <v>0.10581979340616332</v>
      </c>
      <c r="X57" s="379">
        <v>7310537</v>
      </c>
      <c r="Y57" s="380">
        <v>1980328</v>
      </c>
      <c r="Z57" s="380">
        <v>1980328</v>
      </c>
      <c r="AA57" s="380">
        <v>1832397</v>
      </c>
      <c r="AB57" s="380">
        <v>1517484</v>
      </c>
      <c r="AC57" s="380">
        <v>0</v>
      </c>
      <c r="AD57" s="380">
        <v>0</v>
      </c>
      <c r="AE57" s="380">
        <v>7310537</v>
      </c>
      <c r="AF57" s="381">
        <v>670292</v>
      </c>
      <c r="AG57" s="381">
        <v>670292</v>
      </c>
      <c r="AH57" s="381">
        <v>0</v>
      </c>
      <c r="AI57" s="381">
        <v>0</v>
      </c>
      <c r="AJ57" s="381">
        <v>0</v>
      </c>
      <c r="AK57" s="381">
        <v>0</v>
      </c>
      <c r="AL57" s="381">
        <v>0</v>
      </c>
      <c r="AM57" s="380">
        <v>670292</v>
      </c>
      <c r="AN57" s="379">
        <v>3592448</v>
      </c>
      <c r="AO57" s="380">
        <v>1185460</v>
      </c>
      <c r="AP57" s="380">
        <v>1185460</v>
      </c>
      <c r="AQ57" s="380">
        <v>610764</v>
      </c>
      <c r="AR57" s="380">
        <v>610764</v>
      </c>
      <c r="AS57" s="380">
        <v>0</v>
      </c>
      <c r="AT57" s="380">
        <v>0</v>
      </c>
      <c r="AU57" s="380">
        <v>3592448</v>
      </c>
      <c r="AV57" s="381">
        <v>20421514</v>
      </c>
      <c r="AW57" s="380">
        <v>6988281</v>
      </c>
      <c r="AX57" s="380">
        <v>5054046</v>
      </c>
      <c r="AY57" s="380">
        <v>5054046</v>
      </c>
      <c r="AZ57" s="380">
        <v>3325141</v>
      </c>
      <c r="BA57" s="380">
        <v>0</v>
      </c>
      <c r="BB57" s="380">
        <v>0</v>
      </c>
      <c r="BC57" s="380">
        <v>20421514</v>
      </c>
      <c r="BD57" s="379">
        <v>472562</v>
      </c>
      <c r="BE57" s="380">
        <v>134412</v>
      </c>
      <c r="BF57" s="380">
        <v>125904</v>
      </c>
      <c r="BG57" s="380">
        <v>106123</v>
      </c>
      <c r="BH57" s="380">
        <v>106123</v>
      </c>
      <c r="BI57" s="380">
        <v>0</v>
      </c>
      <c r="BJ57" s="380">
        <v>0</v>
      </c>
      <c r="BK57" s="380">
        <v>472562</v>
      </c>
      <c r="BL57" s="381">
        <v>84006</v>
      </c>
      <c r="BM57" s="380">
        <v>28002</v>
      </c>
      <c r="BN57" s="380">
        <v>28002</v>
      </c>
      <c r="BO57" s="380">
        <v>28002</v>
      </c>
      <c r="BP57" s="380">
        <v>0</v>
      </c>
      <c r="BQ57" s="380">
        <v>0</v>
      </c>
      <c r="BR57" s="380">
        <v>0</v>
      </c>
      <c r="BS57" s="380">
        <v>84006</v>
      </c>
      <c r="BT57" s="379">
        <v>435631</v>
      </c>
      <c r="BU57" s="380">
        <v>111282</v>
      </c>
      <c r="BV57" s="380">
        <v>111282</v>
      </c>
      <c r="BW57" s="380">
        <v>111282</v>
      </c>
      <c r="BX57" s="380">
        <v>101785</v>
      </c>
      <c r="BY57" s="380">
        <v>0</v>
      </c>
      <c r="BZ57" s="380">
        <v>0</v>
      </c>
      <c r="CA57" s="380">
        <v>435631</v>
      </c>
      <c r="CB57" s="381">
        <v>124160.65571275199</v>
      </c>
      <c r="CC57" s="380">
        <v>74827</v>
      </c>
      <c r="CD57" s="380">
        <v>49334</v>
      </c>
      <c r="CE57" s="380">
        <v>0</v>
      </c>
      <c r="CF57" s="380">
        <v>0</v>
      </c>
      <c r="CG57" s="380">
        <v>0</v>
      </c>
      <c r="CH57" s="380">
        <v>0</v>
      </c>
      <c r="CI57" s="380">
        <v>124160.65571275199</v>
      </c>
    </row>
    <row r="58" spans="1:87" ht="12.75" customHeight="1">
      <c r="A58" s="374">
        <v>21525.1</v>
      </c>
      <c r="B58" s="375" t="s">
        <v>714</v>
      </c>
      <c r="C58" s="381">
        <v>99356</v>
      </c>
      <c r="D58" s="380">
        <v>7324</v>
      </c>
      <c r="E58" s="380">
        <v>-23930</v>
      </c>
      <c r="F58" s="380">
        <v>10768</v>
      </c>
      <c r="G58" s="380">
        <v>0</v>
      </c>
      <c r="H58" s="380">
        <v>0</v>
      </c>
      <c r="I58" s="380">
        <v>93518</v>
      </c>
      <c r="J58" s="446">
        <v>4397689</v>
      </c>
      <c r="K58" s="447">
        <v>5179971</v>
      </c>
      <c r="L58" s="447">
        <v>3758777</v>
      </c>
      <c r="M58" s="447">
        <v>3620002</v>
      </c>
      <c r="N58" s="447">
        <v>5402961</v>
      </c>
      <c r="O58" s="446">
        <v>385960.86835200002</v>
      </c>
      <c r="P58" s="447">
        <v>241652</v>
      </c>
      <c r="Q58" s="447">
        <v>144308.86835200002</v>
      </c>
      <c r="R58" s="448">
        <v>6.2899999999999998E-2</v>
      </c>
      <c r="S58" s="449">
        <v>1.8519040000000001E-4</v>
      </c>
      <c r="T58" s="450">
        <v>4397689</v>
      </c>
      <c r="U58" s="450">
        <v>3841844.1971383151</v>
      </c>
      <c r="V58" s="451">
        <v>1.1446817659278632</v>
      </c>
      <c r="W58" s="451">
        <v>0.10581979340616332</v>
      </c>
      <c r="X58" s="379">
        <v>1718658</v>
      </c>
      <c r="Y58" s="380">
        <v>676257</v>
      </c>
      <c r="Z58" s="380">
        <v>392988</v>
      </c>
      <c r="AA58" s="380">
        <v>392988</v>
      </c>
      <c r="AB58" s="380">
        <v>256425</v>
      </c>
      <c r="AC58" s="380">
        <v>0</v>
      </c>
      <c r="AD58" s="380">
        <v>0</v>
      </c>
      <c r="AE58" s="380">
        <v>1718658</v>
      </c>
      <c r="AF58" s="381">
        <v>44350</v>
      </c>
      <c r="AG58" s="381">
        <v>22175</v>
      </c>
      <c r="AH58" s="381">
        <v>22175</v>
      </c>
      <c r="AI58" s="381">
        <v>0</v>
      </c>
      <c r="AJ58" s="381">
        <v>0</v>
      </c>
      <c r="AK58" s="381">
        <v>0</v>
      </c>
      <c r="AL58" s="381">
        <v>0</v>
      </c>
      <c r="AM58" s="380">
        <v>44350</v>
      </c>
      <c r="AN58" s="379">
        <v>352092</v>
      </c>
      <c r="AO58" s="380">
        <v>116186</v>
      </c>
      <c r="AP58" s="380">
        <v>116186</v>
      </c>
      <c r="AQ58" s="380">
        <v>59860</v>
      </c>
      <c r="AR58" s="380">
        <v>59860</v>
      </c>
      <c r="AS58" s="380">
        <v>0</v>
      </c>
      <c r="AT58" s="380">
        <v>0</v>
      </c>
      <c r="AU58" s="380">
        <v>352092</v>
      </c>
      <c r="AV58" s="381">
        <v>2001492</v>
      </c>
      <c r="AW58" s="380">
        <v>684914</v>
      </c>
      <c r="AX58" s="380">
        <v>495342</v>
      </c>
      <c r="AY58" s="380">
        <v>495342</v>
      </c>
      <c r="AZ58" s="380">
        <v>325894</v>
      </c>
      <c r="BA58" s="380">
        <v>0</v>
      </c>
      <c r="BB58" s="380">
        <v>0</v>
      </c>
      <c r="BC58" s="380">
        <v>2001492</v>
      </c>
      <c r="BD58" s="379">
        <v>46316</v>
      </c>
      <c r="BE58" s="380">
        <v>13174</v>
      </c>
      <c r="BF58" s="380">
        <v>12340</v>
      </c>
      <c r="BG58" s="380">
        <v>10401</v>
      </c>
      <c r="BH58" s="380">
        <v>10401</v>
      </c>
      <c r="BI58" s="380">
        <v>0</v>
      </c>
      <c r="BJ58" s="380">
        <v>0</v>
      </c>
      <c r="BK58" s="380">
        <v>46316</v>
      </c>
      <c r="BL58" s="381">
        <v>8232</v>
      </c>
      <c r="BM58" s="380">
        <v>2744</v>
      </c>
      <c r="BN58" s="380">
        <v>2744</v>
      </c>
      <c r="BO58" s="380">
        <v>2744</v>
      </c>
      <c r="BP58" s="380">
        <v>0</v>
      </c>
      <c r="BQ58" s="380">
        <v>0</v>
      </c>
      <c r="BR58" s="380">
        <v>0</v>
      </c>
      <c r="BS58" s="380">
        <v>8232</v>
      </c>
      <c r="BT58" s="379">
        <v>42696</v>
      </c>
      <c r="BU58" s="380">
        <v>10907</v>
      </c>
      <c r="BV58" s="380">
        <v>10907</v>
      </c>
      <c r="BW58" s="380">
        <v>10907</v>
      </c>
      <c r="BX58" s="380">
        <v>9976</v>
      </c>
      <c r="BY58" s="380">
        <v>0</v>
      </c>
      <c r="BZ58" s="380">
        <v>0</v>
      </c>
      <c r="CA58" s="380">
        <v>42696</v>
      </c>
      <c r="CB58" s="381">
        <v>12168.859332096001</v>
      </c>
      <c r="CC58" s="380">
        <v>7334</v>
      </c>
      <c r="CD58" s="380">
        <v>4835</v>
      </c>
      <c r="CE58" s="380">
        <v>0</v>
      </c>
      <c r="CF58" s="380">
        <v>0</v>
      </c>
      <c r="CG58" s="380">
        <v>0</v>
      </c>
      <c r="CH58" s="380">
        <v>0</v>
      </c>
      <c r="CI58" s="380">
        <v>12168.859332096001</v>
      </c>
    </row>
    <row r="59" spans="1:87">
      <c r="A59" s="374">
        <v>21550</v>
      </c>
      <c r="B59" s="375" t="s">
        <v>413</v>
      </c>
      <c r="C59" s="381">
        <v>-87900590</v>
      </c>
      <c r="D59" s="380">
        <v>-42083113</v>
      </c>
      <c r="E59" s="380">
        <v>-78757699</v>
      </c>
      <c r="F59" s="380">
        <v>-46724486</v>
      </c>
      <c r="G59" s="380">
        <v>0</v>
      </c>
      <c r="H59" s="380">
        <v>0</v>
      </c>
      <c r="I59" s="380">
        <v>-255465888</v>
      </c>
      <c r="J59" s="446">
        <v>1096520831</v>
      </c>
      <c r="K59" s="447">
        <v>1291575203</v>
      </c>
      <c r="L59" s="447">
        <v>937214361</v>
      </c>
      <c r="M59" s="447">
        <v>902612053</v>
      </c>
      <c r="N59" s="447">
        <v>1347175643</v>
      </c>
      <c r="O59" s="446">
        <v>96235576.000469998</v>
      </c>
      <c r="P59" s="447">
        <v>51066414.300000004</v>
      </c>
      <c r="Q59" s="447">
        <v>45169161.700469993</v>
      </c>
      <c r="R59" s="448">
        <v>6.2899999999999998E-2</v>
      </c>
      <c r="S59" s="449">
        <v>4.6175419000000002E-2</v>
      </c>
      <c r="T59" s="450">
        <v>1096520831</v>
      </c>
      <c r="U59" s="450">
        <v>811866682.03497624</v>
      </c>
      <c r="V59" s="451">
        <v>1.3506168626744564</v>
      </c>
      <c r="W59" s="451">
        <v>0.10581979340616332</v>
      </c>
      <c r="X59" s="379">
        <v>138688845</v>
      </c>
      <c r="Y59" s="380">
        <v>50415038</v>
      </c>
      <c r="Z59" s="380">
        <v>48549408</v>
      </c>
      <c r="AA59" s="380">
        <v>25196832</v>
      </c>
      <c r="AB59" s="380">
        <v>14527567</v>
      </c>
      <c r="AC59" s="380">
        <v>0</v>
      </c>
      <c r="AD59" s="380">
        <v>0</v>
      </c>
      <c r="AE59" s="380">
        <v>138688845</v>
      </c>
      <c r="AF59" s="381">
        <v>0</v>
      </c>
      <c r="AG59" s="381">
        <v>0</v>
      </c>
      <c r="AH59" s="381">
        <v>0</v>
      </c>
      <c r="AI59" s="381">
        <v>0</v>
      </c>
      <c r="AJ59" s="381">
        <v>0</v>
      </c>
      <c r="AK59" s="381">
        <v>0</v>
      </c>
      <c r="AL59" s="381">
        <v>0</v>
      </c>
      <c r="AM59" s="380">
        <v>0</v>
      </c>
      <c r="AN59" s="379">
        <v>87790739</v>
      </c>
      <c r="AO59" s="380">
        <v>28969781</v>
      </c>
      <c r="AP59" s="380">
        <v>28969781</v>
      </c>
      <c r="AQ59" s="380">
        <v>14925589</v>
      </c>
      <c r="AR59" s="380">
        <v>14925589</v>
      </c>
      <c r="AS59" s="380">
        <v>0</v>
      </c>
      <c r="AT59" s="380">
        <v>0</v>
      </c>
      <c r="AU59" s="380">
        <v>87790739</v>
      </c>
      <c r="AV59" s="381">
        <v>499052449</v>
      </c>
      <c r="AW59" s="380">
        <v>170776699</v>
      </c>
      <c r="AX59" s="380">
        <v>123508675</v>
      </c>
      <c r="AY59" s="380">
        <v>123508675</v>
      </c>
      <c r="AZ59" s="380">
        <v>81258401</v>
      </c>
      <c r="BA59" s="380">
        <v>0</v>
      </c>
      <c r="BB59" s="380">
        <v>0</v>
      </c>
      <c r="BC59" s="380">
        <v>499052449</v>
      </c>
      <c r="BD59" s="379">
        <v>11548271</v>
      </c>
      <c r="BE59" s="380">
        <v>3284705</v>
      </c>
      <c r="BF59" s="380">
        <v>3076800</v>
      </c>
      <c r="BG59" s="380">
        <v>2593383</v>
      </c>
      <c r="BH59" s="380">
        <v>2593383</v>
      </c>
      <c r="BI59" s="380">
        <v>0</v>
      </c>
      <c r="BJ59" s="380">
        <v>0</v>
      </c>
      <c r="BK59" s="380">
        <v>11548271</v>
      </c>
      <c r="BL59" s="381">
        <v>2052876</v>
      </c>
      <c r="BM59" s="380">
        <v>684292</v>
      </c>
      <c r="BN59" s="380">
        <v>684292</v>
      </c>
      <c r="BO59" s="380">
        <v>684292</v>
      </c>
      <c r="BP59" s="380">
        <v>0</v>
      </c>
      <c r="BQ59" s="380">
        <v>0</v>
      </c>
      <c r="BR59" s="380">
        <v>0</v>
      </c>
      <c r="BS59" s="380">
        <v>2052876</v>
      </c>
      <c r="BT59" s="379">
        <v>10645767</v>
      </c>
      <c r="BU59" s="380">
        <v>2719464</v>
      </c>
      <c r="BV59" s="380">
        <v>2719464</v>
      </c>
      <c r="BW59" s="380">
        <v>2719464</v>
      </c>
      <c r="BX59" s="380">
        <v>2487375</v>
      </c>
      <c r="BY59" s="380">
        <v>0</v>
      </c>
      <c r="BZ59" s="380">
        <v>0</v>
      </c>
      <c r="CA59" s="380">
        <v>10645767</v>
      </c>
      <c r="CB59" s="381">
        <v>3034186.3207358103</v>
      </c>
      <c r="CC59" s="380">
        <v>1828587</v>
      </c>
      <c r="CD59" s="380">
        <v>1205600</v>
      </c>
      <c r="CE59" s="380">
        <v>0</v>
      </c>
      <c r="CF59" s="380">
        <v>0</v>
      </c>
      <c r="CG59" s="380">
        <v>0</v>
      </c>
      <c r="CH59" s="380">
        <v>0</v>
      </c>
      <c r="CI59" s="380">
        <v>3034186.3207358103</v>
      </c>
    </row>
    <row r="60" spans="1:87">
      <c r="A60" s="374">
        <v>21570</v>
      </c>
      <c r="B60" s="375" t="s">
        <v>414</v>
      </c>
      <c r="C60" s="381">
        <v>-338139</v>
      </c>
      <c r="D60" s="380">
        <v>-127542</v>
      </c>
      <c r="E60" s="380">
        <v>-331893</v>
      </c>
      <c r="F60" s="380">
        <v>-173701</v>
      </c>
      <c r="G60" s="380">
        <v>0</v>
      </c>
      <c r="H60" s="380">
        <v>0</v>
      </c>
      <c r="I60" s="380">
        <v>-971275</v>
      </c>
      <c r="J60" s="446">
        <v>4686035</v>
      </c>
      <c r="K60" s="447">
        <v>5519609</v>
      </c>
      <c r="L60" s="447">
        <v>4005231</v>
      </c>
      <c r="M60" s="447">
        <v>3857357</v>
      </c>
      <c r="N60" s="447">
        <v>5757221</v>
      </c>
      <c r="O60" s="446">
        <v>411267.41687700001</v>
      </c>
      <c r="P60" s="447">
        <v>258611.37</v>
      </c>
      <c r="Q60" s="447">
        <v>152656.04687700002</v>
      </c>
      <c r="R60" s="448">
        <v>6.2899999999999998E-2</v>
      </c>
      <c r="S60" s="449">
        <v>1.973329E-4</v>
      </c>
      <c r="T60" s="450">
        <v>4686035</v>
      </c>
      <c r="U60" s="450">
        <v>4111468.5214626393</v>
      </c>
      <c r="V60" s="451">
        <v>1.1397472643990865</v>
      </c>
      <c r="W60" s="451">
        <v>0.10581979340616332</v>
      </c>
      <c r="X60" s="379">
        <v>719985</v>
      </c>
      <c r="Y60" s="380">
        <v>259780</v>
      </c>
      <c r="Z60" s="380">
        <v>259780</v>
      </c>
      <c r="AA60" s="380">
        <v>112362</v>
      </c>
      <c r="AB60" s="380">
        <v>88063</v>
      </c>
      <c r="AC60" s="380">
        <v>0</v>
      </c>
      <c r="AD60" s="380">
        <v>0</v>
      </c>
      <c r="AE60" s="380">
        <v>719985</v>
      </c>
      <c r="AF60" s="381">
        <v>6820</v>
      </c>
      <c r="AG60" s="381">
        <v>6820</v>
      </c>
      <c r="AH60" s="381">
        <v>0</v>
      </c>
      <c r="AI60" s="381">
        <v>0</v>
      </c>
      <c r="AJ60" s="381">
        <v>0</v>
      </c>
      <c r="AK60" s="381">
        <v>0</v>
      </c>
      <c r="AL60" s="381">
        <v>0</v>
      </c>
      <c r="AM60" s="380">
        <v>6820</v>
      </c>
      <c r="AN60" s="379">
        <v>375178</v>
      </c>
      <c r="AO60" s="380">
        <v>123804</v>
      </c>
      <c r="AP60" s="380">
        <v>123804</v>
      </c>
      <c r="AQ60" s="380">
        <v>63785</v>
      </c>
      <c r="AR60" s="380">
        <v>63785</v>
      </c>
      <c r="AS60" s="380">
        <v>0</v>
      </c>
      <c r="AT60" s="380">
        <v>0</v>
      </c>
      <c r="AU60" s="380">
        <v>375178</v>
      </c>
      <c r="AV60" s="381">
        <v>2132725</v>
      </c>
      <c r="AW60" s="380">
        <v>729823</v>
      </c>
      <c r="AX60" s="380">
        <v>527820</v>
      </c>
      <c r="AY60" s="380">
        <v>527820</v>
      </c>
      <c r="AZ60" s="380">
        <v>347262</v>
      </c>
      <c r="BA60" s="380">
        <v>0</v>
      </c>
      <c r="BB60" s="380">
        <v>0</v>
      </c>
      <c r="BC60" s="380">
        <v>2132725</v>
      </c>
      <c r="BD60" s="379">
        <v>49352</v>
      </c>
      <c r="BE60" s="380">
        <v>14037</v>
      </c>
      <c r="BF60" s="380">
        <v>13149</v>
      </c>
      <c r="BG60" s="380">
        <v>11083</v>
      </c>
      <c r="BH60" s="380">
        <v>11083</v>
      </c>
      <c r="BI60" s="380">
        <v>0</v>
      </c>
      <c r="BJ60" s="380">
        <v>0</v>
      </c>
      <c r="BK60" s="380">
        <v>49352</v>
      </c>
      <c r="BL60" s="381">
        <v>8772</v>
      </c>
      <c r="BM60" s="380">
        <v>2924</v>
      </c>
      <c r="BN60" s="380">
        <v>2924</v>
      </c>
      <c r="BO60" s="380">
        <v>2924</v>
      </c>
      <c r="BP60" s="380">
        <v>0</v>
      </c>
      <c r="BQ60" s="380">
        <v>0</v>
      </c>
      <c r="BR60" s="380">
        <v>0</v>
      </c>
      <c r="BS60" s="380">
        <v>8772</v>
      </c>
      <c r="BT60" s="379">
        <v>45495</v>
      </c>
      <c r="BU60" s="380">
        <v>11622</v>
      </c>
      <c r="BV60" s="380">
        <v>11622</v>
      </c>
      <c r="BW60" s="380">
        <v>11622</v>
      </c>
      <c r="BX60" s="380">
        <v>10630</v>
      </c>
      <c r="BY60" s="380">
        <v>0</v>
      </c>
      <c r="BZ60" s="380">
        <v>0</v>
      </c>
      <c r="CA60" s="380">
        <v>45495</v>
      </c>
      <c r="CB60" s="381">
        <v>12966.742885670999</v>
      </c>
      <c r="CC60" s="380">
        <v>7815</v>
      </c>
      <c r="CD60" s="380">
        <v>5152</v>
      </c>
      <c r="CE60" s="380">
        <v>0</v>
      </c>
      <c r="CF60" s="380">
        <v>0</v>
      </c>
      <c r="CG60" s="380">
        <v>0</v>
      </c>
      <c r="CH60" s="380">
        <v>0</v>
      </c>
      <c r="CI60" s="380">
        <v>12966.742885670999</v>
      </c>
    </row>
    <row r="61" spans="1:87">
      <c r="A61" s="374">
        <v>21800</v>
      </c>
      <c r="B61" s="375" t="s">
        <v>415</v>
      </c>
      <c r="C61" s="381">
        <v>-13477115</v>
      </c>
      <c r="D61" s="380">
        <v>-10595159</v>
      </c>
      <c r="E61" s="380">
        <v>-13436528</v>
      </c>
      <c r="F61" s="380">
        <v>-8231137</v>
      </c>
      <c r="G61" s="380">
        <v>0</v>
      </c>
      <c r="H61" s="380">
        <v>0</v>
      </c>
      <c r="I61" s="380">
        <v>-45739939</v>
      </c>
      <c r="J61" s="446">
        <v>136364233</v>
      </c>
      <c r="K61" s="447">
        <v>160621355</v>
      </c>
      <c r="L61" s="447">
        <v>116552749</v>
      </c>
      <c r="M61" s="447">
        <v>112249578</v>
      </c>
      <c r="N61" s="447">
        <v>167535871</v>
      </c>
      <c r="O61" s="446">
        <v>11967935.414102999</v>
      </c>
      <c r="P61" s="447">
        <v>6683883.9999999991</v>
      </c>
      <c r="Q61" s="447">
        <v>5284051.4141030004</v>
      </c>
      <c r="R61" s="448">
        <v>6.2899999999999998E-2</v>
      </c>
      <c r="S61" s="449">
        <v>5.7424130999999996E-3</v>
      </c>
      <c r="T61" s="450">
        <v>136364233</v>
      </c>
      <c r="U61" s="450">
        <v>106262066.772655</v>
      </c>
      <c r="V61" s="451">
        <v>1.2832823334007593</v>
      </c>
      <c r="W61" s="451">
        <v>0.10581979340616332</v>
      </c>
      <c r="X61" s="379">
        <v>7365768</v>
      </c>
      <c r="Y61" s="380">
        <v>4746005</v>
      </c>
      <c r="Z61" s="380">
        <v>1698051</v>
      </c>
      <c r="AA61" s="380">
        <v>513418</v>
      </c>
      <c r="AB61" s="380">
        <v>408294</v>
      </c>
      <c r="AC61" s="380">
        <v>0</v>
      </c>
      <c r="AD61" s="380">
        <v>0</v>
      </c>
      <c r="AE61" s="380">
        <v>7365768</v>
      </c>
      <c r="AF61" s="381">
        <v>4088300</v>
      </c>
      <c r="AG61" s="381">
        <v>1022075</v>
      </c>
      <c r="AH61" s="381">
        <v>1022075</v>
      </c>
      <c r="AI61" s="381">
        <v>1022075</v>
      </c>
      <c r="AJ61" s="381">
        <v>1022075</v>
      </c>
      <c r="AK61" s="381">
        <v>0</v>
      </c>
      <c r="AL61" s="381">
        <v>0</v>
      </c>
      <c r="AM61" s="380">
        <v>4088300</v>
      </c>
      <c r="AN61" s="379">
        <v>10917729</v>
      </c>
      <c r="AO61" s="380">
        <v>3602706</v>
      </c>
      <c r="AP61" s="380">
        <v>3602706</v>
      </c>
      <c r="AQ61" s="380">
        <v>1856159</v>
      </c>
      <c r="AR61" s="380">
        <v>1856159</v>
      </c>
      <c r="AS61" s="380">
        <v>0</v>
      </c>
      <c r="AT61" s="380">
        <v>0</v>
      </c>
      <c r="AU61" s="380">
        <v>10917729</v>
      </c>
      <c r="AV61" s="381">
        <v>62062573</v>
      </c>
      <c r="AW61" s="380">
        <v>21237931</v>
      </c>
      <c r="AX61" s="380">
        <v>15359640</v>
      </c>
      <c r="AY61" s="380">
        <v>15359640</v>
      </c>
      <c r="AZ61" s="380">
        <v>10105362</v>
      </c>
      <c r="BA61" s="380">
        <v>0</v>
      </c>
      <c r="BB61" s="380">
        <v>0</v>
      </c>
      <c r="BC61" s="380">
        <v>62062573</v>
      </c>
      <c r="BD61" s="379">
        <v>1436152</v>
      </c>
      <c r="BE61" s="380">
        <v>408489</v>
      </c>
      <c r="BF61" s="380">
        <v>382633</v>
      </c>
      <c r="BG61" s="380">
        <v>322515</v>
      </c>
      <c r="BH61" s="380">
        <v>322515</v>
      </c>
      <c r="BI61" s="380">
        <v>0</v>
      </c>
      <c r="BJ61" s="380">
        <v>0</v>
      </c>
      <c r="BK61" s="380">
        <v>1436152</v>
      </c>
      <c r="BL61" s="381">
        <v>255297</v>
      </c>
      <c r="BM61" s="380">
        <v>85099</v>
      </c>
      <c r="BN61" s="380">
        <v>85099</v>
      </c>
      <c r="BO61" s="380">
        <v>85099</v>
      </c>
      <c r="BP61" s="380">
        <v>0</v>
      </c>
      <c r="BQ61" s="380">
        <v>0</v>
      </c>
      <c r="BR61" s="380">
        <v>0</v>
      </c>
      <c r="BS61" s="380">
        <v>255297</v>
      </c>
      <c r="BT61" s="379">
        <v>1323916</v>
      </c>
      <c r="BU61" s="380">
        <v>338195</v>
      </c>
      <c r="BV61" s="380">
        <v>338195</v>
      </c>
      <c r="BW61" s="380">
        <v>338195</v>
      </c>
      <c r="BX61" s="380">
        <v>309332</v>
      </c>
      <c r="BY61" s="380">
        <v>0</v>
      </c>
      <c r="BZ61" s="380">
        <v>0</v>
      </c>
      <c r="CA61" s="380">
        <v>1323916</v>
      </c>
      <c r="CB61" s="381">
        <v>377333.907376869</v>
      </c>
      <c r="CC61" s="380">
        <v>227405</v>
      </c>
      <c r="CD61" s="380">
        <v>149929</v>
      </c>
      <c r="CE61" s="380">
        <v>0</v>
      </c>
      <c r="CF61" s="380">
        <v>0</v>
      </c>
      <c r="CG61" s="380">
        <v>0</v>
      </c>
      <c r="CH61" s="380">
        <v>0</v>
      </c>
      <c r="CI61" s="380">
        <v>377333.907376869</v>
      </c>
    </row>
    <row r="62" spans="1:87">
      <c r="A62" s="374">
        <v>21900</v>
      </c>
      <c r="B62" s="375" t="s">
        <v>416</v>
      </c>
      <c r="C62" s="381">
        <v>-10768407</v>
      </c>
      <c r="D62" s="380">
        <v>-8953885</v>
      </c>
      <c r="E62" s="380">
        <v>-8658104</v>
      </c>
      <c r="F62" s="380">
        <v>-5023333</v>
      </c>
      <c r="G62" s="380">
        <v>0</v>
      </c>
      <c r="H62" s="380">
        <v>0</v>
      </c>
      <c r="I62" s="380">
        <v>-33403729</v>
      </c>
      <c r="J62" s="446">
        <v>60556469</v>
      </c>
      <c r="K62" s="447">
        <v>71328544</v>
      </c>
      <c r="L62" s="447">
        <v>51758609</v>
      </c>
      <c r="M62" s="447">
        <v>49847661</v>
      </c>
      <c r="N62" s="447">
        <v>74399134</v>
      </c>
      <c r="O62" s="446">
        <v>5314706.7753329994</v>
      </c>
      <c r="P62" s="447">
        <v>3280712.3099999996</v>
      </c>
      <c r="Q62" s="447">
        <v>2033994.4653329998</v>
      </c>
      <c r="R62" s="448">
        <v>6.2899999999999998E-2</v>
      </c>
      <c r="S62" s="449">
        <v>2.5500840999999998E-3</v>
      </c>
      <c r="T62" s="450">
        <v>60556469</v>
      </c>
      <c r="U62" s="450">
        <v>52157588.394276626</v>
      </c>
      <c r="V62" s="451">
        <v>1.1610289291413061</v>
      </c>
      <c r="W62" s="451">
        <v>0.10581979340616332</v>
      </c>
      <c r="X62" s="379">
        <v>818826</v>
      </c>
      <c r="Y62" s="380">
        <v>818826</v>
      </c>
      <c r="Z62" s="380">
        <v>0</v>
      </c>
      <c r="AA62" s="380">
        <v>0</v>
      </c>
      <c r="AB62" s="380">
        <v>0</v>
      </c>
      <c r="AC62" s="380">
        <v>0</v>
      </c>
      <c r="AD62" s="380">
        <v>0</v>
      </c>
      <c r="AE62" s="380">
        <v>818826</v>
      </c>
      <c r="AF62" s="381">
        <v>12454963</v>
      </c>
      <c r="AG62" s="381">
        <v>3948613</v>
      </c>
      <c r="AH62" s="381">
        <v>3948613</v>
      </c>
      <c r="AI62" s="381">
        <v>2917110</v>
      </c>
      <c r="AJ62" s="381">
        <v>1640627</v>
      </c>
      <c r="AK62" s="381">
        <v>0</v>
      </c>
      <c r="AL62" s="381">
        <v>0</v>
      </c>
      <c r="AM62" s="380">
        <v>12454963</v>
      </c>
      <c r="AN62" s="379">
        <v>4848332</v>
      </c>
      <c r="AO62" s="380">
        <v>1599885</v>
      </c>
      <c r="AP62" s="380">
        <v>1599885</v>
      </c>
      <c r="AQ62" s="380">
        <v>824281</v>
      </c>
      <c r="AR62" s="380">
        <v>824281</v>
      </c>
      <c r="AS62" s="380">
        <v>0</v>
      </c>
      <c r="AT62" s="380">
        <v>0</v>
      </c>
      <c r="AU62" s="380">
        <v>4848332</v>
      </c>
      <c r="AV62" s="381">
        <v>27560675</v>
      </c>
      <c r="AW62" s="380">
        <v>9431315</v>
      </c>
      <c r="AX62" s="380">
        <v>6820891</v>
      </c>
      <c r="AY62" s="380">
        <v>6820891</v>
      </c>
      <c r="AZ62" s="380">
        <v>4487577</v>
      </c>
      <c r="BA62" s="380">
        <v>0</v>
      </c>
      <c r="BB62" s="380">
        <v>0</v>
      </c>
      <c r="BC62" s="380">
        <v>27560675</v>
      </c>
      <c r="BD62" s="379">
        <v>637764</v>
      </c>
      <c r="BE62" s="380">
        <v>181401</v>
      </c>
      <c r="BF62" s="380">
        <v>169919</v>
      </c>
      <c r="BG62" s="380">
        <v>143222</v>
      </c>
      <c r="BH62" s="380">
        <v>143222</v>
      </c>
      <c r="BI62" s="380">
        <v>0</v>
      </c>
      <c r="BJ62" s="380">
        <v>0</v>
      </c>
      <c r="BK62" s="380">
        <v>637764</v>
      </c>
      <c r="BL62" s="381">
        <v>113373</v>
      </c>
      <c r="BM62" s="380">
        <v>37791</v>
      </c>
      <c r="BN62" s="380">
        <v>37791</v>
      </c>
      <c r="BO62" s="380">
        <v>37791</v>
      </c>
      <c r="BP62" s="380">
        <v>0</v>
      </c>
      <c r="BQ62" s="380">
        <v>0</v>
      </c>
      <c r="BR62" s="380">
        <v>0</v>
      </c>
      <c r="BS62" s="380">
        <v>113373</v>
      </c>
      <c r="BT62" s="379">
        <v>587923</v>
      </c>
      <c r="BU62" s="380">
        <v>150185</v>
      </c>
      <c r="BV62" s="380">
        <v>150185</v>
      </c>
      <c r="BW62" s="380">
        <v>150185</v>
      </c>
      <c r="BX62" s="380">
        <v>137368</v>
      </c>
      <c r="BY62" s="380">
        <v>0</v>
      </c>
      <c r="BZ62" s="380">
        <v>0</v>
      </c>
      <c r="CA62" s="380">
        <v>587923</v>
      </c>
      <c r="CB62" s="381">
        <v>167566.00071015899</v>
      </c>
      <c r="CC62" s="380">
        <v>100986</v>
      </c>
      <c r="CD62" s="380">
        <v>66580</v>
      </c>
      <c r="CE62" s="380">
        <v>0</v>
      </c>
      <c r="CF62" s="380">
        <v>0</v>
      </c>
      <c r="CG62" s="380">
        <v>0</v>
      </c>
      <c r="CH62" s="380">
        <v>0</v>
      </c>
      <c r="CI62" s="380">
        <v>167566.00071015899</v>
      </c>
    </row>
    <row r="63" spans="1:87">
      <c r="A63" s="374">
        <v>22000</v>
      </c>
      <c r="B63" s="375" t="s">
        <v>417</v>
      </c>
      <c r="C63" s="381">
        <v>-8934711</v>
      </c>
      <c r="D63" s="380">
        <v>-4744905</v>
      </c>
      <c r="E63" s="380">
        <v>-3685677</v>
      </c>
      <c r="F63" s="380">
        <v>-666734</v>
      </c>
      <c r="G63" s="380">
        <v>0</v>
      </c>
      <c r="H63" s="380">
        <v>0</v>
      </c>
      <c r="I63" s="380">
        <v>-18032027</v>
      </c>
      <c r="J63" s="446">
        <v>79262935</v>
      </c>
      <c r="K63" s="447">
        <v>93362605</v>
      </c>
      <c r="L63" s="447">
        <v>67747332</v>
      </c>
      <c r="M63" s="447">
        <v>65246075</v>
      </c>
      <c r="N63" s="447">
        <v>97381730</v>
      </c>
      <c r="O63" s="446">
        <v>6956469.9705960006</v>
      </c>
      <c r="P63" s="447">
        <v>4465561.5</v>
      </c>
      <c r="Q63" s="447">
        <v>2490908.4705960006</v>
      </c>
      <c r="R63" s="448">
        <v>6.2899999999999998E-2</v>
      </c>
      <c r="S63" s="449">
        <v>3.3378292000000001E-3</v>
      </c>
      <c r="T63" s="450">
        <v>79262935</v>
      </c>
      <c r="U63" s="450">
        <v>70994618.441971391</v>
      </c>
      <c r="V63" s="451">
        <v>1.1164639903626901</v>
      </c>
      <c r="W63" s="451">
        <v>0.10581979340616332</v>
      </c>
      <c r="X63" s="379">
        <v>15247214</v>
      </c>
      <c r="Y63" s="380">
        <v>3828764</v>
      </c>
      <c r="Z63" s="380">
        <v>3828764</v>
      </c>
      <c r="AA63" s="380">
        <v>3828764</v>
      </c>
      <c r="AB63" s="380">
        <v>3760922</v>
      </c>
      <c r="AC63" s="380">
        <v>0</v>
      </c>
      <c r="AD63" s="380">
        <v>0</v>
      </c>
      <c r="AE63" s="380">
        <v>15247214</v>
      </c>
      <c r="AF63" s="381">
        <v>4787434</v>
      </c>
      <c r="AG63" s="381">
        <v>2765213</v>
      </c>
      <c r="AH63" s="381">
        <v>2022221</v>
      </c>
      <c r="AI63" s="381">
        <v>0</v>
      </c>
      <c r="AJ63" s="381">
        <v>0</v>
      </c>
      <c r="AK63" s="381">
        <v>0</v>
      </c>
      <c r="AL63" s="381">
        <v>0</v>
      </c>
      <c r="AM63" s="380">
        <v>4787434</v>
      </c>
      <c r="AN63" s="379">
        <v>6346028</v>
      </c>
      <c r="AO63" s="380">
        <v>2094105</v>
      </c>
      <c r="AP63" s="380">
        <v>2094105</v>
      </c>
      <c r="AQ63" s="380">
        <v>1078909</v>
      </c>
      <c r="AR63" s="380">
        <v>1078909</v>
      </c>
      <c r="AS63" s="380">
        <v>0</v>
      </c>
      <c r="AT63" s="380">
        <v>0</v>
      </c>
      <c r="AU63" s="380">
        <v>6346028</v>
      </c>
      <c r="AV63" s="381">
        <v>36074428</v>
      </c>
      <c r="AW63" s="380">
        <v>12344738</v>
      </c>
      <c r="AX63" s="380">
        <v>8927929</v>
      </c>
      <c r="AY63" s="380">
        <v>8927929</v>
      </c>
      <c r="AZ63" s="380">
        <v>5873832</v>
      </c>
      <c r="BA63" s="380">
        <v>0</v>
      </c>
      <c r="BB63" s="380">
        <v>0</v>
      </c>
      <c r="BC63" s="380">
        <v>36074428</v>
      </c>
      <c r="BD63" s="379">
        <v>834777</v>
      </c>
      <c r="BE63" s="380">
        <v>237438</v>
      </c>
      <c r="BF63" s="380">
        <v>222409</v>
      </c>
      <c r="BG63" s="380">
        <v>187465</v>
      </c>
      <c r="BH63" s="380">
        <v>187465</v>
      </c>
      <c r="BI63" s="380">
        <v>0</v>
      </c>
      <c r="BJ63" s="380">
        <v>0</v>
      </c>
      <c r="BK63" s="380">
        <v>834777</v>
      </c>
      <c r="BL63" s="381">
        <v>148395</v>
      </c>
      <c r="BM63" s="380">
        <v>49465</v>
      </c>
      <c r="BN63" s="380">
        <v>49465</v>
      </c>
      <c r="BO63" s="380">
        <v>49465</v>
      </c>
      <c r="BP63" s="380">
        <v>0</v>
      </c>
      <c r="BQ63" s="380">
        <v>0</v>
      </c>
      <c r="BR63" s="380">
        <v>0</v>
      </c>
      <c r="BS63" s="380">
        <v>148395</v>
      </c>
      <c r="BT63" s="379">
        <v>769538</v>
      </c>
      <c r="BU63" s="380">
        <v>196579</v>
      </c>
      <c r="BV63" s="380">
        <v>196579</v>
      </c>
      <c r="BW63" s="380">
        <v>196579</v>
      </c>
      <c r="BX63" s="380">
        <v>179802</v>
      </c>
      <c r="BY63" s="380">
        <v>0</v>
      </c>
      <c r="BZ63" s="380">
        <v>0</v>
      </c>
      <c r="CA63" s="380">
        <v>769538</v>
      </c>
      <c r="CB63" s="381">
        <v>219328.72335370802</v>
      </c>
      <c r="CC63" s="380">
        <v>132181</v>
      </c>
      <c r="CD63" s="380">
        <v>87148</v>
      </c>
      <c r="CE63" s="380">
        <v>0</v>
      </c>
      <c r="CF63" s="380">
        <v>0</v>
      </c>
      <c r="CG63" s="380">
        <v>0</v>
      </c>
      <c r="CH63" s="380">
        <v>0</v>
      </c>
      <c r="CI63" s="380">
        <v>219328.72335370802</v>
      </c>
    </row>
    <row r="64" spans="1:87">
      <c r="A64" s="374">
        <v>23000</v>
      </c>
      <c r="B64" s="375" t="s">
        <v>418</v>
      </c>
      <c r="C64" s="381">
        <v>-7660243</v>
      </c>
      <c r="D64" s="380">
        <v>-6379160</v>
      </c>
      <c r="E64" s="380">
        <v>-6785562</v>
      </c>
      <c r="F64" s="380">
        <v>-4189407</v>
      </c>
      <c r="G64" s="380">
        <v>0</v>
      </c>
      <c r="H64" s="380">
        <v>0</v>
      </c>
      <c r="I64" s="380">
        <v>-25014372</v>
      </c>
      <c r="J64" s="446">
        <v>53235051</v>
      </c>
      <c r="K64" s="447">
        <v>62704757</v>
      </c>
      <c r="L64" s="447">
        <v>45500872</v>
      </c>
      <c r="M64" s="447">
        <v>43820963</v>
      </c>
      <c r="N64" s="447">
        <v>65404106</v>
      </c>
      <c r="O64" s="446">
        <v>4672146.3624899993</v>
      </c>
      <c r="P64" s="447">
        <v>2636948.77</v>
      </c>
      <c r="Q64" s="447">
        <v>2035197.5924899993</v>
      </c>
      <c r="R64" s="448">
        <v>6.2899999999999998E-2</v>
      </c>
      <c r="S64" s="449">
        <v>2.2417729999999999E-3</v>
      </c>
      <c r="T64" s="450">
        <v>53235051</v>
      </c>
      <c r="U64" s="450">
        <v>41922873.926868044</v>
      </c>
      <c r="V64" s="451">
        <v>1.2698330532602649</v>
      </c>
      <c r="W64" s="451">
        <v>0.10581979340616332</v>
      </c>
      <c r="X64" s="379">
        <v>1033887</v>
      </c>
      <c r="Y64" s="380">
        <v>1033887</v>
      </c>
      <c r="Z64" s="380">
        <v>0</v>
      </c>
      <c r="AA64" s="380">
        <v>0</v>
      </c>
      <c r="AB64" s="380">
        <v>0</v>
      </c>
      <c r="AC64" s="380">
        <v>0</v>
      </c>
      <c r="AD64" s="380">
        <v>0</v>
      </c>
      <c r="AE64" s="380">
        <v>1033887</v>
      </c>
      <c r="AF64" s="381">
        <v>6912420</v>
      </c>
      <c r="AG64" s="381">
        <v>1979037</v>
      </c>
      <c r="AH64" s="381">
        <v>1979037</v>
      </c>
      <c r="AI64" s="381">
        <v>1738668</v>
      </c>
      <c r="AJ64" s="381">
        <v>1215678</v>
      </c>
      <c r="AK64" s="381">
        <v>0</v>
      </c>
      <c r="AL64" s="381">
        <v>0</v>
      </c>
      <c r="AM64" s="380">
        <v>6912420</v>
      </c>
      <c r="AN64" s="379">
        <v>4262158</v>
      </c>
      <c r="AO64" s="380">
        <v>1406456</v>
      </c>
      <c r="AP64" s="380">
        <v>1406456</v>
      </c>
      <c r="AQ64" s="380">
        <v>724623</v>
      </c>
      <c r="AR64" s="380">
        <v>724623</v>
      </c>
      <c r="AS64" s="380">
        <v>0</v>
      </c>
      <c r="AT64" s="380">
        <v>0</v>
      </c>
      <c r="AU64" s="380">
        <v>4262158</v>
      </c>
      <c r="AV64" s="381">
        <v>24228525</v>
      </c>
      <c r="AW64" s="380">
        <v>8291048</v>
      </c>
      <c r="AX64" s="380">
        <v>5996230</v>
      </c>
      <c r="AY64" s="380">
        <v>5996230</v>
      </c>
      <c r="AZ64" s="380">
        <v>3945019</v>
      </c>
      <c r="BA64" s="380">
        <v>0</v>
      </c>
      <c r="BB64" s="380">
        <v>0</v>
      </c>
      <c r="BC64" s="380">
        <v>24228525</v>
      </c>
      <c r="BD64" s="379">
        <v>560657</v>
      </c>
      <c r="BE64" s="380">
        <v>159469</v>
      </c>
      <c r="BF64" s="380">
        <v>149376</v>
      </c>
      <c r="BG64" s="380">
        <v>125906</v>
      </c>
      <c r="BH64" s="380">
        <v>125906</v>
      </c>
      <c r="BI64" s="380">
        <v>0</v>
      </c>
      <c r="BJ64" s="380">
        <v>0</v>
      </c>
      <c r="BK64" s="380">
        <v>560657</v>
      </c>
      <c r="BL64" s="381">
        <v>99666</v>
      </c>
      <c r="BM64" s="380">
        <v>33222</v>
      </c>
      <c r="BN64" s="380">
        <v>33222</v>
      </c>
      <c r="BO64" s="380">
        <v>33222</v>
      </c>
      <c r="BP64" s="380">
        <v>0</v>
      </c>
      <c r="BQ64" s="380">
        <v>0</v>
      </c>
      <c r="BR64" s="380">
        <v>0</v>
      </c>
      <c r="BS64" s="380">
        <v>99666</v>
      </c>
      <c r="BT64" s="379">
        <v>516842</v>
      </c>
      <c r="BU64" s="380">
        <v>132027</v>
      </c>
      <c r="BV64" s="380">
        <v>132027</v>
      </c>
      <c r="BW64" s="380">
        <v>132027</v>
      </c>
      <c r="BX64" s="380">
        <v>120760</v>
      </c>
      <c r="BY64" s="380">
        <v>0</v>
      </c>
      <c r="BZ64" s="380">
        <v>0</v>
      </c>
      <c r="CA64" s="380">
        <v>516842</v>
      </c>
      <c r="CB64" s="381">
        <v>147306.88141226998</v>
      </c>
      <c r="CC64" s="380">
        <v>88776</v>
      </c>
      <c r="CD64" s="380">
        <v>58531</v>
      </c>
      <c r="CE64" s="380">
        <v>0</v>
      </c>
      <c r="CF64" s="380">
        <v>0</v>
      </c>
      <c r="CG64" s="380">
        <v>0</v>
      </c>
      <c r="CH64" s="380">
        <v>0</v>
      </c>
      <c r="CI64" s="380">
        <v>147306.88141226998</v>
      </c>
    </row>
    <row r="65" spans="1:87">
      <c r="A65" s="374">
        <v>23100</v>
      </c>
      <c r="B65" s="375" t="s">
        <v>419</v>
      </c>
      <c r="C65" s="381">
        <v>-36086007</v>
      </c>
      <c r="D65" s="380">
        <v>-27005603</v>
      </c>
      <c r="E65" s="380">
        <v>-36901666</v>
      </c>
      <c r="F65" s="380">
        <v>-23475240</v>
      </c>
      <c r="G65" s="380">
        <v>0</v>
      </c>
      <c r="H65" s="380">
        <v>0</v>
      </c>
      <c r="I65" s="380">
        <v>-123468516</v>
      </c>
      <c r="J65" s="446">
        <v>357060159</v>
      </c>
      <c r="K65" s="447">
        <v>420575729</v>
      </c>
      <c r="L65" s="447">
        <v>305185182</v>
      </c>
      <c r="M65" s="447">
        <v>293917629</v>
      </c>
      <c r="N65" s="447">
        <v>438680904</v>
      </c>
      <c r="O65" s="446">
        <v>31337197.722063001</v>
      </c>
      <c r="P65" s="447">
        <v>17145044.150000006</v>
      </c>
      <c r="Q65" s="447">
        <v>14192153.572062995</v>
      </c>
      <c r="R65" s="448">
        <v>6.2899999999999998E-2</v>
      </c>
      <c r="S65" s="449">
        <v>1.5036105100000001E-2</v>
      </c>
      <c r="T65" s="450">
        <v>357060159</v>
      </c>
      <c r="U65" s="450">
        <v>272576218.600954</v>
      </c>
      <c r="V65" s="451">
        <v>1.3099461164758792</v>
      </c>
      <c r="W65" s="451">
        <v>0.10581979340616332</v>
      </c>
      <c r="X65" s="379">
        <v>19592691</v>
      </c>
      <c r="Y65" s="380">
        <v>12631864</v>
      </c>
      <c r="Z65" s="380">
        <v>6185215</v>
      </c>
      <c r="AA65" s="380">
        <v>627198</v>
      </c>
      <c r="AB65" s="380">
        <v>148414</v>
      </c>
      <c r="AC65" s="380">
        <v>0</v>
      </c>
      <c r="AD65" s="380">
        <v>0</v>
      </c>
      <c r="AE65" s="380">
        <v>19592691</v>
      </c>
      <c r="AF65" s="381">
        <v>14712572</v>
      </c>
      <c r="AG65" s="381">
        <v>3678143</v>
      </c>
      <c r="AH65" s="381">
        <v>3678143</v>
      </c>
      <c r="AI65" s="381">
        <v>3678143</v>
      </c>
      <c r="AJ65" s="381">
        <v>3678143</v>
      </c>
      <c r="AK65" s="381">
        <v>0</v>
      </c>
      <c r="AL65" s="381">
        <v>0</v>
      </c>
      <c r="AM65" s="380">
        <v>14712572</v>
      </c>
      <c r="AN65" s="379">
        <v>28587305</v>
      </c>
      <c r="AO65" s="380">
        <v>9433432</v>
      </c>
      <c r="AP65" s="380">
        <v>9433432</v>
      </c>
      <c r="AQ65" s="380">
        <v>4860221</v>
      </c>
      <c r="AR65" s="380">
        <v>4860221</v>
      </c>
      <c r="AS65" s="380">
        <v>0</v>
      </c>
      <c r="AT65" s="380">
        <v>0</v>
      </c>
      <c r="AU65" s="380">
        <v>28587305</v>
      </c>
      <c r="AV65" s="381">
        <v>162506486</v>
      </c>
      <c r="AW65" s="380">
        <v>55610029</v>
      </c>
      <c r="AX65" s="380">
        <v>40218139</v>
      </c>
      <c r="AY65" s="380">
        <v>40218139</v>
      </c>
      <c r="AZ65" s="380">
        <v>26460179</v>
      </c>
      <c r="BA65" s="380">
        <v>0</v>
      </c>
      <c r="BB65" s="380">
        <v>0</v>
      </c>
      <c r="BC65" s="380">
        <v>162506486</v>
      </c>
      <c r="BD65" s="379">
        <v>3760466</v>
      </c>
      <c r="BE65" s="380">
        <v>1069599</v>
      </c>
      <c r="BF65" s="380">
        <v>1001899</v>
      </c>
      <c r="BG65" s="380">
        <v>844484</v>
      </c>
      <c r="BH65" s="380">
        <v>844484</v>
      </c>
      <c r="BI65" s="380">
        <v>0</v>
      </c>
      <c r="BJ65" s="380">
        <v>0</v>
      </c>
      <c r="BK65" s="380">
        <v>3760466</v>
      </c>
      <c r="BL65" s="381">
        <v>668478</v>
      </c>
      <c r="BM65" s="380">
        <v>222826</v>
      </c>
      <c r="BN65" s="380">
        <v>222826</v>
      </c>
      <c r="BO65" s="380">
        <v>222826</v>
      </c>
      <c r="BP65" s="380">
        <v>0</v>
      </c>
      <c r="BQ65" s="380">
        <v>0</v>
      </c>
      <c r="BR65" s="380">
        <v>0</v>
      </c>
      <c r="BS65" s="380">
        <v>668478</v>
      </c>
      <c r="BT65" s="379">
        <v>3466582</v>
      </c>
      <c r="BU65" s="380">
        <v>885539</v>
      </c>
      <c r="BV65" s="380">
        <v>885539</v>
      </c>
      <c r="BW65" s="380">
        <v>885539</v>
      </c>
      <c r="BX65" s="380">
        <v>809964</v>
      </c>
      <c r="BY65" s="380">
        <v>0</v>
      </c>
      <c r="BZ65" s="380">
        <v>0</v>
      </c>
      <c r="CA65" s="380">
        <v>3466582</v>
      </c>
      <c r="CB65" s="381">
        <v>988022.31575994904</v>
      </c>
      <c r="CC65" s="380">
        <v>595443</v>
      </c>
      <c r="CD65" s="380">
        <v>392579</v>
      </c>
      <c r="CE65" s="380">
        <v>0</v>
      </c>
      <c r="CF65" s="380">
        <v>0</v>
      </c>
      <c r="CG65" s="380">
        <v>0</v>
      </c>
      <c r="CH65" s="380">
        <v>0</v>
      </c>
      <c r="CI65" s="380">
        <v>988022.31575994904</v>
      </c>
    </row>
    <row r="66" spans="1:87">
      <c r="A66" s="374">
        <v>23200</v>
      </c>
      <c r="B66" s="375" t="s">
        <v>420</v>
      </c>
      <c r="C66" s="381">
        <v>-15018389</v>
      </c>
      <c r="D66" s="380">
        <v>-9397371</v>
      </c>
      <c r="E66" s="380">
        <v>-17308527</v>
      </c>
      <c r="F66" s="380">
        <v>-9460767</v>
      </c>
      <c r="G66" s="380">
        <v>0</v>
      </c>
      <c r="H66" s="380">
        <v>0</v>
      </c>
      <c r="I66" s="380">
        <v>-51185054</v>
      </c>
      <c r="J66" s="446">
        <v>201593584</v>
      </c>
      <c r="K66" s="447">
        <v>237454015</v>
      </c>
      <c r="L66" s="447">
        <v>172305346</v>
      </c>
      <c r="M66" s="447">
        <v>165943768</v>
      </c>
      <c r="N66" s="447">
        <v>247676066</v>
      </c>
      <c r="O66" s="446">
        <v>17692755.206705999</v>
      </c>
      <c r="P66" s="447">
        <v>10153176.59</v>
      </c>
      <c r="Q66" s="447">
        <v>7539578.6167059988</v>
      </c>
      <c r="R66" s="448">
        <v>6.2899999999999998E-2</v>
      </c>
      <c r="S66" s="449">
        <v>8.4892761999999997E-3</v>
      </c>
      <c r="T66" s="450">
        <v>201593584</v>
      </c>
      <c r="U66" s="450">
        <v>161417751.8282989</v>
      </c>
      <c r="V66" s="451">
        <v>1.2488935183190781</v>
      </c>
      <c r="W66" s="451">
        <v>0.10581979340616332</v>
      </c>
      <c r="X66" s="379">
        <v>22809098</v>
      </c>
      <c r="Y66" s="380">
        <v>10793076</v>
      </c>
      <c r="Z66" s="380">
        <v>7647632</v>
      </c>
      <c r="AA66" s="380">
        <v>2185706</v>
      </c>
      <c r="AB66" s="380">
        <v>2182684</v>
      </c>
      <c r="AC66" s="380">
        <v>0</v>
      </c>
      <c r="AD66" s="380">
        <v>0</v>
      </c>
      <c r="AE66" s="380">
        <v>22809098</v>
      </c>
      <c r="AF66" s="381">
        <v>1529440</v>
      </c>
      <c r="AG66" s="381">
        <v>382360</v>
      </c>
      <c r="AH66" s="381">
        <v>382360</v>
      </c>
      <c r="AI66" s="381">
        <v>382360</v>
      </c>
      <c r="AJ66" s="381">
        <v>382360</v>
      </c>
      <c r="AK66" s="381">
        <v>0</v>
      </c>
      <c r="AL66" s="381">
        <v>0</v>
      </c>
      <c r="AM66" s="380">
        <v>1529440</v>
      </c>
      <c r="AN66" s="379">
        <v>16140186</v>
      </c>
      <c r="AO66" s="380">
        <v>5326047</v>
      </c>
      <c r="AP66" s="380">
        <v>5326047</v>
      </c>
      <c r="AQ66" s="380">
        <v>2744045</v>
      </c>
      <c r="AR66" s="380">
        <v>2744045</v>
      </c>
      <c r="AS66" s="380">
        <v>0</v>
      </c>
      <c r="AT66" s="380">
        <v>0</v>
      </c>
      <c r="AU66" s="380">
        <v>16140186</v>
      </c>
      <c r="AV66" s="381">
        <v>91749987</v>
      </c>
      <c r="AW66" s="380">
        <v>31397020</v>
      </c>
      <c r="AX66" s="380">
        <v>22706870</v>
      </c>
      <c r="AY66" s="380">
        <v>22706870</v>
      </c>
      <c r="AZ66" s="380">
        <v>14939226</v>
      </c>
      <c r="BA66" s="380">
        <v>0</v>
      </c>
      <c r="BB66" s="380">
        <v>0</v>
      </c>
      <c r="BC66" s="380">
        <v>91749987</v>
      </c>
      <c r="BD66" s="379">
        <v>2123131</v>
      </c>
      <c r="BE66" s="380">
        <v>603888</v>
      </c>
      <c r="BF66" s="380">
        <v>565665</v>
      </c>
      <c r="BG66" s="380">
        <v>476789</v>
      </c>
      <c r="BH66" s="380">
        <v>476789</v>
      </c>
      <c r="BI66" s="380">
        <v>0</v>
      </c>
      <c r="BJ66" s="380">
        <v>0</v>
      </c>
      <c r="BK66" s="380">
        <v>2123131</v>
      </c>
      <c r="BL66" s="381">
        <v>377418</v>
      </c>
      <c r="BM66" s="380">
        <v>125806</v>
      </c>
      <c r="BN66" s="380">
        <v>125806</v>
      </c>
      <c r="BO66" s="380">
        <v>125806</v>
      </c>
      <c r="BP66" s="380">
        <v>0</v>
      </c>
      <c r="BQ66" s="380">
        <v>0</v>
      </c>
      <c r="BR66" s="380">
        <v>0</v>
      </c>
      <c r="BS66" s="380">
        <v>377418</v>
      </c>
      <c r="BT66" s="379">
        <v>1957207</v>
      </c>
      <c r="BU66" s="380">
        <v>499969</v>
      </c>
      <c r="BV66" s="380">
        <v>499969</v>
      </c>
      <c r="BW66" s="380">
        <v>499969</v>
      </c>
      <c r="BX66" s="380">
        <v>457300</v>
      </c>
      <c r="BY66" s="380">
        <v>0</v>
      </c>
      <c r="BZ66" s="380">
        <v>0</v>
      </c>
      <c r="CA66" s="380">
        <v>1957207</v>
      </c>
      <c r="CB66" s="381">
        <v>557830.25420923799</v>
      </c>
      <c r="CC66" s="380">
        <v>336183</v>
      </c>
      <c r="CD66" s="380">
        <v>221648</v>
      </c>
      <c r="CE66" s="380">
        <v>0</v>
      </c>
      <c r="CF66" s="380">
        <v>0</v>
      </c>
      <c r="CG66" s="380">
        <v>0</v>
      </c>
      <c r="CH66" s="380">
        <v>0</v>
      </c>
      <c r="CI66" s="380">
        <v>557830.25420923799</v>
      </c>
    </row>
    <row r="67" spans="1:87">
      <c r="A67" s="374">
        <v>30000</v>
      </c>
      <c r="B67" s="375" t="s">
        <v>421</v>
      </c>
      <c r="C67" s="381">
        <v>-3460689</v>
      </c>
      <c r="D67" s="380">
        <v>-2395675</v>
      </c>
      <c r="E67" s="380">
        <v>-2067835</v>
      </c>
      <c r="F67" s="380">
        <v>-1243483</v>
      </c>
      <c r="G67" s="380">
        <v>0</v>
      </c>
      <c r="H67" s="380">
        <v>0</v>
      </c>
      <c r="I67" s="380">
        <v>-9167682</v>
      </c>
      <c r="J67" s="446">
        <v>16921584</v>
      </c>
      <c r="K67" s="447">
        <v>19931676</v>
      </c>
      <c r="L67" s="447">
        <v>14463156</v>
      </c>
      <c r="M67" s="447">
        <v>13929170</v>
      </c>
      <c r="N67" s="447">
        <v>20789706</v>
      </c>
      <c r="O67" s="446">
        <v>1485113.9404859999</v>
      </c>
      <c r="P67" s="447">
        <v>872178.5199999999</v>
      </c>
      <c r="Q67" s="447">
        <v>612935.42048600002</v>
      </c>
      <c r="R67" s="448">
        <v>6.2899999999999998E-2</v>
      </c>
      <c r="S67" s="449">
        <v>7.1258219999999998E-4</v>
      </c>
      <c r="T67" s="450">
        <v>16921584</v>
      </c>
      <c r="U67" s="450">
        <v>13866113.195548488</v>
      </c>
      <c r="V67" s="451">
        <v>1.2203552474555326</v>
      </c>
      <c r="W67" s="451">
        <v>0.10581979340616332</v>
      </c>
      <c r="X67" s="379">
        <v>277424</v>
      </c>
      <c r="Y67" s="380">
        <v>69356</v>
      </c>
      <c r="Z67" s="380">
        <v>69356</v>
      </c>
      <c r="AA67" s="380">
        <v>69356</v>
      </c>
      <c r="AB67" s="380">
        <v>69356</v>
      </c>
      <c r="AC67" s="380">
        <v>0</v>
      </c>
      <c r="AD67" s="380">
        <v>0</v>
      </c>
      <c r="AE67" s="380">
        <v>277424</v>
      </c>
      <c r="AF67" s="381">
        <v>3362484</v>
      </c>
      <c r="AG67" s="381">
        <v>1395549</v>
      </c>
      <c r="AH67" s="381">
        <v>1066384</v>
      </c>
      <c r="AI67" s="381">
        <v>532958</v>
      </c>
      <c r="AJ67" s="381">
        <v>367593</v>
      </c>
      <c r="AK67" s="381">
        <v>0</v>
      </c>
      <c r="AL67" s="381">
        <v>0</v>
      </c>
      <c r="AM67" s="380">
        <v>3362484</v>
      </c>
      <c r="AN67" s="379">
        <v>1354793</v>
      </c>
      <c r="AO67" s="380">
        <v>447064</v>
      </c>
      <c r="AP67" s="380">
        <v>447064</v>
      </c>
      <c r="AQ67" s="380">
        <v>230333</v>
      </c>
      <c r="AR67" s="380">
        <v>230333</v>
      </c>
      <c r="AS67" s="380">
        <v>0</v>
      </c>
      <c r="AT67" s="380">
        <v>0</v>
      </c>
      <c r="AU67" s="380">
        <v>1354793</v>
      </c>
      <c r="AV67" s="381">
        <v>7701411</v>
      </c>
      <c r="AW67" s="380">
        <v>2635438</v>
      </c>
      <c r="AX67" s="380">
        <v>1905994</v>
      </c>
      <c r="AY67" s="380">
        <v>1905994</v>
      </c>
      <c r="AZ67" s="380">
        <v>1253985</v>
      </c>
      <c r="BA67" s="380">
        <v>0</v>
      </c>
      <c r="BB67" s="380">
        <v>0</v>
      </c>
      <c r="BC67" s="380">
        <v>7701411</v>
      </c>
      <c r="BD67" s="379">
        <v>178213</v>
      </c>
      <c r="BE67" s="380">
        <v>50690</v>
      </c>
      <c r="BF67" s="380">
        <v>47481</v>
      </c>
      <c r="BG67" s="380">
        <v>40021</v>
      </c>
      <c r="BH67" s="380">
        <v>40021</v>
      </c>
      <c r="BI67" s="380">
        <v>0</v>
      </c>
      <c r="BJ67" s="380">
        <v>0</v>
      </c>
      <c r="BK67" s="380">
        <v>178213</v>
      </c>
      <c r="BL67" s="381">
        <v>31680</v>
      </c>
      <c r="BM67" s="380">
        <v>10560</v>
      </c>
      <c r="BN67" s="380">
        <v>10560</v>
      </c>
      <c r="BO67" s="380">
        <v>10560</v>
      </c>
      <c r="BP67" s="380">
        <v>0</v>
      </c>
      <c r="BQ67" s="380">
        <v>0</v>
      </c>
      <c r="BR67" s="380">
        <v>0</v>
      </c>
      <c r="BS67" s="380">
        <v>31680</v>
      </c>
      <c r="BT67" s="379">
        <v>164286</v>
      </c>
      <c r="BU67" s="380">
        <v>41967</v>
      </c>
      <c r="BV67" s="380">
        <v>41967</v>
      </c>
      <c r="BW67" s="380">
        <v>41967</v>
      </c>
      <c r="BX67" s="380">
        <v>38385</v>
      </c>
      <c r="BY67" s="380">
        <v>0</v>
      </c>
      <c r="BZ67" s="380">
        <v>0</v>
      </c>
      <c r="CA67" s="380">
        <v>164286</v>
      </c>
      <c r="CB67" s="381">
        <v>46823.769236177999</v>
      </c>
      <c r="CC67" s="380">
        <v>28219</v>
      </c>
      <c r="CD67" s="380">
        <v>18605</v>
      </c>
      <c r="CE67" s="380">
        <v>0</v>
      </c>
      <c r="CF67" s="380">
        <v>0</v>
      </c>
      <c r="CG67" s="380">
        <v>0</v>
      </c>
      <c r="CH67" s="380">
        <v>0</v>
      </c>
      <c r="CI67" s="380">
        <v>46823.769236177999</v>
      </c>
    </row>
    <row r="68" spans="1:87">
      <c r="A68" s="374">
        <v>30100</v>
      </c>
      <c r="B68" s="375" t="s">
        <v>422</v>
      </c>
      <c r="C68" s="381">
        <v>-24367835</v>
      </c>
      <c r="D68" s="380">
        <v>-13935707</v>
      </c>
      <c r="E68" s="380">
        <v>-14754502</v>
      </c>
      <c r="F68" s="380">
        <v>-7661096</v>
      </c>
      <c r="G68" s="380">
        <v>0</v>
      </c>
      <c r="H68" s="380">
        <v>0</v>
      </c>
      <c r="I68" s="380">
        <v>-60719140</v>
      </c>
      <c r="J68" s="446">
        <v>183690533</v>
      </c>
      <c r="K68" s="447">
        <v>216366284</v>
      </c>
      <c r="L68" s="447">
        <v>157003315</v>
      </c>
      <c r="M68" s="447">
        <v>151206693</v>
      </c>
      <c r="N68" s="447">
        <v>225680539</v>
      </c>
      <c r="O68" s="446">
        <v>16121503.339668</v>
      </c>
      <c r="P68" s="447">
        <v>8915281.339999998</v>
      </c>
      <c r="Q68" s="447">
        <v>7206221.9996680021</v>
      </c>
      <c r="R68" s="448">
        <v>6.2899999999999998E-2</v>
      </c>
      <c r="S68" s="449">
        <v>7.7353635999999996E-3</v>
      </c>
      <c r="T68" s="450">
        <v>183690533</v>
      </c>
      <c r="U68" s="450">
        <v>141737382.19395864</v>
      </c>
      <c r="V68" s="451">
        <v>1.2959921381123798</v>
      </c>
      <c r="W68" s="451">
        <v>0.10581979340616332</v>
      </c>
      <c r="X68" s="379">
        <v>15642222</v>
      </c>
      <c r="Y68" s="380">
        <v>3925597</v>
      </c>
      <c r="Z68" s="380">
        <v>3925597</v>
      </c>
      <c r="AA68" s="380">
        <v>3925597</v>
      </c>
      <c r="AB68" s="380">
        <v>3865431</v>
      </c>
      <c r="AC68" s="380">
        <v>0</v>
      </c>
      <c r="AD68" s="380">
        <v>0</v>
      </c>
      <c r="AE68" s="380">
        <v>15642222</v>
      </c>
      <c r="AF68" s="381">
        <v>10332071</v>
      </c>
      <c r="AG68" s="381">
        <v>5122626</v>
      </c>
      <c r="AH68" s="381">
        <v>2678431</v>
      </c>
      <c r="AI68" s="381">
        <v>1265507</v>
      </c>
      <c r="AJ68" s="381">
        <v>1265507</v>
      </c>
      <c r="AK68" s="381">
        <v>0</v>
      </c>
      <c r="AL68" s="381">
        <v>0</v>
      </c>
      <c r="AM68" s="380">
        <v>10332071</v>
      </c>
      <c r="AN68" s="379">
        <v>14706814</v>
      </c>
      <c r="AO68" s="380">
        <v>4853054</v>
      </c>
      <c r="AP68" s="380">
        <v>4853054</v>
      </c>
      <c r="AQ68" s="380">
        <v>2500353</v>
      </c>
      <c r="AR68" s="380">
        <v>2500353</v>
      </c>
      <c r="AS68" s="380">
        <v>0</v>
      </c>
      <c r="AT68" s="380">
        <v>0</v>
      </c>
      <c r="AU68" s="380">
        <v>14706814</v>
      </c>
      <c r="AV68" s="381">
        <v>83601887</v>
      </c>
      <c r="AW68" s="380">
        <v>28608725</v>
      </c>
      <c r="AX68" s="380">
        <v>20690327</v>
      </c>
      <c r="AY68" s="380">
        <v>20690327</v>
      </c>
      <c r="AZ68" s="380">
        <v>13612508</v>
      </c>
      <c r="BA68" s="380">
        <v>0</v>
      </c>
      <c r="BB68" s="380">
        <v>0</v>
      </c>
      <c r="BC68" s="380">
        <v>83601887</v>
      </c>
      <c r="BD68" s="379">
        <v>1934581</v>
      </c>
      <c r="BE68" s="380">
        <v>550258</v>
      </c>
      <c r="BF68" s="380">
        <v>515429</v>
      </c>
      <c r="BG68" s="380">
        <v>434447</v>
      </c>
      <c r="BH68" s="380">
        <v>434447</v>
      </c>
      <c r="BI68" s="380">
        <v>0</v>
      </c>
      <c r="BJ68" s="380">
        <v>0</v>
      </c>
      <c r="BK68" s="380">
        <v>1934581</v>
      </c>
      <c r="BL68" s="381">
        <v>343899</v>
      </c>
      <c r="BM68" s="380">
        <v>114633</v>
      </c>
      <c r="BN68" s="380">
        <v>114633</v>
      </c>
      <c r="BO68" s="380">
        <v>114633</v>
      </c>
      <c r="BP68" s="380">
        <v>0</v>
      </c>
      <c r="BQ68" s="380">
        <v>0</v>
      </c>
      <c r="BR68" s="380">
        <v>0</v>
      </c>
      <c r="BS68" s="380">
        <v>343899</v>
      </c>
      <c r="BT68" s="379">
        <v>1783392</v>
      </c>
      <c r="BU68" s="380">
        <v>455568</v>
      </c>
      <c r="BV68" s="380">
        <v>455568</v>
      </c>
      <c r="BW68" s="380">
        <v>455568</v>
      </c>
      <c r="BX68" s="380">
        <v>416688</v>
      </c>
      <c r="BY68" s="380">
        <v>0</v>
      </c>
      <c r="BZ68" s="380">
        <v>0</v>
      </c>
      <c r="CA68" s="380">
        <v>1783392</v>
      </c>
      <c r="CB68" s="381">
        <v>508290.66480236396</v>
      </c>
      <c r="CC68" s="380">
        <v>306327</v>
      </c>
      <c r="CD68" s="380">
        <v>201964</v>
      </c>
      <c r="CE68" s="380">
        <v>0</v>
      </c>
      <c r="CF68" s="380">
        <v>0</v>
      </c>
      <c r="CG68" s="380">
        <v>0</v>
      </c>
      <c r="CH68" s="380">
        <v>0</v>
      </c>
      <c r="CI68" s="380">
        <v>508290.66480236396</v>
      </c>
    </row>
    <row r="69" spans="1:87">
      <c r="A69" s="374">
        <v>30102</v>
      </c>
      <c r="B69" s="375" t="s">
        <v>423</v>
      </c>
      <c r="C69" s="381">
        <v>-378574</v>
      </c>
      <c r="D69" s="380">
        <v>-219455</v>
      </c>
      <c r="E69" s="380">
        <v>-264537</v>
      </c>
      <c r="F69" s="380">
        <v>-128135</v>
      </c>
      <c r="G69" s="380">
        <v>0</v>
      </c>
      <c r="H69" s="380">
        <v>0</v>
      </c>
      <c r="I69" s="380">
        <v>-990701</v>
      </c>
      <c r="J69" s="446">
        <v>3934573</v>
      </c>
      <c r="K69" s="447">
        <v>4634474</v>
      </c>
      <c r="L69" s="447">
        <v>3362944</v>
      </c>
      <c r="M69" s="447">
        <v>3238783</v>
      </c>
      <c r="N69" s="447">
        <v>4833981</v>
      </c>
      <c r="O69" s="446">
        <v>345315.74826600001</v>
      </c>
      <c r="P69" s="447">
        <v>172642.31</v>
      </c>
      <c r="Q69" s="447">
        <v>172673.43826600001</v>
      </c>
      <c r="R69" s="448">
        <v>6.2899999999999998E-2</v>
      </c>
      <c r="S69" s="449">
        <v>1.656882E-4</v>
      </c>
      <c r="T69" s="450">
        <v>3934573</v>
      </c>
      <c r="U69" s="450">
        <v>2744710.8108108109</v>
      </c>
      <c r="V69" s="451">
        <v>1.4335109493147999</v>
      </c>
      <c r="W69" s="451">
        <v>0.10581979340616332</v>
      </c>
      <c r="X69" s="379">
        <v>429059</v>
      </c>
      <c r="Y69" s="380">
        <v>120455</v>
      </c>
      <c r="Z69" s="380">
        <v>108476</v>
      </c>
      <c r="AA69" s="380">
        <v>108476</v>
      </c>
      <c r="AB69" s="380">
        <v>91652</v>
      </c>
      <c r="AC69" s="380">
        <v>0</v>
      </c>
      <c r="AD69" s="380">
        <v>0</v>
      </c>
      <c r="AE69" s="380">
        <v>429059</v>
      </c>
      <c r="AF69" s="381">
        <v>5440</v>
      </c>
      <c r="AG69" s="381">
        <v>2720</v>
      </c>
      <c r="AH69" s="381">
        <v>2720</v>
      </c>
      <c r="AI69" s="381">
        <v>0</v>
      </c>
      <c r="AJ69" s="381">
        <v>0</v>
      </c>
      <c r="AK69" s="381">
        <v>0</v>
      </c>
      <c r="AL69" s="381">
        <v>0</v>
      </c>
      <c r="AM69" s="380">
        <v>5440</v>
      </c>
      <c r="AN69" s="379">
        <v>315014</v>
      </c>
      <c r="AO69" s="380">
        <v>103950</v>
      </c>
      <c r="AP69" s="380">
        <v>103950</v>
      </c>
      <c r="AQ69" s="380">
        <v>53557</v>
      </c>
      <c r="AR69" s="380">
        <v>53557</v>
      </c>
      <c r="AS69" s="380">
        <v>0</v>
      </c>
      <c r="AT69" s="380">
        <v>0</v>
      </c>
      <c r="AU69" s="380">
        <v>315014</v>
      </c>
      <c r="AV69" s="381">
        <v>1790717</v>
      </c>
      <c r="AW69" s="380">
        <v>612787</v>
      </c>
      <c r="AX69" s="380">
        <v>443178</v>
      </c>
      <c r="AY69" s="380">
        <v>443178</v>
      </c>
      <c r="AZ69" s="380">
        <v>291574</v>
      </c>
      <c r="BA69" s="380">
        <v>0</v>
      </c>
      <c r="BB69" s="380">
        <v>0</v>
      </c>
      <c r="BC69" s="380">
        <v>1790717</v>
      </c>
      <c r="BD69" s="379">
        <v>41438</v>
      </c>
      <c r="BE69" s="380">
        <v>11786</v>
      </c>
      <c r="BF69" s="380">
        <v>11040</v>
      </c>
      <c r="BG69" s="380">
        <v>9306</v>
      </c>
      <c r="BH69" s="380">
        <v>9306</v>
      </c>
      <c r="BI69" s="380">
        <v>0</v>
      </c>
      <c r="BJ69" s="380">
        <v>0</v>
      </c>
      <c r="BK69" s="380">
        <v>41438</v>
      </c>
      <c r="BL69" s="381">
        <v>7365</v>
      </c>
      <c r="BM69" s="380">
        <v>2455</v>
      </c>
      <c r="BN69" s="380">
        <v>2455</v>
      </c>
      <c r="BO69" s="380">
        <v>2455</v>
      </c>
      <c r="BP69" s="380">
        <v>0</v>
      </c>
      <c r="BQ69" s="380">
        <v>0</v>
      </c>
      <c r="BR69" s="380">
        <v>0</v>
      </c>
      <c r="BS69" s="380">
        <v>7365</v>
      </c>
      <c r="BT69" s="379">
        <v>38200</v>
      </c>
      <c r="BU69" s="380">
        <v>9758</v>
      </c>
      <c r="BV69" s="380">
        <v>9758</v>
      </c>
      <c r="BW69" s="380">
        <v>9758</v>
      </c>
      <c r="BX69" s="380">
        <v>8925</v>
      </c>
      <c r="BY69" s="380">
        <v>0</v>
      </c>
      <c r="BZ69" s="380">
        <v>0</v>
      </c>
      <c r="CA69" s="380">
        <v>38200</v>
      </c>
      <c r="CB69" s="381">
        <v>10887.369965118</v>
      </c>
      <c r="CC69" s="380">
        <v>6561</v>
      </c>
      <c r="CD69" s="380">
        <v>4326</v>
      </c>
      <c r="CE69" s="380">
        <v>0</v>
      </c>
      <c r="CF69" s="380">
        <v>0</v>
      </c>
      <c r="CG69" s="380">
        <v>0</v>
      </c>
      <c r="CH69" s="380">
        <v>0</v>
      </c>
      <c r="CI69" s="380">
        <v>10887.369965118</v>
      </c>
    </row>
    <row r="70" spans="1:87">
      <c r="A70" s="374">
        <v>30103</v>
      </c>
      <c r="B70" s="375" t="s">
        <v>424</v>
      </c>
      <c r="C70" s="381">
        <v>-561425</v>
      </c>
      <c r="D70" s="380">
        <v>-279481</v>
      </c>
      <c r="E70" s="380">
        <v>-367504</v>
      </c>
      <c r="F70" s="380">
        <v>-337165</v>
      </c>
      <c r="G70" s="380">
        <v>0</v>
      </c>
      <c r="H70" s="380">
        <v>0</v>
      </c>
      <c r="I70" s="380">
        <v>-1545575</v>
      </c>
      <c r="J70" s="446">
        <v>4968665</v>
      </c>
      <c r="K70" s="447">
        <v>5852515</v>
      </c>
      <c r="L70" s="447">
        <v>4246800</v>
      </c>
      <c r="M70" s="447">
        <v>4090006</v>
      </c>
      <c r="N70" s="447">
        <v>6104458</v>
      </c>
      <c r="O70" s="446">
        <v>436072.31531099998</v>
      </c>
      <c r="P70" s="447">
        <v>221026.18000000002</v>
      </c>
      <c r="Q70" s="447">
        <v>215046.13531099996</v>
      </c>
      <c r="R70" s="448">
        <v>6.2899999999999998E-2</v>
      </c>
      <c r="S70" s="449">
        <v>2.092347E-4</v>
      </c>
      <c r="T70" s="450">
        <v>4968665</v>
      </c>
      <c r="U70" s="450">
        <v>3513929.7297297302</v>
      </c>
      <c r="V70" s="451">
        <v>1.4139909964511894</v>
      </c>
      <c r="W70" s="451">
        <v>0.10581979340616332</v>
      </c>
      <c r="X70" s="379">
        <v>697867</v>
      </c>
      <c r="Y70" s="380">
        <v>229085</v>
      </c>
      <c r="Z70" s="380">
        <v>229085</v>
      </c>
      <c r="AA70" s="380">
        <v>201428</v>
      </c>
      <c r="AB70" s="380">
        <v>38269</v>
      </c>
      <c r="AC70" s="380">
        <v>0</v>
      </c>
      <c r="AD70" s="380">
        <v>0</v>
      </c>
      <c r="AE70" s="380">
        <v>697867</v>
      </c>
      <c r="AF70" s="381">
        <v>457409</v>
      </c>
      <c r="AG70" s="381">
        <v>163760</v>
      </c>
      <c r="AH70" s="381">
        <v>97883</v>
      </c>
      <c r="AI70" s="381">
        <v>97883</v>
      </c>
      <c r="AJ70" s="381">
        <v>97883</v>
      </c>
      <c r="AK70" s="381">
        <v>0</v>
      </c>
      <c r="AL70" s="381">
        <v>0</v>
      </c>
      <c r="AM70" s="380">
        <v>457409</v>
      </c>
      <c r="AN70" s="379">
        <v>397806</v>
      </c>
      <c r="AO70" s="380">
        <v>131271</v>
      </c>
      <c r="AP70" s="380">
        <v>131271</v>
      </c>
      <c r="AQ70" s="380">
        <v>67632</v>
      </c>
      <c r="AR70" s="380">
        <v>67632</v>
      </c>
      <c r="AS70" s="380">
        <v>0</v>
      </c>
      <c r="AT70" s="380">
        <v>0</v>
      </c>
      <c r="AU70" s="380">
        <v>397806</v>
      </c>
      <c r="AV70" s="381">
        <v>2261357</v>
      </c>
      <c r="AW70" s="380">
        <v>773841</v>
      </c>
      <c r="AX70" s="380">
        <v>559655</v>
      </c>
      <c r="AY70" s="380">
        <v>559655</v>
      </c>
      <c r="AZ70" s="380">
        <v>368206</v>
      </c>
      <c r="BA70" s="380">
        <v>0</v>
      </c>
      <c r="BB70" s="380">
        <v>0</v>
      </c>
      <c r="BC70" s="380">
        <v>2261357</v>
      </c>
      <c r="BD70" s="379">
        <v>52328</v>
      </c>
      <c r="BE70" s="380">
        <v>14884</v>
      </c>
      <c r="BF70" s="380">
        <v>13942</v>
      </c>
      <c r="BG70" s="380">
        <v>11751</v>
      </c>
      <c r="BH70" s="380">
        <v>11751</v>
      </c>
      <c r="BI70" s="380">
        <v>0</v>
      </c>
      <c r="BJ70" s="380">
        <v>0</v>
      </c>
      <c r="BK70" s="380">
        <v>52328</v>
      </c>
      <c r="BL70" s="381">
        <v>9303</v>
      </c>
      <c r="BM70" s="380">
        <v>3101</v>
      </c>
      <c r="BN70" s="380">
        <v>3101</v>
      </c>
      <c r="BO70" s="380">
        <v>3101</v>
      </c>
      <c r="BP70" s="380">
        <v>0</v>
      </c>
      <c r="BQ70" s="380">
        <v>0</v>
      </c>
      <c r="BR70" s="380">
        <v>0</v>
      </c>
      <c r="BS70" s="380">
        <v>9303</v>
      </c>
      <c r="BT70" s="379">
        <v>48239</v>
      </c>
      <c r="BU70" s="380">
        <v>12323</v>
      </c>
      <c r="BV70" s="380">
        <v>12323</v>
      </c>
      <c r="BW70" s="380">
        <v>12323</v>
      </c>
      <c r="BX70" s="380">
        <v>11271</v>
      </c>
      <c r="BY70" s="380">
        <v>0</v>
      </c>
      <c r="BZ70" s="380">
        <v>0</v>
      </c>
      <c r="CA70" s="380">
        <v>48239</v>
      </c>
      <c r="CB70" s="381">
        <v>13748.810044653001</v>
      </c>
      <c r="CC70" s="380">
        <v>8286</v>
      </c>
      <c r="CD70" s="380">
        <v>5463</v>
      </c>
      <c r="CE70" s="380">
        <v>0</v>
      </c>
      <c r="CF70" s="380">
        <v>0</v>
      </c>
      <c r="CG70" s="380">
        <v>0</v>
      </c>
      <c r="CH70" s="380">
        <v>0</v>
      </c>
      <c r="CI70" s="380">
        <v>13748.810044653001</v>
      </c>
    </row>
    <row r="71" spans="1:87">
      <c r="A71" s="374">
        <v>30104</v>
      </c>
      <c r="B71" s="375" t="s">
        <v>425</v>
      </c>
      <c r="C71" s="381">
        <v>-283484</v>
      </c>
      <c r="D71" s="380">
        <v>-175260</v>
      </c>
      <c r="E71" s="380">
        <v>-123634</v>
      </c>
      <c r="F71" s="380">
        <v>81781</v>
      </c>
      <c r="G71" s="380">
        <v>0</v>
      </c>
      <c r="H71" s="380">
        <v>0</v>
      </c>
      <c r="I71" s="380">
        <v>-500597</v>
      </c>
      <c r="J71" s="446">
        <v>3259203</v>
      </c>
      <c r="K71" s="447">
        <v>3838966</v>
      </c>
      <c r="L71" s="447">
        <v>2785694</v>
      </c>
      <c r="M71" s="447">
        <v>2682846</v>
      </c>
      <c r="N71" s="447">
        <v>4004228</v>
      </c>
      <c r="O71" s="446">
        <v>286042.25741400005</v>
      </c>
      <c r="P71" s="447">
        <v>162026.39000000001</v>
      </c>
      <c r="Q71" s="447">
        <v>124015.86741400004</v>
      </c>
      <c r="R71" s="448">
        <v>6.2899999999999998E-2</v>
      </c>
      <c r="S71" s="449">
        <v>1.3724780000000001E-4</v>
      </c>
      <c r="T71" s="450">
        <v>3259203</v>
      </c>
      <c r="U71" s="450">
        <v>2575936.2480127187</v>
      </c>
      <c r="V71" s="451">
        <v>1.2652498688639549</v>
      </c>
      <c r="W71" s="451">
        <v>0.10581979340616332</v>
      </c>
      <c r="X71" s="379">
        <v>1088869</v>
      </c>
      <c r="Y71" s="380">
        <v>297346</v>
      </c>
      <c r="Z71" s="380">
        <v>263841</v>
      </c>
      <c r="AA71" s="380">
        <v>263841</v>
      </c>
      <c r="AB71" s="380">
        <v>263841</v>
      </c>
      <c r="AC71" s="380">
        <v>0</v>
      </c>
      <c r="AD71" s="380">
        <v>0</v>
      </c>
      <c r="AE71" s="380">
        <v>1088869</v>
      </c>
      <c r="AF71" s="381">
        <v>417916</v>
      </c>
      <c r="AG71" s="381">
        <v>169713</v>
      </c>
      <c r="AH71" s="381">
        <v>169713</v>
      </c>
      <c r="AI71" s="381">
        <v>78490</v>
      </c>
      <c r="AJ71" s="381">
        <v>0</v>
      </c>
      <c r="AK71" s="381">
        <v>0</v>
      </c>
      <c r="AL71" s="381">
        <v>0</v>
      </c>
      <c r="AM71" s="380">
        <v>417916</v>
      </c>
      <c r="AN71" s="379">
        <v>260942</v>
      </c>
      <c r="AO71" s="380">
        <v>86107</v>
      </c>
      <c r="AP71" s="380">
        <v>86107</v>
      </c>
      <c r="AQ71" s="380">
        <v>44364</v>
      </c>
      <c r="AR71" s="380">
        <v>44364</v>
      </c>
      <c r="AS71" s="380">
        <v>0</v>
      </c>
      <c r="AT71" s="380">
        <v>0</v>
      </c>
      <c r="AU71" s="380">
        <v>260942</v>
      </c>
      <c r="AV71" s="381">
        <v>1483340</v>
      </c>
      <c r="AW71" s="380">
        <v>507602</v>
      </c>
      <c r="AX71" s="380">
        <v>367106</v>
      </c>
      <c r="AY71" s="380">
        <v>367106</v>
      </c>
      <c r="AZ71" s="380">
        <v>241525</v>
      </c>
      <c r="BA71" s="380">
        <v>0</v>
      </c>
      <c r="BB71" s="380">
        <v>0</v>
      </c>
      <c r="BC71" s="380">
        <v>1483340</v>
      </c>
      <c r="BD71" s="379">
        <v>34324</v>
      </c>
      <c r="BE71" s="380">
        <v>9763</v>
      </c>
      <c r="BF71" s="380">
        <v>9145</v>
      </c>
      <c r="BG71" s="380">
        <v>7708</v>
      </c>
      <c r="BH71" s="380">
        <v>7708</v>
      </c>
      <c r="BI71" s="380">
        <v>0</v>
      </c>
      <c r="BJ71" s="380">
        <v>0</v>
      </c>
      <c r="BK71" s="380">
        <v>34324</v>
      </c>
      <c r="BL71" s="381">
        <v>6102</v>
      </c>
      <c r="BM71" s="380">
        <v>2034</v>
      </c>
      <c r="BN71" s="380">
        <v>2034</v>
      </c>
      <c r="BO71" s="380">
        <v>2034</v>
      </c>
      <c r="BP71" s="380">
        <v>0</v>
      </c>
      <c r="BQ71" s="380">
        <v>0</v>
      </c>
      <c r="BR71" s="380">
        <v>0</v>
      </c>
      <c r="BS71" s="380">
        <v>6102</v>
      </c>
      <c r="BT71" s="379">
        <v>31643</v>
      </c>
      <c r="BU71" s="380">
        <v>8083</v>
      </c>
      <c r="BV71" s="380">
        <v>8083</v>
      </c>
      <c r="BW71" s="380">
        <v>8083</v>
      </c>
      <c r="BX71" s="380">
        <v>7393</v>
      </c>
      <c r="BY71" s="380">
        <v>0</v>
      </c>
      <c r="BZ71" s="380">
        <v>0</v>
      </c>
      <c r="CA71" s="380">
        <v>31643</v>
      </c>
      <c r="CB71" s="381">
        <v>9018.5515655220006</v>
      </c>
      <c r="CC71" s="380">
        <v>5435</v>
      </c>
      <c r="CD71" s="380">
        <v>3583</v>
      </c>
      <c r="CE71" s="380">
        <v>0</v>
      </c>
      <c r="CF71" s="380">
        <v>0</v>
      </c>
      <c r="CG71" s="380">
        <v>0</v>
      </c>
      <c r="CH71" s="380">
        <v>0</v>
      </c>
      <c r="CI71" s="380">
        <v>9018.5515655220006</v>
      </c>
    </row>
    <row r="72" spans="1:87">
      <c r="A72" s="374">
        <v>30105</v>
      </c>
      <c r="B72" s="375" t="s">
        <v>426</v>
      </c>
      <c r="C72" s="381">
        <v>-2244155</v>
      </c>
      <c r="D72" s="380">
        <v>-1856318</v>
      </c>
      <c r="E72" s="380">
        <v>-1905783</v>
      </c>
      <c r="F72" s="380">
        <v>-828021</v>
      </c>
      <c r="G72" s="380">
        <v>0</v>
      </c>
      <c r="H72" s="380">
        <v>0</v>
      </c>
      <c r="I72" s="380">
        <v>-6834277</v>
      </c>
      <c r="J72" s="446">
        <v>16513917</v>
      </c>
      <c r="K72" s="447">
        <v>19451491</v>
      </c>
      <c r="L72" s="447">
        <v>14114716</v>
      </c>
      <c r="M72" s="447">
        <v>13593595</v>
      </c>
      <c r="N72" s="447">
        <v>20288850</v>
      </c>
      <c r="O72" s="446">
        <v>1449335.2639500001</v>
      </c>
      <c r="P72" s="447">
        <v>914067.63</v>
      </c>
      <c r="Q72" s="447">
        <v>535267.63395000005</v>
      </c>
      <c r="R72" s="448">
        <v>6.2899999999999998E-2</v>
      </c>
      <c r="S72" s="449">
        <v>6.9541500000000001E-4</v>
      </c>
      <c r="T72" s="450">
        <v>16513917</v>
      </c>
      <c r="U72" s="450">
        <v>14532076.78855326</v>
      </c>
      <c r="V72" s="451">
        <v>1.1363769432465296</v>
      </c>
      <c r="W72" s="451">
        <v>0.10581979340616332</v>
      </c>
      <c r="X72" s="379">
        <v>708092</v>
      </c>
      <c r="Y72" s="380">
        <v>424736</v>
      </c>
      <c r="Z72" s="380">
        <v>94452</v>
      </c>
      <c r="AA72" s="380">
        <v>94452</v>
      </c>
      <c r="AB72" s="380">
        <v>94452</v>
      </c>
      <c r="AC72" s="380">
        <v>0</v>
      </c>
      <c r="AD72" s="380">
        <v>0</v>
      </c>
      <c r="AE72" s="380">
        <v>708092</v>
      </c>
      <c r="AF72" s="381">
        <v>1606286</v>
      </c>
      <c r="AG72" s="381">
        <v>585818</v>
      </c>
      <c r="AH72" s="381">
        <v>585818</v>
      </c>
      <c r="AI72" s="381">
        <v>434650</v>
      </c>
      <c r="AJ72" s="381">
        <v>0</v>
      </c>
      <c r="AK72" s="381">
        <v>0</v>
      </c>
      <c r="AL72" s="381">
        <v>0</v>
      </c>
      <c r="AM72" s="380">
        <v>1606286</v>
      </c>
      <c r="AN72" s="379">
        <v>1322154</v>
      </c>
      <c r="AO72" s="380">
        <v>436293</v>
      </c>
      <c r="AP72" s="380">
        <v>436293</v>
      </c>
      <c r="AQ72" s="380">
        <v>224784</v>
      </c>
      <c r="AR72" s="380">
        <v>224784</v>
      </c>
      <c r="AS72" s="380">
        <v>0</v>
      </c>
      <c r="AT72" s="380">
        <v>0</v>
      </c>
      <c r="AU72" s="380">
        <v>1322154</v>
      </c>
      <c r="AV72" s="381">
        <v>7515872</v>
      </c>
      <c r="AW72" s="380">
        <v>2571946</v>
      </c>
      <c r="AX72" s="380">
        <v>1860076</v>
      </c>
      <c r="AY72" s="380">
        <v>1860076</v>
      </c>
      <c r="AZ72" s="380">
        <v>1223775</v>
      </c>
      <c r="BA72" s="380">
        <v>0</v>
      </c>
      <c r="BB72" s="380">
        <v>0</v>
      </c>
      <c r="BC72" s="380">
        <v>7515872</v>
      </c>
      <c r="BD72" s="379">
        <v>173920</v>
      </c>
      <c r="BE72" s="380">
        <v>49469</v>
      </c>
      <c r="BF72" s="380">
        <v>46337</v>
      </c>
      <c r="BG72" s="380">
        <v>39057</v>
      </c>
      <c r="BH72" s="380">
        <v>39057</v>
      </c>
      <c r="BI72" s="380">
        <v>0</v>
      </c>
      <c r="BJ72" s="380">
        <v>0</v>
      </c>
      <c r="BK72" s="380">
        <v>173920</v>
      </c>
      <c r="BL72" s="381">
        <v>30918</v>
      </c>
      <c r="BM72" s="380">
        <v>10306</v>
      </c>
      <c r="BN72" s="380">
        <v>10306</v>
      </c>
      <c r="BO72" s="380">
        <v>10306</v>
      </c>
      <c r="BP72" s="380">
        <v>0</v>
      </c>
      <c r="BQ72" s="380">
        <v>0</v>
      </c>
      <c r="BR72" s="380">
        <v>0</v>
      </c>
      <c r="BS72" s="380">
        <v>30918</v>
      </c>
      <c r="BT72" s="379">
        <v>160328</v>
      </c>
      <c r="BU72" s="380">
        <v>40956</v>
      </c>
      <c r="BV72" s="380">
        <v>40956</v>
      </c>
      <c r="BW72" s="380">
        <v>40956</v>
      </c>
      <c r="BX72" s="380">
        <v>37461</v>
      </c>
      <c r="BY72" s="380">
        <v>0</v>
      </c>
      <c r="BZ72" s="380">
        <v>0</v>
      </c>
      <c r="CA72" s="380">
        <v>160328</v>
      </c>
      <c r="CB72" s="381">
        <v>45695.712695850001</v>
      </c>
      <c r="CC72" s="380">
        <v>27539</v>
      </c>
      <c r="CD72" s="380">
        <v>18157</v>
      </c>
      <c r="CE72" s="380">
        <v>0</v>
      </c>
      <c r="CF72" s="380">
        <v>0</v>
      </c>
      <c r="CG72" s="380">
        <v>0</v>
      </c>
      <c r="CH72" s="380">
        <v>0</v>
      </c>
      <c r="CI72" s="380">
        <v>45695.712695850001</v>
      </c>
    </row>
    <row r="73" spans="1:87">
      <c r="A73" s="374">
        <v>30200</v>
      </c>
      <c r="B73" s="375" t="s">
        <v>427</v>
      </c>
      <c r="C73" s="381">
        <v>-5645219</v>
      </c>
      <c r="D73" s="380">
        <v>-3426291</v>
      </c>
      <c r="E73" s="380">
        <v>-3645812</v>
      </c>
      <c r="F73" s="380">
        <v>-1848475</v>
      </c>
      <c r="G73" s="380">
        <v>0</v>
      </c>
      <c r="H73" s="380">
        <v>0</v>
      </c>
      <c r="I73" s="380">
        <v>-14565797</v>
      </c>
      <c r="J73" s="446">
        <v>40929988</v>
      </c>
      <c r="K73" s="447">
        <v>48210810</v>
      </c>
      <c r="L73" s="447">
        <v>34983533</v>
      </c>
      <c r="M73" s="447">
        <v>33691928</v>
      </c>
      <c r="N73" s="447">
        <v>50286216</v>
      </c>
      <c r="O73" s="446">
        <v>3592198.9651319999</v>
      </c>
      <c r="P73" s="447">
        <v>2133714.02</v>
      </c>
      <c r="Q73" s="447">
        <v>1458484.9451319999</v>
      </c>
      <c r="R73" s="448">
        <v>6.2899999999999998E-2</v>
      </c>
      <c r="S73" s="449">
        <v>1.7235963999999999E-3</v>
      </c>
      <c r="T73" s="450">
        <v>40929988</v>
      </c>
      <c r="U73" s="450">
        <v>33922321.462639108</v>
      </c>
      <c r="V73" s="451">
        <v>1.2065798045419414</v>
      </c>
      <c r="W73" s="451">
        <v>0.10581979340616332</v>
      </c>
      <c r="X73" s="379">
        <v>3883432</v>
      </c>
      <c r="Y73" s="380">
        <v>970858</v>
      </c>
      <c r="Z73" s="380">
        <v>970858</v>
      </c>
      <c r="AA73" s="380">
        <v>970858</v>
      </c>
      <c r="AB73" s="380">
        <v>970858</v>
      </c>
      <c r="AC73" s="380">
        <v>0</v>
      </c>
      <c r="AD73" s="380">
        <v>0</v>
      </c>
      <c r="AE73" s="380">
        <v>3883432</v>
      </c>
      <c r="AF73" s="381">
        <v>3736560</v>
      </c>
      <c r="AG73" s="381">
        <v>1453150</v>
      </c>
      <c r="AH73" s="381">
        <v>1014096</v>
      </c>
      <c r="AI73" s="381">
        <v>736345</v>
      </c>
      <c r="AJ73" s="381">
        <v>532969</v>
      </c>
      <c r="AK73" s="381">
        <v>0</v>
      </c>
      <c r="AL73" s="381">
        <v>0</v>
      </c>
      <c r="AM73" s="380">
        <v>3736560</v>
      </c>
      <c r="AN73" s="379">
        <v>3276977</v>
      </c>
      <c r="AO73" s="380">
        <v>1081359</v>
      </c>
      <c r="AP73" s="380">
        <v>1081359</v>
      </c>
      <c r="AQ73" s="380">
        <v>557130</v>
      </c>
      <c r="AR73" s="380">
        <v>557130</v>
      </c>
      <c r="AS73" s="380">
        <v>0</v>
      </c>
      <c r="AT73" s="380">
        <v>0</v>
      </c>
      <c r="AU73" s="380">
        <v>3276977</v>
      </c>
      <c r="AV73" s="381">
        <v>18628201</v>
      </c>
      <c r="AW73" s="380">
        <v>6374606</v>
      </c>
      <c r="AX73" s="380">
        <v>4610226</v>
      </c>
      <c r="AY73" s="380">
        <v>4610226</v>
      </c>
      <c r="AZ73" s="380">
        <v>3033144</v>
      </c>
      <c r="BA73" s="380">
        <v>0</v>
      </c>
      <c r="BB73" s="380">
        <v>0</v>
      </c>
      <c r="BC73" s="380">
        <v>18628201</v>
      </c>
      <c r="BD73" s="379">
        <v>431065</v>
      </c>
      <c r="BE73" s="380">
        <v>122609</v>
      </c>
      <c r="BF73" s="380">
        <v>114848</v>
      </c>
      <c r="BG73" s="380">
        <v>96804</v>
      </c>
      <c r="BH73" s="380">
        <v>96804</v>
      </c>
      <c r="BI73" s="380">
        <v>0</v>
      </c>
      <c r="BJ73" s="380">
        <v>0</v>
      </c>
      <c r="BK73" s="380">
        <v>431065</v>
      </c>
      <c r="BL73" s="381">
        <v>76629</v>
      </c>
      <c r="BM73" s="380">
        <v>25543</v>
      </c>
      <c r="BN73" s="380">
        <v>25543</v>
      </c>
      <c r="BO73" s="380">
        <v>25543</v>
      </c>
      <c r="BP73" s="380">
        <v>0</v>
      </c>
      <c r="BQ73" s="380">
        <v>0</v>
      </c>
      <c r="BR73" s="380">
        <v>0</v>
      </c>
      <c r="BS73" s="380">
        <v>76629</v>
      </c>
      <c r="BT73" s="379">
        <v>397376</v>
      </c>
      <c r="BU73" s="380">
        <v>101510</v>
      </c>
      <c r="BV73" s="380">
        <v>101510</v>
      </c>
      <c r="BW73" s="380">
        <v>101510</v>
      </c>
      <c r="BX73" s="380">
        <v>92847</v>
      </c>
      <c r="BY73" s="380">
        <v>0</v>
      </c>
      <c r="BZ73" s="380">
        <v>0</v>
      </c>
      <c r="CA73" s="380">
        <v>397376</v>
      </c>
      <c r="CB73" s="381">
        <v>113257.50220803599</v>
      </c>
      <c r="CC73" s="380">
        <v>68256</v>
      </c>
      <c r="CD73" s="380">
        <v>45002</v>
      </c>
      <c r="CE73" s="380">
        <v>0</v>
      </c>
      <c r="CF73" s="380">
        <v>0</v>
      </c>
      <c r="CG73" s="380">
        <v>0</v>
      </c>
      <c r="CH73" s="380">
        <v>0</v>
      </c>
      <c r="CI73" s="380">
        <v>113257.50220803599</v>
      </c>
    </row>
    <row r="74" spans="1:87">
      <c r="A74" s="374">
        <v>30300</v>
      </c>
      <c r="B74" s="375" t="s">
        <v>428</v>
      </c>
      <c r="C74" s="381">
        <v>-1840587</v>
      </c>
      <c r="D74" s="380">
        <v>-1152166</v>
      </c>
      <c r="E74" s="380">
        <v>-1302847</v>
      </c>
      <c r="F74" s="380">
        <v>-752244</v>
      </c>
      <c r="G74" s="380">
        <v>0</v>
      </c>
      <c r="H74" s="380">
        <v>0</v>
      </c>
      <c r="I74" s="380">
        <v>-5047844</v>
      </c>
      <c r="J74" s="446">
        <v>12619011</v>
      </c>
      <c r="K74" s="447">
        <v>14863741</v>
      </c>
      <c r="L74" s="447">
        <v>10785676</v>
      </c>
      <c r="M74" s="447">
        <v>10387464</v>
      </c>
      <c r="N74" s="447">
        <v>15503603</v>
      </c>
      <c r="O74" s="446">
        <v>1107500.846436</v>
      </c>
      <c r="P74" s="447">
        <v>679479.00999999989</v>
      </c>
      <c r="Q74" s="447">
        <v>428021.83643600007</v>
      </c>
      <c r="R74" s="448">
        <v>6.2899999999999998E-2</v>
      </c>
      <c r="S74" s="449">
        <v>5.3139720000000004E-4</v>
      </c>
      <c r="T74" s="450">
        <v>12619011</v>
      </c>
      <c r="U74" s="450">
        <v>10802527.980922097</v>
      </c>
      <c r="V74" s="451">
        <v>1.1681535120562445</v>
      </c>
      <c r="W74" s="451">
        <v>0.10581979340616332</v>
      </c>
      <c r="X74" s="379">
        <v>474924</v>
      </c>
      <c r="Y74" s="380">
        <v>118731</v>
      </c>
      <c r="Z74" s="380">
        <v>118731</v>
      </c>
      <c r="AA74" s="380">
        <v>118731</v>
      </c>
      <c r="AB74" s="380">
        <v>118731</v>
      </c>
      <c r="AC74" s="380">
        <v>0</v>
      </c>
      <c r="AD74" s="380">
        <v>0</v>
      </c>
      <c r="AE74" s="380">
        <v>474924</v>
      </c>
      <c r="AF74" s="381">
        <v>986745</v>
      </c>
      <c r="AG74" s="381">
        <v>367550</v>
      </c>
      <c r="AH74" s="381">
        <v>227877</v>
      </c>
      <c r="AI74" s="381">
        <v>225246</v>
      </c>
      <c r="AJ74" s="381">
        <v>166072</v>
      </c>
      <c r="AK74" s="381">
        <v>0</v>
      </c>
      <c r="AL74" s="381">
        <v>0</v>
      </c>
      <c r="AM74" s="380">
        <v>986745</v>
      </c>
      <c r="AN74" s="379">
        <v>1010316</v>
      </c>
      <c r="AO74" s="380">
        <v>333391</v>
      </c>
      <c r="AP74" s="380">
        <v>333391</v>
      </c>
      <c r="AQ74" s="380">
        <v>171767</v>
      </c>
      <c r="AR74" s="380">
        <v>171767</v>
      </c>
      <c r="AS74" s="380">
        <v>0</v>
      </c>
      <c r="AT74" s="380">
        <v>0</v>
      </c>
      <c r="AU74" s="380">
        <v>1010316</v>
      </c>
      <c r="AV74" s="381">
        <v>5743209</v>
      </c>
      <c r="AW74" s="380">
        <v>1965337</v>
      </c>
      <c r="AX74" s="380">
        <v>1421366</v>
      </c>
      <c r="AY74" s="380">
        <v>1421366</v>
      </c>
      <c r="AZ74" s="380">
        <v>935140</v>
      </c>
      <c r="BA74" s="380">
        <v>0</v>
      </c>
      <c r="BB74" s="380">
        <v>0</v>
      </c>
      <c r="BC74" s="380">
        <v>5743209</v>
      </c>
      <c r="BD74" s="379">
        <v>132900</v>
      </c>
      <c r="BE74" s="380">
        <v>37801</v>
      </c>
      <c r="BF74" s="380">
        <v>35409</v>
      </c>
      <c r="BG74" s="380">
        <v>29845</v>
      </c>
      <c r="BH74" s="380">
        <v>29845</v>
      </c>
      <c r="BI74" s="380">
        <v>0</v>
      </c>
      <c r="BJ74" s="380">
        <v>0</v>
      </c>
      <c r="BK74" s="380">
        <v>132900</v>
      </c>
      <c r="BL74" s="381">
        <v>23625</v>
      </c>
      <c r="BM74" s="380">
        <v>7875</v>
      </c>
      <c r="BN74" s="380">
        <v>7875</v>
      </c>
      <c r="BO74" s="380">
        <v>7875</v>
      </c>
      <c r="BP74" s="380">
        <v>0</v>
      </c>
      <c r="BQ74" s="380">
        <v>0</v>
      </c>
      <c r="BR74" s="380">
        <v>0</v>
      </c>
      <c r="BS74" s="380">
        <v>23625</v>
      </c>
      <c r="BT74" s="379">
        <v>122514</v>
      </c>
      <c r="BU74" s="380">
        <v>31296</v>
      </c>
      <c r="BV74" s="380">
        <v>31296</v>
      </c>
      <c r="BW74" s="380">
        <v>31296</v>
      </c>
      <c r="BX74" s="380">
        <v>28625</v>
      </c>
      <c r="BY74" s="380">
        <v>0</v>
      </c>
      <c r="BZ74" s="380">
        <v>0</v>
      </c>
      <c r="CA74" s="380">
        <v>122514</v>
      </c>
      <c r="CB74" s="381">
        <v>34918.104698028001</v>
      </c>
      <c r="CC74" s="380">
        <v>21044</v>
      </c>
      <c r="CD74" s="380">
        <v>13874</v>
      </c>
      <c r="CE74" s="380">
        <v>0</v>
      </c>
      <c r="CF74" s="380">
        <v>0</v>
      </c>
      <c r="CG74" s="380">
        <v>0</v>
      </c>
      <c r="CH74" s="380">
        <v>0</v>
      </c>
      <c r="CI74" s="380">
        <v>34918.104698028001</v>
      </c>
    </row>
    <row r="75" spans="1:87">
      <c r="A75" s="374">
        <v>30400</v>
      </c>
      <c r="B75" s="375" t="s">
        <v>429</v>
      </c>
      <c r="C75" s="381">
        <v>-3508954</v>
      </c>
      <c r="D75" s="380">
        <v>-2161066</v>
      </c>
      <c r="E75" s="380">
        <v>-2259311</v>
      </c>
      <c r="F75" s="380">
        <v>-1409735</v>
      </c>
      <c r="G75" s="380">
        <v>0</v>
      </c>
      <c r="H75" s="380">
        <v>0</v>
      </c>
      <c r="I75" s="380">
        <v>-9339066</v>
      </c>
      <c r="J75" s="446">
        <v>23615140</v>
      </c>
      <c r="K75" s="447">
        <v>27815914</v>
      </c>
      <c r="L75" s="447">
        <v>20184248</v>
      </c>
      <c r="M75" s="447">
        <v>19439038</v>
      </c>
      <c r="N75" s="447">
        <v>29013349</v>
      </c>
      <c r="O75" s="446">
        <v>2072570.3729549998</v>
      </c>
      <c r="P75" s="447">
        <v>1289022.8400000001</v>
      </c>
      <c r="Q75" s="447">
        <v>783547.53295499971</v>
      </c>
      <c r="R75" s="448">
        <v>6.2899999999999998E-2</v>
      </c>
      <c r="S75" s="449">
        <v>9.9445349999999991E-4</v>
      </c>
      <c r="T75" s="450">
        <v>23615140</v>
      </c>
      <c r="U75" s="450">
        <v>20493208.903020669</v>
      </c>
      <c r="V75" s="451">
        <v>1.1523397878659776</v>
      </c>
      <c r="W75" s="451">
        <v>0.10581979340616332</v>
      </c>
      <c r="X75" s="379">
        <v>901965</v>
      </c>
      <c r="Y75" s="380">
        <v>243012</v>
      </c>
      <c r="Z75" s="380">
        <v>243012</v>
      </c>
      <c r="AA75" s="380">
        <v>243012</v>
      </c>
      <c r="AB75" s="380">
        <v>172929</v>
      </c>
      <c r="AC75" s="380">
        <v>0</v>
      </c>
      <c r="AD75" s="380">
        <v>0</v>
      </c>
      <c r="AE75" s="380">
        <v>901965</v>
      </c>
      <c r="AF75" s="381">
        <v>1752347</v>
      </c>
      <c r="AG75" s="381">
        <v>773142</v>
      </c>
      <c r="AH75" s="381">
        <v>452177</v>
      </c>
      <c r="AI75" s="381">
        <v>263514</v>
      </c>
      <c r="AJ75" s="381">
        <v>263514</v>
      </c>
      <c r="AK75" s="381">
        <v>0</v>
      </c>
      <c r="AL75" s="381">
        <v>0</v>
      </c>
      <c r="AM75" s="380">
        <v>1752347</v>
      </c>
      <c r="AN75" s="379">
        <v>1890699</v>
      </c>
      <c r="AO75" s="380">
        <v>623906</v>
      </c>
      <c r="AP75" s="380">
        <v>623906</v>
      </c>
      <c r="AQ75" s="380">
        <v>321444</v>
      </c>
      <c r="AR75" s="380">
        <v>321444</v>
      </c>
      <c r="AS75" s="380">
        <v>0</v>
      </c>
      <c r="AT75" s="380">
        <v>0</v>
      </c>
      <c r="AU75" s="380">
        <v>1890699</v>
      </c>
      <c r="AV75" s="381">
        <v>10747806</v>
      </c>
      <c r="AW75" s="380">
        <v>3677920</v>
      </c>
      <c r="AX75" s="380">
        <v>2659935</v>
      </c>
      <c r="AY75" s="380">
        <v>2659935</v>
      </c>
      <c r="AZ75" s="380">
        <v>1750016</v>
      </c>
      <c r="BA75" s="380">
        <v>0</v>
      </c>
      <c r="BB75" s="380">
        <v>0</v>
      </c>
      <c r="BC75" s="380">
        <v>10747806</v>
      </c>
      <c r="BD75" s="379">
        <v>248708</v>
      </c>
      <c r="BE75" s="380">
        <v>70741</v>
      </c>
      <c r="BF75" s="380">
        <v>66263</v>
      </c>
      <c r="BG75" s="380">
        <v>55852</v>
      </c>
      <c r="BH75" s="380">
        <v>55852</v>
      </c>
      <c r="BI75" s="380">
        <v>0</v>
      </c>
      <c r="BJ75" s="380">
        <v>0</v>
      </c>
      <c r="BK75" s="380">
        <v>248708</v>
      </c>
      <c r="BL75" s="381">
        <v>44211</v>
      </c>
      <c r="BM75" s="380">
        <v>14737</v>
      </c>
      <c r="BN75" s="380">
        <v>14737</v>
      </c>
      <c r="BO75" s="380">
        <v>14737</v>
      </c>
      <c r="BP75" s="380">
        <v>0</v>
      </c>
      <c r="BQ75" s="380">
        <v>0</v>
      </c>
      <c r="BR75" s="380">
        <v>0</v>
      </c>
      <c r="BS75" s="380">
        <v>44211</v>
      </c>
      <c r="BT75" s="379">
        <v>229272</v>
      </c>
      <c r="BU75" s="380">
        <v>58568</v>
      </c>
      <c r="BV75" s="380">
        <v>58568</v>
      </c>
      <c r="BW75" s="380">
        <v>58568</v>
      </c>
      <c r="BX75" s="380">
        <v>53569</v>
      </c>
      <c r="BY75" s="380">
        <v>0</v>
      </c>
      <c r="BZ75" s="380">
        <v>0</v>
      </c>
      <c r="CA75" s="380">
        <v>229272</v>
      </c>
      <c r="CB75" s="381">
        <v>65345.529540464995</v>
      </c>
      <c r="CC75" s="380">
        <v>39381</v>
      </c>
      <c r="CD75" s="380">
        <v>25964</v>
      </c>
      <c r="CE75" s="380">
        <v>0</v>
      </c>
      <c r="CF75" s="380">
        <v>0</v>
      </c>
      <c r="CG75" s="380">
        <v>0</v>
      </c>
      <c r="CH75" s="380">
        <v>0</v>
      </c>
      <c r="CI75" s="380">
        <v>65345.529540464995</v>
      </c>
    </row>
    <row r="76" spans="1:87">
      <c r="A76" s="374">
        <v>30405</v>
      </c>
      <c r="B76" s="375" t="s">
        <v>430</v>
      </c>
      <c r="C76" s="381">
        <v>-2399196</v>
      </c>
      <c r="D76" s="380">
        <v>-1658486</v>
      </c>
      <c r="E76" s="380">
        <v>-1299514</v>
      </c>
      <c r="F76" s="380">
        <v>-642567</v>
      </c>
      <c r="G76" s="380">
        <v>0</v>
      </c>
      <c r="H76" s="380">
        <v>0</v>
      </c>
      <c r="I76" s="380">
        <v>-5999763</v>
      </c>
      <c r="J76" s="446">
        <v>14660542</v>
      </c>
      <c r="K76" s="447">
        <v>17268429</v>
      </c>
      <c r="L76" s="447">
        <v>12530606</v>
      </c>
      <c r="M76" s="447">
        <v>12067971</v>
      </c>
      <c r="N76" s="447">
        <v>18011810</v>
      </c>
      <c r="O76" s="446">
        <v>1286674.7530140001</v>
      </c>
      <c r="P76" s="447">
        <v>774044.54</v>
      </c>
      <c r="Q76" s="447">
        <v>512630.2130140001</v>
      </c>
      <c r="R76" s="448">
        <v>6.2899999999999998E-2</v>
      </c>
      <c r="S76" s="449">
        <v>6.1736780000000002E-4</v>
      </c>
      <c r="T76" s="450">
        <v>14660542</v>
      </c>
      <c r="U76" s="450">
        <v>12305954.53100159</v>
      </c>
      <c r="V76" s="451">
        <v>1.191337247595597</v>
      </c>
      <c r="W76" s="451">
        <v>0.10581979340616332</v>
      </c>
      <c r="X76" s="379">
        <v>705504</v>
      </c>
      <c r="Y76" s="380">
        <v>176376</v>
      </c>
      <c r="Z76" s="380">
        <v>176376</v>
      </c>
      <c r="AA76" s="380">
        <v>176376</v>
      </c>
      <c r="AB76" s="380">
        <v>176376</v>
      </c>
      <c r="AC76" s="380">
        <v>0</v>
      </c>
      <c r="AD76" s="380">
        <v>0</v>
      </c>
      <c r="AE76" s="380">
        <v>705504</v>
      </c>
      <c r="AF76" s="381">
        <v>1435397</v>
      </c>
      <c r="AG76" s="381">
        <v>726285</v>
      </c>
      <c r="AH76" s="381">
        <v>623100</v>
      </c>
      <c r="AI76" s="381">
        <v>86012</v>
      </c>
      <c r="AJ76" s="381">
        <v>0</v>
      </c>
      <c r="AK76" s="381">
        <v>0</v>
      </c>
      <c r="AL76" s="381">
        <v>0</v>
      </c>
      <c r="AM76" s="380">
        <v>1435397</v>
      </c>
      <c r="AN76" s="379">
        <v>1173767</v>
      </c>
      <c r="AO76" s="380">
        <v>387328</v>
      </c>
      <c r="AP76" s="380">
        <v>387328</v>
      </c>
      <c r="AQ76" s="380">
        <v>199556</v>
      </c>
      <c r="AR76" s="380">
        <v>199556</v>
      </c>
      <c r="AS76" s="380">
        <v>0</v>
      </c>
      <c r="AT76" s="380">
        <v>0</v>
      </c>
      <c r="AU76" s="380">
        <v>1173767</v>
      </c>
      <c r="AV76" s="381">
        <v>6672358</v>
      </c>
      <c r="AW76" s="380">
        <v>2283294</v>
      </c>
      <c r="AX76" s="380">
        <v>1651318</v>
      </c>
      <c r="AY76" s="380">
        <v>1651318</v>
      </c>
      <c r="AZ76" s="380">
        <v>1086429</v>
      </c>
      <c r="BA76" s="380">
        <v>0</v>
      </c>
      <c r="BB76" s="380">
        <v>0</v>
      </c>
      <c r="BC76" s="380">
        <v>6672358</v>
      </c>
      <c r="BD76" s="379">
        <v>154402</v>
      </c>
      <c r="BE76" s="380">
        <v>43917</v>
      </c>
      <c r="BF76" s="380">
        <v>41137</v>
      </c>
      <c r="BG76" s="380">
        <v>34674</v>
      </c>
      <c r="BH76" s="380">
        <v>34674</v>
      </c>
      <c r="BI76" s="380">
        <v>0</v>
      </c>
      <c r="BJ76" s="380">
        <v>0</v>
      </c>
      <c r="BK76" s="380">
        <v>154402</v>
      </c>
      <c r="BL76" s="381">
        <v>27447</v>
      </c>
      <c r="BM76" s="380">
        <v>9149</v>
      </c>
      <c r="BN76" s="380">
        <v>9149</v>
      </c>
      <c r="BO76" s="380">
        <v>9149</v>
      </c>
      <c r="BP76" s="380">
        <v>0</v>
      </c>
      <c r="BQ76" s="380">
        <v>0</v>
      </c>
      <c r="BR76" s="380">
        <v>0</v>
      </c>
      <c r="BS76" s="380">
        <v>27447</v>
      </c>
      <c r="BT76" s="379">
        <v>142334</v>
      </c>
      <c r="BU76" s="380">
        <v>36359</v>
      </c>
      <c r="BV76" s="380">
        <v>36359</v>
      </c>
      <c r="BW76" s="380">
        <v>36359</v>
      </c>
      <c r="BX76" s="380">
        <v>33256</v>
      </c>
      <c r="BY76" s="380">
        <v>0</v>
      </c>
      <c r="BZ76" s="380">
        <v>0</v>
      </c>
      <c r="CA76" s="380">
        <v>142334</v>
      </c>
      <c r="CB76" s="381">
        <v>40567.231964322003</v>
      </c>
      <c r="CC76" s="380">
        <v>24448</v>
      </c>
      <c r="CD76" s="380">
        <v>16119</v>
      </c>
      <c r="CE76" s="380">
        <v>0</v>
      </c>
      <c r="CF76" s="380">
        <v>0</v>
      </c>
      <c r="CG76" s="380">
        <v>0</v>
      </c>
      <c r="CH76" s="380">
        <v>0</v>
      </c>
      <c r="CI76" s="380">
        <v>40567.231964322003</v>
      </c>
    </row>
    <row r="77" spans="1:87">
      <c r="A77" s="374">
        <v>30500</v>
      </c>
      <c r="B77" s="375" t="s">
        <v>431</v>
      </c>
      <c r="C77" s="381">
        <v>-4133169</v>
      </c>
      <c r="D77" s="380">
        <v>-2779425</v>
      </c>
      <c r="E77" s="380">
        <v>-2871784</v>
      </c>
      <c r="F77" s="380">
        <v>-1806489</v>
      </c>
      <c r="G77" s="380">
        <v>0</v>
      </c>
      <c r="H77" s="380">
        <v>0</v>
      </c>
      <c r="I77" s="380">
        <v>-11590867</v>
      </c>
      <c r="J77" s="446">
        <v>23491369</v>
      </c>
      <c r="K77" s="447">
        <v>27670126</v>
      </c>
      <c r="L77" s="447">
        <v>20078459</v>
      </c>
      <c r="M77" s="447">
        <v>19337154</v>
      </c>
      <c r="N77" s="447">
        <v>28861285</v>
      </c>
      <c r="O77" s="446">
        <v>2061707.6789820001</v>
      </c>
      <c r="P77" s="447">
        <v>1240987.33</v>
      </c>
      <c r="Q77" s="447">
        <v>820720.34898200002</v>
      </c>
      <c r="R77" s="448">
        <v>6.2899999999999998E-2</v>
      </c>
      <c r="S77" s="449">
        <v>9.892414E-4</v>
      </c>
      <c r="T77" s="450">
        <v>23491369</v>
      </c>
      <c r="U77" s="450">
        <v>19729528.298887126</v>
      </c>
      <c r="V77" s="451">
        <v>1.1906705849285339</v>
      </c>
      <c r="W77" s="451">
        <v>0.10581979340616332</v>
      </c>
      <c r="X77" s="379">
        <v>0</v>
      </c>
      <c r="Y77" s="380">
        <v>0</v>
      </c>
      <c r="Z77" s="380">
        <v>0</v>
      </c>
      <c r="AA77" s="380">
        <v>0</v>
      </c>
      <c r="AB77" s="380">
        <v>0</v>
      </c>
      <c r="AC77" s="380">
        <v>0</v>
      </c>
      <c r="AD77" s="380">
        <v>0</v>
      </c>
      <c r="AE77" s="380">
        <v>0</v>
      </c>
      <c r="AF77" s="381">
        <v>3146674</v>
      </c>
      <c r="AG77" s="381">
        <v>1169957</v>
      </c>
      <c r="AH77" s="381">
        <v>837755</v>
      </c>
      <c r="AI77" s="381">
        <v>644709</v>
      </c>
      <c r="AJ77" s="381">
        <v>494253</v>
      </c>
      <c r="AK77" s="381">
        <v>0</v>
      </c>
      <c r="AL77" s="381">
        <v>0</v>
      </c>
      <c r="AM77" s="380">
        <v>3146674</v>
      </c>
      <c r="AN77" s="379">
        <v>1880789</v>
      </c>
      <c r="AO77" s="380">
        <v>620636</v>
      </c>
      <c r="AP77" s="380">
        <v>620636</v>
      </c>
      <c r="AQ77" s="380">
        <v>319759</v>
      </c>
      <c r="AR77" s="380">
        <v>319759</v>
      </c>
      <c r="AS77" s="380">
        <v>0</v>
      </c>
      <c r="AT77" s="380">
        <v>0</v>
      </c>
      <c r="AU77" s="380">
        <v>1880789</v>
      </c>
      <c r="AV77" s="381">
        <v>10691475</v>
      </c>
      <c r="AW77" s="380">
        <v>3658643</v>
      </c>
      <c r="AX77" s="380">
        <v>2645994</v>
      </c>
      <c r="AY77" s="380">
        <v>2645994</v>
      </c>
      <c r="AZ77" s="380">
        <v>1740843</v>
      </c>
      <c r="BA77" s="380">
        <v>0</v>
      </c>
      <c r="BB77" s="380">
        <v>0</v>
      </c>
      <c r="BC77" s="380">
        <v>10691475</v>
      </c>
      <c r="BD77" s="379">
        <v>247404</v>
      </c>
      <c r="BE77" s="380">
        <v>70370</v>
      </c>
      <c r="BF77" s="380">
        <v>65916</v>
      </c>
      <c r="BG77" s="380">
        <v>55559</v>
      </c>
      <c r="BH77" s="380">
        <v>55559</v>
      </c>
      <c r="BI77" s="380">
        <v>0</v>
      </c>
      <c r="BJ77" s="380">
        <v>0</v>
      </c>
      <c r="BK77" s="380">
        <v>247404</v>
      </c>
      <c r="BL77" s="381">
        <v>43980</v>
      </c>
      <c r="BM77" s="380">
        <v>14660</v>
      </c>
      <c r="BN77" s="380">
        <v>14660</v>
      </c>
      <c r="BO77" s="380">
        <v>14660</v>
      </c>
      <c r="BP77" s="380">
        <v>0</v>
      </c>
      <c r="BQ77" s="380">
        <v>0</v>
      </c>
      <c r="BR77" s="380">
        <v>0</v>
      </c>
      <c r="BS77" s="380">
        <v>43980</v>
      </c>
      <c r="BT77" s="379">
        <v>228070</v>
      </c>
      <c r="BU77" s="380">
        <v>58261</v>
      </c>
      <c r="BV77" s="380">
        <v>58261</v>
      </c>
      <c r="BW77" s="380">
        <v>58261</v>
      </c>
      <c r="BX77" s="380">
        <v>53288</v>
      </c>
      <c r="BY77" s="380">
        <v>0</v>
      </c>
      <c r="BZ77" s="380">
        <v>0</v>
      </c>
      <c r="CA77" s="380">
        <v>228070</v>
      </c>
      <c r="CB77" s="381">
        <v>65003.042501586002</v>
      </c>
      <c r="CC77" s="380">
        <v>39175</v>
      </c>
      <c r="CD77" s="380">
        <v>25828</v>
      </c>
      <c r="CE77" s="380">
        <v>0</v>
      </c>
      <c r="CF77" s="380">
        <v>0</v>
      </c>
      <c r="CG77" s="380">
        <v>0</v>
      </c>
      <c r="CH77" s="380">
        <v>0</v>
      </c>
      <c r="CI77" s="380">
        <v>65003.042501586002</v>
      </c>
    </row>
    <row r="78" spans="1:87">
      <c r="A78" s="374">
        <v>30600</v>
      </c>
      <c r="B78" s="375" t="s">
        <v>432</v>
      </c>
      <c r="C78" s="381">
        <v>-3196496</v>
      </c>
      <c r="D78" s="380">
        <v>-1969951</v>
      </c>
      <c r="E78" s="380">
        <v>-1808435</v>
      </c>
      <c r="F78" s="380">
        <v>-904449</v>
      </c>
      <c r="G78" s="380">
        <v>0</v>
      </c>
      <c r="H78" s="380">
        <v>0</v>
      </c>
      <c r="I78" s="380">
        <v>-7879331</v>
      </c>
      <c r="J78" s="446">
        <v>18594471</v>
      </c>
      <c r="K78" s="447">
        <v>21902145</v>
      </c>
      <c r="L78" s="447">
        <v>15893000</v>
      </c>
      <c r="M78" s="447">
        <v>15306224</v>
      </c>
      <c r="N78" s="447">
        <v>22845000</v>
      </c>
      <c r="O78" s="446">
        <v>1631934.0213570001</v>
      </c>
      <c r="P78" s="447">
        <v>980270.05000000016</v>
      </c>
      <c r="Q78" s="447">
        <v>651663.97135699994</v>
      </c>
      <c r="R78" s="448">
        <v>6.2899999999999998E-2</v>
      </c>
      <c r="S78" s="449">
        <v>7.8302890000000005E-4</v>
      </c>
      <c r="T78" s="450">
        <v>18594471</v>
      </c>
      <c r="U78" s="450">
        <v>15584579.491255965</v>
      </c>
      <c r="V78" s="451">
        <v>1.1931326738994013</v>
      </c>
      <c r="W78" s="451">
        <v>0.10581979340616332</v>
      </c>
      <c r="X78" s="379">
        <v>845152</v>
      </c>
      <c r="Y78" s="380">
        <v>211288</v>
      </c>
      <c r="Z78" s="380">
        <v>211288</v>
      </c>
      <c r="AA78" s="380">
        <v>211288</v>
      </c>
      <c r="AB78" s="380">
        <v>211288</v>
      </c>
      <c r="AC78" s="380">
        <v>0</v>
      </c>
      <c r="AD78" s="380">
        <v>0</v>
      </c>
      <c r="AE78" s="380">
        <v>845152</v>
      </c>
      <c r="AF78" s="381">
        <v>2040525</v>
      </c>
      <c r="AG78" s="381">
        <v>1062269</v>
      </c>
      <c r="AH78" s="381">
        <v>644320</v>
      </c>
      <c r="AI78" s="381">
        <v>256893</v>
      </c>
      <c r="AJ78" s="381">
        <v>77043</v>
      </c>
      <c r="AK78" s="381">
        <v>0</v>
      </c>
      <c r="AL78" s="381">
        <v>0</v>
      </c>
      <c r="AM78" s="380">
        <v>2040525</v>
      </c>
      <c r="AN78" s="379">
        <v>1488729</v>
      </c>
      <c r="AO78" s="380">
        <v>491261</v>
      </c>
      <c r="AP78" s="380">
        <v>491261</v>
      </c>
      <c r="AQ78" s="380">
        <v>253104</v>
      </c>
      <c r="AR78" s="380">
        <v>253104</v>
      </c>
      <c r="AS78" s="380">
        <v>0</v>
      </c>
      <c r="AT78" s="380">
        <v>0</v>
      </c>
      <c r="AU78" s="380">
        <v>1488729</v>
      </c>
      <c r="AV78" s="381">
        <v>8462782</v>
      </c>
      <c r="AW78" s="380">
        <v>2895980</v>
      </c>
      <c r="AX78" s="380">
        <v>2094423</v>
      </c>
      <c r="AY78" s="380">
        <v>2094423</v>
      </c>
      <c r="AZ78" s="380">
        <v>1377956</v>
      </c>
      <c r="BA78" s="380">
        <v>0</v>
      </c>
      <c r="BB78" s="380">
        <v>0</v>
      </c>
      <c r="BC78" s="380">
        <v>8462782</v>
      </c>
      <c r="BD78" s="379">
        <v>195832</v>
      </c>
      <c r="BE78" s="380">
        <v>55701</v>
      </c>
      <c r="BF78" s="380">
        <v>52175</v>
      </c>
      <c r="BG78" s="380">
        <v>43978</v>
      </c>
      <c r="BH78" s="380">
        <v>43978</v>
      </c>
      <c r="BI78" s="380">
        <v>0</v>
      </c>
      <c r="BJ78" s="380">
        <v>0</v>
      </c>
      <c r="BK78" s="380">
        <v>195832</v>
      </c>
      <c r="BL78" s="381">
        <v>34812</v>
      </c>
      <c r="BM78" s="380">
        <v>11604</v>
      </c>
      <c r="BN78" s="380">
        <v>11604</v>
      </c>
      <c r="BO78" s="380">
        <v>11604</v>
      </c>
      <c r="BP78" s="380">
        <v>0</v>
      </c>
      <c r="BQ78" s="380">
        <v>0</v>
      </c>
      <c r="BR78" s="380">
        <v>0</v>
      </c>
      <c r="BS78" s="380">
        <v>34812</v>
      </c>
      <c r="BT78" s="379">
        <v>180528</v>
      </c>
      <c r="BU78" s="380">
        <v>46116</v>
      </c>
      <c r="BV78" s="380">
        <v>46116</v>
      </c>
      <c r="BW78" s="380">
        <v>46116</v>
      </c>
      <c r="BX78" s="380">
        <v>42180</v>
      </c>
      <c r="BY78" s="380">
        <v>0</v>
      </c>
      <c r="BZ78" s="380">
        <v>0</v>
      </c>
      <c r="CA78" s="380">
        <v>180528</v>
      </c>
      <c r="CB78" s="381">
        <v>51452.821188711001</v>
      </c>
      <c r="CC78" s="380">
        <v>31009</v>
      </c>
      <c r="CD78" s="380">
        <v>20444</v>
      </c>
      <c r="CE78" s="380">
        <v>0</v>
      </c>
      <c r="CF78" s="380">
        <v>0</v>
      </c>
      <c r="CG78" s="380">
        <v>0</v>
      </c>
      <c r="CH78" s="380">
        <v>0</v>
      </c>
      <c r="CI78" s="380">
        <v>51452.821188711001</v>
      </c>
    </row>
    <row r="79" spans="1:87">
      <c r="A79" s="374">
        <v>30601</v>
      </c>
      <c r="B79" s="375" t="s">
        <v>433</v>
      </c>
      <c r="C79" s="381">
        <v>-119630</v>
      </c>
      <c r="D79" s="380">
        <v>-147487</v>
      </c>
      <c r="E79" s="380">
        <v>-43359</v>
      </c>
      <c r="F79" s="380">
        <v>-101885</v>
      </c>
      <c r="G79" s="380">
        <v>0</v>
      </c>
      <c r="H79" s="380">
        <v>0</v>
      </c>
      <c r="I79" s="380">
        <v>-412361</v>
      </c>
      <c r="J79" s="446">
        <v>0</v>
      </c>
      <c r="K79" s="447">
        <v>0</v>
      </c>
      <c r="L79" s="447">
        <v>0</v>
      </c>
      <c r="M79" s="447">
        <v>0</v>
      </c>
      <c r="N79" s="447">
        <v>0</v>
      </c>
      <c r="O79" s="446">
        <v>0</v>
      </c>
      <c r="P79" s="447">
        <v>0</v>
      </c>
      <c r="Q79" s="447">
        <v>0</v>
      </c>
      <c r="R79" s="448" t="e">
        <v>#DIV/0!</v>
      </c>
      <c r="S79" s="449">
        <v>0</v>
      </c>
      <c r="T79" s="450">
        <v>0</v>
      </c>
      <c r="U79" s="450">
        <v>0</v>
      </c>
      <c r="V79" s="451">
        <v>0</v>
      </c>
      <c r="W79" s="451">
        <v>0.10581979340616332</v>
      </c>
      <c r="X79" s="379">
        <v>203435</v>
      </c>
      <c r="Y79" s="380">
        <v>86383</v>
      </c>
      <c r="Z79" s="380">
        <v>58526</v>
      </c>
      <c r="AA79" s="380">
        <v>58526</v>
      </c>
      <c r="AB79" s="380">
        <v>0</v>
      </c>
      <c r="AC79" s="380">
        <v>0</v>
      </c>
      <c r="AD79" s="380">
        <v>0</v>
      </c>
      <c r="AE79" s="380">
        <v>203435</v>
      </c>
      <c r="AF79" s="381">
        <v>615796</v>
      </c>
      <c r="AG79" s="381">
        <v>206013</v>
      </c>
      <c r="AH79" s="381">
        <v>206013</v>
      </c>
      <c r="AI79" s="381">
        <v>101885</v>
      </c>
      <c r="AJ79" s="381">
        <v>101885</v>
      </c>
      <c r="AK79" s="381">
        <v>0</v>
      </c>
      <c r="AL79" s="381">
        <v>0</v>
      </c>
      <c r="AM79" s="380">
        <v>615796</v>
      </c>
      <c r="AN79" s="379">
        <v>0</v>
      </c>
      <c r="AO79" s="380">
        <v>0</v>
      </c>
      <c r="AP79" s="380">
        <v>0</v>
      </c>
      <c r="AQ79" s="380">
        <v>0</v>
      </c>
      <c r="AR79" s="380">
        <v>0</v>
      </c>
      <c r="AS79" s="380">
        <v>0</v>
      </c>
      <c r="AT79" s="380">
        <v>0</v>
      </c>
      <c r="AU79" s="380">
        <v>0</v>
      </c>
      <c r="AV79" s="381">
        <v>0</v>
      </c>
      <c r="AW79" s="380">
        <v>0</v>
      </c>
      <c r="AX79" s="380">
        <v>0</v>
      </c>
      <c r="AY79" s="380">
        <v>0</v>
      </c>
      <c r="AZ79" s="380">
        <v>0</v>
      </c>
      <c r="BA79" s="380">
        <v>0</v>
      </c>
      <c r="BB79" s="380">
        <v>0</v>
      </c>
      <c r="BC79" s="380">
        <v>0</v>
      </c>
      <c r="BD79" s="379">
        <v>0</v>
      </c>
      <c r="BE79" s="380">
        <v>0</v>
      </c>
      <c r="BF79" s="380">
        <v>0</v>
      </c>
      <c r="BG79" s="380">
        <v>0</v>
      </c>
      <c r="BH79" s="380">
        <v>0</v>
      </c>
      <c r="BI79" s="380">
        <v>0</v>
      </c>
      <c r="BJ79" s="380">
        <v>0</v>
      </c>
      <c r="BK79" s="380">
        <v>0</v>
      </c>
      <c r="BL79" s="381">
        <v>0</v>
      </c>
      <c r="BM79" s="380">
        <v>0</v>
      </c>
      <c r="BN79" s="380">
        <v>0</v>
      </c>
      <c r="BO79" s="380">
        <v>0</v>
      </c>
      <c r="BP79" s="380">
        <v>0</v>
      </c>
      <c r="BQ79" s="380">
        <v>0</v>
      </c>
      <c r="BR79" s="380">
        <v>0</v>
      </c>
      <c r="BS79" s="380">
        <v>0</v>
      </c>
      <c r="BT79" s="379">
        <v>0</v>
      </c>
      <c r="BU79" s="380">
        <v>0</v>
      </c>
      <c r="BV79" s="380">
        <v>0</v>
      </c>
      <c r="BW79" s="380">
        <v>0</v>
      </c>
      <c r="BX79" s="380">
        <v>0</v>
      </c>
      <c r="BY79" s="380">
        <v>0</v>
      </c>
      <c r="BZ79" s="380">
        <v>0</v>
      </c>
      <c r="CA79" s="380">
        <v>0</v>
      </c>
      <c r="CB79" s="381">
        <v>0</v>
      </c>
      <c r="CC79" s="380">
        <v>0</v>
      </c>
      <c r="CD79" s="380">
        <v>0</v>
      </c>
      <c r="CE79" s="380">
        <v>0</v>
      </c>
      <c r="CF79" s="380">
        <v>0</v>
      </c>
      <c r="CG79" s="380">
        <v>0</v>
      </c>
      <c r="CH79" s="380">
        <v>0</v>
      </c>
      <c r="CI79" s="380">
        <v>0</v>
      </c>
    </row>
    <row r="80" spans="1:87">
      <c r="A80" s="374">
        <v>30700</v>
      </c>
      <c r="B80" s="375" t="s">
        <v>434</v>
      </c>
      <c r="C80" s="381">
        <v>-6980625</v>
      </c>
      <c r="D80" s="380">
        <v>-3927675</v>
      </c>
      <c r="E80" s="380">
        <v>-3953618</v>
      </c>
      <c r="F80" s="380">
        <v>-1625968</v>
      </c>
      <c r="G80" s="380">
        <v>0</v>
      </c>
      <c r="H80" s="380">
        <v>0</v>
      </c>
      <c r="I80" s="380">
        <v>-16487886</v>
      </c>
      <c r="J80" s="446">
        <v>54216537</v>
      </c>
      <c r="K80" s="447">
        <v>63860834</v>
      </c>
      <c r="L80" s="447">
        <v>46339765</v>
      </c>
      <c r="M80" s="447">
        <v>44628883</v>
      </c>
      <c r="N80" s="447">
        <v>66609950</v>
      </c>
      <c r="O80" s="446">
        <v>4758285.9563459996</v>
      </c>
      <c r="P80" s="447">
        <v>2813917.01</v>
      </c>
      <c r="Q80" s="447">
        <v>1944368.9463459998</v>
      </c>
      <c r="R80" s="448">
        <v>6.2899999999999998E-2</v>
      </c>
      <c r="S80" s="449">
        <v>2.2831041999999998E-3</v>
      </c>
      <c r="T80" s="450">
        <v>54216537</v>
      </c>
      <c r="U80" s="450">
        <v>44736359.459459461</v>
      </c>
      <c r="V80" s="451">
        <v>1.211912137131578</v>
      </c>
      <c r="W80" s="451">
        <v>0.10581979340616332</v>
      </c>
      <c r="X80" s="379">
        <v>8418232</v>
      </c>
      <c r="Y80" s="380">
        <v>2104558</v>
      </c>
      <c r="Z80" s="380">
        <v>2104558</v>
      </c>
      <c r="AA80" s="380">
        <v>2104558</v>
      </c>
      <c r="AB80" s="380">
        <v>2104558</v>
      </c>
      <c r="AC80" s="380">
        <v>0</v>
      </c>
      <c r="AD80" s="380">
        <v>0</v>
      </c>
      <c r="AE80" s="380">
        <v>8418232</v>
      </c>
      <c r="AF80" s="381">
        <v>5417473</v>
      </c>
      <c r="AG80" s="381">
        <v>2246285</v>
      </c>
      <c r="AH80" s="381">
        <v>1550985</v>
      </c>
      <c r="AI80" s="381">
        <v>918233</v>
      </c>
      <c r="AJ80" s="381">
        <v>701970</v>
      </c>
      <c r="AK80" s="381">
        <v>0</v>
      </c>
      <c r="AL80" s="381">
        <v>0</v>
      </c>
      <c r="AM80" s="380">
        <v>5417473</v>
      </c>
      <c r="AN80" s="379">
        <v>4340738</v>
      </c>
      <c r="AO80" s="380">
        <v>1432386</v>
      </c>
      <c r="AP80" s="380">
        <v>1432386</v>
      </c>
      <c r="AQ80" s="380">
        <v>737983</v>
      </c>
      <c r="AR80" s="380">
        <v>737983</v>
      </c>
      <c r="AS80" s="380">
        <v>0</v>
      </c>
      <c r="AT80" s="380">
        <v>0</v>
      </c>
      <c r="AU80" s="380">
        <v>4340738</v>
      </c>
      <c r="AV80" s="381">
        <v>24675223</v>
      </c>
      <c r="AW80" s="380">
        <v>8443908</v>
      </c>
      <c r="AX80" s="380">
        <v>6106781</v>
      </c>
      <c r="AY80" s="380">
        <v>6106781</v>
      </c>
      <c r="AZ80" s="380">
        <v>4017752</v>
      </c>
      <c r="BA80" s="380">
        <v>0</v>
      </c>
      <c r="BB80" s="380">
        <v>0</v>
      </c>
      <c r="BC80" s="380">
        <v>24675223</v>
      </c>
      <c r="BD80" s="379">
        <v>570995</v>
      </c>
      <c r="BE80" s="380">
        <v>162409</v>
      </c>
      <c r="BF80" s="380">
        <v>152130</v>
      </c>
      <c r="BG80" s="380">
        <v>128228</v>
      </c>
      <c r="BH80" s="380">
        <v>128228</v>
      </c>
      <c r="BI80" s="380">
        <v>0</v>
      </c>
      <c r="BJ80" s="380">
        <v>0</v>
      </c>
      <c r="BK80" s="380">
        <v>570995</v>
      </c>
      <c r="BL80" s="381">
        <v>101502</v>
      </c>
      <c r="BM80" s="380">
        <v>33834</v>
      </c>
      <c r="BN80" s="380">
        <v>33834</v>
      </c>
      <c r="BO80" s="380">
        <v>33834</v>
      </c>
      <c r="BP80" s="380">
        <v>0</v>
      </c>
      <c r="BQ80" s="380">
        <v>0</v>
      </c>
      <c r="BR80" s="380">
        <v>0</v>
      </c>
      <c r="BS80" s="380">
        <v>101502</v>
      </c>
      <c r="BT80" s="379">
        <v>526371</v>
      </c>
      <c r="BU80" s="380">
        <v>134462</v>
      </c>
      <c r="BV80" s="380">
        <v>134462</v>
      </c>
      <c r="BW80" s="380">
        <v>134462</v>
      </c>
      <c r="BX80" s="380">
        <v>122986</v>
      </c>
      <c r="BY80" s="380">
        <v>0</v>
      </c>
      <c r="BZ80" s="380">
        <v>0</v>
      </c>
      <c r="CA80" s="380">
        <v>526371</v>
      </c>
      <c r="CB80" s="381">
        <v>150022.754150958</v>
      </c>
      <c r="CC80" s="380">
        <v>90413</v>
      </c>
      <c r="CD80" s="380">
        <v>59610</v>
      </c>
      <c r="CE80" s="380">
        <v>0</v>
      </c>
      <c r="CF80" s="380">
        <v>0</v>
      </c>
      <c r="CG80" s="380">
        <v>0</v>
      </c>
      <c r="CH80" s="380">
        <v>0</v>
      </c>
      <c r="CI80" s="380">
        <v>150022.754150958</v>
      </c>
    </row>
    <row r="81" spans="1:87">
      <c r="A81" s="374">
        <v>30705</v>
      </c>
      <c r="B81" s="375" t="s">
        <v>435</v>
      </c>
      <c r="C81" s="381">
        <v>-1229548</v>
      </c>
      <c r="D81" s="380">
        <v>-820050</v>
      </c>
      <c r="E81" s="380">
        <v>-905910</v>
      </c>
      <c r="F81" s="380">
        <v>-483749</v>
      </c>
      <c r="G81" s="380">
        <v>0</v>
      </c>
      <c r="H81" s="380">
        <v>0</v>
      </c>
      <c r="I81" s="380">
        <v>-3439257</v>
      </c>
      <c r="J81" s="446">
        <v>9734407</v>
      </c>
      <c r="K81" s="447">
        <v>11466010</v>
      </c>
      <c r="L81" s="447">
        <v>8320157</v>
      </c>
      <c r="M81" s="447">
        <v>8012974</v>
      </c>
      <c r="N81" s="447">
        <v>11959605</v>
      </c>
      <c r="O81" s="446">
        <v>854335.11453300004</v>
      </c>
      <c r="P81" s="447">
        <v>501103.57999999996</v>
      </c>
      <c r="Q81" s="447">
        <v>353231.53453300009</v>
      </c>
      <c r="R81" s="448">
        <v>6.2899999999999998E-2</v>
      </c>
      <c r="S81" s="449">
        <v>4.0992410000000002E-4</v>
      </c>
      <c r="T81" s="450">
        <v>9734407</v>
      </c>
      <c r="U81" s="450">
        <v>7966670.5882352935</v>
      </c>
      <c r="V81" s="451">
        <v>1.2218914905776568</v>
      </c>
      <c r="W81" s="451">
        <v>0.10581979340616332</v>
      </c>
      <c r="X81" s="379">
        <v>263114</v>
      </c>
      <c r="Y81" s="380">
        <v>76136</v>
      </c>
      <c r="Z81" s="380">
        <v>62326</v>
      </c>
      <c r="AA81" s="380">
        <v>62326</v>
      </c>
      <c r="AB81" s="380">
        <v>62326</v>
      </c>
      <c r="AC81" s="380">
        <v>0</v>
      </c>
      <c r="AD81" s="380">
        <v>0</v>
      </c>
      <c r="AE81" s="380">
        <v>263114</v>
      </c>
      <c r="AF81" s="381">
        <v>203247</v>
      </c>
      <c r="AG81" s="381">
        <v>77782</v>
      </c>
      <c r="AH81" s="381">
        <v>77782</v>
      </c>
      <c r="AI81" s="381">
        <v>45376</v>
      </c>
      <c r="AJ81" s="381">
        <v>2307</v>
      </c>
      <c r="AK81" s="381">
        <v>0</v>
      </c>
      <c r="AL81" s="381">
        <v>0</v>
      </c>
      <c r="AM81" s="380">
        <v>203247</v>
      </c>
      <c r="AN81" s="379">
        <v>779366</v>
      </c>
      <c r="AO81" s="380">
        <v>257180</v>
      </c>
      <c r="AP81" s="380">
        <v>257180</v>
      </c>
      <c r="AQ81" s="380">
        <v>132503</v>
      </c>
      <c r="AR81" s="380">
        <v>132503</v>
      </c>
      <c r="AS81" s="380">
        <v>0</v>
      </c>
      <c r="AT81" s="380">
        <v>0</v>
      </c>
      <c r="AU81" s="380">
        <v>779366</v>
      </c>
      <c r="AV81" s="381">
        <v>4430358</v>
      </c>
      <c r="AW81" s="380">
        <v>1516077</v>
      </c>
      <c r="AX81" s="380">
        <v>1096453</v>
      </c>
      <c r="AY81" s="380">
        <v>1096453</v>
      </c>
      <c r="AZ81" s="380">
        <v>721375</v>
      </c>
      <c r="BA81" s="380">
        <v>0</v>
      </c>
      <c r="BB81" s="380">
        <v>0</v>
      </c>
      <c r="BC81" s="380">
        <v>4430358</v>
      </c>
      <c r="BD81" s="379">
        <v>102520</v>
      </c>
      <c r="BE81" s="380">
        <v>29160</v>
      </c>
      <c r="BF81" s="380">
        <v>27314</v>
      </c>
      <c r="BG81" s="380">
        <v>23023</v>
      </c>
      <c r="BH81" s="380">
        <v>23023</v>
      </c>
      <c r="BI81" s="380">
        <v>0</v>
      </c>
      <c r="BJ81" s="380">
        <v>0</v>
      </c>
      <c r="BK81" s="380">
        <v>102520</v>
      </c>
      <c r="BL81" s="381">
        <v>18225</v>
      </c>
      <c r="BM81" s="380">
        <v>6075</v>
      </c>
      <c r="BN81" s="380">
        <v>6075</v>
      </c>
      <c r="BO81" s="380">
        <v>6075</v>
      </c>
      <c r="BP81" s="380">
        <v>0</v>
      </c>
      <c r="BQ81" s="380">
        <v>0</v>
      </c>
      <c r="BR81" s="380">
        <v>0</v>
      </c>
      <c r="BS81" s="380">
        <v>18225</v>
      </c>
      <c r="BT81" s="379">
        <v>94508</v>
      </c>
      <c r="BU81" s="380">
        <v>24142</v>
      </c>
      <c r="BV81" s="380">
        <v>24142</v>
      </c>
      <c r="BW81" s="380">
        <v>24142</v>
      </c>
      <c r="BX81" s="380">
        <v>22082</v>
      </c>
      <c r="BY81" s="380">
        <v>0</v>
      </c>
      <c r="BZ81" s="380">
        <v>0</v>
      </c>
      <c r="CA81" s="380">
        <v>94508</v>
      </c>
      <c r="CB81" s="381">
        <v>26936.108511759001</v>
      </c>
      <c r="CC81" s="380">
        <v>16233</v>
      </c>
      <c r="CD81" s="380">
        <v>10703</v>
      </c>
      <c r="CE81" s="380">
        <v>0</v>
      </c>
      <c r="CF81" s="380">
        <v>0</v>
      </c>
      <c r="CG81" s="380">
        <v>0</v>
      </c>
      <c r="CH81" s="380">
        <v>0</v>
      </c>
      <c r="CI81" s="380">
        <v>26936.108511759001</v>
      </c>
    </row>
    <row r="82" spans="1:87">
      <c r="A82" s="374">
        <v>30800</v>
      </c>
      <c r="B82" s="375" t="s">
        <v>436</v>
      </c>
      <c r="C82" s="381">
        <v>-3498398</v>
      </c>
      <c r="D82" s="380">
        <v>-2026802</v>
      </c>
      <c r="E82" s="380">
        <v>-2021237</v>
      </c>
      <c r="F82" s="380">
        <v>-1161146</v>
      </c>
      <c r="G82" s="380">
        <v>0</v>
      </c>
      <c r="H82" s="380">
        <v>0</v>
      </c>
      <c r="I82" s="380">
        <v>-8707583</v>
      </c>
      <c r="J82" s="446">
        <v>14436804</v>
      </c>
      <c r="K82" s="447">
        <v>17004891</v>
      </c>
      <c r="L82" s="447">
        <v>12339373</v>
      </c>
      <c r="M82" s="447">
        <v>11883799</v>
      </c>
      <c r="N82" s="447">
        <v>17736927</v>
      </c>
      <c r="O82" s="446">
        <v>1267038.4969800001</v>
      </c>
      <c r="P82" s="447">
        <v>865148.51</v>
      </c>
      <c r="Q82" s="447">
        <v>401889.98698000005</v>
      </c>
      <c r="R82" s="448">
        <v>6.2899999999999998E-2</v>
      </c>
      <c r="S82" s="449">
        <v>6.0794600000000005E-4</v>
      </c>
      <c r="T82" s="450">
        <v>14436804</v>
      </c>
      <c r="U82" s="450">
        <v>13754348.330683626</v>
      </c>
      <c r="V82" s="451">
        <v>1.049617448454023</v>
      </c>
      <c r="W82" s="451">
        <v>0.10581979340616332</v>
      </c>
      <c r="X82" s="379">
        <v>0</v>
      </c>
      <c r="Y82" s="380">
        <v>0</v>
      </c>
      <c r="Z82" s="380">
        <v>0</v>
      </c>
      <c r="AA82" s="380">
        <v>0</v>
      </c>
      <c r="AB82" s="380">
        <v>0</v>
      </c>
      <c r="AC82" s="380">
        <v>0</v>
      </c>
      <c r="AD82" s="380">
        <v>0</v>
      </c>
      <c r="AE82" s="380">
        <v>0</v>
      </c>
      <c r="AF82" s="381">
        <v>3518138</v>
      </c>
      <c r="AG82" s="381">
        <v>1677333</v>
      </c>
      <c r="AH82" s="381">
        <v>833533</v>
      </c>
      <c r="AI82" s="381">
        <v>652571</v>
      </c>
      <c r="AJ82" s="381">
        <v>354701</v>
      </c>
      <c r="AK82" s="381">
        <v>0</v>
      </c>
      <c r="AL82" s="381">
        <v>0</v>
      </c>
      <c r="AM82" s="380">
        <v>3518138</v>
      </c>
      <c r="AN82" s="379">
        <v>1155854</v>
      </c>
      <c r="AO82" s="380">
        <v>381416</v>
      </c>
      <c r="AP82" s="380">
        <v>381416</v>
      </c>
      <c r="AQ82" s="380">
        <v>196510</v>
      </c>
      <c r="AR82" s="380">
        <v>196510</v>
      </c>
      <c r="AS82" s="380">
        <v>0</v>
      </c>
      <c r="AT82" s="380">
        <v>0</v>
      </c>
      <c r="AU82" s="380">
        <v>1155854</v>
      </c>
      <c r="AV82" s="381">
        <v>6570529</v>
      </c>
      <c r="AW82" s="380">
        <v>2248448</v>
      </c>
      <c r="AX82" s="380">
        <v>1626116</v>
      </c>
      <c r="AY82" s="380">
        <v>1626116</v>
      </c>
      <c r="AZ82" s="380">
        <v>1069849</v>
      </c>
      <c r="BA82" s="380">
        <v>0</v>
      </c>
      <c r="BB82" s="380">
        <v>0</v>
      </c>
      <c r="BC82" s="380">
        <v>6570529</v>
      </c>
      <c r="BD82" s="379">
        <v>152045</v>
      </c>
      <c r="BE82" s="380">
        <v>43246</v>
      </c>
      <c r="BF82" s="380">
        <v>40509</v>
      </c>
      <c r="BG82" s="380">
        <v>34145</v>
      </c>
      <c r="BH82" s="380">
        <v>34145</v>
      </c>
      <c r="BI82" s="380">
        <v>0</v>
      </c>
      <c r="BJ82" s="380">
        <v>0</v>
      </c>
      <c r="BK82" s="380">
        <v>152045</v>
      </c>
      <c r="BL82" s="381">
        <v>27027</v>
      </c>
      <c r="BM82" s="380">
        <v>9009</v>
      </c>
      <c r="BN82" s="380">
        <v>9009</v>
      </c>
      <c r="BO82" s="380">
        <v>9009</v>
      </c>
      <c r="BP82" s="380">
        <v>0</v>
      </c>
      <c r="BQ82" s="380">
        <v>0</v>
      </c>
      <c r="BR82" s="380">
        <v>0</v>
      </c>
      <c r="BS82" s="380">
        <v>27027</v>
      </c>
      <c r="BT82" s="379">
        <v>140162</v>
      </c>
      <c r="BU82" s="380">
        <v>35804</v>
      </c>
      <c r="BV82" s="380">
        <v>35804</v>
      </c>
      <c r="BW82" s="380">
        <v>35804</v>
      </c>
      <c r="BX82" s="380">
        <v>32749</v>
      </c>
      <c r="BY82" s="380">
        <v>0</v>
      </c>
      <c r="BZ82" s="380">
        <v>0</v>
      </c>
      <c r="CA82" s="380">
        <v>140162</v>
      </c>
      <c r="CB82" s="381">
        <v>39948.125580540007</v>
      </c>
      <c r="CC82" s="380">
        <v>24075</v>
      </c>
      <c r="CD82" s="380">
        <v>15873</v>
      </c>
      <c r="CE82" s="380">
        <v>0</v>
      </c>
      <c r="CF82" s="380">
        <v>0</v>
      </c>
      <c r="CG82" s="380">
        <v>0</v>
      </c>
      <c r="CH82" s="380">
        <v>0</v>
      </c>
      <c r="CI82" s="380">
        <v>39948.125580540007</v>
      </c>
    </row>
    <row r="83" spans="1:87">
      <c r="A83" s="374">
        <v>30900</v>
      </c>
      <c r="B83" s="375" t="s">
        <v>437</v>
      </c>
      <c r="C83" s="381">
        <v>-4902144</v>
      </c>
      <c r="D83" s="380">
        <v>-3379468</v>
      </c>
      <c r="E83" s="380">
        <v>-3267484</v>
      </c>
      <c r="F83" s="380">
        <v>-1983526</v>
      </c>
      <c r="G83" s="380">
        <v>0</v>
      </c>
      <c r="H83" s="380">
        <v>0</v>
      </c>
      <c r="I83" s="380">
        <v>-13532622</v>
      </c>
      <c r="J83" s="446">
        <v>30409874</v>
      </c>
      <c r="K83" s="447">
        <v>35819328</v>
      </c>
      <c r="L83" s="447">
        <v>25991819</v>
      </c>
      <c r="M83" s="447">
        <v>25032191</v>
      </c>
      <c r="N83" s="447">
        <v>37361298</v>
      </c>
      <c r="O83" s="446">
        <v>2668906.658115</v>
      </c>
      <c r="P83" s="447">
        <v>1750227.4000000004</v>
      </c>
      <c r="Q83" s="447">
        <v>918679.25811499963</v>
      </c>
      <c r="R83" s="448">
        <v>6.2899999999999998E-2</v>
      </c>
      <c r="S83" s="449">
        <v>1.2805855000000001E-3</v>
      </c>
      <c r="T83" s="450">
        <v>30409874</v>
      </c>
      <c r="U83" s="450">
        <v>27825554.848966621</v>
      </c>
      <c r="V83" s="451">
        <v>1.0928757455174107</v>
      </c>
      <c r="W83" s="451">
        <v>0.10581979340616332</v>
      </c>
      <c r="X83" s="379">
        <v>0</v>
      </c>
      <c r="Y83" s="380">
        <v>0</v>
      </c>
      <c r="Z83" s="380">
        <v>0</v>
      </c>
      <c r="AA83" s="380">
        <v>0</v>
      </c>
      <c r="AB83" s="380">
        <v>0</v>
      </c>
      <c r="AC83" s="380">
        <v>0</v>
      </c>
      <c r="AD83" s="380">
        <v>0</v>
      </c>
      <c r="AE83" s="380">
        <v>0</v>
      </c>
      <c r="AF83" s="381">
        <v>2601506</v>
      </c>
      <c r="AG83" s="381">
        <v>1066229</v>
      </c>
      <c r="AH83" s="381">
        <v>865951</v>
      </c>
      <c r="AI83" s="381">
        <v>384507</v>
      </c>
      <c r="AJ83" s="381">
        <v>284819</v>
      </c>
      <c r="AK83" s="381">
        <v>0</v>
      </c>
      <c r="AL83" s="381">
        <v>0</v>
      </c>
      <c r="AM83" s="380">
        <v>2601506</v>
      </c>
      <c r="AN83" s="379">
        <v>2434706</v>
      </c>
      <c r="AO83" s="380">
        <v>803421</v>
      </c>
      <c r="AP83" s="380">
        <v>803421</v>
      </c>
      <c r="AQ83" s="380">
        <v>413932</v>
      </c>
      <c r="AR83" s="380">
        <v>413932</v>
      </c>
      <c r="AS83" s="380">
        <v>0</v>
      </c>
      <c r="AT83" s="380">
        <v>0</v>
      </c>
      <c r="AU83" s="380">
        <v>2434706</v>
      </c>
      <c r="AV83" s="381">
        <v>13840250</v>
      </c>
      <c r="AW83" s="380">
        <v>4736160</v>
      </c>
      <c r="AX83" s="380">
        <v>3425273</v>
      </c>
      <c r="AY83" s="380">
        <v>3425273</v>
      </c>
      <c r="AZ83" s="380">
        <v>2253544</v>
      </c>
      <c r="BA83" s="380">
        <v>0</v>
      </c>
      <c r="BB83" s="380">
        <v>0</v>
      </c>
      <c r="BC83" s="380">
        <v>13840250</v>
      </c>
      <c r="BD83" s="379">
        <v>320268</v>
      </c>
      <c r="BE83" s="380">
        <v>91095</v>
      </c>
      <c r="BF83" s="380">
        <v>85329</v>
      </c>
      <c r="BG83" s="380">
        <v>71922</v>
      </c>
      <c r="BH83" s="380">
        <v>71922</v>
      </c>
      <c r="BI83" s="380">
        <v>0</v>
      </c>
      <c r="BJ83" s="380">
        <v>0</v>
      </c>
      <c r="BK83" s="380">
        <v>320268</v>
      </c>
      <c r="BL83" s="381">
        <v>56934</v>
      </c>
      <c r="BM83" s="380">
        <v>18978</v>
      </c>
      <c r="BN83" s="380">
        <v>18978</v>
      </c>
      <c r="BO83" s="380">
        <v>18978</v>
      </c>
      <c r="BP83" s="380">
        <v>0</v>
      </c>
      <c r="BQ83" s="380">
        <v>0</v>
      </c>
      <c r="BR83" s="380">
        <v>0</v>
      </c>
      <c r="BS83" s="380">
        <v>56934</v>
      </c>
      <c r="BT83" s="379">
        <v>295240</v>
      </c>
      <c r="BU83" s="380">
        <v>75419</v>
      </c>
      <c r="BV83" s="380">
        <v>75419</v>
      </c>
      <c r="BW83" s="380">
        <v>75419</v>
      </c>
      <c r="BX83" s="380">
        <v>68983</v>
      </c>
      <c r="BY83" s="380">
        <v>0</v>
      </c>
      <c r="BZ83" s="380">
        <v>0</v>
      </c>
      <c r="CA83" s="380">
        <v>295240</v>
      </c>
      <c r="CB83" s="381">
        <v>84147.260399145001</v>
      </c>
      <c r="CC83" s="380">
        <v>50712</v>
      </c>
      <c r="CD83" s="380">
        <v>33435</v>
      </c>
      <c r="CE83" s="380">
        <v>0</v>
      </c>
      <c r="CF83" s="380">
        <v>0</v>
      </c>
      <c r="CG83" s="380">
        <v>0</v>
      </c>
      <c r="CH83" s="380">
        <v>0</v>
      </c>
      <c r="CI83" s="380">
        <v>84147.260399145001</v>
      </c>
    </row>
    <row r="84" spans="1:87">
      <c r="A84" s="374">
        <v>30905</v>
      </c>
      <c r="B84" s="375" t="s">
        <v>438</v>
      </c>
      <c r="C84" s="381">
        <v>-765532</v>
      </c>
      <c r="D84" s="380">
        <v>-591827</v>
      </c>
      <c r="E84" s="380">
        <v>-665504</v>
      </c>
      <c r="F84" s="380">
        <v>-438415</v>
      </c>
      <c r="G84" s="380">
        <v>0</v>
      </c>
      <c r="H84" s="380">
        <v>0</v>
      </c>
      <c r="I84" s="380">
        <v>-2461278</v>
      </c>
      <c r="J84" s="446">
        <v>5678782</v>
      </c>
      <c r="K84" s="447">
        <v>6688951</v>
      </c>
      <c r="L84" s="447">
        <v>4853748</v>
      </c>
      <c r="M84" s="447">
        <v>4674546</v>
      </c>
      <c r="N84" s="447">
        <v>6976900</v>
      </c>
      <c r="O84" s="446">
        <v>498395.30517900002</v>
      </c>
      <c r="P84" s="447">
        <v>382108.92</v>
      </c>
      <c r="Q84" s="447">
        <v>116286.38517900003</v>
      </c>
      <c r="R84" s="448">
        <v>6.2899999999999998E-2</v>
      </c>
      <c r="S84" s="449">
        <v>2.3913830000000001E-4</v>
      </c>
      <c r="T84" s="450">
        <v>5678782</v>
      </c>
      <c r="U84" s="450">
        <v>6074863.5930047696</v>
      </c>
      <c r="V84" s="451">
        <v>0.93479991987624889</v>
      </c>
      <c r="W84" s="451">
        <v>0.10581979340616332</v>
      </c>
      <c r="X84" s="379">
        <v>82609</v>
      </c>
      <c r="Y84" s="380">
        <v>77925</v>
      </c>
      <c r="Z84" s="380">
        <v>4684</v>
      </c>
      <c r="AA84" s="380">
        <v>0</v>
      </c>
      <c r="AB84" s="380">
        <v>0</v>
      </c>
      <c r="AC84" s="380">
        <v>0</v>
      </c>
      <c r="AD84" s="380">
        <v>0</v>
      </c>
      <c r="AE84" s="380">
        <v>82609</v>
      </c>
      <c r="AF84" s="381">
        <v>502595</v>
      </c>
      <c r="AG84" s="381">
        <v>127133</v>
      </c>
      <c r="AH84" s="381">
        <v>127133</v>
      </c>
      <c r="AI84" s="381">
        <v>127133</v>
      </c>
      <c r="AJ84" s="381">
        <v>121196</v>
      </c>
      <c r="AK84" s="381">
        <v>0</v>
      </c>
      <c r="AL84" s="381">
        <v>0</v>
      </c>
      <c r="AM84" s="380">
        <v>502595</v>
      </c>
      <c r="AN84" s="379">
        <v>454660</v>
      </c>
      <c r="AO84" s="380">
        <v>150032</v>
      </c>
      <c r="AP84" s="380">
        <v>150032</v>
      </c>
      <c r="AQ84" s="380">
        <v>77298</v>
      </c>
      <c r="AR84" s="380">
        <v>77298</v>
      </c>
      <c r="AS84" s="380">
        <v>0</v>
      </c>
      <c r="AT84" s="380">
        <v>0</v>
      </c>
      <c r="AU84" s="380">
        <v>454660</v>
      </c>
      <c r="AV84" s="381">
        <v>2584547</v>
      </c>
      <c r="AW84" s="380">
        <v>884437</v>
      </c>
      <c r="AX84" s="380">
        <v>639640</v>
      </c>
      <c r="AY84" s="380">
        <v>639640</v>
      </c>
      <c r="AZ84" s="380">
        <v>420830</v>
      </c>
      <c r="BA84" s="380">
        <v>0</v>
      </c>
      <c r="BB84" s="380">
        <v>0</v>
      </c>
      <c r="BC84" s="380">
        <v>2584547</v>
      </c>
      <c r="BD84" s="379">
        <v>59807</v>
      </c>
      <c r="BE84" s="380">
        <v>17011</v>
      </c>
      <c r="BF84" s="380">
        <v>15934</v>
      </c>
      <c r="BG84" s="380">
        <v>13431</v>
      </c>
      <c r="BH84" s="380">
        <v>13431</v>
      </c>
      <c r="BI84" s="380">
        <v>0</v>
      </c>
      <c r="BJ84" s="380">
        <v>0</v>
      </c>
      <c r="BK84" s="380">
        <v>59807</v>
      </c>
      <c r="BL84" s="381">
        <v>10632</v>
      </c>
      <c r="BM84" s="380">
        <v>3544</v>
      </c>
      <c r="BN84" s="380">
        <v>3544</v>
      </c>
      <c r="BO84" s="380">
        <v>3544</v>
      </c>
      <c r="BP84" s="380">
        <v>0</v>
      </c>
      <c r="BQ84" s="380">
        <v>0</v>
      </c>
      <c r="BR84" s="380">
        <v>0</v>
      </c>
      <c r="BS84" s="380">
        <v>10632</v>
      </c>
      <c r="BT84" s="379">
        <v>55133</v>
      </c>
      <c r="BU84" s="380">
        <v>14084</v>
      </c>
      <c r="BV84" s="380">
        <v>14084</v>
      </c>
      <c r="BW84" s="380">
        <v>14084</v>
      </c>
      <c r="BX84" s="380">
        <v>12882</v>
      </c>
      <c r="BY84" s="380">
        <v>0</v>
      </c>
      <c r="BZ84" s="380">
        <v>0</v>
      </c>
      <c r="CA84" s="380">
        <v>55133</v>
      </c>
      <c r="CB84" s="381">
        <v>15713.775301617001</v>
      </c>
      <c r="CC84" s="380">
        <v>9470</v>
      </c>
      <c r="CD84" s="380">
        <v>6244</v>
      </c>
      <c r="CE84" s="380">
        <v>0</v>
      </c>
      <c r="CF84" s="380">
        <v>0</v>
      </c>
      <c r="CG84" s="380">
        <v>0</v>
      </c>
      <c r="CH84" s="380">
        <v>0</v>
      </c>
      <c r="CI84" s="380">
        <v>15713.775301617001</v>
      </c>
    </row>
    <row r="85" spans="1:87">
      <c r="A85" s="374">
        <v>31000</v>
      </c>
      <c r="B85" s="375" t="s">
        <v>439</v>
      </c>
      <c r="C85" s="381">
        <v>-13440222</v>
      </c>
      <c r="D85" s="380">
        <v>-8655533</v>
      </c>
      <c r="E85" s="380">
        <v>-9191884</v>
      </c>
      <c r="F85" s="380">
        <v>-5150915</v>
      </c>
      <c r="G85" s="380">
        <v>0</v>
      </c>
      <c r="H85" s="380">
        <v>0</v>
      </c>
      <c r="I85" s="380">
        <v>-36438554</v>
      </c>
      <c r="J85" s="446">
        <v>100857612</v>
      </c>
      <c r="K85" s="447">
        <v>118798647</v>
      </c>
      <c r="L85" s="447">
        <v>86204657</v>
      </c>
      <c r="M85" s="447">
        <v>83021949</v>
      </c>
      <c r="N85" s="447">
        <v>123912756</v>
      </c>
      <c r="O85" s="446">
        <v>8851715.4771090001</v>
      </c>
      <c r="P85" s="447">
        <v>5073111.53</v>
      </c>
      <c r="Q85" s="447">
        <v>3778603.9471089998</v>
      </c>
      <c r="R85" s="448">
        <v>6.2899999999999998E-2</v>
      </c>
      <c r="S85" s="449">
        <v>4.2471992999999998E-3</v>
      </c>
      <c r="T85" s="450">
        <v>100857612</v>
      </c>
      <c r="U85" s="450">
        <v>80653601.430842608</v>
      </c>
      <c r="V85" s="451">
        <v>1.2505035139253089</v>
      </c>
      <c r="W85" s="451">
        <v>0.10581979340616332</v>
      </c>
      <c r="X85" s="379">
        <v>4261232</v>
      </c>
      <c r="Y85" s="380">
        <v>1065308</v>
      </c>
      <c r="Z85" s="380">
        <v>1065308</v>
      </c>
      <c r="AA85" s="380">
        <v>1065308</v>
      </c>
      <c r="AB85" s="380">
        <v>1065308</v>
      </c>
      <c r="AC85" s="380">
        <v>0</v>
      </c>
      <c r="AD85" s="380">
        <v>0</v>
      </c>
      <c r="AE85" s="380">
        <v>4261232</v>
      </c>
      <c r="AF85" s="381">
        <v>4445569</v>
      </c>
      <c r="AG85" s="381">
        <v>1783306</v>
      </c>
      <c r="AH85" s="381">
        <v>1384493</v>
      </c>
      <c r="AI85" s="381">
        <v>695490</v>
      </c>
      <c r="AJ85" s="381">
        <v>582280</v>
      </c>
      <c r="AK85" s="381">
        <v>0</v>
      </c>
      <c r="AL85" s="381">
        <v>0</v>
      </c>
      <c r="AM85" s="380">
        <v>4445569</v>
      </c>
      <c r="AN85" s="379">
        <v>8074962</v>
      </c>
      <c r="AO85" s="380">
        <v>2664631</v>
      </c>
      <c r="AP85" s="380">
        <v>2664631</v>
      </c>
      <c r="AQ85" s="380">
        <v>1372851</v>
      </c>
      <c r="AR85" s="380">
        <v>1372851</v>
      </c>
      <c r="AS85" s="380">
        <v>0</v>
      </c>
      <c r="AT85" s="380">
        <v>0</v>
      </c>
      <c r="AU85" s="380">
        <v>8074962</v>
      </c>
      <c r="AV85" s="381">
        <v>45902674</v>
      </c>
      <c r="AW85" s="380">
        <v>15707983</v>
      </c>
      <c r="AX85" s="380">
        <v>11360286</v>
      </c>
      <c r="AY85" s="380">
        <v>11360286</v>
      </c>
      <c r="AZ85" s="380">
        <v>7474120</v>
      </c>
      <c r="BA85" s="380">
        <v>0</v>
      </c>
      <c r="BB85" s="380">
        <v>0</v>
      </c>
      <c r="BC85" s="380">
        <v>45902674</v>
      </c>
      <c r="BD85" s="379">
        <v>1062207</v>
      </c>
      <c r="BE85" s="380">
        <v>302126</v>
      </c>
      <c r="BF85" s="380">
        <v>283003</v>
      </c>
      <c r="BG85" s="380">
        <v>238539</v>
      </c>
      <c r="BH85" s="380">
        <v>238539</v>
      </c>
      <c r="BI85" s="380">
        <v>0</v>
      </c>
      <c r="BJ85" s="380">
        <v>0</v>
      </c>
      <c r="BK85" s="380">
        <v>1062207</v>
      </c>
      <c r="BL85" s="381">
        <v>188823</v>
      </c>
      <c r="BM85" s="380">
        <v>62941</v>
      </c>
      <c r="BN85" s="380">
        <v>62941</v>
      </c>
      <c r="BO85" s="380">
        <v>62941</v>
      </c>
      <c r="BP85" s="380">
        <v>0</v>
      </c>
      <c r="BQ85" s="380">
        <v>0</v>
      </c>
      <c r="BR85" s="380">
        <v>0</v>
      </c>
      <c r="BS85" s="380">
        <v>188823</v>
      </c>
      <c r="BT85" s="379">
        <v>979194</v>
      </c>
      <c r="BU85" s="380">
        <v>250135</v>
      </c>
      <c r="BV85" s="380">
        <v>250135</v>
      </c>
      <c r="BW85" s="380">
        <v>250135</v>
      </c>
      <c r="BX85" s="380">
        <v>228788</v>
      </c>
      <c r="BY85" s="380">
        <v>0</v>
      </c>
      <c r="BZ85" s="380">
        <v>0</v>
      </c>
      <c r="CA85" s="380">
        <v>979194</v>
      </c>
      <c r="CB85" s="381">
        <v>279083.42353100696</v>
      </c>
      <c r="CC85" s="380">
        <v>168193</v>
      </c>
      <c r="CD85" s="380">
        <v>110891</v>
      </c>
      <c r="CE85" s="380">
        <v>0</v>
      </c>
      <c r="CF85" s="380">
        <v>0</v>
      </c>
      <c r="CG85" s="380">
        <v>0</v>
      </c>
      <c r="CH85" s="380">
        <v>0</v>
      </c>
      <c r="CI85" s="380">
        <v>279083.42353100696</v>
      </c>
    </row>
    <row r="86" spans="1:87">
      <c r="A86" s="374">
        <v>31005</v>
      </c>
      <c r="B86" s="375" t="s">
        <v>440</v>
      </c>
      <c r="C86" s="381">
        <v>-1100668</v>
      </c>
      <c r="D86" s="380">
        <v>-693710</v>
      </c>
      <c r="E86" s="380">
        <v>-790934</v>
      </c>
      <c r="F86" s="380">
        <v>-332337</v>
      </c>
      <c r="G86" s="380">
        <v>0</v>
      </c>
      <c r="H86" s="380">
        <v>0</v>
      </c>
      <c r="I86" s="380">
        <v>-2917649</v>
      </c>
      <c r="J86" s="446">
        <v>9252248</v>
      </c>
      <c r="K86" s="447">
        <v>10898083</v>
      </c>
      <c r="L86" s="447">
        <v>7908049</v>
      </c>
      <c r="M86" s="447">
        <v>7616080</v>
      </c>
      <c r="N86" s="447">
        <v>11367229</v>
      </c>
      <c r="O86" s="446">
        <v>812018.73060000001</v>
      </c>
      <c r="P86" s="447">
        <v>518388.10000000003</v>
      </c>
      <c r="Q86" s="447">
        <v>293630.63059999997</v>
      </c>
      <c r="R86" s="448">
        <v>6.2899999999999998E-2</v>
      </c>
      <c r="S86" s="449">
        <v>3.8962000000000003E-4</v>
      </c>
      <c r="T86" s="450">
        <v>9252248</v>
      </c>
      <c r="U86" s="450">
        <v>8241464.2289348179</v>
      </c>
      <c r="V86" s="451">
        <v>1.1226461394464879</v>
      </c>
      <c r="W86" s="451">
        <v>0.10581979340616332</v>
      </c>
      <c r="X86" s="379">
        <v>737988</v>
      </c>
      <c r="Y86" s="380">
        <v>184497</v>
      </c>
      <c r="Z86" s="380">
        <v>184497</v>
      </c>
      <c r="AA86" s="380">
        <v>184497</v>
      </c>
      <c r="AB86" s="380">
        <v>184497</v>
      </c>
      <c r="AC86" s="380">
        <v>0</v>
      </c>
      <c r="AD86" s="380">
        <v>0</v>
      </c>
      <c r="AE86" s="380">
        <v>737988</v>
      </c>
      <c r="AF86" s="381">
        <v>329829</v>
      </c>
      <c r="AG86" s="381">
        <v>118082</v>
      </c>
      <c r="AH86" s="381">
        <v>113466</v>
      </c>
      <c r="AI86" s="381">
        <v>98281</v>
      </c>
      <c r="AJ86" s="381">
        <v>0</v>
      </c>
      <c r="AK86" s="381">
        <v>0</v>
      </c>
      <c r="AL86" s="381">
        <v>0</v>
      </c>
      <c r="AM86" s="380">
        <v>329829</v>
      </c>
      <c r="AN86" s="379">
        <v>740763</v>
      </c>
      <c r="AO86" s="380">
        <v>244442</v>
      </c>
      <c r="AP86" s="380">
        <v>244442</v>
      </c>
      <c r="AQ86" s="380">
        <v>125939</v>
      </c>
      <c r="AR86" s="380">
        <v>125939</v>
      </c>
      <c r="AS86" s="380">
        <v>0</v>
      </c>
      <c r="AT86" s="380">
        <v>0</v>
      </c>
      <c r="AU86" s="380">
        <v>740763</v>
      </c>
      <c r="AV86" s="381">
        <v>4210916</v>
      </c>
      <c r="AW86" s="380">
        <v>1440984</v>
      </c>
      <c r="AX86" s="380">
        <v>1042144</v>
      </c>
      <c r="AY86" s="380">
        <v>1042144</v>
      </c>
      <c r="AZ86" s="380">
        <v>685644</v>
      </c>
      <c r="BA86" s="380">
        <v>0</v>
      </c>
      <c r="BB86" s="380">
        <v>0</v>
      </c>
      <c r="BC86" s="380">
        <v>4210916</v>
      </c>
      <c r="BD86" s="379">
        <v>97443</v>
      </c>
      <c r="BE86" s="380">
        <v>27716</v>
      </c>
      <c r="BF86" s="380">
        <v>25961</v>
      </c>
      <c r="BG86" s="380">
        <v>21883</v>
      </c>
      <c r="BH86" s="380">
        <v>21883</v>
      </c>
      <c r="BI86" s="380">
        <v>0</v>
      </c>
      <c r="BJ86" s="380">
        <v>0</v>
      </c>
      <c r="BK86" s="380">
        <v>97443</v>
      </c>
      <c r="BL86" s="381">
        <v>17322</v>
      </c>
      <c r="BM86" s="380">
        <v>5774</v>
      </c>
      <c r="BN86" s="380">
        <v>5774</v>
      </c>
      <c r="BO86" s="380">
        <v>5774</v>
      </c>
      <c r="BP86" s="380">
        <v>0</v>
      </c>
      <c r="BQ86" s="380">
        <v>0</v>
      </c>
      <c r="BR86" s="380">
        <v>0</v>
      </c>
      <c r="BS86" s="380">
        <v>17322</v>
      </c>
      <c r="BT86" s="379">
        <v>89827</v>
      </c>
      <c r="BU86" s="380">
        <v>22946</v>
      </c>
      <c r="BV86" s="380">
        <v>22946</v>
      </c>
      <c r="BW86" s="380">
        <v>22946</v>
      </c>
      <c r="BX86" s="380">
        <v>20988</v>
      </c>
      <c r="BY86" s="380">
        <v>0</v>
      </c>
      <c r="BZ86" s="380">
        <v>0</v>
      </c>
      <c r="CA86" s="380">
        <v>89827</v>
      </c>
      <c r="CB86" s="381">
        <v>25601.926303800003</v>
      </c>
      <c r="CC86" s="380">
        <v>15429</v>
      </c>
      <c r="CD86" s="380">
        <v>10173</v>
      </c>
      <c r="CE86" s="380">
        <v>0</v>
      </c>
      <c r="CF86" s="380">
        <v>0</v>
      </c>
      <c r="CG86" s="380">
        <v>0</v>
      </c>
      <c r="CH86" s="380">
        <v>0</v>
      </c>
      <c r="CI86" s="380">
        <v>25601.926303800003</v>
      </c>
    </row>
    <row r="87" spans="1:87">
      <c r="A87" s="374">
        <v>31100</v>
      </c>
      <c r="B87" s="375" t="s">
        <v>441</v>
      </c>
      <c r="C87" s="381">
        <v>-30039429</v>
      </c>
      <c r="D87" s="380">
        <v>-20980889</v>
      </c>
      <c r="E87" s="380">
        <v>-22025424</v>
      </c>
      <c r="F87" s="380">
        <v>-13472641</v>
      </c>
      <c r="G87" s="380">
        <v>0</v>
      </c>
      <c r="H87" s="380">
        <v>0</v>
      </c>
      <c r="I87" s="380">
        <v>-86518383</v>
      </c>
      <c r="J87" s="446">
        <v>197481505</v>
      </c>
      <c r="K87" s="447">
        <v>232610460</v>
      </c>
      <c r="L87" s="447">
        <v>168790685</v>
      </c>
      <c r="M87" s="447">
        <v>162558870</v>
      </c>
      <c r="N87" s="447">
        <v>242624003</v>
      </c>
      <c r="O87" s="446">
        <v>17331860.795102999</v>
      </c>
      <c r="P87" s="447">
        <v>10002543.499999998</v>
      </c>
      <c r="Q87" s="447">
        <v>7329317.2951030005</v>
      </c>
      <c r="R87" s="448">
        <v>6.2899999999999998E-2</v>
      </c>
      <c r="S87" s="449">
        <v>8.3161130999999996E-3</v>
      </c>
      <c r="T87" s="450">
        <v>197481505</v>
      </c>
      <c r="U87" s="450">
        <v>159022949.12559617</v>
      </c>
      <c r="V87" s="451">
        <v>1.2418428037328706</v>
      </c>
      <c r="W87" s="451">
        <v>0.10581979340616332</v>
      </c>
      <c r="X87" s="379">
        <v>0</v>
      </c>
      <c r="Y87" s="380">
        <v>0</v>
      </c>
      <c r="Z87" s="380">
        <v>0</v>
      </c>
      <c r="AA87" s="380">
        <v>0</v>
      </c>
      <c r="AB87" s="380">
        <v>0</v>
      </c>
      <c r="AC87" s="380">
        <v>0</v>
      </c>
      <c r="AD87" s="380">
        <v>0</v>
      </c>
      <c r="AE87" s="380">
        <v>0</v>
      </c>
      <c r="AF87" s="381">
        <v>15531798</v>
      </c>
      <c r="AG87" s="381">
        <v>5129024</v>
      </c>
      <c r="AH87" s="381">
        <v>4658129</v>
      </c>
      <c r="AI87" s="381">
        <v>3303393</v>
      </c>
      <c r="AJ87" s="381">
        <v>2441252</v>
      </c>
      <c r="AK87" s="381">
        <v>0</v>
      </c>
      <c r="AL87" s="381">
        <v>0</v>
      </c>
      <c r="AM87" s="380">
        <v>15531798</v>
      </c>
      <c r="AN87" s="379">
        <v>15810960</v>
      </c>
      <c r="AO87" s="380">
        <v>5217407</v>
      </c>
      <c r="AP87" s="380">
        <v>5217407</v>
      </c>
      <c r="AQ87" s="380">
        <v>2688073</v>
      </c>
      <c r="AR87" s="380">
        <v>2688073</v>
      </c>
      <c r="AS87" s="380">
        <v>0</v>
      </c>
      <c r="AT87" s="380">
        <v>0</v>
      </c>
      <c r="AU87" s="380">
        <v>15810960</v>
      </c>
      <c r="AV87" s="381">
        <v>89878483</v>
      </c>
      <c r="AW87" s="380">
        <v>30756588</v>
      </c>
      <c r="AX87" s="380">
        <v>22243699</v>
      </c>
      <c r="AY87" s="380">
        <v>22243699</v>
      </c>
      <c r="AZ87" s="380">
        <v>14634497</v>
      </c>
      <c r="BA87" s="380">
        <v>0</v>
      </c>
      <c r="BB87" s="380">
        <v>0</v>
      </c>
      <c r="BC87" s="380">
        <v>89878483</v>
      </c>
      <c r="BD87" s="379">
        <v>2079824</v>
      </c>
      <c r="BE87" s="380">
        <v>591570</v>
      </c>
      <c r="BF87" s="380">
        <v>554126</v>
      </c>
      <c r="BG87" s="380">
        <v>467064</v>
      </c>
      <c r="BH87" s="380">
        <v>467064</v>
      </c>
      <c r="BI87" s="380">
        <v>0</v>
      </c>
      <c r="BJ87" s="380">
        <v>0</v>
      </c>
      <c r="BK87" s="380">
        <v>2079824</v>
      </c>
      <c r="BL87" s="381">
        <v>369720</v>
      </c>
      <c r="BM87" s="380">
        <v>123240</v>
      </c>
      <c r="BN87" s="380">
        <v>123240</v>
      </c>
      <c r="BO87" s="380">
        <v>123240</v>
      </c>
      <c r="BP87" s="380">
        <v>0</v>
      </c>
      <c r="BQ87" s="380">
        <v>0</v>
      </c>
      <c r="BR87" s="380">
        <v>0</v>
      </c>
      <c r="BS87" s="380">
        <v>369720</v>
      </c>
      <c r="BT87" s="379">
        <v>1917284</v>
      </c>
      <c r="BU87" s="380">
        <v>489771</v>
      </c>
      <c r="BV87" s="380">
        <v>489771</v>
      </c>
      <c r="BW87" s="380">
        <v>489771</v>
      </c>
      <c r="BX87" s="380">
        <v>447972</v>
      </c>
      <c r="BY87" s="380">
        <v>0</v>
      </c>
      <c r="BZ87" s="380">
        <v>0</v>
      </c>
      <c r="CA87" s="380">
        <v>1917284</v>
      </c>
      <c r="CB87" s="381">
        <v>546451.708639869</v>
      </c>
      <c r="CC87" s="380">
        <v>329325</v>
      </c>
      <c r="CD87" s="380">
        <v>217126</v>
      </c>
      <c r="CE87" s="380">
        <v>0</v>
      </c>
      <c r="CF87" s="380">
        <v>0</v>
      </c>
      <c r="CG87" s="380">
        <v>0</v>
      </c>
      <c r="CH87" s="380">
        <v>0</v>
      </c>
      <c r="CI87" s="380">
        <v>546451.708639869</v>
      </c>
    </row>
    <row r="88" spans="1:87">
      <c r="A88" s="374">
        <v>31101</v>
      </c>
      <c r="B88" s="375" t="s">
        <v>442</v>
      </c>
      <c r="C88" s="381">
        <v>-208757</v>
      </c>
      <c r="D88" s="380">
        <v>-136509</v>
      </c>
      <c r="E88" s="380">
        <v>-98539</v>
      </c>
      <c r="F88" s="380">
        <v>-34286</v>
      </c>
      <c r="G88" s="380">
        <v>0</v>
      </c>
      <c r="H88" s="380">
        <v>0</v>
      </c>
      <c r="I88" s="380">
        <v>-478091</v>
      </c>
      <c r="J88" s="446">
        <v>1320232</v>
      </c>
      <c r="K88" s="447">
        <v>1555082</v>
      </c>
      <c r="L88" s="447">
        <v>1128424</v>
      </c>
      <c r="M88" s="447">
        <v>1086762</v>
      </c>
      <c r="N88" s="447">
        <v>1622026</v>
      </c>
      <c r="O88" s="446">
        <v>115869.499893</v>
      </c>
      <c r="P88" s="447">
        <v>96360.62000000001</v>
      </c>
      <c r="Q88" s="447">
        <v>19508.87989299999</v>
      </c>
      <c r="R88" s="448">
        <v>6.2899999999999998E-2</v>
      </c>
      <c r="S88" s="449">
        <v>5.5596100000000001E-5</v>
      </c>
      <c r="T88" s="450">
        <v>1320232</v>
      </c>
      <c r="U88" s="450">
        <v>1531965.3418124008</v>
      </c>
      <c r="V88" s="451">
        <v>0.86178973111630031</v>
      </c>
      <c r="W88" s="451">
        <v>0.10581979340616332</v>
      </c>
      <c r="X88" s="379">
        <v>157852</v>
      </c>
      <c r="Y88" s="380">
        <v>39463</v>
      </c>
      <c r="Z88" s="380">
        <v>39463</v>
      </c>
      <c r="AA88" s="380">
        <v>39463</v>
      </c>
      <c r="AB88" s="380">
        <v>39463</v>
      </c>
      <c r="AC88" s="380">
        <v>0</v>
      </c>
      <c r="AD88" s="380">
        <v>0</v>
      </c>
      <c r="AE88" s="380">
        <v>157852</v>
      </c>
      <c r="AF88" s="381">
        <v>161373</v>
      </c>
      <c r="AG88" s="381">
        <v>81685</v>
      </c>
      <c r="AH88" s="381">
        <v>66849</v>
      </c>
      <c r="AI88" s="381">
        <v>12839</v>
      </c>
      <c r="AJ88" s="381">
        <v>0</v>
      </c>
      <c r="AK88" s="381">
        <v>0</v>
      </c>
      <c r="AL88" s="381">
        <v>0</v>
      </c>
      <c r="AM88" s="380">
        <v>161373</v>
      </c>
      <c r="AN88" s="379">
        <v>105702</v>
      </c>
      <c r="AO88" s="380">
        <v>34880</v>
      </c>
      <c r="AP88" s="380">
        <v>34880</v>
      </c>
      <c r="AQ88" s="380">
        <v>17971</v>
      </c>
      <c r="AR88" s="380">
        <v>17971</v>
      </c>
      <c r="AS88" s="380">
        <v>0</v>
      </c>
      <c r="AT88" s="380">
        <v>0</v>
      </c>
      <c r="AU88" s="380">
        <v>105702</v>
      </c>
      <c r="AV88" s="381">
        <v>600869</v>
      </c>
      <c r="AW88" s="380">
        <v>205618</v>
      </c>
      <c r="AX88" s="380">
        <v>148707</v>
      </c>
      <c r="AY88" s="380">
        <v>148707</v>
      </c>
      <c r="AZ88" s="380">
        <v>97837</v>
      </c>
      <c r="BA88" s="380">
        <v>0</v>
      </c>
      <c r="BB88" s="380">
        <v>0</v>
      </c>
      <c r="BC88" s="380">
        <v>600869</v>
      </c>
      <c r="BD88" s="379">
        <v>13904</v>
      </c>
      <c r="BE88" s="380">
        <v>3955</v>
      </c>
      <c r="BF88" s="380">
        <v>3705</v>
      </c>
      <c r="BG88" s="380">
        <v>3122</v>
      </c>
      <c r="BH88" s="380">
        <v>3122</v>
      </c>
      <c r="BI88" s="380">
        <v>0</v>
      </c>
      <c r="BJ88" s="380">
        <v>0</v>
      </c>
      <c r="BK88" s="380">
        <v>13904</v>
      </c>
      <c r="BL88" s="381">
        <v>2472</v>
      </c>
      <c r="BM88" s="380">
        <v>824</v>
      </c>
      <c r="BN88" s="380">
        <v>824</v>
      </c>
      <c r="BO88" s="380">
        <v>824</v>
      </c>
      <c r="BP88" s="380">
        <v>0</v>
      </c>
      <c r="BQ88" s="380">
        <v>0</v>
      </c>
      <c r="BR88" s="380">
        <v>0</v>
      </c>
      <c r="BS88" s="380">
        <v>2472</v>
      </c>
      <c r="BT88" s="379">
        <v>12818</v>
      </c>
      <c r="BU88" s="380">
        <v>3274</v>
      </c>
      <c r="BV88" s="380">
        <v>3274</v>
      </c>
      <c r="BW88" s="380">
        <v>3274</v>
      </c>
      <c r="BX88" s="380">
        <v>2995</v>
      </c>
      <c r="BY88" s="380">
        <v>0</v>
      </c>
      <c r="BZ88" s="380">
        <v>0</v>
      </c>
      <c r="CA88" s="380">
        <v>12818</v>
      </c>
      <c r="CB88" s="381">
        <v>3653.2191750390002</v>
      </c>
      <c r="CC88" s="380">
        <v>2202</v>
      </c>
      <c r="CD88" s="380">
        <v>1452</v>
      </c>
      <c r="CE88" s="380">
        <v>0</v>
      </c>
      <c r="CF88" s="380">
        <v>0</v>
      </c>
      <c r="CG88" s="380">
        <v>0</v>
      </c>
      <c r="CH88" s="380">
        <v>0</v>
      </c>
      <c r="CI88" s="380">
        <v>3653.2191750390002</v>
      </c>
    </row>
    <row r="89" spans="1:87">
      <c r="A89" s="374">
        <v>31102</v>
      </c>
      <c r="B89" s="375" t="s">
        <v>443</v>
      </c>
      <c r="C89" s="381">
        <v>-503782</v>
      </c>
      <c r="D89" s="380">
        <v>-371269</v>
      </c>
      <c r="E89" s="380">
        <v>-469123</v>
      </c>
      <c r="F89" s="380">
        <v>-246567</v>
      </c>
      <c r="G89" s="380">
        <v>0</v>
      </c>
      <c r="H89" s="380">
        <v>0</v>
      </c>
      <c r="I89" s="380">
        <v>-1590741</v>
      </c>
      <c r="J89" s="446">
        <v>3511689</v>
      </c>
      <c r="K89" s="447">
        <v>4136365</v>
      </c>
      <c r="L89" s="447">
        <v>3001498</v>
      </c>
      <c r="M89" s="447">
        <v>2890682</v>
      </c>
      <c r="N89" s="447">
        <v>4314430</v>
      </c>
      <c r="O89" s="446">
        <v>308201.56122599996</v>
      </c>
      <c r="P89" s="447">
        <v>158892.03</v>
      </c>
      <c r="Q89" s="447">
        <v>149309.53122599996</v>
      </c>
      <c r="R89" s="448">
        <v>6.2899999999999998E-2</v>
      </c>
      <c r="S89" s="449">
        <v>1.4788019999999999E-4</v>
      </c>
      <c r="T89" s="450">
        <v>3511689</v>
      </c>
      <c r="U89" s="450">
        <v>2526105.4054054054</v>
      </c>
      <c r="V89" s="451">
        <v>1.3901593308361659</v>
      </c>
      <c r="W89" s="451">
        <v>0.10581979340616332</v>
      </c>
      <c r="X89" s="379">
        <v>130574</v>
      </c>
      <c r="Y89" s="380">
        <v>75385</v>
      </c>
      <c r="Z89" s="380">
        <v>55189</v>
      </c>
      <c r="AA89" s="380">
        <v>0</v>
      </c>
      <c r="AB89" s="380">
        <v>0</v>
      </c>
      <c r="AC89" s="380">
        <v>0</v>
      </c>
      <c r="AD89" s="380">
        <v>0</v>
      </c>
      <c r="AE89" s="380">
        <v>130574</v>
      </c>
      <c r="AF89" s="381">
        <v>459006</v>
      </c>
      <c r="AG89" s="381">
        <v>136201</v>
      </c>
      <c r="AH89" s="381">
        <v>136201</v>
      </c>
      <c r="AI89" s="381">
        <v>136201</v>
      </c>
      <c r="AJ89" s="381">
        <v>50403</v>
      </c>
      <c r="AK89" s="381">
        <v>0</v>
      </c>
      <c r="AL89" s="381">
        <v>0</v>
      </c>
      <c r="AM89" s="380">
        <v>459006</v>
      </c>
      <c r="AN89" s="379">
        <v>281156</v>
      </c>
      <c r="AO89" s="380">
        <v>92778</v>
      </c>
      <c r="AP89" s="380">
        <v>92778</v>
      </c>
      <c r="AQ89" s="380">
        <v>47800</v>
      </c>
      <c r="AR89" s="380">
        <v>47800</v>
      </c>
      <c r="AS89" s="380">
        <v>0</v>
      </c>
      <c r="AT89" s="380">
        <v>0</v>
      </c>
      <c r="AU89" s="380">
        <v>281156</v>
      </c>
      <c r="AV89" s="381">
        <v>1598252</v>
      </c>
      <c r="AW89" s="380">
        <v>546925</v>
      </c>
      <c r="AX89" s="380">
        <v>395546</v>
      </c>
      <c r="AY89" s="380">
        <v>395546</v>
      </c>
      <c r="AZ89" s="380">
        <v>260236</v>
      </c>
      <c r="BA89" s="380">
        <v>0</v>
      </c>
      <c r="BB89" s="380">
        <v>0</v>
      </c>
      <c r="BC89" s="380">
        <v>1598252</v>
      </c>
      <c r="BD89" s="379">
        <v>36986</v>
      </c>
      <c r="BE89" s="380">
        <v>10520</v>
      </c>
      <c r="BF89" s="380">
        <v>9854</v>
      </c>
      <c r="BG89" s="380">
        <v>8306</v>
      </c>
      <c r="BH89" s="380">
        <v>8306</v>
      </c>
      <c r="BI89" s="380">
        <v>0</v>
      </c>
      <c r="BJ89" s="380">
        <v>0</v>
      </c>
      <c r="BK89" s="380">
        <v>36986</v>
      </c>
      <c r="BL89" s="381">
        <v>6573</v>
      </c>
      <c r="BM89" s="380">
        <v>2191</v>
      </c>
      <c r="BN89" s="380">
        <v>2191</v>
      </c>
      <c r="BO89" s="380">
        <v>2191</v>
      </c>
      <c r="BP89" s="380">
        <v>0</v>
      </c>
      <c r="BQ89" s="380">
        <v>0</v>
      </c>
      <c r="BR89" s="380">
        <v>0</v>
      </c>
      <c r="BS89" s="380">
        <v>6573</v>
      </c>
      <c r="BT89" s="379">
        <v>34094</v>
      </c>
      <c r="BU89" s="380">
        <v>8709</v>
      </c>
      <c r="BV89" s="380">
        <v>8709</v>
      </c>
      <c r="BW89" s="380">
        <v>8709</v>
      </c>
      <c r="BX89" s="380">
        <v>7966</v>
      </c>
      <c r="BY89" s="380">
        <v>0</v>
      </c>
      <c r="BZ89" s="380">
        <v>0</v>
      </c>
      <c r="CA89" s="380">
        <v>34094</v>
      </c>
      <c r="CB89" s="381">
        <v>9717.2064631979993</v>
      </c>
      <c r="CC89" s="380">
        <v>5856</v>
      </c>
      <c r="CD89" s="380">
        <v>3861</v>
      </c>
      <c r="CE89" s="380">
        <v>0</v>
      </c>
      <c r="CF89" s="380">
        <v>0</v>
      </c>
      <c r="CG89" s="380">
        <v>0</v>
      </c>
      <c r="CH89" s="380">
        <v>0</v>
      </c>
      <c r="CI89" s="380">
        <v>9717.2064631979993</v>
      </c>
    </row>
    <row r="90" spans="1:87">
      <c r="A90" s="374">
        <v>31105</v>
      </c>
      <c r="B90" s="375" t="s">
        <v>444</v>
      </c>
      <c r="C90" s="381">
        <v>-3929368</v>
      </c>
      <c r="D90" s="380">
        <v>-3208960</v>
      </c>
      <c r="E90" s="380">
        <v>-3346034</v>
      </c>
      <c r="F90" s="380">
        <v>-1717436</v>
      </c>
      <c r="G90" s="380">
        <v>0</v>
      </c>
      <c r="H90" s="380">
        <v>0</v>
      </c>
      <c r="I90" s="380">
        <v>-12201798</v>
      </c>
      <c r="J90" s="446">
        <v>30189316</v>
      </c>
      <c r="K90" s="447">
        <v>35559536</v>
      </c>
      <c r="L90" s="447">
        <v>25803304</v>
      </c>
      <c r="M90" s="447">
        <v>24850636</v>
      </c>
      <c r="N90" s="447">
        <v>37090322</v>
      </c>
      <c r="O90" s="446">
        <v>2649549.4670879999</v>
      </c>
      <c r="P90" s="447">
        <v>1584168.36</v>
      </c>
      <c r="Q90" s="447">
        <v>1065381.1070879998</v>
      </c>
      <c r="R90" s="448">
        <v>6.2899999999999998E-2</v>
      </c>
      <c r="S90" s="449">
        <v>1.2712976E-3</v>
      </c>
      <c r="T90" s="450">
        <v>30189316</v>
      </c>
      <c r="U90" s="450">
        <v>25185506.518282991</v>
      </c>
      <c r="V90" s="451">
        <v>1.1986781357001726</v>
      </c>
      <c r="W90" s="451">
        <v>0.10581979340616332</v>
      </c>
      <c r="X90" s="379">
        <v>969395</v>
      </c>
      <c r="Y90" s="380">
        <v>686648</v>
      </c>
      <c r="Z90" s="380">
        <v>94249</v>
      </c>
      <c r="AA90" s="380">
        <v>94249</v>
      </c>
      <c r="AB90" s="380">
        <v>94249</v>
      </c>
      <c r="AC90" s="380">
        <v>0</v>
      </c>
      <c r="AD90" s="380">
        <v>0</v>
      </c>
      <c r="AE90" s="380">
        <v>969395</v>
      </c>
      <c r="AF90" s="381">
        <v>2319359</v>
      </c>
      <c r="AG90" s="381">
        <v>807922</v>
      </c>
      <c r="AH90" s="381">
        <v>807922</v>
      </c>
      <c r="AI90" s="381">
        <v>578216</v>
      </c>
      <c r="AJ90" s="381">
        <v>125299</v>
      </c>
      <c r="AK90" s="381">
        <v>0</v>
      </c>
      <c r="AL90" s="381">
        <v>0</v>
      </c>
      <c r="AM90" s="380">
        <v>2319359</v>
      </c>
      <c r="AN90" s="379">
        <v>2417047</v>
      </c>
      <c r="AO90" s="380">
        <v>797593</v>
      </c>
      <c r="AP90" s="380">
        <v>797593</v>
      </c>
      <c r="AQ90" s="380">
        <v>410930</v>
      </c>
      <c r="AR90" s="380">
        <v>410930</v>
      </c>
      <c r="AS90" s="380">
        <v>0</v>
      </c>
      <c r="AT90" s="380">
        <v>0</v>
      </c>
      <c r="AU90" s="380">
        <v>2417047</v>
      </c>
      <c r="AV90" s="381">
        <v>13739868</v>
      </c>
      <c r="AW90" s="380">
        <v>4701809</v>
      </c>
      <c r="AX90" s="380">
        <v>3400430</v>
      </c>
      <c r="AY90" s="380">
        <v>3400430</v>
      </c>
      <c r="AZ90" s="380">
        <v>2237199</v>
      </c>
      <c r="BA90" s="380">
        <v>0</v>
      </c>
      <c r="BB90" s="380">
        <v>0</v>
      </c>
      <c r="BC90" s="380">
        <v>13739868</v>
      </c>
      <c r="BD90" s="379">
        <v>317946</v>
      </c>
      <c r="BE90" s="380">
        <v>90434</v>
      </c>
      <c r="BF90" s="380">
        <v>84710</v>
      </c>
      <c r="BG90" s="380">
        <v>71401</v>
      </c>
      <c r="BH90" s="380">
        <v>71401</v>
      </c>
      <c r="BI90" s="380">
        <v>0</v>
      </c>
      <c r="BJ90" s="380">
        <v>0</v>
      </c>
      <c r="BK90" s="380">
        <v>317946</v>
      </c>
      <c r="BL90" s="381">
        <v>56520</v>
      </c>
      <c r="BM90" s="380">
        <v>18840</v>
      </c>
      <c r="BN90" s="380">
        <v>18840</v>
      </c>
      <c r="BO90" s="380">
        <v>18840</v>
      </c>
      <c r="BP90" s="380">
        <v>0</v>
      </c>
      <c r="BQ90" s="380">
        <v>0</v>
      </c>
      <c r="BR90" s="380">
        <v>0</v>
      </c>
      <c r="BS90" s="380">
        <v>56520</v>
      </c>
      <c r="BT90" s="379">
        <v>293098</v>
      </c>
      <c r="BU90" s="380">
        <v>74872</v>
      </c>
      <c r="BV90" s="380">
        <v>74872</v>
      </c>
      <c r="BW90" s="380">
        <v>74872</v>
      </c>
      <c r="BX90" s="380">
        <v>68482</v>
      </c>
      <c r="BY90" s="380">
        <v>0</v>
      </c>
      <c r="BZ90" s="380">
        <v>0</v>
      </c>
      <c r="CA90" s="380">
        <v>293098</v>
      </c>
      <c r="CB90" s="381">
        <v>83536.952583024002</v>
      </c>
      <c r="CC90" s="380">
        <v>50344</v>
      </c>
      <c r="CD90" s="380">
        <v>33192</v>
      </c>
      <c r="CE90" s="380">
        <v>0</v>
      </c>
      <c r="CF90" s="380">
        <v>0</v>
      </c>
      <c r="CG90" s="380">
        <v>0</v>
      </c>
      <c r="CH90" s="380">
        <v>0</v>
      </c>
      <c r="CI90" s="380">
        <v>83536.952583024002</v>
      </c>
    </row>
    <row r="91" spans="1:87">
      <c r="A91" s="374">
        <v>31110</v>
      </c>
      <c r="B91" s="375" t="s">
        <v>445</v>
      </c>
      <c r="C91" s="381">
        <v>-6573152</v>
      </c>
      <c r="D91" s="380">
        <v>-4602555</v>
      </c>
      <c r="E91" s="380">
        <v>-5452330</v>
      </c>
      <c r="F91" s="380">
        <v>-3462705</v>
      </c>
      <c r="G91" s="380">
        <v>0</v>
      </c>
      <c r="H91" s="380">
        <v>0</v>
      </c>
      <c r="I91" s="380">
        <v>-20090742</v>
      </c>
      <c r="J91" s="446">
        <v>47884123</v>
      </c>
      <c r="K91" s="447">
        <v>56401980</v>
      </c>
      <c r="L91" s="447">
        <v>40927346</v>
      </c>
      <c r="M91" s="447">
        <v>39416293</v>
      </c>
      <c r="N91" s="447">
        <v>58830004</v>
      </c>
      <c r="O91" s="446">
        <v>4202524.9729169998</v>
      </c>
      <c r="P91" s="447">
        <v>2326984.5499999998</v>
      </c>
      <c r="Q91" s="447">
        <v>1875540.422917</v>
      </c>
      <c r="R91" s="448">
        <v>6.2899999999999998E-2</v>
      </c>
      <c r="S91" s="449">
        <v>2.0164408999999999E-3</v>
      </c>
      <c r="T91" s="450">
        <v>47884123</v>
      </c>
      <c r="U91" s="450">
        <v>36994984.896661364</v>
      </c>
      <c r="V91" s="451">
        <v>1.2943409257702208</v>
      </c>
      <c r="W91" s="451">
        <v>0.10581979340616332</v>
      </c>
      <c r="X91" s="379">
        <v>647712</v>
      </c>
      <c r="Y91" s="380">
        <v>379698</v>
      </c>
      <c r="Z91" s="380">
        <v>268014</v>
      </c>
      <c r="AA91" s="380">
        <v>0</v>
      </c>
      <c r="AB91" s="380">
        <v>0</v>
      </c>
      <c r="AC91" s="380">
        <v>0</v>
      </c>
      <c r="AD91" s="380">
        <v>0</v>
      </c>
      <c r="AE91" s="380">
        <v>647712</v>
      </c>
      <c r="AF91" s="381">
        <v>3526055</v>
      </c>
      <c r="AG91" s="381">
        <v>912725</v>
      </c>
      <c r="AH91" s="381">
        <v>912725</v>
      </c>
      <c r="AI91" s="381">
        <v>912725</v>
      </c>
      <c r="AJ91" s="381">
        <v>787880</v>
      </c>
      <c r="AK91" s="381">
        <v>0</v>
      </c>
      <c r="AL91" s="381">
        <v>0</v>
      </c>
      <c r="AM91" s="380">
        <v>3526055</v>
      </c>
      <c r="AN91" s="379">
        <v>3833746</v>
      </c>
      <c r="AO91" s="380">
        <v>1265085</v>
      </c>
      <c r="AP91" s="380">
        <v>1265085</v>
      </c>
      <c r="AQ91" s="380">
        <v>651788</v>
      </c>
      <c r="AR91" s="380">
        <v>651788</v>
      </c>
      <c r="AS91" s="380">
        <v>0</v>
      </c>
      <c r="AT91" s="380">
        <v>0</v>
      </c>
      <c r="AU91" s="380">
        <v>3833746</v>
      </c>
      <c r="AV91" s="381">
        <v>21793192</v>
      </c>
      <c r="AW91" s="380">
        <v>7457672</v>
      </c>
      <c r="AX91" s="380">
        <v>5393518</v>
      </c>
      <c r="AY91" s="380">
        <v>5393518</v>
      </c>
      <c r="AZ91" s="380">
        <v>3548485</v>
      </c>
      <c r="BA91" s="380">
        <v>0</v>
      </c>
      <c r="BB91" s="380">
        <v>0</v>
      </c>
      <c r="BC91" s="380">
        <v>21793192</v>
      </c>
      <c r="BD91" s="379">
        <v>504303</v>
      </c>
      <c r="BE91" s="380">
        <v>143440</v>
      </c>
      <c r="BF91" s="380">
        <v>134361</v>
      </c>
      <c r="BG91" s="380">
        <v>113251</v>
      </c>
      <c r="BH91" s="380">
        <v>113251</v>
      </c>
      <c r="BI91" s="380">
        <v>0</v>
      </c>
      <c r="BJ91" s="380">
        <v>0</v>
      </c>
      <c r="BK91" s="380">
        <v>504303</v>
      </c>
      <c r="BL91" s="381">
        <v>89646</v>
      </c>
      <c r="BM91" s="380">
        <v>29882</v>
      </c>
      <c r="BN91" s="380">
        <v>29882</v>
      </c>
      <c r="BO91" s="380">
        <v>29882</v>
      </c>
      <c r="BP91" s="380">
        <v>0</v>
      </c>
      <c r="BQ91" s="380">
        <v>0</v>
      </c>
      <c r="BR91" s="380">
        <v>0</v>
      </c>
      <c r="BS91" s="380">
        <v>89646</v>
      </c>
      <c r="BT91" s="379">
        <v>464892</v>
      </c>
      <c r="BU91" s="380">
        <v>118757</v>
      </c>
      <c r="BV91" s="380">
        <v>118757</v>
      </c>
      <c r="BW91" s="380">
        <v>118757</v>
      </c>
      <c r="BX91" s="380">
        <v>108622</v>
      </c>
      <c r="BY91" s="380">
        <v>0</v>
      </c>
      <c r="BZ91" s="380">
        <v>0</v>
      </c>
      <c r="CA91" s="380">
        <v>464892</v>
      </c>
      <c r="CB91" s="381">
        <v>132500.31137459099</v>
      </c>
      <c r="CC91" s="380">
        <v>79853</v>
      </c>
      <c r="CD91" s="380">
        <v>52647</v>
      </c>
      <c r="CE91" s="380">
        <v>0</v>
      </c>
      <c r="CF91" s="380">
        <v>0</v>
      </c>
      <c r="CG91" s="380">
        <v>0</v>
      </c>
      <c r="CH91" s="380">
        <v>0</v>
      </c>
      <c r="CI91" s="380">
        <v>132500.31137459099</v>
      </c>
    </row>
    <row r="92" spans="1:87">
      <c r="A92" s="374">
        <v>31200</v>
      </c>
      <c r="B92" s="375" t="s">
        <v>446</v>
      </c>
      <c r="C92" s="381">
        <v>-13655675</v>
      </c>
      <c r="D92" s="380">
        <v>-8398022</v>
      </c>
      <c r="E92" s="380">
        <v>-8470532</v>
      </c>
      <c r="F92" s="380">
        <v>-5087509</v>
      </c>
      <c r="G92" s="380">
        <v>0</v>
      </c>
      <c r="H92" s="380">
        <v>0</v>
      </c>
      <c r="I92" s="380">
        <v>-35611738</v>
      </c>
      <c r="J92" s="446">
        <v>87201491</v>
      </c>
      <c r="K92" s="447">
        <v>102713310</v>
      </c>
      <c r="L92" s="447">
        <v>74532547</v>
      </c>
      <c r="M92" s="447">
        <v>71780777</v>
      </c>
      <c r="N92" s="447">
        <v>107134969</v>
      </c>
      <c r="O92" s="446">
        <v>7653193.1707049999</v>
      </c>
      <c r="P92" s="447">
        <v>4634940.97</v>
      </c>
      <c r="Q92" s="447">
        <v>3018252.2007050002</v>
      </c>
      <c r="R92" s="448">
        <v>6.2899999999999998E-2</v>
      </c>
      <c r="S92" s="449">
        <v>3.6721284999999999E-3</v>
      </c>
      <c r="T92" s="450">
        <v>87201491</v>
      </c>
      <c r="U92" s="450">
        <v>73687455.802861691</v>
      </c>
      <c r="V92" s="451">
        <v>1.1833966860423681</v>
      </c>
      <c r="W92" s="451">
        <v>0.10581979340616332</v>
      </c>
      <c r="X92" s="379">
        <v>5412694</v>
      </c>
      <c r="Y92" s="380">
        <v>1356403</v>
      </c>
      <c r="Z92" s="380">
        <v>1356403</v>
      </c>
      <c r="AA92" s="380">
        <v>1356403</v>
      </c>
      <c r="AB92" s="380">
        <v>1343485</v>
      </c>
      <c r="AC92" s="380">
        <v>0</v>
      </c>
      <c r="AD92" s="380">
        <v>0</v>
      </c>
      <c r="AE92" s="380">
        <v>5412694</v>
      </c>
      <c r="AF92" s="381">
        <v>9679035</v>
      </c>
      <c r="AG92" s="381">
        <v>4012443</v>
      </c>
      <c r="AH92" s="381">
        <v>2546818</v>
      </c>
      <c r="AI92" s="381">
        <v>1559887</v>
      </c>
      <c r="AJ92" s="381">
        <v>1559887</v>
      </c>
      <c r="AK92" s="381">
        <v>0</v>
      </c>
      <c r="AL92" s="381">
        <v>0</v>
      </c>
      <c r="AM92" s="380">
        <v>9679035</v>
      </c>
      <c r="AN92" s="379">
        <v>6981612</v>
      </c>
      <c r="AO92" s="380">
        <v>2303840</v>
      </c>
      <c r="AP92" s="380">
        <v>2303840</v>
      </c>
      <c r="AQ92" s="380">
        <v>1186967</v>
      </c>
      <c r="AR92" s="380">
        <v>1186967</v>
      </c>
      <c r="AS92" s="380">
        <v>0</v>
      </c>
      <c r="AT92" s="380">
        <v>0</v>
      </c>
      <c r="AU92" s="380">
        <v>6981612</v>
      </c>
      <c r="AV92" s="381">
        <v>39687452</v>
      </c>
      <c r="AW92" s="380">
        <v>13581122</v>
      </c>
      <c r="AX92" s="380">
        <v>9822103</v>
      </c>
      <c r="AY92" s="380">
        <v>9822103</v>
      </c>
      <c r="AZ92" s="380">
        <v>6462124</v>
      </c>
      <c r="BA92" s="380">
        <v>0</v>
      </c>
      <c r="BB92" s="380">
        <v>0</v>
      </c>
      <c r="BC92" s="380">
        <v>39687452</v>
      </c>
      <c r="BD92" s="379">
        <v>918382</v>
      </c>
      <c r="BE92" s="380">
        <v>261218</v>
      </c>
      <c r="BF92" s="380">
        <v>244684</v>
      </c>
      <c r="BG92" s="380">
        <v>206240</v>
      </c>
      <c r="BH92" s="380">
        <v>206240</v>
      </c>
      <c r="BI92" s="380">
        <v>0</v>
      </c>
      <c r="BJ92" s="380">
        <v>0</v>
      </c>
      <c r="BK92" s="380">
        <v>918382</v>
      </c>
      <c r="BL92" s="381">
        <v>163257</v>
      </c>
      <c r="BM92" s="380">
        <v>54419</v>
      </c>
      <c r="BN92" s="380">
        <v>54419</v>
      </c>
      <c r="BO92" s="380">
        <v>54419</v>
      </c>
      <c r="BP92" s="380">
        <v>0</v>
      </c>
      <c r="BQ92" s="380">
        <v>0</v>
      </c>
      <c r="BR92" s="380">
        <v>0</v>
      </c>
      <c r="BS92" s="380">
        <v>163257</v>
      </c>
      <c r="BT92" s="379">
        <v>846611</v>
      </c>
      <c r="BU92" s="380">
        <v>216267</v>
      </c>
      <c r="BV92" s="380">
        <v>216267</v>
      </c>
      <c r="BW92" s="380">
        <v>216267</v>
      </c>
      <c r="BX92" s="380">
        <v>197810</v>
      </c>
      <c r="BY92" s="380">
        <v>0</v>
      </c>
      <c r="BZ92" s="380">
        <v>0</v>
      </c>
      <c r="CA92" s="380">
        <v>846611</v>
      </c>
      <c r="CB92" s="381">
        <v>241295.52701371501</v>
      </c>
      <c r="CC92" s="380">
        <v>145419</v>
      </c>
      <c r="CD92" s="380">
        <v>95876</v>
      </c>
      <c r="CE92" s="380">
        <v>0</v>
      </c>
      <c r="CF92" s="380">
        <v>0</v>
      </c>
      <c r="CG92" s="380">
        <v>0</v>
      </c>
      <c r="CH92" s="380">
        <v>0</v>
      </c>
      <c r="CI92" s="380">
        <v>241295.52701371501</v>
      </c>
    </row>
    <row r="93" spans="1:87">
      <c r="A93" s="374">
        <v>31205</v>
      </c>
      <c r="B93" s="375" t="s">
        <v>447</v>
      </c>
      <c r="C93" s="381">
        <v>-1500051</v>
      </c>
      <c r="D93" s="380">
        <v>-1066238</v>
      </c>
      <c r="E93" s="380">
        <v>-1003523</v>
      </c>
      <c r="F93" s="380">
        <v>-442626</v>
      </c>
      <c r="G93" s="380">
        <v>0</v>
      </c>
      <c r="H93" s="380">
        <v>0</v>
      </c>
      <c r="I93" s="380">
        <v>-4012438</v>
      </c>
      <c r="J93" s="446">
        <v>9569955</v>
      </c>
      <c r="K93" s="447">
        <v>11272305</v>
      </c>
      <c r="L93" s="447">
        <v>8179598</v>
      </c>
      <c r="M93" s="447">
        <v>7877604</v>
      </c>
      <c r="N93" s="447">
        <v>11757561</v>
      </c>
      <c r="O93" s="446">
        <v>839902.09745699994</v>
      </c>
      <c r="P93" s="447">
        <v>541878.19999999995</v>
      </c>
      <c r="Q93" s="447">
        <v>298023.89745699998</v>
      </c>
      <c r="R93" s="448">
        <v>6.2899999999999998E-2</v>
      </c>
      <c r="S93" s="449">
        <v>4.0299889999999999E-4</v>
      </c>
      <c r="T93" s="450">
        <v>9569955</v>
      </c>
      <c r="U93" s="450">
        <v>8614915.7392686792</v>
      </c>
      <c r="V93" s="451">
        <v>1.1108588046169787</v>
      </c>
      <c r="W93" s="451">
        <v>0.10581979340616332</v>
      </c>
      <c r="X93" s="379">
        <v>367820</v>
      </c>
      <c r="Y93" s="380">
        <v>91955</v>
      </c>
      <c r="Z93" s="380">
        <v>91955</v>
      </c>
      <c r="AA93" s="380">
        <v>91955</v>
      </c>
      <c r="AB93" s="380">
        <v>91955</v>
      </c>
      <c r="AC93" s="380">
        <v>0</v>
      </c>
      <c r="AD93" s="380">
        <v>0</v>
      </c>
      <c r="AE93" s="380">
        <v>367820</v>
      </c>
      <c r="AF93" s="381">
        <v>940248</v>
      </c>
      <c r="AG93" s="381">
        <v>384848</v>
      </c>
      <c r="AH93" s="381">
        <v>367192</v>
      </c>
      <c r="AI93" s="381">
        <v>188208</v>
      </c>
      <c r="AJ93" s="381">
        <v>0</v>
      </c>
      <c r="AK93" s="381">
        <v>0</v>
      </c>
      <c r="AL93" s="381">
        <v>0</v>
      </c>
      <c r="AM93" s="380">
        <v>940248</v>
      </c>
      <c r="AN93" s="379">
        <v>766199</v>
      </c>
      <c r="AO93" s="380">
        <v>252836</v>
      </c>
      <c r="AP93" s="380">
        <v>252836</v>
      </c>
      <c r="AQ93" s="380">
        <v>130264</v>
      </c>
      <c r="AR93" s="380">
        <v>130264</v>
      </c>
      <c r="AS93" s="380">
        <v>0</v>
      </c>
      <c r="AT93" s="380">
        <v>0</v>
      </c>
      <c r="AU93" s="380">
        <v>766199</v>
      </c>
      <c r="AV93" s="381">
        <v>4355512</v>
      </c>
      <c r="AW93" s="380">
        <v>1490464</v>
      </c>
      <c r="AX93" s="380">
        <v>1077930</v>
      </c>
      <c r="AY93" s="380">
        <v>1077930</v>
      </c>
      <c r="AZ93" s="380">
        <v>709188</v>
      </c>
      <c r="BA93" s="380">
        <v>0</v>
      </c>
      <c r="BB93" s="380">
        <v>0</v>
      </c>
      <c r="BC93" s="380">
        <v>4355512</v>
      </c>
      <c r="BD93" s="379">
        <v>100788</v>
      </c>
      <c r="BE93" s="380">
        <v>28667</v>
      </c>
      <c r="BF93" s="380">
        <v>26853</v>
      </c>
      <c r="BG93" s="380">
        <v>22634</v>
      </c>
      <c r="BH93" s="380">
        <v>22634</v>
      </c>
      <c r="BI93" s="380">
        <v>0</v>
      </c>
      <c r="BJ93" s="380">
        <v>0</v>
      </c>
      <c r="BK93" s="380">
        <v>100788</v>
      </c>
      <c r="BL93" s="381">
        <v>17916</v>
      </c>
      <c r="BM93" s="380">
        <v>5972</v>
      </c>
      <c r="BN93" s="380">
        <v>5972</v>
      </c>
      <c r="BO93" s="380">
        <v>5972</v>
      </c>
      <c r="BP93" s="380">
        <v>0</v>
      </c>
      <c r="BQ93" s="380">
        <v>0</v>
      </c>
      <c r="BR93" s="380">
        <v>0</v>
      </c>
      <c r="BS93" s="380">
        <v>17916</v>
      </c>
      <c r="BT93" s="379">
        <v>92912</v>
      </c>
      <c r="BU93" s="380">
        <v>23734</v>
      </c>
      <c r="BV93" s="380">
        <v>23734</v>
      </c>
      <c r="BW93" s="380">
        <v>23734</v>
      </c>
      <c r="BX93" s="380">
        <v>21709</v>
      </c>
      <c r="BY93" s="380">
        <v>0</v>
      </c>
      <c r="BZ93" s="380">
        <v>0</v>
      </c>
      <c r="CA93" s="380">
        <v>92912</v>
      </c>
      <c r="CB93" s="381">
        <v>26481.053689010998</v>
      </c>
      <c r="CC93" s="380">
        <v>15959</v>
      </c>
      <c r="CD93" s="380">
        <v>10522</v>
      </c>
      <c r="CE93" s="380">
        <v>0</v>
      </c>
      <c r="CF93" s="380">
        <v>0</v>
      </c>
      <c r="CG93" s="380">
        <v>0</v>
      </c>
      <c r="CH93" s="380">
        <v>0</v>
      </c>
      <c r="CI93" s="380">
        <v>26481.053689010998</v>
      </c>
    </row>
    <row r="94" spans="1:87">
      <c r="A94" s="374">
        <v>31300</v>
      </c>
      <c r="B94" s="375" t="s">
        <v>448</v>
      </c>
      <c r="C94" s="381">
        <v>-34402702</v>
      </c>
      <c r="D94" s="380">
        <v>-21826390</v>
      </c>
      <c r="E94" s="380">
        <v>-24108221</v>
      </c>
      <c r="F94" s="380">
        <v>-14640886</v>
      </c>
      <c r="G94" s="380">
        <v>0</v>
      </c>
      <c r="H94" s="380">
        <v>0</v>
      </c>
      <c r="I94" s="380">
        <v>-94978199</v>
      </c>
      <c r="J94" s="446">
        <v>263537282</v>
      </c>
      <c r="K94" s="447">
        <v>310416555</v>
      </c>
      <c r="L94" s="447">
        <v>225249643</v>
      </c>
      <c r="M94" s="447">
        <v>216933341</v>
      </c>
      <c r="N94" s="447">
        <v>323779537</v>
      </c>
      <c r="O94" s="446">
        <v>23129211.437901001</v>
      </c>
      <c r="P94" s="447">
        <v>12387319.01</v>
      </c>
      <c r="Q94" s="447">
        <v>10741892.427901002</v>
      </c>
      <c r="R94" s="448">
        <v>6.2899999999999998E-2</v>
      </c>
      <c r="S94" s="449">
        <v>1.10977777E-2</v>
      </c>
      <c r="T94" s="450">
        <v>263537282</v>
      </c>
      <c r="U94" s="450">
        <v>196936709.22098568</v>
      </c>
      <c r="V94" s="451">
        <v>1.338182622439785</v>
      </c>
      <c r="W94" s="451">
        <v>0.10581979340616332</v>
      </c>
      <c r="X94" s="379">
        <v>7709995</v>
      </c>
      <c r="Y94" s="380">
        <v>2126438</v>
      </c>
      <c r="Z94" s="380">
        <v>2126438</v>
      </c>
      <c r="AA94" s="380">
        <v>2126438</v>
      </c>
      <c r="AB94" s="380">
        <v>1330681</v>
      </c>
      <c r="AC94" s="380">
        <v>0</v>
      </c>
      <c r="AD94" s="380">
        <v>0</v>
      </c>
      <c r="AE94" s="380">
        <v>7709995</v>
      </c>
      <c r="AF94" s="381">
        <v>7957237</v>
      </c>
      <c r="AG94" s="381">
        <v>3286429</v>
      </c>
      <c r="AH94" s="381">
        <v>2170252</v>
      </c>
      <c r="AI94" s="381">
        <v>1250278</v>
      </c>
      <c r="AJ94" s="381">
        <v>1250278</v>
      </c>
      <c r="AK94" s="381">
        <v>0</v>
      </c>
      <c r="AL94" s="381">
        <v>0</v>
      </c>
      <c r="AM94" s="380">
        <v>7957237</v>
      </c>
      <c r="AN94" s="379">
        <v>21099584</v>
      </c>
      <c r="AO94" s="380">
        <v>6962583</v>
      </c>
      <c r="AP94" s="380">
        <v>6962583</v>
      </c>
      <c r="AQ94" s="380">
        <v>3587209</v>
      </c>
      <c r="AR94" s="380">
        <v>3587209</v>
      </c>
      <c r="AS94" s="380">
        <v>0</v>
      </c>
      <c r="AT94" s="380">
        <v>0</v>
      </c>
      <c r="AU94" s="380">
        <v>21099584</v>
      </c>
      <c r="AV94" s="381">
        <v>119942022</v>
      </c>
      <c r="AW94" s="380">
        <v>41044389</v>
      </c>
      <c r="AX94" s="380">
        <v>29684015</v>
      </c>
      <c r="AY94" s="380">
        <v>29684015</v>
      </c>
      <c r="AZ94" s="380">
        <v>19529605</v>
      </c>
      <c r="BA94" s="380">
        <v>0</v>
      </c>
      <c r="BB94" s="380">
        <v>0</v>
      </c>
      <c r="BC94" s="380">
        <v>119942022</v>
      </c>
      <c r="BD94" s="379">
        <v>2775507</v>
      </c>
      <c r="BE94" s="380">
        <v>789444</v>
      </c>
      <c r="BF94" s="380">
        <v>739477</v>
      </c>
      <c r="BG94" s="380">
        <v>623293</v>
      </c>
      <c r="BH94" s="380">
        <v>623293</v>
      </c>
      <c r="BI94" s="380">
        <v>0</v>
      </c>
      <c r="BJ94" s="380">
        <v>0</v>
      </c>
      <c r="BK94" s="380">
        <v>2775507</v>
      </c>
      <c r="BL94" s="381">
        <v>493386</v>
      </c>
      <c r="BM94" s="380">
        <v>164462</v>
      </c>
      <c r="BN94" s="380">
        <v>164462</v>
      </c>
      <c r="BO94" s="380">
        <v>164462</v>
      </c>
      <c r="BP94" s="380">
        <v>0</v>
      </c>
      <c r="BQ94" s="380">
        <v>0</v>
      </c>
      <c r="BR94" s="380">
        <v>0</v>
      </c>
      <c r="BS94" s="380">
        <v>493386</v>
      </c>
      <c r="BT94" s="379">
        <v>2558599</v>
      </c>
      <c r="BU94" s="380">
        <v>653595</v>
      </c>
      <c r="BV94" s="380">
        <v>653595</v>
      </c>
      <c r="BW94" s="380">
        <v>653595</v>
      </c>
      <c r="BX94" s="380">
        <v>597815</v>
      </c>
      <c r="BY94" s="380">
        <v>0</v>
      </c>
      <c r="BZ94" s="380">
        <v>0</v>
      </c>
      <c r="CA94" s="380">
        <v>2558599</v>
      </c>
      <c r="CB94" s="381">
        <v>729234.86168922298</v>
      </c>
      <c r="CC94" s="380">
        <v>439482</v>
      </c>
      <c r="CD94" s="380">
        <v>289753</v>
      </c>
      <c r="CE94" s="380">
        <v>0</v>
      </c>
      <c r="CF94" s="380">
        <v>0</v>
      </c>
      <c r="CG94" s="380">
        <v>0</v>
      </c>
      <c r="CH94" s="380">
        <v>0</v>
      </c>
      <c r="CI94" s="380">
        <v>729234.86168922298</v>
      </c>
    </row>
    <row r="95" spans="1:87">
      <c r="A95" s="374">
        <v>31301</v>
      </c>
      <c r="B95" s="375" t="s">
        <v>449</v>
      </c>
      <c r="C95" s="381">
        <v>-983315</v>
      </c>
      <c r="D95" s="380">
        <v>-716049</v>
      </c>
      <c r="E95" s="380">
        <v>-662951</v>
      </c>
      <c r="F95" s="380">
        <v>-424517</v>
      </c>
      <c r="G95" s="380">
        <v>0</v>
      </c>
      <c r="H95" s="380">
        <v>0</v>
      </c>
      <c r="I95" s="380">
        <v>-2786832</v>
      </c>
      <c r="J95" s="446">
        <v>4893231</v>
      </c>
      <c r="K95" s="447">
        <v>5763663</v>
      </c>
      <c r="L95" s="447">
        <v>4182325</v>
      </c>
      <c r="M95" s="447">
        <v>4027912</v>
      </c>
      <c r="N95" s="447">
        <v>6011780</v>
      </c>
      <c r="O95" s="446">
        <v>429451.86795300001</v>
      </c>
      <c r="P95" s="447">
        <v>233336.49</v>
      </c>
      <c r="Q95" s="447">
        <v>196115.37795300002</v>
      </c>
      <c r="R95" s="448">
        <v>6.2899999999999998E-2</v>
      </c>
      <c r="S95" s="449">
        <v>2.0605809999999999E-4</v>
      </c>
      <c r="T95" s="450">
        <v>4893231</v>
      </c>
      <c r="U95" s="450">
        <v>3709642.1303656599</v>
      </c>
      <c r="V95" s="451">
        <v>1.3190574260373935</v>
      </c>
      <c r="W95" s="451">
        <v>0.10581979340616332</v>
      </c>
      <c r="X95" s="379">
        <v>0</v>
      </c>
      <c r="Y95" s="380">
        <v>0</v>
      </c>
      <c r="Z95" s="380">
        <v>0</v>
      </c>
      <c r="AA95" s="380">
        <v>0</v>
      </c>
      <c r="AB95" s="380">
        <v>0</v>
      </c>
      <c r="AC95" s="380">
        <v>0</v>
      </c>
      <c r="AD95" s="380">
        <v>0</v>
      </c>
      <c r="AE95" s="380">
        <v>0</v>
      </c>
      <c r="AF95" s="381">
        <v>1027914</v>
      </c>
      <c r="AG95" s="381">
        <v>366081</v>
      </c>
      <c r="AH95" s="381">
        <v>311601</v>
      </c>
      <c r="AI95" s="381">
        <v>199053</v>
      </c>
      <c r="AJ95" s="381">
        <v>151179</v>
      </c>
      <c r="AK95" s="381">
        <v>0</v>
      </c>
      <c r="AL95" s="381">
        <v>0</v>
      </c>
      <c r="AM95" s="380">
        <v>1027914</v>
      </c>
      <c r="AN95" s="379">
        <v>391767</v>
      </c>
      <c r="AO95" s="380">
        <v>129278</v>
      </c>
      <c r="AP95" s="380">
        <v>129278</v>
      </c>
      <c r="AQ95" s="380">
        <v>66606</v>
      </c>
      <c r="AR95" s="380">
        <v>66606</v>
      </c>
      <c r="AS95" s="380">
        <v>0</v>
      </c>
      <c r="AT95" s="380">
        <v>0</v>
      </c>
      <c r="AU95" s="380">
        <v>391767</v>
      </c>
      <c r="AV95" s="381">
        <v>2227025</v>
      </c>
      <c r="AW95" s="380">
        <v>762092</v>
      </c>
      <c r="AX95" s="380">
        <v>551158</v>
      </c>
      <c r="AY95" s="380">
        <v>551158</v>
      </c>
      <c r="AZ95" s="380">
        <v>362616</v>
      </c>
      <c r="BA95" s="380">
        <v>0</v>
      </c>
      <c r="BB95" s="380">
        <v>0</v>
      </c>
      <c r="BC95" s="380">
        <v>2227025</v>
      </c>
      <c r="BD95" s="379">
        <v>51534</v>
      </c>
      <c r="BE95" s="380">
        <v>14658</v>
      </c>
      <c r="BF95" s="380">
        <v>13730</v>
      </c>
      <c r="BG95" s="380">
        <v>11573</v>
      </c>
      <c r="BH95" s="380">
        <v>11573</v>
      </c>
      <c r="BI95" s="380">
        <v>0</v>
      </c>
      <c r="BJ95" s="380">
        <v>0</v>
      </c>
      <c r="BK95" s="380">
        <v>51534</v>
      </c>
      <c r="BL95" s="381">
        <v>9162</v>
      </c>
      <c r="BM95" s="380">
        <v>3054</v>
      </c>
      <c r="BN95" s="380">
        <v>3054</v>
      </c>
      <c r="BO95" s="380">
        <v>3054</v>
      </c>
      <c r="BP95" s="380">
        <v>0</v>
      </c>
      <c r="BQ95" s="380">
        <v>0</v>
      </c>
      <c r="BR95" s="380">
        <v>0</v>
      </c>
      <c r="BS95" s="380">
        <v>9162</v>
      </c>
      <c r="BT95" s="379">
        <v>47507</v>
      </c>
      <c r="BU95" s="380">
        <v>12136</v>
      </c>
      <c r="BV95" s="380">
        <v>12136</v>
      </c>
      <c r="BW95" s="380">
        <v>12136</v>
      </c>
      <c r="BX95" s="380">
        <v>11100</v>
      </c>
      <c r="BY95" s="380">
        <v>0</v>
      </c>
      <c r="BZ95" s="380">
        <v>0</v>
      </c>
      <c r="CA95" s="380">
        <v>47507</v>
      </c>
      <c r="CB95" s="381">
        <v>13540.075690419</v>
      </c>
      <c r="CC95" s="380">
        <v>8160</v>
      </c>
      <c r="CD95" s="380">
        <v>5380</v>
      </c>
      <c r="CE95" s="380">
        <v>0</v>
      </c>
      <c r="CF95" s="380">
        <v>0</v>
      </c>
      <c r="CG95" s="380">
        <v>0</v>
      </c>
      <c r="CH95" s="380">
        <v>0</v>
      </c>
      <c r="CI95" s="380">
        <v>13540.075690419</v>
      </c>
    </row>
    <row r="96" spans="1:87">
      <c r="A96" s="374">
        <v>31320</v>
      </c>
      <c r="B96" s="375" t="s">
        <v>450</v>
      </c>
      <c r="C96" s="381">
        <v>-6802146</v>
      </c>
      <c r="D96" s="380">
        <v>-4301102</v>
      </c>
      <c r="E96" s="380">
        <v>-4801565</v>
      </c>
      <c r="F96" s="380">
        <v>-2749117</v>
      </c>
      <c r="G96" s="380">
        <v>0</v>
      </c>
      <c r="H96" s="380">
        <v>0</v>
      </c>
      <c r="I96" s="380">
        <v>-18653930</v>
      </c>
      <c r="J96" s="446">
        <v>43013886</v>
      </c>
      <c r="K96" s="447">
        <v>50665402</v>
      </c>
      <c r="L96" s="447">
        <v>36764675</v>
      </c>
      <c r="M96" s="447">
        <v>35407309</v>
      </c>
      <c r="N96" s="447">
        <v>52846474</v>
      </c>
      <c r="O96" s="446">
        <v>3775091.1680429997</v>
      </c>
      <c r="P96" s="447">
        <v>2080225.79</v>
      </c>
      <c r="Q96" s="447">
        <v>1694865.3780429997</v>
      </c>
      <c r="R96" s="448">
        <v>6.2899999999999998E-2</v>
      </c>
      <c r="S96" s="449">
        <v>1.8113510999999999E-3</v>
      </c>
      <c r="T96" s="450">
        <v>43013886</v>
      </c>
      <c r="U96" s="450">
        <v>33071952.146263912</v>
      </c>
      <c r="V96" s="451">
        <v>1.3006152709028762</v>
      </c>
      <c r="W96" s="451">
        <v>0.10581979340616332</v>
      </c>
      <c r="X96" s="379">
        <v>617848</v>
      </c>
      <c r="Y96" s="380">
        <v>154462</v>
      </c>
      <c r="Z96" s="380">
        <v>154462</v>
      </c>
      <c r="AA96" s="380">
        <v>154462</v>
      </c>
      <c r="AB96" s="380">
        <v>154462</v>
      </c>
      <c r="AC96" s="380">
        <v>0</v>
      </c>
      <c r="AD96" s="380">
        <v>0</v>
      </c>
      <c r="AE96" s="380">
        <v>617848</v>
      </c>
      <c r="AF96" s="381">
        <v>3810032</v>
      </c>
      <c r="AG96" s="381">
        <v>1530817</v>
      </c>
      <c r="AH96" s="381">
        <v>900267</v>
      </c>
      <c r="AI96" s="381">
        <v>878140</v>
      </c>
      <c r="AJ96" s="381">
        <v>500808</v>
      </c>
      <c r="AK96" s="381">
        <v>0</v>
      </c>
      <c r="AL96" s="381">
        <v>0</v>
      </c>
      <c r="AM96" s="380">
        <v>3810032</v>
      </c>
      <c r="AN96" s="379">
        <v>3443820</v>
      </c>
      <c r="AO96" s="380">
        <v>1136415</v>
      </c>
      <c r="AP96" s="380">
        <v>1136415</v>
      </c>
      <c r="AQ96" s="380">
        <v>585495</v>
      </c>
      <c r="AR96" s="380">
        <v>585495</v>
      </c>
      <c r="AS96" s="380">
        <v>0</v>
      </c>
      <c r="AT96" s="380">
        <v>0</v>
      </c>
      <c r="AU96" s="380">
        <v>3443820</v>
      </c>
      <c r="AV96" s="381">
        <v>19576632</v>
      </c>
      <c r="AW96" s="380">
        <v>6699161</v>
      </c>
      <c r="AX96" s="380">
        <v>4844950</v>
      </c>
      <c r="AY96" s="380">
        <v>4844950</v>
      </c>
      <c r="AZ96" s="380">
        <v>3187572</v>
      </c>
      <c r="BA96" s="380">
        <v>0</v>
      </c>
      <c r="BB96" s="380">
        <v>0</v>
      </c>
      <c r="BC96" s="380">
        <v>19576632</v>
      </c>
      <c r="BD96" s="379">
        <v>453011</v>
      </c>
      <c r="BE96" s="380">
        <v>128851</v>
      </c>
      <c r="BF96" s="380">
        <v>120696</v>
      </c>
      <c r="BG96" s="380">
        <v>101732</v>
      </c>
      <c r="BH96" s="380">
        <v>101732</v>
      </c>
      <c r="BI96" s="380">
        <v>0</v>
      </c>
      <c r="BJ96" s="380">
        <v>0</v>
      </c>
      <c r="BK96" s="380">
        <v>453011</v>
      </c>
      <c r="BL96" s="381">
        <v>80529</v>
      </c>
      <c r="BM96" s="380">
        <v>26843</v>
      </c>
      <c r="BN96" s="380">
        <v>26843</v>
      </c>
      <c r="BO96" s="380">
        <v>26843</v>
      </c>
      <c r="BP96" s="380">
        <v>0</v>
      </c>
      <c r="BQ96" s="380">
        <v>0</v>
      </c>
      <c r="BR96" s="380">
        <v>0</v>
      </c>
      <c r="BS96" s="380">
        <v>80529</v>
      </c>
      <c r="BT96" s="379">
        <v>417608</v>
      </c>
      <c r="BU96" s="380">
        <v>106678</v>
      </c>
      <c r="BV96" s="380">
        <v>106678</v>
      </c>
      <c r="BW96" s="380">
        <v>106678</v>
      </c>
      <c r="BX96" s="380">
        <v>97574</v>
      </c>
      <c r="BY96" s="380">
        <v>0</v>
      </c>
      <c r="BZ96" s="380">
        <v>0</v>
      </c>
      <c r="CA96" s="380">
        <v>417608</v>
      </c>
      <c r="CB96" s="381">
        <v>119023.862667489</v>
      </c>
      <c r="CC96" s="380">
        <v>71731</v>
      </c>
      <c r="CD96" s="380">
        <v>47293</v>
      </c>
      <c r="CE96" s="380">
        <v>0</v>
      </c>
      <c r="CF96" s="380">
        <v>0</v>
      </c>
      <c r="CG96" s="380">
        <v>0</v>
      </c>
      <c r="CH96" s="380">
        <v>0</v>
      </c>
      <c r="CI96" s="380">
        <v>119023.862667489</v>
      </c>
    </row>
    <row r="97" spans="1:87">
      <c r="A97" s="374">
        <v>31400</v>
      </c>
      <c r="B97" s="375" t="s">
        <v>451</v>
      </c>
      <c r="C97" s="381">
        <v>-14495003</v>
      </c>
      <c r="D97" s="380">
        <v>-9937454</v>
      </c>
      <c r="E97" s="380">
        <v>-9651366</v>
      </c>
      <c r="F97" s="380">
        <v>-5050504</v>
      </c>
      <c r="G97" s="380">
        <v>0</v>
      </c>
      <c r="H97" s="380">
        <v>0</v>
      </c>
      <c r="I97" s="380">
        <v>-39134327</v>
      </c>
      <c r="J97" s="446">
        <v>86322832</v>
      </c>
      <c r="K97" s="447">
        <v>101678350</v>
      </c>
      <c r="L97" s="447">
        <v>73781542</v>
      </c>
      <c r="M97" s="447">
        <v>71057499</v>
      </c>
      <c r="N97" s="447">
        <v>106055455</v>
      </c>
      <c r="O97" s="446">
        <v>7576078.0681619998</v>
      </c>
      <c r="P97" s="447">
        <v>4592111.3500000006</v>
      </c>
      <c r="Q97" s="447">
        <v>2983966.7181619992</v>
      </c>
      <c r="R97" s="448">
        <v>6.2899999999999998E-2</v>
      </c>
      <c r="S97" s="449">
        <v>3.6351273999999999E-3</v>
      </c>
      <c r="T97" s="450">
        <v>86322832</v>
      </c>
      <c r="U97" s="450">
        <v>73006539.745627999</v>
      </c>
      <c r="V97" s="451">
        <v>1.1823986221065825</v>
      </c>
      <c r="W97" s="451">
        <v>0.10581979340616332</v>
      </c>
      <c r="X97" s="379">
        <v>6582360</v>
      </c>
      <c r="Y97" s="380">
        <v>1645590</v>
      </c>
      <c r="Z97" s="380">
        <v>1645590</v>
      </c>
      <c r="AA97" s="380">
        <v>1645590</v>
      </c>
      <c r="AB97" s="380">
        <v>1645590</v>
      </c>
      <c r="AC97" s="380">
        <v>0</v>
      </c>
      <c r="AD97" s="380">
        <v>0</v>
      </c>
      <c r="AE97" s="380">
        <v>6582360</v>
      </c>
      <c r="AF97" s="381">
        <v>14687132</v>
      </c>
      <c r="AG97" s="381">
        <v>5251792</v>
      </c>
      <c r="AH97" s="381">
        <v>4448062</v>
      </c>
      <c r="AI97" s="381">
        <v>3113209</v>
      </c>
      <c r="AJ97" s="381">
        <v>1874069</v>
      </c>
      <c r="AK97" s="381">
        <v>0</v>
      </c>
      <c r="AL97" s="381">
        <v>0</v>
      </c>
      <c r="AM97" s="380">
        <v>14687132</v>
      </c>
      <c r="AN97" s="379">
        <v>6911264</v>
      </c>
      <c r="AO97" s="380">
        <v>2280626</v>
      </c>
      <c r="AP97" s="380">
        <v>2280626</v>
      </c>
      <c r="AQ97" s="380">
        <v>1175006</v>
      </c>
      <c r="AR97" s="380">
        <v>1175006</v>
      </c>
      <c r="AS97" s="380">
        <v>0</v>
      </c>
      <c r="AT97" s="380">
        <v>0</v>
      </c>
      <c r="AU97" s="380">
        <v>6911264</v>
      </c>
      <c r="AV97" s="381">
        <v>39287553</v>
      </c>
      <c r="AW97" s="380">
        <v>13444276</v>
      </c>
      <c r="AX97" s="380">
        <v>9723134</v>
      </c>
      <c r="AY97" s="380">
        <v>9723134</v>
      </c>
      <c r="AZ97" s="380">
        <v>6397010</v>
      </c>
      <c r="BA97" s="380">
        <v>0</v>
      </c>
      <c r="BB97" s="380">
        <v>0</v>
      </c>
      <c r="BC97" s="380">
        <v>39287553</v>
      </c>
      <c r="BD97" s="379">
        <v>909129</v>
      </c>
      <c r="BE97" s="380">
        <v>258586</v>
      </c>
      <c r="BF97" s="380">
        <v>242219</v>
      </c>
      <c r="BG97" s="380">
        <v>204162</v>
      </c>
      <c r="BH97" s="380">
        <v>204162</v>
      </c>
      <c r="BI97" s="380">
        <v>0</v>
      </c>
      <c r="BJ97" s="380">
        <v>0</v>
      </c>
      <c r="BK97" s="380">
        <v>909129</v>
      </c>
      <c r="BL97" s="381">
        <v>161610</v>
      </c>
      <c r="BM97" s="380">
        <v>53870</v>
      </c>
      <c r="BN97" s="380">
        <v>53870</v>
      </c>
      <c r="BO97" s="380">
        <v>53870</v>
      </c>
      <c r="BP97" s="380">
        <v>0</v>
      </c>
      <c r="BQ97" s="380">
        <v>0</v>
      </c>
      <c r="BR97" s="380">
        <v>0</v>
      </c>
      <c r="BS97" s="380">
        <v>161610</v>
      </c>
      <c r="BT97" s="379">
        <v>838081</v>
      </c>
      <c r="BU97" s="380">
        <v>214088</v>
      </c>
      <c r="BV97" s="380">
        <v>214088</v>
      </c>
      <c r="BW97" s="380">
        <v>214088</v>
      </c>
      <c r="BX97" s="380">
        <v>195817</v>
      </c>
      <c r="BY97" s="380">
        <v>0</v>
      </c>
      <c r="BZ97" s="380">
        <v>0</v>
      </c>
      <c r="CA97" s="380">
        <v>838081</v>
      </c>
      <c r="CB97" s="381">
        <v>238864.18510272598</v>
      </c>
      <c r="CC97" s="380">
        <v>143954</v>
      </c>
      <c r="CD97" s="380">
        <v>94910</v>
      </c>
      <c r="CE97" s="380">
        <v>0</v>
      </c>
      <c r="CF97" s="380">
        <v>0</v>
      </c>
      <c r="CG97" s="380">
        <v>0</v>
      </c>
      <c r="CH97" s="380">
        <v>0</v>
      </c>
      <c r="CI97" s="380">
        <v>238864.18510272598</v>
      </c>
    </row>
    <row r="98" spans="1:87">
      <c r="A98" s="374">
        <v>31405</v>
      </c>
      <c r="B98" s="375" t="s">
        <v>452</v>
      </c>
      <c r="C98" s="381">
        <v>-2285743</v>
      </c>
      <c r="D98" s="380">
        <v>-1735726</v>
      </c>
      <c r="E98" s="380">
        <v>-1661328</v>
      </c>
      <c r="F98" s="380">
        <v>-690184</v>
      </c>
      <c r="G98" s="380">
        <v>0</v>
      </c>
      <c r="H98" s="380">
        <v>0</v>
      </c>
      <c r="I98" s="380">
        <v>-6372981</v>
      </c>
      <c r="J98" s="446">
        <v>17892586</v>
      </c>
      <c r="K98" s="447">
        <v>21075404</v>
      </c>
      <c r="L98" s="447">
        <v>15293087</v>
      </c>
      <c r="M98" s="447">
        <v>14728460</v>
      </c>
      <c r="N98" s="447">
        <v>21982670</v>
      </c>
      <c r="O98" s="446">
        <v>1570333.3909470001</v>
      </c>
      <c r="P98" s="447">
        <v>1024666.31</v>
      </c>
      <c r="Q98" s="447">
        <v>545667.08094700007</v>
      </c>
      <c r="R98" s="448">
        <v>6.2899999999999998E-2</v>
      </c>
      <c r="S98" s="449">
        <v>7.5347190000000001E-4</v>
      </c>
      <c r="T98" s="450">
        <v>17892586</v>
      </c>
      <c r="U98" s="450">
        <v>16290402.38473768</v>
      </c>
      <c r="V98" s="451">
        <v>1.0983513836811907</v>
      </c>
      <c r="W98" s="451">
        <v>0.10581979340616332</v>
      </c>
      <c r="X98" s="379">
        <v>1465265</v>
      </c>
      <c r="Y98" s="380">
        <v>537359</v>
      </c>
      <c r="Z98" s="380">
        <v>309302</v>
      </c>
      <c r="AA98" s="380">
        <v>309302</v>
      </c>
      <c r="AB98" s="380">
        <v>309302</v>
      </c>
      <c r="AC98" s="380">
        <v>0</v>
      </c>
      <c r="AD98" s="380">
        <v>0</v>
      </c>
      <c r="AE98" s="380">
        <v>1465265</v>
      </c>
      <c r="AF98" s="381">
        <v>1406588</v>
      </c>
      <c r="AG98" s="381">
        <v>566123</v>
      </c>
      <c r="AH98" s="381">
        <v>566123</v>
      </c>
      <c r="AI98" s="381">
        <v>274342</v>
      </c>
      <c r="AJ98" s="381">
        <v>0</v>
      </c>
      <c r="AK98" s="381">
        <v>0</v>
      </c>
      <c r="AL98" s="381">
        <v>0</v>
      </c>
      <c r="AM98" s="380">
        <v>1406588</v>
      </c>
      <c r="AN98" s="379">
        <v>1432534</v>
      </c>
      <c r="AO98" s="380">
        <v>472717</v>
      </c>
      <c r="AP98" s="380">
        <v>472717</v>
      </c>
      <c r="AQ98" s="380">
        <v>243550</v>
      </c>
      <c r="AR98" s="380">
        <v>243550</v>
      </c>
      <c r="AS98" s="380">
        <v>0</v>
      </c>
      <c r="AT98" s="380">
        <v>0</v>
      </c>
      <c r="AU98" s="380">
        <v>1432534</v>
      </c>
      <c r="AV98" s="381">
        <v>8143337</v>
      </c>
      <c r="AW98" s="380">
        <v>2786665</v>
      </c>
      <c r="AX98" s="380">
        <v>2015365</v>
      </c>
      <c r="AY98" s="380">
        <v>2015365</v>
      </c>
      <c r="AZ98" s="380">
        <v>1325942</v>
      </c>
      <c r="BA98" s="380">
        <v>0</v>
      </c>
      <c r="BB98" s="380">
        <v>0</v>
      </c>
      <c r="BC98" s="380">
        <v>8143337</v>
      </c>
      <c r="BD98" s="379">
        <v>188441</v>
      </c>
      <c r="BE98" s="380">
        <v>53599</v>
      </c>
      <c r="BF98" s="380">
        <v>50206</v>
      </c>
      <c r="BG98" s="380">
        <v>42318</v>
      </c>
      <c r="BH98" s="380">
        <v>42318</v>
      </c>
      <c r="BI98" s="380">
        <v>0</v>
      </c>
      <c r="BJ98" s="380">
        <v>0</v>
      </c>
      <c r="BK98" s="380">
        <v>188441</v>
      </c>
      <c r="BL98" s="381">
        <v>33498</v>
      </c>
      <c r="BM98" s="380">
        <v>11166</v>
      </c>
      <c r="BN98" s="380">
        <v>11166</v>
      </c>
      <c r="BO98" s="380">
        <v>11166</v>
      </c>
      <c r="BP98" s="380">
        <v>0</v>
      </c>
      <c r="BQ98" s="380">
        <v>0</v>
      </c>
      <c r="BR98" s="380">
        <v>0</v>
      </c>
      <c r="BS98" s="380">
        <v>33498</v>
      </c>
      <c r="BT98" s="379">
        <v>173713</v>
      </c>
      <c r="BU98" s="380">
        <v>44375</v>
      </c>
      <c r="BV98" s="380">
        <v>44375</v>
      </c>
      <c r="BW98" s="380">
        <v>44375</v>
      </c>
      <c r="BX98" s="380">
        <v>40588</v>
      </c>
      <c r="BY98" s="380">
        <v>0</v>
      </c>
      <c r="BZ98" s="380">
        <v>0</v>
      </c>
      <c r="CA98" s="380">
        <v>173713</v>
      </c>
      <c r="CB98" s="381">
        <v>49510.631014281003</v>
      </c>
      <c r="CC98" s="380">
        <v>29838</v>
      </c>
      <c r="CD98" s="380">
        <v>19672</v>
      </c>
      <c r="CE98" s="380">
        <v>0</v>
      </c>
      <c r="CF98" s="380">
        <v>0</v>
      </c>
      <c r="CG98" s="380">
        <v>0</v>
      </c>
      <c r="CH98" s="380">
        <v>0</v>
      </c>
      <c r="CI98" s="380">
        <v>49510.631014281003</v>
      </c>
    </row>
    <row r="99" spans="1:87">
      <c r="A99" s="374">
        <v>31500</v>
      </c>
      <c r="B99" s="375" t="s">
        <v>453</v>
      </c>
      <c r="C99" s="381">
        <v>-1642317</v>
      </c>
      <c r="D99" s="380">
        <v>-833096</v>
      </c>
      <c r="E99" s="380">
        <v>-1117122</v>
      </c>
      <c r="F99" s="380">
        <v>-306076</v>
      </c>
      <c r="G99" s="380">
        <v>0</v>
      </c>
      <c r="H99" s="380">
        <v>0</v>
      </c>
      <c r="I99" s="380">
        <v>-3898611</v>
      </c>
      <c r="J99" s="446">
        <v>16236117</v>
      </c>
      <c r="K99" s="447">
        <v>19124275</v>
      </c>
      <c r="L99" s="447">
        <v>13877276</v>
      </c>
      <c r="M99" s="447">
        <v>13364921</v>
      </c>
      <c r="N99" s="447">
        <v>19947547</v>
      </c>
      <c r="O99" s="446">
        <v>1424954.2775580001</v>
      </c>
      <c r="P99" s="447">
        <v>838371.88</v>
      </c>
      <c r="Q99" s="447">
        <v>586582.39755800006</v>
      </c>
      <c r="R99" s="448">
        <v>6.2899999999999998E-2</v>
      </c>
      <c r="S99" s="449">
        <v>6.837166E-4</v>
      </c>
      <c r="T99" s="450">
        <v>16236117</v>
      </c>
      <c r="U99" s="450">
        <v>13328646.740858506</v>
      </c>
      <c r="V99" s="451">
        <v>1.2181369433574036</v>
      </c>
      <c r="W99" s="451">
        <v>0.10581979340616332</v>
      </c>
      <c r="X99" s="379">
        <v>2759972</v>
      </c>
      <c r="Y99" s="380">
        <v>733377</v>
      </c>
      <c r="Z99" s="380">
        <v>733377</v>
      </c>
      <c r="AA99" s="380">
        <v>646609</v>
      </c>
      <c r="AB99" s="380">
        <v>646609</v>
      </c>
      <c r="AC99" s="380">
        <v>0</v>
      </c>
      <c r="AD99" s="380">
        <v>0</v>
      </c>
      <c r="AE99" s="380">
        <v>2759972</v>
      </c>
      <c r="AF99" s="381">
        <v>822359</v>
      </c>
      <c r="AG99" s="381">
        <v>327663</v>
      </c>
      <c r="AH99" s="381">
        <v>224483</v>
      </c>
      <c r="AI99" s="381">
        <v>224483</v>
      </c>
      <c r="AJ99" s="381">
        <v>45730</v>
      </c>
      <c r="AK99" s="381">
        <v>0</v>
      </c>
      <c r="AL99" s="381">
        <v>0</v>
      </c>
      <c r="AM99" s="380">
        <v>822359</v>
      </c>
      <c r="AN99" s="379">
        <v>1299912</v>
      </c>
      <c r="AO99" s="380">
        <v>428954</v>
      </c>
      <c r="AP99" s="380">
        <v>428954</v>
      </c>
      <c r="AQ99" s="380">
        <v>221002</v>
      </c>
      <c r="AR99" s="380">
        <v>221002</v>
      </c>
      <c r="AS99" s="380">
        <v>0</v>
      </c>
      <c r="AT99" s="380">
        <v>0</v>
      </c>
      <c r="AU99" s="380">
        <v>1299912</v>
      </c>
      <c r="AV99" s="381">
        <v>7389439</v>
      </c>
      <c r="AW99" s="380">
        <v>2528680</v>
      </c>
      <c r="AX99" s="380">
        <v>1828785</v>
      </c>
      <c r="AY99" s="380">
        <v>1828785</v>
      </c>
      <c r="AZ99" s="380">
        <v>1203188</v>
      </c>
      <c r="BA99" s="380">
        <v>0</v>
      </c>
      <c r="BB99" s="380">
        <v>0</v>
      </c>
      <c r="BC99" s="380">
        <v>7389439</v>
      </c>
      <c r="BD99" s="379">
        <v>170994</v>
      </c>
      <c r="BE99" s="380">
        <v>48636</v>
      </c>
      <c r="BF99" s="380">
        <v>45558</v>
      </c>
      <c r="BG99" s="380">
        <v>38400</v>
      </c>
      <c r="BH99" s="380">
        <v>38400</v>
      </c>
      <c r="BI99" s="380">
        <v>0</v>
      </c>
      <c r="BJ99" s="380">
        <v>0</v>
      </c>
      <c r="BK99" s="380">
        <v>170994</v>
      </c>
      <c r="BL99" s="381">
        <v>30396</v>
      </c>
      <c r="BM99" s="380">
        <v>10132</v>
      </c>
      <c r="BN99" s="380">
        <v>10132</v>
      </c>
      <c r="BO99" s="380">
        <v>10132</v>
      </c>
      <c r="BP99" s="380">
        <v>0</v>
      </c>
      <c r="BQ99" s="380">
        <v>0</v>
      </c>
      <c r="BR99" s="380">
        <v>0</v>
      </c>
      <c r="BS99" s="380">
        <v>30396</v>
      </c>
      <c r="BT99" s="379">
        <v>157631</v>
      </c>
      <c r="BU99" s="380">
        <v>40267</v>
      </c>
      <c r="BV99" s="380">
        <v>40267</v>
      </c>
      <c r="BW99" s="380">
        <v>40267</v>
      </c>
      <c r="BX99" s="380">
        <v>36830</v>
      </c>
      <c r="BY99" s="380">
        <v>0</v>
      </c>
      <c r="BZ99" s="380">
        <v>0</v>
      </c>
      <c r="CA99" s="380">
        <v>157631</v>
      </c>
      <c r="CB99" s="381">
        <v>44927.010948834002</v>
      </c>
      <c r="CC99" s="380">
        <v>27076</v>
      </c>
      <c r="CD99" s="380">
        <v>17851</v>
      </c>
      <c r="CE99" s="380">
        <v>0</v>
      </c>
      <c r="CF99" s="380">
        <v>0</v>
      </c>
      <c r="CG99" s="380">
        <v>0</v>
      </c>
      <c r="CH99" s="380">
        <v>0</v>
      </c>
      <c r="CI99" s="380">
        <v>44927.010948834002</v>
      </c>
    </row>
    <row r="100" spans="1:87">
      <c r="A100" s="374">
        <v>31600</v>
      </c>
      <c r="B100" s="375" t="s">
        <v>454</v>
      </c>
      <c r="C100" s="381">
        <v>-8744753</v>
      </c>
      <c r="D100" s="380">
        <v>-5131818</v>
      </c>
      <c r="E100" s="380">
        <v>-5683474</v>
      </c>
      <c r="F100" s="380">
        <v>-2831425</v>
      </c>
      <c r="G100" s="380">
        <v>0</v>
      </c>
      <c r="H100" s="380">
        <v>0</v>
      </c>
      <c r="I100" s="380">
        <v>-22391470</v>
      </c>
      <c r="J100" s="446">
        <v>70391130</v>
      </c>
      <c r="K100" s="447">
        <v>82912642</v>
      </c>
      <c r="L100" s="447">
        <v>60164455</v>
      </c>
      <c r="M100" s="447">
        <v>57943161</v>
      </c>
      <c r="N100" s="447">
        <v>86481911</v>
      </c>
      <c r="O100" s="446">
        <v>6177840.6699000001</v>
      </c>
      <c r="P100" s="447">
        <v>3544916.3099999996</v>
      </c>
      <c r="Q100" s="447">
        <v>2632924.3599000005</v>
      </c>
      <c r="R100" s="448">
        <v>6.2899999999999998E-2</v>
      </c>
      <c r="S100" s="449">
        <v>2.96423E-3</v>
      </c>
      <c r="T100" s="450">
        <v>70391130</v>
      </c>
      <c r="U100" s="450">
        <v>56357969.952305242</v>
      </c>
      <c r="V100" s="451">
        <v>1.2490004529895378</v>
      </c>
      <c r="W100" s="451">
        <v>0.10581979340616332</v>
      </c>
      <c r="X100" s="379">
        <v>8011280</v>
      </c>
      <c r="Y100" s="380">
        <v>2002820</v>
      </c>
      <c r="Z100" s="380">
        <v>2002820</v>
      </c>
      <c r="AA100" s="380">
        <v>2002820</v>
      </c>
      <c r="AB100" s="380">
        <v>2002820</v>
      </c>
      <c r="AC100" s="380">
        <v>0</v>
      </c>
      <c r="AD100" s="380">
        <v>0</v>
      </c>
      <c r="AE100" s="380">
        <v>8011280</v>
      </c>
      <c r="AF100" s="381">
        <v>5099995</v>
      </c>
      <c r="AG100" s="381">
        <v>1868404</v>
      </c>
      <c r="AH100" s="381">
        <v>1316485</v>
      </c>
      <c r="AI100" s="381">
        <v>1012935</v>
      </c>
      <c r="AJ100" s="381">
        <v>902171</v>
      </c>
      <c r="AK100" s="381">
        <v>0</v>
      </c>
      <c r="AL100" s="381">
        <v>0</v>
      </c>
      <c r="AM100" s="380">
        <v>5099995</v>
      </c>
      <c r="AN100" s="379">
        <v>5635725</v>
      </c>
      <c r="AO100" s="380">
        <v>1859714</v>
      </c>
      <c r="AP100" s="380">
        <v>1859714</v>
      </c>
      <c r="AQ100" s="380">
        <v>958148</v>
      </c>
      <c r="AR100" s="380">
        <v>958148</v>
      </c>
      <c r="AS100" s="380">
        <v>0</v>
      </c>
      <c r="AT100" s="380">
        <v>0</v>
      </c>
      <c r="AU100" s="380">
        <v>5635725</v>
      </c>
      <c r="AV100" s="381">
        <v>32036661</v>
      </c>
      <c r="AW100" s="380">
        <v>10963006</v>
      </c>
      <c r="AX100" s="380">
        <v>7928637</v>
      </c>
      <c r="AY100" s="380">
        <v>7928637</v>
      </c>
      <c r="AZ100" s="380">
        <v>5216381</v>
      </c>
      <c r="BA100" s="380">
        <v>0</v>
      </c>
      <c r="BB100" s="380">
        <v>0</v>
      </c>
      <c r="BC100" s="380">
        <v>32036661</v>
      </c>
      <c r="BD100" s="379">
        <v>741341</v>
      </c>
      <c r="BE100" s="380">
        <v>210862</v>
      </c>
      <c r="BF100" s="380">
        <v>197515</v>
      </c>
      <c r="BG100" s="380">
        <v>166482</v>
      </c>
      <c r="BH100" s="380">
        <v>166482</v>
      </c>
      <c r="BI100" s="380">
        <v>0</v>
      </c>
      <c r="BJ100" s="380">
        <v>0</v>
      </c>
      <c r="BK100" s="380">
        <v>741341</v>
      </c>
      <c r="BL100" s="381">
        <v>131784</v>
      </c>
      <c r="BM100" s="380">
        <v>43928</v>
      </c>
      <c r="BN100" s="380">
        <v>43928</v>
      </c>
      <c r="BO100" s="380">
        <v>43928</v>
      </c>
      <c r="BP100" s="380">
        <v>0</v>
      </c>
      <c r="BQ100" s="380">
        <v>0</v>
      </c>
      <c r="BR100" s="380">
        <v>0</v>
      </c>
      <c r="BS100" s="380">
        <v>131784</v>
      </c>
      <c r="BT100" s="379">
        <v>683405</v>
      </c>
      <c r="BU100" s="380">
        <v>174576</v>
      </c>
      <c r="BV100" s="380">
        <v>174576</v>
      </c>
      <c r="BW100" s="380">
        <v>174576</v>
      </c>
      <c r="BX100" s="380">
        <v>159677</v>
      </c>
      <c r="BY100" s="380">
        <v>0</v>
      </c>
      <c r="BZ100" s="380">
        <v>0</v>
      </c>
      <c r="CA100" s="380">
        <v>683405</v>
      </c>
      <c r="CB100" s="381">
        <v>194779.52365769999</v>
      </c>
      <c r="CC100" s="380">
        <v>117386</v>
      </c>
      <c r="CD100" s="380">
        <v>77393</v>
      </c>
      <c r="CE100" s="380">
        <v>0</v>
      </c>
      <c r="CF100" s="380">
        <v>0</v>
      </c>
      <c r="CG100" s="380">
        <v>0</v>
      </c>
      <c r="CH100" s="380">
        <v>0</v>
      </c>
      <c r="CI100" s="380">
        <v>194779.52365769999</v>
      </c>
    </row>
    <row r="101" spans="1:87">
      <c r="A101" s="374">
        <v>31605</v>
      </c>
      <c r="B101" s="375" t="s">
        <v>455</v>
      </c>
      <c r="C101" s="381">
        <v>-1120510</v>
      </c>
      <c r="D101" s="380">
        <v>-682976</v>
      </c>
      <c r="E101" s="380">
        <v>-776386</v>
      </c>
      <c r="F101" s="380">
        <v>-455204</v>
      </c>
      <c r="G101" s="380">
        <v>0</v>
      </c>
      <c r="H101" s="380">
        <v>0</v>
      </c>
      <c r="I101" s="380">
        <v>-3035076</v>
      </c>
      <c r="J101" s="446">
        <v>10027293</v>
      </c>
      <c r="K101" s="447">
        <v>11810996</v>
      </c>
      <c r="L101" s="447">
        <v>8570492</v>
      </c>
      <c r="M101" s="447">
        <v>8254067</v>
      </c>
      <c r="N101" s="447">
        <v>12319443</v>
      </c>
      <c r="O101" s="446">
        <v>880040.14871400001</v>
      </c>
      <c r="P101" s="447">
        <v>557700.22999999986</v>
      </c>
      <c r="Q101" s="447">
        <v>322339.91871400014</v>
      </c>
      <c r="R101" s="448">
        <v>6.2899999999999998E-2</v>
      </c>
      <c r="S101" s="449">
        <v>4.2225779999999999E-4</v>
      </c>
      <c r="T101" s="450">
        <v>10027293</v>
      </c>
      <c r="U101" s="450">
        <v>8866458.3465818744</v>
      </c>
      <c r="V101" s="451">
        <v>1.1309242775460218</v>
      </c>
      <c r="W101" s="451">
        <v>0.10581979340616332</v>
      </c>
      <c r="X101" s="379">
        <v>627647</v>
      </c>
      <c r="Y101" s="380">
        <v>174241</v>
      </c>
      <c r="Z101" s="380">
        <v>174241</v>
      </c>
      <c r="AA101" s="380">
        <v>174241</v>
      </c>
      <c r="AB101" s="380">
        <v>104924</v>
      </c>
      <c r="AC101" s="380">
        <v>0</v>
      </c>
      <c r="AD101" s="380">
        <v>0</v>
      </c>
      <c r="AE101" s="380">
        <v>627647</v>
      </c>
      <c r="AF101" s="381">
        <v>58319</v>
      </c>
      <c r="AG101" s="381">
        <v>29904</v>
      </c>
      <c r="AH101" s="381">
        <v>28415</v>
      </c>
      <c r="AI101" s="381">
        <v>0</v>
      </c>
      <c r="AJ101" s="381">
        <v>0</v>
      </c>
      <c r="AK101" s="381">
        <v>0</v>
      </c>
      <c r="AL101" s="381">
        <v>0</v>
      </c>
      <c r="AM101" s="380">
        <v>58319</v>
      </c>
      <c r="AN101" s="379">
        <v>802815</v>
      </c>
      <c r="AO101" s="380">
        <v>264918</v>
      </c>
      <c r="AP101" s="380">
        <v>264918</v>
      </c>
      <c r="AQ101" s="380">
        <v>136489</v>
      </c>
      <c r="AR101" s="380">
        <v>136489</v>
      </c>
      <c r="AS101" s="380">
        <v>0</v>
      </c>
      <c r="AT101" s="380">
        <v>0</v>
      </c>
      <c r="AU101" s="380">
        <v>802815</v>
      </c>
      <c r="AV101" s="381">
        <v>4563657</v>
      </c>
      <c r="AW101" s="380">
        <v>1561692</v>
      </c>
      <c r="AX101" s="380">
        <v>1129443</v>
      </c>
      <c r="AY101" s="380">
        <v>1129443</v>
      </c>
      <c r="AZ101" s="380">
        <v>743079</v>
      </c>
      <c r="BA101" s="380">
        <v>0</v>
      </c>
      <c r="BB101" s="380">
        <v>0</v>
      </c>
      <c r="BC101" s="380">
        <v>4563657</v>
      </c>
      <c r="BD101" s="379">
        <v>105605</v>
      </c>
      <c r="BE101" s="380">
        <v>30037</v>
      </c>
      <c r="BF101" s="380">
        <v>28136</v>
      </c>
      <c r="BG101" s="380">
        <v>23716</v>
      </c>
      <c r="BH101" s="380">
        <v>23716</v>
      </c>
      <c r="BI101" s="380">
        <v>0</v>
      </c>
      <c r="BJ101" s="380">
        <v>0</v>
      </c>
      <c r="BK101" s="380">
        <v>105605</v>
      </c>
      <c r="BL101" s="381">
        <v>18774</v>
      </c>
      <c r="BM101" s="380">
        <v>6258</v>
      </c>
      <c r="BN101" s="380">
        <v>6258</v>
      </c>
      <c r="BO101" s="380">
        <v>6258</v>
      </c>
      <c r="BP101" s="380">
        <v>0</v>
      </c>
      <c r="BQ101" s="380">
        <v>0</v>
      </c>
      <c r="BR101" s="380">
        <v>0</v>
      </c>
      <c r="BS101" s="380">
        <v>18774</v>
      </c>
      <c r="BT101" s="379">
        <v>97352</v>
      </c>
      <c r="BU101" s="380">
        <v>24869</v>
      </c>
      <c r="BV101" s="380">
        <v>24869</v>
      </c>
      <c r="BW101" s="380">
        <v>24869</v>
      </c>
      <c r="BX101" s="380">
        <v>22746</v>
      </c>
      <c r="BY101" s="380">
        <v>0</v>
      </c>
      <c r="BZ101" s="380">
        <v>0</v>
      </c>
      <c r="CA101" s="380">
        <v>97352</v>
      </c>
      <c r="CB101" s="381">
        <v>27746.555815421998</v>
      </c>
      <c r="CC101" s="380">
        <v>16722</v>
      </c>
      <c r="CD101" s="380">
        <v>11025</v>
      </c>
      <c r="CE101" s="380">
        <v>0</v>
      </c>
      <c r="CF101" s="380">
        <v>0</v>
      </c>
      <c r="CG101" s="380">
        <v>0</v>
      </c>
      <c r="CH101" s="380">
        <v>0</v>
      </c>
      <c r="CI101" s="380">
        <v>27746.555815421998</v>
      </c>
    </row>
    <row r="102" spans="1:87">
      <c r="A102" s="374">
        <v>31700</v>
      </c>
      <c r="B102" s="375" t="s">
        <v>456</v>
      </c>
      <c r="C102" s="381">
        <v>-3210110</v>
      </c>
      <c r="D102" s="380">
        <v>-2518830</v>
      </c>
      <c r="E102" s="380">
        <v>-2362928</v>
      </c>
      <c r="F102" s="380">
        <v>-1359633</v>
      </c>
      <c r="G102" s="380">
        <v>0</v>
      </c>
      <c r="H102" s="380">
        <v>0</v>
      </c>
      <c r="I102" s="380">
        <v>-9451501</v>
      </c>
      <c r="J102" s="446">
        <v>17308962</v>
      </c>
      <c r="K102" s="447">
        <v>20387962</v>
      </c>
      <c r="L102" s="447">
        <v>14794254</v>
      </c>
      <c r="M102" s="447">
        <v>14248044</v>
      </c>
      <c r="N102" s="447">
        <v>21265635</v>
      </c>
      <c r="O102" s="446">
        <v>1519111.9363500001</v>
      </c>
      <c r="P102" s="447">
        <v>983055.09</v>
      </c>
      <c r="Q102" s="447">
        <v>536056.84635000012</v>
      </c>
      <c r="R102" s="448">
        <v>6.2899999999999998E-2</v>
      </c>
      <c r="S102" s="449">
        <v>7.2889500000000002E-4</v>
      </c>
      <c r="T102" s="450">
        <v>17308962</v>
      </c>
      <c r="U102" s="450">
        <v>15628856.756756756</v>
      </c>
      <c r="V102" s="451">
        <v>1.1075002010314601</v>
      </c>
      <c r="W102" s="451">
        <v>0.10581979340616332</v>
      </c>
      <c r="X102" s="379">
        <v>61414</v>
      </c>
      <c r="Y102" s="380">
        <v>61414</v>
      </c>
      <c r="Z102" s="380">
        <v>0</v>
      </c>
      <c r="AA102" s="380">
        <v>0</v>
      </c>
      <c r="AB102" s="380">
        <v>0</v>
      </c>
      <c r="AC102" s="380">
        <v>0</v>
      </c>
      <c r="AD102" s="380">
        <v>0</v>
      </c>
      <c r="AE102" s="380">
        <v>61414</v>
      </c>
      <c r="AF102" s="381">
        <v>3291046</v>
      </c>
      <c r="AG102" s="381">
        <v>1088164</v>
      </c>
      <c r="AH102" s="381">
        <v>1088164</v>
      </c>
      <c r="AI102" s="381">
        <v>721970</v>
      </c>
      <c r="AJ102" s="381">
        <v>392748</v>
      </c>
      <c r="AK102" s="381">
        <v>0</v>
      </c>
      <c r="AL102" s="381">
        <v>0</v>
      </c>
      <c r="AM102" s="380">
        <v>3291046</v>
      </c>
      <c r="AN102" s="379">
        <v>1385807</v>
      </c>
      <c r="AO102" s="380">
        <v>457298</v>
      </c>
      <c r="AP102" s="380">
        <v>457298</v>
      </c>
      <c r="AQ102" s="380">
        <v>235606</v>
      </c>
      <c r="AR102" s="380">
        <v>235606</v>
      </c>
      <c r="AS102" s="380">
        <v>0</v>
      </c>
      <c r="AT102" s="380">
        <v>0</v>
      </c>
      <c r="AU102" s="380">
        <v>1385807</v>
      </c>
      <c r="AV102" s="381">
        <v>7877716</v>
      </c>
      <c r="AW102" s="380">
        <v>2695769</v>
      </c>
      <c r="AX102" s="380">
        <v>1949627</v>
      </c>
      <c r="AY102" s="380">
        <v>1949627</v>
      </c>
      <c r="AZ102" s="380">
        <v>1282692</v>
      </c>
      <c r="BA102" s="380">
        <v>0</v>
      </c>
      <c r="BB102" s="380">
        <v>0</v>
      </c>
      <c r="BC102" s="380">
        <v>7877716</v>
      </c>
      <c r="BD102" s="379">
        <v>182292</v>
      </c>
      <c r="BE102" s="380">
        <v>51850</v>
      </c>
      <c r="BF102" s="380">
        <v>48568</v>
      </c>
      <c r="BG102" s="380">
        <v>40937</v>
      </c>
      <c r="BH102" s="380">
        <v>40937</v>
      </c>
      <c r="BI102" s="380">
        <v>0</v>
      </c>
      <c r="BJ102" s="380">
        <v>0</v>
      </c>
      <c r="BK102" s="380">
        <v>182292</v>
      </c>
      <c r="BL102" s="381">
        <v>32406</v>
      </c>
      <c r="BM102" s="380">
        <v>10802</v>
      </c>
      <c r="BN102" s="380">
        <v>10802</v>
      </c>
      <c r="BO102" s="380">
        <v>10802</v>
      </c>
      <c r="BP102" s="380">
        <v>0</v>
      </c>
      <c r="BQ102" s="380">
        <v>0</v>
      </c>
      <c r="BR102" s="380">
        <v>0</v>
      </c>
      <c r="BS102" s="380">
        <v>32406</v>
      </c>
      <c r="BT102" s="379">
        <v>168047</v>
      </c>
      <c r="BU102" s="380">
        <v>42928</v>
      </c>
      <c r="BV102" s="380">
        <v>42928</v>
      </c>
      <c r="BW102" s="380">
        <v>42928</v>
      </c>
      <c r="BX102" s="380">
        <v>39264</v>
      </c>
      <c r="BY102" s="380">
        <v>0</v>
      </c>
      <c r="BZ102" s="380">
        <v>0</v>
      </c>
      <c r="CA102" s="380">
        <v>168047</v>
      </c>
      <c r="CB102" s="381">
        <v>47895.683161050001</v>
      </c>
      <c r="CC102" s="380">
        <v>28865</v>
      </c>
      <c r="CD102" s="380">
        <v>19031</v>
      </c>
      <c r="CE102" s="380">
        <v>0</v>
      </c>
      <c r="CF102" s="380">
        <v>0</v>
      </c>
      <c r="CG102" s="380">
        <v>0</v>
      </c>
      <c r="CH102" s="380">
        <v>0</v>
      </c>
      <c r="CI102" s="380">
        <v>47895.683161050001</v>
      </c>
    </row>
    <row r="103" spans="1:87">
      <c r="A103" s="374">
        <v>31800</v>
      </c>
      <c r="B103" s="375" t="s">
        <v>457</v>
      </c>
      <c r="C103" s="381">
        <v>-16950432</v>
      </c>
      <c r="D103" s="380">
        <v>-9594993</v>
      </c>
      <c r="E103" s="380">
        <v>-9875542</v>
      </c>
      <c r="F103" s="380">
        <v>-5308435</v>
      </c>
      <c r="G103" s="380">
        <v>0</v>
      </c>
      <c r="H103" s="380">
        <v>0</v>
      </c>
      <c r="I103" s="380">
        <v>-41729402</v>
      </c>
      <c r="J103" s="446">
        <v>121091944</v>
      </c>
      <c r="K103" s="447">
        <v>142632358</v>
      </c>
      <c r="L103" s="447">
        <v>103499273</v>
      </c>
      <c r="M103" s="447">
        <v>99678041</v>
      </c>
      <c r="N103" s="447">
        <v>148772474</v>
      </c>
      <c r="O103" s="446">
        <v>10627570.971333001</v>
      </c>
      <c r="P103" s="447">
        <v>6287294.7200000007</v>
      </c>
      <c r="Q103" s="447">
        <v>4340276.2513330001</v>
      </c>
      <c r="R103" s="448">
        <v>6.2899999999999998E-2</v>
      </c>
      <c r="S103" s="449">
        <v>5.0992841000000004E-3</v>
      </c>
      <c r="T103" s="450">
        <v>121091944</v>
      </c>
      <c r="U103" s="450">
        <v>99956990.779014319</v>
      </c>
      <c r="V103" s="451">
        <v>1.2114404711093294</v>
      </c>
      <c r="W103" s="451">
        <v>0.10581979340616332</v>
      </c>
      <c r="X103" s="379">
        <v>13524806</v>
      </c>
      <c r="Y103" s="380">
        <v>3418364</v>
      </c>
      <c r="Z103" s="380">
        <v>3418364</v>
      </c>
      <c r="AA103" s="380">
        <v>3418364</v>
      </c>
      <c r="AB103" s="380">
        <v>3269714</v>
      </c>
      <c r="AC103" s="380">
        <v>0</v>
      </c>
      <c r="AD103" s="380">
        <v>0</v>
      </c>
      <c r="AE103" s="380">
        <v>13524806</v>
      </c>
      <c r="AF103" s="381">
        <v>11726569</v>
      </c>
      <c r="AG103" s="381">
        <v>5094204</v>
      </c>
      <c r="AH103" s="381">
        <v>3004547</v>
      </c>
      <c r="AI103" s="381">
        <v>1813909</v>
      </c>
      <c r="AJ103" s="381">
        <v>1813909</v>
      </c>
      <c r="AK103" s="381">
        <v>0</v>
      </c>
      <c r="AL103" s="381">
        <v>0</v>
      </c>
      <c r="AM103" s="380">
        <v>11726569</v>
      </c>
      <c r="AN103" s="379">
        <v>9694983</v>
      </c>
      <c r="AO103" s="380">
        <v>3199216</v>
      </c>
      <c r="AP103" s="380">
        <v>3199216</v>
      </c>
      <c r="AQ103" s="380">
        <v>1648276</v>
      </c>
      <c r="AR103" s="380">
        <v>1648276</v>
      </c>
      <c r="AS103" s="380">
        <v>0</v>
      </c>
      <c r="AT103" s="380">
        <v>0</v>
      </c>
      <c r="AU103" s="380">
        <v>9694983</v>
      </c>
      <c r="AV103" s="381">
        <v>55111795</v>
      </c>
      <c r="AW103" s="380">
        <v>18859361</v>
      </c>
      <c r="AX103" s="380">
        <v>13639418</v>
      </c>
      <c r="AY103" s="380">
        <v>13639418</v>
      </c>
      <c r="AZ103" s="380">
        <v>8973599</v>
      </c>
      <c r="BA103" s="380">
        <v>0</v>
      </c>
      <c r="BB103" s="380">
        <v>0</v>
      </c>
      <c r="BC103" s="380">
        <v>55111795</v>
      </c>
      <c r="BD103" s="379">
        <v>1275309</v>
      </c>
      <c r="BE103" s="380">
        <v>362739</v>
      </c>
      <c r="BF103" s="380">
        <v>339780</v>
      </c>
      <c r="BG103" s="380">
        <v>286395</v>
      </c>
      <c r="BH103" s="380">
        <v>286395</v>
      </c>
      <c r="BI103" s="380">
        <v>0</v>
      </c>
      <c r="BJ103" s="380">
        <v>0</v>
      </c>
      <c r="BK103" s="380">
        <v>1275309</v>
      </c>
      <c r="BL103" s="381">
        <v>226704</v>
      </c>
      <c r="BM103" s="380">
        <v>75568</v>
      </c>
      <c r="BN103" s="380">
        <v>75568</v>
      </c>
      <c r="BO103" s="380">
        <v>75568</v>
      </c>
      <c r="BP103" s="380">
        <v>0</v>
      </c>
      <c r="BQ103" s="380">
        <v>0</v>
      </c>
      <c r="BR103" s="380">
        <v>0</v>
      </c>
      <c r="BS103" s="380">
        <v>226704</v>
      </c>
      <c r="BT103" s="379">
        <v>1175643</v>
      </c>
      <c r="BU103" s="380">
        <v>300318</v>
      </c>
      <c r="BV103" s="380">
        <v>300318</v>
      </c>
      <c r="BW103" s="380">
        <v>300318</v>
      </c>
      <c r="BX103" s="380">
        <v>274688</v>
      </c>
      <c r="BY103" s="380">
        <v>0</v>
      </c>
      <c r="BZ103" s="380">
        <v>0</v>
      </c>
      <c r="CA103" s="380">
        <v>1175643</v>
      </c>
      <c r="CB103" s="381">
        <v>335073.907218159</v>
      </c>
      <c r="CC103" s="380">
        <v>201936</v>
      </c>
      <c r="CD103" s="380">
        <v>133138</v>
      </c>
      <c r="CE103" s="380">
        <v>0</v>
      </c>
      <c r="CF103" s="380">
        <v>0</v>
      </c>
      <c r="CG103" s="380">
        <v>0</v>
      </c>
      <c r="CH103" s="380">
        <v>0</v>
      </c>
      <c r="CI103" s="380">
        <v>335073.907218159</v>
      </c>
    </row>
    <row r="104" spans="1:87">
      <c r="A104" s="374">
        <v>31805</v>
      </c>
      <c r="B104" s="375" t="s">
        <v>458</v>
      </c>
      <c r="C104" s="381">
        <v>-2244510</v>
      </c>
      <c r="D104" s="380">
        <v>-1356668</v>
      </c>
      <c r="E104" s="380">
        <v>-1761602</v>
      </c>
      <c r="F104" s="380">
        <v>-727564</v>
      </c>
      <c r="G104" s="380">
        <v>0</v>
      </c>
      <c r="H104" s="380">
        <v>0</v>
      </c>
      <c r="I104" s="380">
        <v>-6090344</v>
      </c>
      <c r="J104" s="446">
        <v>26055920</v>
      </c>
      <c r="K104" s="447">
        <v>30690871</v>
      </c>
      <c r="L104" s="447">
        <v>22270422</v>
      </c>
      <c r="M104" s="447">
        <v>21448190</v>
      </c>
      <c r="N104" s="447">
        <v>32012069</v>
      </c>
      <c r="O104" s="446">
        <v>2286784.1319840001</v>
      </c>
      <c r="P104" s="447">
        <v>1458979.9000000001</v>
      </c>
      <c r="Q104" s="447">
        <v>827804.23198399995</v>
      </c>
      <c r="R104" s="448">
        <v>6.2899999999999998E-2</v>
      </c>
      <c r="S104" s="449">
        <v>1.0972368E-3</v>
      </c>
      <c r="T104" s="450">
        <v>26055920</v>
      </c>
      <c r="U104" s="450">
        <v>23195228.934817173</v>
      </c>
      <c r="V104" s="451">
        <v>1.1233310123052413</v>
      </c>
      <c r="W104" s="451">
        <v>0.10581979340616332</v>
      </c>
      <c r="X104" s="379">
        <v>3392011</v>
      </c>
      <c r="Y104" s="380">
        <v>1076104</v>
      </c>
      <c r="Z104" s="380">
        <v>830883</v>
      </c>
      <c r="AA104" s="380">
        <v>742512</v>
      </c>
      <c r="AB104" s="380">
        <v>742512</v>
      </c>
      <c r="AC104" s="380">
        <v>0</v>
      </c>
      <c r="AD104" s="380">
        <v>0</v>
      </c>
      <c r="AE104" s="380">
        <v>3392011</v>
      </c>
      <c r="AF104" s="381">
        <v>116310</v>
      </c>
      <c r="AG104" s="381">
        <v>33909</v>
      </c>
      <c r="AH104" s="381">
        <v>33909</v>
      </c>
      <c r="AI104" s="381">
        <v>33909</v>
      </c>
      <c r="AJ104" s="381">
        <v>14583</v>
      </c>
      <c r="AK104" s="381">
        <v>0</v>
      </c>
      <c r="AL104" s="381">
        <v>0</v>
      </c>
      <c r="AM104" s="380">
        <v>116310</v>
      </c>
      <c r="AN104" s="379">
        <v>2086115</v>
      </c>
      <c r="AO104" s="380">
        <v>688390</v>
      </c>
      <c r="AP104" s="380">
        <v>688390</v>
      </c>
      <c r="AQ104" s="380">
        <v>354667</v>
      </c>
      <c r="AR104" s="380">
        <v>354667</v>
      </c>
      <c r="AS104" s="380">
        <v>0</v>
      </c>
      <c r="AT104" s="380">
        <v>0</v>
      </c>
      <c r="AU104" s="380">
        <v>2086115</v>
      </c>
      <c r="AV104" s="381">
        <v>11858663</v>
      </c>
      <c r="AW104" s="380">
        <v>4058057</v>
      </c>
      <c r="AX104" s="380">
        <v>2934857</v>
      </c>
      <c r="AY104" s="380">
        <v>2934857</v>
      </c>
      <c r="AZ104" s="380">
        <v>1930891</v>
      </c>
      <c r="BA104" s="380">
        <v>0</v>
      </c>
      <c r="BB104" s="380">
        <v>0</v>
      </c>
      <c r="BC104" s="380">
        <v>11858663</v>
      </c>
      <c r="BD104" s="379">
        <v>274414</v>
      </c>
      <c r="BE104" s="380">
        <v>78052</v>
      </c>
      <c r="BF104" s="380">
        <v>73112</v>
      </c>
      <c r="BG104" s="380">
        <v>61625</v>
      </c>
      <c r="BH104" s="380">
        <v>61625</v>
      </c>
      <c r="BI104" s="380">
        <v>0</v>
      </c>
      <c r="BJ104" s="380">
        <v>0</v>
      </c>
      <c r="BK104" s="380">
        <v>274414</v>
      </c>
      <c r="BL104" s="381">
        <v>48780</v>
      </c>
      <c r="BM104" s="380">
        <v>16260</v>
      </c>
      <c r="BN104" s="380">
        <v>16260</v>
      </c>
      <c r="BO104" s="380">
        <v>16260</v>
      </c>
      <c r="BP104" s="380">
        <v>0</v>
      </c>
      <c r="BQ104" s="380">
        <v>0</v>
      </c>
      <c r="BR104" s="380">
        <v>0</v>
      </c>
      <c r="BS104" s="380">
        <v>48780</v>
      </c>
      <c r="BT104" s="379">
        <v>252969</v>
      </c>
      <c r="BU104" s="380">
        <v>64621</v>
      </c>
      <c r="BV104" s="380">
        <v>64621</v>
      </c>
      <c r="BW104" s="380">
        <v>64621</v>
      </c>
      <c r="BX104" s="380">
        <v>59106</v>
      </c>
      <c r="BY104" s="380">
        <v>0</v>
      </c>
      <c r="BZ104" s="380">
        <v>0</v>
      </c>
      <c r="CA104" s="380">
        <v>252969</v>
      </c>
      <c r="CB104" s="381">
        <v>72099.419155632</v>
      </c>
      <c r="CC104" s="380">
        <v>43452</v>
      </c>
      <c r="CD104" s="380">
        <v>28648</v>
      </c>
      <c r="CE104" s="380">
        <v>0</v>
      </c>
      <c r="CF104" s="380">
        <v>0</v>
      </c>
      <c r="CG104" s="380">
        <v>0</v>
      </c>
      <c r="CH104" s="380">
        <v>0</v>
      </c>
      <c r="CI104" s="380">
        <v>72099.419155632</v>
      </c>
    </row>
    <row r="105" spans="1:87">
      <c r="A105" s="374">
        <v>31810</v>
      </c>
      <c r="B105" s="375" t="s">
        <v>459</v>
      </c>
      <c r="C105" s="381">
        <v>-4861982</v>
      </c>
      <c r="D105" s="380">
        <v>-3417493</v>
      </c>
      <c r="E105" s="380">
        <v>-3040132</v>
      </c>
      <c r="F105" s="380">
        <v>-1658165</v>
      </c>
      <c r="G105" s="380">
        <v>0</v>
      </c>
      <c r="H105" s="380">
        <v>0</v>
      </c>
      <c r="I105" s="380">
        <v>-12977772</v>
      </c>
      <c r="J105" s="446">
        <v>29054836</v>
      </c>
      <c r="K105" s="447">
        <v>34223249</v>
      </c>
      <c r="L105" s="447">
        <v>24833645</v>
      </c>
      <c r="M105" s="447">
        <v>23916778</v>
      </c>
      <c r="N105" s="447">
        <v>35696510</v>
      </c>
      <c r="O105" s="446">
        <v>2549982.4488810003</v>
      </c>
      <c r="P105" s="447">
        <v>1555053.9900000002</v>
      </c>
      <c r="Q105" s="447">
        <v>994928.45888100006</v>
      </c>
      <c r="R105" s="448">
        <v>6.2899999999999998E-2</v>
      </c>
      <c r="S105" s="449">
        <v>1.2235237E-3</v>
      </c>
      <c r="T105" s="450">
        <v>29054836</v>
      </c>
      <c r="U105" s="450">
        <v>24722638.950715426</v>
      </c>
      <c r="V105" s="451">
        <v>1.1752319830387365</v>
      </c>
      <c r="W105" s="451">
        <v>0.10581979340616332</v>
      </c>
      <c r="X105" s="379">
        <v>325580</v>
      </c>
      <c r="Y105" s="380">
        <v>81395</v>
      </c>
      <c r="Z105" s="380">
        <v>81395</v>
      </c>
      <c r="AA105" s="380">
        <v>81395</v>
      </c>
      <c r="AB105" s="380">
        <v>81395</v>
      </c>
      <c r="AC105" s="380">
        <v>0</v>
      </c>
      <c r="AD105" s="380">
        <v>0</v>
      </c>
      <c r="AE105" s="380">
        <v>325580</v>
      </c>
      <c r="AF105" s="381">
        <v>2859317</v>
      </c>
      <c r="AG105" s="381">
        <v>1278387</v>
      </c>
      <c r="AH105" s="381">
        <v>1097371</v>
      </c>
      <c r="AI105" s="381">
        <v>367013</v>
      </c>
      <c r="AJ105" s="381">
        <v>116546</v>
      </c>
      <c r="AK105" s="381">
        <v>0</v>
      </c>
      <c r="AL105" s="381">
        <v>0</v>
      </c>
      <c r="AM105" s="380">
        <v>2859317</v>
      </c>
      <c r="AN105" s="379">
        <v>2326217</v>
      </c>
      <c r="AO105" s="380">
        <v>767621</v>
      </c>
      <c r="AP105" s="380">
        <v>767621</v>
      </c>
      <c r="AQ105" s="380">
        <v>395488</v>
      </c>
      <c r="AR105" s="380">
        <v>395488</v>
      </c>
      <c r="AS105" s="380">
        <v>0</v>
      </c>
      <c r="AT105" s="380">
        <v>0</v>
      </c>
      <c r="AU105" s="380">
        <v>2326217</v>
      </c>
      <c r="AV105" s="381">
        <v>13223540</v>
      </c>
      <c r="AW105" s="380">
        <v>4525121</v>
      </c>
      <c r="AX105" s="380">
        <v>3272646</v>
      </c>
      <c r="AY105" s="380">
        <v>3272646</v>
      </c>
      <c r="AZ105" s="380">
        <v>2153128</v>
      </c>
      <c r="BA105" s="380">
        <v>0</v>
      </c>
      <c r="BB105" s="380">
        <v>0</v>
      </c>
      <c r="BC105" s="380">
        <v>13223540</v>
      </c>
      <c r="BD105" s="379">
        <v>305999</v>
      </c>
      <c r="BE105" s="380">
        <v>87036</v>
      </c>
      <c r="BF105" s="380">
        <v>81527</v>
      </c>
      <c r="BG105" s="380">
        <v>68718</v>
      </c>
      <c r="BH105" s="380">
        <v>68718</v>
      </c>
      <c r="BI105" s="380">
        <v>0</v>
      </c>
      <c r="BJ105" s="380">
        <v>0</v>
      </c>
      <c r="BK105" s="380">
        <v>305999</v>
      </c>
      <c r="BL105" s="381">
        <v>54396</v>
      </c>
      <c r="BM105" s="380">
        <v>18132</v>
      </c>
      <c r="BN105" s="380">
        <v>18132</v>
      </c>
      <c r="BO105" s="380">
        <v>18132</v>
      </c>
      <c r="BP105" s="380">
        <v>0</v>
      </c>
      <c r="BQ105" s="380">
        <v>0</v>
      </c>
      <c r="BR105" s="380">
        <v>0</v>
      </c>
      <c r="BS105" s="380">
        <v>54396</v>
      </c>
      <c r="BT105" s="379">
        <v>282084</v>
      </c>
      <c r="BU105" s="380">
        <v>72058</v>
      </c>
      <c r="BV105" s="380">
        <v>72058</v>
      </c>
      <c r="BW105" s="380">
        <v>72058</v>
      </c>
      <c r="BX105" s="380">
        <v>65909</v>
      </c>
      <c r="BY105" s="380">
        <v>0</v>
      </c>
      <c r="BZ105" s="380">
        <v>0</v>
      </c>
      <c r="CA105" s="380">
        <v>282084</v>
      </c>
      <c r="CB105" s="381">
        <v>80397.730091763005</v>
      </c>
      <c r="CC105" s="380">
        <v>48453</v>
      </c>
      <c r="CD105" s="380">
        <v>31945</v>
      </c>
      <c r="CE105" s="380">
        <v>0</v>
      </c>
      <c r="CF105" s="380">
        <v>0</v>
      </c>
      <c r="CG105" s="380">
        <v>0</v>
      </c>
      <c r="CH105" s="380">
        <v>0</v>
      </c>
      <c r="CI105" s="380">
        <v>80397.730091763005</v>
      </c>
    </row>
    <row r="106" spans="1:87">
      <c r="A106" s="374">
        <v>31820</v>
      </c>
      <c r="B106" s="375" t="s">
        <v>460</v>
      </c>
      <c r="C106" s="381">
        <v>-4140268</v>
      </c>
      <c r="D106" s="380">
        <v>-3006476</v>
      </c>
      <c r="E106" s="380">
        <v>-2828363</v>
      </c>
      <c r="F106" s="380">
        <v>-1616879</v>
      </c>
      <c r="G106" s="380">
        <v>0</v>
      </c>
      <c r="H106" s="380">
        <v>0</v>
      </c>
      <c r="I106" s="380">
        <v>-11591986</v>
      </c>
      <c r="J106" s="446">
        <v>24279767</v>
      </c>
      <c r="K106" s="447">
        <v>28598768</v>
      </c>
      <c r="L106" s="447">
        <v>20752315</v>
      </c>
      <c r="M106" s="447">
        <v>19986132</v>
      </c>
      <c r="N106" s="447">
        <v>29829903</v>
      </c>
      <c r="O106" s="446">
        <v>2130901.003395</v>
      </c>
      <c r="P106" s="447">
        <v>1230413.8700000001</v>
      </c>
      <c r="Q106" s="447">
        <v>900487.1333949999</v>
      </c>
      <c r="R106" s="448">
        <v>6.2899999999999998E-2</v>
      </c>
      <c r="S106" s="449">
        <v>1.0224415E-3</v>
      </c>
      <c r="T106" s="450">
        <v>24279767</v>
      </c>
      <c r="U106" s="450">
        <v>19561428.775834661</v>
      </c>
      <c r="V106" s="451">
        <v>1.241206216490391</v>
      </c>
      <c r="W106" s="451">
        <v>0.10581979340616332</v>
      </c>
      <c r="X106" s="379">
        <v>0</v>
      </c>
      <c r="Y106" s="380">
        <v>0</v>
      </c>
      <c r="Z106" s="380">
        <v>0</v>
      </c>
      <c r="AA106" s="380">
        <v>0</v>
      </c>
      <c r="AB106" s="380">
        <v>0</v>
      </c>
      <c r="AC106" s="380">
        <v>0</v>
      </c>
      <c r="AD106" s="380">
        <v>0</v>
      </c>
      <c r="AE106" s="380">
        <v>0</v>
      </c>
      <c r="AF106" s="381">
        <v>2864395</v>
      </c>
      <c r="AG106" s="381">
        <v>1077607</v>
      </c>
      <c r="AH106" s="381">
        <v>999641</v>
      </c>
      <c r="AI106" s="381">
        <v>526545</v>
      </c>
      <c r="AJ106" s="381">
        <v>260602</v>
      </c>
      <c r="AK106" s="381">
        <v>0</v>
      </c>
      <c r="AL106" s="381">
        <v>0</v>
      </c>
      <c r="AM106" s="380">
        <v>2864395</v>
      </c>
      <c r="AN106" s="379">
        <v>1943911</v>
      </c>
      <c r="AO106" s="380">
        <v>641465</v>
      </c>
      <c r="AP106" s="380">
        <v>641465</v>
      </c>
      <c r="AQ106" s="380">
        <v>330491</v>
      </c>
      <c r="AR106" s="380">
        <v>330491</v>
      </c>
      <c r="AS106" s="380">
        <v>0</v>
      </c>
      <c r="AT106" s="380">
        <v>0</v>
      </c>
      <c r="AU106" s="380">
        <v>1943911</v>
      </c>
      <c r="AV106" s="381">
        <v>11050294</v>
      </c>
      <c r="AW106" s="380">
        <v>3781432</v>
      </c>
      <c r="AX106" s="380">
        <v>2734797</v>
      </c>
      <c r="AY106" s="380">
        <v>2734797</v>
      </c>
      <c r="AZ106" s="380">
        <v>1799268</v>
      </c>
      <c r="BA106" s="380">
        <v>0</v>
      </c>
      <c r="BB106" s="380">
        <v>0</v>
      </c>
      <c r="BC106" s="380">
        <v>11050294</v>
      </c>
      <c r="BD106" s="379">
        <v>255708</v>
      </c>
      <c r="BE106" s="380">
        <v>72732</v>
      </c>
      <c r="BF106" s="380">
        <v>68128</v>
      </c>
      <c r="BG106" s="380">
        <v>57424</v>
      </c>
      <c r="BH106" s="380">
        <v>57424</v>
      </c>
      <c r="BI106" s="380">
        <v>0</v>
      </c>
      <c r="BJ106" s="380">
        <v>0</v>
      </c>
      <c r="BK106" s="380">
        <v>255708</v>
      </c>
      <c r="BL106" s="381">
        <v>45456</v>
      </c>
      <c r="BM106" s="380">
        <v>15152</v>
      </c>
      <c r="BN106" s="380">
        <v>15152</v>
      </c>
      <c r="BO106" s="380">
        <v>15152</v>
      </c>
      <c r="BP106" s="380">
        <v>0</v>
      </c>
      <c r="BQ106" s="380">
        <v>0</v>
      </c>
      <c r="BR106" s="380">
        <v>0</v>
      </c>
      <c r="BS106" s="380">
        <v>45456</v>
      </c>
      <c r="BT106" s="379">
        <v>235724</v>
      </c>
      <c r="BU106" s="380">
        <v>60216</v>
      </c>
      <c r="BV106" s="380">
        <v>60216</v>
      </c>
      <c r="BW106" s="380">
        <v>60216</v>
      </c>
      <c r="BX106" s="380">
        <v>55077</v>
      </c>
      <c r="BY106" s="380">
        <v>0</v>
      </c>
      <c r="BZ106" s="380">
        <v>0</v>
      </c>
      <c r="CA106" s="380">
        <v>235724</v>
      </c>
      <c r="CB106" s="381">
        <v>67184.620740585</v>
      </c>
      <c r="CC106" s="380">
        <v>40490</v>
      </c>
      <c r="CD106" s="380">
        <v>26695</v>
      </c>
      <c r="CE106" s="380">
        <v>0</v>
      </c>
      <c r="CF106" s="380">
        <v>0</v>
      </c>
      <c r="CG106" s="380">
        <v>0</v>
      </c>
      <c r="CH106" s="380">
        <v>0</v>
      </c>
      <c r="CI106" s="380">
        <v>67184.620740585</v>
      </c>
    </row>
    <row r="107" spans="1:87">
      <c r="A107" s="374">
        <v>31900</v>
      </c>
      <c r="B107" s="375" t="s">
        <v>461</v>
      </c>
      <c r="C107" s="381">
        <v>-10058917</v>
      </c>
      <c r="D107" s="380">
        <v>-6372290</v>
      </c>
      <c r="E107" s="380">
        <v>-7073612</v>
      </c>
      <c r="F107" s="380">
        <v>-4530811</v>
      </c>
      <c r="G107" s="380">
        <v>0</v>
      </c>
      <c r="H107" s="380">
        <v>0</v>
      </c>
      <c r="I107" s="380">
        <v>-28035630</v>
      </c>
      <c r="J107" s="446">
        <v>77271847</v>
      </c>
      <c r="K107" s="447">
        <v>91017333</v>
      </c>
      <c r="L107" s="447">
        <v>66045517</v>
      </c>
      <c r="M107" s="447">
        <v>63607091</v>
      </c>
      <c r="N107" s="447">
        <v>94935497</v>
      </c>
      <c r="O107" s="446">
        <v>6781723.1729640001</v>
      </c>
      <c r="P107" s="447">
        <v>3861802.46</v>
      </c>
      <c r="Q107" s="447">
        <v>2919920.7129640002</v>
      </c>
      <c r="R107" s="448">
        <v>6.2899999999999998E-2</v>
      </c>
      <c r="S107" s="449">
        <v>3.2539828000000002E-3</v>
      </c>
      <c r="T107" s="450">
        <v>77271847</v>
      </c>
      <c r="U107" s="450">
        <v>61395905.564387918</v>
      </c>
      <c r="V107" s="451">
        <v>1.2585830649400953</v>
      </c>
      <c r="W107" s="451">
        <v>0.10581979340616332</v>
      </c>
      <c r="X107" s="379">
        <v>4151413</v>
      </c>
      <c r="Y107" s="380">
        <v>1154464</v>
      </c>
      <c r="Z107" s="380">
        <v>1154464</v>
      </c>
      <c r="AA107" s="380">
        <v>1154464</v>
      </c>
      <c r="AB107" s="380">
        <v>688021</v>
      </c>
      <c r="AC107" s="380">
        <v>0</v>
      </c>
      <c r="AD107" s="380">
        <v>0</v>
      </c>
      <c r="AE107" s="380">
        <v>4151413</v>
      </c>
      <c r="AF107" s="381">
        <v>4410950</v>
      </c>
      <c r="AG107" s="381">
        <v>1466276</v>
      </c>
      <c r="AH107" s="381">
        <v>1139878</v>
      </c>
      <c r="AI107" s="381">
        <v>902398</v>
      </c>
      <c r="AJ107" s="381">
        <v>902398</v>
      </c>
      <c r="AK107" s="381">
        <v>0</v>
      </c>
      <c r="AL107" s="381">
        <v>0</v>
      </c>
      <c r="AM107" s="380">
        <v>4410950</v>
      </c>
      <c r="AN107" s="379">
        <v>6186615</v>
      </c>
      <c r="AO107" s="380">
        <v>2041501</v>
      </c>
      <c r="AP107" s="380">
        <v>2041501</v>
      </c>
      <c r="AQ107" s="380">
        <v>1051807</v>
      </c>
      <c r="AR107" s="380">
        <v>1051807</v>
      </c>
      <c r="AS107" s="380">
        <v>0</v>
      </c>
      <c r="AT107" s="380">
        <v>0</v>
      </c>
      <c r="AU107" s="380">
        <v>6186615</v>
      </c>
      <c r="AV107" s="381">
        <v>35168237</v>
      </c>
      <c r="AW107" s="380">
        <v>12034638</v>
      </c>
      <c r="AX107" s="380">
        <v>8703659</v>
      </c>
      <c r="AY107" s="380">
        <v>8703659</v>
      </c>
      <c r="AZ107" s="380">
        <v>5726281</v>
      </c>
      <c r="BA107" s="380">
        <v>0</v>
      </c>
      <c r="BB107" s="380">
        <v>0</v>
      </c>
      <c r="BC107" s="380">
        <v>35168237</v>
      </c>
      <c r="BD107" s="379">
        <v>813807</v>
      </c>
      <c r="BE107" s="380">
        <v>231473</v>
      </c>
      <c r="BF107" s="380">
        <v>216822</v>
      </c>
      <c r="BG107" s="380">
        <v>182756</v>
      </c>
      <c r="BH107" s="380">
        <v>182756</v>
      </c>
      <c r="BI107" s="380">
        <v>0</v>
      </c>
      <c r="BJ107" s="380">
        <v>0</v>
      </c>
      <c r="BK107" s="380">
        <v>813807</v>
      </c>
      <c r="BL107" s="381">
        <v>144666</v>
      </c>
      <c r="BM107" s="380">
        <v>48222</v>
      </c>
      <c r="BN107" s="380">
        <v>48222</v>
      </c>
      <c r="BO107" s="380">
        <v>48222</v>
      </c>
      <c r="BP107" s="380">
        <v>0</v>
      </c>
      <c r="BQ107" s="380">
        <v>0</v>
      </c>
      <c r="BR107" s="380">
        <v>0</v>
      </c>
      <c r="BS107" s="380">
        <v>144666</v>
      </c>
      <c r="BT107" s="379">
        <v>750207</v>
      </c>
      <c r="BU107" s="380">
        <v>191641</v>
      </c>
      <c r="BV107" s="380">
        <v>191641</v>
      </c>
      <c r="BW107" s="380">
        <v>191641</v>
      </c>
      <c r="BX107" s="380">
        <v>175285</v>
      </c>
      <c r="BY107" s="380">
        <v>0</v>
      </c>
      <c r="BZ107" s="380">
        <v>0</v>
      </c>
      <c r="CA107" s="380">
        <v>750207</v>
      </c>
      <c r="CB107" s="381">
        <v>213819.177248172</v>
      </c>
      <c r="CC107" s="380">
        <v>128861</v>
      </c>
      <c r="CD107" s="380">
        <v>84959</v>
      </c>
      <c r="CE107" s="380">
        <v>0</v>
      </c>
      <c r="CF107" s="380">
        <v>0</v>
      </c>
      <c r="CG107" s="380">
        <v>0</v>
      </c>
      <c r="CH107" s="380">
        <v>0</v>
      </c>
      <c r="CI107" s="380">
        <v>213819.177248172</v>
      </c>
    </row>
    <row r="108" spans="1:87">
      <c r="A108" s="374">
        <v>32000</v>
      </c>
      <c r="B108" s="375" t="s">
        <v>462</v>
      </c>
      <c r="C108" s="381">
        <v>-4380220</v>
      </c>
      <c r="D108" s="380">
        <v>-2975270</v>
      </c>
      <c r="E108" s="380">
        <v>-3171496</v>
      </c>
      <c r="F108" s="380">
        <v>-2004879</v>
      </c>
      <c r="G108" s="380">
        <v>0</v>
      </c>
      <c r="H108" s="380">
        <v>0</v>
      </c>
      <c r="I108" s="380">
        <v>-12531865</v>
      </c>
      <c r="J108" s="446">
        <v>28704259</v>
      </c>
      <c r="K108" s="447">
        <v>33810310</v>
      </c>
      <c r="L108" s="447">
        <v>24534001</v>
      </c>
      <c r="M108" s="447">
        <v>23628197</v>
      </c>
      <c r="N108" s="447">
        <v>35265795</v>
      </c>
      <c r="O108" s="446">
        <v>2519214.2292779996</v>
      </c>
      <c r="P108" s="447">
        <v>1499364.3300000003</v>
      </c>
      <c r="Q108" s="447">
        <v>1019849.8992779993</v>
      </c>
      <c r="R108" s="448">
        <v>6.2899999999999998E-2</v>
      </c>
      <c r="S108" s="449">
        <v>1.2087605999999999E-3</v>
      </c>
      <c r="T108" s="450">
        <v>28704259</v>
      </c>
      <c r="U108" s="450">
        <v>23837270.747217812</v>
      </c>
      <c r="V108" s="451">
        <v>1.2041755662548006</v>
      </c>
      <c r="W108" s="451">
        <v>0.10581979340616332</v>
      </c>
      <c r="X108" s="379">
        <v>319960</v>
      </c>
      <c r="Y108" s="380">
        <v>79990</v>
      </c>
      <c r="Z108" s="380">
        <v>79990</v>
      </c>
      <c r="AA108" s="380">
        <v>79990</v>
      </c>
      <c r="AB108" s="380">
        <v>79990</v>
      </c>
      <c r="AC108" s="380">
        <v>0</v>
      </c>
      <c r="AD108" s="380">
        <v>0</v>
      </c>
      <c r="AE108" s="380">
        <v>319960</v>
      </c>
      <c r="AF108" s="381">
        <v>2533809</v>
      </c>
      <c r="AG108" s="381">
        <v>839442</v>
      </c>
      <c r="AH108" s="381">
        <v>682720</v>
      </c>
      <c r="AI108" s="381">
        <v>530208</v>
      </c>
      <c r="AJ108" s="381">
        <v>481439</v>
      </c>
      <c r="AK108" s="381">
        <v>0</v>
      </c>
      <c r="AL108" s="381">
        <v>0</v>
      </c>
      <c r="AM108" s="380">
        <v>2533809</v>
      </c>
      <c r="AN108" s="379">
        <v>2298149</v>
      </c>
      <c r="AO108" s="380">
        <v>758359</v>
      </c>
      <c r="AP108" s="380">
        <v>758359</v>
      </c>
      <c r="AQ108" s="380">
        <v>390716</v>
      </c>
      <c r="AR108" s="380">
        <v>390716</v>
      </c>
      <c r="AS108" s="380">
        <v>0</v>
      </c>
      <c r="AT108" s="380">
        <v>0</v>
      </c>
      <c r="AU108" s="380">
        <v>2298149</v>
      </c>
      <c r="AV108" s="381">
        <v>13063984</v>
      </c>
      <c r="AW108" s="380">
        <v>4470520</v>
      </c>
      <c r="AX108" s="380">
        <v>3233158</v>
      </c>
      <c r="AY108" s="380">
        <v>3233158</v>
      </c>
      <c r="AZ108" s="380">
        <v>2127148</v>
      </c>
      <c r="BA108" s="380">
        <v>0</v>
      </c>
      <c r="BB108" s="380">
        <v>0</v>
      </c>
      <c r="BC108" s="380">
        <v>13063984</v>
      </c>
      <c r="BD108" s="379">
        <v>302305</v>
      </c>
      <c r="BE108" s="380">
        <v>85986</v>
      </c>
      <c r="BF108" s="380">
        <v>80543</v>
      </c>
      <c r="BG108" s="380">
        <v>67888</v>
      </c>
      <c r="BH108" s="380">
        <v>67888</v>
      </c>
      <c r="BI108" s="380">
        <v>0</v>
      </c>
      <c r="BJ108" s="380">
        <v>0</v>
      </c>
      <c r="BK108" s="380">
        <v>302305</v>
      </c>
      <c r="BL108" s="381">
        <v>53739</v>
      </c>
      <c r="BM108" s="380">
        <v>17913</v>
      </c>
      <c r="BN108" s="380">
        <v>17913</v>
      </c>
      <c r="BO108" s="380">
        <v>17913</v>
      </c>
      <c r="BP108" s="380">
        <v>0</v>
      </c>
      <c r="BQ108" s="380">
        <v>0</v>
      </c>
      <c r="BR108" s="380">
        <v>0</v>
      </c>
      <c r="BS108" s="380">
        <v>53739</v>
      </c>
      <c r="BT108" s="379">
        <v>278680</v>
      </c>
      <c r="BU108" s="380">
        <v>71189</v>
      </c>
      <c r="BV108" s="380">
        <v>71189</v>
      </c>
      <c r="BW108" s="380">
        <v>71189</v>
      </c>
      <c r="BX108" s="380">
        <v>65113</v>
      </c>
      <c r="BY108" s="380">
        <v>0</v>
      </c>
      <c r="BZ108" s="380">
        <v>0</v>
      </c>
      <c r="CA108" s="380">
        <v>278680</v>
      </c>
      <c r="CB108" s="381">
        <v>79427.646938393998</v>
      </c>
      <c r="CC108" s="380">
        <v>47868</v>
      </c>
      <c r="CD108" s="380">
        <v>31560</v>
      </c>
      <c r="CE108" s="380">
        <v>0</v>
      </c>
      <c r="CF108" s="380">
        <v>0</v>
      </c>
      <c r="CG108" s="380">
        <v>0</v>
      </c>
      <c r="CH108" s="380">
        <v>0</v>
      </c>
      <c r="CI108" s="380">
        <v>79427.646938393998</v>
      </c>
    </row>
    <row r="109" spans="1:87">
      <c r="A109" s="374">
        <v>32005</v>
      </c>
      <c r="B109" s="375" t="s">
        <v>463</v>
      </c>
      <c r="C109" s="381">
        <v>-621187</v>
      </c>
      <c r="D109" s="380">
        <v>-372901</v>
      </c>
      <c r="E109" s="380">
        <v>-319038</v>
      </c>
      <c r="F109" s="380">
        <v>-38194</v>
      </c>
      <c r="G109" s="380">
        <v>0</v>
      </c>
      <c r="H109" s="380">
        <v>0</v>
      </c>
      <c r="I109" s="380">
        <v>-1351320</v>
      </c>
      <c r="J109" s="446">
        <v>7515665</v>
      </c>
      <c r="K109" s="447">
        <v>8852587</v>
      </c>
      <c r="L109" s="447">
        <v>6423762</v>
      </c>
      <c r="M109" s="447">
        <v>6186594</v>
      </c>
      <c r="N109" s="447">
        <v>9233678</v>
      </c>
      <c r="O109" s="446">
        <v>659608.38783000002</v>
      </c>
      <c r="P109" s="447">
        <v>369935.76</v>
      </c>
      <c r="Q109" s="447">
        <v>289672.62783000001</v>
      </c>
      <c r="R109" s="448">
        <v>6.2899999999999998E-2</v>
      </c>
      <c r="S109" s="449">
        <v>3.1649100000000002E-4</v>
      </c>
      <c r="T109" s="450">
        <v>7515665</v>
      </c>
      <c r="U109" s="450">
        <v>5881331.6375198727</v>
      </c>
      <c r="V109" s="451">
        <v>1.2778849184517875</v>
      </c>
      <c r="W109" s="451">
        <v>0.10581979340616332</v>
      </c>
      <c r="X109" s="379">
        <v>1640604</v>
      </c>
      <c r="Y109" s="380">
        <v>472016</v>
      </c>
      <c r="Z109" s="380">
        <v>393477</v>
      </c>
      <c r="AA109" s="380">
        <v>393477</v>
      </c>
      <c r="AB109" s="380">
        <v>381634</v>
      </c>
      <c r="AC109" s="380">
        <v>0</v>
      </c>
      <c r="AD109" s="380">
        <v>0</v>
      </c>
      <c r="AE109" s="380">
        <v>1640604</v>
      </c>
      <c r="AF109" s="381">
        <v>290348</v>
      </c>
      <c r="AG109" s="381">
        <v>145174</v>
      </c>
      <c r="AH109" s="381">
        <v>145174</v>
      </c>
      <c r="AI109" s="381">
        <v>0</v>
      </c>
      <c r="AJ109" s="381">
        <v>0</v>
      </c>
      <c r="AK109" s="381">
        <v>0</v>
      </c>
      <c r="AL109" s="381">
        <v>0</v>
      </c>
      <c r="AM109" s="380">
        <v>290348</v>
      </c>
      <c r="AN109" s="379">
        <v>601727</v>
      </c>
      <c r="AO109" s="380">
        <v>198562</v>
      </c>
      <c r="AP109" s="380">
        <v>198562</v>
      </c>
      <c r="AQ109" s="380">
        <v>102301</v>
      </c>
      <c r="AR109" s="380">
        <v>102301</v>
      </c>
      <c r="AS109" s="380">
        <v>0</v>
      </c>
      <c r="AT109" s="380">
        <v>0</v>
      </c>
      <c r="AU109" s="380">
        <v>601727</v>
      </c>
      <c r="AV109" s="381">
        <v>3420556</v>
      </c>
      <c r="AW109" s="380">
        <v>1170521</v>
      </c>
      <c r="AX109" s="380">
        <v>846541</v>
      </c>
      <c r="AY109" s="380">
        <v>846541</v>
      </c>
      <c r="AZ109" s="380">
        <v>556953</v>
      </c>
      <c r="BA109" s="380">
        <v>0</v>
      </c>
      <c r="BB109" s="380">
        <v>0</v>
      </c>
      <c r="BC109" s="380">
        <v>3420556</v>
      </c>
      <c r="BD109" s="379">
        <v>79153</v>
      </c>
      <c r="BE109" s="380">
        <v>22514</v>
      </c>
      <c r="BF109" s="380">
        <v>21089</v>
      </c>
      <c r="BG109" s="380">
        <v>17775</v>
      </c>
      <c r="BH109" s="380">
        <v>17775</v>
      </c>
      <c r="BI109" s="380">
        <v>0</v>
      </c>
      <c r="BJ109" s="380">
        <v>0</v>
      </c>
      <c r="BK109" s="380">
        <v>79153</v>
      </c>
      <c r="BL109" s="381">
        <v>14070</v>
      </c>
      <c r="BM109" s="380">
        <v>4690</v>
      </c>
      <c r="BN109" s="380">
        <v>4690</v>
      </c>
      <c r="BO109" s="380">
        <v>4690</v>
      </c>
      <c r="BP109" s="380">
        <v>0</v>
      </c>
      <c r="BQ109" s="380">
        <v>0</v>
      </c>
      <c r="BR109" s="380">
        <v>0</v>
      </c>
      <c r="BS109" s="380">
        <v>14070</v>
      </c>
      <c r="BT109" s="379">
        <v>72967</v>
      </c>
      <c r="BU109" s="380">
        <v>18639</v>
      </c>
      <c r="BV109" s="380">
        <v>18639</v>
      </c>
      <c r="BW109" s="380">
        <v>18639</v>
      </c>
      <c r="BX109" s="380">
        <v>17049</v>
      </c>
      <c r="BY109" s="380">
        <v>0</v>
      </c>
      <c r="BZ109" s="380">
        <v>0</v>
      </c>
      <c r="CA109" s="380">
        <v>72967</v>
      </c>
      <c r="CB109" s="381">
        <v>20796.62044509</v>
      </c>
      <c r="CC109" s="380">
        <v>12533</v>
      </c>
      <c r="CD109" s="380">
        <v>8263</v>
      </c>
      <c r="CE109" s="380">
        <v>0</v>
      </c>
      <c r="CF109" s="380">
        <v>0</v>
      </c>
      <c r="CG109" s="380">
        <v>0</v>
      </c>
      <c r="CH109" s="380">
        <v>0</v>
      </c>
      <c r="CI109" s="380">
        <v>20796.62044509</v>
      </c>
    </row>
    <row r="110" spans="1:87">
      <c r="A110" s="374">
        <v>32100</v>
      </c>
      <c r="B110" s="375" t="s">
        <v>464</v>
      </c>
      <c r="C110" s="381">
        <v>-2540080</v>
      </c>
      <c r="D110" s="380">
        <v>-1702301</v>
      </c>
      <c r="E110" s="380">
        <v>-1741268</v>
      </c>
      <c r="F110" s="380">
        <v>-1101101</v>
      </c>
      <c r="G110" s="380">
        <v>0</v>
      </c>
      <c r="H110" s="380">
        <v>0</v>
      </c>
      <c r="I110" s="380">
        <v>-7084750</v>
      </c>
      <c r="J110" s="446">
        <v>16088335</v>
      </c>
      <c r="K110" s="447">
        <v>18950205</v>
      </c>
      <c r="L110" s="447">
        <v>13750964</v>
      </c>
      <c r="M110" s="447">
        <v>13243274</v>
      </c>
      <c r="N110" s="447">
        <v>19765984</v>
      </c>
      <c r="O110" s="446">
        <v>1411984.319742</v>
      </c>
      <c r="P110" s="447">
        <v>897457.8899999999</v>
      </c>
      <c r="Q110" s="447">
        <v>514526.42974200007</v>
      </c>
      <c r="R110" s="448">
        <v>6.2899999999999998E-2</v>
      </c>
      <c r="S110" s="449">
        <v>6.7749339999999996E-4</v>
      </c>
      <c r="T110" s="450">
        <v>16088335</v>
      </c>
      <c r="U110" s="450">
        <v>14268010.969793322</v>
      </c>
      <c r="V110" s="451">
        <v>1.1275807843195853</v>
      </c>
      <c r="W110" s="451">
        <v>0.10581979340616332</v>
      </c>
      <c r="X110" s="379">
        <v>617092</v>
      </c>
      <c r="Y110" s="380">
        <v>154273</v>
      </c>
      <c r="Z110" s="380">
        <v>154273</v>
      </c>
      <c r="AA110" s="380">
        <v>154273</v>
      </c>
      <c r="AB110" s="380">
        <v>154273</v>
      </c>
      <c r="AC110" s="380">
        <v>0</v>
      </c>
      <c r="AD110" s="380">
        <v>0</v>
      </c>
      <c r="AE110" s="380">
        <v>617092</v>
      </c>
      <c r="AF110" s="381">
        <v>1918739</v>
      </c>
      <c r="AG110" s="381">
        <v>664963</v>
      </c>
      <c r="AH110" s="381">
        <v>526799</v>
      </c>
      <c r="AI110" s="381">
        <v>370303</v>
      </c>
      <c r="AJ110" s="381">
        <v>356674</v>
      </c>
      <c r="AK110" s="381">
        <v>0</v>
      </c>
      <c r="AL110" s="381">
        <v>0</v>
      </c>
      <c r="AM110" s="380">
        <v>1918739</v>
      </c>
      <c r="AN110" s="379">
        <v>1288080</v>
      </c>
      <c r="AO110" s="380">
        <v>425049</v>
      </c>
      <c r="AP110" s="380">
        <v>425049</v>
      </c>
      <c r="AQ110" s="380">
        <v>218991</v>
      </c>
      <c r="AR110" s="380">
        <v>218991</v>
      </c>
      <c r="AS110" s="380">
        <v>0</v>
      </c>
      <c r="AT110" s="380">
        <v>0</v>
      </c>
      <c r="AU110" s="380">
        <v>1288080</v>
      </c>
      <c r="AV110" s="381">
        <v>7322180</v>
      </c>
      <c r="AW110" s="380">
        <v>2505664</v>
      </c>
      <c r="AX110" s="380">
        <v>1812140</v>
      </c>
      <c r="AY110" s="380">
        <v>1812140</v>
      </c>
      <c r="AZ110" s="380">
        <v>1192237</v>
      </c>
      <c r="BA110" s="380">
        <v>0</v>
      </c>
      <c r="BB110" s="380">
        <v>0</v>
      </c>
      <c r="BC110" s="380">
        <v>7322180</v>
      </c>
      <c r="BD110" s="379">
        <v>169439</v>
      </c>
      <c r="BE110" s="380">
        <v>48194</v>
      </c>
      <c r="BF110" s="380">
        <v>45143</v>
      </c>
      <c r="BG110" s="380">
        <v>38051</v>
      </c>
      <c r="BH110" s="380">
        <v>38051</v>
      </c>
      <c r="BI110" s="380">
        <v>0</v>
      </c>
      <c r="BJ110" s="380">
        <v>0</v>
      </c>
      <c r="BK110" s="380">
        <v>169439</v>
      </c>
      <c r="BL110" s="381">
        <v>30120</v>
      </c>
      <c r="BM110" s="380">
        <v>10040</v>
      </c>
      <c r="BN110" s="380">
        <v>10040</v>
      </c>
      <c r="BO110" s="380">
        <v>10040</v>
      </c>
      <c r="BP110" s="380">
        <v>0</v>
      </c>
      <c r="BQ110" s="380">
        <v>0</v>
      </c>
      <c r="BR110" s="380">
        <v>0</v>
      </c>
      <c r="BS110" s="380">
        <v>30120</v>
      </c>
      <c r="BT110" s="379">
        <v>156196</v>
      </c>
      <c r="BU110" s="380">
        <v>39900</v>
      </c>
      <c r="BV110" s="380">
        <v>39900</v>
      </c>
      <c r="BW110" s="380">
        <v>39900</v>
      </c>
      <c r="BX110" s="380">
        <v>36495</v>
      </c>
      <c r="BY110" s="380">
        <v>0</v>
      </c>
      <c r="BZ110" s="380">
        <v>0</v>
      </c>
      <c r="CA110" s="380">
        <v>156196</v>
      </c>
      <c r="CB110" s="381">
        <v>44518.084539065996</v>
      </c>
      <c r="CC110" s="380">
        <v>26829</v>
      </c>
      <c r="CD110" s="380">
        <v>17689</v>
      </c>
      <c r="CE110" s="380">
        <v>0</v>
      </c>
      <c r="CF110" s="380">
        <v>0</v>
      </c>
      <c r="CG110" s="380">
        <v>0</v>
      </c>
      <c r="CH110" s="380">
        <v>0</v>
      </c>
      <c r="CI110" s="380">
        <v>44518.084539065996</v>
      </c>
    </row>
    <row r="111" spans="1:87">
      <c r="A111" s="374">
        <v>32200</v>
      </c>
      <c r="B111" s="375" t="s">
        <v>465</v>
      </c>
      <c r="C111" s="381">
        <v>-1420408</v>
      </c>
      <c r="D111" s="380">
        <v>-970622</v>
      </c>
      <c r="E111" s="380">
        <v>-1041918</v>
      </c>
      <c r="F111" s="380">
        <v>-567220</v>
      </c>
      <c r="G111" s="380">
        <v>0</v>
      </c>
      <c r="H111" s="380">
        <v>0</v>
      </c>
      <c r="I111" s="380">
        <v>-4000168</v>
      </c>
      <c r="J111" s="446">
        <v>11715538</v>
      </c>
      <c r="K111" s="447">
        <v>13799554</v>
      </c>
      <c r="L111" s="447">
        <v>10013463</v>
      </c>
      <c r="M111" s="447">
        <v>9643762</v>
      </c>
      <c r="N111" s="447">
        <v>14393605</v>
      </c>
      <c r="O111" s="446">
        <v>1028208.0364560001</v>
      </c>
      <c r="P111" s="447">
        <v>609874.89</v>
      </c>
      <c r="Q111" s="447">
        <v>418333.14645600005</v>
      </c>
      <c r="R111" s="448">
        <v>6.2899999999999998E-2</v>
      </c>
      <c r="S111" s="449">
        <v>4.9335120000000001E-4</v>
      </c>
      <c r="T111" s="450">
        <v>11715538</v>
      </c>
      <c r="U111" s="450">
        <v>9695944.1971383151</v>
      </c>
      <c r="V111" s="451">
        <v>1.2082926388394184</v>
      </c>
      <c r="W111" s="451">
        <v>0.10581979340616332</v>
      </c>
      <c r="X111" s="379">
        <v>1014642</v>
      </c>
      <c r="Y111" s="380">
        <v>298416</v>
      </c>
      <c r="Z111" s="380">
        <v>238742</v>
      </c>
      <c r="AA111" s="380">
        <v>238742</v>
      </c>
      <c r="AB111" s="380">
        <v>238742</v>
      </c>
      <c r="AC111" s="380">
        <v>0</v>
      </c>
      <c r="AD111" s="380">
        <v>0</v>
      </c>
      <c r="AE111" s="380">
        <v>1014642</v>
      </c>
      <c r="AF111" s="381">
        <v>803550</v>
      </c>
      <c r="AG111" s="381">
        <v>241021</v>
      </c>
      <c r="AH111" s="381">
        <v>241021</v>
      </c>
      <c r="AI111" s="381">
        <v>169980</v>
      </c>
      <c r="AJ111" s="381">
        <v>151528</v>
      </c>
      <c r="AK111" s="381">
        <v>0</v>
      </c>
      <c r="AL111" s="381">
        <v>0</v>
      </c>
      <c r="AM111" s="380">
        <v>803550</v>
      </c>
      <c r="AN111" s="379">
        <v>937981</v>
      </c>
      <c r="AO111" s="380">
        <v>309521</v>
      </c>
      <c r="AP111" s="380">
        <v>309521</v>
      </c>
      <c r="AQ111" s="380">
        <v>159469</v>
      </c>
      <c r="AR111" s="380">
        <v>159469</v>
      </c>
      <c r="AS111" s="380">
        <v>0</v>
      </c>
      <c r="AT111" s="380">
        <v>0</v>
      </c>
      <c r="AU111" s="380">
        <v>937981</v>
      </c>
      <c r="AV111" s="381">
        <v>5332017</v>
      </c>
      <c r="AW111" s="380">
        <v>1824626</v>
      </c>
      <c r="AX111" s="380">
        <v>1319602</v>
      </c>
      <c r="AY111" s="380">
        <v>1319602</v>
      </c>
      <c r="AZ111" s="380">
        <v>868188</v>
      </c>
      <c r="BA111" s="380">
        <v>0</v>
      </c>
      <c r="BB111" s="380">
        <v>0</v>
      </c>
      <c r="BC111" s="380">
        <v>5332017</v>
      </c>
      <c r="BD111" s="379">
        <v>123384</v>
      </c>
      <c r="BE111" s="380">
        <v>35095</v>
      </c>
      <c r="BF111" s="380">
        <v>32873</v>
      </c>
      <c r="BG111" s="380">
        <v>27708</v>
      </c>
      <c r="BH111" s="380">
        <v>27708</v>
      </c>
      <c r="BI111" s="380">
        <v>0</v>
      </c>
      <c r="BJ111" s="380">
        <v>0</v>
      </c>
      <c r="BK111" s="380">
        <v>123384</v>
      </c>
      <c r="BL111" s="381">
        <v>21933</v>
      </c>
      <c r="BM111" s="380">
        <v>7311</v>
      </c>
      <c r="BN111" s="380">
        <v>7311</v>
      </c>
      <c r="BO111" s="380">
        <v>7311</v>
      </c>
      <c r="BP111" s="380">
        <v>0</v>
      </c>
      <c r="BQ111" s="380">
        <v>0</v>
      </c>
      <c r="BR111" s="380">
        <v>0</v>
      </c>
      <c r="BS111" s="380">
        <v>21933</v>
      </c>
      <c r="BT111" s="379">
        <v>113742</v>
      </c>
      <c r="BU111" s="380">
        <v>29056</v>
      </c>
      <c r="BV111" s="380">
        <v>29056</v>
      </c>
      <c r="BW111" s="380">
        <v>29056</v>
      </c>
      <c r="BX111" s="380">
        <v>26576</v>
      </c>
      <c r="BY111" s="380">
        <v>0</v>
      </c>
      <c r="BZ111" s="380">
        <v>0</v>
      </c>
      <c r="CA111" s="380">
        <v>113742</v>
      </c>
      <c r="CB111" s="381">
        <v>32418.102418488001</v>
      </c>
      <c r="CC111" s="380">
        <v>19537</v>
      </c>
      <c r="CD111" s="380">
        <v>12881</v>
      </c>
      <c r="CE111" s="380">
        <v>0</v>
      </c>
      <c r="CF111" s="380">
        <v>0</v>
      </c>
      <c r="CG111" s="380">
        <v>0</v>
      </c>
      <c r="CH111" s="380">
        <v>0</v>
      </c>
      <c r="CI111" s="380">
        <v>32418.102418488001</v>
      </c>
    </row>
    <row r="112" spans="1:87">
      <c r="A112" s="374">
        <v>32300</v>
      </c>
      <c r="B112" s="375" t="s">
        <v>466</v>
      </c>
      <c r="C112" s="381">
        <v>-19581627</v>
      </c>
      <c r="D112" s="380">
        <v>-12667745</v>
      </c>
      <c r="E112" s="380">
        <v>-11339609</v>
      </c>
      <c r="F112" s="380">
        <v>-5776717</v>
      </c>
      <c r="G112" s="380">
        <v>0</v>
      </c>
      <c r="H112" s="380">
        <v>0</v>
      </c>
      <c r="I112" s="380">
        <v>-49365698</v>
      </c>
      <c r="J112" s="446">
        <v>117601821</v>
      </c>
      <c r="K112" s="447">
        <v>138521396</v>
      </c>
      <c r="L112" s="447">
        <v>100516208</v>
      </c>
      <c r="M112" s="447">
        <v>96805112</v>
      </c>
      <c r="N112" s="447">
        <v>144484541</v>
      </c>
      <c r="O112" s="446">
        <v>10321262.216972999</v>
      </c>
      <c r="P112" s="447">
        <v>6010458.6999999993</v>
      </c>
      <c r="Q112" s="447">
        <v>4310803.516973</v>
      </c>
      <c r="R112" s="448">
        <v>6.2899999999999998E-2</v>
      </c>
      <c r="S112" s="449">
        <v>4.9523121E-3</v>
      </c>
      <c r="T112" s="450">
        <v>117601821</v>
      </c>
      <c r="U112" s="450">
        <v>95555782.193958655</v>
      </c>
      <c r="V112" s="451">
        <v>1.2307138123917232</v>
      </c>
      <c r="W112" s="451">
        <v>0.10581979340616332</v>
      </c>
      <c r="X112" s="379">
        <v>8488968</v>
      </c>
      <c r="Y112" s="380">
        <v>2122242</v>
      </c>
      <c r="Z112" s="380">
        <v>2122242</v>
      </c>
      <c r="AA112" s="380">
        <v>2122242</v>
      </c>
      <c r="AB112" s="380">
        <v>2122242</v>
      </c>
      <c r="AC112" s="380">
        <v>0</v>
      </c>
      <c r="AD112" s="380">
        <v>0</v>
      </c>
      <c r="AE112" s="380">
        <v>8488968</v>
      </c>
      <c r="AF112" s="381">
        <v>15581584</v>
      </c>
      <c r="AG112" s="381">
        <v>6869523</v>
      </c>
      <c r="AH112" s="381">
        <v>5069652</v>
      </c>
      <c r="AI112" s="381">
        <v>2312731</v>
      </c>
      <c r="AJ112" s="381">
        <v>1329678</v>
      </c>
      <c r="AK112" s="381">
        <v>0</v>
      </c>
      <c r="AL112" s="381">
        <v>0</v>
      </c>
      <c r="AM112" s="380">
        <v>15581584</v>
      </c>
      <c r="AN112" s="379">
        <v>9415554</v>
      </c>
      <c r="AO112" s="380">
        <v>3107008</v>
      </c>
      <c r="AP112" s="380">
        <v>3107008</v>
      </c>
      <c r="AQ112" s="380">
        <v>1600769</v>
      </c>
      <c r="AR112" s="380">
        <v>1600769</v>
      </c>
      <c r="AS112" s="380">
        <v>0</v>
      </c>
      <c r="AT112" s="380">
        <v>0</v>
      </c>
      <c r="AU112" s="380">
        <v>9415554</v>
      </c>
      <c r="AV112" s="381">
        <v>53523358</v>
      </c>
      <c r="AW112" s="380">
        <v>18315795</v>
      </c>
      <c r="AX112" s="380">
        <v>13246301</v>
      </c>
      <c r="AY112" s="380">
        <v>13246301</v>
      </c>
      <c r="AZ112" s="380">
        <v>8714961</v>
      </c>
      <c r="BA112" s="380">
        <v>0</v>
      </c>
      <c r="BB112" s="380">
        <v>0</v>
      </c>
      <c r="BC112" s="380">
        <v>53523358</v>
      </c>
      <c r="BD112" s="379">
        <v>1238552</v>
      </c>
      <c r="BE112" s="380">
        <v>352285</v>
      </c>
      <c r="BF112" s="380">
        <v>329987</v>
      </c>
      <c r="BG112" s="380">
        <v>278140</v>
      </c>
      <c r="BH112" s="380">
        <v>278140</v>
      </c>
      <c r="BI112" s="380">
        <v>0</v>
      </c>
      <c r="BJ112" s="380">
        <v>0</v>
      </c>
      <c r="BK112" s="380">
        <v>1238552</v>
      </c>
      <c r="BL112" s="381">
        <v>220170</v>
      </c>
      <c r="BM112" s="380">
        <v>73390</v>
      </c>
      <c r="BN112" s="380">
        <v>73390</v>
      </c>
      <c r="BO112" s="380">
        <v>73390</v>
      </c>
      <c r="BP112" s="380">
        <v>0</v>
      </c>
      <c r="BQ112" s="380">
        <v>0</v>
      </c>
      <c r="BR112" s="380">
        <v>0</v>
      </c>
      <c r="BS112" s="380">
        <v>220170</v>
      </c>
      <c r="BT112" s="379">
        <v>1141758</v>
      </c>
      <c r="BU112" s="380">
        <v>291662</v>
      </c>
      <c r="BV112" s="380">
        <v>291662</v>
      </c>
      <c r="BW112" s="380">
        <v>291662</v>
      </c>
      <c r="BX112" s="380">
        <v>266771</v>
      </c>
      <c r="BY112" s="380">
        <v>0</v>
      </c>
      <c r="BZ112" s="380">
        <v>0</v>
      </c>
      <c r="CA112" s="380">
        <v>1141758</v>
      </c>
      <c r="CB112" s="381">
        <v>325416.37856787897</v>
      </c>
      <c r="CC112" s="380">
        <v>196116</v>
      </c>
      <c r="CD112" s="380">
        <v>129301</v>
      </c>
      <c r="CE112" s="380">
        <v>0</v>
      </c>
      <c r="CF112" s="380">
        <v>0</v>
      </c>
      <c r="CG112" s="380">
        <v>0</v>
      </c>
      <c r="CH112" s="380">
        <v>0</v>
      </c>
      <c r="CI112" s="380">
        <v>325416.37856787897</v>
      </c>
    </row>
    <row r="113" spans="1:87">
      <c r="A113" s="374">
        <v>32305</v>
      </c>
      <c r="B113" s="375" t="s">
        <v>467</v>
      </c>
      <c r="C113" s="381">
        <v>-1718233</v>
      </c>
      <c r="D113" s="380">
        <v>-935004</v>
      </c>
      <c r="E113" s="380">
        <v>-1235368</v>
      </c>
      <c r="F113" s="380">
        <v>-545680</v>
      </c>
      <c r="G113" s="380">
        <v>0</v>
      </c>
      <c r="H113" s="380">
        <v>0</v>
      </c>
      <c r="I113" s="380">
        <v>-4434285</v>
      </c>
      <c r="J113" s="446">
        <v>12641071</v>
      </c>
      <c r="K113" s="447">
        <v>14889726</v>
      </c>
      <c r="L113" s="447">
        <v>10804531</v>
      </c>
      <c r="M113" s="447">
        <v>10405624</v>
      </c>
      <c r="N113" s="447">
        <v>15530707</v>
      </c>
      <c r="O113" s="446">
        <v>1109437.003206</v>
      </c>
      <c r="P113" s="447">
        <v>649994.19999999995</v>
      </c>
      <c r="Q113" s="447">
        <v>459442.80320600001</v>
      </c>
      <c r="R113" s="448">
        <v>6.2899999999999998E-2</v>
      </c>
      <c r="S113" s="449">
        <v>5.3232620000000003E-4</v>
      </c>
      <c r="T113" s="450">
        <v>12641071</v>
      </c>
      <c r="U113" s="450">
        <v>10333771.065182829</v>
      </c>
      <c r="V113" s="451">
        <v>1.223277632169641</v>
      </c>
      <c r="W113" s="451">
        <v>0.10581979340616332</v>
      </c>
      <c r="X113" s="379">
        <v>1013814</v>
      </c>
      <c r="Y113" s="380">
        <v>326845</v>
      </c>
      <c r="Z113" s="380">
        <v>326845</v>
      </c>
      <c r="AA113" s="380">
        <v>180062</v>
      </c>
      <c r="AB113" s="380">
        <v>180062</v>
      </c>
      <c r="AC113" s="380">
        <v>0</v>
      </c>
      <c r="AD113" s="380">
        <v>0</v>
      </c>
      <c r="AE113" s="380">
        <v>1013814</v>
      </c>
      <c r="AF113" s="381">
        <v>904147</v>
      </c>
      <c r="AG113" s="381">
        <v>450528</v>
      </c>
      <c r="AH113" s="381">
        <v>217006</v>
      </c>
      <c r="AI113" s="381">
        <v>217006</v>
      </c>
      <c r="AJ113" s="381">
        <v>19607</v>
      </c>
      <c r="AK113" s="381">
        <v>0</v>
      </c>
      <c r="AL113" s="381">
        <v>0</v>
      </c>
      <c r="AM113" s="380">
        <v>904147</v>
      </c>
      <c r="AN113" s="379">
        <v>1012082</v>
      </c>
      <c r="AO113" s="380">
        <v>333974</v>
      </c>
      <c r="AP113" s="380">
        <v>333974</v>
      </c>
      <c r="AQ113" s="380">
        <v>172067</v>
      </c>
      <c r="AR113" s="380">
        <v>172067</v>
      </c>
      <c r="AS113" s="380">
        <v>0</v>
      </c>
      <c r="AT113" s="380">
        <v>0</v>
      </c>
      <c r="AU113" s="380">
        <v>1012082</v>
      </c>
      <c r="AV113" s="381">
        <v>5753249</v>
      </c>
      <c r="AW113" s="380">
        <v>1968773</v>
      </c>
      <c r="AX113" s="380">
        <v>1423851</v>
      </c>
      <c r="AY113" s="380">
        <v>1423851</v>
      </c>
      <c r="AZ113" s="380">
        <v>936775</v>
      </c>
      <c r="BA113" s="380">
        <v>0</v>
      </c>
      <c r="BB113" s="380">
        <v>0</v>
      </c>
      <c r="BC113" s="380">
        <v>5753249</v>
      </c>
      <c r="BD113" s="379">
        <v>133131</v>
      </c>
      <c r="BE113" s="380">
        <v>37867</v>
      </c>
      <c r="BF113" s="380">
        <v>35470</v>
      </c>
      <c r="BG113" s="380">
        <v>29897</v>
      </c>
      <c r="BH113" s="380">
        <v>29897</v>
      </c>
      <c r="BI113" s="380">
        <v>0</v>
      </c>
      <c r="BJ113" s="380">
        <v>0</v>
      </c>
      <c r="BK113" s="380">
        <v>133131</v>
      </c>
      <c r="BL113" s="381">
        <v>23667</v>
      </c>
      <c r="BM113" s="380">
        <v>7889</v>
      </c>
      <c r="BN113" s="380">
        <v>7889</v>
      </c>
      <c r="BO113" s="380">
        <v>7889</v>
      </c>
      <c r="BP113" s="380">
        <v>0</v>
      </c>
      <c r="BQ113" s="380">
        <v>0</v>
      </c>
      <c r="BR113" s="380">
        <v>0</v>
      </c>
      <c r="BS113" s="380">
        <v>23667</v>
      </c>
      <c r="BT113" s="379">
        <v>122728</v>
      </c>
      <c r="BU113" s="380">
        <v>31351</v>
      </c>
      <c r="BV113" s="380">
        <v>31351</v>
      </c>
      <c r="BW113" s="380">
        <v>31351</v>
      </c>
      <c r="BX113" s="380">
        <v>28675</v>
      </c>
      <c r="BY113" s="380">
        <v>0</v>
      </c>
      <c r="BZ113" s="380">
        <v>0</v>
      </c>
      <c r="CA113" s="380">
        <v>122728</v>
      </c>
      <c r="CB113" s="381">
        <v>34979.149278738005</v>
      </c>
      <c r="CC113" s="380">
        <v>21081</v>
      </c>
      <c r="CD113" s="380">
        <v>13899</v>
      </c>
      <c r="CE113" s="380">
        <v>0</v>
      </c>
      <c r="CF113" s="380">
        <v>0</v>
      </c>
      <c r="CG113" s="380">
        <v>0</v>
      </c>
      <c r="CH113" s="380">
        <v>0</v>
      </c>
      <c r="CI113" s="380">
        <v>34979.149278738005</v>
      </c>
    </row>
    <row r="114" spans="1:87">
      <c r="A114" s="374">
        <v>32400</v>
      </c>
      <c r="B114" s="375" t="s">
        <v>468</v>
      </c>
      <c r="C114" s="381">
        <v>-7076133</v>
      </c>
      <c r="D114" s="380">
        <v>-4491665</v>
      </c>
      <c r="E114" s="380">
        <v>-4198424</v>
      </c>
      <c r="F114" s="380">
        <v>-2356667</v>
      </c>
      <c r="G114" s="380">
        <v>0</v>
      </c>
      <c r="H114" s="380">
        <v>0</v>
      </c>
      <c r="I114" s="380">
        <v>-18122889</v>
      </c>
      <c r="J114" s="446">
        <v>40113766</v>
      </c>
      <c r="K114" s="447">
        <v>47249395</v>
      </c>
      <c r="L114" s="447">
        <v>34285895</v>
      </c>
      <c r="M114" s="447">
        <v>33020047</v>
      </c>
      <c r="N114" s="447">
        <v>49283413</v>
      </c>
      <c r="O114" s="446">
        <v>3520563.6655979999</v>
      </c>
      <c r="P114" s="447">
        <v>2235899.54</v>
      </c>
      <c r="Q114" s="447">
        <v>1284664.1255979999</v>
      </c>
      <c r="R114" s="448">
        <v>6.2899999999999998E-2</v>
      </c>
      <c r="S114" s="449">
        <v>1.6892246E-3</v>
      </c>
      <c r="T114" s="450">
        <v>40113766</v>
      </c>
      <c r="U114" s="450">
        <v>35546892.527821943</v>
      </c>
      <c r="V114" s="451">
        <v>1.1284746189446417</v>
      </c>
      <c r="W114" s="451">
        <v>0.10581979340616332</v>
      </c>
      <c r="X114" s="379">
        <v>2035968</v>
      </c>
      <c r="Y114" s="380">
        <v>508992</v>
      </c>
      <c r="Z114" s="380">
        <v>508992</v>
      </c>
      <c r="AA114" s="380">
        <v>508992</v>
      </c>
      <c r="AB114" s="380">
        <v>508992</v>
      </c>
      <c r="AC114" s="380">
        <v>0</v>
      </c>
      <c r="AD114" s="380">
        <v>0</v>
      </c>
      <c r="AE114" s="380">
        <v>2035968</v>
      </c>
      <c r="AF114" s="381">
        <v>5739587</v>
      </c>
      <c r="AG114" s="381">
        <v>2525157</v>
      </c>
      <c r="AH114" s="381">
        <v>1685069</v>
      </c>
      <c r="AI114" s="381">
        <v>904472</v>
      </c>
      <c r="AJ114" s="381">
        <v>624889</v>
      </c>
      <c r="AK114" s="381">
        <v>0</v>
      </c>
      <c r="AL114" s="381">
        <v>0</v>
      </c>
      <c r="AM114" s="380">
        <v>5739587</v>
      </c>
      <c r="AN114" s="379">
        <v>3211628</v>
      </c>
      <c r="AO114" s="380">
        <v>1059795</v>
      </c>
      <c r="AP114" s="380">
        <v>1059795</v>
      </c>
      <c r="AQ114" s="380">
        <v>546019</v>
      </c>
      <c r="AR114" s="380">
        <v>546019</v>
      </c>
      <c r="AS114" s="380">
        <v>0</v>
      </c>
      <c r="AT114" s="380">
        <v>0</v>
      </c>
      <c r="AU114" s="380">
        <v>3211628</v>
      </c>
      <c r="AV114" s="381">
        <v>18256720</v>
      </c>
      <c r="AW114" s="380">
        <v>6247484</v>
      </c>
      <c r="AX114" s="380">
        <v>4518289</v>
      </c>
      <c r="AY114" s="380">
        <v>4518289</v>
      </c>
      <c r="AZ114" s="380">
        <v>2972657</v>
      </c>
      <c r="BA114" s="380">
        <v>0</v>
      </c>
      <c r="BB114" s="380">
        <v>0</v>
      </c>
      <c r="BC114" s="380">
        <v>18256720</v>
      </c>
      <c r="BD114" s="379">
        <v>422468</v>
      </c>
      <c r="BE114" s="380">
        <v>120164</v>
      </c>
      <c r="BF114" s="380">
        <v>112558</v>
      </c>
      <c r="BG114" s="380">
        <v>94873</v>
      </c>
      <c r="BH114" s="380">
        <v>94873</v>
      </c>
      <c r="BI114" s="380">
        <v>0</v>
      </c>
      <c r="BJ114" s="380">
        <v>0</v>
      </c>
      <c r="BK114" s="380">
        <v>422468</v>
      </c>
      <c r="BL114" s="381">
        <v>75099</v>
      </c>
      <c r="BM114" s="380">
        <v>25033</v>
      </c>
      <c r="BN114" s="380">
        <v>25033</v>
      </c>
      <c r="BO114" s="380">
        <v>25033</v>
      </c>
      <c r="BP114" s="380">
        <v>0</v>
      </c>
      <c r="BQ114" s="380">
        <v>0</v>
      </c>
      <c r="BR114" s="380">
        <v>0</v>
      </c>
      <c r="BS114" s="380">
        <v>75099</v>
      </c>
      <c r="BT114" s="379">
        <v>389452</v>
      </c>
      <c r="BU114" s="380">
        <v>99486</v>
      </c>
      <c r="BV114" s="380">
        <v>99486</v>
      </c>
      <c r="BW114" s="380">
        <v>99486</v>
      </c>
      <c r="BX114" s="380">
        <v>90995</v>
      </c>
      <c r="BY114" s="380">
        <v>0</v>
      </c>
      <c r="BZ114" s="380">
        <v>0</v>
      </c>
      <c r="CA114" s="380">
        <v>389452</v>
      </c>
      <c r="CB114" s="381">
        <v>110998.931573754</v>
      </c>
      <c r="CC114" s="380">
        <v>66895</v>
      </c>
      <c r="CD114" s="380">
        <v>44104</v>
      </c>
      <c r="CE114" s="380">
        <v>0</v>
      </c>
      <c r="CF114" s="380">
        <v>0</v>
      </c>
      <c r="CG114" s="380">
        <v>0</v>
      </c>
      <c r="CH114" s="380">
        <v>0</v>
      </c>
      <c r="CI114" s="380">
        <v>110998.931573754</v>
      </c>
    </row>
    <row r="115" spans="1:87">
      <c r="A115" s="374">
        <v>32405</v>
      </c>
      <c r="B115" s="375" t="s">
        <v>469</v>
      </c>
      <c r="C115" s="381">
        <v>-1696382</v>
      </c>
      <c r="D115" s="380">
        <v>-1312418</v>
      </c>
      <c r="E115" s="380">
        <v>-1397996</v>
      </c>
      <c r="F115" s="380">
        <v>-800391</v>
      </c>
      <c r="G115" s="380">
        <v>0</v>
      </c>
      <c r="H115" s="380">
        <v>0</v>
      </c>
      <c r="I115" s="380">
        <v>-5207187</v>
      </c>
      <c r="J115" s="446">
        <v>9694723</v>
      </c>
      <c r="K115" s="447">
        <v>11419267</v>
      </c>
      <c r="L115" s="447">
        <v>8286239</v>
      </c>
      <c r="M115" s="447">
        <v>7980308</v>
      </c>
      <c r="N115" s="447">
        <v>11910850</v>
      </c>
      <c r="O115" s="446">
        <v>850852.32489000005</v>
      </c>
      <c r="P115" s="447">
        <v>541165.11999999988</v>
      </c>
      <c r="Q115" s="447">
        <v>309687.20489000017</v>
      </c>
      <c r="R115" s="448">
        <v>6.2899999999999998E-2</v>
      </c>
      <c r="S115" s="449">
        <v>4.0825300000000002E-4</v>
      </c>
      <c r="T115" s="450">
        <v>9694723</v>
      </c>
      <c r="U115" s="450">
        <v>8603579.0143084247</v>
      </c>
      <c r="V115" s="451">
        <v>1.1268244278197384</v>
      </c>
      <c r="W115" s="451">
        <v>0.10581979340616332</v>
      </c>
      <c r="X115" s="379">
        <v>37619</v>
      </c>
      <c r="Y115" s="380">
        <v>37619</v>
      </c>
      <c r="Z115" s="380">
        <v>0</v>
      </c>
      <c r="AA115" s="380">
        <v>0</v>
      </c>
      <c r="AB115" s="380">
        <v>0</v>
      </c>
      <c r="AC115" s="380">
        <v>0</v>
      </c>
      <c r="AD115" s="380">
        <v>0</v>
      </c>
      <c r="AE115" s="380">
        <v>37619</v>
      </c>
      <c r="AF115" s="381">
        <v>1759946</v>
      </c>
      <c r="AG115" s="381">
        <v>511104</v>
      </c>
      <c r="AH115" s="381">
        <v>511104</v>
      </c>
      <c r="AI115" s="381">
        <v>478898</v>
      </c>
      <c r="AJ115" s="381">
        <v>258840</v>
      </c>
      <c r="AK115" s="381">
        <v>0</v>
      </c>
      <c r="AL115" s="381">
        <v>0</v>
      </c>
      <c r="AM115" s="380">
        <v>1759946</v>
      </c>
      <c r="AN115" s="379">
        <v>776189</v>
      </c>
      <c r="AO115" s="380">
        <v>256132</v>
      </c>
      <c r="AP115" s="380">
        <v>256132</v>
      </c>
      <c r="AQ115" s="380">
        <v>131962</v>
      </c>
      <c r="AR115" s="380">
        <v>131962</v>
      </c>
      <c r="AS115" s="380">
        <v>0</v>
      </c>
      <c r="AT115" s="380">
        <v>0</v>
      </c>
      <c r="AU115" s="380">
        <v>776189</v>
      </c>
      <c r="AV115" s="381">
        <v>4412297</v>
      </c>
      <c r="AW115" s="380">
        <v>1509896</v>
      </c>
      <c r="AX115" s="380">
        <v>1091983</v>
      </c>
      <c r="AY115" s="380">
        <v>1091983</v>
      </c>
      <c r="AZ115" s="380">
        <v>718434</v>
      </c>
      <c r="BA115" s="380">
        <v>0</v>
      </c>
      <c r="BB115" s="380">
        <v>0</v>
      </c>
      <c r="BC115" s="380">
        <v>4412297</v>
      </c>
      <c r="BD115" s="379">
        <v>102102</v>
      </c>
      <c r="BE115" s="380">
        <v>29041</v>
      </c>
      <c r="BF115" s="380">
        <v>27203</v>
      </c>
      <c r="BG115" s="380">
        <v>22929</v>
      </c>
      <c r="BH115" s="380">
        <v>22929</v>
      </c>
      <c r="BI115" s="380">
        <v>0</v>
      </c>
      <c r="BJ115" s="380">
        <v>0</v>
      </c>
      <c r="BK115" s="380">
        <v>102102</v>
      </c>
      <c r="BL115" s="381">
        <v>18150</v>
      </c>
      <c r="BM115" s="380">
        <v>6050</v>
      </c>
      <c r="BN115" s="380">
        <v>6050</v>
      </c>
      <c r="BO115" s="380">
        <v>6050</v>
      </c>
      <c r="BP115" s="380">
        <v>0</v>
      </c>
      <c r="BQ115" s="380">
        <v>0</v>
      </c>
      <c r="BR115" s="380">
        <v>0</v>
      </c>
      <c r="BS115" s="380">
        <v>18150</v>
      </c>
      <c r="BT115" s="379">
        <v>94123</v>
      </c>
      <c r="BU115" s="380">
        <v>24044</v>
      </c>
      <c r="BV115" s="380">
        <v>24044</v>
      </c>
      <c r="BW115" s="380">
        <v>24044</v>
      </c>
      <c r="BX115" s="380">
        <v>21992</v>
      </c>
      <c r="BY115" s="380">
        <v>0</v>
      </c>
      <c r="BZ115" s="380">
        <v>0</v>
      </c>
      <c r="CA115" s="380">
        <v>94123</v>
      </c>
      <c r="CB115" s="381">
        <v>26826.30054747</v>
      </c>
      <c r="CC115" s="380">
        <v>16167</v>
      </c>
      <c r="CD115" s="380">
        <v>10659</v>
      </c>
      <c r="CE115" s="380">
        <v>0</v>
      </c>
      <c r="CF115" s="380">
        <v>0</v>
      </c>
      <c r="CG115" s="380">
        <v>0</v>
      </c>
      <c r="CH115" s="380">
        <v>0</v>
      </c>
      <c r="CI115" s="380">
        <v>26826.30054747</v>
      </c>
    </row>
    <row r="116" spans="1:87">
      <c r="A116" s="374">
        <v>32410</v>
      </c>
      <c r="B116" s="375" t="s">
        <v>470</v>
      </c>
      <c r="C116" s="381">
        <v>-2179249</v>
      </c>
      <c r="D116" s="380">
        <v>-1032329</v>
      </c>
      <c r="E116" s="380">
        <v>-1244186</v>
      </c>
      <c r="F116" s="380">
        <v>-549965</v>
      </c>
      <c r="G116" s="380">
        <v>0</v>
      </c>
      <c r="H116" s="380">
        <v>0</v>
      </c>
      <c r="I116" s="380">
        <v>-5005729</v>
      </c>
      <c r="J116" s="446">
        <v>18716993</v>
      </c>
      <c r="K116" s="447">
        <v>22046461</v>
      </c>
      <c r="L116" s="447">
        <v>15997721</v>
      </c>
      <c r="M116" s="447">
        <v>15407079</v>
      </c>
      <c r="N116" s="447">
        <v>22995530</v>
      </c>
      <c r="O116" s="446">
        <v>1642687.0900920001</v>
      </c>
      <c r="P116" s="447">
        <v>1064133.8400000001</v>
      </c>
      <c r="Q116" s="447">
        <v>578553.250092</v>
      </c>
      <c r="R116" s="448">
        <v>6.2899999999999998E-2</v>
      </c>
      <c r="S116" s="449">
        <v>7.8818840000000002E-4</v>
      </c>
      <c r="T116" s="450">
        <v>18716993</v>
      </c>
      <c r="U116" s="450">
        <v>16917867.090620033</v>
      </c>
      <c r="V116" s="451">
        <v>1.1063447241749214</v>
      </c>
      <c r="W116" s="451">
        <v>0.10581979340616332</v>
      </c>
      <c r="X116" s="379">
        <v>2539506</v>
      </c>
      <c r="Y116" s="380">
        <v>643548</v>
      </c>
      <c r="Z116" s="380">
        <v>643548</v>
      </c>
      <c r="AA116" s="380">
        <v>643548</v>
      </c>
      <c r="AB116" s="380">
        <v>608862</v>
      </c>
      <c r="AC116" s="380">
        <v>0</v>
      </c>
      <c r="AD116" s="380">
        <v>0</v>
      </c>
      <c r="AE116" s="380">
        <v>2539506</v>
      </c>
      <c r="AF116" s="381">
        <v>817236</v>
      </c>
      <c r="AG116" s="381">
        <v>461827</v>
      </c>
      <c r="AH116" s="381">
        <v>128831</v>
      </c>
      <c r="AI116" s="381">
        <v>113289</v>
      </c>
      <c r="AJ116" s="381">
        <v>113289</v>
      </c>
      <c r="AK116" s="381">
        <v>0</v>
      </c>
      <c r="AL116" s="381">
        <v>0</v>
      </c>
      <c r="AM116" s="380">
        <v>817236</v>
      </c>
      <c r="AN116" s="379">
        <v>1498538</v>
      </c>
      <c r="AO116" s="380">
        <v>494498</v>
      </c>
      <c r="AP116" s="380">
        <v>494498</v>
      </c>
      <c r="AQ116" s="380">
        <v>254771</v>
      </c>
      <c r="AR116" s="380">
        <v>254771</v>
      </c>
      <c r="AS116" s="380">
        <v>0</v>
      </c>
      <c r="AT116" s="380">
        <v>0</v>
      </c>
      <c r="AU116" s="380">
        <v>1498538</v>
      </c>
      <c r="AV116" s="381">
        <v>8518544</v>
      </c>
      <c r="AW116" s="380">
        <v>2915062</v>
      </c>
      <c r="AX116" s="380">
        <v>2108224</v>
      </c>
      <c r="AY116" s="380">
        <v>2108224</v>
      </c>
      <c r="AZ116" s="380">
        <v>1387035</v>
      </c>
      <c r="BA116" s="380">
        <v>0</v>
      </c>
      <c r="BB116" s="380">
        <v>0</v>
      </c>
      <c r="BC116" s="380">
        <v>8518544</v>
      </c>
      <c r="BD116" s="379">
        <v>197123</v>
      </c>
      <c r="BE116" s="380">
        <v>56068</v>
      </c>
      <c r="BF116" s="380">
        <v>52519</v>
      </c>
      <c r="BG116" s="380">
        <v>44268</v>
      </c>
      <c r="BH116" s="380">
        <v>44268</v>
      </c>
      <c r="BI116" s="380">
        <v>0</v>
      </c>
      <c r="BJ116" s="380">
        <v>0</v>
      </c>
      <c r="BK116" s="380">
        <v>197123</v>
      </c>
      <c r="BL116" s="381">
        <v>35040</v>
      </c>
      <c r="BM116" s="380">
        <v>11680</v>
      </c>
      <c r="BN116" s="380">
        <v>11680</v>
      </c>
      <c r="BO116" s="380">
        <v>11680</v>
      </c>
      <c r="BP116" s="380">
        <v>0</v>
      </c>
      <c r="BQ116" s="380">
        <v>0</v>
      </c>
      <c r="BR116" s="380">
        <v>0</v>
      </c>
      <c r="BS116" s="380">
        <v>35040</v>
      </c>
      <c r="BT116" s="379">
        <v>181717</v>
      </c>
      <c r="BU116" s="380">
        <v>46420</v>
      </c>
      <c r="BV116" s="380">
        <v>46420</v>
      </c>
      <c r="BW116" s="380">
        <v>46420</v>
      </c>
      <c r="BX116" s="380">
        <v>42458</v>
      </c>
      <c r="BY116" s="380">
        <v>0</v>
      </c>
      <c r="BZ116" s="380">
        <v>0</v>
      </c>
      <c r="CA116" s="380">
        <v>181717</v>
      </c>
      <c r="CB116" s="381">
        <v>51791.851882116003</v>
      </c>
      <c r="CC116" s="380">
        <v>31213</v>
      </c>
      <c r="CD116" s="380">
        <v>20579</v>
      </c>
      <c r="CE116" s="380">
        <v>0</v>
      </c>
      <c r="CF116" s="380">
        <v>0</v>
      </c>
      <c r="CG116" s="380">
        <v>0</v>
      </c>
      <c r="CH116" s="380">
        <v>0</v>
      </c>
      <c r="CI116" s="380">
        <v>51791.851882116003</v>
      </c>
    </row>
    <row r="117" spans="1:87">
      <c r="A117" s="374">
        <v>32500</v>
      </c>
      <c r="B117" s="375" t="s">
        <v>471</v>
      </c>
      <c r="C117" s="381">
        <v>-14296229</v>
      </c>
      <c r="D117" s="380">
        <v>-8839685</v>
      </c>
      <c r="E117" s="380">
        <v>-10326280</v>
      </c>
      <c r="F117" s="380">
        <v>-6447622</v>
      </c>
      <c r="G117" s="380">
        <v>0</v>
      </c>
      <c r="H117" s="380">
        <v>0</v>
      </c>
      <c r="I117" s="380">
        <v>-39909816</v>
      </c>
      <c r="J117" s="446">
        <v>96957952</v>
      </c>
      <c r="K117" s="447">
        <v>114205296</v>
      </c>
      <c r="L117" s="447">
        <v>82871554</v>
      </c>
      <c r="M117" s="447">
        <v>79811905</v>
      </c>
      <c r="N117" s="447">
        <v>119121669</v>
      </c>
      <c r="O117" s="446">
        <v>8509463.8167690001</v>
      </c>
      <c r="P117" s="447">
        <v>4946000.71</v>
      </c>
      <c r="Q117" s="447">
        <v>3563463.1067690002</v>
      </c>
      <c r="R117" s="448">
        <v>6.2899999999999998E-2</v>
      </c>
      <c r="S117" s="449">
        <v>4.0829813E-3</v>
      </c>
      <c r="T117" s="450">
        <v>96957952</v>
      </c>
      <c r="U117" s="450">
        <v>78632761.685214624</v>
      </c>
      <c r="V117" s="451">
        <v>1.2330477770594579</v>
      </c>
      <c r="W117" s="451">
        <v>0.10581979340616332</v>
      </c>
      <c r="X117" s="379">
        <v>1189866</v>
      </c>
      <c r="Y117" s="380">
        <v>451776</v>
      </c>
      <c r="Z117" s="380">
        <v>451776</v>
      </c>
      <c r="AA117" s="380">
        <v>143157</v>
      </c>
      <c r="AB117" s="380">
        <v>143157</v>
      </c>
      <c r="AC117" s="380">
        <v>0</v>
      </c>
      <c r="AD117" s="380">
        <v>0</v>
      </c>
      <c r="AE117" s="380">
        <v>1189866</v>
      </c>
      <c r="AF117" s="381">
        <v>6247234</v>
      </c>
      <c r="AG117" s="381">
        <v>2517686</v>
      </c>
      <c r="AH117" s="381">
        <v>1277438</v>
      </c>
      <c r="AI117" s="381">
        <v>1277438</v>
      </c>
      <c r="AJ117" s="381">
        <v>1174672</v>
      </c>
      <c r="AK117" s="381">
        <v>0</v>
      </c>
      <c r="AL117" s="381">
        <v>0</v>
      </c>
      <c r="AM117" s="380">
        <v>6247234</v>
      </c>
      <c r="AN117" s="379">
        <v>7762744</v>
      </c>
      <c r="AO117" s="380">
        <v>2561603</v>
      </c>
      <c r="AP117" s="380">
        <v>2561603</v>
      </c>
      <c r="AQ117" s="380">
        <v>1319769</v>
      </c>
      <c r="AR117" s="380">
        <v>1319769</v>
      </c>
      <c r="AS117" s="380">
        <v>0</v>
      </c>
      <c r="AT117" s="380">
        <v>0</v>
      </c>
      <c r="AU117" s="380">
        <v>7762744</v>
      </c>
      <c r="AV117" s="381">
        <v>44127847</v>
      </c>
      <c r="AW117" s="380">
        <v>15100633</v>
      </c>
      <c r="AX117" s="380">
        <v>10921040</v>
      </c>
      <c r="AY117" s="380">
        <v>10921040</v>
      </c>
      <c r="AZ117" s="380">
        <v>7185133</v>
      </c>
      <c r="BA117" s="380">
        <v>0</v>
      </c>
      <c r="BB117" s="380">
        <v>0</v>
      </c>
      <c r="BC117" s="380">
        <v>44127847</v>
      </c>
      <c r="BD117" s="379">
        <v>1021135</v>
      </c>
      <c r="BE117" s="380">
        <v>290444</v>
      </c>
      <c r="BF117" s="380">
        <v>272061</v>
      </c>
      <c r="BG117" s="380">
        <v>229315</v>
      </c>
      <c r="BH117" s="380">
        <v>229315</v>
      </c>
      <c r="BI117" s="380">
        <v>0</v>
      </c>
      <c r="BJ117" s="380">
        <v>0</v>
      </c>
      <c r="BK117" s="380">
        <v>1021135</v>
      </c>
      <c r="BL117" s="381">
        <v>181521</v>
      </c>
      <c r="BM117" s="380">
        <v>60507</v>
      </c>
      <c r="BN117" s="380">
        <v>60507</v>
      </c>
      <c r="BO117" s="380">
        <v>60507</v>
      </c>
      <c r="BP117" s="380">
        <v>0</v>
      </c>
      <c r="BQ117" s="380">
        <v>0</v>
      </c>
      <c r="BR117" s="380">
        <v>0</v>
      </c>
      <c r="BS117" s="380">
        <v>181521</v>
      </c>
      <c r="BT117" s="379">
        <v>941333</v>
      </c>
      <c r="BU117" s="380">
        <v>240464</v>
      </c>
      <c r="BV117" s="380">
        <v>240464</v>
      </c>
      <c r="BW117" s="380">
        <v>240464</v>
      </c>
      <c r="BX117" s="380">
        <v>219942</v>
      </c>
      <c r="BY117" s="380">
        <v>0</v>
      </c>
      <c r="BZ117" s="380">
        <v>0</v>
      </c>
      <c r="CA117" s="380">
        <v>941333</v>
      </c>
      <c r="CB117" s="381">
        <v>268292.66039318702</v>
      </c>
      <c r="CC117" s="380">
        <v>161690</v>
      </c>
      <c r="CD117" s="380">
        <v>106603</v>
      </c>
      <c r="CE117" s="380">
        <v>0</v>
      </c>
      <c r="CF117" s="380">
        <v>0</v>
      </c>
      <c r="CG117" s="380">
        <v>0</v>
      </c>
      <c r="CH117" s="380">
        <v>0</v>
      </c>
      <c r="CI117" s="380">
        <v>268292.66039318702</v>
      </c>
    </row>
    <row r="118" spans="1:87">
      <c r="A118" s="374">
        <v>32505</v>
      </c>
      <c r="B118" s="375" t="s">
        <v>472</v>
      </c>
      <c r="C118" s="381">
        <v>-1645833</v>
      </c>
      <c r="D118" s="380">
        <v>-1435528</v>
      </c>
      <c r="E118" s="380">
        <v>-1244061</v>
      </c>
      <c r="F118" s="380">
        <v>-569867</v>
      </c>
      <c r="G118" s="380">
        <v>0</v>
      </c>
      <c r="H118" s="380">
        <v>0</v>
      </c>
      <c r="I118" s="380">
        <v>-4895289</v>
      </c>
      <c r="J118" s="446">
        <v>15239951</v>
      </c>
      <c r="K118" s="447">
        <v>17950906</v>
      </c>
      <c r="L118" s="447">
        <v>13025836</v>
      </c>
      <c r="M118" s="447">
        <v>12544917</v>
      </c>
      <c r="N118" s="447">
        <v>18723666</v>
      </c>
      <c r="O118" s="446">
        <v>1337526.2745359999</v>
      </c>
      <c r="P118" s="447">
        <v>793374.34</v>
      </c>
      <c r="Q118" s="447">
        <v>544151.9345359999</v>
      </c>
      <c r="R118" s="448">
        <v>6.2899999999999998E-2</v>
      </c>
      <c r="S118" s="449">
        <v>6.4176719999999997E-4</v>
      </c>
      <c r="T118" s="450">
        <v>15239951</v>
      </c>
      <c r="U118" s="450">
        <v>12613264.54689984</v>
      </c>
      <c r="V118" s="451">
        <v>1.2082479474947476</v>
      </c>
      <c r="W118" s="451">
        <v>0.10581979340616332</v>
      </c>
      <c r="X118" s="379">
        <v>1578185</v>
      </c>
      <c r="Y118" s="380">
        <v>733859</v>
      </c>
      <c r="Z118" s="380">
        <v>281442</v>
      </c>
      <c r="AA118" s="380">
        <v>281442</v>
      </c>
      <c r="AB118" s="380">
        <v>281442</v>
      </c>
      <c r="AC118" s="380">
        <v>0</v>
      </c>
      <c r="AD118" s="380">
        <v>0</v>
      </c>
      <c r="AE118" s="380">
        <v>1578185</v>
      </c>
      <c r="AF118" s="381">
        <v>995331</v>
      </c>
      <c r="AG118" s="381">
        <v>457318</v>
      </c>
      <c r="AH118" s="381">
        <v>457318</v>
      </c>
      <c r="AI118" s="381">
        <v>80695</v>
      </c>
      <c r="AJ118" s="381">
        <v>0</v>
      </c>
      <c r="AK118" s="381">
        <v>0</v>
      </c>
      <c r="AL118" s="381">
        <v>0</v>
      </c>
      <c r="AM118" s="380">
        <v>995331</v>
      </c>
      <c r="AN118" s="379">
        <v>1220156</v>
      </c>
      <c r="AO118" s="380">
        <v>402635</v>
      </c>
      <c r="AP118" s="380">
        <v>402635</v>
      </c>
      <c r="AQ118" s="380">
        <v>207443</v>
      </c>
      <c r="AR118" s="380">
        <v>207443</v>
      </c>
      <c r="AS118" s="380">
        <v>0</v>
      </c>
      <c r="AT118" s="380">
        <v>0</v>
      </c>
      <c r="AU118" s="380">
        <v>1220156</v>
      </c>
      <c r="AV118" s="381">
        <v>6936060</v>
      </c>
      <c r="AW118" s="380">
        <v>2373533</v>
      </c>
      <c r="AX118" s="380">
        <v>1716580</v>
      </c>
      <c r="AY118" s="380">
        <v>1716580</v>
      </c>
      <c r="AZ118" s="380">
        <v>1129367</v>
      </c>
      <c r="BA118" s="380">
        <v>0</v>
      </c>
      <c r="BB118" s="380">
        <v>0</v>
      </c>
      <c r="BC118" s="380">
        <v>6936060</v>
      </c>
      <c r="BD118" s="379">
        <v>160503</v>
      </c>
      <c r="BE118" s="380">
        <v>45652</v>
      </c>
      <c r="BF118" s="380">
        <v>42763</v>
      </c>
      <c r="BG118" s="380">
        <v>36044</v>
      </c>
      <c r="BH118" s="380">
        <v>36044</v>
      </c>
      <c r="BI118" s="380">
        <v>0</v>
      </c>
      <c r="BJ118" s="380">
        <v>0</v>
      </c>
      <c r="BK118" s="380">
        <v>160503</v>
      </c>
      <c r="BL118" s="381">
        <v>28533</v>
      </c>
      <c r="BM118" s="380">
        <v>9511</v>
      </c>
      <c r="BN118" s="380">
        <v>9511</v>
      </c>
      <c r="BO118" s="380">
        <v>9511</v>
      </c>
      <c r="BP118" s="380">
        <v>0</v>
      </c>
      <c r="BQ118" s="380">
        <v>0</v>
      </c>
      <c r="BR118" s="380">
        <v>0</v>
      </c>
      <c r="BS118" s="380">
        <v>28533</v>
      </c>
      <c r="BT118" s="379">
        <v>147960</v>
      </c>
      <c r="BU118" s="380">
        <v>37796</v>
      </c>
      <c r="BV118" s="380">
        <v>37796</v>
      </c>
      <c r="BW118" s="380">
        <v>37796</v>
      </c>
      <c r="BX118" s="380">
        <v>34571</v>
      </c>
      <c r="BY118" s="380">
        <v>0</v>
      </c>
      <c r="BZ118" s="380">
        <v>0</v>
      </c>
      <c r="CA118" s="380">
        <v>147960</v>
      </c>
      <c r="CB118" s="381">
        <v>42170.516294328001</v>
      </c>
      <c r="CC118" s="380">
        <v>25415</v>
      </c>
      <c r="CD118" s="380">
        <v>16756</v>
      </c>
      <c r="CE118" s="380">
        <v>0</v>
      </c>
      <c r="CF118" s="380">
        <v>0</v>
      </c>
      <c r="CG118" s="380">
        <v>0</v>
      </c>
      <c r="CH118" s="380">
        <v>0</v>
      </c>
      <c r="CI118" s="380">
        <v>42170.516294328001</v>
      </c>
    </row>
    <row r="119" spans="1:87">
      <c r="A119" s="374">
        <v>32600</v>
      </c>
      <c r="B119" s="375" t="s">
        <v>473</v>
      </c>
      <c r="C119" s="381">
        <v>-46847320</v>
      </c>
      <c r="D119" s="380">
        <v>-26686471</v>
      </c>
      <c r="E119" s="380">
        <v>-32732026</v>
      </c>
      <c r="F119" s="380">
        <v>-13350411</v>
      </c>
      <c r="G119" s="380">
        <v>0</v>
      </c>
      <c r="H119" s="380">
        <v>0</v>
      </c>
      <c r="I119" s="380">
        <v>-119616228</v>
      </c>
      <c r="J119" s="446">
        <v>376490705</v>
      </c>
      <c r="K119" s="447">
        <v>443462673</v>
      </c>
      <c r="L119" s="447">
        <v>321792788</v>
      </c>
      <c r="M119" s="447">
        <v>309912077</v>
      </c>
      <c r="N119" s="447">
        <v>462553098</v>
      </c>
      <c r="O119" s="446">
        <v>33042509.375634003</v>
      </c>
      <c r="P119" s="447">
        <v>19467640.490000002</v>
      </c>
      <c r="Q119" s="447">
        <v>13574868.885634001</v>
      </c>
      <c r="R119" s="448">
        <v>6.2899999999999998E-2</v>
      </c>
      <c r="S119" s="449">
        <v>1.5854341800000001E-2</v>
      </c>
      <c r="T119" s="450">
        <v>376490705</v>
      </c>
      <c r="U119" s="450">
        <v>309501438.63275045</v>
      </c>
      <c r="V119" s="451">
        <v>1.2164425039934563</v>
      </c>
      <c r="W119" s="451">
        <v>0.10581979340616332</v>
      </c>
      <c r="X119" s="379">
        <v>35678996</v>
      </c>
      <c r="Y119" s="380">
        <v>9655469</v>
      </c>
      <c r="Z119" s="380">
        <v>9655469</v>
      </c>
      <c r="AA119" s="380">
        <v>8184029</v>
      </c>
      <c r="AB119" s="380">
        <v>8184029</v>
      </c>
      <c r="AC119" s="380">
        <v>0</v>
      </c>
      <c r="AD119" s="380">
        <v>0</v>
      </c>
      <c r="AE119" s="380">
        <v>35678996</v>
      </c>
      <c r="AF119" s="381">
        <v>19962097</v>
      </c>
      <c r="AG119" s="381">
        <v>9012083</v>
      </c>
      <c r="AH119" s="381">
        <v>5223241</v>
      </c>
      <c r="AI119" s="381">
        <v>5223241</v>
      </c>
      <c r="AJ119" s="381">
        <v>503532</v>
      </c>
      <c r="AK119" s="381">
        <v>0</v>
      </c>
      <c r="AL119" s="381">
        <v>0</v>
      </c>
      <c r="AM119" s="380">
        <v>19962097</v>
      </c>
      <c r="AN119" s="379">
        <v>30142973</v>
      </c>
      <c r="AO119" s="380">
        <v>9946782</v>
      </c>
      <c r="AP119" s="380">
        <v>9946782</v>
      </c>
      <c r="AQ119" s="380">
        <v>5124705</v>
      </c>
      <c r="AR119" s="380">
        <v>5124705</v>
      </c>
      <c r="AS119" s="380">
        <v>0</v>
      </c>
      <c r="AT119" s="380">
        <v>0</v>
      </c>
      <c r="AU119" s="380">
        <v>30142973</v>
      </c>
      <c r="AV119" s="381">
        <v>171349785</v>
      </c>
      <c r="AW119" s="380">
        <v>58636223</v>
      </c>
      <c r="AX119" s="380">
        <v>42406735</v>
      </c>
      <c r="AY119" s="380">
        <v>42406735</v>
      </c>
      <c r="AZ119" s="380">
        <v>27900093</v>
      </c>
      <c r="BA119" s="380">
        <v>0</v>
      </c>
      <c r="BB119" s="380">
        <v>0</v>
      </c>
      <c r="BC119" s="380">
        <v>171349785</v>
      </c>
      <c r="BD119" s="379">
        <v>3965102</v>
      </c>
      <c r="BE119" s="380">
        <v>1127804</v>
      </c>
      <c r="BF119" s="380">
        <v>1056420</v>
      </c>
      <c r="BG119" s="380">
        <v>890439</v>
      </c>
      <c r="BH119" s="380">
        <v>890439</v>
      </c>
      <c r="BI119" s="380">
        <v>0</v>
      </c>
      <c r="BJ119" s="380">
        <v>0</v>
      </c>
      <c r="BK119" s="380">
        <v>3965102</v>
      </c>
      <c r="BL119" s="381">
        <v>704856</v>
      </c>
      <c r="BM119" s="380">
        <v>234952</v>
      </c>
      <c r="BN119" s="380">
        <v>234952</v>
      </c>
      <c r="BO119" s="380">
        <v>234952</v>
      </c>
      <c r="BP119" s="380">
        <v>0</v>
      </c>
      <c r="BQ119" s="380">
        <v>0</v>
      </c>
      <c r="BR119" s="380">
        <v>0</v>
      </c>
      <c r="BS119" s="380">
        <v>704856</v>
      </c>
      <c r="BT119" s="379">
        <v>3655227</v>
      </c>
      <c r="BU119" s="380">
        <v>933729</v>
      </c>
      <c r="BV119" s="380">
        <v>933729</v>
      </c>
      <c r="BW119" s="380">
        <v>933729</v>
      </c>
      <c r="BX119" s="380">
        <v>854041</v>
      </c>
      <c r="BY119" s="380">
        <v>0</v>
      </c>
      <c r="BZ119" s="380">
        <v>0</v>
      </c>
      <c r="CA119" s="380">
        <v>3655227</v>
      </c>
      <c r="CB119" s="381">
        <v>1041788.6411345821</v>
      </c>
      <c r="CC119" s="380">
        <v>627846</v>
      </c>
      <c r="CD119" s="380">
        <v>413943</v>
      </c>
      <c r="CE119" s="380">
        <v>0</v>
      </c>
      <c r="CF119" s="380">
        <v>0</v>
      </c>
      <c r="CG119" s="380">
        <v>0</v>
      </c>
      <c r="CH119" s="380">
        <v>0</v>
      </c>
      <c r="CI119" s="380">
        <v>1041788.6411345821</v>
      </c>
    </row>
    <row r="120" spans="1:87">
      <c r="A120" s="374">
        <v>32605</v>
      </c>
      <c r="B120" s="375" t="s">
        <v>474</v>
      </c>
      <c r="C120" s="381">
        <v>-5118235</v>
      </c>
      <c r="D120" s="380">
        <v>-3237489</v>
      </c>
      <c r="E120" s="380">
        <v>-3936619</v>
      </c>
      <c r="F120" s="380">
        <v>-2086663</v>
      </c>
      <c r="G120" s="380">
        <v>0</v>
      </c>
      <c r="H120" s="380">
        <v>0</v>
      </c>
      <c r="I120" s="380">
        <v>-14379006</v>
      </c>
      <c r="J120" s="446">
        <v>56530015</v>
      </c>
      <c r="K120" s="447">
        <v>66585844</v>
      </c>
      <c r="L120" s="447">
        <v>48317132</v>
      </c>
      <c r="M120" s="447">
        <v>46533245</v>
      </c>
      <c r="N120" s="447">
        <v>69452268</v>
      </c>
      <c r="O120" s="446">
        <v>4961327.1112709995</v>
      </c>
      <c r="P120" s="447">
        <v>3114016.06</v>
      </c>
      <c r="Q120" s="447">
        <v>1847311.0512709995</v>
      </c>
      <c r="R120" s="448">
        <v>6.2899999999999998E-2</v>
      </c>
      <c r="S120" s="449">
        <v>2.3805266999999998E-3</v>
      </c>
      <c r="T120" s="450">
        <v>56530015</v>
      </c>
      <c r="U120" s="450">
        <v>49507409.538950719</v>
      </c>
      <c r="V120" s="451">
        <v>1.141849584263223</v>
      </c>
      <c r="W120" s="451">
        <v>0.10581979340616332</v>
      </c>
      <c r="X120" s="379">
        <v>6482191</v>
      </c>
      <c r="Y120" s="380">
        <v>2147724</v>
      </c>
      <c r="Z120" s="380">
        <v>1570216</v>
      </c>
      <c r="AA120" s="380">
        <v>1557889</v>
      </c>
      <c r="AB120" s="380">
        <v>1206362</v>
      </c>
      <c r="AC120" s="380">
        <v>0</v>
      </c>
      <c r="AD120" s="380">
        <v>0</v>
      </c>
      <c r="AE120" s="380">
        <v>6482191</v>
      </c>
      <c r="AF120" s="381">
        <v>540952</v>
      </c>
      <c r="AG120" s="381">
        <v>135238</v>
      </c>
      <c r="AH120" s="381">
        <v>135238</v>
      </c>
      <c r="AI120" s="381">
        <v>135238</v>
      </c>
      <c r="AJ120" s="381">
        <v>135238</v>
      </c>
      <c r="AK120" s="381">
        <v>0</v>
      </c>
      <c r="AL120" s="381">
        <v>0</v>
      </c>
      <c r="AM120" s="380">
        <v>540952</v>
      </c>
      <c r="AN120" s="379">
        <v>4525962</v>
      </c>
      <c r="AO120" s="380">
        <v>1493508</v>
      </c>
      <c r="AP120" s="380">
        <v>1493508</v>
      </c>
      <c r="AQ120" s="380">
        <v>769474</v>
      </c>
      <c r="AR120" s="380">
        <v>769474</v>
      </c>
      <c r="AS120" s="380">
        <v>0</v>
      </c>
      <c r="AT120" s="380">
        <v>0</v>
      </c>
      <c r="AU120" s="380">
        <v>4525962</v>
      </c>
      <c r="AV120" s="381">
        <v>25728141</v>
      </c>
      <c r="AW120" s="380">
        <v>8804219</v>
      </c>
      <c r="AX120" s="380">
        <v>6367364</v>
      </c>
      <c r="AY120" s="380">
        <v>6367364</v>
      </c>
      <c r="AZ120" s="380">
        <v>4189194</v>
      </c>
      <c r="BA120" s="380">
        <v>0</v>
      </c>
      <c r="BB120" s="380">
        <v>0</v>
      </c>
      <c r="BC120" s="380">
        <v>25728141</v>
      </c>
      <c r="BD120" s="379">
        <v>595359</v>
      </c>
      <c r="BE120" s="380">
        <v>169340</v>
      </c>
      <c r="BF120" s="380">
        <v>158621</v>
      </c>
      <c r="BG120" s="380">
        <v>133699</v>
      </c>
      <c r="BH120" s="380">
        <v>133699</v>
      </c>
      <c r="BI120" s="380">
        <v>0</v>
      </c>
      <c r="BJ120" s="380">
        <v>0</v>
      </c>
      <c r="BK120" s="380">
        <v>595359</v>
      </c>
      <c r="BL120" s="381">
        <v>105834</v>
      </c>
      <c r="BM120" s="380">
        <v>35278</v>
      </c>
      <c r="BN120" s="380">
        <v>35278</v>
      </c>
      <c r="BO120" s="380">
        <v>35278</v>
      </c>
      <c r="BP120" s="380">
        <v>0</v>
      </c>
      <c r="BQ120" s="380">
        <v>0</v>
      </c>
      <c r="BR120" s="380">
        <v>0</v>
      </c>
      <c r="BS120" s="380">
        <v>105834</v>
      </c>
      <c r="BT120" s="379">
        <v>548832</v>
      </c>
      <c r="BU120" s="380">
        <v>140199</v>
      </c>
      <c r="BV120" s="380">
        <v>140199</v>
      </c>
      <c r="BW120" s="380">
        <v>140199</v>
      </c>
      <c r="BX120" s="380">
        <v>128234</v>
      </c>
      <c r="BY120" s="380">
        <v>0</v>
      </c>
      <c r="BZ120" s="380">
        <v>0</v>
      </c>
      <c r="CA120" s="380">
        <v>548832</v>
      </c>
      <c r="CB120" s="381">
        <v>156424.385651733</v>
      </c>
      <c r="CC120" s="380">
        <v>94271</v>
      </c>
      <c r="CD120" s="380">
        <v>62153</v>
      </c>
      <c r="CE120" s="380">
        <v>0</v>
      </c>
      <c r="CF120" s="380">
        <v>0</v>
      </c>
      <c r="CG120" s="380">
        <v>0</v>
      </c>
      <c r="CH120" s="380">
        <v>0</v>
      </c>
      <c r="CI120" s="380">
        <v>156424.385651733</v>
      </c>
    </row>
    <row r="121" spans="1:87">
      <c r="A121" s="374">
        <v>32700</v>
      </c>
      <c r="B121" s="375" t="s">
        <v>475</v>
      </c>
      <c r="C121" s="381">
        <v>-4194398</v>
      </c>
      <c r="D121" s="380">
        <v>-2477268</v>
      </c>
      <c r="E121" s="380">
        <v>-2761745</v>
      </c>
      <c r="F121" s="380">
        <v>-1536103</v>
      </c>
      <c r="G121" s="380">
        <v>0</v>
      </c>
      <c r="H121" s="380">
        <v>0</v>
      </c>
      <c r="I121" s="380">
        <v>-10969514</v>
      </c>
      <c r="J121" s="446">
        <v>34504636</v>
      </c>
      <c r="K121" s="447">
        <v>40642486</v>
      </c>
      <c r="L121" s="447">
        <v>29491679</v>
      </c>
      <c r="M121" s="447">
        <v>28402835</v>
      </c>
      <c r="N121" s="447">
        <v>42392086</v>
      </c>
      <c r="O121" s="446">
        <v>3028281.3221220002</v>
      </c>
      <c r="P121" s="447">
        <v>1804852.4800000002</v>
      </c>
      <c r="Q121" s="447">
        <v>1223428.8421219999</v>
      </c>
      <c r="R121" s="448">
        <v>6.2899999999999998E-2</v>
      </c>
      <c r="S121" s="449">
        <v>1.4530194E-3</v>
      </c>
      <c r="T121" s="450">
        <v>34504636</v>
      </c>
      <c r="U121" s="450">
        <v>28693998.092209861</v>
      </c>
      <c r="V121" s="451">
        <v>1.202503599850997</v>
      </c>
      <c r="W121" s="451">
        <v>0.10581979340616332</v>
      </c>
      <c r="X121" s="379">
        <v>1919635</v>
      </c>
      <c r="Y121" s="380">
        <v>509432</v>
      </c>
      <c r="Z121" s="380">
        <v>509432</v>
      </c>
      <c r="AA121" s="380">
        <v>509432</v>
      </c>
      <c r="AB121" s="380">
        <v>391339</v>
      </c>
      <c r="AC121" s="380">
        <v>0</v>
      </c>
      <c r="AD121" s="380">
        <v>0</v>
      </c>
      <c r="AE121" s="380">
        <v>1919635</v>
      </c>
      <c r="AF121" s="381">
        <v>486132</v>
      </c>
      <c r="AG121" s="381">
        <v>351400</v>
      </c>
      <c r="AH121" s="381">
        <v>134732</v>
      </c>
      <c r="AI121" s="381">
        <v>0</v>
      </c>
      <c r="AJ121" s="381">
        <v>0</v>
      </c>
      <c r="AK121" s="381">
        <v>0</v>
      </c>
      <c r="AL121" s="381">
        <v>0</v>
      </c>
      <c r="AM121" s="380">
        <v>486132</v>
      </c>
      <c r="AN121" s="379">
        <v>2762544</v>
      </c>
      <c r="AO121" s="380">
        <v>911603</v>
      </c>
      <c r="AP121" s="380">
        <v>911603</v>
      </c>
      <c r="AQ121" s="380">
        <v>469669</v>
      </c>
      <c r="AR121" s="380">
        <v>469669</v>
      </c>
      <c r="AS121" s="380">
        <v>0</v>
      </c>
      <c r="AT121" s="380">
        <v>0</v>
      </c>
      <c r="AU121" s="380">
        <v>2762544</v>
      </c>
      <c r="AV121" s="381">
        <v>15703872</v>
      </c>
      <c r="AW121" s="380">
        <v>5373895</v>
      </c>
      <c r="AX121" s="380">
        <v>3886494</v>
      </c>
      <c r="AY121" s="380">
        <v>3886494</v>
      </c>
      <c r="AZ121" s="380">
        <v>2556989</v>
      </c>
      <c r="BA121" s="380">
        <v>0</v>
      </c>
      <c r="BB121" s="380">
        <v>0</v>
      </c>
      <c r="BC121" s="380">
        <v>15703872</v>
      </c>
      <c r="BD121" s="379">
        <v>363394</v>
      </c>
      <c r="BE121" s="380">
        <v>103361</v>
      </c>
      <c r="BF121" s="380">
        <v>96819</v>
      </c>
      <c r="BG121" s="380">
        <v>81607</v>
      </c>
      <c r="BH121" s="380">
        <v>81607</v>
      </c>
      <c r="BI121" s="380">
        <v>0</v>
      </c>
      <c r="BJ121" s="380">
        <v>0</v>
      </c>
      <c r="BK121" s="380">
        <v>363394</v>
      </c>
      <c r="BL121" s="381">
        <v>64599</v>
      </c>
      <c r="BM121" s="380">
        <v>21533</v>
      </c>
      <c r="BN121" s="380">
        <v>21533</v>
      </c>
      <c r="BO121" s="380">
        <v>21533</v>
      </c>
      <c r="BP121" s="380">
        <v>0</v>
      </c>
      <c r="BQ121" s="380">
        <v>0</v>
      </c>
      <c r="BR121" s="380">
        <v>0</v>
      </c>
      <c r="BS121" s="380">
        <v>64599</v>
      </c>
      <c r="BT121" s="379">
        <v>334994</v>
      </c>
      <c r="BU121" s="380">
        <v>85574</v>
      </c>
      <c r="BV121" s="380">
        <v>85574</v>
      </c>
      <c r="BW121" s="380">
        <v>85574</v>
      </c>
      <c r="BX121" s="380">
        <v>78271</v>
      </c>
      <c r="BY121" s="380">
        <v>0</v>
      </c>
      <c r="BZ121" s="380">
        <v>0</v>
      </c>
      <c r="CA121" s="380">
        <v>334994</v>
      </c>
      <c r="CB121" s="381">
        <v>95477.890243806003</v>
      </c>
      <c r="CC121" s="380">
        <v>57541</v>
      </c>
      <c r="CD121" s="380">
        <v>37937</v>
      </c>
      <c r="CE121" s="380">
        <v>0</v>
      </c>
      <c r="CF121" s="380">
        <v>0</v>
      </c>
      <c r="CG121" s="380">
        <v>0</v>
      </c>
      <c r="CH121" s="380">
        <v>0</v>
      </c>
      <c r="CI121" s="380">
        <v>95477.890243806003</v>
      </c>
    </row>
    <row r="122" spans="1:87">
      <c r="A122" s="374">
        <v>32800</v>
      </c>
      <c r="B122" s="375" t="s">
        <v>476</v>
      </c>
      <c r="C122" s="381">
        <v>-5086555</v>
      </c>
      <c r="D122" s="380">
        <v>-3491485</v>
      </c>
      <c r="E122" s="380">
        <v>-4326800</v>
      </c>
      <c r="F122" s="380">
        <v>-2723110</v>
      </c>
      <c r="G122" s="380">
        <v>0</v>
      </c>
      <c r="H122" s="380">
        <v>0</v>
      </c>
      <c r="I122" s="380">
        <v>-15627950</v>
      </c>
      <c r="J122" s="446">
        <v>47491103</v>
      </c>
      <c r="K122" s="447">
        <v>55939048</v>
      </c>
      <c r="L122" s="447">
        <v>40591426</v>
      </c>
      <c r="M122" s="447">
        <v>39092775</v>
      </c>
      <c r="N122" s="447">
        <v>58347143</v>
      </c>
      <c r="O122" s="446">
        <v>4168031.787765</v>
      </c>
      <c r="P122" s="447">
        <v>2416753.3600000003</v>
      </c>
      <c r="Q122" s="447">
        <v>1751278.4277649997</v>
      </c>
      <c r="R122" s="448">
        <v>6.2899999999999998E-2</v>
      </c>
      <c r="S122" s="449">
        <v>1.9998905E-3</v>
      </c>
      <c r="T122" s="450">
        <v>47491103</v>
      </c>
      <c r="U122" s="450">
        <v>38422151.987281404</v>
      </c>
      <c r="V122" s="451">
        <v>1.236034437001879</v>
      </c>
      <c r="W122" s="451">
        <v>0.10581979340616332</v>
      </c>
      <c r="X122" s="379">
        <v>4062317</v>
      </c>
      <c r="Y122" s="380">
        <v>1558780</v>
      </c>
      <c r="Z122" s="380">
        <v>1088660</v>
      </c>
      <c r="AA122" s="380">
        <v>830331</v>
      </c>
      <c r="AB122" s="380">
        <v>584546</v>
      </c>
      <c r="AC122" s="380">
        <v>0</v>
      </c>
      <c r="AD122" s="380">
        <v>0</v>
      </c>
      <c r="AE122" s="380">
        <v>4062317</v>
      </c>
      <c r="AF122" s="381">
        <v>2619144</v>
      </c>
      <c r="AG122" s="381">
        <v>654786</v>
      </c>
      <c r="AH122" s="381">
        <v>654786</v>
      </c>
      <c r="AI122" s="381">
        <v>654786</v>
      </c>
      <c r="AJ122" s="381">
        <v>654786</v>
      </c>
      <c r="AK122" s="381">
        <v>0</v>
      </c>
      <c r="AL122" s="381">
        <v>0</v>
      </c>
      <c r="AM122" s="380">
        <v>2619144</v>
      </c>
      <c r="AN122" s="379">
        <v>3802280</v>
      </c>
      <c r="AO122" s="380">
        <v>1254702</v>
      </c>
      <c r="AP122" s="380">
        <v>1254702</v>
      </c>
      <c r="AQ122" s="380">
        <v>646438</v>
      </c>
      <c r="AR122" s="380">
        <v>646438</v>
      </c>
      <c r="AS122" s="380">
        <v>0</v>
      </c>
      <c r="AT122" s="380">
        <v>0</v>
      </c>
      <c r="AU122" s="380">
        <v>3802280</v>
      </c>
      <c r="AV122" s="381">
        <v>21614319</v>
      </c>
      <c r="AW122" s="380">
        <v>7396461</v>
      </c>
      <c r="AX122" s="380">
        <v>5349249</v>
      </c>
      <c r="AY122" s="380">
        <v>5349249</v>
      </c>
      <c r="AZ122" s="380">
        <v>3519360</v>
      </c>
      <c r="BA122" s="380">
        <v>0</v>
      </c>
      <c r="BB122" s="380">
        <v>0</v>
      </c>
      <c r="BC122" s="380">
        <v>21614319</v>
      </c>
      <c r="BD122" s="379">
        <v>500163</v>
      </c>
      <c r="BE122" s="380">
        <v>142263</v>
      </c>
      <c r="BF122" s="380">
        <v>133258</v>
      </c>
      <c r="BG122" s="380">
        <v>112321</v>
      </c>
      <c r="BH122" s="380">
        <v>112321</v>
      </c>
      <c r="BI122" s="380">
        <v>0</v>
      </c>
      <c r="BJ122" s="380">
        <v>0</v>
      </c>
      <c r="BK122" s="380">
        <v>500163</v>
      </c>
      <c r="BL122" s="381">
        <v>88911</v>
      </c>
      <c r="BM122" s="380">
        <v>29637</v>
      </c>
      <c r="BN122" s="380">
        <v>29637</v>
      </c>
      <c r="BO122" s="380">
        <v>29637</v>
      </c>
      <c r="BP122" s="380">
        <v>0</v>
      </c>
      <c r="BQ122" s="380">
        <v>0</v>
      </c>
      <c r="BR122" s="380">
        <v>0</v>
      </c>
      <c r="BS122" s="380">
        <v>88911</v>
      </c>
      <c r="BT122" s="379">
        <v>461076</v>
      </c>
      <c r="BU122" s="380">
        <v>117782</v>
      </c>
      <c r="BV122" s="380">
        <v>117782</v>
      </c>
      <c r="BW122" s="380">
        <v>117782</v>
      </c>
      <c r="BX122" s="380">
        <v>107730</v>
      </c>
      <c r="BY122" s="380">
        <v>0</v>
      </c>
      <c r="BZ122" s="380">
        <v>0</v>
      </c>
      <c r="CA122" s="380">
        <v>461076</v>
      </c>
      <c r="CB122" s="381">
        <v>131412.784756095</v>
      </c>
      <c r="CC122" s="380">
        <v>79197</v>
      </c>
      <c r="CD122" s="380">
        <v>52215</v>
      </c>
      <c r="CE122" s="380">
        <v>0</v>
      </c>
      <c r="CF122" s="380">
        <v>0</v>
      </c>
      <c r="CG122" s="380">
        <v>0</v>
      </c>
      <c r="CH122" s="380">
        <v>0</v>
      </c>
      <c r="CI122" s="380">
        <v>131412.784756095</v>
      </c>
    </row>
    <row r="123" spans="1:87">
      <c r="A123" s="374">
        <v>32900</v>
      </c>
      <c r="B123" s="375" t="s">
        <v>477</v>
      </c>
      <c r="C123" s="381">
        <v>-20358085</v>
      </c>
      <c r="D123" s="380">
        <v>-13449134</v>
      </c>
      <c r="E123" s="380">
        <v>-13198382</v>
      </c>
      <c r="F123" s="380">
        <v>-7826043</v>
      </c>
      <c r="G123" s="380">
        <v>0</v>
      </c>
      <c r="H123" s="380">
        <v>0</v>
      </c>
      <c r="I123" s="380">
        <v>-54831644</v>
      </c>
      <c r="J123" s="446">
        <v>128611551</v>
      </c>
      <c r="K123" s="447">
        <v>151489589</v>
      </c>
      <c r="L123" s="447">
        <v>109926404</v>
      </c>
      <c r="M123" s="447">
        <v>105867880</v>
      </c>
      <c r="N123" s="447">
        <v>158010996</v>
      </c>
      <c r="O123" s="446">
        <v>11287525.324743001</v>
      </c>
      <c r="P123" s="447">
        <v>6387820.2400000002</v>
      </c>
      <c r="Q123" s="447">
        <v>4899705.0847430006</v>
      </c>
      <c r="R123" s="448">
        <v>6.2899999999999998E-2</v>
      </c>
      <c r="S123" s="449">
        <v>5.4159411000000001E-3</v>
      </c>
      <c r="T123" s="450">
        <v>128611551</v>
      </c>
      <c r="U123" s="450">
        <v>101555170.74721782</v>
      </c>
      <c r="V123" s="451">
        <v>1.2664205087117477</v>
      </c>
      <c r="W123" s="451">
        <v>0.10581979340616332</v>
      </c>
      <c r="X123" s="379">
        <v>5601856</v>
      </c>
      <c r="Y123" s="380">
        <v>1400464</v>
      </c>
      <c r="Z123" s="380">
        <v>1400464</v>
      </c>
      <c r="AA123" s="380">
        <v>1400464</v>
      </c>
      <c r="AB123" s="380">
        <v>1400464</v>
      </c>
      <c r="AC123" s="380">
        <v>0</v>
      </c>
      <c r="AD123" s="380">
        <v>0</v>
      </c>
      <c r="AE123" s="380">
        <v>5601856</v>
      </c>
      <c r="AF123" s="381">
        <v>14202868</v>
      </c>
      <c r="AG123" s="381">
        <v>5535431</v>
      </c>
      <c r="AH123" s="381">
        <v>4219258</v>
      </c>
      <c r="AI123" s="381">
        <v>2405960</v>
      </c>
      <c r="AJ123" s="381">
        <v>2042219</v>
      </c>
      <c r="AK123" s="381">
        <v>0</v>
      </c>
      <c r="AL123" s="381">
        <v>0</v>
      </c>
      <c r="AM123" s="380">
        <v>14202868</v>
      </c>
      <c r="AN123" s="379">
        <v>10297026</v>
      </c>
      <c r="AO123" s="380">
        <v>3397882</v>
      </c>
      <c r="AP123" s="380">
        <v>3397882</v>
      </c>
      <c r="AQ123" s="380">
        <v>1750631</v>
      </c>
      <c r="AR123" s="380">
        <v>1750631</v>
      </c>
      <c r="AS123" s="380">
        <v>0</v>
      </c>
      <c r="AT123" s="380">
        <v>0</v>
      </c>
      <c r="AU123" s="380">
        <v>10297026</v>
      </c>
      <c r="AV123" s="381">
        <v>58534145</v>
      </c>
      <c r="AW123" s="380">
        <v>20030496</v>
      </c>
      <c r="AX123" s="380">
        <v>14486403</v>
      </c>
      <c r="AY123" s="380">
        <v>14486403</v>
      </c>
      <c r="AZ123" s="380">
        <v>9530844</v>
      </c>
      <c r="BA123" s="380">
        <v>0</v>
      </c>
      <c r="BB123" s="380">
        <v>0</v>
      </c>
      <c r="BC123" s="380">
        <v>58534145</v>
      </c>
      <c r="BD123" s="379">
        <v>1354503</v>
      </c>
      <c r="BE123" s="380">
        <v>385265</v>
      </c>
      <c r="BF123" s="380">
        <v>360880</v>
      </c>
      <c r="BG123" s="380">
        <v>304179</v>
      </c>
      <c r="BH123" s="380">
        <v>304179</v>
      </c>
      <c r="BI123" s="380">
        <v>0</v>
      </c>
      <c r="BJ123" s="380">
        <v>0</v>
      </c>
      <c r="BK123" s="380">
        <v>1354503</v>
      </c>
      <c r="BL123" s="381">
        <v>240783</v>
      </c>
      <c r="BM123" s="380">
        <v>80261</v>
      </c>
      <c r="BN123" s="380">
        <v>80261</v>
      </c>
      <c r="BO123" s="380">
        <v>80261</v>
      </c>
      <c r="BP123" s="380">
        <v>0</v>
      </c>
      <c r="BQ123" s="380">
        <v>0</v>
      </c>
      <c r="BR123" s="380">
        <v>0</v>
      </c>
      <c r="BS123" s="380">
        <v>240783</v>
      </c>
      <c r="BT123" s="379">
        <v>1248648</v>
      </c>
      <c r="BU123" s="380">
        <v>318967</v>
      </c>
      <c r="BV123" s="380">
        <v>318967</v>
      </c>
      <c r="BW123" s="380">
        <v>318967</v>
      </c>
      <c r="BX123" s="380">
        <v>291746</v>
      </c>
      <c r="BY123" s="380">
        <v>0</v>
      </c>
      <c r="BZ123" s="380">
        <v>0</v>
      </c>
      <c r="CA123" s="380">
        <v>1248648</v>
      </c>
      <c r="CB123" s="381">
        <v>355881.43552158901</v>
      </c>
      <c r="CC123" s="380">
        <v>214476</v>
      </c>
      <c r="CD123" s="380">
        <v>141405</v>
      </c>
      <c r="CE123" s="380">
        <v>0</v>
      </c>
      <c r="CF123" s="380">
        <v>0</v>
      </c>
      <c r="CG123" s="380">
        <v>0</v>
      </c>
      <c r="CH123" s="380">
        <v>0</v>
      </c>
      <c r="CI123" s="380">
        <v>355881.43552158901</v>
      </c>
    </row>
    <row r="124" spans="1:87">
      <c r="A124" s="374">
        <v>32901</v>
      </c>
      <c r="B124" s="375" t="s">
        <v>478</v>
      </c>
      <c r="C124" s="381">
        <v>-645483</v>
      </c>
      <c r="D124" s="380">
        <v>-506026</v>
      </c>
      <c r="E124" s="380">
        <v>-312262</v>
      </c>
      <c r="F124" s="380">
        <v>-224789</v>
      </c>
      <c r="G124" s="380">
        <v>0</v>
      </c>
      <c r="H124" s="380">
        <v>0</v>
      </c>
      <c r="I124" s="380">
        <v>-1688560</v>
      </c>
      <c r="J124" s="446">
        <v>2851852</v>
      </c>
      <c r="K124" s="447">
        <v>3359153</v>
      </c>
      <c r="L124" s="447">
        <v>2437525</v>
      </c>
      <c r="M124" s="447">
        <v>2347530</v>
      </c>
      <c r="N124" s="447">
        <v>3503760</v>
      </c>
      <c r="O124" s="446">
        <v>250291.299807</v>
      </c>
      <c r="P124" s="447">
        <v>117978.42</v>
      </c>
      <c r="Q124" s="447">
        <v>132312.87980699999</v>
      </c>
      <c r="R124" s="448">
        <v>6.2899999999999998E-2</v>
      </c>
      <c r="S124" s="449">
        <v>1.200939E-4</v>
      </c>
      <c r="T124" s="450">
        <v>2851852</v>
      </c>
      <c r="U124" s="450">
        <v>1875650.5564387918</v>
      </c>
      <c r="V124" s="451">
        <v>1.5204601892447789</v>
      </c>
      <c r="W124" s="451">
        <v>0.10581979340616332</v>
      </c>
      <c r="X124" s="379">
        <v>175575</v>
      </c>
      <c r="Y124" s="380">
        <v>49791</v>
      </c>
      <c r="Z124" s="380">
        <v>49791</v>
      </c>
      <c r="AA124" s="380">
        <v>49791</v>
      </c>
      <c r="AB124" s="380">
        <v>26202</v>
      </c>
      <c r="AC124" s="380">
        <v>0</v>
      </c>
      <c r="AD124" s="380">
        <v>0</v>
      </c>
      <c r="AE124" s="380">
        <v>175575</v>
      </c>
      <c r="AF124" s="381">
        <v>839010</v>
      </c>
      <c r="AG124" s="381">
        <v>335540</v>
      </c>
      <c r="AH124" s="381">
        <v>320098</v>
      </c>
      <c r="AI124" s="381">
        <v>91686</v>
      </c>
      <c r="AJ124" s="381">
        <v>91686</v>
      </c>
      <c r="AK124" s="381">
        <v>0</v>
      </c>
      <c r="AL124" s="381">
        <v>0</v>
      </c>
      <c r="AM124" s="380">
        <v>839010</v>
      </c>
      <c r="AN124" s="379">
        <v>228328</v>
      </c>
      <c r="AO124" s="380">
        <v>75345</v>
      </c>
      <c r="AP124" s="380">
        <v>75345</v>
      </c>
      <c r="AQ124" s="380">
        <v>38819</v>
      </c>
      <c r="AR124" s="380">
        <v>38819</v>
      </c>
      <c r="AS124" s="380">
        <v>0</v>
      </c>
      <c r="AT124" s="380">
        <v>0</v>
      </c>
      <c r="AU124" s="380">
        <v>228328</v>
      </c>
      <c r="AV124" s="381">
        <v>1297945</v>
      </c>
      <c r="AW124" s="380">
        <v>444159</v>
      </c>
      <c r="AX124" s="380">
        <v>321224</v>
      </c>
      <c r="AY124" s="380">
        <v>321224</v>
      </c>
      <c r="AZ124" s="380">
        <v>211338</v>
      </c>
      <c r="BA124" s="380">
        <v>0</v>
      </c>
      <c r="BB124" s="380">
        <v>0</v>
      </c>
      <c r="BC124" s="380">
        <v>1297945</v>
      </c>
      <c r="BD124" s="379">
        <v>30035</v>
      </c>
      <c r="BE124" s="380">
        <v>8543</v>
      </c>
      <c r="BF124" s="380">
        <v>8002</v>
      </c>
      <c r="BG124" s="380">
        <v>6745</v>
      </c>
      <c r="BH124" s="380">
        <v>6745</v>
      </c>
      <c r="BI124" s="380">
        <v>0</v>
      </c>
      <c r="BJ124" s="380">
        <v>0</v>
      </c>
      <c r="BK124" s="380">
        <v>30035</v>
      </c>
      <c r="BL124" s="381">
        <v>5340</v>
      </c>
      <c r="BM124" s="380">
        <v>1780</v>
      </c>
      <c r="BN124" s="380">
        <v>1780</v>
      </c>
      <c r="BO124" s="380">
        <v>1780</v>
      </c>
      <c r="BP124" s="380">
        <v>0</v>
      </c>
      <c r="BQ124" s="380">
        <v>0</v>
      </c>
      <c r="BR124" s="380">
        <v>0</v>
      </c>
      <c r="BS124" s="380">
        <v>5340</v>
      </c>
      <c r="BT124" s="379">
        <v>27688</v>
      </c>
      <c r="BU124" s="380">
        <v>7073</v>
      </c>
      <c r="BV124" s="380">
        <v>7073</v>
      </c>
      <c r="BW124" s="380">
        <v>7073</v>
      </c>
      <c r="BX124" s="380">
        <v>6469</v>
      </c>
      <c r="BY124" s="380">
        <v>0</v>
      </c>
      <c r="BZ124" s="380">
        <v>0</v>
      </c>
      <c r="CA124" s="380">
        <v>27688</v>
      </c>
      <c r="CB124" s="381">
        <v>7891.3689680609996</v>
      </c>
      <c r="CC124" s="380">
        <v>4756</v>
      </c>
      <c r="CD124" s="380">
        <v>3136</v>
      </c>
      <c r="CE124" s="380">
        <v>0</v>
      </c>
      <c r="CF124" s="380">
        <v>0</v>
      </c>
      <c r="CG124" s="380">
        <v>0</v>
      </c>
      <c r="CH124" s="380">
        <v>0</v>
      </c>
      <c r="CI124" s="380">
        <v>7891.3689680609996</v>
      </c>
    </row>
    <row r="125" spans="1:87">
      <c r="A125" s="374">
        <v>32904</v>
      </c>
      <c r="B125" s="375" t="s">
        <v>830</v>
      </c>
      <c r="C125" s="381">
        <v>209361</v>
      </c>
      <c r="D125" s="380">
        <v>263478</v>
      </c>
      <c r="E125" s="380">
        <v>248358</v>
      </c>
      <c r="F125" s="380">
        <v>112926</v>
      </c>
      <c r="G125" s="380">
        <v>0</v>
      </c>
      <c r="H125" s="380">
        <v>0</v>
      </c>
      <c r="I125" s="380">
        <v>834123</v>
      </c>
      <c r="J125" s="446">
        <v>1244461</v>
      </c>
      <c r="K125" s="447">
        <v>1465832</v>
      </c>
      <c r="L125" s="447">
        <v>1063661</v>
      </c>
      <c r="M125" s="447">
        <v>1024390</v>
      </c>
      <c r="N125" s="447">
        <v>1528933</v>
      </c>
      <c r="O125" s="446">
        <v>109219.457889</v>
      </c>
      <c r="P125" s="447">
        <v>65938.02</v>
      </c>
      <c r="Q125" s="447">
        <v>43281.437888999993</v>
      </c>
      <c r="R125" s="448">
        <v>6.2899999999999998E-2</v>
      </c>
      <c r="S125" s="449">
        <v>5.2405299999999998E-5</v>
      </c>
      <c r="T125" s="450">
        <v>1244461</v>
      </c>
      <c r="U125" s="450">
        <v>1048299.2050874404</v>
      </c>
      <c r="V125" s="451">
        <v>1.1871238611653792</v>
      </c>
      <c r="W125" s="451">
        <v>0.10581979340616332</v>
      </c>
      <c r="X125" s="379">
        <v>1281456</v>
      </c>
      <c r="Y125" s="380">
        <v>366338</v>
      </c>
      <c r="Z125" s="380">
        <v>366338</v>
      </c>
      <c r="AA125" s="380">
        <v>366338</v>
      </c>
      <c r="AB125" s="380">
        <v>182442</v>
      </c>
      <c r="AC125" s="380">
        <v>0</v>
      </c>
      <c r="AD125" s="380">
        <v>0</v>
      </c>
      <c r="AE125" s="380">
        <v>1281456</v>
      </c>
      <c r="AF125" s="381">
        <v>0</v>
      </c>
      <c r="AG125" s="381">
        <v>0</v>
      </c>
      <c r="AH125" s="381">
        <v>0</v>
      </c>
      <c r="AI125" s="381">
        <v>0</v>
      </c>
      <c r="AJ125" s="381">
        <v>0</v>
      </c>
      <c r="AK125" s="381">
        <v>0</v>
      </c>
      <c r="AL125" s="381">
        <v>0</v>
      </c>
      <c r="AM125" s="380">
        <v>0</v>
      </c>
      <c r="AN125" s="379">
        <v>99635</v>
      </c>
      <c r="AO125" s="380">
        <v>32878</v>
      </c>
      <c r="AP125" s="380">
        <v>32878</v>
      </c>
      <c r="AQ125" s="380">
        <v>16939</v>
      </c>
      <c r="AR125" s="380">
        <v>16939</v>
      </c>
      <c r="AS125" s="380">
        <v>0</v>
      </c>
      <c r="AT125" s="380">
        <v>0</v>
      </c>
      <c r="AU125" s="380">
        <v>99635</v>
      </c>
      <c r="AV125" s="381">
        <v>566383</v>
      </c>
      <c r="AW125" s="380">
        <v>193817</v>
      </c>
      <c r="AX125" s="380">
        <v>140172</v>
      </c>
      <c r="AY125" s="380">
        <v>140172</v>
      </c>
      <c r="AZ125" s="380">
        <v>92222</v>
      </c>
      <c r="BA125" s="380">
        <v>0</v>
      </c>
      <c r="BB125" s="380">
        <v>0</v>
      </c>
      <c r="BC125" s="380">
        <v>566383</v>
      </c>
      <c r="BD125" s="379">
        <v>13106</v>
      </c>
      <c r="BE125" s="380">
        <v>3728</v>
      </c>
      <c r="BF125" s="380">
        <v>3492</v>
      </c>
      <c r="BG125" s="380">
        <v>2943</v>
      </c>
      <c r="BH125" s="380">
        <v>2943</v>
      </c>
      <c r="BI125" s="380">
        <v>0</v>
      </c>
      <c r="BJ125" s="380">
        <v>0</v>
      </c>
      <c r="BK125" s="380">
        <v>13106</v>
      </c>
      <c r="BL125" s="381">
        <v>2331</v>
      </c>
      <c r="BM125" s="380">
        <v>777</v>
      </c>
      <c r="BN125" s="380">
        <v>777</v>
      </c>
      <c r="BO125" s="380">
        <v>777</v>
      </c>
      <c r="BP125" s="380">
        <v>0</v>
      </c>
      <c r="BQ125" s="380">
        <v>0</v>
      </c>
      <c r="BR125" s="380">
        <v>0</v>
      </c>
      <c r="BS125" s="380">
        <v>2331</v>
      </c>
      <c r="BT125" s="379">
        <v>12082</v>
      </c>
      <c r="BU125" s="380">
        <v>3086</v>
      </c>
      <c r="BV125" s="380">
        <v>3086</v>
      </c>
      <c r="BW125" s="380">
        <v>3086</v>
      </c>
      <c r="BX125" s="380">
        <v>2823</v>
      </c>
      <c r="BY125" s="380">
        <v>0</v>
      </c>
      <c r="BZ125" s="380">
        <v>0</v>
      </c>
      <c r="CA125" s="380">
        <v>12082</v>
      </c>
      <c r="CB125" s="381">
        <v>3443.5517389469996</v>
      </c>
      <c r="CC125" s="380">
        <v>2075</v>
      </c>
      <c r="CD125" s="380">
        <v>1368</v>
      </c>
      <c r="CE125" s="380">
        <v>0</v>
      </c>
      <c r="CF125" s="380">
        <v>0</v>
      </c>
      <c r="CG125" s="380">
        <v>0</v>
      </c>
      <c r="CH125" s="380">
        <v>0</v>
      </c>
      <c r="CI125" s="380">
        <v>3443.5517389469996</v>
      </c>
    </row>
    <row r="126" spans="1:87">
      <c r="A126" s="374">
        <v>32905</v>
      </c>
      <c r="B126" s="375" t="s">
        <v>479</v>
      </c>
      <c r="C126" s="381">
        <v>-2404277</v>
      </c>
      <c r="D126" s="380">
        <v>-1703967</v>
      </c>
      <c r="E126" s="380">
        <v>-1514972</v>
      </c>
      <c r="F126" s="380">
        <v>-819192</v>
      </c>
      <c r="G126" s="380">
        <v>0</v>
      </c>
      <c r="H126" s="380">
        <v>0</v>
      </c>
      <c r="I126" s="380">
        <v>-6442408</v>
      </c>
      <c r="J126" s="446">
        <v>18293537</v>
      </c>
      <c r="K126" s="447">
        <v>21547679</v>
      </c>
      <c r="L126" s="447">
        <v>15635786</v>
      </c>
      <c r="M126" s="447">
        <v>15058507</v>
      </c>
      <c r="N126" s="447">
        <v>22475275</v>
      </c>
      <c r="O126" s="446">
        <v>1605522.675519</v>
      </c>
      <c r="P126" s="447">
        <v>932800.5</v>
      </c>
      <c r="Q126" s="447">
        <v>672722.17551900004</v>
      </c>
      <c r="R126" s="448">
        <v>6.2899999999999998E-2</v>
      </c>
      <c r="S126" s="449">
        <v>7.7035630000000003E-4</v>
      </c>
      <c r="T126" s="450">
        <v>18293537</v>
      </c>
      <c r="U126" s="450">
        <v>14829896.661367251</v>
      </c>
      <c r="V126" s="451">
        <v>1.2335579551040119</v>
      </c>
      <c r="W126" s="451">
        <v>0.10581979340616332</v>
      </c>
      <c r="X126" s="379">
        <v>955876</v>
      </c>
      <c r="Y126" s="380">
        <v>314528</v>
      </c>
      <c r="Z126" s="380">
        <v>219328</v>
      </c>
      <c r="AA126" s="380">
        <v>219328</v>
      </c>
      <c r="AB126" s="380">
        <v>202692</v>
      </c>
      <c r="AC126" s="380">
        <v>0</v>
      </c>
      <c r="AD126" s="380">
        <v>0</v>
      </c>
      <c r="AE126" s="380">
        <v>955876</v>
      </c>
      <c r="AF126" s="381">
        <v>822500</v>
      </c>
      <c r="AG126" s="381">
        <v>411250</v>
      </c>
      <c r="AH126" s="381">
        <v>411250</v>
      </c>
      <c r="AI126" s="381">
        <v>0</v>
      </c>
      <c r="AJ126" s="381">
        <v>0</v>
      </c>
      <c r="AK126" s="381">
        <v>0</v>
      </c>
      <c r="AL126" s="381">
        <v>0</v>
      </c>
      <c r="AM126" s="380">
        <v>822500</v>
      </c>
      <c r="AN126" s="379">
        <v>1464635</v>
      </c>
      <c r="AO126" s="380">
        <v>483310</v>
      </c>
      <c r="AP126" s="380">
        <v>483310</v>
      </c>
      <c r="AQ126" s="380">
        <v>249007</v>
      </c>
      <c r="AR126" s="380">
        <v>249007</v>
      </c>
      <c r="AS126" s="380">
        <v>0</v>
      </c>
      <c r="AT126" s="380">
        <v>0</v>
      </c>
      <c r="AU126" s="380">
        <v>1464635</v>
      </c>
      <c r="AV126" s="381">
        <v>8325819</v>
      </c>
      <c r="AW126" s="380">
        <v>2849111</v>
      </c>
      <c r="AX126" s="380">
        <v>2060527</v>
      </c>
      <c r="AY126" s="380">
        <v>2060527</v>
      </c>
      <c r="AZ126" s="380">
        <v>1355655</v>
      </c>
      <c r="BA126" s="380">
        <v>0</v>
      </c>
      <c r="BB126" s="380">
        <v>0</v>
      </c>
      <c r="BC126" s="380">
        <v>8325819</v>
      </c>
      <c r="BD126" s="379">
        <v>192663</v>
      </c>
      <c r="BE126" s="380">
        <v>54800</v>
      </c>
      <c r="BF126" s="380">
        <v>51331</v>
      </c>
      <c r="BG126" s="380">
        <v>43266</v>
      </c>
      <c r="BH126" s="380">
        <v>43266</v>
      </c>
      <c r="BI126" s="380">
        <v>0</v>
      </c>
      <c r="BJ126" s="380">
        <v>0</v>
      </c>
      <c r="BK126" s="380">
        <v>192663</v>
      </c>
      <c r="BL126" s="381">
        <v>34248</v>
      </c>
      <c r="BM126" s="380">
        <v>11416</v>
      </c>
      <c r="BN126" s="380">
        <v>11416</v>
      </c>
      <c r="BO126" s="380">
        <v>11416</v>
      </c>
      <c r="BP126" s="380">
        <v>0</v>
      </c>
      <c r="BQ126" s="380">
        <v>0</v>
      </c>
      <c r="BR126" s="380">
        <v>0</v>
      </c>
      <c r="BS126" s="380">
        <v>34248</v>
      </c>
      <c r="BT126" s="379">
        <v>177606</v>
      </c>
      <c r="BU126" s="380">
        <v>45370</v>
      </c>
      <c r="BV126" s="380">
        <v>45370</v>
      </c>
      <c r="BW126" s="380">
        <v>45370</v>
      </c>
      <c r="BX126" s="380">
        <v>41498</v>
      </c>
      <c r="BY126" s="380">
        <v>0</v>
      </c>
      <c r="BZ126" s="380">
        <v>0</v>
      </c>
      <c r="CA126" s="380">
        <v>177606</v>
      </c>
      <c r="CB126" s="381">
        <v>50620.104769436999</v>
      </c>
      <c r="CC126" s="380">
        <v>30507</v>
      </c>
      <c r="CD126" s="380">
        <v>20113</v>
      </c>
      <c r="CE126" s="380">
        <v>0</v>
      </c>
      <c r="CF126" s="380">
        <v>0</v>
      </c>
      <c r="CG126" s="380">
        <v>0</v>
      </c>
      <c r="CH126" s="380">
        <v>0</v>
      </c>
      <c r="CI126" s="380">
        <v>50620.104769436999</v>
      </c>
    </row>
    <row r="127" spans="1:87">
      <c r="A127" s="374">
        <v>32910</v>
      </c>
      <c r="B127" s="375" t="s">
        <v>480</v>
      </c>
      <c r="C127" s="381">
        <v>-3609415</v>
      </c>
      <c r="D127" s="380">
        <v>-2285218</v>
      </c>
      <c r="E127" s="380">
        <v>-2741706</v>
      </c>
      <c r="F127" s="380">
        <v>-1275472</v>
      </c>
      <c r="G127" s="380">
        <v>0</v>
      </c>
      <c r="H127" s="380">
        <v>0</v>
      </c>
      <c r="I127" s="380">
        <v>-9911811</v>
      </c>
      <c r="J127" s="446">
        <v>24037159</v>
      </c>
      <c r="K127" s="447">
        <v>28313004</v>
      </c>
      <c r="L127" s="447">
        <v>20544955</v>
      </c>
      <c r="M127" s="447">
        <v>19786427</v>
      </c>
      <c r="N127" s="447">
        <v>29531838</v>
      </c>
      <c r="O127" s="446">
        <v>2109608.6976630003</v>
      </c>
      <c r="P127" s="447">
        <v>1329947.7899999998</v>
      </c>
      <c r="Q127" s="447">
        <v>779660.90766300051</v>
      </c>
      <c r="R127" s="448">
        <v>6.2899999999999998E-2</v>
      </c>
      <c r="S127" s="449">
        <v>1.0122251000000001E-3</v>
      </c>
      <c r="T127" s="450">
        <v>24037159</v>
      </c>
      <c r="U127" s="450">
        <v>21143844.038155802</v>
      </c>
      <c r="V127" s="451">
        <v>1.1368395905977633</v>
      </c>
      <c r="W127" s="451">
        <v>0.10581979340616332</v>
      </c>
      <c r="X127" s="379">
        <v>1459704</v>
      </c>
      <c r="Y127" s="380">
        <v>447152</v>
      </c>
      <c r="Z127" s="380">
        <v>447152</v>
      </c>
      <c r="AA127" s="380">
        <v>282700</v>
      </c>
      <c r="AB127" s="380">
        <v>282700</v>
      </c>
      <c r="AC127" s="380">
        <v>0</v>
      </c>
      <c r="AD127" s="380">
        <v>0</v>
      </c>
      <c r="AE127" s="380">
        <v>1459704</v>
      </c>
      <c r="AF127" s="381">
        <v>2731133</v>
      </c>
      <c r="AG127" s="381">
        <v>1024509</v>
      </c>
      <c r="AH127" s="381">
        <v>745588</v>
      </c>
      <c r="AI127" s="381">
        <v>745588</v>
      </c>
      <c r="AJ127" s="381">
        <v>215448</v>
      </c>
      <c r="AK127" s="381">
        <v>0</v>
      </c>
      <c r="AL127" s="381">
        <v>0</v>
      </c>
      <c r="AM127" s="380">
        <v>2731133</v>
      </c>
      <c r="AN127" s="379">
        <v>1924487</v>
      </c>
      <c r="AO127" s="380">
        <v>635055</v>
      </c>
      <c r="AP127" s="380">
        <v>635055</v>
      </c>
      <c r="AQ127" s="380">
        <v>327188</v>
      </c>
      <c r="AR127" s="380">
        <v>327188</v>
      </c>
      <c r="AS127" s="380">
        <v>0</v>
      </c>
      <c r="AT127" s="380">
        <v>0</v>
      </c>
      <c r="AU127" s="380">
        <v>1924487</v>
      </c>
      <c r="AV127" s="381">
        <v>10939877</v>
      </c>
      <c r="AW127" s="380">
        <v>3743647</v>
      </c>
      <c r="AX127" s="380">
        <v>2707470</v>
      </c>
      <c r="AY127" s="380">
        <v>2707470</v>
      </c>
      <c r="AZ127" s="380">
        <v>1781290</v>
      </c>
      <c r="BA127" s="380">
        <v>0</v>
      </c>
      <c r="BB127" s="380">
        <v>0</v>
      </c>
      <c r="BC127" s="380">
        <v>10939877</v>
      </c>
      <c r="BD127" s="379">
        <v>253152</v>
      </c>
      <c r="BE127" s="380">
        <v>72005</v>
      </c>
      <c r="BF127" s="380">
        <v>67447</v>
      </c>
      <c r="BG127" s="380">
        <v>56850</v>
      </c>
      <c r="BH127" s="380">
        <v>56850</v>
      </c>
      <c r="BI127" s="380">
        <v>0</v>
      </c>
      <c r="BJ127" s="380">
        <v>0</v>
      </c>
      <c r="BK127" s="380">
        <v>253152</v>
      </c>
      <c r="BL127" s="381">
        <v>45003</v>
      </c>
      <c r="BM127" s="380">
        <v>15001</v>
      </c>
      <c r="BN127" s="380">
        <v>15001</v>
      </c>
      <c r="BO127" s="380">
        <v>15001</v>
      </c>
      <c r="BP127" s="380">
        <v>0</v>
      </c>
      <c r="BQ127" s="380">
        <v>0</v>
      </c>
      <c r="BR127" s="380">
        <v>0</v>
      </c>
      <c r="BS127" s="380">
        <v>45003</v>
      </c>
      <c r="BT127" s="379">
        <v>233369</v>
      </c>
      <c r="BU127" s="380">
        <v>59614</v>
      </c>
      <c r="BV127" s="380">
        <v>59614</v>
      </c>
      <c r="BW127" s="380">
        <v>59614</v>
      </c>
      <c r="BX127" s="380">
        <v>54526</v>
      </c>
      <c r="BY127" s="380">
        <v>0</v>
      </c>
      <c r="BZ127" s="380">
        <v>0</v>
      </c>
      <c r="CA127" s="380">
        <v>233369</v>
      </c>
      <c r="CB127" s="381">
        <v>66513.301198749003</v>
      </c>
      <c r="CC127" s="380">
        <v>40085</v>
      </c>
      <c r="CD127" s="380">
        <v>26428</v>
      </c>
      <c r="CE127" s="380">
        <v>0</v>
      </c>
      <c r="CF127" s="380">
        <v>0</v>
      </c>
      <c r="CG127" s="380">
        <v>0</v>
      </c>
      <c r="CH127" s="380">
        <v>0</v>
      </c>
      <c r="CI127" s="380">
        <v>66513.301198749003</v>
      </c>
    </row>
    <row r="128" spans="1:87">
      <c r="A128" s="374">
        <v>32915</v>
      </c>
      <c r="B128" s="375" t="s">
        <v>833</v>
      </c>
      <c r="C128" s="381">
        <v>318168</v>
      </c>
      <c r="D128" s="380">
        <v>406878</v>
      </c>
      <c r="E128" s="380">
        <v>382093</v>
      </c>
      <c r="F128" s="380">
        <v>461537</v>
      </c>
      <c r="G128" s="380">
        <v>0</v>
      </c>
      <c r="H128" s="380">
        <v>0</v>
      </c>
      <c r="I128" s="380">
        <v>1568676</v>
      </c>
      <c r="J128" s="446">
        <v>2039964</v>
      </c>
      <c r="K128" s="447">
        <v>2402842</v>
      </c>
      <c r="L128" s="447">
        <v>1743591</v>
      </c>
      <c r="M128" s="447">
        <v>1679217</v>
      </c>
      <c r="N128" s="447">
        <v>2506281</v>
      </c>
      <c r="O128" s="446">
        <v>179036.35399800001</v>
      </c>
      <c r="P128" s="447">
        <v>97778.31</v>
      </c>
      <c r="Q128" s="447">
        <v>81258.043998000008</v>
      </c>
      <c r="R128" s="448">
        <v>6.2899999999999998E-2</v>
      </c>
      <c r="S128" s="449">
        <v>8.5904599999999997E-5</v>
      </c>
      <c r="T128" s="450">
        <v>2039964</v>
      </c>
      <c r="U128" s="450">
        <v>1554504.13354531</v>
      </c>
      <c r="V128" s="451">
        <v>1.3122924255900925</v>
      </c>
      <c r="W128" s="451">
        <v>0.10581979340616332</v>
      </c>
      <c r="X128" s="379">
        <v>2301960</v>
      </c>
      <c r="Y128" s="380">
        <v>575490</v>
      </c>
      <c r="Z128" s="380">
        <v>575490</v>
      </c>
      <c r="AA128" s="380">
        <v>575490</v>
      </c>
      <c r="AB128" s="380">
        <v>575490</v>
      </c>
      <c r="AC128" s="380">
        <v>0</v>
      </c>
      <c r="AD128" s="380">
        <v>0</v>
      </c>
      <c r="AE128" s="380">
        <v>2301960</v>
      </c>
      <c r="AF128" s="381">
        <v>0</v>
      </c>
      <c r="AG128" s="381">
        <v>0</v>
      </c>
      <c r="AH128" s="381">
        <v>0</v>
      </c>
      <c r="AI128" s="381">
        <v>0</v>
      </c>
      <c r="AJ128" s="381">
        <v>0</v>
      </c>
      <c r="AK128" s="381">
        <v>0</v>
      </c>
      <c r="AL128" s="381">
        <v>0</v>
      </c>
      <c r="AM128" s="380">
        <v>0</v>
      </c>
      <c r="AN128" s="379">
        <v>163326</v>
      </c>
      <c r="AO128" s="380">
        <v>53895</v>
      </c>
      <c r="AP128" s="380">
        <v>53895</v>
      </c>
      <c r="AQ128" s="380">
        <v>27768</v>
      </c>
      <c r="AR128" s="380">
        <v>27768</v>
      </c>
      <c r="AS128" s="380">
        <v>0</v>
      </c>
      <c r="AT128" s="380">
        <v>0</v>
      </c>
      <c r="AU128" s="380">
        <v>163326</v>
      </c>
      <c r="AV128" s="381">
        <v>928436</v>
      </c>
      <c r="AW128" s="380">
        <v>317712</v>
      </c>
      <c r="AX128" s="380">
        <v>229775</v>
      </c>
      <c r="AY128" s="380">
        <v>229775</v>
      </c>
      <c r="AZ128" s="380">
        <v>151173</v>
      </c>
      <c r="BA128" s="380">
        <v>0</v>
      </c>
      <c r="BB128" s="380">
        <v>0</v>
      </c>
      <c r="BC128" s="380">
        <v>928436</v>
      </c>
      <c r="BD128" s="379">
        <v>21485</v>
      </c>
      <c r="BE128" s="380">
        <v>6111</v>
      </c>
      <c r="BF128" s="380">
        <v>5724</v>
      </c>
      <c r="BG128" s="380">
        <v>4825</v>
      </c>
      <c r="BH128" s="380">
        <v>4825</v>
      </c>
      <c r="BI128" s="380">
        <v>0</v>
      </c>
      <c r="BJ128" s="380">
        <v>0</v>
      </c>
      <c r="BK128" s="380">
        <v>21485</v>
      </c>
      <c r="BL128" s="381">
        <v>3819</v>
      </c>
      <c r="BM128" s="380">
        <v>1273</v>
      </c>
      <c r="BN128" s="380">
        <v>1273</v>
      </c>
      <c r="BO128" s="380">
        <v>1273</v>
      </c>
      <c r="BP128" s="380">
        <v>0</v>
      </c>
      <c r="BQ128" s="380">
        <v>0</v>
      </c>
      <c r="BR128" s="380">
        <v>0</v>
      </c>
      <c r="BS128" s="380">
        <v>3819</v>
      </c>
      <c r="BT128" s="379">
        <v>19805</v>
      </c>
      <c r="BU128" s="380">
        <v>5059</v>
      </c>
      <c r="BV128" s="380">
        <v>5059</v>
      </c>
      <c r="BW128" s="380">
        <v>5059</v>
      </c>
      <c r="BX128" s="380">
        <v>4628</v>
      </c>
      <c r="BY128" s="380">
        <v>0</v>
      </c>
      <c r="BZ128" s="380">
        <v>0</v>
      </c>
      <c r="CA128" s="380">
        <v>19805</v>
      </c>
      <c r="CB128" s="381">
        <v>5644.790406954</v>
      </c>
      <c r="CC128" s="380">
        <v>3402</v>
      </c>
      <c r="CD128" s="380">
        <v>2243</v>
      </c>
      <c r="CE128" s="380">
        <v>0</v>
      </c>
      <c r="CF128" s="380">
        <v>0</v>
      </c>
      <c r="CG128" s="380">
        <v>0</v>
      </c>
      <c r="CH128" s="380">
        <v>0</v>
      </c>
      <c r="CI128" s="380">
        <v>5644.790406954</v>
      </c>
    </row>
    <row r="129" spans="1:87">
      <c r="A129" s="374">
        <v>32920</v>
      </c>
      <c r="B129" s="375" t="s">
        <v>481</v>
      </c>
      <c r="C129" s="381">
        <v>-3252723</v>
      </c>
      <c r="D129" s="380">
        <v>-2444451</v>
      </c>
      <c r="E129" s="380">
        <v>-2497499</v>
      </c>
      <c r="F129" s="380">
        <v>-1839546</v>
      </c>
      <c r="G129" s="380">
        <v>0</v>
      </c>
      <c r="H129" s="380">
        <v>0</v>
      </c>
      <c r="I129" s="380">
        <v>-10034219</v>
      </c>
      <c r="J129" s="446">
        <v>19206226</v>
      </c>
      <c r="K129" s="447">
        <v>22622721</v>
      </c>
      <c r="L129" s="447">
        <v>16415877</v>
      </c>
      <c r="M129" s="447">
        <v>15809796</v>
      </c>
      <c r="N129" s="447">
        <v>23596596</v>
      </c>
      <c r="O129" s="446">
        <v>1685624.336352</v>
      </c>
      <c r="P129" s="447">
        <v>970902.13</v>
      </c>
      <c r="Q129" s="447">
        <v>714722.20635200001</v>
      </c>
      <c r="R129" s="448">
        <v>6.2899999999999998E-2</v>
      </c>
      <c r="S129" s="449">
        <v>8.0879040000000001E-4</v>
      </c>
      <c r="T129" s="450">
        <v>19206226</v>
      </c>
      <c r="U129" s="450">
        <v>15435645.945945946</v>
      </c>
      <c r="V129" s="451">
        <v>1.2442774385508866</v>
      </c>
      <c r="W129" s="451">
        <v>0.10581979340616332</v>
      </c>
      <c r="X129" s="379">
        <v>296945</v>
      </c>
      <c r="Y129" s="380">
        <v>116933</v>
      </c>
      <c r="Z129" s="380">
        <v>90006</v>
      </c>
      <c r="AA129" s="380">
        <v>90006</v>
      </c>
      <c r="AB129" s="380">
        <v>0</v>
      </c>
      <c r="AC129" s="380">
        <v>0</v>
      </c>
      <c r="AD129" s="380">
        <v>0</v>
      </c>
      <c r="AE129" s="380">
        <v>296945</v>
      </c>
      <c r="AF129" s="381">
        <v>3427306</v>
      </c>
      <c r="AG129" s="381">
        <v>946974</v>
      </c>
      <c r="AH129" s="381">
        <v>946974</v>
      </c>
      <c r="AI129" s="381">
        <v>766679</v>
      </c>
      <c r="AJ129" s="381">
        <v>766679</v>
      </c>
      <c r="AK129" s="381">
        <v>0</v>
      </c>
      <c r="AL129" s="381">
        <v>0</v>
      </c>
      <c r="AM129" s="380">
        <v>3427306</v>
      </c>
      <c r="AN129" s="379">
        <v>1537708</v>
      </c>
      <c r="AO129" s="380">
        <v>507423</v>
      </c>
      <c r="AP129" s="380">
        <v>507423</v>
      </c>
      <c r="AQ129" s="380">
        <v>261431</v>
      </c>
      <c r="AR129" s="380">
        <v>261431</v>
      </c>
      <c r="AS129" s="380">
        <v>0</v>
      </c>
      <c r="AT129" s="380">
        <v>0</v>
      </c>
      <c r="AU129" s="380">
        <v>1537708</v>
      </c>
      <c r="AV129" s="381">
        <v>8741206</v>
      </c>
      <c r="AW129" s="380">
        <v>2991257</v>
      </c>
      <c r="AX129" s="380">
        <v>2163329</v>
      </c>
      <c r="AY129" s="380">
        <v>2163329</v>
      </c>
      <c r="AZ129" s="380">
        <v>1423290</v>
      </c>
      <c r="BA129" s="380">
        <v>0</v>
      </c>
      <c r="BB129" s="380">
        <v>0</v>
      </c>
      <c r="BC129" s="380">
        <v>8741206</v>
      </c>
      <c r="BD129" s="379">
        <v>202276</v>
      </c>
      <c r="BE129" s="380">
        <v>57534</v>
      </c>
      <c r="BF129" s="380">
        <v>53892</v>
      </c>
      <c r="BG129" s="380">
        <v>45425</v>
      </c>
      <c r="BH129" s="380">
        <v>45425</v>
      </c>
      <c r="BI129" s="380">
        <v>0</v>
      </c>
      <c r="BJ129" s="380">
        <v>0</v>
      </c>
      <c r="BK129" s="380">
        <v>202276</v>
      </c>
      <c r="BL129" s="381">
        <v>35958</v>
      </c>
      <c r="BM129" s="380">
        <v>11986</v>
      </c>
      <c r="BN129" s="380">
        <v>11986</v>
      </c>
      <c r="BO129" s="380">
        <v>11986</v>
      </c>
      <c r="BP129" s="380">
        <v>0</v>
      </c>
      <c r="BQ129" s="380">
        <v>0</v>
      </c>
      <c r="BR129" s="380">
        <v>0</v>
      </c>
      <c r="BS129" s="380">
        <v>35958</v>
      </c>
      <c r="BT129" s="379">
        <v>186467</v>
      </c>
      <c r="BU129" s="380">
        <v>47633</v>
      </c>
      <c r="BV129" s="380">
        <v>47633</v>
      </c>
      <c r="BW129" s="380">
        <v>47633</v>
      </c>
      <c r="BX129" s="380">
        <v>43568</v>
      </c>
      <c r="BY129" s="380">
        <v>0</v>
      </c>
      <c r="BZ129" s="380">
        <v>0</v>
      </c>
      <c r="CA129" s="380">
        <v>186467</v>
      </c>
      <c r="CB129" s="381">
        <v>53145.609096095999</v>
      </c>
      <c r="CC129" s="380">
        <v>32029</v>
      </c>
      <c r="CD129" s="380">
        <v>21117</v>
      </c>
      <c r="CE129" s="380">
        <v>0</v>
      </c>
      <c r="CF129" s="380">
        <v>0</v>
      </c>
      <c r="CG129" s="380">
        <v>0</v>
      </c>
      <c r="CH129" s="380">
        <v>0</v>
      </c>
      <c r="CI129" s="380">
        <v>53145.609096095999</v>
      </c>
    </row>
    <row r="130" spans="1:87">
      <c r="A130" s="374">
        <v>33000</v>
      </c>
      <c r="B130" s="375" t="s">
        <v>482</v>
      </c>
      <c r="C130" s="381">
        <v>-7785882</v>
      </c>
      <c r="D130" s="380">
        <v>-5327954</v>
      </c>
      <c r="E130" s="380">
        <v>-5522078</v>
      </c>
      <c r="F130" s="380">
        <v>-3334209</v>
      </c>
      <c r="G130" s="380">
        <v>0</v>
      </c>
      <c r="H130" s="380">
        <v>0</v>
      </c>
      <c r="I130" s="380">
        <v>-21970123</v>
      </c>
      <c r="J130" s="446">
        <v>47824317</v>
      </c>
      <c r="K130" s="447">
        <v>56331535</v>
      </c>
      <c r="L130" s="447">
        <v>40876229</v>
      </c>
      <c r="M130" s="447">
        <v>39367063</v>
      </c>
      <c r="N130" s="447">
        <v>58756526</v>
      </c>
      <c r="O130" s="446">
        <v>4197276.0915120002</v>
      </c>
      <c r="P130" s="447">
        <v>2371438.9500000002</v>
      </c>
      <c r="Q130" s="447">
        <v>1825837.141512</v>
      </c>
      <c r="R130" s="448">
        <v>6.2899999999999998E-2</v>
      </c>
      <c r="S130" s="449">
        <v>2.0139224000000002E-3</v>
      </c>
      <c r="T130" s="450">
        <v>47824317</v>
      </c>
      <c r="U130" s="450">
        <v>37701732.114467412</v>
      </c>
      <c r="V130" s="451">
        <v>1.26849124212116</v>
      </c>
      <c r="W130" s="451">
        <v>0.10581979340616332</v>
      </c>
      <c r="X130" s="379">
        <v>1442432</v>
      </c>
      <c r="Y130" s="380">
        <v>360608</v>
      </c>
      <c r="Z130" s="380">
        <v>360608</v>
      </c>
      <c r="AA130" s="380">
        <v>360608</v>
      </c>
      <c r="AB130" s="380">
        <v>360608</v>
      </c>
      <c r="AC130" s="380">
        <v>0</v>
      </c>
      <c r="AD130" s="380">
        <v>0</v>
      </c>
      <c r="AE130" s="380">
        <v>1442432</v>
      </c>
      <c r="AF130" s="381">
        <v>6221654</v>
      </c>
      <c r="AG130" s="381">
        <v>2113909</v>
      </c>
      <c r="AH130" s="381">
        <v>1735661</v>
      </c>
      <c r="AI130" s="381">
        <v>1348751</v>
      </c>
      <c r="AJ130" s="381">
        <v>1023333</v>
      </c>
      <c r="AK130" s="381">
        <v>0</v>
      </c>
      <c r="AL130" s="381">
        <v>0</v>
      </c>
      <c r="AM130" s="380">
        <v>6221654</v>
      </c>
      <c r="AN130" s="379">
        <v>3828958</v>
      </c>
      <c r="AO130" s="380">
        <v>1263505</v>
      </c>
      <c r="AP130" s="380">
        <v>1263505</v>
      </c>
      <c r="AQ130" s="380">
        <v>650974</v>
      </c>
      <c r="AR130" s="380">
        <v>650974</v>
      </c>
      <c r="AS130" s="380">
        <v>0</v>
      </c>
      <c r="AT130" s="380">
        <v>0</v>
      </c>
      <c r="AU130" s="380">
        <v>3828958</v>
      </c>
      <c r="AV130" s="381">
        <v>21765973</v>
      </c>
      <c r="AW130" s="380">
        <v>7448357</v>
      </c>
      <c r="AX130" s="380">
        <v>5386781</v>
      </c>
      <c r="AY130" s="380">
        <v>5386781</v>
      </c>
      <c r="AZ130" s="380">
        <v>3544053</v>
      </c>
      <c r="BA130" s="380">
        <v>0</v>
      </c>
      <c r="BB130" s="380">
        <v>0</v>
      </c>
      <c r="BC130" s="380">
        <v>21765973</v>
      </c>
      <c r="BD130" s="379">
        <v>503672</v>
      </c>
      <c r="BE130" s="380">
        <v>143261</v>
      </c>
      <c r="BF130" s="380">
        <v>134193</v>
      </c>
      <c r="BG130" s="380">
        <v>113109</v>
      </c>
      <c r="BH130" s="380">
        <v>113109</v>
      </c>
      <c r="BI130" s="380">
        <v>0</v>
      </c>
      <c r="BJ130" s="380">
        <v>0</v>
      </c>
      <c r="BK130" s="380">
        <v>503672</v>
      </c>
      <c r="BL130" s="381">
        <v>89535</v>
      </c>
      <c r="BM130" s="380">
        <v>29845</v>
      </c>
      <c r="BN130" s="380">
        <v>29845</v>
      </c>
      <c r="BO130" s="380">
        <v>29845</v>
      </c>
      <c r="BP130" s="380">
        <v>0</v>
      </c>
      <c r="BQ130" s="380">
        <v>0</v>
      </c>
      <c r="BR130" s="380">
        <v>0</v>
      </c>
      <c r="BS130" s="380">
        <v>89535</v>
      </c>
      <c r="BT130" s="379">
        <v>464311</v>
      </c>
      <c r="BU130" s="380">
        <v>118608</v>
      </c>
      <c r="BV130" s="380">
        <v>118608</v>
      </c>
      <c r="BW130" s="380">
        <v>118608</v>
      </c>
      <c r="BX130" s="380">
        <v>108486</v>
      </c>
      <c r="BY130" s="380">
        <v>0</v>
      </c>
      <c r="BZ130" s="380">
        <v>0</v>
      </c>
      <c r="CA130" s="380">
        <v>464311</v>
      </c>
      <c r="CB130" s="381">
        <v>132334.820764776</v>
      </c>
      <c r="CC130" s="380">
        <v>79753</v>
      </c>
      <c r="CD130" s="380">
        <v>52582</v>
      </c>
      <c r="CE130" s="380">
        <v>0</v>
      </c>
      <c r="CF130" s="380">
        <v>0</v>
      </c>
      <c r="CG130" s="380">
        <v>0</v>
      </c>
      <c r="CH130" s="380">
        <v>0</v>
      </c>
      <c r="CI130" s="380">
        <v>132334.820764776</v>
      </c>
    </row>
    <row r="131" spans="1:87">
      <c r="A131" s="374">
        <v>33001</v>
      </c>
      <c r="B131" s="375" t="s">
        <v>483</v>
      </c>
      <c r="C131" s="381">
        <v>-265422</v>
      </c>
      <c r="D131" s="380">
        <v>-182033</v>
      </c>
      <c r="E131" s="380">
        <v>-118138</v>
      </c>
      <c r="F131" s="380">
        <v>-42008</v>
      </c>
      <c r="G131" s="380">
        <v>0</v>
      </c>
      <c r="H131" s="380">
        <v>0</v>
      </c>
      <c r="I131" s="380">
        <v>-607601</v>
      </c>
      <c r="J131" s="446">
        <v>1145529</v>
      </c>
      <c r="K131" s="447">
        <v>1349301</v>
      </c>
      <c r="L131" s="447">
        <v>979103</v>
      </c>
      <c r="M131" s="447">
        <v>942954</v>
      </c>
      <c r="N131" s="447">
        <v>1407387</v>
      </c>
      <c r="O131" s="446">
        <v>100536.76389599999</v>
      </c>
      <c r="P131" s="447">
        <v>56864.869999999995</v>
      </c>
      <c r="Q131" s="447">
        <v>43671.893895999994</v>
      </c>
      <c r="R131" s="448">
        <v>6.2899999999999998E-2</v>
      </c>
      <c r="S131" s="449">
        <v>4.8239199999999997E-5</v>
      </c>
      <c r="T131" s="450">
        <v>1145529</v>
      </c>
      <c r="U131" s="450">
        <v>904051.98728139896</v>
      </c>
      <c r="V131" s="451">
        <v>1.2671052285884064</v>
      </c>
      <c r="W131" s="451">
        <v>0.10581979340616332</v>
      </c>
      <c r="X131" s="379">
        <v>87928</v>
      </c>
      <c r="Y131" s="380">
        <v>21982</v>
      </c>
      <c r="Z131" s="380">
        <v>21982</v>
      </c>
      <c r="AA131" s="380">
        <v>21982</v>
      </c>
      <c r="AB131" s="380">
        <v>21982</v>
      </c>
      <c r="AC131" s="380">
        <v>0</v>
      </c>
      <c r="AD131" s="380">
        <v>0</v>
      </c>
      <c r="AE131" s="380">
        <v>87928</v>
      </c>
      <c r="AF131" s="381">
        <v>283757</v>
      </c>
      <c r="AG131" s="381">
        <v>142906</v>
      </c>
      <c r="AH131" s="381">
        <v>109332</v>
      </c>
      <c r="AI131" s="381">
        <v>31519</v>
      </c>
      <c r="AJ131" s="381">
        <v>0</v>
      </c>
      <c r="AK131" s="381">
        <v>0</v>
      </c>
      <c r="AL131" s="381">
        <v>0</v>
      </c>
      <c r="AM131" s="380">
        <v>283757</v>
      </c>
      <c r="AN131" s="379">
        <v>91714</v>
      </c>
      <c r="AO131" s="380">
        <v>30265</v>
      </c>
      <c r="AP131" s="380">
        <v>30265</v>
      </c>
      <c r="AQ131" s="380">
        <v>15593</v>
      </c>
      <c r="AR131" s="380">
        <v>15593</v>
      </c>
      <c r="AS131" s="380">
        <v>0</v>
      </c>
      <c r="AT131" s="380">
        <v>0</v>
      </c>
      <c r="AU131" s="380">
        <v>91714</v>
      </c>
      <c r="AV131" s="381">
        <v>521357</v>
      </c>
      <c r="AW131" s="380">
        <v>178409</v>
      </c>
      <c r="AX131" s="380">
        <v>129029</v>
      </c>
      <c r="AY131" s="380">
        <v>129029</v>
      </c>
      <c r="AZ131" s="380">
        <v>84890</v>
      </c>
      <c r="BA131" s="380">
        <v>0</v>
      </c>
      <c r="BB131" s="380">
        <v>0</v>
      </c>
      <c r="BC131" s="380">
        <v>521357</v>
      </c>
      <c r="BD131" s="379">
        <v>12064</v>
      </c>
      <c r="BE131" s="380">
        <v>3432</v>
      </c>
      <c r="BF131" s="380">
        <v>3214</v>
      </c>
      <c r="BG131" s="380">
        <v>2709</v>
      </c>
      <c r="BH131" s="380">
        <v>2709</v>
      </c>
      <c r="BI131" s="380">
        <v>0</v>
      </c>
      <c r="BJ131" s="380">
        <v>0</v>
      </c>
      <c r="BK131" s="380">
        <v>12064</v>
      </c>
      <c r="BL131" s="381">
        <v>2145</v>
      </c>
      <c r="BM131" s="380">
        <v>715</v>
      </c>
      <c r="BN131" s="380">
        <v>715</v>
      </c>
      <c r="BO131" s="380">
        <v>715</v>
      </c>
      <c r="BP131" s="380">
        <v>0</v>
      </c>
      <c r="BQ131" s="380">
        <v>0</v>
      </c>
      <c r="BR131" s="380">
        <v>0</v>
      </c>
      <c r="BS131" s="380">
        <v>2145</v>
      </c>
      <c r="BT131" s="379">
        <v>11122</v>
      </c>
      <c r="BU131" s="380">
        <v>2841</v>
      </c>
      <c r="BV131" s="380">
        <v>2841</v>
      </c>
      <c r="BW131" s="380">
        <v>2841</v>
      </c>
      <c r="BX131" s="380">
        <v>2599</v>
      </c>
      <c r="BY131" s="380">
        <v>0</v>
      </c>
      <c r="BZ131" s="380">
        <v>0</v>
      </c>
      <c r="CA131" s="380">
        <v>11122</v>
      </c>
      <c r="CB131" s="381">
        <v>3169.7973496079999</v>
      </c>
      <c r="CC131" s="380">
        <v>1910</v>
      </c>
      <c r="CD131" s="380">
        <v>1259</v>
      </c>
      <c r="CE131" s="380">
        <v>0</v>
      </c>
      <c r="CF131" s="380">
        <v>0</v>
      </c>
      <c r="CG131" s="380">
        <v>0</v>
      </c>
      <c r="CH131" s="380">
        <v>0</v>
      </c>
      <c r="CI131" s="380">
        <v>3169.7973496079999</v>
      </c>
    </row>
    <row r="132" spans="1:87">
      <c r="A132" s="374">
        <v>33027</v>
      </c>
      <c r="B132" s="375" t="s">
        <v>484</v>
      </c>
      <c r="C132" s="381">
        <v>-538368</v>
      </c>
      <c r="D132" s="380">
        <v>-269556</v>
      </c>
      <c r="E132" s="380">
        <v>-505613</v>
      </c>
      <c r="F132" s="380">
        <v>-283230</v>
      </c>
      <c r="G132" s="380">
        <v>0</v>
      </c>
      <c r="H132" s="380">
        <v>0</v>
      </c>
      <c r="I132" s="380">
        <v>-1596767</v>
      </c>
      <c r="J132" s="446">
        <v>8066939</v>
      </c>
      <c r="K132" s="447">
        <v>9501924</v>
      </c>
      <c r="L132" s="447">
        <v>6894945</v>
      </c>
      <c r="M132" s="447">
        <v>6640381</v>
      </c>
      <c r="N132" s="447">
        <v>9910968</v>
      </c>
      <c r="O132" s="446">
        <v>707990.63212799991</v>
      </c>
      <c r="P132" s="447">
        <v>349336.04</v>
      </c>
      <c r="Q132" s="447">
        <v>358654.59212799993</v>
      </c>
      <c r="R132" s="448">
        <v>6.2899999999999998E-2</v>
      </c>
      <c r="S132" s="449">
        <v>3.3970559999999998E-4</v>
      </c>
      <c r="T132" s="450">
        <v>8066939</v>
      </c>
      <c r="U132" s="450">
        <v>5553832.1144674085</v>
      </c>
      <c r="V132" s="451">
        <v>1.4524996135526125</v>
      </c>
      <c r="W132" s="451">
        <v>0.10581979340616332</v>
      </c>
      <c r="X132" s="379">
        <v>1302970</v>
      </c>
      <c r="Y132" s="380">
        <v>479199</v>
      </c>
      <c r="Z132" s="380">
        <v>397214</v>
      </c>
      <c r="AA132" s="380">
        <v>259165</v>
      </c>
      <c r="AB132" s="380">
        <v>167392</v>
      </c>
      <c r="AC132" s="380">
        <v>0</v>
      </c>
      <c r="AD132" s="380">
        <v>0</v>
      </c>
      <c r="AE132" s="380">
        <v>1302970</v>
      </c>
      <c r="AF132" s="381">
        <v>0</v>
      </c>
      <c r="AG132" s="381">
        <v>0</v>
      </c>
      <c r="AH132" s="381">
        <v>0</v>
      </c>
      <c r="AI132" s="381">
        <v>0</v>
      </c>
      <c r="AJ132" s="381">
        <v>0</v>
      </c>
      <c r="AK132" s="381">
        <v>0</v>
      </c>
      <c r="AL132" s="381">
        <v>0</v>
      </c>
      <c r="AM132" s="380">
        <v>0</v>
      </c>
      <c r="AN132" s="379">
        <v>645863</v>
      </c>
      <c r="AO132" s="380">
        <v>213126</v>
      </c>
      <c r="AP132" s="380">
        <v>213126</v>
      </c>
      <c r="AQ132" s="380">
        <v>109805</v>
      </c>
      <c r="AR132" s="380">
        <v>109805</v>
      </c>
      <c r="AS132" s="380">
        <v>0</v>
      </c>
      <c r="AT132" s="380">
        <v>0</v>
      </c>
      <c r="AU132" s="380">
        <v>645863</v>
      </c>
      <c r="AV132" s="381">
        <v>3671454</v>
      </c>
      <c r="AW132" s="380">
        <v>1256378</v>
      </c>
      <c r="AX132" s="380">
        <v>908635</v>
      </c>
      <c r="AY132" s="380">
        <v>908635</v>
      </c>
      <c r="AZ132" s="380">
        <v>597806</v>
      </c>
      <c r="BA132" s="380">
        <v>0</v>
      </c>
      <c r="BB132" s="380">
        <v>0</v>
      </c>
      <c r="BC132" s="380">
        <v>3671454</v>
      </c>
      <c r="BD132" s="379">
        <v>84959</v>
      </c>
      <c r="BE132" s="380">
        <v>24165</v>
      </c>
      <c r="BF132" s="380">
        <v>22636</v>
      </c>
      <c r="BG132" s="380">
        <v>19079</v>
      </c>
      <c r="BH132" s="380">
        <v>19079</v>
      </c>
      <c r="BI132" s="380">
        <v>0</v>
      </c>
      <c r="BJ132" s="380">
        <v>0</v>
      </c>
      <c r="BK132" s="380">
        <v>84959</v>
      </c>
      <c r="BL132" s="381">
        <v>15102</v>
      </c>
      <c r="BM132" s="380">
        <v>5034</v>
      </c>
      <c r="BN132" s="380">
        <v>5034</v>
      </c>
      <c r="BO132" s="380">
        <v>5034</v>
      </c>
      <c r="BP132" s="380">
        <v>0</v>
      </c>
      <c r="BQ132" s="380">
        <v>0</v>
      </c>
      <c r="BR132" s="380">
        <v>0</v>
      </c>
      <c r="BS132" s="380">
        <v>15102</v>
      </c>
      <c r="BT132" s="379">
        <v>78319</v>
      </c>
      <c r="BU132" s="380">
        <v>20007</v>
      </c>
      <c r="BV132" s="380">
        <v>20007</v>
      </c>
      <c r="BW132" s="380">
        <v>20007</v>
      </c>
      <c r="BX132" s="380">
        <v>18299</v>
      </c>
      <c r="BY132" s="380">
        <v>0</v>
      </c>
      <c r="BZ132" s="380">
        <v>0</v>
      </c>
      <c r="CA132" s="380">
        <v>78319</v>
      </c>
      <c r="CB132" s="381">
        <v>22322.051578944</v>
      </c>
      <c r="CC132" s="380">
        <v>13453</v>
      </c>
      <c r="CD132" s="380">
        <v>8869</v>
      </c>
      <c r="CE132" s="380">
        <v>0</v>
      </c>
      <c r="CF132" s="380">
        <v>0</v>
      </c>
      <c r="CG132" s="380">
        <v>0</v>
      </c>
      <c r="CH132" s="380">
        <v>0</v>
      </c>
      <c r="CI132" s="380">
        <v>22322.051578944</v>
      </c>
    </row>
    <row r="133" spans="1:87">
      <c r="A133" s="374">
        <v>33100</v>
      </c>
      <c r="B133" s="375" t="s">
        <v>485</v>
      </c>
      <c r="C133" s="381">
        <v>-11379544</v>
      </c>
      <c r="D133" s="380">
        <v>-7229055</v>
      </c>
      <c r="E133" s="380">
        <v>-7060393</v>
      </c>
      <c r="F133" s="380">
        <v>-4032317</v>
      </c>
      <c r="G133" s="380">
        <v>0</v>
      </c>
      <c r="H133" s="380">
        <v>0</v>
      </c>
      <c r="I133" s="380">
        <v>-29701309</v>
      </c>
      <c r="J133" s="446">
        <v>66296152</v>
      </c>
      <c r="K133" s="447">
        <v>78089229</v>
      </c>
      <c r="L133" s="447">
        <v>56664410</v>
      </c>
      <c r="M133" s="447">
        <v>54572338</v>
      </c>
      <c r="N133" s="447">
        <v>81450857</v>
      </c>
      <c r="O133" s="446">
        <v>5818447.0403100001</v>
      </c>
      <c r="P133" s="447">
        <v>3449596.7800000003</v>
      </c>
      <c r="Q133" s="447">
        <v>2368850.2603099998</v>
      </c>
      <c r="R133" s="448">
        <v>6.2899999999999998E-2</v>
      </c>
      <c r="S133" s="449">
        <v>2.791787E-3</v>
      </c>
      <c r="T133" s="450">
        <v>66296152</v>
      </c>
      <c r="U133" s="450">
        <v>54842556.120826714</v>
      </c>
      <c r="V133" s="451">
        <v>1.2088450409557721</v>
      </c>
      <c r="W133" s="451">
        <v>0.10581979340616332</v>
      </c>
      <c r="X133" s="379">
        <v>1556216</v>
      </c>
      <c r="Y133" s="380">
        <v>389054</v>
      </c>
      <c r="Z133" s="380">
        <v>389054</v>
      </c>
      <c r="AA133" s="380">
        <v>389054</v>
      </c>
      <c r="AB133" s="380">
        <v>389054</v>
      </c>
      <c r="AC133" s="380">
        <v>0</v>
      </c>
      <c r="AD133" s="380">
        <v>0</v>
      </c>
      <c r="AE133" s="380">
        <v>1556216</v>
      </c>
      <c r="AF133" s="381">
        <v>7426749</v>
      </c>
      <c r="AG133" s="381">
        <v>3405972</v>
      </c>
      <c r="AH133" s="381">
        <v>2138425</v>
      </c>
      <c r="AI133" s="381">
        <v>1164308</v>
      </c>
      <c r="AJ133" s="381">
        <v>718044</v>
      </c>
      <c r="AK133" s="381">
        <v>0</v>
      </c>
      <c r="AL133" s="381">
        <v>0</v>
      </c>
      <c r="AM133" s="380">
        <v>7426749</v>
      </c>
      <c r="AN133" s="379">
        <v>5307868</v>
      </c>
      <c r="AO133" s="380">
        <v>1751526</v>
      </c>
      <c r="AP133" s="380">
        <v>1751526</v>
      </c>
      <c r="AQ133" s="380">
        <v>902408</v>
      </c>
      <c r="AR133" s="380">
        <v>902408</v>
      </c>
      <c r="AS133" s="380">
        <v>0</v>
      </c>
      <c r="AT133" s="380">
        <v>0</v>
      </c>
      <c r="AU133" s="380">
        <v>5307868</v>
      </c>
      <c r="AV133" s="381">
        <v>30172940</v>
      </c>
      <c r="AW133" s="380">
        <v>10325238</v>
      </c>
      <c r="AX133" s="380">
        <v>7467391</v>
      </c>
      <c r="AY133" s="380">
        <v>7467391</v>
      </c>
      <c r="AZ133" s="380">
        <v>4912920</v>
      </c>
      <c r="BA133" s="380">
        <v>0</v>
      </c>
      <c r="BB133" s="380">
        <v>0</v>
      </c>
      <c r="BC133" s="380">
        <v>30172940</v>
      </c>
      <c r="BD133" s="379">
        <v>698214</v>
      </c>
      <c r="BE133" s="380">
        <v>198595</v>
      </c>
      <c r="BF133" s="380">
        <v>186025</v>
      </c>
      <c r="BG133" s="380">
        <v>156797</v>
      </c>
      <c r="BH133" s="380">
        <v>156797</v>
      </c>
      <c r="BI133" s="380">
        <v>0</v>
      </c>
      <c r="BJ133" s="380">
        <v>0</v>
      </c>
      <c r="BK133" s="380">
        <v>698214</v>
      </c>
      <c r="BL133" s="381">
        <v>124119</v>
      </c>
      <c r="BM133" s="380">
        <v>41373</v>
      </c>
      <c r="BN133" s="380">
        <v>41373</v>
      </c>
      <c r="BO133" s="380">
        <v>41373</v>
      </c>
      <c r="BP133" s="380">
        <v>0</v>
      </c>
      <c r="BQ133" s="380">
        <v>0</v>
      </c>
      <c r="BR133" s="380">
        <v>0</v>
      </c>
      <c r="BS133" s="380">
        <v>124119</v>
      </c>
      <c r="BT133" s="379">
        <v>643648</v>
      </c>
      <c r="BU133" s="380">
        <v>164420</v>
      </c>
      <c r="BV133" s="380">
        <v>164420</v>
      </c>
      <c r="BW133" s="380">
        <v>164420</v>
      </c>
      <c r="BX133" s="380">
        <v>150388</v>
      </c>
      <c r="BY133" s="380">
        <v>0</v>
      </c>
      <c r="BZ133" s="380">
        <v>0</v>
      </c>
      <c r="CA133" s="380">
        <v>643648</v>
      </c>
      <c r="CB133" s="381">
        <v>183448.29585212999</v>
      </c>
      <c r="CC133" s="380">
        <v>110557</v>
      </c>
      <c r="CD133" s="380">
        <v>72891</v>
      </c>
      <c r="CE133" s="380">
        <v>0</v>
      </c>
      <c r="CF133" s="380">
        <v>0</v>
      </c>
      <c r="CG133" s="380">
        <v>0</v>
      </c>
      <c r="CH133" s="380">
        <v>0</v>
      </c>
      <c r="CI133" s="380">
        <v>183448.29585212999</v>
      </c>
    </row>
    <row r="134" spans="1:87">
      <c r="A134" s="374">
        <v>33105</v>
      </c>
      <c r="B134" s="375" t="s">
        <v>486</v>
      </c>
      <c r="C134" s="381">
        <v>-1012919</v>
      </c>
      <c r="D134" s="380">
        <v>-649084</v>
      </c>
      <c r="E134" s="380">
        <v>-580581</v>
      </c>
      <c r="F134" s="380">
        <v>-283071</v>
      </c>
      <c r="G134" s="380">
        <v>0</v>
      </c>
      <c r="H134" s="380">
        <v>0</v>
      </c>
      <c r="I134" s="380">
        <v>-2525655</v>
      </c>
      <c r="J134" s="446">
        <v>8186829</v>
      </c>
      <c r="K134" s="447">
        <v>9643142</v>
      </c>
      <c r="L134" s="447">
        <v>6997417</v>
      </c>
      <c r="M134" s="447">
        <v>6739070</v>
      </c>
      <c r="N134" s="447">
        <v>10058265</v>
      </c>
      <c r="O134" s="446">
        <v>718512.77925899997</v>
      </c>
      <c r="P134" s="447">
        <v>431206.53</v>
      </c>
      <c r="Q134" s="447">
        <v>287306.24925899995</v>
      </c>
      <c r="R134" s="448">
        <v>6.2899999999999998E-2</v>
      </c>
      <c r="S134" s="449">
        <v>3.4475430000000001E-4</v>
      </c>
      <c r="T134" s="450">
        <v>8186829</v>
      </c>
      <c r="U134" s="450">
        <v>6855429.7297297306</v>
      </c>
      <c r="V134" s="451">
        <v>1.1942109135035592</v>
      </c>
      <c r="W134" s="451">
        <v>0.10581979340616332</v>
      </c>
      <c r="X134" s="379">
        <v>760937</v>
      </c>
      <c r="Y134" s="380">
        <v>195563</v>
      </c>
      <c r="Z134" s="380">
        <v>195563</v>
      </c>
      <c r="AA134" s="380">
        <v>195563</v>
      </c>
      <c r="AB134" s="380">
        <v>174248</v>
      </c>
      <c r="AC134" s="380">
        <v>0</v>
      </c>
      <c r="AD134" s="380">
        <v>0</v>
      </c>
      <c r="AE134" s="380">
        <v>760937</v>
      </c>
      <c r="AF134" s="381">
        <v>343760</v>
      </c>
      <c r="AG134" s="381">
        <v>175792</v>
      </c>
      <c r="AH134" s="381">
        <v>167968</v>
      </c>
      <c r="AI134" s="381">
        <v>0</v>
      </c>
      <c r="AJ134" s="381">
        <v>0</v>
      </c>
      <c r="AK134" s="381">
        <v>0</v>
      </c>
      <c r="AL134" s="381">
        <v>0</v>
      </c>
      <c r="AM134" s="380">
        <v>343760</v>
      </c>
      <c r="AN134" s="379">
        <v>655462</v>
      </c>
      <c r="AO134" s="380">
        <v>216294</v>
      </c>
      <c r="AP134" s="380">
        <v>216294</v>
      </c>
      <c r="AQ134" s="380">
        <v>111437</v>
      </c>
      <c r="AR134" s="380">
        <v>111437</v>
      </c>
      <c r="AS134" s="380">
        <v>0</v>
      </c>
      <c r="AT134" s="380">
        <v>0</v>
      </c>
      <c r="AU134" s="380">
        <v>655462</v>
      </c>
      <c r="AV134" s="381">
        <v>3726019</v>
      </c>
      <c r="AW134" s="380">
        <v>1275051</v>
      </c>
      <c r="AX134" s="380">
        <v>922139</v>
      </c>
      <c r="AY134" s="380">
        <v>922139</v>
      </c>
      <c r="AZ134" s="380">
        <v>606690</v>
      </c>
      <c r="BA134" s="380">
        <v>0</v>
      </c>
      <c r="BB134" s="380">
        <v>0</v>
      </c>
      <c r="BC134" s="380">
        <v>3726019</v>
      </c>
      <c r="BD134" s="379">
        <v>86222</v>
      </c>
      <c r="BE134" s="380">
        <v>24524</v>
      </c>
      <c r="BF134" s="380">
        <v>22972</v>
      </c>
      <c r="BG134" s="380">
        <v>19363</v>
      </c>
      <c r="BH134" s="380">
        <v>19363</v>
      </c>
      <c r="BI134" s="380">
        <v>0</v>
      </c>
      <c r="BJ134" s="380">
        <v>0</v>
      </c>
      <c r="BK134" s="380">
        <v>86222</v>
      </c>
      <c r="BL134" s="381">
        <v>15327</v>
      </c>
      <c r="BM134" s="380">
        <v>5109</v>
      </c>
      <c r="BN134" s="380">
        <v>5109</v>
      </c>
      <c r="BO134" s="380">
        <v>5109</v>
      </c>
      <c r="BP134" s="380">
        <v>0</v>
      </c>
      <c r="BQ134" s="380">
        <v>0</v>
      </c>
      <c r="BR134" s="380">
        <v>0</v>
      </c>
      <c r="BS134" s="380">
        <v>15327</v>
      </c>
      <c r="BT134" s="379">
        <v>79483</v>
      </c>
      <c r="BU134" s="380">
        <v>20304</v>
      </c>
      <c r="BV134" s="380">
        <v>20304</v>
      </c>
      <c r="BW134" s="380">
        <v>20304</v>
      </c>
      <c r="BX134" s="380">
        <v>18571</v>
      </c>
      <c r="BY134" s="380">
        <v>0</v>
      </c>
      <c r="BZ134" s="380">
        <v>0</v>
      </c>
      <c r="CA134" s="380">
        <v>79483</v>
      </c>
      <c r="CB134" s="381">
        <v>22653.801605457</v>
      </c>
      <c r="CC134" s="380">
        <v>13653</v>
      </c>
      <c r="CD134" s="380">
        <v>9001</v>
      </c>
      <c r="CE134" s="380">
        <v>0</v>
      </c>
      <c r="CF134" s="380">
        <v>0</v>
      </c>
      <c r="CG134" s="380">
        <v>0</v>
      </c>
      <c r="CH134" s="380">
        <v>0</v>
      </c>
      <c r="CI134" s="380">
        <v>22653.801605457</v>
      </c>
    </row>
    <row r="135" spans="1:87">
      <c r="A135" s="374">
        <v>33200</v>
      </c>
      <c r="B135" s="375" t="s">
        <v>487</v>
      </c>
      <c r="C135" s="381">
        <v>-45272052</v>
      </c>
      <c r="D135" s="380">
        <v>-25845459</v>
      </c>
      <c r="E135" s="380">
        <v>-30681275</v>
      </c>
      <c r="F135" s="380">
        <v>-20268452</v>
      </c>
      <c r="G135" s="380">
        <v>0</v>
      </c>
      <c r="H135" s="380">
        <v>0</v>
      </c>
      <c r="I135" s="380">
        <v>-122067238</v>
      </c>
      <c r="J135" s="446">
        <v>330223113</v>
      </c>
      <c r="K135" s="447">
        <v>388964780</v>
      </c>
      <c r="L135" s="447">
        <v>282247117</v>
      </c>
      <c r="M135" s="447">
        <v>271826447</v>
      </c>
      <c r="N135" s="447">
        <v>405709150</v>
      </c>
      <c r="O135" s="446">
        <v>28981858.426272001</v>
      </c>
      <c r="P135" s="447">
        <v>15185567.459999999</v>
      </c>
      <c r="Q135" s="447">
        <v>13796290.966272002</v>
      </c>
      <c r="R135" s="448">
        <v>6.2899999999999998E-2</v>
      </c>
      <c r="S135" s="449">
        <v>1.39059744E-2</v>
      </c>
      <c r="T135" s="450">
        <v>330223113</v>
      </c>
      <c r="U135" s="450">
        <v>241423965.97774243</v>
      </c>
      <c r="V135" s="451">
        <v>1.3678141342042414</v>
      </c>
      <c r="W135" s="451">
        <v>0.10581979340616332</v>
      </c>
      <c r="X135" s="379">
        <v>10421500</v>
      </c>
      <c r="Y135" s="380">
        <v>3629100</v>
      </c>
      <c r="Z135" s="380">
        <v>3629100</v>
      </c>
      <c r="AA135" s="380">
        <v>2805278</v>
      </c>
      <c r="AB135" s="380">
        <v>358022</v>
      </c>
      <c r="AC135" s="380">
        <v>0</v>
      </c>
      <c r="AD135" s="380">
        <v>0</v>
      </c>
      <c r="AE135" s="380">
        <v>10421500</v>
      </c>
      <c r="AF135" s="381">
        <v>13786931</v>
      </c>
      <c r="AG135" s="381">
        <v>7246661</v>
      </c>
      <c r="AH135" s="381">
        <v>2180090</v>
      </c>
      <c r="AI135" s="381">
        <v>2180090</v>
      </c>
      <c r="AJ135" s="381">
        <v>2180090</v>
      </c>
      <c r="AK135" s="381">
        <v>0</v>
      </c>
      <c r="AL135" s="381">
        <v>0</v>
      </c>
      <c r="AM135" s="380">
        <v>13786931</v>
      </c>
      <c r="AN135" s="379">
        <v>26438651</v>
      </c>
      <c r="AO135" s="380">
        <v>8724404</v>
      </c>
      <c r="AP135" s="380">
        <v>8724404</v>
      </c>
      <c r="AQ135" s="380">
        <v>4494921</v>
      </c>
      <c r="AR135" s="380">
        <v>4494921</v>
      </c>
      <c r="AS135" s="380">
        <v>0</v>
      </c>
      <c r="AT135" s="380">
        <v>0</v>
      </c>
      <c r="AU135" s="380">
        <v>26438651</v>
      </c>
      <c r="AV135" s="381">
        <v>150292314</v>
      </c>
      <c r="AW135" s="380">
        <v>51430316</v>
      </c>
      <c r="AX135" s="380">
        <v>37195298</v>
      </c>
      <c r="AY135" s="380">
        <v>37195298</v>
      </c>
      <c r="AZ135" s="380">
        <v>24471402</v>
      </c>
      <c r="BA135" s="380">
        <v>0</v>
      </c>
      <c r="BB135" s="380">
        <v>0</v>
      </c>
      <c r="BC135" s="380">
        <v>150292314</v>
      </c>
      <c r="BD135" s="379">
        <v>3477824</v>
      </c>
      <c r="BE135" s="380">
        <v>989207</v>
      </c>
      <c r="BF135" s="380">
        <v>926595</v>
      </c>
      <c r="BG135" s="380">
        <v>781011</v>
      </c>
      <c r="BH135" s="380">
        <v>781011</v>
      </c>
      <c r="BI135" s="380">
        <v>0</v>
      </c>
      <c r="BJ135" s="380">
        <v>0</v>
      </c>
      <c r="BK135" s="380">
        <v>3477824</v>
      </c>
      <c r="BL135" s="381">
        <v>618234</v>
      </c>
      <c r="BM135" s="380">
        <v>206078</v>
      </c>
      <c r="BN135" s="380">
        <v>206078</v>
      </c>
      <c r="BO135" s="380">
        <v>206078</v>
      </c>
      <c r="BP135" s="380">
        <v>0</v>
      </c>
      <c r="BQ135" s="380">
        <v>0</v>
      </c>
      <c r="BR135" s="380">
        <v>0</v>
      </c>
      <c r="BS135" s="380">
        <v>618234</v>
      </c>
      <c r="BT135" s="379">
        <v>3206030</v>
      </c>
      <c r="BU135" s="380">
        <v>818981</v>
      </c>
      <c r="BV135" s="380">
        <v>818981</v>
      </c>
      <c r="BW135" s="380">
        <v>818981</v>
      </c>
      <c r="BX135" s="380">
        <v>749086</v>
      </c>
      <c r="BY135" s="380">
        <v>0</v>
      </c>
      <c r="BZ135" s="380">
        <v>0</v>
      </c>
      <c r="CA135" s="380">
        <v>3206030</v>
      </c>
      <c r="CB135" s="381">
        <v>913761.43876425596</v>
      </c>
      <c r="CC135" s="380">
        <v>550689</v>
      </c>
      <c r="CD135" s="380">
        <v>363073</v>
      </c>
      <c r="CE135" s="380">
        <v>0</v>
      </c>
      <c r="CF135" s="380">
        <v>0</v>
      </c>
      <c r="CG135" s="380">
        <v>0</v>
      </c>
      <c r="CH135" s="380">
        <v>0</v>
      </c>
      <c r="CI135" s="380">
        <v>913761.43876425596</v>
      </c>
    </row>
    <row r="136" spans="1:87">
      <c r="A136" s="374">
        <v>33202</v>
      </c>
      <c r="B136" s="375" t="s">
        <v>488</v>
      </c>
      <c r="C136" s="381">
        <v>-466298</v>
      </c>
      <c r="D136" s="380">
        <v>-358322</v>
      </c>
      <c r="E136" s="380">
        <v>-391180</v>
      </c>
      <c r="F136" s="380">
        <v>-355330</v>
      </c>
      <c r="G136" s="380">
        <v>0</v>
      </c>
      <c r="H136" s="380">
        <v>0</v>
      </c>
      <c r="I136" s="380">
        <v>-1571130</v>
      </c>
      <c r="J136" s="446">
        <v>6233021</v>
      </c>
      <c r="K136" s="447">
        <v>7341781</v>
      </c>
      <c r="L136" s="447">
        <v>5327466</v>
      </c>
      <c r="M136" s="447">
        <v>5130774</v>
      </c>
      <c r="N136" s="447">
        <v>7657834</v>
      </c>
      <c r="O136" s="446">
        <v>547037.85731400002</v>
      </c>
      <c r="P136" s="447">
        <v>249469.93</v>
      </c>
      <c r="Q136" s="447">
        <v>297567.92731400003</v>
      </c>
      <c r="R136" s="448">
        <v>6.2899999999999998E-2</v>
      </c>
      <c r="S136" s="449">
        <v>2.624778E-4</v>
      </c>
      <c r="T136" s="450">
        <v>6233021</v>
      </c>
      <c r="U136" s="450">
        <v>3966135.6120826709</v>
      </c>
      <c r="V136" s="451">
        <v>1.5715602313272785</v>
      </c>
      <c r="W136" s="451">
        <v>0.10581979340616332</v>
      </c>
      <c r="X136" s="379">
        <v>1142786</v>
      </c>
      <c r="Y136" s="380">
        <v>459722</v>
      </c>
      <c r="Z136" s="380">
        <v>296650</v>
      </c>
      <c r="AA136" s="380">
        <v>296650</v>
      </c>
      <c r="AB136" s="380">
        <v>89764</v>
      </c>
      <c r="AC136" s="380">
        <v>0</v>
      </c>
      <c r="AD136" s="380">
        <v>0</v>
      </c>
      <c r="AE136" s="380">
        <v>1142786</v>
      </c>
      <c r="AF136" s="381">
        <v>473398</v>
      </c>
      <c r="AG136" s="381">
        <v>139784</v>
      </c>
      <c r="AH136" s="381">
        <v>139784</v>
      </c>
      <c r="AI136" s="381">
        <v>96915</v>
      </c>
      <c r="AJ136" s="381">
        <v>96915</v>
      </c>
      <c r="AK136" s="381">
        <v>0</v>
      </c>
      <c r="AL136" s="381">
        <v>0</v>
      </c>
      <c r="AM136" s="380">
        <v>473398</v>
      </c>
      <c r="AN136" s="379">
        <v>499034</v>
      </c>
      <c r="AO136" s="380">
        <v>164675</v>
      </c>
      <c r="AP136" s="380">
        <v>164675</v>
      </c>
      <c r="AQ136" s="380">
        <v>84842</v>
      </c>
      <c r="AR136" s="380">
        <v>84842</v>
      </c>
      <c r="AS136" s="380">
        <v>0</v>
      </c>
      <c r="AT136" s="380">
        <v>0</v>
      </c>
      <c r="AU136" s="380">
        <v>499034</v>
      </c>
      <c r="AV136" s="381">
        <v>2836795</v>
      </c>
      <c r="AW136" s="380">
        <v>970757</v>
      </c>
      <c r="AX136" s="380">
        <v>702068</v>
      </c>
      <c r="AY136" s="380">
        <v>702068</v>
      </c>
      <c r="AZ136" s="380">
        <v>461902</v>
      </c>
      <c r="BA136" s="380">
        <v>0</v>
      </c>
      <c r="BB136" s="380">
        <v>0</v>
      </c>
      <c r="BC136" s="380">
        <v>2836795</v>
      </c>
      <c r="BD136" s="379">
        <v>65645</v>
      </c>
      <c r="BE136" s="380">
        <v>18671</v>
      </c>
      <c r="BF136" s="380">
        <v>17490</v>
      </c>
      <c r="BG136" s="380">
        <v>14742</v>
      </c>
      <c r="BH136" s="380">
        <v>14742</v>
      </c>
      <c r="BI136" s="380">
        <v>0</v>
      </c>
      <c r="BJ136" s="380">
        <v>0</v>
      </c>
      <c r="BK136" s="380">
        <v>65645</v>
      </c>
      <c r="BL136" s="381">
        <v>11670</v>
      </c>
      <c r="BM136" s="380">
        <v>3890</v>
      </c>
      <c r="BN136" s="380">
        <v>3890</v>
      </c>
      <c r="BO136" s="380">
        <v>3890</v>
      </c>
      <c r="BP136" s="380">
        <v>0</v>
      </c>
      <c r="BQ136" s="380">
        <v>0</v>
      </c>
      <c r="BR136" s="380">
        <v>0</v>
      </c>
      <c r="BS136" s="380">
        <v>11670</v>
      </c>
      <c r="BT136" s="379">
        <v>60514</v>
      </c>
      <c r="BU136" s="380">
        <v>15458</v>
      </c>
      <c r="BV136" s="380">
        <v>15458</v>
      </c>
      <c r="BW136" s="380">
        <v>15458</v>
      </c>
      <c r="BX136" s="380">
        <v>14139</v>
      </c>
      <c r="BY136" s="380">
        <v>0</v>
      </c>
      <c r="BZ136" s="380">
        <v>0</v>
      </c>
      <c r="CA136" s="380">
        <v>60514</v>
      </c>
      <c r="CB136" s="381">
        <v>17247.413613222001</v>
      </c>
      <c r="CC136" s="380">
        <v>10394</v>
      </c>
      <c r="CD136" s="380">
        <v>6853</v>
      </c>
      <c r="CE136" s="380">
        <v>0</v>
      </c>
      <c r="CF136" s="380">
        <v>0</v>
      </c>
      <c r="CG136" s="380">
        <v>0</v>
      </c>
      <c r="CH136" s="380">
        <v>0</v>
      </c>
      <c r="CI136" s="380">
        <v>17247.413613222001</v>
      </c>
    </row>
    <row r="137" spans="1:87">
      <c r="A137" s="374">
        <v>33203</v>
      </c>
      <c r="B137" s="375" t="s">
        <v>489</v>
      </c>
      <c r="C137" s="381">
        <v>-198616</v>
      </c>
      <c r="D137" s="380">
        <v>48571</v>
      </c>
      <c r="E137" s="380">
        <v>-9365</v>
      </c>
      <c r="F137" s="380">
        <v>-17174</v>
      </c>
      <c r="G137" s="380">
        <v>0</v>
      </c>
      <c r="H137" s="380">
        <v>0</v>
      </c>
      <c r="I137" s="380">
        <v>-176584</v>
      </c>
      <c r="J137" s="446">
        <v>4104111</v>
      </c>
      <c r="K137" s="447">
        <v>4834170</v>
      </c>
      <c r="L137" s="447">
        <v>3507851</v>
      </c>
      <c r="M137" s="447">
        <v>3378340</v>
      </c>
      <c r="N137" s="447">
        <v>5042274</v>
      </c>
      <c r="O137" s="446">
        <v>360195.18598800001</v>
      </c>
      <c r="P137" s="447">
        <v>188106.78999999998</v>
      </c>
      <c r="Q137" s="447">
        <v>172088.39598800003</v>
      </c>
      <c r="R137" s="448">
        <v>6.2899999999999998E-2</v>
      </c>
      <c r="S137" s="449">
        <v>1.7282760000000001E-4</v>
      </c>
      <c r="T137" s="450">
        <v>4104111</v>
      </c>
      <c r="U137" s="450">
        <v>2990568.9984101746</v>
      </c>
      <c r="V137" s="451">
        <v>1.3723512154983881</v>
      </c>
      <c r="W137" s="451">
        <v>0.10581979340616332</v>
      </c>
      <c r="X137" s="379">
        <v>1367394</v>
      </c>
      <c r="Y137" s="380">
        <v>387795</v>
      </c>
      <c r="Z137" s="380">
        <v>387795</v>
      </c>
      <c r="AA137" s="380">
        <v>379721</v>
      </c>
      <c r="AB137" s="380">
        <v>212083</v>
      </c>
      <c r="AC137" s="380">
        <v>0</v>
      </c>
      <c r="AD137" s="380">
        <v>0</v>
      </c>
      <c r="AE137" s="380">
        <v>1367394</v>
      </c>
      <c r="AF137" s="381">
        <v>68717</v>
      </c>
      <c r="AG137" s="381">
        <v>68717</v>
      </c>
      <c r="AH137" s="381">
        <v>0</v>
      </c>
      <c r="AI137" s="381">
        <v>0</v>
      </c>
      <c r="AJ137" s="381">
        <v>0</v>
      </c>
      <c r="AK137" s="381">
        <v>0</v>
      </c>
      <c r="AL137" s="381">
        <v>0</v>
      </c>
      <c r="AM137" s="380">
        <v>68717</v>
      </c>
      <c r="AN137" s="379">
        <v>328587</v>
      </c>
      <c r="AO137" s="380">
        <v>108430</v>
      </c>
      <c r="AP137" s="380">
        <v>108430</v>
      </c>
      <c r="AQ137" s="380">
        <v>55864</v>
      </c>
      <c r="AR137" s="380">
        <v>55864</v>
      </c>
      <c r="AS137" s="380">
        <v>0</v>
      </c>
      <c r="AT137" s="380">
        <v>0</v>
      </c>
      <c r="AU137" s="380">
        <v>328587</v>
      </c>
      <c r="AV137" s="381">
        <v>1867878</v>
      </c>
      <c r="AW137" s="380">
        <v>639191</v>
      </c>
      <c r="AX137" s="380">
        <v>462274</v>
      </c>
      <c r="AY137" s="380">
        <v>462274</v>
      </c>
      <c r="AZ137" s="380">
        <v>304138</v>
      </c>
      <c r="BA137" s="380">
        <v>0</v>
      </c>
      <c r="BB137" s="380">
        <v>0</v>
      </c>
      <c r="BC137" s="380">
        <v>1867878</v>
      </c>
      <c r="BD137" s="379">
        <v>43224</v>
      </c>
      <c r="BE137" s="380">
        <v>12294</v>
      </c>
      <c r="BF137" s="380">
        <v>11516</v>
      </c>
      <c r="BG137" s="380">
        <v>9707</v>
      </c>
      <c r="BH137" s="380">
        <v>9707</v>
      </c>
      <c r="BI137" s="380">
        <v>0</v>
      </c>
      <c r="BJ137" s="380">
        <v>0</v>
      </c>
      <c r="BK137" s="380">
        <v>43224</v>
      </c>
      <c r="BL137" s="381">
        <v>7683</v>
      </c>
      <c r="BM137" s="380">
        <v>2561</v>
      </c>
      <c r="BN137" s="380">
        <v>2561</v>
      </c>
      <c r="BO137" s="380">
        <v>2561</v>
      </c>
      <c r="BP137" s="380">
        <v>0</v>
      </c>
      <c r="BQ137" s="380">
        <v>0</v>
      </c>
      <c r="BR137" s="380">
        <v>0</v>
      </c>
      <c r="BS137" s="380">
        <v>7683</v>
      </c>
      <c r="BT137" s="379">
        <v>39845</v>
      </c>
      <c r="BU137" s="380">
        <v>10179</v>
      </c>
      <c r="BV137" s="380">
        <v>10179</v>
      </c>
      <c r="BW137" s="380">
        <v>10179</v>
      </c>
      <c r="BX137" s="380">
        <v>9310</v>
      </c>
      <c r="BY137" s="380">
        <v>0</v>
      </c>
      <c r="BZ137" s="380">
        <v>0</v>
      </c>
      <c r="CA137" s="380">
        <v>39845</v>
      </c>
      <c r="CB137" s="381">
        <v>11356.499867724</v>
      </c>
      <c r="CC137" s="380">
        <v>6844</v>
      </c>
      <c r="CD137" s="380">
        <v>4512</v>
      </c>
      <c r="CE137" s="380">
        <v>0</v>
      </c>
      <c r="CF137" s="380">
        <v>0</v>
      </c>
      <c r="CG137" s="380">
        <v>0</v>
      </c>
      <c r="CH137" s="380">
        <v>0</v>
      </c>
      <c r="CI137" s="380">
        <v>11356.499867724</v>
      </c>
    </row>
    <row r="138" spans="1:87">
      <c r="A138" s="374">
        <v>33204</v>
      </c>
      <c r="B138" s="375" t="s">
        <v>490</v>
      </c>
      <c r="C138" s="381">
        <v>-1531135</v>
      </c>
      <c r="D138" s="380">
        <v>-671868</v>
      </c>
      <c r="E138" s="380">
        <v>-877449</v>
      </c>
      <c r="F138" s="380">
        <v>-486966</v>
      </c>
      <c r="G138" s="380">
        <v>0</v>
      </c>
      <c r="H138" s="380">
        <v>0</v>
      </c>
      <c r="I138" s="380">
        <v>-3567418</v>
      </c>
      <c r="J138" s="446">
        <v>9696155</v>
      </c>
      <c r="K138" s="447">
        <v>11420954</v>
      </c>
      <c r="L138" s="447">
        <v>8287463</v>
      </c>
      <c r="M138" s="447">
        <v>7981487</v>
      </c>
      <c r="N138" s="447">
        <v>11912609</v>
      </c>
      <c r="O138" s="446">
        <v>850977.99792899995</v>
      </c>
      <c r="P138" s="447">
        <v>435448.7</v>
      </c>
      <c r="Q138" s="447">
        <v>415529.29792899993</v>
      </c>
      <c r="R138" s="448">
        <v>6.2899999999999998E-2</v>
      </c>
      <c r="S138" s="449">
        <v>4.0831329999999999E-4</v>
      </c>
      <c r="T138" s="450">
        <v>9696155</v>
      </c>
      <c r="U138" s="450">
        <v>6922872.8139904616</v>
      </c>
      <c r="V138" s="451">
        <v>1.4005970152167178</v>
      </c>
      <c r="W138" s="451">
        <v>0.10581979340616332</v>
      </c>
      <c r="X138" s="379">
        <v>469822</v>
      </c>
      <c r="Y138" s="380">
        <v>161345</v>
      </c>
      <c r="Z138" s="380">
        <v>161345</v>
      </c>
      <c r="AA138" s="380">
        <v>73566</v>
      </c>
      <c r="AB138" s="380">
        <v>73566</v>
      </c>
      <c r="AC138" s="380">
        <v>0</v>
      </c>
      <c r="AD138" s="380">
        <v>0</v>
      </c>
      <c r="AE138" s="380">
        <v>469822</v>
      </c>
      <c r="AF138" s="381">
        <v>551866</v>
      </c>
      <c r="AG138" s="381">
        <v>469403</v>
      </c>
      <c r="AH138" s="381">
        <v>31781</v>
      </c>
      <c r="AI138" s="381">
        <v>31781</v>
      </c>
      <c r="AJ138" s="381">
        <v>18901</v>
      </c>
      <c r="AK138" s="381">
        <v>0</v>
      </c>
      <c r="AL138" s="381">
        <v>0</v>
      </c>
      <c r="AM138" s="380">
        <v>551866</v>
      </c>
      <c r="AN138" s="379">
        <v>776303</v>
      </c>
      <c r="AO138" s="380">
        <v>256170</v>
      </c>
      <c r="AP138" s="380">
        <v>256170</v>
      </c>
      <c r="AQ138" s="380">
        <v>131982</v>
      </c>
      <c r="AR138" s="380">
        <v>131982</v>
      </c>
      <c r="AS138" s="380">
        <v>0</v>
      </c>
      <c r="AT138" s="380">
        <v>0</v>
      </c>
      <c r="AU138" s="380">
        <v>776303</v>
      </c>
      <c r="AV138" s="381">
        <v>4412949</v>
      </c>
      <c r="AW138" s="380">
        <v>1510119</v>
      </c>
      <c r="AX138" s="380">
        <v>1092145</v>
      </c>
      <c r="AY138" s="380">
        <v>1092145</v>
      </c>
      <c r="AZ138" s="380">
        <v>718540</v>
      </c>
      <c r="BA138" s="380">
        <v>0</v>
      </c>
      <c r="BB138" s="380">
        <v>0</v>
      </c>
      <c r="BC138" s="380">
        <v>4412949</v>
      </c>
      <c r="BD138" s="379">
        <v>102117</v>
      </c>
      <c r="BE138" s="380">
        <v>29046</v>
      </c>
      <c r="BF138" s="380">
        <v>27207</v>
      </c>
      <c r="BG138" s="380">
        <v>22932</v>
      </c>
      <c r="BH138" s="380">
        <v>22932</v>
      </c>
      <c r="BI138" s="380">
        <v>0</v>
      </c>
      <c r="BJ138" s="380">
        <v>0</v>
      </c>
      <c r="BK138" s="380">
        <v>102117</v>
      </c>
      <c r="BL138" s="381">
        <v>18153</v>
      </c>
      <c r="BM138" s="380">
        <v>6051</v>
      </c>
      <c r="BN138" s="380">
        <v>6051</v>
      </c>
      <c r="BO138" s="380">
        <v>6051</v>
      </c>
      <c r="BP138" s="380">
        <v>0</v>
      </c>
      <c r="BQ138" s="380">
        <v>0</v>
      </c>
      <c r="BR138" s="380">
        <v>0</v>
      </c>
      <c r="BS138" s="380">
        <v>18153</v>
      </c>
      <c r="BT138" s="379">
        <v>94137</v>
      </c>
      <c r="BU138" s="380">
        <v>24047</v>
      </c>
      <c r="BV138" s="380">
        <v>24047</v>
      </c>
      <c r="BW138" s="380">
        <v>24047</v>
      </c>
      <c r="BX138" s="380">
        <v>21995</v>
      </c>
      <c r="BY138" s="380">
        <v>0</v>
      </c>
      <c r="BZ138" s="380">
        <v>0</v>
      </c>
      <c r="CA138" s="380">
        <v>94137</v>
      </c>
      <c r="CB138" s="381">
        <v>26830.262859866998</v>
      </c>
      <c r="CC138" s="380">
        <v>16170</v>
      </c>
      <c r="CD138" s="380">
        <v>10661</v>
      </c>
      <c r="CE138" s="380">
        <v>0</v>
      </c>
      <c r="CF138" s="380">
        <v>0</v>
      </c>
      <c r="CG138" s="380">
        <v>0</v>
      </c>
      <c r="CH138" s="380">
        <v>0</v>
      </c>
      <c r="CI138" s="380">
        <v>26830.262859866998</v>
      </c>
    </row>
    <row r="139" spans="1:87">
      <c r="A139" s="374">
        <v>33205</v>
      </c>
      <c r="B139" s="375" t="s">
        <v>491</v>
      </c>
      <c r="C139" s="381">
        <v>-3014058</v>
      </c>
      <c r="D139" s="380">
        <v>-1941512</v>
      </c>
      <c r="E139" s="380">
        <v>-1881418</v>
      </c>
      <c r="F139" s="380">
        <v>-507491</v>
      </c>
      <c r="G139" s="380">
        <v>0</v>
      </c>
      <c r="H139" s="380">
        <v>0</v>
      </c>
      <c r="I139" s="380">
        <v>-7344479</v>
      </c>
      <c r="J139" s="446">
        <v>26568491</v>
      </c>
      <c r="K139" s="447">
        <v>31294621</v>
      </c>
      <c r="L139" s="447">
        <v>22708525</v>
      </c>
      <c r="M139" s="447">
        <v>21870118</v>
      </c>
      <c r="N139" s="447">
        <v>32641809</v>
      </c>
      <c r="O139" s="446">
        <v>2331769.661208</v>
      </c>
      <c r="P139" s="447">
        <v>1405393.3499999996</v>
      </c>
      <c r="Q139" s="447">
        <v>926376.31120800041</v>
      </c>
      <c r="R139" s="448">
        <v>6.2899999999999998E-2</v>
      </c>
      <c r="S139" s="449">
        <v>1.1188216000000001E-3</v>
      </c>
      <c r="T139" s="450">
        <v>26568491</v>
      </c>
      <c r="U139" s="450">
        <v>22343296.502384733</v>
      </c>
      <c r="V139" s="451">
        <v>1.1891034519979764</v>
      </c>
      <c r="W139" s="451">
        <v>0.10581979340616332</v>
      </c>
      <c r="X139" s="379">
        <v>3989346</v>
      </c>
      <c r="Y139" s="380">
        <v>1059441</v>
      </c>
      <c r="Z139" s="380">
        <v>976635</v>
      </c>
      <c r="AA139" s="380">
        <v>976635</v>
      </c>
      <c r="AB139" s="380">
        <v>976635</v>
      </c>
      <c r="AC139" s="380">
        <v>0</v>
      </c>
      <c r="AD139" s="380">
        <v>0</v>
      </c>
      <c r="AE139" s="380">
        <v>3989346</v>
      </c>
      <c r="AF139" s="381">
        <v>1783531</v>
      </c>
      <c r="AG139" s="381">
        <v>722138</v>
      </c>
      <c r="AH139" s="381">
        <v>722138</v>
      </c>
      <c r="AI139" s="381">
        <v>339255</v>
      </c>
      <c r="AJ139" s="381">
        <v>0</v>
      </c>
      <c r="AK139" s="381">
        <v>0</v>
      </c>
      <c r="AL139" s="381">
        <v>0</v>
      </c>
      <c r="AM139" s="380">
        <v>1783531</v>
      </c>
      <c r="AN139" s="379">
        <v>2127153</v>
      </c>
      <c r="AO139" s="380">
        <v>701932</v>
      </c>
      <c r="AP139" s="380">
        <v>701932</v>
      </c>
      <c r="AQ139" s="380">
        <v>361644</v>
      </c>
      <c r="AR139" s="380">
        <v>361644</v>
      </c>
      <c r="AS139" s="380">
        <v>0</v>
      </c>
      <c r="AT139" s="380">
        <v>0</v>
      </c>
      <c r="AU139" s="380">
        <v>2127153</v>
      </c>
      <c r="AV139" s="381">
        <v>12091946</v>
      </c>
      <c r="AW139" s="380">
        <v>4137887</v>
      </c>
      <c r="AX139" s="380">
        <v>2992592</v>
      </c>
      <c r="AY139" s="380">
        <v>2992592</v>
      </c>
      <c r="AZ139" s="380">
        <v>1968876</v>
      </c>
      <c r="BA139" s="380">
        <v>0</v>
      </c>
      <c r="BB139" s="380">
        <v>0</v>
      </c>
      <c r="BC139" s="380">
        <v>12091946</v>
      </c>
      <c r="BD139" s="379">
        <v>279812</v>
      </c>
      <c r="BE139" s="380">
        <v>79588</v>
      </c>
      <c r="BF139" s="380">
        <v>74550</v>
      </c>
      <c r="BG139" s="380">
        <v>62837</v>
      </c>
      <c r="BH139" s="380">
        <v>62837</v>
      </c>
      <c r="BI139" s="380">
        <v>0</v>
      </c>
      <c r="BJ139" s="380">
        <v>0</v>
      </c>
      <c r="BK139" s="380">
        <v>279812</v>
      </c>
      <c r="BL139" s="381">
        <v>49740</v>
      </c>
      <c r="BM139" s="380">
        <v>16580</v>
      </c>
      <c r="BN139" s="380">
        <v>16580</v>
      </c>
      <c r="BO139" s="380">
        <v>16580</v>
      </c>
      <c r="BP139" s="380">
        <v>0</v>
      </c>
      <c r="BQ139" s="380">
        <v>0</v>
      </c>
      <c r="BR139" s="380">
        <v>0</v>
      </c>
      <c r="BS139" s="380">
        <v>49740</v>
      </c>
      <c r="BT139" s="379">
        <v>257945</v>
      </c>
      <c r="BU139" s="380">
        <v>65892</v>
      </c>
      <c r="BV139" s="380">
        <v>65892</v>
      </c>
      <c r="BW139" s="380">
        <v>65892</v>
      </c>
      <c r="BX139" s="380">
        <v>60269</v>
      </c>
      <c r="BY139" s="380">
        <v>0</v>
      </c>
      <c r="BZ139" s="380">
        <v>0</v>
      </c>
      <c r="CA139" s="380">
        <v>257945</v>
      </c>
      <c r="CB139" s="381">
        <v>73517.756147784006</v>
      </c>
      <c r="CC139" s="380">
        <v>44306</v>
      </c>
      <c r="CD139" s="380">
        <v>29211</v>
      </c>
      <c r="CE139" s="380">
        <v>0</v>
      </c>
      <c r="CF139" s="380">
        <v>0</v>
      </c>
      <c r="CG139" s="380">
        <v>0</v>
      </c>
      <c r="CH139" s="380">
        <v>0</v>
      </c>
      <c r="CI139" s="380">
        <v>73517.756147784006</v>
      </c>
    </row>
    <row r="140" spans="1:87">
      <c r="A140" s="374">
        <v>33206</v>
      </c>
      <c r="B140" s="375" t="s">
        <v>492</v>
      </c>
      <c r="C140" s="381">
        <v>-235692</v>
      </c>
      <c r="D140" s="380">
        <v>-164797</v>
      </c>
      <c r="E140" s="380">
        <v>-151265</v>
      </c>
      <c r="F140" s="380">
        <v>-45290</v>
      </c>
      <c r="G140" s="380">
        <v>0</v>
      </c>
      <c r="H140" s="380">
        <v>0</v>
      </c>
      <c r="I140" s="380">
        <v>-597044</v>
      </c>
      <c r="J140" s="446">
        <v>2770540</v>
      </c>
      <c r="K140" s="447">
        <v>3263377</v>
      </c>
      <c r="L140" s="447">
        <v>2368026</v>
      </c>
      <c r="M140" s="447">
        <v>2280598</v>
      </c>
      <c r="N140" s="447">
        <v>3403861</v>
      </c>
      <c r="O140" s="446">
        <v>243155.03027400002</v>
      </c>
      <c r="P140" s="447">
        <v>134305.91</v>
      </c>
      <c r="Q140" s="447">
        <v>108849.12027400002</v>
      </c>
      <c r="R140" s="448">
        <v>6.2899999999999998E-2</v>
      </c>
      <c r="S140" s="449">
        <v>1.1666980000000001E-4</v>
      </c>
      <c r="T140" s="450">
        <v>2770540</v>
      </c>
      <c r="U140" s="450">
        <v>2135229.0937996823</v>
      </c>
      <c r="V140" s="451">
        <v>1.2975375841614116</v>
      </c>
      <c r="W140" s="451">
        <v>0.10581979340616332</v>
      </c>
      <c r="X140" s="379">
        <v>493236</v>
      </c>
      <c r="Y140" s="380">
        <v>160977</v>
      </c>
      <c r="Z140" s="380">
        <v>111393</v>
      </c>
      <c r="AA140" s="380">
        <v>111393</v>
      </c>
      <c r="AB140" s="380">
        <v>109473</v>
      </c>
      <c r="AC140" s="380">
        <v>0</v>
      </c>
      <c r="AD140" s="380">
        <v>0</v>
      </c>
      <c r="AE140" s="380">
        <v>493236</v>
      </c>
      <c r="AF140" s="381">
        <v>94384</v>
      </c>
      <c r="AG140" s="381">
        <v>47192</v>
      </c>
      <c r="AH140" s="381">
        <v>47192</v>
      </c>
      <c r="AI140" s="381">
        <v>0</v>
      </c>
      <c r="AJ140" s="381">
        <v>0</v>
      </c>
      <c r="AK140" s="381">
        <v>0</v>
      </c>
      <c r="AL140" s="381">
        <v>0</v>
      </c>
      <c r="AM140" s="380">
        <v>94384</v>
      </c>
      <c r="AN140" s="379">
        <v>221818</v>
      </c>
      <c r="AO140" s="380">
        <v>73197</v>
      </c>
      <c r="AP140" s="380">
        <v>73197</v>
      </c>
      <c r="AQ140" s="380">
        <v>37712</v>
      </c>
      <c r="AR140" s="380">
        <v>37712</v>
      </c>
      <c r="AS140" s="380">
        <v>0</v>
      </c>
      <c r="AT140" s="380">
        <v>0</v>
      </c>
      <c r="AU140" s="380">
        <v>221818</v>
      </c>
      <c r="AV140" s="381">
        <v>1260938</v>
      </c>
      <c r="AW140" s="380">
        <v>431495</v>
      </c>
      <c r="AX140" s="380">
        <v>312065</v>
      </c>
      <c r="AY140" s="380">
        <v>312065</v>
      </c>
      <c r="AZ140" s="380">
        <v>205313</v>
      </c>
      <c r="BA140" s="380">
        <v>0</v>
      </c>
      <c r="BB140" s="380">
        <v>0</v>
      </c>
      <c r="BC140" s="380">
        <v>1260938</v>
      </c>
      <c r="BD140" s="379">
        <v>29179</v>
      </c>
      <c r="BE140" s="380">
        <v>8299</v>
      </c>
      <c r="BF140" s="380">
        <v>7774</v>
      </c>
      <c r="BG140" s="380">
        <v>6553</v>
      </c>
      <c r="BH140" s="380">
        <v>6553</v>
      </c>
      <c r="BI140" s="380">
        <v>0</v>
      </c>
      <c r="BJ140" s="380">
        <v>0</v>
      </c>
      <c r="BK140" s="380">
        <v>29179</v>
      </c>
      <c r="BL140" s="381">
        <v>5187</v>
      </c>
      <c r="BM140" s="380">
        <v>1729</v>
      </c>
      <c r="BN140" s="380">
        <v>1729</v>
      </c>
      <c r="BO140" s="380">
        <v>1729</v>
      </c>
      <c r="BP140" s="380">
        <v>0</v>
      </c>
      <c r="BQ140" s="380">
        <v>0</v>
      </c>
      <c r="BR140" s="380">
        <v>0</v>
      </c>
      <c r="BS140" s="380">
        <v>5187</v>
      </c>
      <c r="BT140" s="379">
        <v>26898</v>
      </c>
      <c r="BU140" s="380">
        <v>6871</v>
      </c>
      <c r="BV140" s="380">
        <v>6871</v>
      </c>
      <c r="BW140" s="380">
        <v>6871</v>
      </c>
      <c r="BX140" s="380">
        <v>6285</v>
      </c>
      <c r="BY140" s="380">
        <v>0</v>
      </c>
      <c r="BZ140" s="380">
        <v>0</v>
      </c>
      <c r="CA140" s="380">
        <v>26898</v>
      </c>
      <c r="CB140" s="381">
        <v>7666.3713913020001</v>
      </c>
      <c r="CC140" s="380">
        <v>4620</v>
      </c>
      <c r="CD140" s="380">
        <v>3046</v>
      </c>
      <c r="CE140" s="380">
        <v>0</v>
      </c>
      <c r="CF140" s="380">
        <v>0</v>
      </c>
      <c r="CG140" s="380">
        <v>0</v>
      </c>
      <c r="CH140" s="380">
        <v>0</v>
      </c>
      <c r="CI140" s="380">
        <v>7666.3713913020001</v>
      </c>
    </row>
    <row r="141" spans="1:87">
      <c r="A141" s="374">
        <v>33207</v>
      </c>
      <c r="B141" s="375" t="s">
        <v>493</v>
      </c>
      <c r="C141" s="381">
        <v>-144635</v>
      </c>
      <c r="D141" s="380">
        <v>176683</v>
      </c>
      <c r="E141" s="380">
        <v>-276999</v>
      </c>
      <c r="F141" s="380">
        <v>-256071</v>
      </c>
      <c r="G141" s="380">
        <v>0</v>
      </c>
      <c r="H141" s="380">
        <v>0</v>
      </c>
      <c r="I141" s="380">
        <v>-501022</v>
      </c>
      <c r="J141" s="446">
        <v>11950822</v>
      </c>
      <c r="K141" s="447">
        <v>14076691</v>
      </c>
      <c r="L141" s="447">
        <v>10214563</v>
      </c>
      <c r="M141" s="447">
        <v>9837438</v>
      </c>
      <c r="N141" s="447">
        <v>14682672</v>
      </c>
      <c r="O141" s="446">
        <v>1048857.596496</v>
      </c>
      <c r="P141" s="447">
        <v>450815.97000000009</v>
      </c>
      <c r="Q141" s="447">
        <v>598041.62649599987</v>
      </c>
      <c r="R141" s="448">
        <v>6.2899999999999998E-2</v>
      </c>
      <c r="S141" s="449">
        <v>5.032592E-4</v>
      </c>
      <c r="T141" s="450">
        <v>11950822</v>
      </c>
      <c r="U141" s="450">
        <v>7167185.5325914165</v>
      </c>
      <c r="V141" s="451">
        <v>1.66743583595763</v>
      </c>
      <c r="W141" s="451">
        <v>0.10581979340616332</v>
      </c>
      <c r="X141" s="379">
        <v>3794813</v>
      </c>
      <c r="Y141" s="380">
        <v>1362847</v>
      </c>
      <c r="Z141" s="380">
        <v>1164474</v>
      </c>
      <c r="AA141" s="380">
        <v>855986</v>
      </c>
      <c r="AB141" s="380">
        <v>411506</v>
      </c>
      <c r="AC141" s="380">
        <v>0</v>
      </c>
      <c r="AD141" s="380">
        <v>0</v>
      </c>
      <c r="AE141" s="380">
        <v>3794813</v>
      </c>
      <c r="AF141" s="381">
        <v>0</v>
      </c>
      <c r="AG141" s="381">
        <v>0</v>
      </c>
      <c r="AH141" s="381">
        <v>0</v>
      </c>
      <c r="AI141" s="381">
        <v>0</v>
      </c>
      <c r="AJ141" s="381">
        <v>0</v>
      </c>
      <c r="AK141" s="381">
        <v>0</v>
      </c>
      <c r="AL141" s="381">
        <v>0</v>
      </c>
      <c r="AM141" s="380">
        <v>0</v>
      </c>
      <c r="AN141" s="379">
        <v>956819</v>
      </c>
      <c r="AO141" s="380">
        <v>315737</v>
      </c>
      <c r="AP141" s="380">
        <v>315737</v>
      </c>
      <c r="AQ141" s="380">
        <v>162672</v>
      </c>
      <c r="AR141" s="380">
        <v>162672</v>
      </c>
      <c r="AS141" s="380">
        <v>0</v>
      </c>
      <c r="AT141" s="380">
        <v>0</v>
      </c>
      <c r="AU141" s="380">
        <v>956819</v>
      </c>
      <c r="AV141" s="381">
        <v>5439100</v>
      </c>
      <c r="AW141" s="380">
        <v>1861270</v>
      </c>
      <c r="AX141" s="380">
        <v>1346103</v>
      </c>
      <c r="AY141" s="380">
        <v>1346103</v>
      </c>
      <c r="AZ141" s="380">
        <v>885624</v>
      </c>
      <c r="BA141" s="380">
        <v>0</v>
      </c>
      <c r="BB141" s="380">
        <v>0</v>
      </c>
      <c r="BC141" s="380">
        <v>5439100</v>
      </c>
      <c r="BD141" s="379">
        <v>125864</v>
      </c>
      <c r="BE141" s="380">
        <v>35800</v>
      </c>
      <c r="BF141" s="380">
        <v>33534</v>
      </c>
      <c r="BG141" s="380">
        <v>28265</v>
      </c>
      <c r="BH141" s="380">
        <v>28265</v>
      </c>
      <c r="BI141" s="380">
        <v>0</v>
      </c>
      <c r="BJ141" s="380">
        <v>0</v>
      </c>
      <c r="BK141" s="380">
        <v>125864</v>
      </c>
      <c r="BL141" s="381">
        <v>22374</v>
      </c>
      <c r="BM141" s="380">
        <v>7458</v>
      </c>
      <c r="BN141" s="380">
        <v>7458</v>
      </c>
      <c r="BO141" s="380">
        <v>7458</v>
      </c>
      <c r="BP141" s="380">
        <v>0</v>
      </c>
      <c r="BQ141" s="380">
        <v>0</v>
      </c>
      <c r="BR141" s="380">
        <v>0</v>
      </c>
      <c r="BS141" s="380">
        <v>22374</v>
      </c>
      <c r="BT141" s="379">
        <v>116027</v>
      </c>
      <c r="BU141" s="380">
        <v>29639</v>
      </c>
      <c r="BV141" s="380">
        <v>29639</v>
      </c>
      <c r="BW141" s="380">
        <v>29639</v>
      </c>
      <c r="BX141" s="380">
        <v>27110</v>
      </c>
      <c r="BY141" s="380">
        <v>0</v>
      </c>
      <c r="BZ141" s="380">
        <v>0</v>
      </c>
      <c r="CA141" s="380">
        <v>116027</v>
      </c>
      <c r="CB141" s="381">
        <v>33069.156999407998</v>
      </c>
      <c r="CC141" s="380">
        <v>19929</v>
      </c>
      <c r="CD141" s="380">
        <v>13140</v>
      </c>
      <c r="CE141" s="380">
        <v>0</v>
      </c>
      <c r="CF141" s="380">
        <v>0</v>
      </c>
      <c r="CG141" s="380">
        <v>0</v>
      </c>
      <c r="CH141" s="380">
        <v>0</v>
      </c>
      <c r="CI141" s="380">
        <v>33069.156999407998</v>
      </c>
    </row>
    <row r="142" spans="1:87">
      <c r="A142" s="374">
        <v>33208</v>
      </c>
      <c r="B142" s="375" t="s">
        <v>494</v>
      </c>
      <c r="C142" s="381">
        <v>-201200</v>
      </c>
      <c r="D142" s="380">
        <v>0</v>
      </c>
      <c r="E142" s="380">
        <v>0</v>
      </c>
      <c r="F142" s="380">
        <v>0</v>
      </c>
      <c r="G142" s="380">
        <v>0</v>
      </c>
      <c r="H142" s="380">
        <v>0</v>
      </c>
      <c r="I142" s="380">
        <v>-201200</v>
      </c>
      <c r="J142" s="446">
        <v>0</v>
      </c>
      <c r="K142" s="447">
        <v>0</v>
      </c>
      <c r="L142" s="447">
        <v>0</v>
      </c>
      <c r="M142" s="447">
        <v>0</v>
      </c>
      <c r="N142" s="447">
        <v>0</v>
      </c>
      <c r="O142" s="446">
        <v>0</v>
      </c>
      <c r="P142" s="447">
        <v>0</v>
      </c>
      <c r="Q142" s="447">
        <v>0</v>
      </c>
      <c r="R142" s="448">
        <v>0</v>
      </c>
      <c r="S142" s="449">
        <v>0</v>
      </c>
      <c r="T142" s="450">
        <v>0</v>
      </c>
      <c r="U142" s="450">
        <v>0</v>
      </c>
      <c r="V142" s="451">
        <v>0</v>
      </c>
      <c r="W142" s="451">
        <v>0.10581979340616332</v>
      </c>
      <c r="X142" s="379">
        <v>0</v>
      </c>
      <c r="Y142" s="380">
        <v>0</v>
      </c>
      <c r="Z142" s="380">
        <v>0</v>
      </c>
      <c r="AA142" s="380">
        <v>0</v>
      </c>
      <c r="AB142" s="380">
        <v>0</v>
      </c>
      <c r="AC142" s="380">
        <v>0</v>
      </c>
      <c r="AD142" s="380">
        <v>0</v>
      </c>
      <c r="AE142" s="380">
        <v>0</v>
      </c>
      <c r="AF142" s="381">
        <v>201200</v>
      </c>
      <c r="AG142" s="381">
        <v>201200</v>
      </c>
      <c r="AH142" s="381">
        <v>0</v>
      </c>
      <c r="AI142" s="381">
        <v>0</v>
      </c>
      <c r="AJ142" s="381">
        <v>0</v>
      </c>
      <c r="AK142" s="381">
        <v>0</v>
      </c>
      <c r="AL142" s="381">
        <v>0</v>
      </c>
      <c r="AM142" s="380">
        <v>201200</v>
      </c>
      <c r="AN142" s="379">
        <v>0</v>
      </c>
      <c r="AO142" s="380">
        <v>0</v>
      </c>
      <c r="AP142" s="380">
        <v>0</v>
      </c>
      <c r="AQ142" s="380">
        <v>0</v>
      </c>
      <c r="AR142" s="380">
        <v>0</v>
      </c>
      <c r="AS142" s="380">
        <v>0</v>
      </c>
      <c r="AT142" s="380">
        <v>0</v>
      </c>
      <c r="AU142" s="380">
        <v>0</v>
      </c>
      <c r="AV142" s="381">
        <v>0</v>
      </c>
      <c r="AW142" s="380">
        <v>0</v>
      </c>
      <c r="AX142" s="380">
        <v>0</v>
      </c>
      <c r="AY142" s="380">
        <v>0</v>
      </c>
      <c r="AZ142" s="380">
        <v>0</v>
      </c>
      <c r="BA142" s="380">
        <v>0</v>
      </c>
      <c r="BB142" s="380">
        <v>0</v>
      </c>
      <c r="BC142" s="380">
        <v>0</v>
      </c>
      <c r="BD142" s="379">
        <v>0</v>
      </c>
      <c r="BE142" s="380">
        <v>0</v>
      </c>
      <c r="BF142" s="380">
        <v>0</v>
      </c>
      <c r="BG142" s="380">
        <v>0</v>
      </c>
      <c r="BH142" s="380">
        <v>0</v>
      </c>
      <c r="BI142" s="380">
        <v>0</v>
      </c>
      <c r="BJ142" s="380">
        <v>0</v>
      </c>
      <c r="BK142" s="380">
        <v>0</v>
      </c>
      <c r="BL142" s="381">
        <v>0</v>
      </c>
      <c r="BM142" s="380">
        <v>0</v>
      </c>
      <c r="BN142" s="380">
        <v>0</v>
      </c>
      <c r="BO142" s="380">
        <v>0</v>
      </c>
      <c r="BP142" s="380">
        <v>0</v>
      </c>
      <c r="BQ142" s="380">
        <v>0</v>
      </c>
      <c r="BR142" s="380">
        <v>0</v>
      </c>
      <c r="BS142" s="380">
        <v>0</v>
      </c>
      <c r="BT142" s="379">
        <v>0</v>
      </c>
      <c r="BU142" s="380">
        <v>0</v>
      </c>
      <c r="BV142" s="380">
        <v>0</v>
      </c>
      <c r="BW142" s="380">
        <v>0</v>
      </c>
      <c r="BX142" s="380">
        <v>0</v>
      </c>
      <c r="BY142" s="380">
        <v>0</v>
      </c>
      <c r="BZ142" s="380">
        <v>0</v>
      </c>
      <c r="CA142" s="380">
        <v>0</v>
      </c>
      <c r="CB142" s="381">
        <v>0</v>
      </c>
      <c r="CC142" s="380">
        <v>0</v>
      </c>
      <c r="CD142" s="380">
        <v>0</v>
      </c>
      <c r="CE142" s="380">
        <v>0</v>
      </c>
      <c r="CF142" s="380">
        <v>0</v>
      </c>
      <c r="CG142" s="380">
        <v>0</v>
      </c>
      <c r="CH142" s="380">
        <v>0</v>
      </c>
      <c r="CI142" s="380">
        <v>0</v>
      </c>
    </row>
    <row r="143" spans="1:87">
      <c r="A143" s="374">
        <v>33209</v>
      </c>
      <c r="B143" s="375" t="s">
        <v>495</v>
      </c>
      <c r="C143" s="381">
        <v>-477514</v>
      </c>
      <c r="D143" s="380">
        <v>-566072</v>
      </c>
      <c r="E143" s="380">
        <v>-704747</v>
      </c>
      <c r="F143" s="380">
        <v>-659905</v>
      </c>
      <c r="G143" s="380">
        <v>0</v>
      </c>
      <c r="H143" s="380">
        <v>0</v>
      </c>
      <c r="I143" s="380">
        <v>-2408238</v>
      </c>
      <c r="J143" s="446">
        <v>0</v>
      </c>
      <c r="K143" s="447">
        <v>0</v>
      </c>
      <c r="L143" s="447">
        <v>0</v>
      </c>
      <c r="M143" s="447">
        <v>0</v>
      </c>
      <c r="N143" s="447">
        <v>0</v>
      </c>
      <c r="O143" s="446">
        <v>0</v>
      </c>
      <c r="P143" s="447">
        <v>0</v>
      </c>
      <c r="Q143" s="447">
        <v>0</v>
      </c>
      <c r="R143" s="448">
        <v>0</v>
      </c>
      <c r="S143" s="449">
        <v>0</v>
      </c>
      <c r="T143" s="450">
        <v>0</v>
      </c>
      <c r="U143" s="450">
        <v>0</v>
      </c>
      <c r="V143" s="451">
        <v>0</v>
      </c>
      <c r="W143" s="451">
        <v>0.10581979340616332</v>
      </c>
      <c r="X143" s="379">
        <v>365908</v>
      </c>
      <c r="Y143" s="380">
        <v>227233</v>
      </c>
      <c r="Z143" s="380">
        <v>138675</v>
      </c>
      <c r="AA143" s="380">
        <v>0</v>
      </c>
      <c r="AB143" s="380">
        <v>0</v>
      </c>
      <c r="AC143" s="380">
        <v>0</v>
      </c>
      <c r="AD143" s="380">
        <v>0</v>
      </c>
      <c r="AE143" s="380">
        <v>365908</v>
      </c>
      <c r="AF143" s="381">
        <v>2774146</v>
      </c>
      <c r="AG143" s="381">
        <v>704747</v>
      </c>
      <c r="AH143" s="381">
        <v>704747</v>
      </c>
      <c r="AI143" s="381">
        <v>704747</v>
      </c>
      <c r="AJ143" s="381">
        <v>659905</v>
      </c>
      <c r="AK143" s="381">
        <v>0</v>
      </c>
      <c r="AL143" s="381">
        <v>0</v>
      </c>
      <c r="AM143" s="380">
        <v>2774146</v>
      </c>
      <c r="AN143" s="379">
        <v>0</v>
      </c>
      <c r="AO143" s="380">
        <v>0</v>
      </c>
      <c r="AP143" s="380">
        <v>0</v>
      </c>
      <c r="AQ143" s="380">
        <v>0</v>
      </c>
      <c r="AR143" s="380">
        <v>0</v>
      </c>
      <c r="AS143" s="380">
        <v>0</v>
      </c>
      <c r="AT143" s="380">
        <v>0</v>
      </c>
      <c r="AU143" s="380">
        <v>0</v>
      </c>
      <c r="AV143" s="381">
        <v>0</v>
      </c>
      <c r="AW143" s="380">
        <v>0</v>
      </c>
      <c r="AX143" s="380">
        <v>0</v>
      </c>
      <c r="AY143" s="380">
        <v>0</v>
      </c>
      <c r="AZ143" s="380">
        <v>0</v>
      </c>
      <c r="BA143" s="380">
        <v>0</v>
      </c>
      <c r="BB143" s="380">
        <v>0</v>
      </c>
      <c r="BC143" s="380">
        <v>0</v>
      </c>
      <c r="BD143" s="379">
        <v>0</v>
      </c>
      <c r="BE143" s="380">
        <v>0</v>
      </c>
      <c r="BF143" s="380">
        <v>0</v>
      </c>
      <c r="BG143" s="380">
        <v>0</v>
      </c>
      <c r="BH143" s="380">
        <v>0</v>
      </c>
      <c r="BI143" s="380">
        <v>0</v>
      </c>
      <c r="BJ143" s="380">
        <v>0</v>
      </c>
      <c r="BK143" s="380">
        <v>0</v>
      </c>
      <c r="BL143" s="381">
        <v>0</v>
      </c>
      <c r="BM143" s="380">
        <v>0</v>
      </c>
      <c r="BN143" s="380">
        <v>0</v>
      </c>
      <c r="BO143" s="380">
        <v>0</v>
      </c>
      <c r="BP143" s="380">
        <v>0</v>
      </c>
      <c r="BQ143" s="380">
        <v>0</v>
      </c>
      <c r="BR143" s="380">
        <v>0</v>
      </c>
      <c r="BS143" s="380">
        <v>0</v>
      </c>
      <c r="BT143" s="379">
        <v>0</v>
      </c>
      <c r="BU143" s="380">
        <v>0</v>
      </c>
      <c r="BV143" s="380">
        <v>0</v>
      </c>
      <c r="BW143" s="380">
        <v>0</v>
      </c>
      <c r="BX143" s="380">
        <v>0</v>
      </c>
      <c r="BY143" s="380">
        <v>0</v>
      </c>
      <c r="BZ143" s="380">
        <v>0</v>
      </c>
      <c r="CA143" s="380">
        <v>0</v>
      </c>
      <c r="CB143" s="381">
        <v>0</v>
      </c>
      <c r="CC143" s="380">
        <v>0</v>
      </c>
      <c r="CD143" s="380">
        <v>0</v>
      </c>
      <c r="CE143" s="380">
        <v>0</v>
      </c>
      <c r="CF143" s="380">
        <v>0</v>
      </c>
      <c r="CG143" s="380">
        <v>0</v>
      </c>
      <c r="CH143" s="380">
        <v>0</v>
      </c>
      <c r="CI143" s="380">
        <v>0</v>
      </c>
    </row>
    <row r="144" spans="1:87">
      <c r="A144" s="374">
        <v>33300</v>
      </c>
      <c r="B144" s="375" t="s">
        <v>496</v>
      </c>
      <c r="C144" s="381">
        <v>-6773998</v>
      </c>
      <c r="D144" s="380">
        <v>-4585859</v>
      </c>
      <c r="E144" s="380">
        <v>-4822376</v>
      </c>
      <c r="F144" s="380">
        <v>-3110378</v>
      </c>
      <c r="G144" s="380">
        <v>0</v>
      </c>
      <c r="H144" s="380">
        <v>0</v>
      </c>
      <c r="I144" s="380">
        <v>-19292611</v>
      </c>
      <c r="J144" s="446">
        <v>45170236</v>
      </c>
      <c r="K144" s="447">
        <v>53205333</v>
      </c>
      <c r="L144" s="447">
        <v>38607742</v>
      </c>
      <c r="M144" s="447">
        <v>37182330</v>
      </c>
      <c r="N144" s="447">
        <v>55495746</v>
      </c>
      <c r="O144" s="446">
        <v>3964342.0515839998</v>
      </c>
      <c r="P144" s="447">
        <v>2356239.3200000003</v>
      </c>
      <c r="Q144" s="447">
        <v>1608102.7315839995</v>
      </c>
      <c r="R144" s="448">
        <v>6.2899999999999998E-2</v>
      </c>
      <c r="S144" s="449">
        <v>1.9021568E-3</v>
      </c>
      <c r="T144" s="450">
        <v>45170236</v>
      </c>
      <c r="U144" s="450">
        <v>37460084.578696348</v>
      </c>
      <c r="V144" s="451">
        <v>1.2058231183409671</v>
      </c>
      <c r="W144" s="451">
        <v>0.10581979340616332</v>
      </c>
      <c r="X144" s="379">
        <v>1534930</v>
      </c>
      <c r="Y144" s="380">
        <v>395506</v>
      </c>
      <c r="Z144" s="380">
        <v>395506</v>
      </c>
      <c r="AA144" s="380">
        <v>395506</v>
      </c>
      <c r="AB144" s="380">
        <v>348412</v>
      </c>
      <c r="AC144" s="380">
        <v>0</v>
      </c>
      <c r="AD144" s="380">
        <v>0</v>
      </c>
      <c r="AE144" s="380">
        <v>1534930</v>
      </c>
      <c r="AF144" s="381">
        <v>4590674</v>
      </c>
      <c r="AG144" s="381">
        <v>1471710</v>
      </c>
      <c r="AH144" s="381">
        <v>1247836</v>
      </c>
      <c r="AI144" s="381">
        <v>935564</v>
      </c>
      <c r="AJ144" s="381">
        <v>935564</v>
      </c>
      <c r="AK144" s="381">
        <v>0</v>
      </c>
      <c r="AL144" s="381">
        <v>0</v>
      </c>
      <c r="AM144" s="380">
        <v>4590674</v>
      </c>
      <c r="AN144" s="379">
        <v>3616464</v>
      </c>
      <c r="AO144" s="380">
        <v>1193385</v>
      </c>
      <c r="AP144" s="380">
        <v>1193385</v>
      </c>
      <c r="AQ144" s="380">
        <v>614847</v>
      </c>
      <c r="AR144" s="380">
        <v>614847</v>
      </c>
      <c r="AS144" s="380">
        <v>0</v>
      </c>
      <c r="AT144" s="380">
        <v>0</v>
      </c>
      <c r="AU144" s="380">
        <v>3616464</v>
      </c>
      <c r="AV144" s="381">
        <v>20558038</v>
      </c>
      <c r="AW144" s="380">
        <v>7035000</v>
      </c>
      <c r="AX144" s="380">
        <v>5087834</v>
      </c>
      <c r="AY144" s="380">
        <v>5087834</v>
      </c>
      <c r="AZ144" s="380">
        <v>3347370</v>
      </c>
      <c r="BA144" s="380">
        <v>0</v>
      </c>
      <c r="BB144" s="380">
        <v>0</v>
      </c>
      <c r="BC144" s="380">
        <v>20558038</v>
      </c>
      <c r="BD144" s="379">
        <v>475721</v>
      </c>
      <c r="BE144" s="380">
        <v>135311</v>
      </c>
      <c r="BF144" s="380">
        <v>126746</v>
      </c>
      <c r="BG144" s="380">
        <v>106832</v>
      </c>
      <c r="BH144" s="380">
        <v>106832</v>
      </c>
      <c r="BI144" s="380">
        <v>0</v>
      </c>
      <c r="BJ144" s="380">
        <v>0</v>
      </c>
      <c r="BK144" s="380">
        <v>475721</v>
      </c>
      <c r="BL144" s="381">
        <v>84567</v>
      </c>
      <c r="BM144" s="380">
        <v>28189</v>
      </c>
      <c r="BN144" s="380">
        <v>28189</v>
      </c>
      <c r="BO144" s="380">
        <v>28189</v>
      </c>
      <c r="BP144" s="380">
        <v>0</v>
      </c>
      <c r="BQ144" s="380">
        <v>0</v>
      </c>
      <c r="BR144" s="380">
        <v>0</v>
      </c>
      <c r="BS144" s="380">
        <v>84567</v>
      </c>
      <c r="BT144" s="379">
        <v>438543</v>
      </c>
      <c r="BU144" s="380">
        <v>112026</v>
      </c>
      <c r="BV144" s="380">
        <v>112026</v>
      </c>
      <c r="BW144" s="380">
        <v>112026</v>
      </c>
      <c r="BX144" s="380">
        <v>102465</v>
      </c>
      <c r="BY144" s="380">
        <v>0</v>
      </c>
      <c r="BZ144" s="380">
        <v>0</v>
      </c>
      <c r="CA144" s="380">
        <v>438543</v>
      </c>
      <c r="CB144" s="381">
        <v>124990.704306432</v>
      </c>
      <c r="CC144" s="380">
        <v>75327</v>
      </c>
      <c r="CD144" s="380">
        <v>49664</v>
      </c>
      <c r="CE144" s="380">
        <v>0</v>
      </c>
      <c r="CF144" s="380">
        <v>0</v>
      </c>
      <c r="CG144" s="380">
        <v>0</v>
      </c>
      <c r="CH144" s="380">
        <v>0</v>
      </c>
      <c r="CI144" s="380">
        <v>124990.704306432</v>
      </c>
    </row>
    <row r="145" spans="1:87">
      <c r="A145" s="374">
        <v>33305</v>
      </c>
      <c r="B145" s="375" t="s">
        <v>497</v>
      </c>
      <c r="C145" s="381">
        <v>-1928892</v>
      </c>
      <c r="D145" s="380">
        <v>-1487098</v>
      </c>
      <c r="E145" s="380">
        <v>-1404401</v>
      </c>
      <c r="F145" s="380">
        <v>-809933</v>
      </c>
      <c r="G145" s="380">
        <v>0</v>
      </c>
      <c r="H145" s="380">
        <v>0</v>
      </c>
      <c r="I145" s="380">
        <v>-5630324</v>
      </c>
      <c r="J145" s="446">
        <v>8442037</v>
      </c>
      <c r="K145" s="447">
        <v>9943747</v>
      </c>
      <c r="L145" s="447">
        <v>7215547</v>
      </c>
      <c r="M145" s="447">
        <v>6949147</v>
      </c>
      <c r="N145" s="447">
        <v>10371810</v>
      </c>
      <c r="O145" s="446">
        <v>740910.9243689999</v>
      </c>
      <c r="P145" s="447">
        <v>509695.68999999994</v>
      </c>
      <c r="Q145" s="447">
        <v>231215.23436899995</v>
      </c>
      <c r="R145" s="448">
        <v>6.2899999999999998E-2</v>
      </c>
      <c r="S145" s="449">
        <v>3.5550129999999998E-4</v>
      </c>
      <c r="T145" s="450">
        <v>8442037</v>
      </c>
      <c r="U145" s="450">
        <v>8103270.1112877578</v>
      </c>
      <c r="V145" s="451">
        <v>1.0418061947904642</v>
      </c>
      <c r="W145" s="451">
        <v>0.10581979340616332</v>
      </c>
      <c r="X145" s="379">
        <v>0</v>
      </c>
      <c r="Y145" s="380">
        <v>0</v>
      </c>
      <c r="Z145" s="380">
        <v>0</v>
      </c>
      <c r="AA145" s="380">
        <v>0</v>
      </c>
      <c r="AB145" s="380">
        <v>0</v>
      </c>
      <c r="AC145" s="380">
        <v>0</v>
      </c>
      <c r="AD145" s="380">
        <v>0</v>
      </c>
      <c r="AE145" s="380">
        <v>0</v>
      </c>
      <c r="AF145" s="381">
        <v>2595755</v>
      </c>
      <c r="AG145" s="381">
        <v>864010</v>
      </c>
      <c r="AH145" s="381">
        <v>789325</v>
      </c>
      <c r="AI145" s="381">
        <v>604062</v>
      </c>
      <c r="AJ145" s="381">
        <v>338358</v>
      </c>
      <c r="AK145" s="381">
        <v>0</v>
      </c>
      <c r="AL145" s="381">
        <v>0</v>
      </c>
      <c r="AM145" s="380">
        <v>2595755</v>
      </c>
      <c r="AN145" s="379">
        <v>675895</v>
      </c>
      <c r="AO145" s="380">
        <v>223036</v>
      </c>
      <c r="AP145" s="380">
        <v>223036</v>
      </c>
      <c r="AQ145" s="380">
        <v>114911</v>
      </c>
      <c r="AR145" s="380">
        <v>114911</v>
      </c>
      <c r="AS145" s="380">
        <v>0</v>
      </c>
      <c r="AT145" s="380">
        <v>0</v>
      </c>
      <c r="AU145" s="380">
        <v>675895</v>
      </c>
      <c r="AV145" s="381">
        <v>3842170</v>
      </c>
      <c r="AW145" s="380">
        <v>1314798</v>
      </c>
      <c r="AX145" s="380">
        <v>950885</v>
      </c>
      <c r="AY145" s="380">
        <v>950885</v>
      </c>
      <c r="AZ145" s="380">
        <v>625603</v>
      </c>
      <c r="BA145" s="380">
        <v>0</v>
      </c>
      <c r="BB145" s="380">
        <v>0</v>
      </c>
      <c r="BC145" s="380">
        <v>3842170</v>
      </c>
      <c r="BD145" s="379">
        <v>88909</v>
      </c>
      <c r="BE145" s="380">
        <v>25289</v>
      </c>
      <c r="BF145" s="380">
        <v>23688</v>
      </c>
      <c r="BG145" s="380">
        <v>19966</v>
      </c>
      <c r="BH145" s="380">
        <v>19966</v>
      </c>
      <c r="BI145" s="380">
        <v>0</v>
      </c>
      <c r="BJ145" s="380">
        <v>0</v>
      </c>
      <c r="BK145" s="380">
        <v>88909</v>
      </c>
      <c r="BL145" s="381">
        <v>15804</v>
      </c>
      <c r="BM145" s="380">
        <v>5268</v>
      </c>
      <c r="BN145" s="380">
        <v>5268</v>
      </c>
      <c r="BO145" s="380">
        <v>5268</v>
      </c>
      <c r="BP145" s="380">
        <v>0</v>
      </c>
      <c r="BQ145" s="380">
        <v>0</v>
      </c>
      <c r="BR145" s="380">
        <v>0</v>
      </c>
      <c r="BS145" s="380">
        <v>15804</v>
      </c>
      <c r="BT145" s="379">
        <v>81961</v>
      </c>
      <c r="BU145" s="380">
        <v>20937</v>
      </c>
      <c r="BV145" s="380">
        <v>20937</v>
      </c>
      <c r="BW145" s="380">
        <v>20937</v>
      </c>
      <c r="BX145" s="380">
        <v>19150</v>
      </c>
      <c r="BY145" s="380">
        <v>0</v>
      </c>
      <c r="BZ145" s="380">
        <v>0</v>
      </c>
      <c r="CA145" s="380">
        <v>81961</v>
      </c>
      <c r="CB145" s="381">
        <v>23359.986867986998</v>
      </c>
      <c r="CC145" s="380">
        <v>14078</v>
      </c>
      <c r="CD145" s="380">
        <v>9282</v>
      </c>
      <c r="CE145" s="380">
        <v>0</v>
      </c>
      <c r="CF145" s="380">
        <v>0</v>
      </c>
      <c r="CG145" s="380">
        <v>0</v>
      </c>
      <c r="CH145" s="380">
        <v>0</v>
      </c>
      <c r="CI145" s="380">
        <v>23359.986867986998</v>
      </c>
    </row>
    <row r="146" spans="1:87">
      <c r="A146" s="374">
        <v>33400</v>
      </c>
      <c r="B146" s="375" t="s">
        <v>498</v>
      </c>
      <c r="C146" s="381">
        <v>-57522174</v>
      </c>
      <c r="D146" s="380">
        <v>-36064956</v>
      </c>
      <c r="E146" s="380">
        <v>-39071862</v>
      </c>
      <c r="F146" s="380">
        <v>-20293735</v>
      </c>
      <c r="G146" s="380">
        <v>0</v>
      </c>
      <c r="H146" s="380">
        <v>0</v>
      </c>
      <c r="I146" s="380">
        <v>-152952727</v>
      </c>
      <c r="J146" s="446">
        <v>432197086</v>
      </c>
      <c r="K146" s="447">
        <v>509078372</v>
      </c>
      <c r="L146" s="447">
        <v>369405947</v>
      </c>
      <c r="M146" s="447">
        <v>355767340</v>
      </c>
      <c r="N146" s="447">
        <v>530993457</v>
      </c>
      <c r="O146" s="446">
        <v>37931550.730397999</v>
      </c>
      <c r="P146" s="447">
        <v>22443278.290000003</v>
      </c>
      <c r="Q146" s="447">
        <v>15488272.440397996</v>
      </c>
      <c r="R146" s="448">
        <v>6.2899999999999998E-2</v>
      </c>
      <c r="S146" s="449">
        <v>1.8200184599999999E-2</v>
      </c>
      <c r="T146" s="450">
        <v>432197086</v>
      </c>
      <c r="U146" s="450">
        <v>356808875.83465827</v>
      </c>
      <c r="V146" s="451">
        <v>1.2112845707354991</v>
      </c>
      <c r="W146" s="451">
        <v>0.10581979340616332</v>
      </c>
      <c r="X146" s="379">
        <v>23072136</v>
      </c>
      <c r="Y146" s="380">
        <v>5768034</v>
      </c>
      <c r="Z146" s="380">
        <v>5768034</v>
      </c>
      <c r="AA146" s="380">
        <v>5768034</v>
      </c>
      <c r="AB146" s="380">
        <v>5768034</v>
      </c>
      <c r="AC146" s="380">
        <v>0</v>
      </c>
      <c r="AD146" s="380">
        <v>0</v>
      </c>
      <c r="AE146" s="380">
        <v>23072136</v>
      </c>
      <c r="AF146" s="381">
        <v>20667552</v>
      </c>
      <c r="AG146" s="381">
        <v>8772674</v>
      </c>
      <c r="AH146" s="381">
        <v>6109901</v>
      </c>
      <c r="AI146" s="381">
        <v>3865895</v>
      </c>
      <c r="AJ146" s="381">
        <v>1919082</v>
      </c>
      <c r="AK146" s="381">
        <v>0</v>
      </c>
      <c r="AL146" s="381">
        <v>0</v>
      </c>
      <c r="AM146" s="380">
        <v>20667552</v>
      </c>
      <c r="AN146" s="379">
        <v>34602992</v>
      </c>
      <c r="AO146" s="380">
        <v>11418529</v>
      </c>
      <c r="AP146" s="380">
        <v>11418529</v>
      </c>
      <c r="AQ146" s="380">
        <v>5882967</v>
      </c>
      <c r="AR146" s="380">
        <v>5882967</v>
      </c>
      <c r="AS146" s="380">
        <v>0</v>
      </c>
      <c r="AT146" s="380">
        <v>0</v>
      </c>
      <c r="AU146" s="380">
        <v>34602992</v>
      </c>
      <c r="AV146" s="381">
        <v>196703071</v>
      </c>
      <c r="AW146" s="380">
        <v>67312166</v>
      </c>
      <c r="AX146" s="380">
        <v>48681327</v>
      </c>
      <c r="AY146" s="380">
        <v>48681327</v>
      </c>
      <c r="AZ146" s="380">
        <v>32028251</v>
      </c>
      <c r="BA146" s="380">
        <v>0</v>
      </c>
      <c r="BB146" s="380">
        <v>0</v>
      </c>
      <c r="BC146" s="380">
        <v>196703071</v>
      </c>
      <c r="BD146" s="379">
        <v>4551787</v>
      </c>
      <c r="BE146" s="380">
        <v>1294677</v>
      </c>
      <c r="BF146" s="380">
        <v>1212730</v>
      </c>
      <c r="BG146" s="380">
        <v>1022190</v>
      </c>
      <c r="BH146" s="380">
        <v>1022190</v>
      </c>
      <c r="BI146" s="380">
        <v>0</v>
      </c>
      <c r="BJ146" s="380">
        <v>0</v>
      </c>
      <c r="BK146" s="380">
        <v>4551787</v>
      </c>
      <c r="BL146" s="381">
        <v>809148</v>
      </c>
      <c r="BM146" s="380">
        <v>269716</v>
      </c>
      <c r="BN146" s="380">
        <v>269716</v>
      </c>
      <c r="BO146" s="380">
        <v>269716</v>
      </c>
      <c r="BP146" s="380">
        <v>0</v>
      </c>
      <c r="BQ146" s="380">
        <v>0</v>
      </c>
      <c r="BR146" s="380">
        <v>0</v>
      </c>
      <c r="BS146" s="380">
        <v>809148</v>
      </c>
      <c r="BT146" s="379">
        <v>4196062</v>
      </c>
      <c r="BU146" s="380">
        <v>1071885</v>
      </c>
      <c r="BV146" s="380">
        <v>1071885</v>
      </c>
      <c r="BW146" s="380">
        <v>1071885</v>
      </c>
      <c r="BX146" s="380">
        <v>980407</v>
      </c>
      <c r="BY146" s="380">
        <v>0</v>
      </c>
      <c r="BZ146" s="380">
        <v>0</v>
      </c>
      <c r="CA146" s="380">
        <v>4196062</v>
      </c>
      <c r="CB146" s="381">
        <v>1195933.948064154</v>
      </c>
      <c r="CC146" s="380">
        <v>720743</v>
      </c>
      <c r="CD146" s="380">
        <v>475191</v>
      </c>
      <c r="CE146" s="380">
        <v>0</v>
      </c>
      <c r="CF146" s="380">
        <v>0</v>
      </c>
      <c r="CG146" s="380">
        <v>0</v>
      </c>
      <c r="CH146" s="380">
        <v>0</v>
      </c>
      <c r="CI146" s="380">
        <v>1195933.948064154</v>
      </c>
    </row>
    <row r="147" spans="1:87">
      <c r="A147" s="374">
        <v>33402</v>
      </c>
      <c r="B147" s="375" t="s">
        <v>499</v>
      </c>
      <c r="C147" s="381">
        <v>-391699</v>
      </c>
      <c r="D147" s="380">
        <v>-254591</v>
      </c>
      <c r="E147" s="380">
        <v>-240634</v>
      </c>
      <c r="F147" s="380">
        <v>-193715</v>
      </c>
      <c r="G147" s="380">
        <v>0</v>
      </c>
      <c r="H147" s="380">
        <v>0</v>
      </c>
      <c r="I147" s="380">
        <v>-1080639</v>
      </c>
      <c r="J147" s="446">
        <v>4070992</v>
      </c>
      <c r="K147" s="447">
        <v>4795159</v>
      </c>
      <c r="L147" s="447">
        <v>3479543</v>
      </c>
      <c r="M147" s="447">
        <v>3351077</v>
      </c>
      <c r="N147" s="447">
        <v>5001584</v>
      </c>
      <c r="O147" s="446">
        <v>357288.44987700001</v>
      </c>
      <c r="P147" s="447">
        <v>170374.16</v>
      </c>
      <c r="Q147" s="447">
        <v>186914.289877</v>
      </c>
      <c r="R147" s="448">
        <v>6.2899999999999998E-2</v>
      </c>
      <c r="S147" s="449">
        <v>1.7143289999999999E-4</v>
      </c>
      <c r="T147" s="450">
        <v>4070992</v>
      </c>
      <c r="U147" s="450">
        <v>2708651.1923688394</v>
      </c>
      <c r="V147" s="451">
        <v>1.5029591153963724</v>
      </c>
      <c r="W147" s="451">
        <v>0.10581979340616332</v>
      </c>
      <c r="X147" s="379">
        <v>675559</v>
      </c>
      <c r="Y147" s="380">
        <v>226737</v>
      </c>
      <c r="Z147" s="380">
        <v>186814</v>
      </c>
      <c r="AA147" s="380">
        <v>186814</v>
      </c>
      <c r="AB147" s="380">
        <v>75194</v>
      </c>
      <c r="AC147" s="380">
        <v>0</v>
      </c>
      <c r="AD147" s="380">
        <v>0</v>
      </c>
      <c r="AE147" s="380">
        <v>675559</v>
      </c>
      <c r="AF147" s="381">
        <v>292842</v>
      </c>
      <c r="AG147" s="381">
        <v>104919</v>
      </c>
      <c r="AH147" s="381">
        <v>104919</v>
      </c>
      <c r="AI147" s="381">
        <v>41502</v>
      </c>
      <c r="AJ147" s="381">
        <v>41502</v>
      </c>
      <c r="AK147" s="381">
        <v>0</v>
      </c>
      <c r="AL147" s="381">
        <v>0</v>
      </c>
      <c r="AM147" s="380">
        <v>292842</v>
      </c>
      <c r="AN147" s="379">
        <v>325936</v>
      </c>
      <c r="AO147" s="380">
        <v>107554</v>
      </c>
      <c r="AP147" s="380">
        <v>107554</v>
      </c>
      <c r="AQ147" s="380">
        <v>55413</v>
      </c>
      <c r="AR147" s="380">
        <v>55413</v>
      </c>
      <c r="AS147" s="380">
        <v>0</v>
      </c>
      <c r="AT147" s="380">
        <v>0</v>
      </c>
      <c r="AU147" s="380">
        <v>325936</v>
      </c>
      <c r="AV147" s="381">
        <v>1852804</v>
      </c>
      <c r="AW147" s="380">
        <v>634033</v>
      </c>
      <c r="AX147" s="380">
        <v>458544</v>
      </c>
      <c r="AY147" s="380">
        <v>458544</v>
      </c>
      <c r="AZ147" s="380">
        <v>301684</v>
      </c>
      <c r="BA147" s="380">
        <v>0</v>
      </c>
      <c r="BB147" s="380">
        <v>0</v>
      </c>
      <c r="BC147" s="380">
        <v>1852804</v>
      </c>
      <c r="BD147" s="379">
        <v>42874</v>
      </c>
      <c r="BE147" s="380">
        <v>12195</v>
      </c>
      <c r="BF147" s="380">
        <v>11423</v>
      </c>
      <c r="BG147" s="380">
        <v>9628</v>
      </c>
      <c r="BH147" s="380">
        <v>9628</v>
      </c>
      <c r="BI147" s="380">
        <v>0</v>
      </c>
      <c r="BJ147" s="380">
        <v>0</v>
      </c>
      <c r="BK147" s="380">
        <v>42874</v>
      </c>
      <c r="BL147" s="381">
        <v>7623</v>
      </c>
      <c r="BM147" s="380">
        <v>2541</v>
      </c>
      <c r="BN147" s="380">
        <v>2541</v>
      </c>
      <c r="BO147" s="380">
        <v>2541</v>
      </c>
      <c r="BP147" s="380">
        <v>0</v>
      </c>
      <c r="BQ147" s="380">
        <v>0</v>
      </c>
      <c r="BR147" s="380">
        <v>0</v>
      </c>
      <c r="BS147" s="380">
        <v>7623</v>
      </c>
      <c r="BT147" s="379">
        <v>39524</v>
      </c>
      <c r="BU147" s="380">
        <v>10096</v>
      </c>
      <c r="BV147" s="380">
        <v>10096</v>
      </c>
      <c r="BW147" s="380">
        <v>10096</v>
      </c>
      <c r="BX147" s="380">
        <v>9235</v>
      </c>
      <c r="BY147" s="380">
        <v>0</v>
      </c>
      <c r="BZ147" s="380">
        <v>0</v>
      </c>
      <c r="CA147" s="380">
        <v>39524</v>
      </c>
      <c r="CB147" s="381">
        <v>11264.854144670999</v>
      </c>
      <c r="CC147" s="380">
        <v>6789</v>
      </c>
      <c r="CD147" s="380">
        <v>4476</v>
      </c>
      <c r="CE147" s="380">
        <v>0</v>
      </c>
      <c r="CF147" s="380">
        <v>0</v>
      </c>
      <c r="CG147" s="380">
        <v>0</v>
      </c>
      <c r="CH147" s="380">
        <v>0</v>
      </c>
      <c r="CI147" s="380">
        <v>11264.854144670999</v>
      </c>
    </row>
    <row r="148" spans="1:87">
      <c r="A148" s="374">
        <v>33405</v>
      </c>
      <c r="B148" s="375" t="s">
        <v>500</v>
      </c>
      <c r="C148" s="381">
        <v>-5111043</v>
      </c>
      <c r="D148" s="380">
        <v>-2966539</v>
      </c>
      <c r="E148" s="380">
        <v>-3096828</v>
      </c>
      <c r="F148" s="380">
        <v>-1451790</v>
      </c>
      <c r="G148" s="380">
        <v>0</v>
      </c>
      <c r="H148" s="380">
        <v>0</v>
      </c>
      <c r="I148" s="380">
        <v>-12626200</v>
      </c>
      <c r="J148" s="446">
        <v>38433764</v>
      </c>
      <c r="K148" s="447">
        <v>45270546</v>
      </c>
      <c r="L148" s="447">
        <v>32849969</v>
      </c>
      <c r="M148" s="447">
        <v>31637136</v>
      </c>
      <c r="N148" s="447">
        <v>47219378</v>
      </c>
      <c r="O148" s="446">
        <v>3373119.1793789999</v>
      </c>
      <c r="P148" s="447">
        <v>1951804.94</v>
      </c>
      <c r="Q148" s="447">
        <v>1421314.2393789999</v>
      </c>
      <c r="R148" s="448">
        <v>6.2899999999999998E-2</v>
      </c>
      <c r="S148" s="449">
        <v>1.6184782999999999E-3</v>
      </c>
      <c r="T148" s="450">
        <v>38433764</v>
      </c>
      <c r="U148" s="450">
        <v>31030285.21462639</v>
      </c>
      <c r="V148" s="451">
        <v>1.2385888087771721</v>
      </c>
      <c r="W148" s="451">
        <v>0.10581979340616332</v>
      </c>
      <c r="X148" s="379">
        <v>2780536</v>
      </c>
      <c r="Y148" s="380">
        <v>695134</v>
      </c>
      <c r="Z148" s="380">
        <v>695134</v>
      </c>
      <c r="AA148" s="380">
        <v>695134</v>
      </c>
      <c r="AB148" s="380">
        <v>695134</v>
      </c>
      <c r="AC148" s="380">
        <v>0</v>
      </c>
      <c r="AD148" s="380">
        <v>0</v>
      </c>
      <c r="AE148" s="380">
        <v>2780536</v>
      </c>
      <c r="AF148" s="381">
        <v>1591358</v>
      </c>
      <c r="AG148" s="381">
        <v>958125</v>
      </c>
      <c r="AH148" s="381">
        <v>484945</v>
      </c>
      <c r="AI148" s="381">
        <v>148288</v>
      </c>
      <c r="AJ148" s="381">
        <v>0</v>
      </c>
      <c r="AK148" s="381">
        <v>0</v>
      </c>
      <c r="AL148" s="381">
        <v>0</v>
      </c>
      <c r="AM148" s="380">
        <v>1591358</v>
      </c>
      <c r="AN148" s="379">
        <v>3077122</v>
      </c>
      <c r="AO148" s="380">
        <v>1015410</v>
      </c>
      <c r="AP148" s="380">
        <v>1015410</v>
      </c>
      <c r="AQ148" s="380">
        <v>523152</v>
      </c>
      <c r="AR148" s="380">
        <v>523152</v>
      </c>
      <c r="AS148" s="380">
        <v>0</v>
      </c>
      <c r="AT148" s="380">
        <v>0</v>
      </c>
      <c r="AU148" s="380">
        <v>3077122</v>
      </c>
      <c r="AV148" s="381">
        <v>17492111</v>
      </c>
      <c r="AW148" s="380">
        <v>5985834</v>
      </c>
      <c r="AX148" s="380">
        <v>4329059</v>
      </c>
      <c r="AY148" s="380">
        <v>4329059</v>
      </c>
      <c r="AZ148" s="380">
        <v>2848160</v>
      </c>
      <c r="BA148" s="380">
        <v>0</v>
      </c>
      <c r="BB148" s="380">
        <v>0</v>
      </c>
      <c r="BC148" s="380">
        <v>17492111</v>
      </c>
      <c r="BD148" s="379">
        <v>404775</v>
      </c>
      <c r="BE148" s="380">
        <v>115131</v>
      </c>
      <c r="BF148" s="380">
        <v>107844</v>
      </c>
      <c r="BG148" s="380">
        <v>90900</v>
      </c>
      <c r="BH148" s="380">
        <v>90900</v>
      </c>
      <c r="BI148" s="380">
        <v>0</v>
      </c>
      <c r="BJ148" s="380">
        <v>0</v>
      </c>
      <c r="BK148" s="380">
        <v>404775</v>
      </c>
      <c r="BL148" s="381">
        <v>71955</v>
      </c>
      <c r="BM148" s="380">
        <v>23985</v>
      </c>
      <c r="BN148" s="380">
        <v>23985</v>
      </c>
      <c r="BO148" s="380">
        <v>23985</v>
      </c>
      <c r="BP148" s="380">
        <v>0</v>
      </c>
      <c r="BQ148" s="380">
        <v>0</v>
      </c>
      <c r="BR148" s="380">
        <v>0</v>
      </c>
      <c r="BS148" s="380">
        <v>71955</v>
      </c>
      <c r="BT148" s="379">
        <v>373141</v>
      </c>
      <c r="BU148" s="380">
        <v>95319</v>
      </c>
      <c r="BV148" s="380">
        <v>95319</v>
      </c>
      <c r="BW148" s="380">
        <v>95319</v>
      </c>
      <c r="BX148" s="380">
        <v>87184</v>
      </c>
      <c r="BY148" s="380">
        <v>0</v>
      </c>
      <c r="BZ148" s="380">
        <v>0</v>
      </c>
      <c r="CA148" s="380">
        <v>373141</v>
      </c>
      <c r="CB148" s="381">
        <v>106350.192908217</v>
      </c>
      <c r="CC148" s="380">
        <v>64093</v>
      </c>
      <c r="CD148" s="380">
        <v>42257</v>
      </c>
      <c r="CE148" s="380">
        <v>0</v>
      </c>
      <c r="CF148" s="380">
        <v>0</v>
      </c>
      <c r="CG148" s="380">
        <v>0</v>
      </c>
      <c r="CH148" s="380">
        <v>0</v>
      </c>
      <c r="CI148" s="380">
        <v>106350.192908217</v>
      </c>
    </row>
    <row r="149" spans="1:87">
      <c r="A149" s="374">
        <v>33500</v>
      </c>
      <c r="B149" s="375" t="s">
        <v>501</v>
      </c>
      <c r="C149" s="381">
        <v>-10303333</v>
      </c>
      <c r="D149" s="380">
        <v>-6281011</v>
      </c>
      <c r="E149" s="380">
        <v>-6443053</v>
      </c>
      <c r="F149" s="380">
        <v>-4095010</v>
      </c>
      <c r="G149" s="380">
        <v>0</v>
      </c>
      <c r="H149" s="380">
        <v>0</v>
      </c>
      <c r="I149" s="380">
        <v>-27122407</v>
      </c>
      <c r="J149" s="446">
        <v>63169813</v>
      </c>
      <c r="K149" s="447">
        <v>74406761</v>
      </c>
      <c r="L149" s="447">
        <v>53992276</v>
      </c>
      <c r="M149" s="447">
        <v>51998861</v>
      </c>
      <c r="N149" s="447">
        <v>77609864</v>
      </c>
      <c r="O149" s="446">
        <v>5544065.4902459998</v>
      </c>
      <c r="P149" s="447">
        <v>3169365.9</v>
      </c>
      <c r="Q149" s="447">
        <v>2374699.5902459999</v>
      </c>
      <c r="R149" s="448">
        <v>6.2899999999999998E-2</v>
      </c>
      <c r="S149" s="449">
        <v>2.6601341999999998E-3</v>
      </c>
      <c r="T149" s="450">
        <v>63169813</v>
      </c>
      <c r="U149" s="450">
        <v>50387375.198728137</v>
      </c>
      <c r="V149" s="451">
        <v>1.2536833433148253</v>
      </c>
      <c r="W149" s="451">
        <v>0.10581979340616332</v>
      </c>
      <c r="X149" s="379">
        <v>1946671</v>
      </c>
      <c r="Y149" s="380">
        <v>514672</v>
      </c>
      <c r="Z149" s="380">
        <v>514672</v>
      </c>
      <c r="AA149" s="380">
        <v>514672</v>
      </c>
      <c r="AB149" s="380">
        <v>402655</v>
      </c>
      <c r="AC149" s="380">
        <v>0</v>
      </c>
      <c r="AD149" s="380">
        <v>0</v>
      </c>
      <c r="AE149" s="380">
        <v>1946671</v>
      </c>
      <c r="AF149" s="381">
        <v>6362095</v>
      </c>
      <c r="AG149" s="381">
        <v>2849737</v>
      </c>
      <c r="AH149" s="381">
        <v>1574406</v>
      </c>
      <c r="AI149" s="381">
        <v>968976</v>
      </c>
      <c r="AJ149" s="381">
        <v>968976</v>
      </c>
      <c r="AK149" s="381">
        <v>0</v>
      </c>
      <c r="AL149" s="381">
        <v>0</v>
      </c>
      <c r="AM149" s="380">
        <v>6362095</v>
      </c>
      <c r="AN149" s="379">
        <v>5057564</v>
      </c>
      <c r="AO149" s="380">
        <v>1668929</v>
      </c>
      <c r="AP149" s="380">
        <v>1668929</v>
      </c>
      <c r="AQ149" s="380">
        <v>859853</v>
      </c>
      <c r="AR149" s="380">
        <v>859853</v>
      </c>
      <c r="AS149" s="380">
        <v>0</v>
      </c>
      <c r="AT149" s="380">
        <v>0</v>
      </c>
      <c r="AU149" s="380">
        <v>5057564</v>
      </c>
      <c r="AV149" s="381">
        <v>28750069</v>
      </c>
      <c r="AW149" s="380">
        <v>9838328</v>
      </c>
      <c r="AX149" s="380">
        <v>7115250</v>
      </c>
      <c r="AY149" s="380">
        <v>7115250</v>
      </c>
      <c r="AZ149" s="380">
        <v>4681241</v>
      </c>
      <c r="BA149" s="380">
        <v>0</v>
      </c>
      <c r="BB149" s="380">
        <v>0</v>
      </c>
      <c r="BC149" s="380">
        <v>28750069</v>
      </c>
      <c r="BD149" s="379">
        <v>665288</v>
      </c>
      <c r="BE149" s="380">
        <v>189230</v>
      </c>
      <c r="BF149" s="380">
        <v>177252</v>
      </c>
      <c r="BG149" s="380">
        <v>149403</v>
      </c>
      <c r="BH149" s="380">
        <v>149403</v>
      </c>
      <c r="BI149" s="380">
        <v>0</v>
      </c>
      <c r="BJ149" s="380">
        <v>0</v>
      </c>
      <c r="BK149" s="380">
        <v>665288</v>
      </c>
      <c r="BL149" s="381">
        <v>118266</v>
      </c>
      <c r="BM149" s="380">
        <v>39422</v>
      </c>
      <c r="BN149" s="380">
        <v>39422</v>
      </c>
      <c r="BO149" s="380">
        <v>39422</v>
      </c>
      <c r="BP149" s="380">
        <v>0</v>
      </c>
      <c r="BQ149" s="380">
        <v>0</v>
      </c>
      <c r="BR149" s="380">
        <v>0</v>
      </c>
      <c r="BS149" s="380">
        <v>118266</v>
      </c>
      <c r="BT149" s="379">
        <v>613295</v>
      </c>
      <c r="BU149" s="380">
        <v>156666</v>
      </c>
      <c r="BV149" s="380">
        <v>156666</v>
      </c>
      <c r="BW149" s="380">
        <v>156666</v>
      </c>
      <c r="BX149" s="380">
        <v>143296</v>
      </c>
      <c r="BY149" s="380">
        <v>0</v>
      </c>
      <c r="BZ149" s="380">
        <v>0</v>
      </c>
      <c r="CA149" s="380">
        <v>613295</v>
      </c>
      <c r="CB149" s="381">
        <v>174797.39168065798</v>
      </c>
      <c r="CC149" s="380">
        <v>105344</v>
      </c>
      <c r="CD149" s="380">
        <v>69454</v>
      </c>
      <c r="CE149" s="380">
        <v>0</v>
      </c>
      <c r="CF149" s="380">
        <v>0</v>
      </c>
      <c r="CG149" s="380">
        <v>0</v>
      </c>
      <c r="CH149" s="380">
        <v>0</v>
      </c>
      <c r="CI149" s="380">
        <v>174797.39168065798</v>
      </c>
    </row>
    <row r="150" spans="1:87">
      <c r="A150" s="374">
        <v>33501</v>
      </c>
      <c r="B150" s="375" t="s">
        <v>502</v>
      </c>
      <c r="C150" s="381">
        <v>-102045</v>
      </c>
      <c r="D150" s="380">
        <v>42407</v>
      </c>
      <c r="E150" s="380">
        <v>-949</v>
      </c>
      <c r="F150" s="380">
        <v>3271</v>
      </c>
      <c r="G150" s="380">
        <v>0</v>
      </c>
      <c r="H150" s="380">
        <v>0</v>
      </c>
      <c r="I150" s="380">
        <v>-57316</v>
      </c>
      <c r="J150" s="446">
        <v>2439094</v>
      </c>
      <c r="K150" s="447">
        <v>2872971</v>
      </c>
      <c r="L150" s="447">
        <v>2084733</v>
      </c>
      <c r="M150" s="447">
        <v>2007764</v>
      </c>
      <c r="N150" s="447">
        <v>2996649</v>
      </c>
      <c r="O150" s="446">
        <v>214065.785799</v>
      </c>
      <c r="P150" s="447">
        <v>129764.23999999998</v>
      </c>
      <c r="Q150" s="447">
        <v>84301.545799000029</v>
      </c>
      <c r="R150" s="448">
        <v>6.2899999999999998E-2</v>
      </c>
      <c r="S150" s="449">
        <v>1.027123E-4</v>
      </c>
      <c r="T150" s="450">
        <v>2439094</v>
      </c>
      <c r="U150" s="450">
        <v>2063024.4833068359</v>
      </c>
      <c r="V150" s="451">
        <v>1.1822903798457882</v>
      </c>
      <c r="W150" s="451">
        <v>0.10581979340616332</v>
      </c>
      <c r="X150" s="379">
        <v>857825</v>
      </c>
      <c r="Y150" s="380">
        <v>244009</v>
      </c>
      <c r="Z150" s="380">
        <v>244009</v>
      </c>
      <c r="AA150" s="380">
        <v>230287</v>
      </c>
      <c r="AB150" s="380">
        <v>139520</v>
      </c>
      <c r="AC150" s="380">
        <v>0</v>
      </c>
      <c r="AD150" s="380">
        <v>0</v>
      </c>
      <c r="AE150" s="380">
        <v>857825</v>
      </c>
      <c r="AF150" s="381">
        <v>38386</v>
      </c>
      <c r="AG150" s="381">
        <v>38386</v>
      </c>
      <c r="AH150" s="381">
        <v>0</v>
      </c>
      <c r="AI150" s="381">
        <v>0</v>
      </c>
      <c r="AJ150" s="381">
        <v>0</v>
      </c>
      <c r="AK150" s="381">
        <v>0</v>
      </c>
      <c r="AL150" s="381">
        <v>0</v>
      </c>
      <c r="AM150" s="380">
        <v>38386</v>
      </c>
      <c r="AN150" s="379">
        <v>195281</v>
      </c>
      <c r="AO150" s="380">
        <v>64440</v>
      </c>
      <c r="AP150" s="380">
        <v>64440</v>
      </c>
      <c r="AQ150" s="380">
        <v>33200</v>
      </c>
      <c r="AR150" s="380">
        <v>33200</v>
      </c>
      <c r="AS150" s="380">
        <v>0</v>
      </c>
      <c r="AT150" s="380">
        <v>0</v>
      </c>
      <c r="AU150" s="380">
        <v>195281</v>
      </c>
      <c r="AV150" s="381">
        <v>1110089</v>
      </c>
      <c r="AW150" s="380">
        <v>379875</v>
      </c>
      <c r="AX150" s="380">
        <v>274732</v>
      </c>
      <c r="AY150" s="380">
        <v>274732</v>
      </c>
      <c r="AZ150" s="380">
        <v>180751</v>
      </c>
      <c r="BA150" s="380">
        <v>0</v>
      </c>
      <c r="BB150" s="380">
        <v>0</v>
      </c>
      <c r="BC150" s="380">
        <v>1110089</v>
      </c>
      <c r="BD150" s="379">
        <v>25688</v>
      </c>
      <c r="BE150" s="380">
        <v>7306</v>
      </c>
      <c r="BF150" s="380">
        <v>6844</v>
      </c>
      <c r="BG150" s="380">
        <v>5769</v>
      </c>
      <c r="BH150" s="380">
        <v>5769</v>
      </c>
      <c r="BI150" s="380">
        <v>0</v>
      </c>
      <c r="BJ150" s="380">
        <v>0</v>
      </c>
      <c r="BK150" s="380">
        <v>25688</v>
      </c>
      <c r="BL150" s="381">
        <v>4566</v>
      </c>
      <c r="BM150" s="380">
        <v>1522</v>
      </c>
      <c r="BN150" s="380">
        <v>1522</v>
      </c>
      <c r="BO150" s="380">
        <v>1522</v>
      </c>
      <c r="BP150" s="380">
        <v>0</v>
      </c>
      <c r="BQ150" s="380">
        <v>0</v>
      </c>
      <c r="BR150" s="380">
        <v>0</v>
      </c>
      <c r="BS150" s="380">
        <v>4566</v>
      </c>
      <c r="BT150" s="379">
        <v>23680</v>
      </c>
      <c r="BU150" s="380">
        <v>6049</v>
      </c>
      <c r="BV150" s="380">
        <v>6049</v>
      </c>
      <c r="BW150" s="380">
        <v>6049</v>
      </c>
      <c r="BX150" s="380">
        <v>5533</v>
      </c>
      <c r="BY150" s="380">
        <v>0</v>
      </c>
      <c r="BZ150" s="380">
        <v>0</v>
      </c>
      <c r="CA150" s="380">
        <v>23680</v>
      </c>
      <c r="CB150" s="381">
        <v>6749.2242058769998</v>
      </c>
      <c r="CC150" s="380">
        <v>4067</v>
      </c>
      <c r="CD150" s="380">
        <v>2682</v>
      </c>
      <c r="CE150" s="380">
        <v>0</v>
      </c>
      <c r="CF150" s="380">
        <v>0</v>
      </c>
      <c r="CG150" s="380">
        <v>0</v>
      </c>
      <c r="CH150" s="380">
        <v>0</v>
      </c>
      <c r="CI150" s="380">
        <v>6749.2242058769998</v>
      </c>
    </row>
    <row r="151" spans="1:87">
      <c r="A151" s="374">
        <v>33600</v>
      </c>
      <c r="B151" s="375" t="s">
        <v>503</v>
      </c>
      <c r="C151" s="381">
        <v>-31656822</v>
      </c>
      <c r="D151" s="380">
        <v>-21244729</v>
      </c>
      <c r="E151" s="380">
        <v>-22633676</v>
      </c>
      <c r="F151" s="380">
        <v>-12324449</v>
      </c>
      <c r="G151" s="380">
        <v>0</v>
      </c>
      <c r="H151" s="380">
        <v>0</v>
      </c>
      <c r="I151" s="380">
        <v>-87859676</v>
      </c>
      <c r="J151" s="446">
        <v>229457377</v>
      </c>
      <c r="K151" s="447">
        <v>270274353</v>
      </c>
      <c r="L151" s="447">
        <v>196120988</v>
      </c>
      <c r="M151" s="447">
        <v>188880127</v>
      </c>
      <c r="N151" s="447">
        <v>281909272</v>
      </c>
      <c r="O151" s="446">
        <v>20138206.448132999</v>
      </c>
      <c r="P151" s="447">
        <v>8749850.6099999994</v>
      </c>
      <c r="Q151" s="447">
        <v>11388355.838133</v>
      </c>
      <c r="R151" s="448">
        <v>6.2899999999999998E-2</v>
      </c>
      <c r="S151" s="449">
        <v>9.6626440999999993E-3</v>
      </c>
      <c r="T151" s="450">
        <v>229457377</v>
      </c>
      <c r="U151" s="450">
        <v>139107322.8934817</v>
      </c>
      <c r="V151" s="451">
        <v>1.6494989065076164</v>
      </c>
      <c r="W151" s="451">
        <v>0.10581979340616332</v>
      </c>
      <c r="X151" s="379">
        <v>12748100</v>
      </c>
      <c r="Y151" s="380">
        <v>3187025</v>
      </c>
      <c r="Z151" s="380">
        <v>3187025</v>
      </c>
      <c r="AA151" s="380">
        <v>3187025</v>
      </c>
      <c r="AB151" s="380">
        <v>3187025</v>
      </c>
      <c r="AC151" s="380">
        <v>0</v>
      </c>
      <c r="AD151" s="380">
        <v>0</v>
      </c>
      <c r="AE151" s="380">
        <v>12748100</v>
      </c>
      <c r="AF151" s="381">
        <v>18127162</v>
      </c>
      <c r="AG151" s="381">
        <v>5899991</v>
      </c>
      <c r="AH151" s="381">
        <v>5466040</v>
      </c>
      <c r="AI151" s="381">
        <v>4067230</v>
      </c>
      <c r="AJ151" s="381">
        <v>2693901</v>
      </c>
      <c r="AK151" s="381">
        <v>0</v>
      </c>
      <c r="AL151" s="381">
        <v>0</v>
      </c>
      <c r="AM151" s="380">
        <v>18127162</v>
      </c>
      <c r="AN151" s="379">
        <v>18371044</v>
      </c>
      <c r="AO151" s="380">
        <v>6062201</v>
      </c>
      <c r="AP151" s="380">
        <v>6062201</v>
      </c>
      <c r="AQ151" s="380">
        <v>3123321</v>
      </c>
      <c r="AR151" s="380">
        <v>3123321</v>
      </c>
      <c r="AS151" s="380">
        <v>0</v>
      </c>
      <c r="AT151" s="380">
        <v>0</v>
      </c>
      <c r="AU151" s="380">
        <v>18371044</v>
      </c>
      <c r="AV151" s="381">
        <v>104431455</v>
      </c>
      <c r="AW151" s="380">
        <v>35736643</v>
      </c>
      <c r="AX151" s="380">
        <v>25845361</v>
      </c>
      <c r="AY151" s="380">
        <v>25845361</v>
      </c>
      <c r="AZ151" s="380">
        <v>17004091</v>
      </c>
      <c r="BA151" s="380">
        <v>0</v>
      </c>
      <c r="BB151" s="380">
        <v>0</v>
      </c>
      <c r="BC151" s="380">
        <v>104431455</v>
      </c>
      <c r="BD151" s="379">
        <v>2416586</v>
      </c>
      <c r="BE151" s="380">
        <v>687356</v>
      </c>
      <c r="BF151" s="380">
        <v>643850</v>
      </c>
      <c r="BG151" s="380">
        <v>542690</v>
      </c>
      <c r="BH151" s="380">
        <v>542690</v>
      </c>
      <c r="BI151" s="380">
        <v>0</v>
      </c>
      <c r="BJ151" s="380">
        <v>0</v>
      </c>
      <c r="BK151" s="380">
        <v>2416586</v>
      </c>
      <c r="BL151" s="381">
        <v>429585</v>
      </c>
      <c r="BM151" s="380">
        <v>143195</v>
      </c>
      <c r="BN151" s="380">
        <v>143195</v>
      </c>
      <c r="BO151" s="380">
        <v>143195</v>
      </c>
      <c r="BP151" s="380">
        <v>0</v>
      </c>
      <c r="BQ151" s="380">
        <v>0</v>
      </c>
      <c r="BR151" s="380">
        <v>0</v>
      </c>
      <c r="BS151" s="380">
        <v>429585</v>
      </c>
      <c r="BT151" s="379">
        <v>2227728</v>
      </c>
      <c r="BU151" s="380">
        <v>569074</v>
      </c>
      <c r="BV151" s="380">
        <v>569074</v>
      </c>
      <c r="BW151" s="380">
        <v>569074</v>
      </c>
      <c r="BX151" s="380">
        <v>520507</v>
      </c>
      <c r="BY151" s="380">
        <v>0</v>
      </c>
      <c r="BZ151" s="380">
        <v>0</v>
      </c>
      <c r="CA151" s="380">
        <v>2227728</v>
      </c>
      <c r="CB151" s="381">
        <v>634932.247184559</v>
      </c>
      <c r="CC151" s="380">
        <v>382649</v>
      </c>
      <c r="CD151" s="380">
        <v>252283</v>
      </c>
      <c r="CE151" s="380">
        <v>0</v>
      </c>
      <c r="CF151" s="380">
        <v>0</v>
      </c>
      <c r="CG151" s="380">
        <v>0</v>
      </c>
      <c r="CH151" s="380">
        <v>0</v>
      </c>
      <c r="CI151" s="380">
        <v>634932.247184559</v>
      </c>
    </row>
    <row r="152" spans="1:87">
      <c r="A152" s="374">
        <v>33605</v>
      </c>
      <c r="B152" s="375" t="s">
        <v>504</v>
      </c>
      <c r="C152" s="381">
        <v>-4241667</v>
      </c>
      <c r="D152" s="380">
        <v>-2985944</v>
      </c>
      <c r="E152" s="380">
        <v>-2843176</v>
      </c>
      <c r="F152" s="380">
        <v>-1320550</v>
      </c>
      <c r="G152" s="380">
        <v>0</v>
      </c>
      <c r="H152" s="380">
        <v>0</v>
      </c>
      <c r="I152" s="380">
        <v>-11391337</v>
      </c>
      <c r="J152" s="446">
        <v>24302704</v>
      </c>
      <c r="K152" s="447">
        <v>28625785</v>
      </c>
      <c r="L152" s="447">
        <v>20771920</v>
      </c>
      <c r="M152" s="447">
        <v>20005013</v>
      </c>
      <c r="N152" s="447">
        <v>29858084</v>
      </c>
      <c r="O152" s="446">
        <v>2132914.0645619999</v>
      </c>
      <c r="P152" s="447">
        <v>1472635.5000000002</v>
      </c>
      <c r="Q152" s="447">
        <v>660278.56456199964</v>
      </c>
      <c r="R152" s="448">
        <v>6.2899999999999998E-2</v>
      </c>
      <c r="S152" s="449">
        <v>1.0234074E-3</v>
      </c>
      <c r="T152" s="450">
        <v>24302704</v>
      </c>
      <c r="U152" s="450">
        <v>23412329.093799688</v>
      </c>
      <c r="V152" s="451">
        <v>1.0380301721641232</v>
      </c>
      <c r="W152" s="451">
        <v>0.10581979340616332</v>
      </c>
      <c r="X152" s="379">
        <v>744808</v>
      </c>
      <c r="Y152" s="380">
        <v>186202</v>
      </c>
      <c r="Z152" s="380">
        <v>186202</v>
      </c>
      <c r="AA152" s="380">
        <v>186202</v>
      </c>
      <c r="AB152" s="380">
        <v>186202</v>
      </c>
      <c r="AC152" s="380">
        <v>0</v>
      </c>
      <c r="AD152" s="380">
        <v>0</v>
      </c>
      <c r="AE152" s="380">
        <v>744808</v>
      </c>
      <c r="AF152" s="381">
        <v>3400309</v>
      </c>
      <c r="AG152" s="381">
        <v>1362315</v>
      </c>
      <c r="AH152" s="381">
        <v>1163415</v>
      </c>
      <c r="AI152" s="381">
        <v>725385</v>
      </c>
      <c r="AJ152" s="381">
        <v>149194</v>
      </c>
      <c r="AK152" s="381">
        <v>0</v>
      </c>
      <c r="AL152" s="381">
        <v>0</v>
      </c>
      <c r="AM152" s="380">
        <v>3400309</v>
      </c>
      <c r="AN152" s="379">
        <v>1945747</v>
      </c>
      <c r="AO152" s="380">
        <v>642071</v>
      </c>
      <c r="AP152" s="380">
        <v>642071</v>
      </c>
      <c r="AQ152" s="380">
        <v>330803</v>
      </c>
      <c r="AR152" s="380">
        <v>330803</v>
      </c>
      <c r="AS152" s="380">
        <v>0</v>
      </c>
      <c r="AT152" s="380">
        <v>0</v>
      </c>
      <c r="AU152" s="380">
        <v>1945747</v>
      </c>
      <c r="AV152" s="381">
        <v>11060733</v>
      </c>
      <c r="AW152" s="380">
        <v>3785004</v>
      </c>
      <c r="AX152" s="380">
        <v>2737381</v>
      </c>
      <c r="AY152" s="380">
        <v>2737381</v>
      </c>
      <c r="AZ152" s="380">
        <v>1800968</v>
      </c>
      <c r="BA152" s="380">
        <v>0</v>
      </c>
      <c r="BB152" s="380">
        <v>0</v>
      </c>
      <c r="BC152" s="380">
        <v>11060733</v>
      </c>
      <c r="BD152" s="379">
        <v>255949</v>
      </c>
      <c r="BE152" s="380">
        <v>72800</v>
      </c>
      <c r="BF152" s="380">
        <v>68193</v>
      </c>
      <c r="BG152" s="380">
        <v>57478</v>
      </c>
      <c r="BH152" s="380">
        <v>57478</v>
      </c>
      <c r="BI152" s="380">
        <v>0</v>
      </c>
      <c r="BJ152" s="380">
        <v>0</v>
      </c>
      <c r="BK152" s="380">
        <v>255949</v>
      </c>
      <c r="BL152" s="381">
        <v>45498</v>
      </c>
      <c r="BM152" s="380">
        <v>15166</v>
      </c>
      <c r="BN152" s="380">
        <v>15166</v>
      </c>
      <c r="BO152" s="380">
        <v>15166</v>
      </c>
      <c r="BP152" s="380">
        <v>0</v>
      </c>
      <c r="BQ152" s="380">
        <v>0</v>
      </c>
      <c r="BR152" s="380">
        <v>0</v>
      </c>
      <c r="BS152" s="380">
        <v>45498</v>
      </c>
      <c r="BT152" s="379">
        <v>235947</v>
      </c>
      <c r="BU152" s="380">
        <v>60273</v>
      </c>
      <c r="BV152" s="380">
        <v>60273</v>
      </c>
      <c r="BW152" s="380">
        <v>60273</v>
      </c>
      <c r="BX152" s="380">
        <v>55129</v>
      </c>
      <c r="BY152" s="380">
        <v>0</v>
      </c>
      <c r="BZ152" s="380">
        <v>0</v>
      </c>
      <c r="CA152" s="380">
        <v>235947</v>
      </c>
      <c r="CB152" s="381">
        <v>67248.090019925992</v>
      </c>
      <c r="CC152" s="380">
        <v>40528</v>
      </c>
      <c r="CD152" s="380">
        <v>26720</v>
      </c>
      <c r="CE152" s="380">
        <v>0</v>
      </c>
      <c r="CF152" s="380">
        <v>0</v>
      </c>
      <c r="CG152" s="380">
        <v>0</v>
      </c>
      <c r="CH152" s="380">
        <v>0</v>
      </c>
      <c r="CI152" s="380">
        <v>67248.090019925992</v>
      </c>
    </row>
    <row r="153" spans="1:87">
      <c r="A153" s="374">
        <v>33700</v>
      </c>
      <c r="B153" s="375" t="s">
        <v>505</v>
      </c>
      <c r="C153" s="381">
        <v>-2004512</v>
      </c>
      <c r="D153" s="380">
        <v>-1164125</v>
      </c>
      <c r="E153" s="380">
        <v>-1240197</v>
      </c>
      <c r="F153" s="380">
        <v>-696318</v>
      </c>
      <c r="G153" s="380">
        <v>0</v>
      </c>
      <c r="H153" s="380">
        <v>0</v>
      </c>
      <c r="I153" s="380">
        <v>-5105152</v>
      </c>
      <c r="J153" s="446">
        <v>15937707</v>
      </c>
      <c r="K153" s="447">
        <v>18772782</v>
      </c>
      <c r="L153" s="447">
        <v>13622220</v>
      </c>
      <c r="M153" s="447">
        <v>13119282</v>
      </c>
      <c r="N153" s="447">
        <v>19580923</v>
      </c>
      <c r="O153" s="446">
        <v>1398764.474739</v>
      </c>
      <c r="P153" s="447">
        <v>840309.68</v>
      </c>
      <c r="Q153" s="447">
        <v>558454.79473899992</v>
      </c>
      <c r="R153" s="448">
        <v>6.2899999999999998E-2</v>
      </c>
      <c r="S153" s="449">
        <v>6.7115030000000002E-4</v>
      </c>
      <c r="T153" s="450">
        <v>15937707</v>
      </c>
      <c r="U153" s="450">
        <v>13359454.372019079</v>
      </c>
      <c r="V153" s="451">
        <v>1.1929908629637587</v>
      </c>
      <c r="W153" s="451">
        <v>0.10581979340616332</v>
      </c>
      <c r="X153" s="379">
        <v>1175711</v>
      </c>
      <c r="Y153" s="380">
        <v>313126</v>
      </c>
      <c r="Z153" s="380">
        <v>313126</v>
      </c>
      <c r="AA153" s="380">
        <v>313126</v>
      </c>
      <c r="AB153" s="380">
        <v>236333</v>
      </c>
      <c r="AC153" s="380">
        <v>0</v>
      </c>
      <c r="AD153" s="380">
        <v>0</v>
      </c>
      <c r="AE153" s="380">
        <v>1175711</v>
      </c>
      <c r="AF153" s="381">
        <v>551905</v>
      </c>
      <c r="AG153" s="381">
        <v>307249</v>
      </c>
      <c r="AH153" s="381">
        <v>159926</v>
      </c>
      <c r="AI153" s="381">
        <v>42365</v>
      </c>
      <c r="AJ153" s="381">
        <v>42365</v>
      </c>
      <c r="AK153" s="381">
        <v>0</v>
      </c>
      <c r="AL153" s="381">
        <v>0</v>
      </c>
      <c r="AM153" s="380">
        <v>551905</v>
      </c>
      <c r="AN153" s="379">
        <v>1276020</v>
      </c>
      <c r="AO153" s="380">
        <v>421070</v>
      </c>
      <c r="AP153" s="380">
        <v>421070</v>
      </c>
      <c r="AQ153" s="380">
        <v>216940</v>
      </c>
      <c r="AR153" s="380">
        <v>216940</v>
      </c>
      <c r="AS153" s="380">
        <v>0</v>
      </c>
      <c r="AT153" s="380">
        <v>0</v>
      </c>
      <c r="AU153" s="380">
        <v>1276020</v>
      </c>
      <c r="AV153" s="381">
        <v>7253626</v>
      </c>
      <c r="AW153" s="380">
        <v>2482204</v>
      </c>
      <c r="AX153" s="380">
        <v>1795173</v>
      </c>
      <c r="AY153" s="380">
        <v>1795173</v>
      </c>
      <c r="AZ153" s="380">
        <v>1181074</v>
      </c>
      <c r="BA153" s="380">
        <v>0</v>
      </c>
      <c r="BB153" s="380">
        <v>0</v>
      </c>
      <c r="BC153" s="380">
        <v>7253626</v>
      </c>
      <c r="BD153" s="379">
        <v>167852</v>
      </c>
      <c r="BE153" s="380">
        <v>47743</v>
      </c>
      <c r="BF153" s="380">
        <v>44721</v>
      </c>
      <c r="BG153" s="380">
        <v>37694</v>
      </c>
      <c r="BH153" s="380">
        <v>37694</v>
      </c>
      <c r="BI153" s="380">
        <v>0</v>
      </c>
      <c r="BJ153" s="380">
        <v>0</v>
      </c>
      <c r="BK153" s="380">
        <v>167852</v>
      </c>
      <c r="BL153" s="381">
        <v>29838</v>
      </c>
      <c r="BM153" s="380">
        <v>9946</v>
      </c>
      <c r="BN153" s="380">
        <v>9946</v>
      </c>
      <c r="BO153" s="380">
        <v>9946</v>
      </c>
      <c r="BP153" s="380">
        <v>0</v>
      </c>
      <c r="BQ153" s="380">
        <v>0</v>
      </c>
      <c r="BR153" s="380">
        <v>0</v>
      </c>
      <c r="BS153" s="380">
        <v>29838</v>
      </c>
      <c r="BT153" s="379">
        <v>154734</v>
      </c>
      <c r="BU153" s="380">
        <v>39527</v>
      </c>
      <c r="BV153" s="380">
        <v>39527</v>
      </c>
      <c r="BW153" s="380">
        <v>39527</v>
      </c>
      <c r="BX153" s="380">
        <v>36153</v>
      </c>
      <c r="BY153" s="380">
        <v>0</v>
      </c>
      <c r="BZ153" s="380">
        <v>0</v>
      </c>
      <c r="CA153" s="380">
        <v>154734</v>
      </c>
      <c r="CB153" s="381">
        <v>44101.279501497003</v>
      </c>
      <c r="CC153" s="380">
        <v>26578</v>
      </c>
      <c r="CD153" s="380">
        <v>17523</v>
      </c>
      <c r="CE153" s="380">
        <v>0</v>
      </c>
      <c r="CF153" s="380">
        <v>0</v>
      </c>
      <c r="CG153" s="380">
        <v>0</v>
      </c>
      <c r="CH153" s="380">
        <v>0</v>
      </c>
      <c r="CI153" s="380">
        <v>44101.279501497003</v>
      </c>
    </row>
    <row r="154" spans="1:87">
      <c r="A154" s="374">
        <v>33800</v>
      </c>
      <c r="B154" s="375" t="s">
        <v>506</v>
      </c>
      <c r="C154" s="381">
        <v>-1734527</v>
      </c>
      <c r="D154" s="380">
        <v>-1017485</v>
      </c>
      <c r="E154" s="380">
        <v>-1010129</v>
      </c>
      <c r="F154" s="380">
        <v>-599970</v>
      </c>
      <c r="G154" s="380">
        <v>0</v>
      </c>
      <c r="H154" s="380">
        <v>0</v>
      </c>
      <c r="I154" s="380">
        <v>-4362111</v>
      </c>
      <c r="J154" s="446">
        <v>11389351</v>
      </c>
      <c r="K154" s="447">
        <v>13415343</v>
      </c>
      <c r="L154" s="447">
        <v>9734665</v>
      </c>
      <c r="M154" s="447">
        <v>9375258</v>
      </c>
      <c r="N154" s="447">
        <v>13992854</v>
      </c>
      <c r="O154" s="446">
        <v>999580.42677599995</v>
      </c>
      <c r="P154" s="447">
        <v>646494.60000000009</v>
      </c>
      <c r="Q154" s="447">
        <v>353085.82677599986</v>
      </c>
      <c r="R154" s="448">
        <v>6.2899999999999998E-2</v>
      </c>
      <c r="S154" s="449">
        <v>4.7961519999999998E-4</v>
      </c>
      <c r="T154" s="450">
        <v>11389351</v>
      </c>
      <c r="U154" s="450">
        <v>10278133.545310019</v>
      </c>
      <c r="V154" s="451">
        <v>1.1081147126364239</v>
      </c>
      <c r="W154" s="451">
        <v>0.10581979340616332</v>
      </c>
      <c r="X154" s="379">
        <v>948460</v>
      </c>
      <c r="Y154" s="380">
        <v>245461</v>
      </c>
      <c r="Z154" s="380">
        <v>245461</v>
      </c>
      <c r="AA154" s="380">
        <v>245461</v>
      </c>
      <c r="AB154" s="380">
        <v>212077</v>
      </c>
      <c r="AC154" s="380">
        <v>0</v>
      </c>
      <c r="AD154" s="380">
        <v>0</v>
      </c>
      <c r="AE154" s="380">
        <v>948460</v>
      </c>
      <c r="AF154" s="381">
        <v>1216561</v>
      </c>
      <c r="AG154" s="381">
        <v>543330</v>
      </c>
      <c r="AH154" s="381">
        <v>321563</v>
      </c>
      <c r="AI154" s="381">
        <v>175834</v>
      </c>
      <c r="AJ154" s="381">
        <v>175834</v>
      </c>
      <c r="AK154" s="381">
        <v>0</v>
      </c>
      <c r="AL154" s="381">
        <v>0</v>
      </c>
      <c r="AM154" s="380">
        <v>1216561</v>
      </c>
      <c r="AN154" s="379">
        <v>911866</v>
      </c>
      <c r="AO154" s="380">
        <v>300904</v>
      </c>
      <c r="AP154" s="380">
        <v>300904</v>
      </c>
      <c r="AQ154" s="380">
        <v>155029</v>
      </c>
      <c r="AR154" s="380">
        <v>155029</v>
      </c>
      <c r="AS154" s="380">
        <v>0</v>
      </c>
      <c r="AT154" s="380">
        <v>0</v>
      </c>
      <c r="AU154" s="380">
        <v>911866</v>
      </c>
      <c r="AV154" s="381">
        <v>5183562</v>
      </c>
      <c r="AW154" s="380">
        <v>1773825</v>
      </c>
      <c r="AX154" s="380">
        <v>1282861</v>
      </c>
      <c r="AY154" s="380">
        <v>1282861</v>
      </c>
      <c r="AZ154" s="380">
        <v>844015</v>
      </c>
      <c r="BA154" s="380">
        <v>0</v>
      </c>
      <c r="BB154" s="380">
        <v>0</v>
      </c>
      <c r="BC154" s="380">
        <v>5183562</v>
      </c>
      <c r="BD154" s="379">
        <v>119950</v>
      </c>
      <c r="BE154" s="380">
        <v>34118</v>
      </c>
      <c r="BF154" s="380">
        <v>31958</v>
      </c>
      <c r="BG154" s="380">
        <v>26937</v>
      </c>
      <c r="BH154" s="380">
        <v>26937</v>
      </c>
      <c r="BI154" s="380">
        <v>0</v>
      </c>
      <c r="BJ154" s="380">
        <v>0</v>
      </c>
      <c r="BK154" s="380">
        <v>119950</v>
      </c>
      <c r="BL154" s="381">
        <v>21324</v>
      </c>
      <c r="BM154" s="380">
        <v>7108</v>
      </c>
      <c r="BN154" s="380">
        <v>7108</v>
      </c>
      <c r="BO154" s="380">
        <v>7108</v>
      </c>
      <c r="BP154" s="380">
        <v>0</v>
      </c>
      <c r="BQ154" s="380">
        <v>0</v>
      </c>
      <c r="BR154" s="380">
        <v>0</v>
      </c>
      <c r="BS154" s="380">
        <v>21324</v>
      </c>
      <c r="BT154" s="379">
        <v>110576</v>
      </c>
      <c r="BU154" s="380">
        <v>28247</v>
      </c>
      <c r="BV154" s="380">
        <v>28247</v>
      </c>
      <c r="BW154" s="380">
        <v>28247</v>
      </c>
      <c r="BX154" s="380">
        <v>25836</v>
      </c>
      <c r="BY154" s="380">
        <v>0</v>
      </c>
      <c r="BZ154" s="380">
        <v>0</v>
      </c>
      <c r="CA154" s="380">
        <v>110576</v>
      </c>
      <c r="CB154" s="381">
        <v>31515.509995847999</v>
      </c>
      <c r="CC154" s="380">
        <v>18993</v>
      </c>
      <c r="CD154" s="380">
        <v>12522</v>
      </c>
      <c r="CE154" s="380">
        <v>0</v>
      </c>
      <c r="CF154" s="380">
        <v>0</v>
      </c>
      <c r="CG154" s="380">
        <v>0</v>
      </c>
      <c r="CH154" s="380">
        <v>0</v>
      </c>
      <c r="CI154" s="380">
        <v>31515.509995847999</v>
      </c>
    </row>
    <row r="155" spans="1:87">
      <c r="A155" s="374">
        <v>33900</v>
      </c>
      <c r="B155" s="375" t="s">
        <v>507</v>
      </c>
      <c r="C155" s="381">
        <v>-9880150</v>
      </c>
      <c r="D155" s="380">
        <v>-6763704</v>
      </c>
      <c r="E155" s="380">
        <v>-6298098</v>
      </c>
      <c r="F155" s="380">
        <v>-4055006</v>
      </c>
      <c r="G155" s="380">
        <v>0</v>
      </c>
      <c r="H155" s="380">
        <v>0</v>
      </c>
      <c r="I155" s="380">
        <v>-26996958</v>
      </c>
      <c r="J155" s="446">
        <v>50793851</v>
      </c>
      <c r="K155" s="447">
        <v>59829304</v>
      </c>
      <c r="L155" s="447">
        <v>43414339</v>
      </c>
      <c r="M155" s="447">
        <v>41811465</v>
      </c>
      <c r="N155" s="447">
        <v>62404869</v>
      </c>
      <c r="O155" s="446">
        <v>4457895.7143599996</v>
      </c>
      <c r="P155" s="447">
        <v>2677262.77</v>
      </c>
      <c r="Q155" s="447">
        <v>1780632.9443599996</v>
      </c>
      <c r="R155" s="448">
        <v>6.2899999999999998E-2</v>
      </c>
      <c r="S155" s="449">
        <v>2.1389719999999998E-3</v>
      </c>
      <c r="T155" s="450">
        <v>50793851</v>
      </c>
      <c r="U155" s="450">
        <v>42563796.025437206</v>
      </c>
      <c r="V155" s="451">
        <v>1.1933581057865306</v>
      </c>
      <c r="W155" s="451">
        <v>0.10581979340616332</v>
      </c>
      <c r="X155" s="379">
        <v>0</v>
      </c>
      <c r="Y155" s="380">
        <v>0</v>
      </c>
      <c r="Z155" s="380">
        <v>0</v>
      </c>
      <c r="AA155" s="380">
        <v>0</v>
      </c>
      <c r="AB155" s="380">
        <v>0</v>
      </c>
      <c r="AC155" s="380">
        <v>0</v>
      </c>
      <c r="AD155" s="380">
        <v>0</v>
      </c>
      <c r="AE155" s="380">
        <v>0</v>
      </c>
      <c r="AF155" s="381">
        <v>8738630</v>
      </c>
      <c r="AG155" s="381">
        <v>3472991</v>
      </c>
      <c r="AH155" s="381">
        <v>2565357</v>
      </c>
      <c r="AI155" s="381">
        <v>1482639</v>
      </c>
      <c r="AJ155" s="381">
        <v>1217643</v>
      </c>
      <c r="AK155" s="381">
        <v>0</v>
      </c>
      <c r="AL155" s="381">
        <v>0</v>
      </c>
      <c r="AM155" s="380">
        <v>8738630</v>
      </c>
      <c r="AN155" s="379">
        <v>4066708</v>
      </c>
      <c r="AO155" s="380">
        <v>1341960</v>
      </c>
      <c r="AP155" s="380">
        <v>1341960</v>
      </c>
      <c r="AQ155" s="380">
        <v>691394</v>
      </c>
      <c r="AR155" s="380">
        <v>691394</v>
      </c>
      <c r="AS155" s="380">
        <v>0</v>
      </c>
      <c r="AT155" s="380">
        <v>0</v>
      </c>
      <c r="AU155" s="380">
        <v>4066708</v>
      </c>
      <c r="AV155" s="381">
        <v>23117478</v>
      </c>
      <c r="AW155" s="380">
        <v>7910845</v>
      </c>
      <c r="AX155" s="380">
        <v>5721260</v>
      </c>
      <c r="AY155" s="380">
        <v>5721260</v>
      </c>
      <c r="AZ155" s="380">
        <v>3764112</v>
      </c>
      <c r="BA155" s="380">
        <v>0</v>
      </c>
      <c r="BB155" s="380">
        <v>0</v>
      </c>
      <c r="BC155" s="380">
        <v>23117478</v>
      </c>
      <c r="BD155" s="379">
        <v>534949</v>
      </c>
      <c r="BE155" s="380">
        <v>152157</v>
      </c>
      <c r="BF155" s="380">
        <v>142526</v>
      </c>
      <c r="BG155" s="380">
        <v>120133</v>
      </c>
      <c r="BH155" s="380">
        <v>120133</v>
      </c>
      <c r="BI155" s="380">
        <v>0</v>
      </c>
      <c r="BJ155" s="380">
        <v>0</v>
      </c>
      <c r="BK155" s="380">
        <v>534949</v>
      </c>
      <c r="BL155" s="381">
        <v>95094</v>
      </c>
      <c r="BM155" s="380">
        <v>31698</v>
      </c>
      <c r="BN155" s="380">
        <v>31698</v>
      </c>
      <c r="BO155" s="380">
        <v>31698</v>
      </c>
      <c r="BP155" s="380">
        <v>0</v>
      </c>
      <c r="BQ155" s="380">
        <v>0</v>
      </c>
      <c r="BR155" s="380">
        <v>0</v>
      </c>
      <c r="BS155" s="380">
        <v>95094</v>
      </c>
      <c r="BT155" s="379">
        <v>493141</v>
      </c>
      <c r="BU155" s="380">
        <v>125973</v>
      </c>
      <c r="BV155" s="380">
        <v>125973</v>
      </c>
      <c r="BW155" s="380">
        <v>125973</v>
      </c>
      <c r="BX155" s="380">
        <v>115222</v>
      </c>
      <c r="BY155" s="380">
        <v>0</v>
      </c>
      <c r="BZ155" s="380">
        <v>0</v>
      </c>
      <c r="CA155" s="380">
        <v>493141</v>
      </c>
      <c r="CB155" s="381">
        <v>140551.82873027999</v>
      </c>
      <c r="CC155" s="380">
        <v>84705</v>
      </c>
      <c r="CD155" s="380">
        <v>55847</v>
      </c>
      <c r="CE155" s="380">
        <v>0</v>
      </c>
      <c r="CF155" s="380">
        <v>0</v>
      </c>
      <c r="CG155" s="380">
        <v>0</v>
      </c>
      <c r="CH155" s="380">
        <v>0</v>
      </c>
      <c r="CI155" s="380">
        <v>140551.82873027999</v>
      </c>
    </row>
    <row r="156" spans="1:87">
      <c r="A156" s="374">
        <v>34000</v>
      </c>
      <c r="B156" s="375" t="s">
        <v>508</v>
      </c>
      <c r="C156" s="381">
        <v>-4005212</v>
      </c>
      <c r="D156" s="380">
        <v>-2550420</v>
      </c>
      <c r="E156" s="380">
        <v>-2373817</v>
      </c>
      <c r="F156" s="380">
        <v>-1474759</v>
      </c>
      <c r="G156" s="380">
        <v>0</v>
      </c>
      <c r="H156" s="380">
        <v>0</v>
      </c>
      <c r="I156" s="380">
        <v>-10404208</v>
      </c>
      <c r="J156" s="446">
        <v>26078550</v>
      </c>
      <c r="K156" s="447">
        <v>30717528</v>
      </c>
      <c r="L156" s="447">
        <v>22289765</v>
      </c>
      <c r="M156" s="447">
        <v>21466819</v>
      </c>
      <c r="N156" s="447">
        <v>32039873</v>
      </c>
      <c r="O156" s="446">
        <v>2288770.3078739997</v>
      </c>
      <c r="P156" s="447">
        <v>1362910.4</v>
      </c>
      <c r="Q156" s="447">
        <v>925859.90787399979</v>
      </c>
      <c r="R156" s="448">
        <v>6.2899999999999998E-2</v>
      </c>
      <c r="S156" s="449">
        <v>1.0981897999999999E-3</v>
      </c>
      <c r="T156" s="450">
        <v>26078550</v>
      </c>
      <c r="U156" s="450">
        <v>21667891.891891893</v>
      </c>
      <c r="V156" s="451">
        <v>1.2035573248248748</v>
      </c>
      <c r="W156" s="451">
        <v>0.10581979340616332</v>
      </c>
      <c r="X156" s="379">
        <v>1622013</v>
      </c>
      <c r="Y156" s="380">
        <v>434637</v>
      </c>
      <c r="Z156" s="380">
        <v>434637</v>
      </c>
      <c r="AA156" s="380">
        <v>434637</v>
      </c>
      <c r="AB156" s="380">
        <v>318102</v>
      </c>
      <c r="AC156" s="380">
        <v>0</v>
      </c>
      <c r="AD156" s="380">
        <v>0</v>
      </c>
      <c r="AE156" s="380">
        <v>1622013</v>
      </c>
      <c r="AF156" s="381">
        <v>2652041</v>
      </c>
      <c r="AG156" s="381">
        <v>1150289</v>
      </c>
      <c r="AH156" s="381">
        <v>829544</v>
      </c>
      <c r="AI156" s="381">
        <v>336104</v>
      </c>
      <c r="AJ156" s="381">
        <v>336104</v>
      </c>
      <c r="AK156" s="381">
        <v>0</v>
      </c>
      <c r="AL156" s="381">
        <v>0</v>
      </c>
      <c r="AM156" s="380">
        <v>2652041</v>
      </c>
      <c r="AN156" s="379">
        <v>2087927</v>
      </c>
      <c r="AO156" s="380">
        <v>688988</v>
      </c>
      <c r="AP156" s="380">
        <v>688988</v>
      </c>
      <c r="AQ156" s="380">
        <v>354975</v>
      </c>
      <c r="AR156" s="380">
        <v>354975</v>
      </c>
      <c r="AS156" s="380">
        <v>0</v>
      </c>
      <c r="AT156" s="380">
        <v>0</v>
      </c>
      <c r="AU156" s="380">
        <v>2087927</v>
      </c>
      <c r="AV156" s="381">
        <v>11868962</v>
      </c>
      <c r="AW156" s="380">
        <v>4061582</v>
      </c>
      <c r="AX156" s="380">
        <v>2937406</v>
      </c>
      <c r="AY156" s="380">
        <v>2937406</v>
      </c>
      <c r="AZ156" s="380">
        <v>1932568</v>
      </c>
      <c r="BA156" s="380">
        <v>0</v>
      </c>
      <c r="BB156" s="380">
        <v>0</v>
      </c>
      <c r="BC156" s="380">
        <v>11868962</v>
      </c>
      <c r="BD156" s="379">
        <v>274652</v>
      </c>
      <c r="BE156" s="380">
        <v>78120</v>
      </c>
      <c r="BF156" s="380">
        <v>73176</v>
      </c>
      <c r="BG156" s="380">
        <v>61678</v>
      </c>
      <c r="BH156" s="380">
        <v>61678</v>
      </c>
      <c r="BI156" s="380">
        <v>0</v>
      </c>
      <c r="BJ156" s="380">
        <v>0</v>
      </c>
      <c r="BK156" s="380">
        <v>274652</v>
      </c>
      <c r="BL156" s="381">
        <v>48825</v>
      </c>
      <c r="BM156" s="380">
        <v>16275</v>
      </c>
      <c r="BN156" s="380">
        <v>16275</v>
      </c>
      <c r="BO156" s="380">
        <v>16275</v>
      </c>
      <c r="BP156" s="380">
        <v>0</v>
      </c>
      <c r="BQ156" s="380">
        <v>0</v>
      </c>
      <c r="BR156" s="380">
        <v>0</v>
      </c>
      <c r="BS156" s="380">
        <v>48825</v>
      </c>
      <c r="BT156" s="379">
        <v>253188</v>
      </c>
      <c r="BU156" s="380">
        <v>64677</v>
      </c>
      <c r="BV156" s="380">
        <v>64677</v>
      </c>
      <c r="BW156" s="380">
        <v>64677</v>
      </c>
      <c r="BX156" s="380">
        <v>59157</v>
      </c>
      <c r="BY156" s="380">
        <v>0</v>
      </c>
      <c r="BZ156" s="380">
        <v>0</v>
      </c>
      <c r="CA156" s="380">
        <v>253188</v>
      </c>
      <c r="CB156" s="381">
        <v>72162.040776101989</v>
      </c>
      <c r="CC156" s="380">
        <v>43489</v>
      </c>
      <c r="CD156" s="380">
        <v>28673</v>
      </c>
      <c r="CE156" s="380">
        <v>0</v>
      </c>
      <c r="CF156" s="380">
        <v>0</v>
      </c>
      <c r="CG156" s="380">
        <v>0</v>
      </c>
      <c r="CH156" s="380">
        <v>0</v>
      </c>
      <c r="CI156" s="380">
        <v>72162.040776101989</v>
      </c>
    </row>
    <row r="157" spans="1:87">
      <c r="A157" s="374">
        <v>34100</v>
      </c>
      <c r="B157" s="375" t="s">
        <v>509</v>
      </c>
      <c r="C157" s="381">
        <v>-91691553</v>
      </c>
      <c r="D157" s="380">
        <v>-59372293</v>
      </c>
      <c r="E157" s="380">
        <v>-63689009</v>
      </c>
      <c r="F157" s="380">
        <v>-37840582</v>
      </c>
      <c r="G157" s="380">
        <v>0</v>
      </c>
      <c r="H157" s="380">
        <v>0</v>
      </c>
      <c r="I157" s="380">
        <v>-252593437</v>
      </c>
      <c r="J157" s="446">
        <v>572193773</v>
      </c>
      <c r="K157" s="447">
        <v>673978339</v>
      </c>
      <c r="L157" s="447">
        <v>489063414</v>
      </c>
      <c r="M157" s="447">
        <v>471007008</v>
      </c>
      <c r="N157" s="447">
        <v>702992129</v>
      </c>
      <c r="O157" s="446">
        <v>50218286.548841998</v>
      </c>
      <c r="P157" s="447">
        <v>28031025.399999999</v>
      </c>
      <c r="Q157" s="447">
        <v>22187261.148841999</v>
      </c>
      <c r="R157" s="448">
        <v>6.2899999999999998E-2</v>
      </c>
      <c r="S157" s="449">
        <v>2.4095563399999999E-2</v>
      </c>
      <c r="T157" s="450">
        <v>572193773</v>
      </c>
      <c r="U157" s="450">
        <v>445644282.98887122</v>
      </c>
      <c r="V157" s="451">
        <v>1.2839697373931958</v>
      </c>
      <c r="W157" s="451">
        <v>0.10581979340616332</v>
      </c>
      <c r="X157" s="379">
        <v>0</v>
      </c>
      <c r="Y157" s="380">
        <v>0</v>
      </c>
      <c r="Z157" s="380">
        <v>0</v>
      </c>
      <c r="AA157" s="380">
        <v>0</v>
      </c>
      <c r="AB157" s="380">
        <v>0</v>
      </c>
      <c r="AC157" s="380">
        <v>0</v>
      </c>
      <c r="AD157" s="380">
        <v>0</v>
      </c>
      <c r="AE157" s="380">
        <v>0</v>
      </c>
      <c r="AF157" s="381">
        <v>46913000</v>
      </c>
      <c r="AG157" s="381">
        <v>19514775</v>
      </c>
      <c r="AH157" s="381">
        <v>12077830</v>
      </c>
      <c r="AI157" s="381">
        <v>9442766</v>
      </c>
      <c r="AJ157" s="381">
        <v>5877629</v>
      </c>
      <c r="AK157" s="381">
        <v>0</v>
      </c>
      <c r="AL157" s="381">
        <v>0</v>
      </c>
      <c r="AM157" s="380">
        <v>46913000</v>
      </c>
      <c r="AN157" s="379">
        <v>45811546</v>
      </c>
      <c r="AO157" s="380">
        <v>15117203</v>
      </c>
      <c r="AP157" s="380">
        <v>15117203</v>
      </c>
      <c r="AQ157" s="380">
        <v>7788570</v>
      </c>
      <c r="AR157" s="380">
        <v>7788570</v>
      </c>
      <c r="AS157" s="380">
        <v>0</v>
      </c>
      <c r="AT157" s="380">
        <v>0</v>
      </c>
      <c r="AU157" s="380">
        <v>45811546</v>
      </c>
      <c r="AV157" s="381">
        <v>260418859</v>
      </c>
      <c r="AW157" s="380">
        <v>89115830</v>
      </c>
      <c r="AX157" s="380">
        <v>64450116</v>
      </c>
      <c r="AY157" s="380">
        <v>64450116</v>
      </c>
      <c r="AZ157" s="380">
        <v>42402798</v>
      </c>
      <c r="BA157" s="380">
        <v>0</v>
      </c>
      <c r="BB157" s="380">
        <v>0</v>
      </c>
      <c r="BC157" s="380">
        <v>260418859</v>
      </c>
      <c r="BD157" s="379">
        <v>6026197</v>
      </c>
      <c r="BE157" s="380">
        <v>1714047</v>
      </c>
      <c r="BF157" s="380">
        <v>1605556</v>
      </c>
      <c r="BG157" s="380">
        <v>1353297</v>
      </c>
      <c r="BH157" s="380">
        <v>1353297</v>
      </c>
      <c r="BI157" s="380">
        <v>0</v>
      </c>
      <c r="BJ157" s="380">
        <v>0</v>
      </c>
      <c r="BK157" s="380">
        <v>6026197</v>
      </c>
      <c r="BL157" s="381">
        <v>1071246</v>
      </c>
      <c r="BM157" s="380">
        <v>357082</v>
      </c>
      <c r="BN157" s="380">
        <v>357082</v>
      </c>
      <c r="BO157" s="380">
        <v>357082</v>
      </c>
      <c r="BP157" s="380">
        <v>0</v>
      </c>
      <c r="BQ157" s="380">
        <v>0</v>
      </c>
      <c r="BR157" s="380">
        <v>0</v>
      </c>
      <c r="BS157" s="380">
        <v>1071246</v>
      </c>
      <c r="BT157" s="379">
        <v>5555245</v>
      </c>
      <c r="BU157" s="380">
        <v>1419089</v>
      </c>
      <c r="BV157" s="380">
        <v>1419089</v>
      </c>
      <c r="BW157" s="380">
        <v>1419089</v>
      </c>
      <c r="BX157" s="380">
        <v>1297979</v>
      </c>
      <c r="BY157" s="380">
        <v>0</v>
      </c>
      <c r="BZ157" s="380">
        <v>0</v>
      </c>
      <c r="CA157" s="380">
        <v>5555245</v>
      </c>
      <c r="CB157" s="381">
        <v>1583319.230058366</v>
      </c>
      <c r="CC157" s="380">
        <v>954205</v>
      </c>
      <c r="CD157" s="380">
        <v>629114</v>
      </c>
      <c r="CE157" s="380">
        <v>0</v>
      </c>
      <c r="CF157" s="380">
        <v>0</v>
      </c>
      <c r="CG157" s="380">
        <v>0</v>
      </c>
      <c r="CH157" s="380">
        <v>0</v>
      </c>
      <c r="CI157" s="380">
        <v>1583319.230058366</v>
      </c>
    </row>
    <row r="158" spans="1:87">
      <c r="A158" s="374">
        <v>34105</v>
      </c>
      <c r="B158" s="375" t="s">
        <v>510</v>
      </c>
      <c r="C158" s="381">
        <v>-7482127</v>
      </c>
      <c r="D158" s="380">
        <v>-5175698</v>
      </c>
      <c r="E158" s="380">
        <v>-4825259</v>
      </c>
      <c r="F158" s="380">
        <v>-2613243</v>
      </c>
      <c r="G158" s="380">
        <v>0</v>
      </c>
      <c r="H158" s="380">
        <v>0</v>
      </c>
      <c r="I158" s="380">
        <v>-20096327</v>
      </c>
      <c r="J158" s="446">
        <v>42394438</v>
      </c>
      <c r="K158" s="447">
        <v>49935763</v>
      </c>
      <c r="L158" s="447">
        <v>36235222</v>
      </c>
      <c r="M158" s="447">
        <v>34897404</v>
      </c>
      <c r="N158" s="447">
        <v>52085425</v>
      </c>
      <c r="O158" s="446">
        <v>3720725.5949280001</v>
      </c>
      <c r="P158" s="447">
        <v>2433540.1099999994</v>
      </c>
      <c r="Q158" s="447">
        <v>1287185.4849280007</v>
      </c>
      <c r="R158" s="448">
        <v>6.2899999999999998E-2</v>
      </c>
      <c r="S158" s="449">
        <v>1.7852656000000001E-3</v>
      </c>
      <c r="T158" s="450">
        <v>42394438</v>
      </c>
      <c r="U158" s="450">
        <v>38689031.955484889</v>
      </c>
      <c r="V158" s="451">
        <v>1.0957740697357976</v>
      </c>
      <c r="W158" s="451">
        <v>0.10581979340616332</v>
      </c>
      <c r="X158" s="379">
        <v>717768</v>
      </c>
      <c r="Y158" s="380">
        <v>179442</v>
      </c>
      <c r="Z158" s="380">
        <v>179442</v>
      </c>
      <c r="AA158" s="380">
        <v>179442</v>
      </c>
      <c r="AB158" s="380">
        <v>179442</v>
      </c>
      <c r="AC158" s="380">
        <v>0</v>
      </c>
      <c r="AD158" s="380">
        <v>0</v>
      </c>
      <c r="AE158" s="380">
        <v>717768</v>
      </c>
      <c r="AF158" s="381">
        <v>5575016</v>
      </c>
      <c r="AG158" s="381">
        <v>2313916</v>
      </c>
      <c r="AH158" s="381">
        <v>1851044</v>
      </c>
      <c r="AI158" s="381">
        <v>985540</v>
      </c>
      <c r="AJ158" s="381">
        <v>424516</v>
      </c>
      <c r="AK158" s="381">
        <v>0</v>
      </c>
      <c r="AL158" s="381">
        <v>0</v>
      </c>
      <c r="AM158" s="380">
        <v>5575016</v>
      </c>
      <c r="AN158" s="379">
        <v>3394226</v>
      </c>
      <c r="AO158" s="380">
        <v>1120049</v>
      </c>
      <c r="AP158" s="380">
        <v>1120049</v>
      </c>
      <c r="AQ158" s="380">
        <v>577063</v>
      </c>
      <c r="AR158" s="380">
        <v>577063</v>
      </c>
      <c r="AS158" s="380">
        <v>0</v>
      </c>
      <c r="AT158" s="380">
        <v>0</v>
      </c>
      <c r="AU158" s="380">
        <v>3394226</v>
      </c>
      <c r="AV158" s="381">
        <v>19294707</v>
      </c>
      <c r="AW158" s="380">
        <v>6602685</v>
      </c>
      <c r="AX158" s="380">
        <v>4775177</v>
      </c>
      <c r="AY158" s="380">
        <v>4775177</v>
      </c>
      <c r="AZ158" s="380">
        <v>3141668</v>
      </c>
      <c r="BA158" s="380">
        <v>0</v>
      </c>
      <c r="BB158" s="380">
        <v>0</v>
      </c>
      <c r="BC158" s="380">
        <v>19294707</v>
      </c>
      <c r="BD158" s="379">
        <v>446487</v>
      </c>
      <c r="BE158" s="380">
        <v>126996</v>
      </c>
      <c r="BF158" s="380">
        <v>118957</v>
      </c>
      <c r="BG158" s="380">
        <v>100267</v>
      </c>
      <c r="BH158" s="380">
        <v>100267</v>
      </c>
      <c r="BI158" s="380">
        <v>0</v>
      </c>
      <c r="BJ158" s="380">
        <v>0</v>
      </c>
      <c r="BK158" s="380">
        <v>446487</v>
      </c>
      <c r="BL158" s="381">
        <v>79371</v>
      </c>
      <c r="BM158" s="380">
        <v>26457</v>
      </c>
      <c r="BN158" s="380">
        <v>26457</v>
      </c>
      <c r="BO158" s="380">
        <v>26457</v>
      </c>
      <c r="BP158" s="380">
        <v>0</v>
      </c>
      <c r="BQ158" s="380">
        <v>0</v>
      </c>
      <c r="BR158" s="380">
        <v>0</v>
      </c>
      <c r="BS158" s="380">
        <v>79371</v>
      </c>
      <c r="BT158" s="379">
        <v>411594</v>
      </c>
      <c r="BU158" s="380">
        <v>105142</v>
      </c>
      <c r="BV158" s="380">
        <v>105142</v>
      </c>
      <c r="BW158" s="380">
        <v>105142</v>
      </c>
      <c r="BX158" s="380">
        <v>96169</v>
      </c>
      <c r="BY158" s="380">
        <v>0</v>
      </c>
      <c r="BZ158" s="380">
        <v>0</v>
      </c>
      <c r="CA158" s="380">
        <v>411594</v>
      </c>
      <c r="CB158" s="381">
        <v>117309.784723344</v>
      </c>
      <c r="CC158" s="380">
        <v>70698</v>
      </c>
      <c r="CD158" s="380">
        <v>46612</v>
      </c>
      <c r="CE158" s="380">
        <v>0</v>
      </c>
      <c r="CF158" s="380">
        <v>0</v>
      </c>
      <c r="CG158" s="380">
        <v>0</v>
      </c>
      <c r="CH158" s="380">
        <v>0</v>
      </c>
      <c r="CI158" s="380">
        <v>117309.784723344</v>
      </c>
    </row>
    <row r="159" spans="1:87">
      <c r="A159" s="374">
        <v>34200</v>
      </c>
      <c r="B159" s="375" t="s">
        <v>511</v>
      </c>
      <c r="C159" s="381">
        <v>-2916365</v>
      </c>
      <c r="D159" s="380">
        <v>-1813707</v>
      </c>
      <c r="E159" s="380">
        <v>-2327478</v>
      </c>
      <c r="F159" s="380">
        <v>-1206868</v>
      </c>
      <c r="G159" s="380">
        <v>0</v>
      </c>
      <c r="H159" s="380">
        <v>0</v>
      </c>
      <c r="I159" s="380">
        <v>-8264418</v>
      </c>
      <c r="J159" s="446">
        <v>18300017</v>
      </c>
      <c r="K159" s="447">
        <v>21555312</v>
      </c>
      <c r="L159" s="447">
        <v>15641325</v>
      </c>
      <c r="M159" s="447">
        <v>15063842</v>
      </c>
      <c r="N159" s="447">
        <v>22483237</v>
      </c>
      <c r="O159" s="446">
        <v>1606091.434596</v>
      </c>
      <c r="P159" s="447">
        <v>1027372.2999999999</v>
      </c>
      <c r="Q159" s="447">
        <v>578719.13459600008</v>
      </c>
      <c r="R159" s="448">
        <v>6.2899999999999998E-2</v>
      </c>
      <c r="S159" s="449">
        <v>7.7062919999999996E-4</v>
      </c>
      <c r="T159" s="450">
        <v>18300017</v>
      </c>
      <c r="U159" s="450">
        <v>16333422.893481717</v>
      </c>
      <c r="V159" s="451">
        <v>1.120403060604223</v>
      </c>
      <c r="W159" s="451">
        <v>0.10581979340616332</v>
      </c>
      <c r="X159" s="379">
        <v>1837428</v>
      </c>
      <c r="Y159" s="380">
        <v>605076</v>
      </c>
      <c r="Z159" s="380">
        <v>605076</v>
      </c>
      <c r="AA159" s="380">
        <v>313638</v>
      </c>
      <c r="AB159" s="380">
        <v>313638</v>
      </c>
      <c r="AC159" s="380">
        <v>0</v>
      </c>
      <c r="AD159" s="380">
        <v>0</v>
      </c>
      <c r="AE159" s="380">
        <v>1837428</v>
      </c>
      <c r="AF159" s="381">
        <v>3523733</v>
      </c>
      <c r="AG159" s="381">
        <v>1213069</v>
      </c>
      <c r="AH159" s="381">
        <v>906202</v>
      </c>
      <c r="AI159" s="381">
        <v>906202</v>
      </c>
      <c r="AJ159" s="381">
        <v>498260</v>
      </c>
      <c r="AK159" s="381">
        <v>0</v>
      </c>
      <c r="AL159" s="381">
        <v>0</v>
      </c>
      <c r="AM159" s="380">
        <v>3523733</v>
      </c>
      <c r="AN159" s="379">
        <v>1465154</v>
      </c>
      <c r="AO159" s="380">
        <v>483481</v>
      </c>
      <c r="AP159" s="380">
        <v>483481</v>
      </c>
      <c r="AQ159" s="380">
        <v>249096</v>
      </c>
      <c r="AR159" s="380">
        <v>249096</v>
      </c>
      <c r="AS159" s="380">
        <v>0</v>
      </c>
      <c r="AT159" s="380">
        <v>0</v>
      </c>
      <c r="AU159" s="380">
        <v>1465154</v>
      </c>
      <c r="AV159" s="381">
        <v>8328769</v>
      </c>
      <c r="AW159" s="380">
        <v>2850121</v>
      </c>
      <c r="AX159" s="380">
        <v>2061257</v>
      </c>
      <c r="AY159" s="380">
        <v>2061257</v>
      </c>
      <c r="AZ159" s="380">
        <v>1356135</v>
      </c>
      <c r="BA159" s="380">
        <v>0</v>
      </c>
      <c r="BB159" s="380">
        <v>0</v>
      </c>
      <c r="BC159" s="380">
        <v>8328769</v>
      </c>
      <c r="BD159" s="379">
        <v>192730</v>
      </c>
      <c r="BE159" s="380">
        <v>54819</v>
      </c>
      <c r="BF159" s="380">
        <v>51349</v>
      </c>
      <c r="BG159" s="380">
        <v>43281</v>
      </c>
      <c r="BH159" s="380">
        <v>43281</v>
      </c>
      <c r="BI159" s="380">
        <v>0</v>
      </c>
      <c r="BJ159" s="380">
        <v>0</v>
      </c>
      <c r="BK159" s="380">
        <v>192730</v>
      </c>
      <c r="BL159" s="381">
        <v>34260</v>
      </c>
      <c r="BM159" s="380">
        <v>11420</v>
      </c>
      <c r="BN159" s="380">
        <v>11420</v>
      </c>
      <c r="BO159" s="380">
        <v>11420</v>
      </c>
      <c r="BP159" s="380">
        <v>0</v>
      </c>
      <c r="BQ159" s="380">
        <v>0</v>
      </c>
      <c r="BR159" s="380">
        <v>0</v>
      </c>
      <c r="BS159" s="380">
        <v>34260</v>
      </c>
      <c r="BT159" s="379">
        <v>177669</v>
      </c>
      <c r="BU159" s="380">
        <v>45386</v>
      </c>
      <c r="BV159" s="380">
        <v>45386</v>
      </c>
      <c r="BW159" s="380">
        <v>45386</v>
      </c>
      <c r="BX159" s="380">
        <v>41512</v>
      </c>
      <c r="BY159" s="380">
        <v>0</v>
      </c>
      <c r="BZ159" s="380">
        <v>0</v>
      </c>
      <c r="CA159" s="380">
        <v>177669</v>
      </c>
      <c r="CB159" s="381">
        <v>50638.037025707999</v>
      </c>
      <c r="CC159" s="380">
        <v>30518</v>
      </c>
      <c r="CD159" s="380">
        <v>20120</v>
      </c>
      <c r="CE159" s="380">
        <v>0</v>
      </c>
      <c r="CF159" s="380">
        <v>0</v>
      </c>
      <c r="CG159" s="380">
        <v>0</v>
      </c>
      <c r="CH159" s="380">
        <v>0</v>
      </c>
      <c r="CI159" s="380">
        <v>50638.037025707999</v>
      </c>
    </row>
    <row r="160" spans="1:87">
      <c r="A160" s="374">
        <v>34205</v>
      </c>
      <c r="B160" s="375" t="s">
        <v>512</v>
      </c>
      <c r="C160" s="381">
        <v>-1322318</v>
      </c>
      <c r="D160" s="380">
        <v>-948948</v>
      </c>
      <c r="E160" s="380">
        <v>-895627</v>
      </c>
      <c r="F160" s="380">
        <v>-363425</v>
      </c>
      <c r="G160" s="380">
        <v>0</v>
      </c>
      <c r="H160" s="380">
        <v>0</v>
      </c>
      <c r="I160" s="380">
        <v>-3530318</v>
      </c>
      <c r="J160" s="446">
        <v>7849633</v>
      </c>
      <c r="K160" s="447">
        <v>9245964</v>
      </c>
      <c r="L160" s="447">
        <v>6709211</v>
      </c>
      <c r="M160" s="447">
        <v>6461504</v>
      </c>
      <c r="N160" s="447">
        <v>9643989</v>
      </c>
      <c r="O160" s="446">
        <v>688918.96691100008</v>
      </c>
      <c r="P160" s="447">
        <v>423294.89999999997</v>
      </c>
      <c r="Q160" s="447">
        <v>265624.06691100012</v>
      </c>
      <c r="R160" s="448">
        <v>6.2899999999999998E-2</v>
      </c>
      <c r="S160" s="449">
        <v>3.3055470000000002E-4</v>
      </c>
      <c r="T160" s="450">
        <v>7849633</v>
      </c>
      <c r="U160" s="450">
        <v>6729648.6486486485</v>
      </c>
      <c r="V160" s="451">
        <v>1.1664253826351321</v>
      </c>
      <c r="W160" s="451">
        <v>0.10581979340616332</v>
      </c>
      <c r="X160" s="379">
        <v>850148</v>
      </c>
      <c r="Y160" s="380">
        <v>212537</v>
      </c>
      <c r="Z160" s="380">
        <v>212537</v>
      </c>
      <c r="AA160" s="380">
        <v>212537</v>
      </c>
      <c r="AB160" s="380">
        <v>212537</v>
      </c>
      <c r="AC160" s="380">
        <v>0</v>
      </c>
      <c r="AD160" s="380">
        <v>0</v>
      </c>
      <c r="AE160" s="380">
        <v>850148</v>
      </c>
      <c r="AF160" s="381">
        <v>1558842</v>
      </c>
      <c r="AG160" s="381">
        <v>544699</v>
      </c>
      <c r="AH160" s="381">
        <v>512676</v>
      </c>
      <c r="AI160" s="381">
        <v>363988</v>
      </c>
      <c r="AJ160" s="381">
        <v>137479</v>
      </c>
      <c r="AK160" s="381">
        <v>0</v>
      </c>
      <c r="AL160" s="381">
        <v>0</v>
      </c>
      <c r="AM160" s="380">
        <v>1558842</v>
      </c>
      <c r="AN160" s="379">
        <v>628465</v>
      </c>
      <c r="AO160" s="380">
        <v>207385</v>
      </c>
      <c r="AP160" s="380">
        <v>207385</v>
      </c>
      <c r="AQ160" s="380">
        <v>106847</v>
      </c>
      <c r="AR160" s="380">
        <v>106847</v>
      </c>
      <c r="AS160" s="380">
        <v>0</v>
      </c>
      <c r="AT160" s="380">
        <v>0</v>
      </c>
      <c r="AU160" s="380">
        <v>628465</v>
      </c>
      <c r="AV160" s="381">
        <v>3572553</v>
      </c>
      <c r="AW160" s="380">
        <v>1222534</v>
      </c>
      <c r="AX160" s="380">
        <v>884158</v>
      </c>
      <c r="AY160" s="380">
        <v>884158</v>
      </c>
      <c r="AZ160" s="380">
        <v>581702</v>
      </c>
      <c r="BA160" s="380">
        <v>0</v>
      </c>
      <c r="BB160" s="380">
        <v>0</v>
      </c>
      <c r="BC160" s="380">
        <v>3572553</v>
      </c>
      <c r="BD160" s="379">
        <v>82670</v>
      </c>
      <c r="BE160" s="380">
        <v>23514</v>
      </c>
      <c r="BF160" s="380">
        <v>22026</v>
      </c>
      <c r="BG160" s="380">
        <v>18565</v>
      </c>
      <c r="BH160" s="380">
        <v>18565</v>
      </c>
      <c r="BI160" s="380">
        <v>0</v>
      </c>
      <c r="BJ160" s="380">
        <v>0</v>
      </c>
      <c r="BK160" s="380">
        <v>82670</v>
      </c>
      <c r="BL160" s="381">
        <v>14697</v>
      </c>
      <c r="BM160" s="380">
        <v>4899</v>
      </c>
      <c r="BN160" s="380">
        <v>4899</v>
      </c>
      <c r="BO160" s="380">
        <v>4899</v>
      </c>
      <c r="BP160" s="380">
        <v>0</v>
      </c>
      <c r="BQ160" s="380">
        <v>0</v>
      </c>
      <c r="BR160" s="380">
        <v>0</v>
      </c>
      <c r="BS160" s="380">
        <v>14697</v>
      </c>
      <c r="BT160" s="379">
        <v>76210</v>
      </c>
      <c r="BU160" s="380">
        <v>19468</v>
      </c>
      <c r="BV160" s="380">
        <v>19468</v>
      </c>
      <c r="BW160" s="380">
        <v>19468</v>
      </c>
      <c r="BX160" s="380">
        <v>17806</v>
      </c>
      <c r="BY160" s="380">
        <v>0</v>
      </c>
      <c r="BZ160" s="380">
        <v>0</v>
      </c>
      <c r="CA160" s="380">
        <v>76210</v>
      </c>
      <c r="CB160" s="381">
        <v>21720.746031453</v>
      </c>
      <c r="CC160" s="380">
        <v>13090</v>
      </c>
      <c r="CD160" s="380">
        <v>8630</v>
      </c>
      <c r="CE160" s="380">
        <v>0</v>
      </c>
      <c r="CF160" s="380">
        <v>0</v>
      </c>
      <c r="CG160" s="380">
        <v>0</v>
      </c>
      <c r="CH160" s="380">
        <v>0</v>
      </c>
      <c r="CI160" s="380">
        <v>21720.746031453</v>
      </c>
    </row>
    <row r="161" spans="1:87">
      <c r="A161" s="374">
        <v>34220</v>
      </c>
      <c r="B161" s="375" t="s">
        <v>513</v>
      </c>
      <c r="C161" s="381">
        <v>-3189521</v>
      </c>
      <c r="D161" s="380">
        <v>-2391704</v>
      </c>
      <c r="E161" s="380">
        <v>-2312930</v>
      </c>
      <c r="F161" s="380">
        <v>-1345761</v>
      </c>
      <c r="G161" s="380">
        <v>0</v>
      </c>
      <c r="H161" s="380">
        <v>0</v>
      </c>
      <c r="I161" s="380">
        <v>-9239916</v>
      </c>
      <c r="J161" s="446">
        <v>21764602</v>
      </c>
      <c r="K161" s="447">
        <v>25636194</v>
      </c>
      <c r="L161" s="447">
        <v>18602563</v>
      </c>
      <c r="M161" s="447">
        <v>17915749</v>
      </c>
      <c r="N161" s="447">
        <v>26739795</v>
      </c>
      <c r="O161" s="446">
        <v>1910158.9155540001</v>
      </c>
      <c r="P161" s="447">
        <v>1133917.1300000001</v>
      </c>
      <c r="Q161" s="447">
        <v>776241.78555399994</v>
      </c>
      <c r="R161" s="448">
        <v>6.2899999999999998E-2</v>
      </c>
      <c r="S161" s="449">
        <v>9.1652580000000001E-4</v>
      </c>
      <c r="T161" s="450">
        <v>21764602</v>
      </c>
      <c r="U161" s="450">
        <v>18027299.364069954</v>
      </c>
      <c r="V161" s="451">
        <v>1.2073135060584188</v>
      </c>
      <c r="W161" s="451">
        <v>0.10581979340616332</v>
      </c>
      <c r="X161" s="379">
        <v>813027</v>
      </c>
      <c r="Y161" s="380">
        <v>314733</v>
      </c>
      <c r="Z161" s="380">
        <v>166098</v>
      </c>
      <c r="AA161" s="380">
        <v>166098</v>
      </c>
      <c r="AB161" s="380">
        <v>166098</v>
      </c>
      <c r="AC161" s="380">
        <v>0</v>
      </c>
      <c r="AD161" s="380">
        <v>0</v>
      </c>
      <c r="AE161" s="380">
        <v>813027</v>
      </c>
      <c r="AF161" s="381">
        <v>2229451</v>
      </c>
      <c r="AG161" s="381">
        <v>758857</v>
      </c>
      <c r="AH161" s="381">
        <v>758857</v>
      </c>
      <c r="AI161" s="381">
        <v>415657</v>
      </c>
      <c r="AJ161" s="381">
        <v>296080</v>
      </c>
      <c r="AK161" s="381">
        <v>0</v>
      </c>
      <c r="AL161" s="381">
        <v>0</v>
      </c>
      <c r="AM161" s="380">
        <v>2229451</v>
      </c>
      <c r="AN161" s="379">
        <v>1742539</v>
      </c>
      <c r="AO161" s="380">
        <v>575015</v>
      </c>
      <c r="AP161" s="380">
        <v>575015</v>
      </c>
      <c r="AQ161" s="380">
        <v>296255</v>
      </c>
      <c r="AR161" s="380">
        <v>296255</v>
      </c>
      <c r="AS161" s="380">
        <v>0</v>
      </c>
      <c r="AT161" s="380">
        <v>0</v>
      </c>
      <c r="AU161" s="380">
        <v>1742539</v>
      </c>
      <c r="AV161" s="381">
        <v>9905583</v>
      </c>
      <c r="AW161" s="380">
        <v>3389709</v>
      </c>
      <c r="AX161" s="380">
        <v>2451497</v>
      </c>
      <c r="AY161" s="380">
        <v>2451497</v>
      </c>
      <c r="AZ161" s="380">
        <v>1612880</v>
      </c>
      <c r="BA161" s="380">
        <v>0</v>
      </c>
      <c r="BB161" s="380">
        <v>0</v>
      </c>
      <c r="BC161" s="380">
        <v>9905583</v>
      </c>
      <c r="BD161" s="379">
        <v>229220</v>
      </c>
      <c r="BE161" s="380">
        <v>65197</v>
      </c>
      <c r="BF161" s="380">
        <v>61071</v>
      </c>
      <c r="BG161" s="380">
        <v>51476</v>
      </c>
      <c r="BH161" s="380">
        <v>51476</v>
      </c>
      <c r="BI161" s="380">
        <v>0</v>
      </c>
      <c r="BJ161" s="380">
        <v>0</v>
      </c>
      <c r="BK161" s="380">
        <v>229220</v>
      </c>
      <c r="BL161" s="381">
        <v>40746</v>
      </c>
      <c r="BM161" s="380">
        <v>13582</v>
      </c>
      <c r="BN161" s="380">
        <v>13582</v>
      </c>
      <c r="BO161" s="380">
        <v>13582</v>
      </c>
      <c r="BP161" s="380">
        <v>0</v>
      </c>
      <c r="BQ161" s="380">
        <v>0</v>
      </c>
      <c r="BR161" s="380">
        <v>0</v>
      </c>
      <c r="BS161" s="380">
        <v>40746</v>
      </c>
      <c r="BT161" s="379">
        <v>211306</v>
      </c>
      <c r="BU161" s="380">
        <v>53978</v>
      </c>
      <c r="BV161" s="380">
        <v>53978</v>
      </c>
      <c r="BW161" s="380">
        <v>53978</v>
      </c>
      <c r="BX161" s="380">
        <v>49371</v>
      </c>
      <c r="BY161" s="380">
        <v>0</v>
      </c>
      <c r="BZ161" s="380">
        <v>0</v>
      </c>
      <c r="CA161" s="380">
        <v>211306</v>
      </c>
      <c r="CB161" s="381">
        <v>60224.901152742001</v>
      </c>
      <c r="CC161" s="380">
        <v>36295</v>
      </c>
      <c r="CD161" s="380">
        <v>23930</v>
      </c>
      <c r="CE161" s="380">
        <v>0</v>
      </c>
      <c r="CF161" s="380">
        <v>0</v>
      </c>
      <c r="CG161" s="380">
        <v>0</v>
      </c>
      <c r="CH161" s="380">
        <v>0</v>
      </c>
      <c r="CI161" s="380">
        <v>60224.901152742001</v>
      </c>
    </row>
    <row r="162" spans="1:87">
      <c r="A162" s="374">
        <v>34230</v>
      </c>
      <c r="B162" s="375" t="s">
        <v>514</v>
      </c>
      <c r="C162" s="381">
        <v>-1706767</v>
      </c>
      <c r="D162" s="380">
        <v>-1067342</v>
      </c>
      <c r="E162" s="380">
        <v>-785252</v>
      </c>
      <c r="F162" s="380">
        <v>-460429</v>
      </c>
      <c r="G162" s="380">
        <v>0</v>
      </c>
      <c r="H162" s="380">
        <v>0</v>
      </c>
      <c r="I162" s="380">
        <v>-4019790</v>
      </c>
      <c r="J162" s="446">
        <v>6949706</v>
      </c>
      <c r="K162" s="447">
        <v>8185953</v>
      </c>
      <c r="L162" s="447">
        <v>5940028</v>
      </c>
      <c r="M162" s="447">
        <v>5720720</v>
      </c>
      <c r="N162" s="447">
        <v>8538347</v>
      </c>
      <c r="O162" s="446">
        <v>609937.31753999996</v>
      </c>
      <c r="P162" s="447">
        <v>364562.42000000004</v>
      </c>
      <c r="Q162" s="447">
        <v>245374.89753999992</v>
      </c>
      <c r="R162" s="448">
        <v>6.2899999999999998E-2</v>
      </c>
      <c r="S162" s="449">
        <v>2.92658E-4</v>
      </c>
      <c r="T162" s="450">
        <v>6949706</v>
      </c>
      <c r="U162" s="450">
        <v>5795904.9284578701</v>
      </c>
      <c r="V162" s="451">
        <v>1.1990717732233618</v>
      </c>
      <c r="W162" s="451">
        <v>0.10581979340616332</v>
      </c>
      <c r="X162" s="379">
        <v>260252</v>
      </c>
      <c r="Y162" s="380">
        <v>65063</v>
      </c>
      <c r="Z162" s="380">
        <v>65063</v>
      </c>
      <c r="AA162" s="380">
        <v>65063</v>
      </c>
      <c r="AB162" s="380">
        <v>65063</v>
      </c>
      <c r="AC162" s="380">
        <v>0</v>
      </c>
      <c r="AD162" s="380">
        <v>0</v>
      </c>
      <c r="AE162" s="380">
        <v>260252</v>
      </c>
      <c r="AF162" s="381">
        <v>1781905</v>
      </c>
      <c r="AG162" s="381">
        <v>895191</v>
      </c>
      <c r="AH162" s="381">
        <v>557980</v>
      </c>
      <c r="AI162" s="381">
        <v>191455</v>
      </c>
      <c r="AJ162" s="381">
        <v>137279</v>
      </c>
      <c r="AK162" s="381">
        <v>0</v>
      </c>
      <c r="AL162" s="381">
        <v>0</v>
      </c>
      <c r="AM162" s="380">
        <v>1781905</v>
      </c>
      <c r="AN162" s="379">
        <v>556414</v>
      </c>
      <c r="AO162" s="380">
        <v>183609</v>
      </c>
      <c r="AP162" s="380">
        <v>183609</v>
      </c>
      <c r="AQ162" s="380">
        <v>94598</v>
      </c>
      <c r="AR162" s="380">
        <v>94598</v>
      </c>
      <c r="AS162" s="380">
        <v>0</v>
      </c>
      <c r="AT162" s="380">
        <v>0</v>
      </c>
      <c r="AU162" s="380">
        <v>556414</v>
      </c>
      <c r="AV162" s="381">
        <v>3162975</v>
      </c>
      <c r="AW162" s="380">
        <v>1082376</v>
      </c>
      <c r="AX162" s="380">
        <v>782793</v>
      </c>
      <c r="AY162" s="380">
        <v>782793</v>
      </c>
      <c r="AZ162" s="380">
        <v>515013</v>
      </c>
      <c r="BA162" s="380">
        <v>0</v>
      </c>
      <c r="BB162" s="380">
        <v>0</v>
      </c>
      <c r="BC162" s="380">
        <v>3162975</v>
      </c>
      <c r="BD162" s="379">
        <v>73193</v>
      </c>
      <c r="BE162" s="380">
        <v>20818</v>
      </c>
      <c r="BF162" s="380">
        <v>19501</v>
      </c>
      <c r="BG162" s="380">
        <v>16437</v>
      </c>
      <c r="BH162" s="380">
        <v>16437</v>
      </c>
      <c r="BI162" s="380">
        <v>0</v>
      </c>
      <c r="BJ162" s="380">
        <v>0</v>
      </c>
      <c r="BK162" s="380">
        <v>73193</v>
      </c>
      <c r="BL162" s="381">
        <v>13011</v>
      </c>
      <c r="BM162" s="380">
        <v>4337</v>
      </c>
      <c r="BN162" s="380">
        <v>4337</v>
      </c>
      <c r="BO162" s="380">
        <v>4337</v>
      </c>
      <c r="BP162" s="380">
        <v>0</v>
      </c>
      <c r="BQ162" s="380">
        <v>0</v>
      </c>
      <c r="BR162" s="380">
        <v>0</v>
      </c>
      <c r="BS162" s="380">
        <v>13011</v>
      </c>
      <c r="BT162" s="379">
        <v>67472</v>
      </c>
      <c r="BU162" s="380">
        <v>17236</v>
      </c>
      <c r="BV162" s="380">
        <v>17236</v>
      </c>
      <c r="BW162" s="380">
        <v>17236</v>
      </c>
      <c r="BX162" s="380">
        <v>15765</v>
      </c>
      <c r="BY162" s="380">
        <v>0</v>
      </c>
      <c r="BZ162" s="380">
        <v>0</v>
      </c>
      <c r="CA162" s="380">
        <v>67472</v>
      </c>
      <c r="CB162" s="381">
        <v>19230.554253419999</v>
      </c>
      <c r="CC162" s="380">
        <v>11590</v>
      </c>
      <c r="CD162" s="380">
        <v>7641</v>
      </c>
      <c r="CE162" s="380">
        <v>0</v>
      </c>
      <c r="CF162" s="380">
        <v>0</v>
      </c>
      <c r="CG162" s="380">
        <v>0</v>
      </c>
      <c r="CH162" s="380">
        <v>0</v>
      </c>
      <c r="CI162" s="380">
        <v>19230.554253419999</v>
      </c>
    </row>
    <row r="163" spans="1:87">
      <c r="A163" s="374">
        <v>34300</v>
      </c>
      <c r="B163" s="375" t="s">
        <v>515</v>
      </c>
      <c r="C163" s="381">
        <v>-22485493</v>
      </c>
      <c r="D163" s="380">
        <v>-15326324</v>
      </c>
      <c r="E163" s="380">
        <v>-15982053</v>
      </c>
      <c r="F163" s="380">
        <v>-10212288</v>
      </c>
      <c r="G163" s="380">
        <v>0</v>
      </c>
      <c r="H163" s="380">
        <v>0</v>
      </c>
      <c r="I163" s="380">
        <v>-64006158</v>
      </c>
      <c r="J163" s="446">
        <v>137467894</v>
      </c>
      <c r="K163" s="447">
        <v>161921341</v>
      </c>
      <c r="L163" s="447">
        <v>117496066</v>
      </c>
      <c r="M163" s="447">
        <v>113158067</v>
      </c>
      <c r="N163" s="447">
        <v>168891819</v>
      </c>
      <c r="O163" s="446">
        <v>12064797.648396</v>
      </c>
      <c r="P163" s="447">
        <v>6852699.9400000004</v>
      </c>
      <c r="Q163" s="447">
        <v>5212097.7083959999</v>
      </c>
      <c r="R163" s="448">
        <v>6.2899999999999998E-2</v>
      </c>
      <c r="S163" s="449">
        <v>5.7888892000000003E-3</v>
      </c>
      <c r="T163" s="450">
        <v>137467894</v>
      </c>
      <c r="U163" s="450">
        <v>108945944.99205089</v>
      </c>
      <c r="V163" s="451">
        <v>1.2617990877038165</v>
      </c>
      <c r="W163" s="451">
        <v>0.10581979340616332</v>
      </c>
      <c r="X163" s="379">
        <v>0</v>
      </c>
      <c r="Y163" s="380">
        <v>0</v>
      </c>
      <c r="Z163" s="380">
        <v>0</v>
      </c>
      <c r="AA163" s="380">
        <v>0</v>
      </c>
      <c r="AB163" s="380">
        <v>0</v>
      </c>
      <c r="AC163" s="380">
        <v>0</v>
      </c>
      <c r="AD163" s="380">
        <v>0</v>
      </c>
      <c r="AE163" s="380">
        <v>0</v>
      </c>
      <c r="AF163" s="381">
        <v>14592029</v>
      </c>
      <c r="AG163" s="381">
        <v>5145231</v>
      </c>
      <c r="AH163" s="381">
        <v>3963966</v>
      </c>
      <c r="AI163" s="381">
        <v>2949551</v>
      </c>
      <c r="AJ163" s="381">
        <v>2533281</v>
      </c>
      <c r="AK163" s="381">
        <v>0</v>
      </c>
      <c r="AL163" s="381">
        <v>0</v>
      </c>
      <c r="AM163" s="380">
        <v>14592029</v>
      </c>
      <c r="AN163" s="379">
        <v>11006091</v>
      </c>
      <c r="AO163" s="380">
        <v>3631864</v>
      </c>
      <c r="AP163" s="380">
        <v>3631864</v>
      </c>
      <c r="AQ163" s="380">
        <v>1871181</v>
      </c>
      <c r="AR163" s="380">
        <v>1871181</v>
      </c>
      <c r="AS163" s="380">
        <v>0</v>
      </c>
      <c r="AT163" s="380">
        <v>0</v>
      </c>
      <c r="AU163" s="380">
        <v>11006091</v>
      </c>
      <c r="AV163" s="381">
        <v>62564875</v>
      </c>
      <c r="AW163" s="380">
        <v>21409820</v>
      </c>
      <c r="AX163" s="380">
        <v>15483953</v>
      </c>
      <c r="AY163" s="380">
        <v>15483953</v>
      </c>
      <c r="AZ163" s="380">
        <v>10187149</v>
      </c>
      <c r="BA163" s="380">
        <v>0</v>
      </c>
      <c r="BB163" s="380">
        <v>0</v>
      </c>
      <c r="BC163" s="380">
        <v>62564875</v>
      </c>
      <c r="BD163" s="379">
        <v>1447777</v>
      </c>
      <c r="BE163" s="380">
        <v>411795</v>
      </c>
      <c r="BF163" s="380">
        <v>385730</v>
      </c>
      <c r="BG163" s="380">
        <v>325126</v>
      </c>
      <c r="BH163" s="380">
        <v>325126</v>
      </c>
      <c r="BI163" s="380">
        <v>0</v>
      </c>
      <c r="BJ163" s="380">
        <v>0</v>
      </c>
      <c r="BK163" s="380">
        <v>1447777</v>
      </c>
      <c r="BL163" s="381">
        <v>257364</v>
      </c>
      <c r="BM163" s="380">
        <v>85788</v>
      </c>
      <c r="BN163" s="380">
        <v>85788</v>
      </c>
      <c r="BO163" s="380">
        <v>85788</v>
      </c>
      <c r="BP163" s="380">
        <v>0</v>
      </c>
      <c r="BQ163" s="380">
        <v>0</v>
      </c>
      <c r="BR163" s="380">
        <v>0</v>
      </c>
      <c r="BS163" s="380">
        <v>257364</v>
      </c>
      <c r="BT163" s="379">
        <v>1334631</v>
      </c>
      <c r="BU163" s="380">
        <v>340932</v>
      </c>
      <c r="BV163" s="380">
        <v>340932</v>
      </c>
      <c r="BW163" s="380">
        <v>340932</v>
      </c>
      <c r="BX163" s="380">
        <v>311836</v>
      </c>
      <c r="BY163" s="380">
        <v>0</v>
      </c>
      <c r="BZ163" s="380">
        <v>0</v>
      </c>
      <c r="CA163" s="380">
        <v>1334631</v>
      </c>
      <c r="CB163" s="381">
        <v>380387.851443108</v>
      </c>
      <c r="CC163" s="380">
        <v>229245</v>
      </c>
      <c r="CD163" s="380">
        <v>151143</v>
      </c>
      <c r="CE163" s="380">
        <v>0</v>
      </c>
      <c r="CF163" s="380">
        <v>0</v>
      </c>
      <c r="CG163" s="380">
        <v>0</v>
      </c>
      <c r="CH163" s="380">
        <v>0</v>
      </c>
      <c r="CI163" s="380">
        <v>380387.851443108</v>
      </c>
    </row>
    <row r="164" spans="1:87">
      <c r="A164" s="374">
        <v>34400</v>
      </c>
      <c r="B164" s="375" t="s">
        <v>516</v>
      </c>
      <c r="C164" s="381">
        <v>-8144858</v>
      </c>
      <c r="D164" s="380">
        <v>-4650355</v>
      </c>
      <c r="E164" s="380">
        <v>-5259436</v>
      </c>
      <c r="F164" s="380">
        <v>-3262273</v>
      </c>
      <c r="G164" s="380">
        <v>0</v>
      </c>
      <c r="H164" s="380">
        <v>0</v>
      </c>
      <c r="I164" s="380">
        <v>-21316922</v>
      </c>
      <c r="J164" s="446">
        <v>60058303</v>
      </c>
      <c r="K164" s="447">
        <v>70741761</v>
      </c>
      <c r="L164" s="447">
        <v>51332818</v>
      </c>
      <c r="M164" s="447">
        <v>49437591</v>
      </c>
      <c r="N164" s="447">
        <v>73787091</v>
      </c>
      <c r="O164" s="446">
        <v>5270985.4793670001</v>
      </c>
      <c r="P164" s="447">
        <v>2896741.6399999997</v>
      </c>
      <c r="Q164" s="447">
        <v>2374243.8393670004</v>
      </c>
      <c r="R164" s="448">
        <v>6.2899999999999998E-2</v>
      </c>
      <c r="S164" s="449">
        <v>2.5291059000000001E-3</v>
      </c>
      <c r="T164" s="450">
        <v>60058303</v>
      </c>
      <c r="U164" s="450">
        <v>46053126.232114464</v>
      </c>
      <c r="V164" s="451">
        <v>1.3041091433684091</v>
      </c>
      <c r="W164" s="451">
        <v>0.10581979340616332</v>
      </c>
      <c r="X164" s="379">
        <v>3318920</v>
      </c>
      <c r="Y164" s="380">
        <v>915161</v>
      </c>
      <c r="Z164" s="380">
        <v>915161</v>
      </c>
      <c r="AA164" s="380">
        <v>915161</v>
      </c>
      <c r="AB164" s="380">
        <v>573437</v>
      </c>
      <c r="AC164" s="380">
        <v>0</v>
      </c>
      <c r="AD164" s="380">
        <v>0</v>
      </c>
      <c r="AE164" s="380">
        <v>3318920</v>
      </c>
      <c r="AF164" s="381">
        <v>3047319</v>
      </c>
      <c r="AG164" s="381">
        <v>1484238</v>
      </c>
      <c r="AH164" s="381">
        <v>601419</v>
      </c>
      <c r="AI164" s="381">
        <v>480831</v>
      </c>
      <c r="AJ164" s="381">
        <v>480831</v>
      </c>
      <c r="AK164" s="381">
        <v>0</v>
      </c>
      <c r="AL164" s="381">
        <v>0</v>
      </c>
      <c r="AM164" s="380">
        <v>3047319</v>
      </c>
      <c r="AN164" s="379">
        <v>4808447</v>
      </c>
      <c r="AO164" s="380">
        <v>1586724</v>
      </c>
      <c r="AP164" s="380">
        <v>1586724</v>
      </c>
      <c r="AQ164" s="380">
        <v>817500</v>
      </c>
      <c r="AR164" s="380">
        <v>817500</v>
      </c>
      <c r="AS164" s="380">
        <v>0</v>
      </c>
      <c r="AT164" s="380">
        <v>0</v>
      </c>
      <c r="AU164" s="380">
        <v>4808447</v>
      </c>
      <c r="AV164" s="381">
        <v>27333948</v>
      </c>
      <c r="AW164" s="380">
        <v>9353729</v>
      </c>
      <c r="AX164" s="380">
        <v>6764779</v>
      </c>
      <c r="AY164" s="380">
        <v>6764779</v>
      </c>
      <c r="AZ164" s="380">
        <v>4450660</v>
      </c>
      <c r="BA164" s="380">
        <v>0</v>
      </c>
      <c r="BB164" s="380">
        <v>0</v>
      </c>
      <c r="BC164" s="380">
        <v>27333948</v>
      </c>
      <c r="BD164" s="379">
        <v>632519</v>
      </c>
      <c r="BE164" s="380">
        <v>179909</v>
      </c>
      <c r="BF164" s="380">
        <v>168522</v>
      </c>
      <c r="BG164" s="380">
        <v>142044</v>
      </c>
      <c r="BH164" s="380">
        <v>142044</v>
      </c>
      <c r="BI164" s="380">
        <v>0</v>
      </c>
      <c r="BJ164" s="380">
        <v>0</v>
      </c>
      <c r="BK164" s="380">
        <v>632519</v>
      </c>
      <c r="BL164" s="381">
        <v>112440</v>
      </c>
      <c r="BM164" s="380">
        <v>37480</v>
      </c>
      <c r="BN164" s="380">
        <v>37480</v>
      </c>
      <c r="BO164" s="380">
        <v>37480</v>
      </c>
      <c r="BP164" s="380">
        <v>0</v>
      </c>
      <c r="BQ164" s="380">
        <v>0</v>
      </c>
      <c r="BR164" s="380">
        <v>0</v>
      </c>
      <c r="BS164" s="380">
        <v>112440</v>
      </c>
      <c r="BT164" s="379">
        <v>583087</v>
      </c>
      <c r="BU164" s="380">
        <v>148950</v>
      </c>
      <c r="BV164" s="380">
        <v>148950</v>
      </c>
      <c r="BW164" s="380">
        <v>148950</v>
      </c>
      <c r="BX164" s="380">
        <v>136238</v>
      </c>
      <c r="BY164" s="380">
        <v>0</v>
      </c>
      <c r="BZ164" s="380">
        <v>0</v>
      </c>
      <c r="CA164" s="380">
        <v>583087</v>
      </c>
      <c r="CB164" s="381">
        <v>166187.523397941</v>
      </c>
      <c r="CC164" s="380">
        <v>100155</v>
      </c>
      <c r="CD164" s="380">
        <v>66033</v>
      </c>
      <c r="CE164" s="380">
        <v>0</v>
      </c>
      <c r="CF164" s="380">
        <v>0</v>
      </c>
      <c r="CG164" s="380">
        <v>0</v>
      </c>
      <c r="CH164" s="380">
        <v>0</v>
      </c>
      <c r="CI164" s="380">
        <v>166187.523397941</v>
      </c>
    </row>
    <row r="165" spans="1:87">
      <c r="A165" s="374">
        <v>34405</v>
      </c>
      <c r="B165" s="375" t="s">
        <v>517</v>
      </c>
      <c r="C165" s="381">
        <v>-1687201</v>
      </c>
      <c r="D165" s="380">
        <v>-1224261</v>
      </c>
      <c r="E165" s="380">
        <v>-1333457</v>
      </c>
      <c r="F165" s="380">
        <v>-601818</v>
      </c>
      <c r="G165" s="380">
        <v>0</v>
      </c>
      <c r="H165" s="380">
        <v>0</v>
      </c>
      <c r="I165" s="380">
        <v>-4846737</v>
      </c>
      <c r="J165" s="446">
        <v>10435269</v>
      </c>
      <c r="K165" s="447">
        <v>12291545</v>
      </c>
      <c r="L165" s="447">
        <v>8919196</v>
      </c>
      <c r="M165" s="447">
        <v>8589896</v>
      </c>
      <c r="N165" s="447">
        <v>12820678</v>
      </c>
      <c r="O165" s="446">
        <v>915845.91894</v>
      </c>
      <c r="P165" s="447">
        <v>509983.05000000005</v>
      </c>
      <c r="Q165" s="447">
        <v>405862.86893999996</v>
      </c>
      <c r="R165" s="448">
        <v>6.2899999999999998E-2</v>
      </c>
      <c r="S165" s="449">
        <v>4.39438E-4</v>
      </c>
      <c r="T165" s="450">
        <v>10435269</v>
      </c>
      <c r="U165" s="450">
        <v>8107838.6327503985</v>
      </c>
      <c r="V165" s="451">
        <v>1.28705928579391</v>
      </c>
      <c r="W165" s="451">
        <v>0.10581979340616332</v>
      </c>
      <c r="X165" s="379">
        <v>85232</v>
      </c>
      <c r="Y165" s="380">
        <v>21308</v>
      </c>
      <c r="Z165" s="380">
        <v>21308</v>
      </c>
      <c r="AA165" s="380">
        <v>21308</v>
      </c>
      <c r="AB165" s="380">
        <v>21308</v>
      </c>
      <c r="AC165" s="380">
        <v>0</v>
      </c>
      <c r="AD165" s="380">
        <v>0</v>
      </c>
      <c r="AE165" s="380">
        <v>85232</v>
      </c>
      <c r="AF165" s="381">
        <v>1180913</v>
      </c>
      <c r="AG165" s="381">
        <v>392199</v>
      </c>
      <c r="AH165" s="381">
        <v>383046</v>
      </c>
      <c r="AI165" s="381">
        <v>365460</v>
      </c>
      <c r="AJ165" s="381">
        <v>40208</v>
      </c>
      <c r="AK165" s="381">
        <v>0</v>
      </c>
      <c r="AL165" s="381">
        <v>0</v>
      </c>
      <c r="AM165" s="380">
        <v>1180913</v>
      </c>
      <c r="AN165" s="379">
        <v>835479</v>
      </c>
      <c r="AO165" s="380">
        <v>275697</v>
      </c>
      <c r="AP165" s="380">
        <v>275697</v>
      </c>
      <c r="AQ165" s="380">
        <v>142042</v>
      </c>
      <c r="AR165" s="380">
        <v>142042</v>
      </c>
      <c r="AS165" s="380">
        <v>0</v>
      </c>
      <c r="AT165" s="380">
        <v>0</v>
      </c>
      <c r="AU165" s="380">
        <v>835479</v>
      </c>
      <c r="AV165" s="381">
        <v>4749337</v>
      </c>
      <c r="AW165" s="380">
        <v>1625232</v>
      </c>
      <c r="AX165" s="380">
        <v>1175396</v>
      </c>
      <c r="AY165" s="380">
        <v>1175396</v>
      </c>
      <c r="AZ165" s="380">
        <v>773313</v>
      </c>
      <c r="BA165" s="380">
        <v>0</v>
      </c>
      <c r="BB165" s="380">
        <v>0</v>
      </c>
      <c r="BC165" s="380">
        <v>4749337</v>
      </c>
      <c r="BD165" s="379">
        <v>109901</v>
      </c>
      <c r="BE165" s="380">
        <v>31260</v>
      </c>
      <c r="BF165" s="380">
        <v>29281</v>
      </c>
      <c r="BG165" s="380">
        <v>24680</v>
      </c>
      <c r="BH165" s="380">
        <v>24680</v>
      </c>
      <c r="BI165" s="380">
        <v>0</v>
      </c>
      <c r="BJ165" s="380">
        <v>0</v>
      </c>
      <c r="BK165" s="380">
        <v>109901</v>
      </c>
      <c r="BL165" s="381">
        <v>19536</v>
      </c>
      <c r="BM165" s="380">
        <v>6512</v>
      </c>
      <c r="BN165" s="380">
        <v>6512</v>
      </c>
      <c r="BO165" s="380">
        <v>6512</v>
      </c>
      <c r="BP165" s="380">
        <v>0</v>
      </c>
      <c r="BQ165" s="380">
        <v>0</v>
      </c>
      <c r="BR165" s="380">
        <v>0</v>
      </c>
      <c r="BS165" s="380">
        <v>19536</v>
      </c>
      <c r="BT165" s="379">
        <v>101313</v>
      </c>
      <c r="BU165" s="380">
        <v>25880</v>
      </c>
      <c r="BV165" s="380">
        <v>25880</v>
      </c>
      <c r="BW165" s="380">
        <v>25880</v>
      </c>
      <c r="BX165" s="380">
        <v>23672</v>
      </c>
      <c r="BY165" s="380">
        <v>0</v>
      </c>
      <c r="BZ165" s="380">
        <v>0</v>
      </c>
      <c r="CA165" s="380">
        <v>101313</v>
      </c>
      <c r="CB165" s="381">
        <v>28875.466585620001</v>
      </c>
      <c r="CC165" s="380">
        <v>17402</v>
      </c>
      <c r="CD165" s="380">
        <v>11473</v>
      </c>
      <c r="CE165" s="380">
        <v>0</v>
      </c>
      <c r="CF165" s="380">
        <v>0</v>
      </c>
      <c r="CG165" s="380">
        <v>0</v>
      </c>
      <c r="CH165" s="380">
        <v>0</v>
      </c>
      <c r="CI165" s="380">
        <v>28875.466585620001</v>
      </c>
    </row>
    <row r="166" spans="1:87">
      <c r="A166" s="374">
        <v>34500</v>
      </c>
      <c r="B166" s="375" t="s">
        <v>518</v>
      </c>
      <c r="C166" s="381">
        <v>-13953581</v>
      </c>
      <c r="D166" s="380">
        <v>-8939062</v>
      </c>
      <c r="E166" s="380">
        <v>-10033202</v>
      </c>
      <c r="F166" s="380">
        <v>-5611376</v>
      </c>
      <c r="G166" s="380">
        <v>0</v>
      </c>
      <c r="H166" s="380">
        <v>0</v>
      </c>
      <c r="I166" s="380">
        <v>-38537221</v>
      </c>
      <c r="J166" s="446">
        <v>107883439</v>
      </c>
      <c r="K166" s="447">
        <v>127074261</v>
      </c>
      <c r="L166" s="447">
        <v>92209747</v>
      </c>
      <c r="M166" s="447">
        <v>88805328</v>
      </c>
      <c r="N166" s="447">
        <v>132544624</v>
      </c>
      <c r="O166" s="446">
        <v>9468333.4733639993</v>
      </c>
      <c r="P166" s="447">
        <v>5412041.1899999995</v>
      </c>
      <c r="Q166" s="447">
        <v>4056292.2833639998</v>
      </c>
      <c r="R166" s="448">
        <v>6.2899999999999998E-2</v>
      </c>
      <c r="S166" s="449">
        <v>4.5430627999999999E-3</v>
      </c>
      <c r="T166" s="450">
        <v>107883439</v>
      </c>
      <c r="U166" s="450">
        <v>86041990.302066773</v>
      </c>
      <c r="V166" s="451">
        <v>1.2538463908291133</v>
      </c>
      <c r="W166" s="451">
        <v>0.10581979340616332</v>
      </c>
      <c r="X166" s="379">
        <v>5832320</v>
      </c>
      <c r="Y166" s="380">
        <v>1458080</v>
      </c>
      <c r="Z166" s="380">
        <v>1458080</v>
      </c>
      <c r="AA166" s="380">
        <v>1458080</v>
      </c>
      <c r="AB166" s="380">
        <v>1458080</v>
      </c>
      <c r="AC166" s="380">
        <v>0</v>
      </c>
      <c r="AD166" s="380">
        <v>0</v>
      </c>
      <c r="AE166" s="380">
        <v>5832320</v>
      </c>
      <c r="AF166" s="381">
        <v>5589823</v>
      </c>
      <c r="AG166" s="381">
        <v>1803196</v>
      </c>
      <c r="AH166" s="381">
        <v>1480076</v>
      </c>
      <c r="AI166" s="381">
        <v>1263503</v>
      </c>
      <c r="AJ166" s="381">
        <v>1043048</v>
      </c>
      <c r="AK166" s="381">
        <v>0</v>
      </c>
      <c r="AL166" s="381">
        <v>0</v>
      </c>
      <c r="AM166" s="380">
        <v>5589823</v>
      </c>
      <c r="AN166" s="379">
        <v>8637471</v>
      </c>
      <c r="AO166" s="380">
        <v>2850251</v>
      </c>
      <c r="AP166" s="380">
        <v>2850251</v>
      </c>
      <c r="AQ166" s="380">
        <v>1468485</v>
      </c>
      <c r="AR166" s="380">
        <v>1468485</v>
      </c>
      <c r="AS166" s="380">
        <v>0</v>
      </c>
      <c r="AT166" s="380">
        <v>0</v>
      </c>
      <c r="AU166" s="380">
        <v>8637471</v>
      </c>
      <c r="AV166" s="381">
        <v>49100293</v>
      </c>
      <c r="AW166" s="380">
        <v>16802214</v>
      </c>
      <c r="AX166" s="380">
        <v>12151653</v>
      </c>
      <c r="AY166" s="380">
        <v>12151653</v>
      </c>
      <c r="AZ166" s="380">
        <v>7994774</v>
      </c>
      <c r="BA166" s="380">
        <v>0</v>
      </c>
      <c r="BB166" s="380">
        <v>0</v>
      </c>
      <c r="BC166" s="380">
        <v>49100293</v>
      </c>
      <c r="BD166" s="379">
        <v>1136199</v>
      </c>
      <c r="BE166" s="380">
        <v>323172</v>
      </c>
      <c r="BF166" s="380">
        <v>302717</v>
      </c>
      <c r="BG166" s="380">
        <v>255155</v>
      </c>
      <c r="BH166" s="380">
        <v>255155</v>
      </c>
      <c r="BI166" s="380">
        <v>0</v>
      </c>
      <c r="BJ166" s="380">
        <v>0</v>
      </c>
      <c r="BK166" s="380">
        <v>1136199</v>
      </c>
      <c r="BL166" s="381">
        <v>201975</v>
      </c>
      <c r="BM166" s="380">
        <v>67325</v>
      </c>
      <c r="BN166" s="380">
        <v>67325</v>
      </c>
      <c r="BO166" s="380">
        <v>67325</v>
      </c>
      <c r="BP166" s="380">
        <v>0</v>
      </c>
      <c r="BQ166" s="380">
        <v>0</v>
      </c>
      <c r="BR166" s="380">
        <v>0</v>
      </c>
      <c r="BS166" s="380">
        <v>201975</v>
      </c>
      <c r="BT166" s="379">
        <v>1047406</v>
      </c>
      <c r="BU166" s="380">
        <v>267560</v>
      </c>
      <c r="BV166" s="380">
        <v>267560</v>
      </c>
      <c r="BW166" s="380">
        <v>267560</v>
      </c>
      <c r="BX166" s="380">
        <v>244725</v>
      </c>
      <c r="BY166" s="380">
        <v>0</v>
      </c>
      <c r="BZ166" s="380">
        <v>0</v>
      </c>
      <c r="CA166" s="380">
        <v>1047406</v>
      </c>
      <c r="CB166" s="381">
        <v>298524.61115737201</v>
      </c>
      <c r="CC166" s="380">
        <v>179909</v>
      </c>
      <c r="CD166" s="380">
        <v>118615</v>
      </c>
      <c r="CE166" s="380">
        <v>0</v>
      </c>
      <c r="CF166" s="380">
        <v>0</v>
      </c>
      <c r="CG166" s="380">
        <v>0</v>
      </c>
      <c r="CH166" s="380">
        <v>0</v>
      </c>
      <c r="CI166" s="380">
        <v>298524.61115737201</v>
      </c>
    </row>
    <row r="167" spans="1:87">
      <c r="A167" s="374">
        <v>34501</v>
      </c>
      <c r="B167" s="375" t="s">
        <v>519</v>
      </c>
      <c r="C167" s="381">
        <v>-157268</v>
      </c>
      <c r="D167" s="380">
        <v>-137659</v>
      </c>
      <c r="E167" s="380">
        <v>-142549</v>
      </c>
      <c r="F167" s="380">
        <v>-91019</v>
      </c>
      <c r="G167" s="380">
        <v>0</v>
      </c>
      <c r="H167" s="380">
        <v>0</v>
      </c>
      <c r="I167" s="380">
        <v>-528495</v>
      </c>
      <c r="J167" s="446">
        <v>1413968</v>
      </c>
      <c r="K167" s="447">
        <v>1665492</v>
      </c>
      <c r="L167" s="447">
        <v>1208542</v>
      </c>
      <c r="M167" s="447">
        <v>1163922</v>
      </c>
      <c r="N167" s="447">
        <v>1737189</v>
      </c>
      <c r="O167" s="446">
        <v>124096.18624200001</v>
      </c>
      <c r="P167" s="447">
        <v>65780.89</v>
      </c>
      <c r="Q167" s="447">
        <v>58315.296242000011</v>
      </c>
      <c r="R167" s="448">
        <v>6.2899999999999998E-2</v>
      </c>
      <c r="S167" s="449">
        <v>5.9543400000000003E-5</v>
      </c>
      <c r="T167" s="450">
        <v>1413968</v>
      </c>
      <c r="U167" s="450">
        <v>1045801.1128775835</v>
      </c>
      <c r="V167" s="451">
        <v>1.3520429291850566</v>
      </c>
      <c r="W167" s="451">
        <v>0.10581979340616332</v>
      </c>
      <c r="X167" s="379">
        <v>157668</v>
      </c>
      <c r="Y167" s="380">
        <v>71710</v>
      </c>
      <c r="Z167" s="380">
        <v>29831</v>
      </c>
      <c r="AA167" s="380">
        <v>29831</v>
      </c>
      <c r="AB167" s="380">
        <v>26296</v>
      </c>
      <c r="AC167" s="380">
        <v>0</v>
      </c>
      <c r="AD167" s="380">
        <v>0</v>
      </c>
      <c r="AE167" s="380">
        <v>157668</v>
      </c>
      <c r="AF167" s="381">
        <v>177898</v>
      </c>
      <c r="AG167" s="381">
        <v>50619</v>
      </c>
      <c r="AH167" s="381">
        <v>50619</v>
      </c>
      <c r="AI167" s="381">
        <v>38330</v>
      </c>
      <c r="AJ167" s="381">
        <v>38330</v>
      </c>
      <c r="AK167" s="381">
        <v>0</v>
      </c>
      <c r="AL167" s="381">
        <v>0</v>
      </c>
      <c r="AM167" s="380">
        <v>177898</v>
      </c>
      <c r="AN167" s="379">
        <v>113207</v>
      </c>
      <c r="AO167" s="380">
        <v>37357</v>
      </c>
      <c r="AP167" s="380">
        <v>37357</v>
      </c>
      <c r="AQ167" s="380">
        <v>19247</v>
      </c>
      <c r="AR167" s="380">
        <v>19247</v>
      </c>
      <c r="AS167" s="380">
        <v>0</v>
      </c>
      <c r="AT167" s="380">
        <v>0</v>
      </c>
      <c r="AU167" s="380">
        <v>113207</v>
      </c>
      <c r="AV167" s="381">
        <v>643530</v>
      </c>
      <c r="AW167" s="380">
        <v>220217</v>
      </c>
      <c r="AX167" s="380">
        <v>159265</v>
      </c>
      <c r="AY167" s="380">
        <v>159265</v>
      </c>
      <c r="AZ167" s="380">
        <v>104783</v>
      </c>
      <c r="BA167" s="380">
        <v>0</v>
      </c>
      <c r="BB167" s="380">
        <v>0</v>
      </c>
      <c r="BC167" s="380">
        <v>643530</v>
      </c>
      <c r="BD167" s="379">
        <v>14892</v>
      </c>
      <c r="BE167" s="380">
        <v>4236</v>
      </c>
      <c r="BF167" s="380">
        <v>3968</v>
      </c>
      <c r="BG167" s="380">
        <v>3344</v>
      </c>
      <c r="BH167" s="380">
        <v>3344</v>
      </c>
      <c r="BI167" s="380">
        <v>0</v>
      </c>
      <c r="BJ167" s="380">
        <v>0</v>
      </c>
      <c r="BK167" s="380">
        <v>14892</v>
      </c>
      <c r="BL167" s="381">
        <v>2646</v>
      </c>
      <c r="BM167" s="380">
        <v>882</v>
      </c>
      <c r="BN167" s="380">
        <v>882</v>
      </c>
      <c r="BO167" s="380">
        <v>882</v>
      </c>
      <c r="BP167" s="380">
        <v>0</v>
      </c>
      <c r="BQ167" s="380">
        <v>0</v>
      </c>
      <c r="BR167" s="380">
        <v>0</v>
      </c>
      <c r="BS167" s="380">
        <v>2646</v>
      </c>
      <c r="BT167" s="379">
        <v>13728</v>
      </c>
      <c r="BU167" s="380">
        <v>3507</v>
      </c>
      <c r="BV167" s="380">
        <v>3507</v>
      </c>
      <c r="BW167" s="380">
        <v>3507</v>
      </c>
      <c r="BX167" s="380">
        <v>3207</v>
      </c>
      <c r="BY167" s="380">
        <v>0</v>
      </c>
      <c r="BZ167" s="380">
        <v>0</v>
      </c>
      <c r="CA167" s="380">
        <v>13728</v>
      </c>
      <c r="CB167" s="381">
        <v>3912.5962185660001</v>
      </c>
      <c r="CC167" s="380">
        <v>2358</v>
      </c>
      <c r="CD167" s="380">
        <v>1555</v>
      </c>
      <c r="CE167" s="380">
        <v>0</v>
      </c>
      <c r="CF167" s="380">
        <v>0</v>
      </c>
      <c r="CG167" s="380">
        <v>0</v>
      </c>
      <c r="CH167" s="380">
        <v>0</v>
      </c>
      <c r="CI167" s="380">
        <v>3912.5962185660001</v>
      </c>
    </row>
    <row r="168" spans="1:87">
      <c r="A168" s="374">
        <v>34505</v>
      </c>
      <c r="B168" s="375" t="s">
        <v>520</v>
      </c>
      <c r="C168" s="381">
        <v>-1305076</v>
      </c>
      <c r="D168" s="380">
        <v>-1037114</v>
      </c>
      <c r="E168" s="380">
        <v>-1058155</v>
      </c>
      <c r="F168" s="380">
        <v>-617651</v>
      </c>
      <c r="G168" s="380">
        <v>0</v>
      </c>
      <c r="H168" s="380">
        <v>0</v>
      </c>
      <c r="I168" s="380">
        <v>-4017996</v>
      </c>
      <c r="J168" s="446">
        <v>13913952</v>
      </c>
      <c r="K168" s="447">
        <v>16389033</v>
      </c>
      <c r="L168" s="447">
        <v>11892484</v>
      </c>
      <c r="M168" s="447">
        <v>11453409</v>
      </c>
      <c r="N168" s="447">
        <v>17094557</v>
      </c>
      <c r="O168" s="446">
        <v>1221150.7478789999</v>
      </c>
      <c r="P168" s="447">
        <v>732629.08000000007</v>
      </c>
      <c r="Q168" s="447">
        <v>488521.66787899984</v>
      </c>
      <c r="R168" s="448">
        <v>6.2899999999999998E-2</v>
      </c>
      <c r="S168" s="449">
        <v>5.8592829999999999E-4</v>
      </c>
      <c r="T168" s="450">
        <v>13913952</v>
      </c>
      <c r="U168" s="450">
        <v>11647521.144674087</v>
      </c>
      <c r="V168" s="451">
        <v>1.194584824287892</v>
      </c>
      <c r="W168" s="451">
        <v>0.10581979340616332</v>
      </c>
      <c r="X168" s="379">
        <v>1279513</v>
      </c>
      <c r="Y168" s="380">
        <v>598040</v>
      </c>
      <c r="Z168" s="380">
        <v>260943</v>
      </c>
      <c r="AA168" s="380">
        <v>260943</v>
      </c>
      <c r="AB168" s="380">
        <v>159587</v>
      </c>
      <c r="AC168" s="380">
        <v>0</v>
      </c>
      <c r="AD168" s="380">
        <v>0</v>
      </c>
      <c r="AE168" s="380">
        <v>1279513</v>
      </c>
      <c r="AF168" s="381">
        <v>296008</v>
      </c>
      <c r="AG168" s="381">
        <v>148004</v>
      </c>
      <c r="AH168" s="381">
        <v>148004</v>
      </c>
      <c r="AI168" s="381">
        <v>0</v>
      </c>
      <c r="AJ168" s="381">
        <v>0</v>
      </c>
      <c r="AK168" s="381">
        <v>0</v>
      </c>
      <c r="AL168" s="381">
        <v>0</v>
      </c>
      <c r="AM168" s="380">
        <v>296008</v>
      </c>
      <c r="AN168" s="379">
        <v>1113993</v>
      </c>
      <c r="AO168" s="380">
        <v>367603</v>
      </c>
      <c r="AP168" s="380">
        <v>367603</v>
      </c>
      <c r="AQ168" s="380">
        <v>189394</v>
      </c>
      <c r="AR168" s="380">
        <v>189394</v>
      </c>
      <c r="AS168" s="380">
        <v>0</v>
      </c>
      <c r="AT168" s="380">
        <v>0</v>
      </c>
      <c r="AU168" s="380">
        <v>1113993</v>
      </c>
      <c r="AV168" s="381">
        <v>6332567</v>
      </c>
      <c r="AW168" s="380">
        <v>2167017</v>
      </c>
      <c r="AX168" s="380">
        <v>1567224</v>
      </c>
      <c r="AY168" s="380">
        <v>1567224</v>
      </c>
      <c r="AZ168" s="380">
        <v>1031103</v>
      </c>
      <c r="BA168" s="380">
        <v>0</v>
      </c>
      <c r="BB168" s="380">
        <v>0</v>
      </c>
      <c r="BC168" s="380">
        <v>6332567</v>
      </c>
      <c r="BD168" s="379">
        <v>146538</v>
      </c>
      <c r="BE168" s="380">
        <v>41680</v>
      </c>
      <c r="BF168" s="380">
        <v>39042</v>
      </c>
      <c r="BG168" s="380">
        <v>32908</v>
      </c>
      <c r="BH168" s="380">
        <v>32908</v>
      </c>
      <c r="BI168" s="380">
        <v>0</v>
      </c>
      <c r="BJ168" s="380">
        <v>0</v>
      </c>
      <c r="BK168" s="380">
        <v>146538</v>
      </c>
      <c r="BL168" s="381">
        <v>26049</v>
      </c>
      <c r="BM168" s="380">
        <v>8683</v>
      </c>
      <c r="BN168" s="380">
        <v>8683</v>
      </c>
      <c r="BO168" s="380">
        <v>8683</v>
      </c>
      <c r="BP168" s="380">
        <v>0</v>
      </c>
      <c r="BQ168" s="380">
        <v>0</v>
      </c>
      <c r="BR168" s="380">
        <v>0</v>
      </c>
      <c r="BS168" s="380">
        <v>26049</v>
      </c>
      <c r="BT168" s="379">
        <v>135086</v>
      </c>
      <c r="BU168" s="380">
        <v>34508</v>
      </c>
      <c r="BV168" s="380">
        <v>34508</v>
      </c>
      <c r="BW168" s="380">
        <v>34508</v>
      </c>
      <c r="BX168" s="380">
        <v>31563</v>
      </c>
      <c r="BY168" s="380">
        <v>0</v>
      </c>
      <c r="BZ168" s="380">
        <v>0</v>
      </c>
      <c r="CA168" s="380">
        <v>135086</v>
      </c>
      <c r="CB168" s="381">
        <v>38501.342733717</v>
      </c>
      <c r="CC168" s="380">
        <v>23203</v>
      </c>
      <c r="CD168" s="380">
        <v>15298</v>
      </c>
      <c r="CE168" s="380">
        <v>0</v>
      </c>
      <c r="CF168" s="380">
        <v>0</v>
      </c>
      <c r="CG168" s="380">
        <v>0</v>
      </c>
      <c r="CH168" s="380">
        <v>0</v>
      </c>
      <c r="CI168" s="380">
        <v>38501.342733717</v>
      </c>
    </row>
    <row r="169" spans="1:87">
      <c r="A169" s="374">
        <v>34600</v>
      </c>
      <c r="B169" s="375" t="s">
        <v>521</v>
      </c>
      <c r="C169" s="381">
        <v>-3641739</v>
      </c>
      <c r="D169" s="380">
        <v>-2465231</v>
      </c>
      <c r="E169" s="380">
        <v>-2355692</v>
      </c>
      <c r="F169" s="380">
        <v>-1392159</v>
      </c>
      <c r="G169" s="380">
        <v>0</v>
      </c>
      <c r="H169" s="380">
        <v>0</v>
      </c>
      <c r="I169" s="380">
        <v>-9854821</v>
      </c>
      <c r="J169" s="446">
        <v>22115201</v>
      </c>
      <c r="K169" s="447">
        <v>26049159</v>
      </c>
      <c r="L169" s="447">
        <v>18902225</v>
      </c>
      <c r="M169" s="447">
        <v>18204348</v>
      </c>
      <c r="N169" s="447">
        <v>27170537</v>
      </c>
      <c r="O169" s="446">
        <v>1940929.0108740001</v>
      </c>
      <c r="P169" s="447">
        <v>1181427.1800000002</v>
      </c>
      <c r="Q169" s="447">
        <v>759501.83087399998</v>
      </c>
      <c r="R169" s="448">
        <v>6.2899999999999998E-2</v>
      </c>
      <c r="S169" s="449">
        <v>9.3128980000000002E-4</v>
      </c>
      <c r="T169" s="450">
        <v>22115201</v>
      </c>
      <c r="U169" s="450">
        <v>18782626.07313196</v>
      </c>
      <c r="V169" s="451">
        <v>1.1774285935253324</v>
      </c>
      <c r="W169" s="451">
        <v>0.10581979340616332</v>
      </c>
      <c r="X169" s="379">
        <v>928832</v>
      </c>
      <c r="Y169" s="380">
        <v>232208</v>
      </c>
      <c r="Z169" s="380">
        <v>232208</v>
      </c>
      <c r="AA169" s="380">
        <v>232208</v>
      </c>
      <c r="AB169" s="380">
        <v>232208</v>
      </c>
      <c r="AC169" s="380">
        <v>0</v>
      </c>
      <c r="AD169" s="380">
        <v>0</v>
      </c>
      <c r="AE169" s="380">
        <v>928832</v>
      </c>
      <c r="AF169" s="381">
        <v>2834136</v>
      </c>
      <c r="AG169" s="381">
        <v>1084326</v>
      </c>
      <c r="AH169" s="381">
        <v>869515</v>
      </c>
      <c r="AI169" s="381">
        <v>491291</v>
      </c>
      <c r="AJ169" s="381">
        <v>389004</v>
      </c>
      <c r="AK169" s="381">
        <v>0</v>
      </c>
      <c r="AL169" s="381">
        <v>0</v>
      </c>
      <c r="AM169" s="380">
        <v>2834136</v>
      </c>
      <c r="AN169" s="379">
        <v>1770609</v>
      </c>
      <c r="AO169" s="380">
        <v>584278</v>
      </c>
      <c r="AP169" s="380">
        <v>584278</v>
      </c>
      <c r="AQ169" s="380">
        <v>301027</v>
      </c>
      <c r="AR169" s="380">
        <v>301027</v>
      </c>
      <c r="AS169" s="380">
        <v>0</v>
      </c>
      <c r="AT169" s="380">
        <v>0</v>
      </c>
      <c r="AU169" s="380">
        <v>1770609</v>
      </c>
      <c r="AV169" s="381">
        <v>10065149</v>
      </c>
      <c r="AW169" s="380">
        <v>3444313</v>
      </c>
      <c r="AX169" s="380">
        <v>2490987</v>
      </c>
      <c r="AY169" s="380">
        <v>2490987</v>
      </c>
      <c r="AZ169" s="380">
        <v>1638862</v>
      </c>
      <c r="BA169" s="380">
        <v>0</v>
      </c>
      <c r="BB169" s="380">
        <v>0</v>
      </c>
      <c r="BC169" s="380">
        <v>10065149</v>
      </c>
      <c r="BD169" s="379">
        <v>232913</v>
      </c>
      <c r="BE169" s="380">
        <v>66248</v>
      </c>
      <c r="BF169" s="380">
        <v>62055</v>
      </c>
      <c r="BG169" s="380">
        <v>52305</v>
      </c>
      <c r="BH169" s="380">
        <v>52305</v>
      </c>
      <c r="BI169" s="380">
        <v>0</v>
      </c>
      <c r="BJ169" s="380">
        <v>0</v>
      </c>
      <c r="BK169" s="380">
        <v>232913</v>
      </c>
      <c r="BL169" s="381">
        <v>41403</v>
      </c>
      <c r="BM169" s="380">
        <v>13801</v>
      </c>
      <c r="BN169" s="380">
        <v>13801</v>
      </c>
      <c r="BO169" s="380">
        <v>13801</v>
      </c>
      <c r="BP169" s="380">
        <v>0</v>
      </c>
      <c r="BQ169" s="380">
        <v>0</v>
      </c>
      <c r="BR169" s="380">
        <v>0</v>
      </c>
      <c r="BS169" s="380">
        <v>41403</v>
      </c>
      <c r="BT169" s="379">
        <v>214709</v>
      </c>
      <c r="BU169" s="380">
        <v>54848</v>
      </c>
      <c r="BV169" s="380">
        <v>54848</v>
      </c>
      <c r="BW169" s="380">
        <v>54848</v>
      </c>
      <c r="BX169" s="380">
        <v>50167</v>
      </c>
      <c r="BY169" s="380">
        <v>0</v>
      </c>
      <c r="BZ169" s="380">
        <v>0</v>
      </c>
      <c r="CA169" s="380">
        <v>214709</v>
      </c>
      <c r="CB169" s="381">
        <v>61195.043445102005</v>
      </c>
      <c r="CC169" s="380">
        <v>36880</v>
      </c>
      <c r="CD169" s="380">
        <v>24315</v>
      </c>
      <c r="CE169" s="380">
        <v>0</v>
      </c>
      <c r="CF169" s="380">
        <v>0</v>
      </c>
      <c r="CG169" s="380">
        <v>0</v>
      </c>
      <c r="CH169" s="380">
        <v>0</v>
      </c>
      <c r="CI169" s="380">
        <v>61195.043445102005</v>
      </c>
    </row>
    <row r="170" spans="1:87">
      <c r="A170" s="374">
        <v>34605</v>
      </c>
      <c r="B170" s="375" t="s">
        <v>522</v>
      </c>
      <c r="C170" s="381">
        <v>-932595</v>
      </c>
      <c r="D170" s="380">
        <v>-650161</v>
      </c>
      <c r="E170" s="380">
        <v>-528876</v>
      </c>
      <c r="F170" s="380">
        <v>-163695</v>
      </c>
      <c r="G170" s="380">
        <v>0</v>
      </c>
      <c r="H170" s="380">
        <v>0</v>
      </c>
      <c r="I170" s="380">
        <v>-2275327</v>
      </c>
      <c r="J170" s="446">
        <v>3814293</v>
      </c>
      <c r="K170" s="447">
        <v>4492798</v>
      </c>
      <c r="L170" s="447">
        <v>3260139</v>
      </c>
      <c r="M170" s="447">
        <v>3139773</v>
      </c>
      <c r="N170" s="447">
        <v>4686206</v>
      </c>
      <c r="O170" s="446">
        <v>334759.42140299996</v>
      </c>
      <c r="P170" s="447">
        <v>212899.13000000003</v>
      </c>
      <c r="Q170" s="447">
        <v>121860.29140299992</v>
      </c>
      <c r="R170" s="448">
        <v>6.2899999999999998E-2</v>
      </c>
      <c r="S170" s="449">
        <v>1.6062309999999999E-4</v>
      </c>
      <c r="T170" s="450">
        <v>3814293</v>
      </c>
      <c r="U170" s="450">
        <v>3384723.8473767894</v>
      </c>
      <c r="V170" s="451">
        <v>1.1269140916639722</v>
      </c>
      <c r="W170" s="451">
        <v>0.10581979340616332</v>
      </c>
      <c r="X170" s="379">
        <v>206476</v>
      </c>
      <c r="Y170" s="380">
        <v>51619</v>
      </c>
      <c r="Z170" s="380">
        <v>51619</v>
      </c>
      <c r="AA170" s="380">
        <v>51619</v>
      </c>
      <c r="AB170" s="380">
        <v>51619</v>
      </c>
      <c r="AC170" s="380">
        <v>0</v>
      </c>
      <c r="AD170" s="380">
        <v>0</v>
      </c>
      <c r="AE170" s="380">
        <v>206476</v>
      </c>
      <c r="AF170" s="381">
        <v>1110719</v>
      </c>
      <c r="AG170" s="381">
        <v>503077</v>
      </c>
      <c r="AH170" s="381">
        <v>386511</v>
      </c>
      <c r="AI170" s="381">
        <v>218885</v>
      </c>
      <c r="AJ170" s="381">
        <v>2246</v>
      </c>
      <c r="AK170" s="381">
        <v>0</v>
      </c>
      <c r="AL170" s="381">
        <v>0</v>
      </c>
      <c r="AM170" s="380">
        <v>1110719</v>
      </c>
      <c r="AN170" s="379">
        <v>305384</v>
      </c>
      <c r="AO170" s="380">
        <v>100773</v>
      </c>
      <c r="AP170" s="380">
        <v>100773</v>
      </c>
      <c r="AQ170" s="380">
        <v>51919</v>
      </c>
      <c r="AR170" s="380">
        <v>51919</v>
      </c>
      <c r="AS170" s="380">
        <v>0</v>
      </c>
      <c r="AT170" s="380">
        <v>0</v>
      </c>
      <c r="AU170" s="380">
        <v>305384</v>
      </c>
      <c r="AV170" s="381">
        <v>1735975</v>
      </c>
      <c r="AW170" s="380">
        <v>594054</v>
      </c>
      <c r="AX170" s="380">
        <v>429630</v>
      </c>
      <c r="AY170" s="380">
        <v>429630</v>
      </c>
      <c r="AZ170" s="380">
        <v>282661</v>
      </c>
      <c r="BA170" s="380">
        <v>0</v>
      </c>
      <c r="BB170" s="380">
        <v>0</v>
      </c>
      <c r="BC170" s="380">
        <v>1735975</v>
      </c>
      <c r="BD170" s="379">
        <v>40171</v>
      </c>
      <c r="BE170" s="380">
        <v>11426</v>
      </c>
      <c r="BF170" s="380">
        <v>10703</v>
      </c>
      <c r="BG170" s="380">
        <v>9021</v>
      </c>
      <c r="BH170" s="380">
        <v>9021</v>
      </c>
      <c r="BI170" s="380">
        <v>0</v>
      </c>
      <c r="BJ170" s="380">
        <v>0</v>
      </c>
      <c r="BK170" s="380">
        <v>40171</v>
      </c>
      <c r="BL170" s="381">
        <v>7140</v>
      </c>
      <c r="BM170" s="380">
        <v>2380</v>
      </c>
      <c r="BN170" s="380">
        <v>2380</v>
      </c>
      <c r="BO170" s="380">
        <v>2380</v>
      </c>
      <c r="BP170" s="380">
        <v>0</v>
      </c>
      <c r="BQ170" s="380">
        <v>0</v>
      </c>
      <c r="BR170" s="380">
        <v>0</v>
      </c>
      <c r="BS170" s="380">
        <v>7140</v>
      </c>
      <c r="BT170" s="379">
        <v>37032</v>
      </c>
      <c r="BU170" s="380">
        <v>9460</v>
      </c>
      <c r="BV170" s="380">
        <v>9460</v>
      </c>
      <c r="BW170" s="380">
        <v>9460</v>
      </c>
      <c r="BX170" s="380">
        <v>8652</v>
      </c>
      <c r="BY170" s="380">
        <v>0</v>
      </c>
      <c r="BZ170" s="380">
        <v>0</v>
      </c>
      <c r="CA170" s="380">
        <v>37032</v>
      </c>
      <c r="CB170" s="381">
        <v>10554.542294768999</v>
      </c>
      <c r="CC170" s="380">
        <v>6361</v>
      </c>
      <c r="CD170" s="380">
        <v>4194</v>
      </c>
      <c r="CE170" s="380">
        <v>0</v>
      </c>
      <c r="CF170" s="380">
        <v>0</v>
      </c>
      <c r="CG170" s="380">
        <v>0</v>
      </c>
      <c r="CH170" s="380">
        <v>0</v>
      </c>
      <c r="CI170" s="380">
        <v>10554.542294768999</v>
      </c>
    </row>
    <row r="171" spans="1:87">
      <c r="A171" s="374">
        <v>34700</v>
      </c>
      <c r="B171" s="375" t="s">
        <v>523</v>
      </c>
      <c r="C171" s="381">
        <v>-9136112</v>
      </c>
      <c r="D171" s="380">
        <v>-5874573</v>
      </c>
      <c r="E171" s="380">
        <v>-6524833</v>
      </c>
      <c r="F171" s="380">
        <v>-4124522</v>
      </c>
      <c r="G171" s="380">
        <v>0</v>
      </c>
      <c r="H171" s="380">
        <v>0</v>
      </c>
      <c r="I171" s="380">
        <v>-25660040</v>
      </c>
      <c r="J171" s="446">
        <v>71664399</v>
      </c>
      <c r="K171" s="447">
        <v>84412405</v>
      </c>
      <c r="L171" s="447">
        <v>61252738</v>
      </c>
      <c r="M171" s="447">
        <v>58991264</v>
      </c>
      <c r="N171" s="447">
        <v>88046236</v>
      </c>
      <c r="O171" s="446">
        <v>6289588.385892</v>
      </c>
      <c r="P171" s="447">
        <v>3443131.62</v>
      </c>
      <c r="Q171" s="447">
        <v>2846456.7658919999</v>
      </c>
      <c r="R171" s="448">
        <v>6.2899999999999998E-2</v>
      </c>
      <c r="S171" s="449">
        <v>3.0178484000000002E-3</v>
      </c>
      <c r="T171" s="450">
        <v>71664399</v>
      </c>
      <c r="U171" s="450">
        <v>54739771.383147858</v>
      </c>
      <c r="V171" s="451">
        <v>1.3091833814648073</v>
      </c>
      <c r="W171" s="451">
        <v>0.10581979340616332</v>
      </c>
      <c r="X171" s="379">
        <v>3247752</v>
      </c>
      <c r="Y171" s="380">
        <v>909578</v>
      </c>
      <c r="Z171" s="380">
        <v>909578</v>
      </c>
      <c r="AA171" s="380">
        <v>909578</v>
      </c>
      <c r="AB171" s="380">
        <v>519018</v>
      </c>
      <c r="AC171" s="380">
        <v>0</v>
      </c>
      <c r="AD171" s="380">
        <v>0</v>
      </c>
      <c r="AE171" s="380">
        <v>3247752</v>
      </c>
      <c r="AF171" s="381">
        <v>3147350</v>
      </c>
      <c r="AG171" s="381">
        <v>1005911</v>
      </c>
      <c r="AH171" s="381">
        <v>860757</v>
      </c>
      <c r="AI171" s="381">
        <v>640341</v>
      </c>
      <c r="AJ171" s="381">
        <v>640341</v>
      </c>
      <c r="AK171" s="381">
        <v>0</v>
      </c>
      <c r="AL171" s="381">
        <v>0</v>
      </c>
      <c r="AM171" s="380">
        <v>3147350</v>
      </c>
      <c r="AN171" s="379">
        <v>5737666</v>
      </c>
      <c r="AO171" s="380">
        <v>1893354</v>
      </c>
      <c r="AP171" s="380">
        <v>1893354</v>
      </c>
      <c r="AQ171" s="380">
        <v>975479</v>
      </c>
      <c r="AR171" s="380">
        <v>975479</v>
      </c>
      <c r="AS171" s="380">
        <v>0</v>
      </c>
      <c r="AT171" s="380">
        <v>0</v>
      </c>
      <c r="AU171" s="380">
        <v>5737666</v>
      </c>
      <c r="AV171" s="381">
        <v>32616155</v>
      </c>
      <c r="AW171" s="380">
        <v>11161310</v>
      </c>
      <c r="AX171" s="380">
        <v>8072054</v>
      </c>
      <c r="AY171" s="380">
        <v>8072054</v>
      </c>
      <c r="AZ171" s="380">
        <v>5310738</v>
      </c>
      <c r="BA171" s="380">
        <v>0</v>
      </c>
      <c r="BB171" s="380">
        <v>0</v>
      </c>
      <c r="BC171" s="380">
        <v>32616155</v>
      </c>
      <c r="BD171" s="379">
        <v>754752</v>
      </c>
      <c r="BE171" s="380">
        <v>214676</v>
      </c>
      <c r="BF171" s="380">
        <v>201088</v>
      </c>
      <c r="BG171" s="380">
        <v>169494</v>
      </c>
      <c r="BH171" s="380">
        <v>169494</v>
      </c>
      <c r="BI171" s="380">
        <v>0</v>
      </c>
      <c r="BJ171" s="380">
        <v>0</v>
      </c>
      <c r="BK171" s="380">
        <v>754752</v>
      </c>
      <c r="BL171" s="381">
        <v>134169</v>
      </c>
      <c r="BM171" s="380">
        <v>44723</v>
      </c>
      <c r="BN171" s="380">
        <v>44723</v>
      </c>
      <c r="BO171" s="380">
        <v>44723</v>
      </c>
      <c r="BP171" s="380">
        <v>0</v>
      </c>
      <c r="BQ171" s="380">
        <v>0</v>
      </c>
      <c r="BR171" s="380">
        <v>0</v>
      </c>
      <c r="BS171" s="380">
        <v>134169</v>
      </c>
      <c r="BT171" s="379">
        <v>695767</v>
      </c>
      <c r="BU171" s="380">
        <v>177734</v>
      </c>
      <c r="BV171" s="380">
        <v>177734</v>
      </c>
      <c r="BW171" s="380">
        <v>177734</v>
      </c>
      <c r="BX171" s="380">
        <v>162565</v>
      </c>
      <c r="BY171" s="380">
        <v>0</v>
      </c>
      <c r="BZ171" s="380">
        <v>0</v>
      </c>
      <c r="CA171" s="380">
        <v>695767</v>
      </c>
      <c r="CB171" s="381">
        <v>198302.78818551602</v>
      </c>
      <c r="CC171" s="380">
        <v>119509</v>
      </c>
      <c r="CD171" s="380">
        <v>78793</v>
      </c>
      <c r="CE171" s="380">
        <v>0</v>
      </c>
      <c r="CF171" s="380">
        <v>0</v>
      </c>
      <c r="CG171" s="380">
        <v>0</v>
      </c>
      <c r="CH171" s="380">
        <v>0</v>
      </c>
      <c r="CI171" s="380">
        <v>198302.78818551602</v>
      </c>
    </row>
    <row r="172" spans="1:87">
      <c r="A172" s="374">
        <v>34800</v>
      </c>
      <c r="B172" s="375" t="s">
        <v>524</v>
      </c>
      <c r="C172" s="381">
        <v>-1107547</v>
      </c>
      <c r="D172" s="380">
        <v>-814040</v>
      </c>
      <c r="E172" s="380">
        <v>-759957</v>
      </c>
      <c r="F172" s="380">
        <v>-384522</v>
      </c>
      <c r="G172" s="380">
        <v>0</v>
      </c>
      <c r="H172" s="380">
        <v>0</v>
      </c>
      <c r="I172" s="380">
        <v>-3066066</v>
      </c>
      <c r="J172" s="446">
        <v>7084315</v>
      </c>
      <c r="K172" s="447">
        <v>8344507</v>
      </c>
      <c r="L172" s="447">
        <v>6055081</v>
      </c>
      <c r="M172" s="447">
        <v>5831525</v>
      </c>
      <c r="N172" s="447">
        <v>8703726</v>
      </c>
      <c r="O172" s="446">
        <v>621751.208445</v>
      </c>
      <c r="P172" s="447">
        <v>400621.01999999996</v>
      </c>
      <c r="Q172" s="447">
        <v>221130.18844500004</v>
      </c>
      <c r="R172" s="448">
        <v>6.2899999999999998E-2</v>
      </c>
      <c r="S172" s="449">
        <v>2.9832650000000002E-4</v>
      </c>
      <c r="T172" s="450">
        <v>7084315</v>
      </c>
      <c r="U172" s="450">
        <v>6369173.6089030206</v>
      </c>
      <c r="V172" s="451">
        <v>1.1122816608574357</v>
      </c>
      <c r="W172" s="451">
        <v>0.10581979340616332</v>
      </c>
      <c r="X172" s="379">
        <v>308941</v>
      </c>
      <c r="Y172" s="380">
        <v>88156</v>
      </c>
      <c r="Z172" s="380">
        <v>73595</v>
      </c>
      <c r="AA172" s="380">
        <v>73595</v>
      </c>
      <c r="AB172" s="380">
        <v>73595</v>
      </c>
      <c r="AC172" s="380">
        <v>0</v>
      </c>
      <c r="AD172" s="380">
        <v>0</v>
      </c>
      <c r="AE172" s="380">
        <v>308941</v>
      </c>
      <c r="AF172" s="381">
        <v>828484</v>
      </c>
      <c r="AG172" s="381">
        <v>302084</v>
      </c>
      <c r="AH172" s="381">
        <v>302084</v>
      </c>
      <c r="AI172" s="381">
        <v>161931</v>
      </c>
      <c r="AJ172" s="381">
        <v>62385</v>
      </c>
      <c r="AK172" s="381">
        <v>0</v>
      </c>
      <c r="AL172" s="381">
        <v>0</v>
      </c>
      <c r="AM172" s="380">
        <v>828484</v>
      </c>
      <c r="AN172" s="379">
        <v>567191</v>
      </c>
      <c r="AO172" s="380">
        <v>187166</v>
      </c>
      <c r="AP172" s="380">
        <v>187166</v>
      </c>
      <c r="AQ172" s="380">
        <v>96430</v>
      </c>
      <c r="AR172" s="380">
        <v>96430</v>
      </c>
      <c r="AS172" s="380">
        <v>0</v>
      </c>
      <c r="AT172" s="380">
        <v>0</v>
      </c>
      <c r="AU172" s="380">
        <v>567191</v>
      </c>
      <c r="AV172" s="381">
        <v>3224239</v>
      </c>
      <c r="AW172" s="380">
        <v>1103341</v>
      </c>
      <c r="AX172" s="380">
        <v>797955</v>
      </c>
      <c r="AY172" s="380">
        <v>797955</v>
      </c>
      <c r="AZ172" s="380">
        <v>524988</v>
      </c>
      <c r="BA172" s="380">
        <v>0</v>
      </c>
      <c r="BB172" s="380">
        <v>0</v>
      </c>
      <c r="BC172" s="380">
        <v>3224239</v>
      </c>
      <c r="BD172" s="379">
        <v>74610</v>
      </c>
      <c r="BE172" s="380">
        <v>21222</v>
      </c>
      <c r="BF172" s="380">
        <v>19878</v>
      </c>
      <c r="BG172" s="380">
        <v>16755</v>
      </c>
      <c r="BH172" s="380">
        <v>16755</v>
      </c>
      <c r="BI172" s="380">
        <v>0</v>
      </c>
      <c r="BJ172" s="380">
        <v>0</v>
      </c>
      <c r="BK172" s="380">
        <v>74610</v>
      </c>
      <c r="BL172" s="381">
        <v>13263</v>
      </c>
      <c r="BM172" s="380">
        <v>4421</v>
      </c>
      <c r="BN172" s="380">
        <v>4421</v>
      </c>
      <c r="BO172" s="380">
        <v>4421</v>
      </c>
      <c r="BP172" s="380">
        <v>0</v>
      </c>
      <c r="BQ172" s="380">
        <v>0</v>
      </c>
      <c r="BR172" s="380">
        <v>0</v>
      </c>
      <c r="BS172" s="380">
        <v>13263</v>
      </c>
      <c r="BT172" s="379">
        <v>68779</v>
      </c>
      <c r="BU172" s="380">
        <v>17570</v>
      </c>
      <c r="BV172" s="380">
        <v>17570</v>
      </c>
      <c r="BW172" s="380">
        <v>17570</v>
      </c>
      <c r="BX172" s="380">
        <v>16070</v>
      </c>
      <c r="BY172" s="380">
        <v>0</v>
      </c>
      <c r="BZ172" s="380">
        <v>0</v>
      </c>
      <c r="CA172" s="380">
        <v>68779</v>
      </c>
      <c r="CB172" s="381">
        <v>19603.031331735001</v>
      </c>
      <c r="CC172" s="380">
        <v>11814</v>
      </c>
      <c r="CD172" s="380">
        <v>7789</v>
      </c>
      <c r="CE172" s="380">
        <v>0</v>
      </c>
      <c r="CF172" s="380">
        <v>0</v>
      </c>
      <c r="CG172" s="380">
        <v>0</v>
      </c>
      <c r="CH172" s="380">
        <v>0</v>
      </c>
      <c r="CI172" s="380">
        <v>19603.031331735001</v>
      </c>
    </row>
    <row r="173" spans="1:87">
      <c r="A173" s="374">
        <v>34900</v>
      </c>
      <c r="B173" s="375" t="s">
        <v>525</v>
      </c>
      <c r="C173" s="381">
        <v>-20851895</v>
      </c>
      <c r="D173" s="380">
        <v>-12742931</v>
      </c>
      <c r="E173" s="380">
        <v>-13426660</v>
      </c>
      <c r="F173" s="380">
        <v>-6861945</v>
      </c>
      <c r="G173" s="380">
        <v>0</v>
      </c>
      <c r="H173" s="380">
        <v>0</v>
      </c>
      <c r="I173" s="380">
        <v>-53883431</v>
      </c>
      <c r="J173" s="446">
        <v>152398029</v>
      </c>
      <c r="K173" s="447">
        <v>179507319</v>
      </c>
      <c r="L173" s="447">
        <v>130257098</v>
      </c>
      <c r="M173" s="447">
        <v>125447957</v>
      </c>
      <c r="N173" s="447">
        <v>187234849</v>
      </c>
      <c r="O173" s="446">
        <v>13375133.112474</v>
      </c>
      <c r="P173" s="447">
        <v>7644817.0899999999</v>
      </c>
      <c r="Q173" s="447">
        <v>5730316.0224740002</v>
      </c>
      <c r="R173" s="448">
        <v>6.2899999999999998E-2</v>
      </c>
      <c r="S173" s="449">
        <v>6.4176097999999997E-3</v>
      </c>
      <c r="T173" s="450">
        <v>152398029</v>
      </c>
      <c r="U173" s="450">
        <v>121539222.41653419</v>
      </c>
      <c r="V173" s="451">
        <v>1.2538999836423816</v>
      </c>
      <c r="W173" s="451">
        <v>0.10581979340616332</v>
      </c>
      <c r="X173" s="379">
        <v>6604256</v>
      </c>
      <c r="Y173" s="380">
        <v>1651064</v>
      </c>
      <c r="Z173" s="380">
        <v>1651064</v>
      </c>
      <c r="AA173" s="380">
        <v>1651064</v>
      </c>
      <c r="AB173" s="380">
        <v>1651064</v>
      </c>
      <c r="AC173" s="380">
        <v>0</v>
      </c>
      <c r="AD173" s="380">
        <v>0</v>
      </c>
      <c r="AE173" s="380">
        <v>6604256</v>
      </c>
      <c r="AF173" s="381">
        <v>5706782</v>
      </c>
      <c r="AG173" s="381">
        <v>3279404</v>
      </c>
      <c r="AH173" s="381">
        <v>1797593</v>
      </c>
      <c r="AI173" s="381">
        <v>629785</v>
      </c>
      <c r="AJ173" s="381">
        <v>0</v>
      </c>
      <c r="AK173" s="381">
        <v>0</v>
      </c>
      <c r="AL173" s="381">
        <v>0</v>
      </c>
      <c r="AM173" s="380">
        <v>5706782</v>
      </c>
      <c r="AN173" s="379">
        <v>12201442</v>
      </c>
      <c r="AO173" s="380">
        <v>4026314</v>
      </c>
      <c r="AP173" s="380">
        <v>4026314</v>
      </c>
      <c r="AQ173" s="380">
        <v>2074407</v>
      </c>
      <c r="AR173" s="380">
        <v>2074407</v>
      </c>
      <c r="AS173" s="380">
        <v>0</v>
      </c>
      <c r="AT173" s="380">
        <v>0</v>
      </c>
      <c r="AU173" s="380">
        <v>12201442</v>
      </c>
      <c r="AV173" s="381">
        <v>69359931</v>
      </c>
      <c r="AW173" s="380">
        <v>23735101</v>
      </c>
      <c r="AX173" s="380">
        <v>17165637</v>
      </c>
      <c r="AY173" s="380">
        <v>17165637</v>
      </c>
      <c r="AZ173" s="380">
        <v>11293557</v>
      </c>
      <c r="BA173" s="380">
        <v>0</v>
      </c>
      <c r="BB173" s="380">
        <v>0</v>
      </c>
      <c r="BC173" s="380">
        <v>69359931</v>
      </c>
      <c r="BD173" s="379">
        <v>1605017</v>
      </c>
      <c r="BE173" s="380">
        <v>456519</v>
      </c>
      <c r="BF173" s="380">
        <v>427624</v>
      </c>
      <c r="BG173" s="380">
        <v>360437</v>
      </c>
      <c r="BH173" s="380">
        <v>360437</v>
      </c>
      <c r="BI173" s="380">
        <v>0</v>
      </c>
      <c r="BJ173" s="380">
        <v>0</v>
      </c>
      <c r="BK173" s="380">
        <v>1605017</v>
      </c>
      <c r="BL173" s="381">
        <v>285315</v>
      </c>
      <c r="BM173" s="380">
        <v>95105</v>
      </c>
      <c r="BN173" s="380">
        <v>95105</v>
      </c>
      <c r="BO173" s="380">
        <v>95105</v>
      </c>
      <c r="BP173" s="380">
        <v>0</v>
      </c>
      <c r="BQ173" s="380">
        <v>0</v>
      </c>
      <c r="BR173" s="380">
        <v>0</v>
      </c>
      <c r="BS173" s="380">
        <v>285315</v>
      </c>
      <c r="BT173" s="379">
        <v>1479583</v>
      </c>
      <c r="BU173" s="380">
        <v>377960</v>
      </c>
      <c r="BV173" s="380">
        <v>377960</v>
      </c>
      <c r="BW173" s="380">
        <v>377960</v>
      </c>
      <c r="BX173" s="380">
        <v>345704</v>
      </c>
      <c r="BY173" s="380">
        <v>0</v>
      </c>
      <c r="BZ173" s="380">
        <v>0</v>
      </c>
      <c r="CA173" s="380">
        <v>1479583</v>
      </c>
      <c r="CB173" s="381">
        <v>421701.07578190201</v>
      </c>
      <c r="CC173" s="380">
        <v>254143</v>
      </c>
      <c r="CD173" s="380">
        <v>167558</v>
      </c>
      <c r="CE173" s="380">
        <v>0</v>
      </c>
      <c r="CF173" s="380">
        <v>0</v>
      </c>
      <c r="CG173" s="380">
        <v>0</v>
      </c>
      <c r="CH173" s="380">
        <v>0</v>
      </c>
      <c r="CI173" s="380">
        <v>421701.07578190201</v>
      </c>
    </row>
    <row r="174" spans="1:87">
      <c r="A174" s="374">
        <v>34901</v>
      </c>
      <c r="B174" s="375" t="s">
        <v>526</v>
      </c>
      <c r="C174" s="381">
        <v>-544475</v>
      </c>
      <c r="D174" s="380">
        <v>-311351</v>
      </c>
      <c r="E174" s="380">
        <v>-358005</v>
      </c>
      <c r="F174" s="380">
        <v>-210153</v>
      </c>
      <c r="G174" s="380">
        <v>0</v>
      </c>
      <c r="H174" s="380">
        <v>0</v>
      </c>
      <c r="I174" s="380">
        <v>-1423984</v>
      </c>
      <c r="J174" s="446">
        <v>4125080</v>
      </c>
      <c r="K174" s="447">
        <v>4858869</v>
      </c>
      <c r="L174" s="447">
        <v>3525774</v>
      </c>
      <c r="M174" s="447">
        <v>3395601</v>
      </c>
      <c r="N174" s="447">
        <v>5068036</v>
      </c>
      <c r="O174" s="446">
        <v>362035.472778</v>
      </c>
      <c r="P174" s="447">
        <v>198082.63</v>
      </c>
      <c r="Q174" s="447">
        <v>163952.84277799999</v>
      </c>
      <c r="R174" s="448">
        <v>6.2899999999999998E-2</v>
      </c>
      <c r="S174" s="449">
        <v>1.737106E-4</v>
      </c>
      <c r="T174" s="450">
        <v>4125080</v>
      </c>
      <c r="U174" s="450">
        <v>3149167.4085850557</v>
      </c>
      <c r="V174" s="451">
        <v>1.309895431012805</v>
      </c>
      <c r="W174" s="451">
        <v>0.10581979340616332</v>
      </c>
      <c r="X174" s="379">
        <v>227022</v>
      </c>
      <c r="Y174" s="380">
        <v>59954</v>
      </c>
      <c r="Z174" s="380">
        <v>59954</v>
      </c>
      <c r="AA174" s="380">
        <v>59954</v>
      </c>
      <c r="AB174" s="380">
        <v>47160</v>
      </c>
      <c r="AC174" s="380">
        <v>0</v>
      </c>
      <c r="AD174" s="380">
        <v>0</v>
      </c>
      <c r="AE174" s="380">
        <v>227022</v>
      </c>
      <c r="AF174" s="381">
        <v>168208</v>
      </c>
      <c r="AG174" s="381">
        <v>84090</v>
      </c>
      <c r="AH174" s="381">
        <v>30348</v>
      </c>
      <c r="AI174" s="381">
        <v>26885</v>
      </c>
      <c r="AJ174" s="381">
        <v>26885</v>
      </c>
      <c r="AK174" s="381">
        <v>0</v>
      </c>
      <c r="AL174" s="381">
        <v>0</v>
      </c>
      <c r="AM174" s="380">
        <v>168208</v>
      </c>
      <c r="AN174" s="379">
        <v>330266</v>
      </c>
      <c r="AO174" s="380">
        <v>108983</v>
      </c>
      <c r="AP174" s="380">
        <v>108983</v>
      </c>
      <c r="AQ174" s="380">
        <v>56150</v>
      </c>
      <c r="AR174" s="380">
        <v>56150</v>
      </c>
      <c r="AS174" s="380">
        <v>0</v>
      </c>
      <c r="AT174" s="380">
        <v>0</v>
      </c>
      <c r="AU174" s="380">
        <v>330266</v>
      </c>
      <c r="AV174" s="381">
        <v>1877421</v>
      </c>
      <c r="AW174" s="380">
        <v>642457</v>
      </c>
      <c r="AX174" s="380">
        <v>464636</v>
      </c>
      <c r="AY174" s="380">
        <v>464636</v>
      </c>
      <c r="AZ174" s="380">
        <v>305692</v>
      </c>
      <c r="BA174" s="380">
        <v>0</v>
      </c>
      <c r="BB174" s="380">
        <v>0</v>
      </c>
      <c r="BC174" s="380">
        <v>1877421</v>
      </c>
      <c r="BD174" s="379">
        <v>43444</v>
      </c>
      <c r="BE174" s="380">
        <v>12357</v>
      </c>
      <c r="BF174" s="380">
        <v>11575</v>
      </c>
      <c r="BG174" s="380">
        <v>9756</v>
      </c>
      <c r="BH174" s="380">
        <v>9756</v>
      </c>
      <c r="BI174" s="380">
        <v>0</v>
      </c>
      <c r="BJ174" s="380">
        <v>0</v>
      </c>
      <c r="BK174" s="380">
        <v>43444</v>
      </c>
      <c r="BL174" s="381">
        <v>7722</v>
      </c>
      <c r="BM174" s="380">
        <v>2574</v>
      </c>
      <c r="BN174" s="380">
        <v>2574</v>
      </c>
      <c r="BO174" s="380">
        <v>2574</v>
      </c>
      <c r="BP174" s="380">
        <v>0</v>
      </c>
      <c r="BQ174" s="380">
        <v>0</v>
      </c>
      <c r="BR174" s="380">
        <v>0</v>
      </c>
      <c r="BS174" s="380">
        <v>7722</v>
      </c>
      <c r="BT174" s="379">
        <v>40049</v>
      </c>
      <c r="BU174" s="380">
        <v>10231</v>
      </c>
      <c r="BV174" s="380">
        <v>10231</v>
      </c>
      <c r="BW174" s="380">
        <v>10231</v>
      </c>
      <c r="BX174" s="380">
        <v>9357</v>
      </c>
      <c r="BY174" s="380">
        <v>0</v>
      </c>
      <c r="BZ174" s="380">
        <v>0</v>
      </c>
      <c r="CA174" s="380">
        <v>40049</v>
      </c>
      <c r="CB174" s="381">
        <v>11414.521788894001</v>
      </c>
      <c r="CC174" s="380">
        <v>6879</v>
      </c>
      <c r="CD174" s="380">
        <v>4535</v>
      </c>
      <c r="CE174" s="380">
        <v>0</v>
      </c>
      <c r="CF174" s="380">
        <v>0</v>
      </c>
      <c r="CG174" s="380">
        <v>0</v>
      </c>
      <c r="CH174" s="380">
        <v>0</v>
      </c>
      <c r="CI174" s="380">
        <v>11414.521788894001</v>
      </c>
    </row>
    <row r="175" spans="1:87">
      <c r="A175" s="374">
        <v>34903</v>
      </c>
      <c r="B175" s="375" t="s">
        <v>527</v>
      </c>
      <c r="C175" s="381">
        <v>-11762</v>
      </c>
      <c r="D175" s="380">
        <v>14329</v>
      </c>
      <c r="E175" s="380">
        <v>26799</v>
      </c>
      <c r="F175" s="380">
        <v>22734</v>
      </c>
      <c r="G175" s="380">
        <v>0</v>
      </c>
      <c r="H175" s="380">
        <v>0</v>
      </c>
      <c r="I175" s="380">
        <v>52100</v>
      </c>
      <c r="J175" s="446">
        <v>314128</v>
      </c>
      <c r="K175" s="447">
        <v>370007</v>
      </c>
      <c r="L175" s="447">
        <v>268490</v>
      </c>
      <c r="M175" s="447">
        <v>258578</v>
      </c>
      <c r="N175" s="447">
        <v>385935</v>
      </c>
      <c r="O175" s="446">
        <v>27569.288465999998</v>
      </c>
      <c r="P175" s="447">
        <v>31750.750000000004</v>
      </c>
      <c r="Q175" s="447">
        <v>-4181.4615340000055</v>
      </c>
      <c r="R175" s="448">
        <v>6.2899999999999998E-2</v>
      </c>
      <c r="S175" s="449">
        <v>1.32282E-5</v>
      </c>
      <c r="T175" s="450">
        <v>314128</v>
      </c>
      <c r="U175" s="450">
        <v>504781.39904610498</v>
      </c>
      <c r="V175" s="451">
        <v>0.62230502271599875</v>
      </c>
      <c r="W175" s="451">
        <v>0.10581979340616332</v>
      </c>
      <c r="X175" s="379">
        <v>210021</v>
      </c>
      <c r="Y175" s="380">
        <v>56580</v>
      </c>
      <c r="Z175" s="380">
        <v>56580</v>
      </c>
      <c r="AA175" s="380">
        <v>56580</v>
      </c>
      <c r="AB175" s="380">
        <v>40281</v>
      </c>
      <c r="AC175" s="380">
        <v>0</v>
      </c>
      <c r="AD175" s="380">
        <v>0</v>
      </c>
      <c r="AE175" s="380">
        <v>210021</v>
      </c>
      <c r="AF175" s="381">
        <v>45005</v>
      </c>
      <c r="AG175" s="381">
        <v>28718</v>
      </c>
      <c r="AH175" s="381">
        <v>16287</v>
      </c>
      <c r="AI175" s="381">
        <v>0</v>
      </c>
      <c r="AJ175" s="381">
        <v>0</v>
      </c>
      <c r="AK175" s="381">
        <v>0</v>
      </c>
      <c r="AL175" s="381">
        <v>0</v>
      </c>
      <c r="AM175" s="380">
        <v>45005</v>
      </c>
      <c r="AN175" s="379">
        <v>25150</v>
      </c>
      <c r="AO175" s="380">
        <v>8299</v>
      </c>
      <c r="AP175" s="380">
        <v>8299</v>
      </c>
      <c r="AQ175" s="380">
        <v>4276</v>
      </c>
      <c r="AR175" s="380">
        <v>4276</v>
      </c>
      <c r="AS175" s="380">
        <v>0</v>
      </c>
      <c r="AT175" s="380">
        <v>0</v>
      </c>
      <c r="AU175" s="380">
        <v>25150</v>
      </c>
      <c r="AV175" s="381">
        <v>142967</v>
      </c>
      <c r="AW175" s="380">
        <v>48924</v>
      </c>
      <c r="AX175" s="380">
        <v>35382</v>
      </c>
      <c r="AY175" s="380">
        <v>35382</v>
      </c>
      <c r="AZ175" s="380">
        <v>23279</v>
      </c>
      <c r="BA175" s="380">
        <v>0</v>
      </c>
      <c r="BB175" s="380">
        <v>0</v>
      </c>
      <c r="BC175" s="380">
        <v>142967</v>
      </c>
      <c r="BD175" s="379">
        <v>3308</v>
      </c>
      <c r="BE175" s="380">
        <v>941</v>
      </c>
      <c r="BF175" s="380">
        <v>881</v>
      </c>
      <c r="BG175" s="380">
        <v>743</v>
      </c>
      <c r="BH175" s="380">
        <v>743</v>
      </c>
      <c r="BI175" s="380">
        <v>0</v>
      </c>
      <c r="BJ175" s="380">
        <v>0</v>
      </c>
      <c r="BK175" s="380">
        <v>3308</v>
      </c>
      <c r="BL175" s="381">
        <v>588</v>
      </c>
      <c r="BM175" s="380">
        <v>196</v>
      </c>
      <c r="BN175" s="380">
        <v>196</v>
      </c>
      <c r="BO175" s="380">
        <v>196</v>
      </c>
      <c r="BP175" s="380">
        <v>0</v>
      </c>
      <c r="BQ175" s="380">
        <v>0</v>
      </c>
      <c r="BR175" s="380">
        <v>0</v>
      </c>
      <c r="BS175" s="380">
        <v>588</v>
      </c>
      <c r="BT175" s="379">
        <v>3050</v>
      </c>
      <c r="BU175" s="380">
        <v>779</v>
      </c>
      <c r="BV175" s="380">
        <v>779</v>
      </c>
      <c r="BW175" s="380">
        <v>779</v>
      </c>
      <c r="BX175" s="380">
        <v>713</v>
      </c>
      <c r="BY175" s="380">
        <v>0</v>
      </c>
      <c r="BZ175" s="380">
        <v>0</v>
      </c>
      <c r="CA175" s="380">
        <v>3050</v>
      </c>
      <c r="CB175" s="381">
        <v>869.22488971799999</v>
      </c>
      <c r="CC175" s="380">
        <v>524</v>
      </c>
      <c r="CD175" s="380">
        <v>345</v>
      </c>
      <c r="CE175" s="380">
        <v>0</v>
      </c>
      <c r="CF175" s="380">
        <v>0</v>
      </c>
      <c r="CG175" s="380">
        <v>0</v>
      </c>
      <c r="CH175" s="380">
        <v>0</v>
      </c>
      <c r="CI175" s="380">
        <v>869.22488971799999</v>
      </c>
    </row>
    <row r="176" spans="1:87">
      <c r="A176" s="374">
        <v>34905</v>
      </c>
      <c r="B176" s="375" t="s">
        <v>528</v>
      </c>
      <c r="C176" s="381">
        <v>-1842485</v>
      </c>
      <c r="D176" s="380">
        <v>-1285952</v>
      </c>
      <c r="E176" s="380">
        <v>-1402939</v>
      </c>
      <c r="F176" s="380">
        <v>-910816</v>
      </c>
      <c r="G176" s="380">
        <v>0</v>
      </c>
      <c r="H176" s="380">
        <v>0</v>
      </c>
      <c r="I176" s="380">
        <v>-5442192</v>
      </c>
      <c r="J176" s="446">
        <v>13520011</v>
      </c>
      <c r="K176" s="447">
        <v>15925016</v>
      </c>
      <c r="L176" s="447">
        <v>11555776</v>
      </c>
      <c r="M176" s="447">
        <v>11129132</v>
      </c>
      <c r="N176" s="447">
        <v>16610564</v>
      </c>
      <c r="O176" s="446">
        <v>1186576.698483</v>
      </c>
      <c r="P176" s="447">
        <v>691351.8</v>
      </c>
      <c r="Q176" s="447">
        <v>495224.898483</v>
      </c>
      <c r="R176" s="448">
        <v>6.2899999999999998E-2</v>
      </c>
      <c r="S176" s="449">
        <v>5.6933910000000001E-4</v>
      </c>
      <c r="T176" s="450">
        <v>13520011</v>
      </c>
      <c r="U176" s="450">
        <v>10991284.578696344</v>
      </c>
      <c r="V176" s="451">
        <v>1.2300665043469909</v>
      </c>
      <c r="W176" s="451">
        <v>0.10581979340616332</v>
      </c>
      <c r="X176" s="379">
        <v>134581</v>
      </c>
      <c r="Y176" s="380">
        <v>65791</v>
      </c>
      <c r="Z176" s="380">
        <v>34395</v>
      </c>
      <c r="AA176" s="380">
        <v>34395</v>
      </c>
      <c r="AB176" s="380">
        <v>0</v>
      </c>
      <c r="AC176" s="380">
        <v>0</v>
      </c>
      <c r="AD176" s="380">
        <v>0</v>
      </c>
      <c r="AE176" s="380">
        <v>134581</v>
      </c>
      <c r="AF176" s="381">
        <v>716878</v>
      </c>
      <c r="AG176" s="381">
        <v>202856</v>
      </c>
      <c r="AH176" s="381">
        <v>202856</v>
      </c>
      <c r="AI176" s="381">
        <v>155583</v>
      </c>
      <c r="AJ176" s="381">
        <v>155583</v>
      </c>
      <c r="AK176" s="381">
        <v>0</v>
      </c>
      <c r="AL176" s="381">
        <v>0</v>
      </c>
      <c r="AM176" s="380">
        <v>716878</v>
      </c>
      <c r="AN176" s="379">
        <v>1082453</v>
      </c>
      <c r="AO176" s="380">
        <v>357195</v>
      </c>
      <c r="AP176" s="380">
        <v>357195</v>
      </c>
      <c r="AQ176" s="380">
        <v>184031</v>
      </c>
      <c r="AR176" s="380">
        <v>184031</v>
      </c>
      <c r="AS176" s="380">
        <v>0</v>
      </c>
      <c r="AT176" s="380">
        <v>0</v>
      </c>
      <c r="AU176" s="380">
        <v>1082453</v>
      </c>
      <c r="AV176" s="381">
        <v>6153275</v>
      </c>
      <c r="AW176" s="380">
        <v>2105663</v>
      </c>
      <c r="AX176" s="380">
        <v>1522852</v>
      </c>
      <c r="AY176" s="380">
        <v>1522852</v>
      </c>
      <c r="AZ176" s="380">
        <v>1001909</v>
      </c>
      <c r="BA176" s="380">
        <v>0</v>
      </c>
      <c r="BB176" s="380">
        <v>0</v>
      </c>
      <c r="BC176" s="380">
        <v>6153275</v>
      </c>
      <c r="BD176" s="379">
        <v>142389</v>
      </c>
      <c r="BE176" s="380">
        <v>40500</v>
      </c>
      <c r="BF176" s="380">
        <v>37937</v>
      </c>
      <c r="BG176" s="380">
        <v>31976</v>
      </c>
      <c r="BH176" s="380">
        <v>31976</v>
      </c>
      <c r="BI176" s="380">
        <v>0</v>
      </c>
      <c r="BJ176" s="380">
        <v>0</v>
      </c>
      <c r="BK176" s="380">
        <v>142389</v>
      </c>
      <c r="BL176" s="381">
        <v>25311</v>
      </c>
      <c r="BM176" s="380">
        <v>8437</v>
      </c>
      <c r="BN176" s="380">
        <v>8437</v>
      </c>
      <c r="BO176" s="380">
        <v>8437</v>
      </c>
      <c r="BP176" s="380">
        <v>0</v>
      </c>
      <c r="BQ176" s="380">
        <v>0</v>
      </c>
      <c r="BR176" s="380">
        <v>0</v>
      </c>
      <c r="BS176" s="380">
        <v>25311</v>
      </c>
      <c r="BT176" s="379">
        <v>131261</v>
      </c>
      <c r="BU176" s="380">
        <v>33531</v>
      </c>
      <c r="BV176" s="380">
        <v>33531</v>
      </c>
      <c r="BW176" s="380">
        <v>33531</v>
      </c>
      <c r="BX176" s="380">
        <v>30669</v>
      </c>
      <c r="BY176" s="380">
        <v>0</v>
      </c>
      <c r="BZ176" s="380">
        <v>0</v>
      </c>
      <c r="CA176" s="380">
        <v>131261</v>
      </c>
      <c r="CB176" s="381">
        <v>37411.266567609004</v>
      </c>
      <c r="CC176" s="380">
        <v>22546</v>
      </c>
      <c r="CD176" s="380">
        <v>14865</v>
      </c>
      <c r="CE176" s="380">
        <v>0</v>
      </c>
      <c r="CF176" s="380">
        <v>0</v>
      </c>
      <c r="CG176" s="380">
        <v>0</v>
      </c>
      <c r="CH176" s="380">
        <v>0</v>
      </c>
      <c r="CI176" s="380">
        <v>37411.266567609004</v>
      </c>
    </row>
    <row r="177" spans="1:87">
      <c r="A177" s="374">
        <v>34910</v>
      </c>
      <c r="B177" s="375" t="s">
        <v>529</v>
      </c>
      <c r="C177" s="381">
        <v>-6249929</v>
      </c>
      <c r="D177" s="380">
        <v>-3846978</v>
      </c>
      <c r="E177" s="380">
        <v>-4012367</v>
      </c>
      <c r="F177" s="380">
        <v>-2167746</v>
      </c>
      <c r="G177" s="380">
        <v>0</v>
      </c>
      <c r="H177" s="380">
        <v>0</v>
      </c>
      <c r="I177" s="380">
        <v>-16277020</v>
      </c>
      <c r="J177" s="446">
        <v>49607774</v>
      </c>
      <c r="K177" s="447">
        <v>58432242</v>
      </c>
      <c r="L177" s="447">
        <v>42400579</v>
      </c>
      <c r="M177" s="447">
        <v>40835134</v>
      </c>
      <c r="N177" s="447">
        <v>60947666</v>
      </c>
      <c r="O177" s="446">
        <v>4353800.2984890006</v>
      </c>
      <c r="P177" s="447">
        <v>2333231.46</v>
      </c>
      <c r="Q177" s="447">
        <v>2020568.8384890007</v>
      </c>
      <c r="R177" s="448">
        <v>6.2899999999999998E-2</v>
      </c>
      <c r="S177" s="449">
        <v>2.0890253000000001E-3</v>
      </c>
      <c r="T177" s="450">
        <v>49607774</v>
      </c>
      <c r="U177" s="450">
        <v>37094299.841017492</v>
      </c>
      <c r="V177" s="451">
        <v>1.3373422389050076</v>
      </c>
      <c r="W177" s="451">
        <v>0.10581979340616332</v>
      </c>
      <c r="X177" s="379">
        <v>2675303</v>
      </c>
      <c r="Y177" s="380">
        <v>690647</v>
      </c>
      <c r="Z177" s="380">
        <v>690647</v>
      </c>
      <c r="AA177" s="380">
        <v>690647</v>
      </c>
      <c r="AB177" s="380">
        <v>603362</v>
      </c>
      <c r="AC177" s="380">
        <v>0</v>
      </c>
      <c r="AD177" s="380">
        <v>0</v>
      </c>
      <c r="AE177" s="380">
        <v>2675303</v>
      </c>
      <c r="AF177" s="381">
        <v>1120342</v>
      </c>
      <c r="AG177" s="381">
        <v>683029</v>
      </c>
      <c r="AH177" s="381">
        <v>437313</v>
      </c>
      <c r="AI177" s="381">
        <v>0</v>
      </c>
      <c r="AJ177" s="381">
        <v>0</v>
      </c>
      <c r="AK177" s="381">
        <v>0</v>
      </c>
      <c r="AL177" s="381">
        <v>0</v>
      </c>
      <c r="AM177" s="380">
        <v>1120342</v>
      </c>
      <c r="AN177" s="379">
        <v>3971747</v>
      </c>
      <c r="AO177" s="380">
        <v>1310624</v>
      </c>
      <c r="AP177" s="380">
        <v>1310624</v>
      </c>
      <c r="AQ177" s="380">
        <v>675250</v>
      </c>
      <c r="AR177" s="380">
        <v>675250</v>
      </c>
      <c r="AS177" s="380">
        <v>0</v>
      </c>
      <c r="AT177" s="380">
        <v>0</v>
      </c>
      <c r="AU177" s="380">
        <v>3971747</v>
      </c>
      <c r="AV177" s="381">
        <v>22577666</v>
      </c>
      <c r="AW177" s="380">
        <v>7726120</v>
      </c>
      <c r="AX177" s="380">
        <v>5587664</v>
      </c>
      <c r="AY177" s="380">
        <v>5587664</v>
      </c>
      <c r="AZ177" s="380">
        <v>3676217</v>
      </c>
      <c r="BA177" s="380">
        <v>0</v>
      </c>
      <c r="BB177" s="380">
        <v>0</v>
      </c>
      <c r="BC177" s="380">
        <v>22577666</v>
      </c>
      <c r="BD177" s="379">
        <v>522456</v>
      </c>
      <c r="BE177" s="380">
        <v>148604</v>
      </c>
      <c r="BF177" s="380">
        <v>139198</v>
      </c>
      <c r="BG177" s="380">
        <v>117327</v>
      </c>
      <c r="BH177" s="380">
        <v>117327</v>
      </c>
      <c r="BI177" s="380">
        <v>0</v>
      </c>
      <c r="BJ177" s="380">
        <v>0</v>
      </c>
      <c r="BK177" s="380">
        <v>522456</v>
      </c>
      <c r="BL177" s="381">
        <v>92874</v>
      </c>
      <c r="BM177" s="380">
        <v>30958</v>
      </c>
      <c r="BN177" s="380">
        <v>30958</v>
      </c>
      <c r="BO177" s="380">
        <v>30958</v>
      </c>
      <c r="BP177" s="380">
        <v>0</v>
      </c>
      <c r="BQ177" s="380">
        <v>0</v>
      </c>
      <c r="BR177" s="380">
        <v>0</v>
      </c>
      <c r="BS177" s="380">
        <v>92874</v>
      </c>
      <c r="BT177" s="379">
        <v>481626</v>
      </c>
      <c r="BU177" s="380">
        <v>123031</v>
      </c>
      <c r="BV177" s="380">
        <v>123031</v>
      </c>
      <c r="BW177" s="380">
        <v>123031</v>
      </c>
      <c r="BX177" s="380">
        <v>112532</v>
      </c>
      <c r="BY177" s="380">
        <v>0</v>
      </c>
      <c r="BZ177" s="380">
        <v>0</v>
      </c>
      <c r="CA177" s="380">
        <v>481626</v>
      </c>
      <c r="CB177" s="381">
        <v>137269.831572747</v>
      </c>
      <c r="CC177" s="380">
        <v>82727</v>
      </c>
      <c r="CD177" s="380">
        <v>54543</v>
      </c>
      <c r="CE177" s="380">
        <v>0</v>
      </c>
      <c r="CF177" s="380">
        <v>0</v>
      </c>
      <c r="CG177" s="380">
        <v>0</v>
      </c>
      <c r="CH177" s="380">
        <v>0</v>
      </c>
      <c r="CI177" s="380">
        <v>137269.831572747</v>
      </c>
    </row>
    <row r="178" spans="1:87">
      <c r="A178" s="374">
        <v>35000</v>
      </c>
      <c r="B178" s="375" t="s">
        <v>530</v>
      </c>
      <c r="C178" s="381">
        <v>-4323110</v>
      </c>
      <c r="D178" s="380">
        <v>-2775731</v>
      </c>
      <c r="E178" s="380">
        <v>-3173923</v>
      </c>
      <c r="F178" s="380">
        <v>-1876938</v>
      </c>
      <c r="G178" s="380">
        <v>0</v>
      </c>
      <c r="H178" s="380">
        <v>0</v>
      </c>
      <c r="I178" s="380">
        <v>-12149702</v>
      </c>
      <c r="J178" s="446">
        <v>31108822</v>
      </c>
      <c r="K178" s="447">
        <v>36642608</v>
      </c>
      <c r="L178" s="447">
        <v>26589221</v>
      </c>
      <c r="M178" s="447">
        <v>25607537</v>
      </c>
      <c r="N178" s="447">
        <v>38220020</v>
      </c>
      <c r="O178" s="446">
        <v>2730249.4816440004</v>
      </c>
      <c r="P178" s="447">
        <v>1580112.75</v>
      </c>
      <c r="Q178" s="447">
        <v>1150136.7316440004</v>
      </c>
      <c r="R178" s="448">
        <v>6.2899999999999998E-2</v>
      </c>
      <c r="S178" s="449">
        <v>1.3100188000000001E-3</v>
      </c>
      <c r="T178" s="450">
        <v>31108822</v>
      </c>
      <c r="U178" s="450">
        <v>25121029.411764707</v>
      </c>
      <c r="V178" s="451">
        <v>1.2383577714944709</v>
      </c>
      <c r="W178" s="451">
        <v>0.10581979340616332</v>
      </c>
      <c r="X178" s="379">
        <v>373692</v>
      </c>
      <c r="Y178" s="380">
        <v>103543</v>
      </c>
      <c r="Z178" s="380">
        <v>103543</v>
      </c>
      <c r="AA178" s="380">
        <v>83303</v>
      </c>
      <c r="AB178" s="380">
        <v>83303</v>
      </c>
      <c r="AC178" s="380">
        <v>0</v>
      </c>
      <c r="AD178" s="380">
        <v>0</v>
      </c>
      <c r="AE178" s="380">
        <v>373692</v>
      </c>
      <c r="AF178" s="381">
        <v>1341035</v>
      </c>
      <c r="AG178" s="381">
        <v>502572</v>
      </c>
      <c r="AH178" s="381">
        <v>307986</v>
      </c>
      <c r="AI178" s="381">
        <v>307986</v>
      </c>
      <c r="AJ178" s="381">
        <v>222491</v>
      </c>
      <c r="AK178" s="381">
        <v>0</v>
      </c>
      <c r="AL178" s="381">
        <v>0</v>
      </c>
      <c r="AM178" s="380">
        <v>1341035</v>
      </c>
      <c r="AN178" s="379">
        <v>2490665</v>
      </c>
      <c r="AO178" s="380">
        <v>821887</v>
      </c>
      <c r="AP178" s="380">
        <v>821887</v>
      </c>
      <c r="AQ178" s="380">
        <v>423446</v>
      </c>
      <c r="AR178" s="380">
        <v>423446</v>
      </c>
      <c r="AS178" s="380">
        <v>0</v>
      </c>
      <c r="AT178" s="380">
        <v>0</v>
      </c>
      <c r="AU178" s="380">
        <v>2490665</v>
      </c>
      <c r="AV178" s="381">
        <v>14158358</v>
      </c>
      <c r="AW178" s="380">
        <v>4845017</v>
      </c>
      <c r="AX178" s="380">
        <v>3504000</v>
      </c>
      <c r="AY178" s="380">
        <v>3504000</v>
      </c>
      <c r="AZ178" s="380">
        <v>2305340</v>
      </c>
      <c r="BA178" s="380">
        <v>0</v>
      </c>
      <c r="BB178" s="380">
        <v>0</v>
      </c>
      <c r="BC178" s="380">
        <v>14158358</v>
      </c>
      <c r="BD178" s="379">
        <v>327631</v>
      </c>
      <c r="BE178" s="380">
        <v>93189</v>
      </c>
      <c r="BF178" s="380">
        <v>87290</v>
      </c>
      <c r="BG178" s="380">
        <v>73576</v>
      </c>
      <c r="BH178" s="380">
        <v>73576</v>
      </c>
      <c r="BI178" s="380">
        <v>0</v>
      </c>
      <c r="BJ178" s="380">
        <v>0</v>
      </c>
      <c r="BK178" s="380">
        <v>327631</v>
      </c>
      <c r="BL178" s="381">
        <v>58242</v>
      </c>
      <c r="BM178" s="380">
        <v>19414</v>
      </c>
      <c r="BN178" s="380">
        <v>19414</v>
      </c>
      <c r="BO178" s="380">
        <v>19414</v>
      </c>
      <c r="BP178" s="380">
        <v>0</v>
      </c>
      <c r="BQ178" s="380">
        <v>0</v>
      </c>
      <c r="BR178" s="380">
        <v>0</v>
      </c>
      <c r="BS178" s="380">
        <v>58242</v>
      </c>
      <c r="BT178" s="379">
        <v>302026</v>
      </c>
      <c r="BU178" s="380">
        <v>77152</v>
      </c>
      <c r="BV178" s="380">
        <v>77152</v>
      </c>
      <c r="BW178" s="380">
        <v>77152</v>
      </c>
      <c r="BX178" s="380">
        <v>70568</v>
      </c>
      <c r="BY178" s="380">
        <v>0</v>
      </c>
      <c r="BZ178" s="380">
        <v>0</v>
      </c>
      <c r="CA178" s="380">
        <v>302026</v>
      </c>
      <c r="CB178" s="381">
        <v>86081.322247812001</v>
      </c>
      <c r="CC178" s="380">
        <v>51878</v>
      </c>
      <c r="CD178" s="380">
        <v>34203</v>
      </c>
      <c r="CE178" s="380">
        <v>0</v>
      </c>
      <c r="CF178" s="380">
        <v>0</v>
      </c>
      <c r="CG178" s="380">
        <v>0</v>
      </c>
      <c r="CH178" s="380">
        <v>0</v>
      </c>
      <c r="CI178" s="380">
        <v>86081.322247812001</v>
      </c>
    </row>
    <row r="179" spans="1:87">
      <c r="A179" s="374">
        <v>35005</v>
      </c>
      <c r="B179" s="375" t="s">
        <v>531</v>
      </c>
      <c r="C179" s="381">
        <v>-1976650</v>
      </c>
      <c r="D179" s="380">
        <v>-1554837</v>
      </c>
      <c r="E179" s="380">
        <v>-1589683</v>
      </c>
      <c r="F179" s="380">
        <v>-758886</v>
      </c>
      <c r="G179" s="380">
        <v>0</v>
      </c>
      <c r="H179" s="380">
        <v>0</v>
      </c>
      <c r="I179" s="380">
        <v>-5880056</v>
      </c>
      <c r="J179" s="446">
        <v>12335969</v>
      </c>
      <c r="K179" s="447">
        <v>14530351</v>
      </c>
      <c r="L179" s="447">
        <v>10543756</v>
      </c>
      <c r="M179" s="447">
        <v>10154476</v>
      </c>
      <c r="N179" s="447">
        <v>15155861</v>
      </c>
      <c r="O179" s="446">
        <v>1082659.892553</v>
      </c>
      <c r="P179" s="447">
        <v>680566.71</v>
      </c>
      <c r="Q179" s="447">
        <v>402093.18255300005</v>
      </c>
      <c r="R179" s="448">
        <v>6.2899999999999998E-2</v>
      </c>
      <c r="S179" s="449">
        <v>5.1947810000000001E-4</v>
      </c>
      <c r="T179" s="450">
        <v>12335969</v>
      </c>
      <c r="U179" s="450">
        <v>10819820.508744039</v>
      </c>
      <c r="V179" s="451">
        <v>1.1401269540498093</v>
      </c>
      <c r="W179" s="451">
        <v>0.10581979340616332</v>
      </c>
      <c r="X179" s="379">
        <v>180987</v>
      </c>
      <c r="Y179" s="380">
        <v>131217</v>
      </c>
      <c r="Z179" s="380">
        <v>16590</v>
      </c>
      <c r="AA179" s="380">
        <v>16590</v>
      </c>
      <c r="AB179" s="380">
        <v>16590</v>
      </c>
      <c r="AC179" s="380">
        <v>0</v>
      </c>
      <c r="AD179" s="380">
        <v>0</v>
      </c>
      <c r="AE179" s="380">
        <v>180987</v>
      </c>
      <c r="AF179" s="381">
        <v>1626762</v>
      </c>
      <c r="AG179" s="381">
        <v>551802</v>
      </c>
      <c r="AH179" s="381">
        <v>551802</v>
      </c>
      <c r="AI179" s="381">
        <v>436774</v>
      </c>
      <c r="AJ179" s="381">
        <v>86384</v>
      </c>
      <c r="AK179" s="381">
        <v>0</v>
      </c>
      <c r="AL179" s="381">
        <v>0</v>
      </c>
      <c r="AM179" s="380">
        <v>1626762</v>
      </c>
      <c r="AN179" s="379">
        <v>987655</v>
      </c>
      <c r="AO179" s="380">
        <v>325913</v>
      </c>
      <c r="AP179" s="380">
        <v>325913</v>
      </c>
      <c r="AQ179" s="380">
        <v>167914</v>
      </c>
      <c r="AR179" s="380">
        <v>167914</v>
      </c>
      <c r="AS179" s="380">
        <v>0</v>
      </c>
      <c r="AT179" s="380">
        <v>0</v>
      </c>
      <c r="AU179" s="380">
        <v>987655</v>
      </c>
      <c r="AV179" s="381">
        <v>5614390</v>
      </c>
      <c r="AW179" s="380">
        <v>1921255</v>
      </c>
      <c r="AX179" s="380">
        <v>1389485</v>
      </c>
      <c r="AY179" s="380">
        <v>1389485</v>
      </c>
      <c r="AZ179" s="380">
        <v>914165</v>
      </c>
      <c r="BA179" s="380">
        <v>0</v>
      </c>
      <c r="BB179" s="380">
        <v>0</v>
      </c>
      <c r="BC179" s="380">
        <v>5614390</v>
      </c>
      <c r="BD179" s="379">
        <v>129919</v>
      </c>
      <c r="BE179" s="380">
        <v>36953</v>
      </c>
      <c r="BF179" s="380">
        <v>34614</v>
      </c>
      <c r="BG179" s="380">
        <v>29176</v>
      </c>
      <c r="BH179" s="380">
        <v>29176</v>
      </c>
      <c r="BI179" s="380">
        <v>0</v>
      </c>
      <c r="BJ179" s="380">
        <v>0</v>
      </c>
      <c r="BK179" s="380">
        <v>129919</v>
      </c>
      <c r="BL179" s="381">
        <v>23094</v>
      </c>
      <c r="BM179" s="380">
        <v>7698</v>
      </c>
      <c r="BN179" s="380">
        <v>7698</v>
      </c>
      <c r="BO179" s="380">
        <v>7698</v>
      </c>
      <c r="BP179" s="380">
        <v>0</v>
      </c>
      <c r="BQ179" s="380">
        <v>0</v>
      </c>
      <c r="BR179" s="380">
        <v>0</v>
      </c>
      <c r="BS179" s="380">
        <v>23094</v>
      </c>
      <c r="BT179" s="379">
        <v>119766</v>
      </c>
      <c r="BU179" s="380">
        <v>30594</v>
      </c>
      <c r="BV179" s="380">
        <v>30594</v>
      </c>
      <c r="BW179" s="380">
        <v>30594</v>
      </c>
      <c r="BX179" s="380">
        <v>27983</v>
      </c>
      <c r="BY179" s="380">
        <v>0</v>
      </c>
      <c r="BZ179" s="380">
        <v>0</v>
      </c>
      <c r="CA179" s="380">
        <v>119766</v>
      </c>
      <c r="CB179" s="381">
        <v>34134.900756219002</v>
      </c>
      <c r="CC179" s="380">
        <v>20572</v>
      </c>
      <c r="CD179" s="380">
        <v>13563</v>
      </c>
      <c r="CE179" s="380">
        <v>0</v>
      </c>
      <c r="CF179" s="380">
        <v>0</v>
      </c>
      <c r="CG179" s="380">
        <v>0</v>
      </c>
      <c r="CH179" s="380">
        <v>0</v>
      </c>
      <c r="CI179" s="380">
        <v>34134.900756219002</v>
      </c>
    </row>
    <row r="180" spans="1:87">
      <c r="A180" s="374">
        <v>35100</v>
      </c>
      <c r="B180" s="375" t="s">
        <v>532</v>
      </c>
      <c r="C180" s="381">
        <v>-36881297</v>
      </c>
      <c r="D180" s="380">
        <v>-24108064</v>
      </c>
      <c r="E180" s="380">
        <v>-27139497</v>
      </c>
      <c r="F180" s="380">
        <v>-16305442</v>
      </c>
      <c r="G180" s="380">
        <v>0</v>
      </c>
      <c r="H180" s="380">
        <v>0</v>
      </c>
      <c r="I180" s="380">
        <v>-104434300</v>
      </c>
      <c r="J180" s="446">
        <v>285632032</v>
      </c>
      <c r="K180" s="447">
        <v>336441625</v>
      </c>
      <c r="L180" s="447">
        <v>244134388</v>
      </c>
      <c r="M180" s="447">
        <v>235120855</v>
      </c>
      <c r="N180" s="447">
        <v>350924949</v>
      </c>
      <c r="O180" s="446">
        <v>25068345.596019</v>
      </c>
      <c r="P180" s="447">
        <v>13993352.5</v>
      </c>
      <c r="Q180" s="447">
        <v>11074993.096019</v>
      </c>
      <c r="R180" s="448">
        <v>6.2899999999999998E-2</v>
      </c>
      <c r="S180" s="449">
        <v>1.20282063E-2</v>
      </c>
      <c r="T180" s="450">
        <v>285632032</v>
      </c>
      <c r="U180" s="450">
        <v>222469833.06836247</v>
      </c>
      <c r="V180" s="451">
        <v>1.2839135448635344</v>
      </c>
      <c r="W180" s="451">
        <v>0.10581979340616332</v>
      </c>
      <c r="X180" s="379">
        <v>12463141</v>
      </c>
      <c r="Y180" s="380">
        <v>3188157</v>
      </c>
      <c r="Z180" s="380">
        <v>3188157</v>
      </c>
      <c r="AA180" s="380">
        <v>3188157</v>
      </c>
      <c r="AB180" s="380">
        <v>2898670</v>
      </c>
      <c r="AC180" s="380">
        <v>0</v>
      </c>
      <c r="AD180" s="380">
        <v>0</v>
      </c>
      <c r="AE180" s="380">
        <v>12463141</v>
      </c>
      <c r="AF180" s="381">
        <v>14224320</v>
      </c>
      <c r="AG180" s="381">
        <v>4039702</v>
      </c>
      <c r="AH180" s="381">
        <v>3687412</v>
      </c>
      <c r="AI180" s="381">
        <v>3248603</v>
      </c>
      <c r="AJ180" s="381">
        <v>3248603</v>
      </c>
      <c r="AK180" s="381">
        <v>0</v>
      </c>
      <c r="AL180" s="381">
        <v>0</v>
      </c>
      <c r="AM180" s="380">
        <v>14224320</v>
      </c>
      <c r="AN180" s="379">
        <v>22868555</v>
      </c>
      <c r="AO180" s="380">
        <v>7546320</v>
      </c>
      <c r="AP180" s="380">
        <v>7546320</v>
      </c>
      <c r="AQ180" s="380">
        <v>3887957</v>
      </c>
      <c r="AR180" s="380">
        <v>3887957</v>
      </c>
      <c r="AS180" s="380">
        <v>0</v>
      </c>
      <c r="AT180" s="380">
        <v>0</v>
      </c>
      <c r="AU180" s="380">
        <v>22868555</v>
      </c>
      <c r="AV180" s="381">
        <v>129997863</v>
      </c>
      <c r="AW180" s="380">
        <v>44485517</v>
      </c>
      <c r="AX180" s="380">
        <v>32172698</v>
      </c>
      <c r="AY180" s="380">
        <v>32172698</v>
      </c>
      <c r="AZ180" s="380">
        <v>21166951</v>
      </c>
      <c r="BA180" s="380">
        <v>0</v>
      </c>
      <c r="BB180" s="380">
        <v>0</v>
      </c>
      <c r="BC180" s="380">
        <v>129997863</v>
      </c>
      <c r="BD180" s="379">
        <v>3008203</v>
      </c>
      <c r="BE180" s="380">
        <v>855631</v>
      </c>
      <c r="BF180" s="380">
        <v>801474</v>
      </c>
      <c r="BG180" s="380">
        <v>675549</v>
      </c>
      <c r="BH180" s="380">
        <v>675549</v>
      </c>
      <c r="BI180" s="380">
        <v>0</v>
      </c>
      <c r="BJ180" s="380">
        <v>0</v>
      </c>
      <c r="BK180" s="380">
        <v>3008203</v>
      </c>
      <c r="BL180" s="381">
        <v>534753</v>
      </c>
      <c r="BM180" s="380">
        <v>178251</v>
      </c>
      <c r="BN180" s="380">
        <v>178251</v>
      </c>
      <c r="BO180" s="380">
        <v>178251</v>
      </c>
      <c r="BP180" s="380">
        <v>0</v>
      </c>
      <c r="BQ180" s="380">
        <v>0</v>
      </c>
      <c r="BR180" s="380">
        <v>0</v>
      </c>
      <c r="BS180" s="380">
        <v>534753</v>
      </c>
      <c r="BT180" s="379">
        <v>2773109</v>
      </c>
      <c r="BU180" s="380">
        <v>708391</v>
      </c>
      <c r="BV180" s="380">
        <v>708391</v>
      </c>
      <c r="BW180" s="380">
        <v>708391</v>
      </c>
      <c r="BX180" s="380">
        <v>647935</v>
      </c>
      <c r="BY180" s="380">
        <v>0</v>
      </c>
      <c r="BZ180" s="380">
        <v>0</v>
      </c>
      <c r="CA180" s="380">
        <v>2773109</v>
      </c>
      <c r="CB180" s="381">
        <v>790373.31569093699</v>
      </c>
      <c r="CC180" s="380">
        <v>476327</v>
      </c>
      <c r="CD180" s="380">
        <v>314046</v>
      </c>
      <c r="CE180" s="380">
        <v>0</v>
      </c>
      <c r="CF180" s="380">
        <v>0</v>
      </c>
      <c r="CG180" s="380">
        <v>0</v>
      </c>
      <c r="CH180" s="380">
        <v>0</v>
      </c>
      <c r="CI180" s="380">
        <v>790373.31569093699</v>
      </c>
    </row>
    <row r="181" spans="1:87">
      <c r="A181" s="374">
        <v>35105</v>
      </c>
      <c r="B181" s="375" t="s">
        <v>533</v>
      </c>
      <c r="C181" s="381">
        <v>-3114721</v>
      </c>
      <c r="D181" s="380">
        <v>-2296216</v>
      </c>
      <c r="E181" s="380">
        <v>-2565349</v>
      </c>
      <c r="F181" s="380">
        <v>-1703801</v>
      </c>
      <c r="G181" s="380">
        <v>0</v>
      </c>
      <c r="H181" s="380">
        <v>0</v>
      </c>
      <c r="I181" s="380">
        <v>-9680087</v>
      </c>
      <c r="J181" s="446">
        <v>22592014</v>
      </c>
      <c r="K181" s="447">
        <v>26610789</v>
      </c>
      <c r="L181" s="447">
        <v>19309765</v>
      </c>
      <c r="M181" s="447">
        <v>18596841</v>
      </c>
      <c r="N181" s="447">
        <v>27756345</v>
      </c>
      <c r="O181" s="446">
        <v>1982776.2571440001</v>
      </c>
      <c r="P181" s="447">
        <v>1125336.0499999998</v>
      </c>
      <c r="Q181" s="447">
        <v>857440.20714400033</v>
      </c>
      <c r="R181" s="448">
        <v>6.2899999999999998E-2</v>
      </c>
      <c r="S181" s="449">
        <v>9.5136880000000002E-4</v>
      </c>
      <c r="T181" s="450">
        <v>22592014</v>
      </c>
      <c r="U181" s="450">
        <v>17890875.198728137</v>
      </c>
      <c r="V181" s="451">
        <v>1.262767402323955</v>
      </c>
      <c r="W181" s="451">
        <v>0.10581979340616332</v>
      </c>
      <c r="X181" s="379">
        <v>218728</v>
      </c>
      <c r="Y181" s="380">
        <v>182194</v>
      </c>
      <c r="Z181" s="380">
        <v>18267</v>
      </c>
      <c r="AA181" s="380">
        <v>18267</v>
      </c>
      <c r="AB181" s="380">
        <v>0</v>
      </c>
      <c r="AC181" s="380">
        <v>0</v>
      </c>
      <c r="AD181" s="380">
        <v>0</v>
      </c>
      <c r="AE181" s="380">
        <v>218728</v>
      </c>
      <c r="AF181" s="381">
        <v>1777902</v>
      </c>
      <c r="AG181" s="381">
        <v>447148</v>
      </c>
      <c r="AH181" s="381">
        <v>447148</v>
      </c>
      <c r="AI181" s="381">
        <v>441803</v>
      </c>
      <c r="AJ181" s="381">
        <v>441803</v>
      </c>
      <c r="AK181" s="381">
        <v>0</v>
      </c>
      <c r="AL181" s="381">
        <v>0</v>
      </c>
      <c r="AM181" s="380">
        <v>1777902</v>
      </c>
      <c r="AN181" s="379">
        <v>1808784</v>
      </c>
      <c r="AO181" s="380">
        <v>596875</v>
      </c>
      <c r="AP181" s="380">
        <v>596875</v>
      </c>
      <c r="AQ181" s="380">
        <v>307517</v>
      </c>
      <c r="AR181" s="380">
        <v>307517</v>
      </c>
      <c r="AS181" s="380">
        <v>0</v>
      </c>
      <c r="AT181" s="380">
        <v>0</v>
      </c>
      <c r="AU181" s="380">
        <v>1808784</v>
      </c>
      <c r="AV181" s="381">
        <v>10282157</v>
      </c>
      <c r="AW181" s="380">
        <v>3518574</v>
      </c>
      <c r="AX181" s="380">
        <v>2544694</v>
      </c>
      <c r="AY181" s="380">
        <v>2544694</v>
      </c>
      <c r="AZ181" s="380">
        <v>1674196</v>
      </c>
      <c r="BA181" s="380">
        <v>0</v>
      </c>
      <c r="BB181" s="380">
        <v>0</v>
      </c>
      <c r="BC181" s="380">
        <v>10282157</v>
      </c>
      <c r="BD181" s="379">
        <v>237932</v>
      </c>
      <c r="BE181" s="380">
        <v>67676</v>
      </c>
      <c r="BF181" s="380">
        <v>63392</v>
      </c>
      <c r="BG181" s="380">
        <v>53432</v>
      </c>
      <c r="BH181" s="380">
        <v>53432</v>
      </c>
      <c r="BI181" s="380">
        <v>0</v>
      </c>
      <c r="BJ181" s="380">
        <v>0</v>
      </c>
      <c r="BK181" s="380">
        <v>237932</v>
      </c>
      <c r="BL181" s="381">
        <v>42297</v>
      </c>
      <c r="BM181" s="380">
        <v>14099</v>
      </c>
      <c r="BN181" s="380">
        <v>14099</v>
      </c>
      <c r="BO181" s="380">
        <v>14099</v>
      </c>
      <c r="BP181" s="380">
        <v>0</v>
      </c>
      <c r="BQ181" s="380">
        <v>0</v>
      </c>
      <c r="BR181" s="380">
        <v>0</v>
      </c>
      <c r="BS181" s="380">
        <v>42297</v>
      </c>
      <c r="BT181" s="379">
        <v>219339</v>
      </c>
      <c r="BU181" s="380">
        <v>56030</v>
      </c>
      <c r="BV181" s="380">
        <v>56030</v>
      </c>
      <c r="BW181" s="380">
        <v>56030</v>
      </c>
      <c r="BX181" s="380">
        <v>51248</v>
      </c>
      <c r="BY181" s="380">
        <v>0</v>
      </c>
      <c r="BZ181" s="380">
        <v>0</v>
      </c>
      <c r="CA181" s="380">
        <v>219339</v>
      </c>
      <c r="CB181" s="381">
        <v>62514.434334311998</v>
      </c>
      <c r="CC181" s="380">
        <v>37675</v>
      </c>
      <c r="CD181" s="380">
        <v>24839</v>
      </c>
      <c r="CE181" s="380">
        <v>0</v>
      </c>
      <c r="CF181" s="380">
        <v>0</v>
      </c>
      <c r="CG181" s="380">
        <v>0</v>
      </c>
      <c r="CH181" s="380">
        <v>0</v>
      </c>
      <c r="CI181" s="380">
        <v>62514.434334311998</v>
      </c>
    </row>
    <row r="182" spans="1:87">
      <c r="A182" s="374">
        <v>35106</v>
      </c>
      <c r="B182" s="375" t="s">
        <v>534</v>
      </c>
      <c r="C182" s="381">
        <v>-940947</v>
      </c>
      <c r="D182" s="380">
        <v>-628187</v>
      </c>
      <c r="E182" s="380">
        <v>-603399</v>
      </c>
      <c r="F182" s="380">
        <v>-410448</v>
      </c>
      <c r="G182" s="380">
        <v>0</v>
      </c>
      <c r="H182" s="380">
        <v>0</v>
      </c>
      <c r="I182" s="380">
        <v>-2582981</v>
      </c>
      <c r="J182" s="446">
        <v>5858467</v>
      </c>
      <c r="K182" s="447">
        <v>6900599</v>
      </c>
      <c r="L182" s="447">
        <v>5007328</v>
      </c>
      <c r="M182" s="447">
        <v>4822456</v>
      </c>
      <c r="N182" s="447">
        <v>7197660</v>
      </c>
      <c r="O182" s="446">
        <v>514165.29165000003</v>
      </c>
      <c r="P182" s="447">
        <v>249408.26999999996</v>
      </c>
      <c r="Q182" s="447">
        <v>264757.02165000007</v>
      </c>
      <c r="R182" s="448">
        <v>6.2899999999999998E-2</v>
      </c>
      <c r="S182" s="449">
        <v>2.46705E-4</v>
      </c>
      <c r="T182" s="450">
        <v>5858467</v>
      </c>
      <c r="U182" s="450">
        <v>3965155.3259141492</v>
      </c>
      <c r="V182" s="451">
        <v>1.477487391657061</v>
      </c>
      <c r="W182" s="451">
        <v>0.10581979340616332</v>
      </c>
      <c r="X182" s="379">
        <v>105597</v>
      </c>
      <c r="Y182" s="380">
        <v>35199</v>
      </c>
      <c r="Z182" s="380">
        <v>35199</v>
      </c>
      <c r="AA182" s="380">
        <v>35199</v>
      </c>
      <c r="AB182" s="380">
        <v>0</v>
      </c>
      <c r="AC182" s="380">
        <v>0</v>
      </c>
      <c r="AD182" s="380">
        <v>0</v>
      </c>
      <c r="AE182" s="380">
        <v>105597</v>
      </c>
      <c r="AF182" s="381">
        <v>582697</v>
      </c>
      <c r="AG182" s="381">
        <v>237156</v>
      </c>
      <c r="AH182" s="381">
        <v>179157</v>
      </c>
      <c r="AI182" s="381">
        <v>83192</v>
      </c>
      <c r="AJ182" s="381">
        <v>83192</v>
      </c>
      <c r="AK182" s="381">
        <v>0</v>
      </c>
      <c r="AL182" s="381">
        <v>0</v>
      </c>
      <c r="AM182" s="380">
        <v>582697</v>
      </c>
      <c r="AN182" s="379">
        <v>469046</v>
      </c>
      <c r="AO182" s="380">
        <v>154779</v>
      </c>
      <c r="AP182" s="380">
        <v>154779</v>
      </c>
      <c r="AQ182" s="380">
        <v>79744</v>
      </c>
      <c r="AR182" s="380">
        <v>79744</v>
      </c>
      <c r="AS182" s="380">
        <v>0</v>
      </c>
      <c r="AT182" s="380">
        <v>0</v>
      </c>
      <c r="AU182" s="380">
        <v>469046</v>
      </c>
      <c r="AV182" s="381">
        <v>2666326</v>
      </c>
      <c r="AW182" s="380">
        <v>912422</v>
      </c>
      <c r="AX182" s="380">
        <v>659879</v>
      </c>
      <c r="AY182" s="380">
        <v>659879</v>
      </c>
      <c r="AZ182" s="380">
        <v>434146</v>
      </c>
      <c r="BA182" s="380">
        <v>0</v>
      </c>
      <c r="BB182" s="380">
        <v>0</v>
      </c>
      <c r="BC182" s="380">
        <v>2666326</v>
      </c>
      <c r="BD182" s="379">
        <v>61700</v>
      </c>
      <c r="BE182" s="380">
        <v>17549</v>
      </c>
      <c r="BF182" s="380">
        <v>16439</v>
      </c>
      <c r="BG182" s="380">
        <v>13856</v>
      </c>
      <c r="BH182" s="380">
        <v>13856</v>
      </c>
      <c r="BI182" s="380">
        <v>0</v>
      </c>
      <c r="BJ182" s="380">
        <v>0</v>
      </c>
      <c r="BK182" s="380">
        <v>61700</v>
      </c>
      <c r="BL182" s="381">
        <v>10968</v>
      </c>
      <c r="BM182" s="380">
        <v>3656</v>
      </c>
      <c r="BN182" s="380">
        <v>3656</v>
      </c>
      <c r="BO182" s="380">
        <v>3656</v>
      </c>
      <c r="BP182" s="380">
        <v>0</v>
      </c>
      <c r="BQ182" s="380">
        <v>0</v>
      </c>
      <c r="BR182" s="380">
        <v>0</v>
      </c>
      <c r="BS182" s="380">
        <v>10968</v>
      </c>
      <c r="BT182" s="379">
        <v>56878</v>
      </c>
      <c r="BU182" s="380">
        <v>14529</v>
      </c>
      <c r="BV182" s="380">
        <v>14529</v>
      </c>
      <c r="BW182" s="380">
        <v>14529</v>
      </c>
      <c r="BX182" s="380">
        <v>13289</v>
      </c>
      <c r="BY182" s="380">
        <v>0</v>
      </c>
      <c r="BZ182" s="380">
        <v>0</v>
      </c>
      <c r="CA182" s="380">
        <v>56878</v>
      </c>
      <c r="CB182" s="381">
        <v>16210.983082950001</v>
      </c>
      <c r="CC182" s="380">
        <v>9770</v>
      </c>
      <c r="CD182" s="380">
        <v>6441</v>
      </c>
      <c r="CE182" s="380">
        <v>0</v>
      </c>
      <c r="CF182" s="380">
        <v>0</v>
      </c>
      <c r="CG182" s="380">
        <v>0</v>
      </c>
      <c r="CH182" s="380">
        <v>0</v>
      </c>
      <c r="CI182" s="380">
        <v>16210.983082950001</v>
      </c>
    </row>
    <row r="183" spans="1:87">
      <c r="A183" s="374">
        <v>35200</v>
      </c>
      <c r="B183" s="375" t="s">
        <v>535</v>
      </c>
      <c r="C183" s="381">
        <v>-1618712</v>
      </c>
      <c r="D183" s="380">
        <v>-1064979</v>
      </c>
      <c r="E183" s="380">
        <v>-1045171</v>
      </c>
      <c r="F183" s="380">
        <v>-402714</v>
      </c>
      <c r="G183" s="380">
        <v>0</v>
      </c>
      <c r="H183" s="380">
        <v>0</v>
      </c>
      <c r="I183" s="380">
        <v>-4131576</v>
      </c>
      <c r="J183" s="446">
        <v>11050754</v>
      </c>
      <c r="K183" s="447">
        <v>13016515</v>
      </c>
      <c r="L183" s="447">
        <v>9445261</v>
      </c>
      <c r="M183" s="447">
        <v>9096538</v>
      </c>
      <c r="N183" s="447">
        <v>13576857</v>
      </c>
      <c r="O183" s="446">
        <v>969863.65075799997</v>
      </c>
      <c r="P183" s="447">
        <v>606390.75</v>
      </c>
      <c r="Q183" s="447">
        <v>363472.90075799997</v>
      </c>
      <c r="R183" s="448">
        <v>6.2899999999999998E-2</v>
      </c>
      <c r="S183" s="449">
        <v>4.6535659999999998E-4</v>
      </c>
      <c r="T183" s="450">
        <v>11050754</v>
      </c>
      <c r="U183" s="450">
        <v>9640552.4642289355</v>
      </c>
      <c r="V183" s="451">
        <v>1.1462780832326349</v>
      </c>
      <c r="W183" s="451">
        <v>0.10581979340616332</v>
      </c>
      <c r="X183" s="379">
        <v>1062372</v>
      </c>
      <c r="Y183" s="380">
        <v>265593</v>
      </c>
      <c r="Z183" s="380">
        <v>265593</v>
      </c>
      <c r="AA183" s="380">
        <v>265593</v>
      </c>
      <c r="AB183" s="380">
        <v>265593</v>
      </c>
      <c r="AC183" s="380">
        <v>0</v>
      </c>
      <c r="AD183" s="380">
        <v>0</v>
      </c>
      <c r="AE183" s="380">
        <v>1062372</v>
      </c>
      <c r="AF183" s="381">
        <v>1221651</v>
      </c>
      <c r="AG183" s="381">
        <v>490358</v>
      </c>
      <c r="AH183" s="381">
        <v>417176</v>
      </c>
      <c r="AI183" s="381">
        <v>263109</v>
      </c>
      <c r="AJ183" s="381">
        <v>51008</v>
      </c>
      <c r="AK183" s="381">
        <v>0</v>
      </c>
      <c r="AL183" s="381">
        <v>0</v>
      </c>
      <c r="AM183" s="380">
        <v>1221651</v>
      </c>
      <c r="AN183" s="379">
        <v>884756</v>
      </c>
      <c r="AO183" s="380">
        <v>291958</v>
      </c>
      <c r="AP183" s="380">
        <v>291958</v>
      </c>
      <c r="AQ183" s="380">
        <v>150420</v>
      </c>
      <c r="AR183" s="380">
        <v>150420</v>
      </c>
      <c r="AS183" s="380">
        <v>0</v>
      </c>
      <c r="AT183" s="380">
        <v>0</v>
      </c>
      <c r="AU183" s="380">
        <v>884756</v>
      </c>
      <c r="AV183" s="381">
        <v>5029458</v>
      </c>
      <c r="AW183" s="380">
        <v>1721090</v>
      </c>
      <c r="AX183" s="380">
        <v>1244722</v>
      </c>
      <c r="AY183" s="380">
        <v>1244722</v>
      </c>
      <c r="AZ183" s="380">
        <v>818923</v>
      </c>
      <c r="BA183" s="380">
        <v>0</v>
      </c>
      <c r="BB183" s="380">
        <v>0</v>
      </c>
      <c r="BC183" s="380">
        <v>5029458</v>
      </c>
      <c r="BD183" s="379">
        <v>116383</v>
      </c>
      <c r="BE183" s="380">
        <v>33103</v>
      </c>
      <c r="BF183" s="380">
        <v>31008</v>
      </c>
      <c r="BG183" s="380">
        <v>26136</v>
      </c>
      <c r="BH183" s="380">
        <v>26136</v>
      </c>
      <c r="BI183" s="380">
        <v>0</v>
      </c>
      <c r="BJ183" s="380">
        <v>0</v>
      </c>
      <c r="BK183" s="380">
        <v>116383</v>
      </c>
      <c r="BL183" s="381">
        <v>20688</v>
      </c>
      <c r="BM183" s="380">
        <v>6896</v>
      </c>
      <c r="BN183" s="380">
        <v>6896</v>
      </c>
      <c r="BO183" s="380">
        <v>6896</v>
      </c>
      <c r="BP183" s="380">
        <v>0</v>
      </c>
      <c r="BQ183" s="380">
        <v>0</v>
      </c>
      <c r="BR183" s="380">
        <v>0</v>
      </c>
      <c r="BS183" s="380">
        <v>20688</v>
      </c>
      <c r="BT183" s="379">
        <v>107288</v>
      </c>
      <c r="BU183" s="380">
        <v>27407</v>
      </c>
      <c r="BV183" s="380">
        <v>27407</v>
      </c>
      <c r="BW183" s="380">
        <v>27407</v>
      </c>
      <c r="BX183" s="380">
        <v>25068</v>
      </c>
      <c r="BY183" s="380">
        <v>0</v>
      </c>
      <c r="BZ183" s="380">
        <v>0</v>
      </c>
      <c r="CA183" s="380">
        <v>107288</v>
      </c>
      <c r="CB183" s="381">
        <v>30578.577532433999</v>
      </c>
      <c r="CC183" s="380">
        <v>18429</v>
      </c>
      <c r="CD183" s="380">
        <v>12150</v>
      </c>
      <c r="CE183" s="380">
        <v>0</v>
      </c>
      <c r="CF183" s="380">
        <v>0</v>
      </c>
      <c r="CG183" s="380">
        <v>0</v>
      </c>
      <c r="CH183" s="380">
        <v>0</v>
      </c>
      <c r="CI183" s="380">
        <v>30578.577532433999</v>
      </c>
    </row>
    <row r="184" spans="1:87">
      <c r="A184" s="374">
        <v>35300</v>
      </c>
      <c r="B184" s="375" t="s">
        <v>536</v>
      </c>
      <c r="C184" s="381">
        <v>-11839714</v>
      </c>
      <c r="D184" s="380">
        <v>-8664591</v>
      </c>
      <c r="E184" s="380">
        <v>-8379786</v>
      </c>
      <c r="F184" s="380">
        <v>-4478339</v>
      </c>
      <c r="G184" s="380">
        <v>0</v>
      </c>
      <c r="H184" s="380">
        <v>0</v>
      </c>
      <c r="I184" s="380">
        <v>-33362430</v>
      </c>
      <c r="J184" s="446">
        <v>81723128</v>
      </c>
      <c r="K184" s="447">
        <v>96260429</v>
      </c>
      <c r="L184" s="447">
        <v>69850100</v>
      </c>
      <c r="M184" s="447">
        <v>67271208</v>
      </c>
      <c r="N184" s="447">
        <v>100404301</v>
      </c>
      <c r="O184" s="446">
        <v>7172387.5059000002</v>
      </c>
      <c r="P184" s="447">
        <v>4097597.27</v>
      </c>
      <c r="Q184" s="447">
        <v>3074790.2359000002</v>
      </c>
      <c r="R184" s="448">
        <v>6.2899999999999998E-2</v>
      </c>
      <c r="S184" s="449">
        <v>3.4414300000000001E-3</v>
      </c>
      <c r="T184" s="450">
        <v>81723128</v>
      </c>
      <c r="U184" s="450">
        <v>65144630.683624804</v>
      </c>
      <c r="V184" s="451">
        <v>1.2544875478209208</v>
      </c>
      <c r="W184" s="451">
        <v>0.10581979340616332</v>
      </c>
      <c r="X184" s="379">
        <v>6996126</v>
      </c>
      <c r="Y184" s="380">
        <v>2033037</v>
      </c>
      <c r="Z184" s="380">
        <v>1654363</v>
      </c>
      <c r="AA184" s="380">
        <v>1654363</v>
      </c>
      <c r="AB184" s="380">
        <v>1654363</v>
      </c>
      <c r="AC184" s="380">
        <v>0</v>
      </c>
      <c r="AD184" s="380">
        <v>0</v>
      </c>
      <c r="AE184" s="380">
        <v>6996126</v>
      </c>
      <c r="AF184" s="381">
        <v>10982408</v>
      </c>
      <c r="AG184" s="381">
        <v>3564159</v>
      </c>
      <c r="AH184" s="381">
        <v>3564159</v>
      </c>
      <c r="AI184" s="381">
        <v>2286472</v>
      </c>
      <c r="AJ184" s="381">
        <v>1567618</v>
      </c>
      <c r="AK184" s="381">
        <v>0</v>
      </c>
      <c r="AL184" s="381">
        <v>0</v>
      </c>
      <c r="AM184" s="380">
        <v>10982408</v>
      </c>
      <c r="AN184" s="379">
        <v>6542998</v>
      </c>
      <c r="AO184" s="380">
        <v>2159103</v>
      </c>
      <c r="AP184" s="380">
        <v>2159103</v>
      </c>
      <c r="AQ184" s="380">
        <v>1112396</v>
      </c>
      <c r="AR184" s="380">
        <v>1112396</v>
      </c>
      <c r="AS184" s="380">
        <v>0</v>
      </c>
      <c r="AT184" s="380">
        <v>0</v>
      </c>
      <c r="AU184" s="380">
        <v>6542998</v>
      </c>
      <c r="AV184" s="381">
        <v>37194120</v>
      </c>
      <c r="AW184" s="380">
        <v>12727899</v>
      </c>
      <c r="AX184" s="380">
        <v>9205037</v>
      </c>
      <c r="AY184" s="380">
        <v>9205037</v>
      </c>
      <c r="AZ184" s="380">
        <v>6056146</v>
      </c>
      <c r="BA184" s="380">
        <v>0</v>
      </c>
      <c r="BB184" s="380">
        <v>0</v>
      </c>
      <c r="BC184" s="380">
        <v>37194120</v>
      </c>
      <c r="BD184" s="379">
        <v>860687</v>
      </c>
      <c r="BE184" s="380">
        <v>244807</v>
      </c>
      <c r="BF184" s="380">
        <v>229312</v>
      </c>
      <c r="BG184" s="380">
        <v>193284</v>
      </c>
      <c r="BH184" s="380">
        <v>193284</v>
      </c>
      <c r="BI184" s="380">
        <v>0</v>
      </c>
      <c r="BJ184" s="380">
        <v>0</v>
      </c>
      <c r="BK184" s="380">
        <v>860687</v>
      </c>
      <c r="BL184" s="381">
        <v>153000</v>
      </c>
      <c r="BM184" s="380">
        <v>51000</v>
      </c>
      <c r="BN184" s="380">
        <v>51000</v>
      </c>
      <c r="BO184" s="380">
        <v>51000</v>
      </c>
      <c r="BP184" s="380">
        <v>0</v>
      </c>
      <c r="BQ184" s="380">
        <v>0</v>
      </c>
      <c r="BR184" s="380">
        <v>0</v>
      </c>
      <c r="BS184" s="380">
        <v>153000</v>
      </c>
      <c r="BT184" s="379">
        <v>793424</v>
      </c>
      <c r="BU184" s="380">
        <v>202680</v>
      </c>
      <c r="BV184" s="380">
        <v>202680</v>
      </c>
      <c r="BW184" s="380">
        <v>202680</v>
      </c>
      <c r="BX184" s="380">
        <v>185383</v>
      </c>
      <c r="BY184" s="380">
        <v>0</v>
      </c>
      <c r="BZ184" s="380">
        <v>0</v>
      </c>
      <c r="CA184" s="380">
        <v>793424</v>
      </c>
      <c r="CB184" s="381">
        <v>226136.33088570001</v>
      </c>
      <c r="CC184" s="380">
        <v>136284</v>
      </c>
      <c r="CD184" s="380">
        <v>89853</v>
      </c>
      <c r="CE184" s="380">
        <v>0</v>
      </c>
      <c r="CF184" s="380">
        <v>0</v>
      </c>
      <c r="CG184" s="380">
        <v>0</v>
      </c>
      <c r="CH184" s="380">
        <v>0</v>
      </c>
      <c r="CI184" s="380">
        <v>226136.33088570001</v>
      </c>
    </row>
    <row r="185" spans="1:87">
      <c r="A185" s="374">
        <v>35305</v>
      </c>
      <c r="B185" s="375" t="s">
        <v>537</v>
      </c>
      <c r="C185" s="381">
        <v>-3218488</v>
      </c>
      <c r="D185" s="380">
        <v>-2126207</v>
      </c>
      <c r="E185" s="380">
        <v>-2438956</v>
      </c>
      <c r="F185" s="380">
        <v>-1051884</v>
      </c>
      <c r="G185" s="380">
        <v>0</v>
      </c>
      <c r="H185" s="380">
        <v>0</v>
      </c>
      <c r="I185" s="380">
        <v>-8835535</v>
      </c>
      <c r="J185" s="446">
        <v>31518731</v>
      </c>
      <c r="K185" s="447">
        <v>37125434</v>
      </c>
      <c r="L185" s="447">
        <v>26939577</v>
      </c>
      <c r="M185" s="447">
        <v>25944958</v>
      </c>
      <c r="N185" s="447">
        <v>38723630</v>
      </c>
      <c r="O185" s="446">
        <v>2766224.9000520003</v>
      </c>
      <c r="P185" s="447">
        <v>1537170.35</v>
      </c>
      <c r="Q185" s="447">
        <v>1229054.5500520002</v>
      </c>
      <c r="R185" s="448">
        <v>6.2899999999999998E-2</v>
      </c>
      <c r="S185" s="449">
        <v>1.3272804E-3</v>
      </c>
      <c r="T185" s="450">
        <v>31518731</v>
      </c>
      <c r="U185" s="450">
        <v>24438320.349761527</v>
      </c>
      <c r="V185" s="451">
        <v>1.2897257482880802</v>
      </c>
      <c r="W185" s="451">
        <v>0.10581979340616332</v>
      </c>
      <c r="X185" s="379">
        <v>3113393</v>
      </c>
      <c r="Y185" s="380">
        <v>987101</v>
      </c>
      <c r="Z185" s="380">
        <v>708764</v>
      </c>
      <c r="AA185" s="380">
        <v>708764</v>
      </c>
      <c r="AB185" s="380">
        <v>708764</v>
      </c>
      <c r="AC185" s="380">
        <v>0</v>
      </c>
      <c r="AD185" s="380">
        <v>0</v>
      </c>
      <c r="AE185" s="380">
        <v>3113393</v>
      </c>
      <c r="AF185" s="381">
        <v>619223</v>
      </c>
      <c r="AG185" s="381">
        <v>229802</v>
      </c>
      <c r="AH185" s="381">
        <v>229802</v>
      </c>
      <c r="AI185" s="381">
        <v>159619</v>
      </c>
      <c r="AJ185" s="381">
        <v>0</v>
      </c>
      <c r="AK185" s="381">
        <v>0</v>
      </c>
      <c r="AL185" s="381">
        <v>0</v>
      </c>
      <c r="AM185" s="380">
        <v>619223</v>
      </c>
      <c r="AN185" s="379">
        <v>2523484</v>
      </c>
      <c r="AO185" s="380">
        <v>832716</v>
      </c>
      <c r="AP185" s="380">
        <v>832716</v>
      </c>
      <c r="AQ185" s="380">
        <v>429026</v>
      </c>
      <c r="AR185" s="380">
        <v>429026</v>
      </c>
      <c r="AS185" s="380">
        <v>0</v>
      </c>
      <c r="AT185" s="380">
        <v>0</v>
      </c>
      <c r="AU185" s="380">
        <v>2523484</v>
      </c>
      <c r="AV185" s="381">
        <v>14344917</v>
      </c>
      <c r="AW185" s="380">
        <v>4908858</v>
      </c>
      <c r="AX185" s="380">
        <v>3550171</v>
      </c>
      <c r="AY185" s="380">
        <v>3550171</v>
      </c>
      <c r="AZ185" s="380">
        <v>2335716</v>
      </c>
      <c r="BA185" s="380">
        <v>0</v>
      </c>
      <c r="BB185" s="380">
        <v>0</v>
      </c>
      <c r="BC185" s="380">
        <v>14344917</v>
      </c>
      <c r="BD185" s="379">
        <v>331947</v>
      </c>
      <c r="BE185" s="380">
        <v>94417</v>
      </c>
      <c r="BF185" s="380">
        <v>88440</v>
      </c>
      <c r="BG185" s="380">
        <v>74545</v>
      </c>
      <c r="BH185" s="380">
        <v>74545</v>
      </c>
      <c r="BI185" s="380">
        <v>0</v>
      </c>
      <c r="BJ185" s="380">
        <v>0</v>
      </c>
      <c r="BK185" s="380">
        <v>331947</v>
      </c>
      <c r="BL185" s="381">
        <v>59010</v>
      </c>
      <c r="BM185" s="380">
        <v>19670</v>
      </c>
      <c r="BN185" s="380">
        <v>19670</v>
      </c>
      <c r="BO185" s="380">
        <v>19670</v>
      </c>
      <c r="BP185" s="380">
        <v>0</v>
      </c>
      <c r="BQ185" s="380">
        <v>0</v>
      </c>
      <c r="BR185" s="380">
        <v>0</v>
      </c>
      <c r="BS185" s="380">
        <v>59010</v>
      </c>
      <c r="BT185" s="379">
        <v>306005</v>
      </c>
      <c r="BU185" s="380">
        <v>78169</v>
      </c>
      <c r="BV185" s="380">
        <v>78169</v>
      </c>
      <c r="BW185" s="380">
        <v>78169</v>
      </c>
      <c r="BX185" s="380">
        <v>71498</v>
      </c>
      <c r="BY185" s="380">
        <v>0</v>
      </c>
      <c r="BZ185" s="380">
        <v>0</v>
      </c>
      <c r="CA185" s="380">
        <v>306005</v>
      </c>
      <c r="CB185" s="381">
        <v>87215.581811195996</v>
      </c>
      <c r="CC185" s="380">
        <v>52561</v>
      </c>
      <c r="CD185" s="380">
        <v>34654</v>
      </c>
      <c r="CE185" s="380">
        <v>0</v>
      </c>
      <c r="CF185" s="380">
        <v>0</v>
      </c>
      <c r="CG185" s="380">
        <v>0</v>
      </c>
      <c r="CH185" s="380">
        <v>0</v>
      </c>
      <c r="CI185" s="380">
        <v>87215.581811195996</v>
      </c>
    </row>
    <row r="186" spans="1:87">
      <c r="A186" s="374">
        <v>35400</v>
      </c>
      <c r="B186" s="375" t="s">
        <v>538</v>
      </c>
      <c r="C186" s="381">
        <v>-8373688</v>
      </c>
      <c r="D186" s="380">
        <v>-5193130</v>
      </c>
      <c r="E186" s="380">
        <v>-5550034</v>
      </c>
      <c r="F186" s="380">
        <v>-3345218</v>
      </c>
      <c r="G186" s="380">
        <v>0</v>
      </c>
      <c r="H186" s="380">
        <v>0</v>
      </c>
      <c r="I186" s="380">
        <v>-22462070</v>
      </c>
      <c r="J186" s="446">
        <v>62329706</v>
      </c>
      <c r="K186" s="447">
        <v>73417212</v>
      </c>
      <c r="L186" s="447">
        <v>53274223</v>
      </c>
      <c r="M186" s="447">
        <v>51307319</v>
      </c>
      <c r="N186" s="447">
        <v>76577717</v>
      </c>
      <c r="O186" s="446">
        <v>5470333.9727579998</v>
      </c>
      <c r="P186" s="447">
        <v>3301530.1799999997</v>
      </c>
      <c r="Q186" s="447">
        <v>2168803.7927580001</v>
      </c>
      <c r="R186" s="448">
        <v>6.2899999999999998E-2</v>
      </c>
      <c r="S186" s="449">
        <v>2.6247566E-3</v>
      </c>
      <c r="T186" s="450">
        <v>62329706</v>
      </c>
      <c r="U186" s="450">
        <v>52488556.120826706</v>
      </c>
      <c r="V186" s="451">
        <v>1.1874913429990213</v>
      </c>
      <c r="W186" s="451">
        <v>0.10581979340616332</v>
      </c>
      <c r="X186" s="379">
        <v>3330084</v>
      </c>
      <c r="Y186" s="380">
        <v>888153</v>
      </c>
      <c r="Z186" s="380">
        <v>888153</v>
      </c>
      <c r="AA186" s="380">
        <v>888153</v>
      </c>
      <c r="AB186" s="380">
        <v>665625</v>
      </c>
      <c r="AC186" s="380">
        <v>0</v>
      </c>
      <c r="AD186" s="380">
        <v>0</v>
      </c>
      <c r="AE186" s="380">
        <v>3330084</v>
      </c>
      <c r="AF186" s="381">
        <v>3387154</v>
      </c>
      <c r="AG186" s="381">
        <v>1399544</v>
      </c>
      <c r="AH186" s="381">
        <v>929444</v>
      </c>
      <c r="AI186" s="381">
        <v>529083</v>
      </c>
      <c r="AJ186" s="381">
        <v>529083</v>
      </c>
      <c r="AK186" s="381">
        <v>0</v>
      </c>
      <c r="AL186" s="381">
        <v>0</v>
      </c>
      <c r="AM186" s="380">
        <v>3387154</v>
      </c>
      <c r="AN186" s="379">
        <v>4990303</v>
      </c>
      <c r="AO186" s="380">
        <v>1646734</v>
      </c>
      <c r="AP186" s="380">
        <v>1646734</v>
      </c>
      <c r="AQ186" s="380">
        <v>848418</v>
      </c>
      <c r="AR186" s="380">
        <v>848418</v>
      </c>
      <c r="AS186" s="380">
        <v>0</v>
      </c>
      <c r="AT186" s="380">
        <v>0</v>
      </c>
      <c r="AU186" s="380">
        <v>4990303</v>
      </c>
      <c r="AV186" s="381">
        <v>28367717</v>
      </c>
      <c r="AW186" s="380">
        <v>9707487</v>
      </c>
      <c r="AX186" s="380">
        <v>7020623</v>
      </c>
      <c r="AY186" s="380">
        <v>7020623</v>
      </c>
      <c r="AZ186" s="380">
        <v>4618984</v>
      </c>
      <c r="BA186" s="380">
        <v>0</v>
      </c>
      <c r="BB186" s="380">
        <v>0</v>
      </c>
      <c r="BC186" s="380">
        <v>28367717</v>
      </c>
      <c r="BD186" s="379">
        <v>656440</v>
      </c>
      <c r="BE186" s="380">
        <v>186713</v>
      </c>
      <c r="BF186" s="380">
        <v>174895</v>
      </c>
      <c r="BG186" s="380">
        <v>147416</v>
      </c>
      <c r="BH186" s="380">
        <v>147416</v>
      </c>
      <c r="BI186" s="380">
        <v>0</v>
      </c>
      <c r="BJ186" s="380">
        <v>0</v>
      </c>
      <c r="BK186" s="380">
        <v>656440</v>
      </c>
      <c r="BL186" s="381">
        <v>116691</v>
      </c>
      <c r="BM186" s="380">
        <v>38897</v>
      </c>
      <c r="BN186" s="380">
        <v>38897</v>
      </c>
      <c r="BO186" s="380">
        <v>38897</v>
      </c>
      <c r="BP186" s="380">
        <v>0</v>
      </c>
      <c r="BQ186" s="380">
        <v>0</v>
      </c>
      <c r="BR186" s="380">
        <v>0</v>
      </c>
      <c r="BS186" s="380">
        <v>116691</v>
      </c>
      <c r="BT186" s="379">
        <v>605139</v>
      </c>
      <c r="BU186" s="380">
        <v>154583</v>
      </c>
      <c r="BV186" s="380">
        <v>154583</v>
      </c>
      <c r="BW186" s="380">
        <v>154583</v>
      </c>
      <c r="BX186" s="380">
        <v>141390</v>
      </c>
      <c r="BY186" s="380">
        <v>0</v>
      </c>
      <c r="BZ186" s="380">
        <v>0</v>
      </c>
      <c r="CA186" s="380">
        <v>605139</v>
      </c>
      <c r="CB186" s="381">
        <v>172472.729938434</v>
      </c>
      <c r="CC186" s="380">
        <v>103943</v>
      </c>
      <c r="CD186" s="380">
        <v>68530</v>
      </c>
      <c r="CE186" s="380">
        <v>0</v>
      </c>
      <c r="CF186" s="380">
        <v>0</v>
      </c>
      <c r="CG186" s="380">
        <v>0</v>
      </c>
      <c r="CH186" s="380">
        <v>0</v>
      </c>
      <c r="CI186" s="380">
        <v>172472.729938434</v>
      </c>
    </row>
    <row r="187" spans="1:87">
      <c r="A187" s="374">
        <v>35401</v>
      </c>
      <c r="B187" s="375" t="s">
        <v>539</v>
      </c>
      <c r="C187" s="381">
        <v>-79843</v>
      </c>
      <c r="D187" s="380">
        <v>-2005</v>
      </c>
      <c r="E187" s="380">
        <v>-8295</v>
      </c>
      <c r="F187" s="380">
        <v>41619</v>
      </c>
      <c r="G187" s="380">
        <v>0</v>
      </c>
      <c r="H187" s="380">
        <v>0</v>
      </c>
      <c r="I187" s="380">
        <v>-48524</v>
      </c>
      <c r="J187" s="446">
        <v>910965</v>
      </c>
      <c r="K187" s="447">
        <v>1073012</v>
      </c>
      <c r="L187" s="447">
        <v>778617</v>
      </c>
      <c r="M187" s="447">
        <v>749870</v>
      </c>
      <c r="N187" s="447">
        <v>1119203</v>
      </c>
      <c r="O187" s="446">
        <v>79950.352995000008</v>
      </c>
      <c r="P187" s="447">
        <v>50178.879999999997</v>
      </c>
      <c r="Q187" s="447">
        <v>29771.472995000011</v>
      </c>
      <c r="R187" s="448">
        <v>6.2899999999999998E-2</v>
      </c>
      <c r="S187" s="449">
        <v>3.8361500000000002E-5</v>
      </c>
      <c r="T187" s="450">
        <v>910965</v>
      </c>
      <c r="U187" s="450">
        <v>797756.43879173289</v>
      </c>
      <c r="V187" s="451">
        <v>1.1419086775153213</v>
      </c>
      <c r="W187" s="451">
        <v>0.10581979340616332</v>
      </c>
      <c r="X187" s="379">
        <v>370024</v>
      </c>
      <c r="Y187" s="380">
        <v>92506</v>
      </c>
      <c r="Z187" s="380">
        <v>92506</v>
      </c>
      <c r="AA187" s="380">
        <v>92506</v>
      </c>
      <c r="AB187" s="380">
        <v>92506</v>
      </c>
      <c r="AC187" s="380">
        <v>0</v>
      </c>
      <c r="AD187" s="380">
        <v>0</v>
      </c>
      <c r="AE187" s="380">
        <v>370024</v>
      </c>
      <c r="AF187" s="381">
        <v>91093</v>
      </c>
      <c r="AG187" s="381">
        <v>57439</v>
      </c>
      <c r="AH187" s="381">
        <v>19216</v>
      </c>
      <c r="AI187" s="381">
        <v>14438</v>
      </c>
      <c r="AJ187" s="381">
        <v>0</v>
      </c>
      <c r="AK187" s="381">
        <v>0</v>
      </c>
      <c r="AL187" s="381">
        <v>0</v>
      </c>
      <c r="AM187" s="380">
        <v>91093</v>
      </c>
      <c r="AN187" s="379">
        <v>72935</v>
      </c>
      <c r="AO187" s="380">
        <v>24067</v>
      </c>
      <c r="AP187" s="380">
        <v>24067</v>
      </c>
      <c r="AQ187" s="380">
        <v>12400</v>
      </c>
      <c r="AR187" s="380">
        <v>12400</v>
      </c>
      <c r="AS187" s="380">
        <v>0</v>
      </c>
      <c r="AT187" s="380">
        <v>0</v>
      </c>
      <c r="AU187" s="380">
        <v>72935</v>
      </c>
      <c r="AV187" s="381">
        <v>414602</v>
      </c>
      <c r="AW187" s="380">
        <v>141877</v>
      </c>
      <c r="AX187" s="380">
        <v>102608</v>
      </c>
      <c r="AY187" s="380">
        <v>102608</v>
      </c>
      <c r="AZ187" s="380">
        <v>67508</v>
      </c>
      <c r="BA187" s="380">
        <v>0</v>
      </c>
      <c r="BB187" s="380">
        <v>0</v>
      </c>
      <c r="BC187" s="380">
        <v>414602</v>
      </c>
      <c r="BD187" s="379">
        <v>9595</v>
      </c>
      <c r="BE187" s="380">
        <v>2729</v>
      </c>
      <c r="BF187" s="380">
        <v>2556</v>
      </c>
      <c r="BG187" s="380">
        <v>2155</v>
      </c>
      <c r="BH187" s="380">
        <v>2155</v>
      </c>
      <c r="BI187" s="380">
        <v>0</v>
      </c>
      <c r="BJ187" s="380">
        <v>0</v>
      </c>
      <c r="BK187" s="380">
        <v>9595</v>
      </c>
      <c r="BL187" s="381">
        <v>1704</v>
      </c>
      <c r="BM187" s="380">
        <v>568</v>
      </c>
      <c r="BN187" s="380">
        <v>568</v>
      </c>
      <c r="BO187" s="380">
        <v>568</v>
      </c>
      <c r="BP187" s="380">
        <v>0</v>
      </c>
      <c r="BQ187" s="380">
        <v>0</v>
      </c>
      <c r="BR187" s="380">
        <v>0</v>
      </c>
      <c r="BS187" s="380">
        <v>1704</v>
      </c>
      <c r="BT187" s="379">
        <v>8844</v>
      </c>
      <c r="BU187" s="380">
        <v>2259</v>
      </c>
      <c r="BV187" s="380">
        <v>2259</v>
      </c>
      <c r="BW187" s="380">
        <v>2259</v>
      </c>
      <c r="BX187" s="380">
        <v>2066</v>
      </c>
      <c r="BY187" s="380">
        <v>0</v>
      </c>
      <c r="BZ187" s="380">
        <v>0</v>
      </c>
      <c r="CA187" s="380">
        <v>8844</v>
      </c>
      <c r="CB187" s="381">
        <v>2520.7337813849999</v>
      </c>
      <c r="CC187" s="380">
        <v>1519</v>
      </c>
      <c r="CD187" s="380">
        <v>1002</v>
      </c>
      <c r="CE187" s="380">
        <v>0</v>
      </c>
      <c r="CF187" s="380">
        <v>0</v>
      </c>
      <c r="CG187" s="380">
        <v>0</v>
      </c>
      <c r="CH187" s="380">
        <v>0</v>
      </c>
      <c r="CI187" s="380">
        <v>2520.7337813849999</v>
      </c>
    </row>
    <row r="188" spans="1:87">
      <c r="A188" s="374">
        <v>35405</v>
      </c>
      <c r="B188" s="375" t="s">
        <v>540</v>
      </c>
      <c r="C188" s="381">
        <v>-3183092</v>
      </c>
      <c r="D188" s="380">
        <v>-2369836</v>
      </c>
      <c r="E188" s="380">
        <v>-2308783</v>
      </c>
      <c r="F188" s="380">
        <v>-1397209</v>
      </c>
      <c r="G188" s="380">
        <v>0</v>
      </c>
      <c r="H188" s="380">
        <v>0</v>
      </c>
      <c r="I188" s="380">
        <v>-9258920</v>
      </c>
      <c r="J188" s="446">
        <v>17724558</v>
      </c>
      <c r="K188" s="447">
        <v>20877487</v>
      </c>
      <c r="L188" s="447">
        <v>15149470</v>
      </c>
      <c r="M188" s="447">
        <v>14590146</v>
      </c>
      <c r="N188" s="447">
        <v>21776232</v>
      </c>
      <c r="O188" s="446">
        <v>1555586.5038930001</v>
      </c>
      <c r="P188" s="447">
        <v>887556.1100000001</v>
      </c>
      <c r="Q188" s="447">
        <v>668030.39389299997</v>
      </c>
      <c r="R188" s="448">
        <v>6.2899999999999998E-2</v>
      </c>
      <c r="S188" s="449">
        <v>7.4639610000000001E-4</v>
      </c>
      <c r="T188" s="450">
        <v>17724558</v>
      </c>
      <c r="U188" s="450">
        <v>14110589.984101752</v>
      </c>
      <c r="V188" s="451">
        <v>1.2561174281139249</v>
      </c>
      <c r="W188" s="451">
        <v>0.10581979340616332</v>
      </c>
      <c r="X188" s="379">
        <v>278044</v>
      </c>
      <c r="Y188" s="380">
        <v>69511</v>
      </c>
      <c r="Z188" s="380">
        <v>69511</v>
      </c>
      <c r="AA188" s="380">
        <v>69511</v>
      </c>
      <c r="AB188" s="380">
        <v>69511</v>
      </c>
      <c r="AC188" s="380">
        <v>0</v>
      </c>
      <c r="AD188" s="380">
        <v>0</v>
      </c>
      <c r="AE188" s="380">
        <v>278044</v>
      </c>
      <c r="AF188" s="381">
        <v>3165705</v>
      </c>
      <c r="AG188" s="381">
        <v>1016819</v>
      </c>
      <c r="AH188" s="381">
        <v>974330</v>
      </c>
      <c r="AI188" s="381">
        <v>697936</v>
      </c>
      <c r="AJ188" s="381">
        <v>476620</v>
      </c>
      <c r="AK188" s="381">
        <v>0</v>
      </c>
      <c r="AL188" s="381">
        <v>0</v>
      </c>
      <c r="AM188" s="380">
        <v>3165705</v>
      </c>
      <c r="AN188" s="379">
        <v>1419081</v>
      </c>
      <c r="AO188" s="380">
        <v>468278</v>
      </c>
      <c r="AP188" s="380">
        <v>468278</v>
      </c>
      <c r="AQ188" s="380">
        <v>241263</v>
      </c>
      <c r="AR188" s="380">
        <v>241263</v>
      </c>
      <c r="AS188" s="380">
        <v>0</v>
      </c>
      <c r="AT188" s="380">
        <v>0</v>
      </c>
      <c r="AU188" s="380">
        <v>1419081</v>
      </c>
      <c r="AV188" s="381">
        <v>8066863</v>
      </c>
      <c r="AW188" s="380">
        <v>2760496</v>
      </c>
      <c r="AX188" s="380">
        <v>1996439</v>
      </c>
      <c r="AY188" s="380">
        <v>1996439</v>
      </c>
      <c r="AZ188" s="380">
        <v>1313490</v>
      </c>
      <c r="BA188" s="380">
        <v>0</v>
      </c>
      <c r="BB188" s="380">
        <v>0</v>
      </c>
      <c r="BC188" s="380">
        <v>8066863</v>
      </c>
      <c r="BD188" s="379">
        <v>186670</v>
      </c>
      <c r="BE188" s="380">
        <v>53095</v>
      </c>
      <c r="BF188" s="380">
        <v>49735</v>
      </c>
      <c r="BG188" s="380">
        <v>41920</v>
      </c>
      <c r="BH188" s="380">
        <v>41920</v>
      </c>
      <c r="BI188" s="380">
        <v>0</v>
      </c>
      <c r="BJ188" s="380">
        <v>0</v>
      </c>
      <c r="BK188" s="380">
        <v>186670</v>
      </c>
      <c r="BL188" s="381">
        <v>33183</v>
      </c>
      <c r="BM188" s="380">
        <v>11061</v>
      </c>
      <c r="BN188" s="380">
        <v>11061</v>
      </c>
      <c r="BO188" s="380">
        <v>11061</v>
      </c>
      <c r="BP188" s="380">
        <v>0</v>
      </c>
      <c r="BQ188" s="380">
        <v>0</v>
      </c>
      <c r="BR188" s="380">
        <v>0</v>
      </c>
      <c r="BS188" s="380">
        <v>33183</v>
      </c>
      <c r="BT188" s="379">
        <v>172082</v>
      </c>
      <c r="BU188" s="380">
        <v>43958</v>
      </c>
      <c r="BV188" s="380">
        <v>43958</v>
      </c>
      <c r="BW188" s="380">
        <v>43958</v>
      </c>
      <c r="BX188" s="380">
        <v>40207</v>
      </c>
      <c r="BY188" s="380">
        <v>0</v>
      </c>
      <c r="BZ188" s="380">
        <v>0</v>
      </c>
      <c r="CA188" s="380">
        <v>172082</v>
      </c>
      <c r="CB188" s="381">
        <v>49045.680267039003</v>
      </c>
      <c r="CC188" s="380">
        <v>29558</v>
      </c>
      <c r="CD188" s="380">
        <v>19488</v>
      </c>
      <c r="CE188" s="380">
        <v>0</v>
      </c>
      <c r="CF188" s="380">
        <v>0</v>
      </c>
      <c r="CG188" s="380">
        <v>0</v>
      </c>
      <c r="CH188" s="380">
        <v>0</v>
      </c>
      <c r="CI188" s="380">
        <v>49045.680267039003</v>
      </c>
    </row>
    <row r="189" spans="1:87">
      <c r="A189" s="374">
        <v>35500</v>
      </c>
      <c r="B189" s="375" t="s">
        <v>541</v>
      </c>
      <c r="C189" s="381">
        <v>-12159579</v>
      </c>
      <c r="D189" s="380">
        <v>-7649489</v>
      </c>
      <c r="E189" s="380">
        <v>-7818916</v>
      </c>
      <c r="F189" s="380">
        <v>-4256354</v>
      </c>
      <c r="G189" s="380">
        <v>0</v>
      </c>
      <c r="H189" s="380">
        <v>0</v>
      </c>
      <c r="I189" s="380">
        <v>-31884338</v>
      </c>
      <c r="J189" s="446">
        <v>84670597</v>
      </c>
      <c r="K189" s="447">
        <v>99732208</v>
      </c>
      <c r="L189" s="447">
        <v>72369350</v>
      </c>
      <c r="M189" s="447">
        <v>69697446</v>
      </c>
      <c r="N189" s="447">
        <v>104025535</v>
      </c>
      <c r="O189" s="446">
        <v>7431070.5551519999</v>
      </c>
      <c r="P189" s="447">
        <v>4345658.79</v>
      </c>
      <c r="Q189" s="447">
        <v>3085411.7651519999</v>
      </c>
      <c r="R189" s="448">
        <v>6.2899999999999998E-2</v>
      </c>
      <c r="S189" s="449">
        <v>3.5655503999999999E-3</v>
      </c>
      <c r="T189" s="450">
        <v>84670597</v>
      </c>
      <c r="U189" s="450">
        <v>69088375.039745629</v>
      </c>
      <c r="V189" s="451">
        <v>1.2255404321101795</v>
      </c>
      <c r="W189" s="451">
        <v>0.10581979340616332</v>
      </c>
      <c r="X189" s="379">
        <v>5093032</v>
      </c>
      <c r="Y189" s="380">
        <v>1273258</v>
      </c>
      <c r="Z189" s="380">
        <v>1273258</v>
      </c>
      <c r="AA189" s="380">
        <v>1273258</v>
      </c>
      <c r="AB189" s="380">
        <v>1273258</v>
      </c>
      <c r="AC189" s="380">
        <v>0</v>
      </c>
      <c r="AD189" s="380">
        <v>0</v>
      </c>
      <c r="AE189" s="380">
        <v>5093032</v>
      </c>
      <c r="AF189" s="381">
        <v>6541727</v>
      </c>
      <c r="AG189" s="381">
        <v>2752450</v>
      </c>
      <c r="AH189" s="381">
        <v>1924330</v>
      </c>
      <c r="AI189" s="381">
        <v>1065065</v>
      </c>
      <c r="AJ189" s="381">
        <v>799882</v>
      </c>
      <c r="AK189" s="381">
        <v>0</v>
      </c>
      <c r="AL189" s="381">
        <v>0</v>
      </c>
      <c r="AM189" s="380">
        <v>6541727</v>
      </c>
      <c r="AN189" s="379">
        <v>6778981</v>
      </c>
      <c r="AO189" s="380">
        <v>2236974</v>
      </c>
      <c r="AP189" s="380">
        <v>2236974</v>
      </c>
      <c r="AQ189" s="380">
        <v>1152517</v>
      </c>
      <c r="AR189" s="380">
        <v>1152517</v>
      </c>
      <c r="AS189" s="380">
        <v>0</v>
      </c>
      <c r="AT189" s="380">
        <v>0</v>
      </c>
      <c r="AU189" s="380">
        <v>6778981</v>
      </c>
      <c r="AV189" s="381">
        <v>38535582</v>
      </c>
      <c r="AW189" s="380">
        <v>13186950</v>
      </c>
      <c r="AX189" s="380">
        <v>9537031</v>
      </c>
      <c r="AY189" s="380">
        <v>9537031</v>
      </c>
      <c r="AZ189" s="380">
        <v>6274571</v>
      </c>
      <c r="BA189" s="380">
        <v>0</v>
      </c>
      <c r="BB189" s="380">
        <v>0</v>
      </c>
      <c r="BC189" s="380">
        <v>38535582</v>
      </c>
      <c r="BD189" s="379">
        <v>891730</v>
      </c>
      <c r="BE189" s="380">
        <v>253637</v>
      </c>
      <c r="BF189" s="380">
        <v>237583</v>
      </c>
      <c r="BG189" s="380">
        <v>200255</v>
      </c>
      <c r="BH189" s="380">
        <v>200255</v>
      </c>
      <c r="BI189" s="380">
        <v>0</v>
      </c>
      <c r="BJ189" s="380">
        <v>0</v>
      </c>
      <c r="BK189" s="380">
        <v>891730</v>
      </c>
      <c r="BL189" s="381">
        <v>158517</v>
      </c>
      <c r="BM189" s="380">
        <v>52839</v>
      </c>
      <c r="BN189" s="380">
        <v>52839</v>
      </c>
      <c r="BO189" s="380">
        <v>52839</v>
      </c>
      <c r="BP189" s="380">
        <v>0</v>
      </c>
      <c r="BQ189" s="380">
        <v>0</v>
      </c>
      <c r="BR189" s="380">
        <v>0</v>
      </c>
      <c r="BS189" s="380">
        <v>158517</v>
      </c>
      <c r="BT189" s="379">
        <v>822040</v>
      </c>
      <c r="BU189" s="380">
        <v>209990</v>
      </c>
      <c r="BV189" s="380">
        <v>209990</v>
      </c>
      <c r="BW189" s="380">
        <v>209990</v>
      </c>
      <c r="BX189" s="380">
        <v>192069</v>
      </c>
      <c r="BY189" s="380">
        <v>0</v>
      </c>
      <c r="BZ189" s="380">
        <v>0</v>
      </c>
      <c r="CA189" s="380">
        <v>822040</v>
      </c>
      <c r="CB189" s="381">
        <v>234292.28112849599</v>
      </c>
      <c r="CC189" s="380">
        <v>141199</v>
      </c>
      <c r="CD189" s="380">
        <v>93093</v>
      </c>
      <c r="CE189" s="380">
        <v>0</v>
      </c>
      <c r="CF189" s="380">
        <v>0</v>
      </c>
      <c r="CG189" s="380">
        <v>0</v>
      </c>
      <c r="CH189" s="380">
        <v>0</v>
      </c>
      <c r="CI189" s="380">
        <v>234292.28112849599</v>
      </c>
    </row>
    <row r="190" spans="1:87">
      <c r="A190" s="374">
        <v>35600</v>
      </c>
      <c r="B190" s="375" t="s">
        <v>542</v>
      </c>
      <c r="C190" s="381">
        <v>-4578267</v>
      </c>
      <c r="D190" s="380">
        <v>-2858895</v>
      </c>
      <c r="E190" s="380">
        <v>-2995773</v>
      </c>
      <c r="F190" s="380">
        <v>-1410858</v>
      </c>
      <c r="G190" s="380">
        <v>0</v>
      </c>
      <c r="H190" s="380">
        <v>0</v>
      </c>
      <c r="I190" s="380">
        <v>-11843793</v>
      </c>
      <c r="J190" s="446">
        <v>37274935</v>
      </c>
      <c r="K190" s="447">
        <v>43905578</v>
      </c>
      <c r="L190" s="447">
        <v>31859499</v>
      </c>
      <c r="M190" s="447">
        <v>30683234</v>
      </c>
      <c r="N190" s="447">
        <v>45795650</v>
      </c>
      <c r="O190" s="446">
        <v>3271415.0942700002</v>
      </c>
      <c r="P190" s="447">
        <v>1920921.4600000002</v>
      </c>
      <c r="Q190" s="447">
        <v>1350493.63427</v>
      </c>
      <c r="R190" s="448">
        <v>6.2899999999999998E-2</v>
      </c>
      <c r="S190" s="449">
        <v>1.569679E-3</v>
      </c>
      <c r="T190" s="450">
        <v>37274935</v>
      </c>
      <c r="U190" s="450">
        <v>30539291.891891897</v>
      </c>
      <c r="V190" s="451">
        <v>1.2205566236424885</v>
      </c>
      <c r="W190" s="451">
        <v>0.10581979340616332</v>
      </c>
      <c r="X190" s="379">
        <v>3438444</v>
      </c>
      <c r="Y190" s="380">
        <v>859611</v>
      </c>
      <c r="Z190" s="380">
        <v>859611</v>
      </c>
      <c r="AA190" s="380">
        <v>859611</v>
      </c>
      <c r="AB190" s="380">
        <v>859611</v>
      </c>
      <c r="AC190" s="380">
        <v>0</v>
      </c>
      <c r="AD190" s="380">
        <v>0</v>
      </c>
      <c r="AE190" s="380">
        <v>3438444</v>
      </c>
      <c r="AF190" s="381">
        <v>1883411</v>
      </c>
      <c r="AG190" s="381">
        <v>736001</v>
      </c>
      <c r="AH190" s="381">
        <v>637560</v>
      </c>
      <c r="AI190" s="381">
        <v>321572</v>
      </c>
      <c r="AJ190" s="381">
        <v>188278</v>
      </c>
      <c r="AK190" s="381">
        <v>0</v>
      </c>
      <c r="AL190" s="381">
        <v>0</v>
      </c>
      <c r="AM190" s="380">
        <v>1883411</v>
      </c>
      <c r="AN190" s="379">
        <v>2984343</v>
      </c>
      <c r="AO190" s="380">
        <v>984794</v>
      </c>
      <c r="AP190" s="380">
        <v>984794</v>
      </c>
      <c r="AQ190" s="380">
        <v>507378</v>
      </c>
      <c r="AR190" s="380">
        <v>507378</v>
      </c>
      <c r="AS190" s="380">
        <v>0</v>
      </c>
      <c r="AT190" s="380">
        <v>0</v>
      </c>
      <c r="AU190" s="380">
        <v>2984343</v>
      </c>
      <c r="AV190" s="381">
        <v>16964700</v>
      </c>
      <c r="AW190" s="380">
        <v>5805353</v>
      </c>
      <c r="AX190" s="380">
        <v>4198532</v>
      </c>
      <c r="AY190" s="380">
        <v>4198532</v>
      </c>
      <c r="AZ190" s="380">
        <v>2762284</v>
      </c>
      <c r="BA190" s="380">
        <v>0</v>
      </c>
      <c r="BB190" s="380">
        <v>0</v>
      </c>
      <c r="BC190" s="380">
        <v>16964700</v>
      </c>
      <c r="BD190" s="379">
        <v>392570</v>
      </c>
      <c r="BE190" s="380">
        <v>111660</v>
      </c>
      <c r="BF190" s="380">
        <v>104592</v>
      </c>
      <c r="BG190" s="380">
        <v>88159</v>
      </c>
      <c r="BH190" s="380">
        <v>88159</v>
      </c>
      <c r="BI190" s="380">
        <v>0</v>
      </c>
      <c r="BJ190" s="380">
        <v>0</v>
      </c>
      <c r="BK190" s="380">
        <v>392570</v>
      </c>
      <c r="BL190" s="381">
        <v>69786</v>
      </c>
      <c r="BM190" s="380">
        <v>23262</v>
      </c>
      <c r="BN190" s="380">
        <v>23262</v>
      </c>
      <c r="BO190" s="380">
        <v>23262</v>
      </c>
      <c r="BP190" s="380">
        <v>0</v>
      </c>
      <c r="BQ190" s="380">
        <v>0</v>
      </c>
      <c r="BR190" s="380">
        <v>0</v>
      </c>
      <c r="BS190" s="380">
        <v>69786</v>
      </c>
      <c r="BT190" s="379">
        <v>361890</v>
      </c>
      <c r="BU190" s="380">
        <v>92445</v>
      </c>
      <c r="BV190" s="380">
        <v>92445</v>
      </c>
      <c r="BW190" s="380">
        <v>92445</v>
      </c>
      <c r="BX190" s="380">
        <v>84555</v>
      </c>
      <c r="BY190" s="380">
        <v>0</v>
      </c>
      <c r="BZ190" s="380">
        <v>0</v>
      </c>
      <c r="CA190" s="380">
        <v>361890</v>
      </c>
      <c r="CB190" s="381">
        <v>103143.59139321001</v>
      </c>
      <c r="CC190" s="380">
        <v>62161</v>
      </c>
      <c r="CD190" s="380">
        <v>40983</v>
      </c>
      <c r="CE190" s="380">
        <v>0</v>
      </c>
      <c r="CF190" s="380">
        <v>0</v>
      </c>
      <c r="CG190" s="380">
        <v>0</v>
      </c>
      <c r="CH190" s="380">
        <v>0</v>
      </c>
      <c r="CI190" s="380">
        <v>103143.59139321001</v>
      </c>
    </row>
    <row r="191" spans="1:87">
      <c r="A191" s="374">
        <v>35700</v>
      </c>
      <c r="B191" s="375" t="s">
        <v>543</v>
      </c>
      <c r="C191" s="381">
        <v>-2835920</v>
      </c>
      <c r="D191" s="380">
        <v>-1668294</v>
      </c>
      <c r="E191" s="380">
        <v>-1781687</v>
      </c>
      <c r="F191" s="380">
        <v>-995057</v>
      </c>
      <c r="G191" s="380">
        <v>0</v>
      </c>
      <c r="H191" s="380">
        <v>0</v>
      </c>
      <c r="I191" s="380">
        <v>-7280958</v>
      </c>
      <c r="J191" s="446">
        <v>19120025</v>
      </c>
      <c r="K191" s="447">
        <v>22521186</v>
      </c>
      <c r="L191" s="447">
        <v>16342199</v>
      </c>
      <c r="M191" s="447">
        <v>15738839</v>
      </c>
      <c r="N191" s="447">
        <v>23490691</v>
      </c>
      <c r="O191" s="446">
        <v>1678058.9444520001</v>
      </c>
      <c r="P191" s="447">
        <v>1069305.9000000001</v>
      </c>
      <c r="Q191" s="447">
        <v>608753.04445199994</v>
      </c>
      <c r="R191" s="448">
        <v>6.2899999999999998E-2</v>
      </c>
      <c r="S191" s="449">
        <v>8.051604E-4</v>
      </c>
      <c r="T191" s="450">
        <v>19120025</v>
      </c>
      <c r="U191" s="450">
        <v>17000093.799682036</v>
      </c>
      <c r="V191" s="451">
        <v>1.1247011472582353</v>
      </c>
      <c r="W191" s="451">
        <v>0.10581979340616332</v>
      </c>
      <c r="X191" s="379">
        <v>905620</v>
      </c>
      <c r="Y191" s="380">
        <v>226405</v>
      </c>
      <c r="Z191" s="380">
        <v>226405</v>
      </c>
      <c r="AA191" s="380">
        <v>226405</v>
      </c>
      <c r="AB191" s="380">
        <v>226405</v>
      </c>
      <c r="AC191" s="380">
        <v>0</v>
      </c>
      <c r="AD191" s="380">
        <v>0</v>
      </c>
      <c r="AE191" s="380">
        <v>905620</v>
      </c>
      <c r="AF191" s="381">
        <v>1313705</v>
      </c>
      <c r="AG191" s="381">
        <v>650517</v>
      </c>
      <c r="AH191" s="381">
        <v>314340</v>
      </c>
      <c r="AI191" s="381">
        <v>195438</v>
      </c>
      <c r="AJ191" s="381">
        <v>153410</v>
      </c>
      <c r="AK191" s="381">
        <v>0</v>
      </c>
      <c r="AL191" s="381">
        <v>0</v>
      </c>
      <c r="AM191" s="380">
        <v>1313705</v>
      </c>
      <c r="AN191" s="379">
        <v>1530806</v>
      </c>
      <c r="AO191" s="380">
        <v>505146</v>
      </c>
      <c r="AP191" s="380">
        <v>505146</v>
      </c>
      <c r="AQ191" s="380">
        <v>260257</v>
      </c>
      <c r="AR191" s="380">
        <v>260257</v>
      </c>
      <c r="AS191" s="380">
        <v>0</v>
      </c>
      <c r="AT191" s="380">
        <v>0</v>
      </c>
      <c r="AU191" s="380">
        <v>1530806</v>
      </c>
      <c r="AV191" s="381">
        <v>8701973</v>
      </c>
      <c r="AW191" s="380">
        <v>2977832</v>
      </c>
      <c r="AX191" s="380">
        <v>2153620</v>
      </c>
      <c r="AY191" s="380">
        <v>2153620</v>
      </c>
      <c r="AZ191" s="380">
        <v>1416902</v>
      </c>
      <c r="BA191" s="380">
        <v>0</v>
      </c>
      <c r="BB191" s="380">
        <v>0</v>
      </c>
      <c r="BC191" s="380">
        <v>8701973</v>
      </c>
      <c r="BD191" s="379">
        <v>201367</v>
      </c>
      <c r="BE191" s="380">
        <v>57275</v>
      </c>
      <c r="BF191" s="380">
        <v>53650</v>
      </c>
      <c r="BG191" s="380">
        <v>45221</v>
      </c>
      <c r="BH191" s="380">
        <v>45221</v>
      </c>
      <c r="BI191" s="380">
        <v>0</v>
      </c>
      <c r="BJ191" s="380">
        <v>0</v>
      </c>
      <c r="BK191" s="380">
        <v>201367</v>
      </c>
      <c r="BL191" s="381">
        <v>35796</v>
      </c>
      <c r="BM191" s="380">
        <v>11932</v>
      </c>
      <c r="BN191" s="380">
        <v>11932</v>
      </c>
      <c r="BO191" s="380">
        <v>11932</v>
      </c>
      <c r="BP191" s="380">
        <v>0</v>
      </c>
      <c r="BQ191" s="380">
        <v>0</v>
      </c>
      <c r="BR191" s="380">
        <v>0</v>
      </c>
      <c r="BS191" s="380">
        <v>35796</v>
      </c>
      <c r="BT191" s="379">
        <v>185630</v>
      </c>
      <c r="BU191" s="380">
        <v>47419</v>
      </c>
      <c r="BV191" s="380">
        <v>47419</v>
      </c>
      <c r="BW191" s="380">
        <v>47419</v>
      </c>
      <c r="BX191" s="380">
        <v>43372</v>
      </c>
      <c r="BY191" s="380">
        <v>0</v>
      </c>
      <c r="BZ191" s="380">
        <v>0</v>
      </c>
      <c r="CA191" s="380">
        <v>185630</v>
      </c>
      <c r="CB191" s="381">
        <v>52907.081832395997</v>
      </c>
      <c r="CC191" s="380">
        <v>31885</v>
      </c>
      <c r="CD191" s="380">
        <v>21022</v>
      </c>
      <c r="CE191" s="380">
        <v>0</v>
      </c>
      <c r="CF191" s="380">
        <v>0</v>
      </c>
      <c r="CG191" s="380">
        <v>0</v>
      </c>
      <c r="CH191" s="380">
        <v>0</v>
      </c>
      <c r="CI191" s="380">
        <v>52907.081832395997</v>
      </c>
    </row>
    <row r="192" spans="1:87">
      <c r="A192" s="374">
        <v>35800</v>
      </c>
      <c r="B192" s="375" t="s">
        <v>544</v>
      </c>
      <c r="C192" s="381">
        <v>-4261772</v>
      </c>
      <c r="D192" s="380">
        <v>-2598097</v>
      </c>
      <c r="E192" s="380">
        <v>-2616301</v>
      </c>
      <c r="F192" s="380">
        <v>-1741390</v>
      </c>
      <c r="G192" s="380">
        <v>0</v>
      </c>
      <c r="H192" s="380">
        <v>0</v>
      </c>
      <c r="I192" s="380">
        <v>-11217560</v>
      </c>
      <c r="J192" s="446">
        <v>23986545</v>
      </c>
      <c r="K192" s="447">
        <v>28253387</v>
      </c>
      <c r="L192" s="447">
        <v>20501694</v>
      </c>
      <c r="M192" s="447">
        <v>19744764</v>
      </c>
      <c r="N192" s="447">
        <v>29469654</v>
      </c>
      <c r="O192" s="446">
        <v>2105166.5829809997</v>
      </c>
      <c r="P192" s="447">
        <v>1325475.92</v>
      </c>
      <c r="Q192" s="447">
        <v>779690.6629809998</v>
      </c>
      <c r="R192" s="448">
        <v>6.2899999999999998E-2</v>
      </c>
      <c r="S192" s="449">
        <v>1.0100936999999999E-3</v>
      </c>
      <c r="T192" s="450">
        <v>23986545</v>
      </c>
      <c r="U192" s="450">
        <v>21072749.125596184</v>
      </c>
      <c r="V192" s="451">
        <v>1.138273172476796</v>
      </c>
      <c r="W192" s="451">
        <v>0.10581979340616332</v>
      </c>
      <c r="X192" s="379">
        <v>585904</v>
      </c>
      <c r="Y192" s="380">
        <v>161279</v>
      </c>
      <c r="Z192" s="380">
        <v>161279</v>
      </c>
      <c r="AA192" s="380">
        <v>161279</v>
      </c>
      <c r="AB192" s="380">
        <v>102067</v>
      </c>
      <c r="AC192" s="380">
        <v>0</v>
      </c>
      <c r="AD192" s="380">
        <v>0</v>
      </c>
      <c r="AE192" s="380">
        <v>585904</v>
      </c>
      <c r="AF192" s="381">
        <v>3181274</v>
      </c>
      <c r="AG192" s="381">
        <v>1397377</v>
      </c>
      <c r="AH192" s="381">
        <v>776777</v>
      </c>
      <c r="AI192" s="381">
        <v>503560</v>
      </c>
      <c r="AJ192" s="381">
        <v>503560</v>
      </c>
      <c r="AK192" s="381">
        <v>0</v>
      </c>
      <c r="AL192" s="381">
        <v>0</v>
      </c>
      <c r="AM192" s="380">
        <v>3181274</v>
      </c>
      <c r="AN192" s="379">
        <v>1920435</v>
      </c>
      <c r="AO192" s="380">
        <v>633718</v>
      </c>
      <c r="AP192" s="380">
        <v>633718</v>
      </c>
      <c r="AQ192" s="380">
        <v>326499</v>
      </c>
      <c r="AR192" s="380">
        <v>326499</v>
      </c>
      <c r="AS192" s="380">
        <v>0</v>
      </c>
      <c r="AT192" s="380">
        <v>0</v>
      </c>
      <c r="AU192" s="380">
        <v>1920435</v>
      </c>
      <c r="AV192" s="381">
        <v>10916842</v>
      </c>
      <c r="AW192" s="380">
        <v>3735764</v>
      </c>
      <c r="AX192" s="380">
        <v>2701769</v>
      </c>
      <c r="AY192" s="380">
        <v>2701769</v>
      </c>
      <c r="AZ192" s="380">
        <v>1777539</v>
      </c>
      <c r="BA192" s="380">
        <v>0</v>
      </c>
      <c r="BB192" s="380">
        <v>0</v>
      </c>
      <c r="BC192" s="380">
        <v>10916842</v>
      </c>
      <c r="BD192" s="379">
        <v>252620</v>
      </c>
      <c r="BE192" s="380">
        <v>71853</v>
      </c>
      <c r="BF192" s="380">
        <v>67305</v>
      </c>
      <c r="BG192" s="380">
        <v>56731</v>
      </c>
      <c r="BH192" s="380">
        <v>56731</v>
      </c>
      <c r="BI192" s="380">
        <v>0</v>
      </c>
      <c r="BJ192" s="380">
        <v>0</v>
      </c>
      <c r="BK192" s="380">
        <v>252620</v>
      </c>
      <c r="BL192" s="381">
        <v>44907</v>
      </c>
      <c r="BM192" s="380">
        <v>14969</v>
      </c>
      <c r="BN192" s="380">
        <v>14969</v>
      </c>
      <c r="BO192" s="380">
        <v>14969</v>
      </c>
      <c r="BP192" s="380">
        <v>0</v>
      </c>
      <c r="BQ192" s="380">
        <v>0</v>
      </c>
      <c r="BR192" s="380">
        <v>0</v>
      </c>
      <c r="BS192" s="380">
        <v>44907</v>
      </c>
      <c r="BT192" s="379">
        <v>232878</v>
      </c>
      <c r="BU192" s="380">
        <v>59489</v>
      </c>
      <c r="BV192" s="380">
        <v>59489</v>
      </c>
      <c r="BW192" s="380">
        <v>59489</v>
      </c>
      <c r="BX192" s="380">
        <v>54412</v>
      </c>
      <c r="BY192" s="380">
        <v>0</v>
      </c>
      <c r="BZ192" s="380">
        <v>0</v>
      </c>
      <c r="CA192" s="380">
        <v>232878</v>
      </c>
      <c r="CB192" s="381">
        <v>66373.246926062988</v>
      </c>
      <c r="CC192" s="380">
        <v>40001</v>
      </c>
      <c r="CD192" s="380">
        <v>26373</v>
      </c>
      <c r="CE192" s="380">
        <v>0</v>
      </c>
      <c r="CF192" s="380">
        <v>0</v>
      </c>
      <c r="CG192" s="380">
        <v>0</v>
      </c>
      <c r="CH192" s="380">
        <v>0</v>
      </c>
      <c r="CI192" s="380">
        <v>66373.246926062988</v>
      </c>
    </row>
    <row r="193" spans="1:87">
      <c r="A193" s="374">
        <v>35805</v>
      </c>
      <c r="B193" s="375" t="s">
        <v>545</v>
      </c>
      <c r="C193" s="381">
        <v>-445712</v>
      </c>
      <c r="D193" s="380">
        <v>-385559</v>
      </c>
      <c r="E193" s="380">
        <v>-533431</v>
      </c>
      <c r="F193" s="380">
        <v>-316647</v>
      </c>
      <c r="G193" s="380">
        <v>0</v>
      </c>
      <c r="H193" s="380">
        <v>0</v>
      </c>
      <c r="I193" s="380">
        <v>-1681349</v>
      </c>
      <c r="J193" s="446">
        <v>5034273</v>
      </c>
      <c r="K193" s="447">
        <v>5929794</v>
      </c>
      <c r="L193" s="447">
        <v>4302876</v>
      </c>
      <c r="M193" s="447">
        <v>4144012</v>
      </c>
      <c r="N193" s="447">
        <v>6185063</v>
      </c>
      <c r="O193" s="446">
        <v>441830.349675</v>
      </c>
      <c r="P193" s="447">
        <v>292497.18000000005</v>
      </c>
      <c r="Q193" s="447">
        <v>149333.16967499995</v>
      </c>
      <c r="R193" s="448">
        <v>6.2899999999999998E-2</v>
      </c>
      <c r="S193" s="449">
        <v>2.1199749999999999E-4</v>
      </c>
      <c r="T193" s="450">
        <v>5034273</v>
      </c>
      <c r="U193" s="450">
        <v>4650193.6406995244</v>
      </c>
      <c r="V193" s="451">
        <v>1.0825942721909316</v>
      </c>
      <c r="W193" s="451">
        <v>0.10581979340616332</v>
      </c>
      <c r="X193" s="379">
        <v>332184</v>
      </c>
      <c r="Y193" s="380">
        <v>245475</v>
      </c>
      <c r="Z193" s="380">
        <v>86709</v>
      </c>
      <c r="AA193" s="380">
        <v>0</v>
      </c>
      <c r="AB193" s="380">
        <v>0</v>
      </c>
      <c r="AC193" s="380">
        <v>0</v>
      </c>
      <c r="AD193" s="380">
        <v>0</v>
      </c>
      <c r="AE193" s="380">
        <v>332184</v>
      </c>
      <c r="AF193" s="381">
        <v>203917</v>
      </c>
      <c r="AG193" s="381">
        <v>56162</v>
      </c>
      <c r="AH193" s="381">
        <v>56162</v>
      </c>
      <c r="AI193" s="381">
        <v>56162</v>
      </c>
      <c r="AJ193" s="381">
        <v>35431</v>
      </c>
      <c r="AK193" s="381">
        <v>0</v>
      </c>
      <c r="AL193" s="381">
        <v>0</v>
      </c>
      <c r="AM193" s="380">
        <v>203917</v>
      </c>
      <c r="AN193" s="379">
        <v>403059</v>
      </c>
      <c r="AO193" s="380">
        <v>133004</v>
      </c>
      <c r="AP193" s="380">
        <v>133004</v>
      </c>
      <c r="AQ193" s="380">
        <v>68525</v>
      </c>
      <c r="AR193" s="380">
        <v>68525</v>
      </c>
      <c r="AS193" s="380">
        <v>0</v>
      </c>
      <c r="AT193" s="380">
        <v>0</v>
      </c>
      <c r="AU193" s="380">
        <v>403059</v>
      </c>
      <c r="AV193" s="381">
        <v>2291216</v>
      </c>
      <c r="AW193" s="380">
        <v>784059</v>
      </c>
      <c r="AX193" s="380">
        <v>567045</v>
      </c>
      <c r="AY193" s="380">
        <v>567045</v>
      </c>
      <c r="AZ193" s="380">
        <v>373068</v>
      </c>
      <c r="BA193" s="380">
        <v>0</v>
      </c>
      <c r="BB193" s="380">
        <v>0</v>
      </c>
      <c r="BC193" s="380">
        <v>2291216</v>
      </c>
      <c r="BD193" s="379">
        <v>53021</v>
      </c>
      <c r="BE193" s="380">
        <v>15081</v>
      </c>
      <c r="BF193" s="380">
        <v>14126</v>
      </c>
      <c r="BG193" s="380">
        <v>11907</v>
      </c>
      <c r="BH193" s="380">
        <v>11907</v>
      </c>
      <c r="BI193" s="380">
        <v>0</v>
      </c>
      <c r="BJ193" s="380">
        <v>0</v>
      </c>
      <c r="BK193" s="380">
        <v>53021</v>
      </c>
      <c r="BL193" s="381">
        <v>9426</v>
      </c>
      <c r="BM193" s="380">
        <v>3142</v>
      </c>
      <c r="BN193" s="380">
        <v>3142</v>
      </c>
      <c r="BO193" s="380">
        <v>3142</v>
      </c>
      <c r="BP193" s="380">
        <v>0</v>
      </c>
      <c r="BQ193" s="380">
        <v>0</v>
      </c>
      <c r="BR193" s="380">
        <v>0</v>
      </c>
      <c r="BS193" s="380">
        <v>9426</v>
      </c>
      <c r="BT193" s="379">
        <v>48876</v>
      </c>
      <c r="BU193" s="380">
        <v>12485</v>
      </c>
      <c r="BV193" s="380">
        <v>12485</v>
      </c>
      <c r="BW193" s="380">
        <v>12485</v>
      </c>
      <c r="BX193" s="380">
        <v>11420</v>
      </c>
      <c r="BY193" s="380">
        <v>0</v>
      </c>
      <c r="BZ193" s="380">
        <v>0</v>
      </c>
      <c r="CA193" s="380">
        <v>48876</v>
      </c>
      <c r="CB193" s="381">
        <v>13930.353605024999</v>
      </c>
      <c r="CC193" s="380">
        <v>8395</v>
      </c>
      <c r="CD193" s="380">
        <v>5535</v>
      </c>
      <c r="CE193" s="380">
        <v>0</v>
      </c>
      <c r="CF193" s="380">
        <v>0</v>
      </c>
      <c r="CG193" s="380">
        <v>0</v>
      </c>
      <c r="CH193" s="380">
        <v>0</v>
      </c>
      <c r="CI193" s="380">
        <v>13930.353605024999</v>
      </c>
    </row>
    <row r="194" spans="1:87">
      <c r="A194" s="374">
        <v>35900</v>
      </c>
      <c r="B194" s="375" t="s">
        <v>546</v>
      </c>
      <c r="C194" s="381">
        <v>-7585834</v>
      </c>
      <c r="D194" s="380">
        <v>-5131103</v>
      </c>
      <c r="E194" s="380">
        <v>-5060231</v>
      </c>
      <c r="F194" s="380">
        <v>-2914704</v>
      </c>
      <c r="G194" s="380">
        <v>0</v>
      </c>
      <c r="H194" s="380">
        <v>0</v>
      </c>
      <c r="I194" s="380">
        <v>-20691872</v>
      </c>
      <c r="J194" s="446">
        <v>47724452</v>
      </c>
      <c r="K194" s="447">
        <v>56213906</v>
      </c>
      <c r="L194" s="447">
        <v>40790873</v>
      </c>
      <c r="M194" s="447">
        <v>39284858</v>
      </c>
      <c r="N194" s="447">
        <v>58633833</v>
      </c>
      <c r="O194" s="446">
        <v>4188511.4912099997</v>
      </c>
      <c r="P194" s="447">
        <v>2511392.36</v>
      </c>
      <c r="Q194" s="447">
        <v>1677119.1312099998</v>
      </c>
      <c r="R194" s="448">
        <v>6.2899999999999998E-2</v>
      </c>
      <c r="S194" s="449">
        <v>2.0097169999999998E-3</v>
      </c>
      <c r="T194" s="450">
        <v>47724452</v>
      </c>
      <c r="U194" s="450">
        <v>39926746.581875995</v>
      </c>
      <c r="V194" s="451">
        <v>1.1953002958088157</v>
      </c>
      <c r="W194" s="451">
        <v>0.10581979340616332</v>
      </c>
      <c r="X194" s="379">
        <v>1457076</v>
      </c>
      <c r="Y194" s="380">
        <v>364269</v>
      </c>
      <c r="Z194" s="380">
        <v>364269</v>
      </c>
      <c r="AA194" s="380">
        <v>364269</v>
      </c>
      <c r="AB194" s="380">
        <v>364269</v>
      </c>
      <c r="AC194" s="380">
        <v>0</v>
      </c>
      <c r="AD194" s="380">
        <v>0</v>
      </c>
      <c r="AE194" s="380">
        <v>1457076</v>
      </c>
      <c r="AF194" s="381">
        <v>4993944</v>
      </c>
      <c r="AG194" s="381">
        <v>1930119</v>
      </c>
      <c r="AH194" s="381">
        <v>1550725</v>
      </c>
      <c r="AI194" s="381">
        <v>900032</v>
      </c>
      <c r="AJ194" s="381">
        <v>613068</v>
      </c>
      <c r="AK194" s="381">
        <v>0</v>
      </c>
      <c r="AL194" s="381">
        <v>0</v>
      </c>
      <c r="AM194" s="380">
        <v>4993944</v>
      </c>
      <c r="AN194" s="379">
        <v>3820962</v>
      </c>
      <c r="AO194" s="380">
        <v>1260867</v>
      </c>
      <c r="AP194" s="380">
        <v>1260867</v>
      </c>
      <c r="AQ194" s="380">
        <v>649614</v>
      </c>
      <c r="AR194" s="380">
        <v>649614</v>
      </c>
      <c r="AS194" s="380">
        <v>0</v>
      </c>
      <c r="AT194" s="380">
        <v>0</v>
      </c>
      <c r="AU194" s="380">
        <v>3820962</v>
      </c>
      <c r="AV194" s="381">
        <v>21720522</v>
      </c>
      <c r="AW194" s="380">
        <v>7432804</v>
      </c>
      <c r="AX194" s="380">
        <v>5375533</v>
      </c>
      <c r="AY194" s="380">
        <v>5375533</v>
      </c>
      <c r="AZ194" s="380">
        <v>3536652</v>
      </c>
      <c r="BA194" s="380">
        <v>0</v>
      </c>
      <c r="BB194" s="380">
        <v>0</v>
      </c>
      <c r="BC194" s="380">
        <v>21720522</v>
      </c>
      <c r="BD194" s="379">
        <v>502621</v>
      </c>
      <c r="BE194" s="380">
        <v>142962</v>
      </c>
      <c r="BF194" s="380">
        <v>133913</v>
      </c>
      <c r="BG194" s="380">
        <v>112873</v>
      </c>
      <c r="BH194" s="380">
        <v>112873</v>
      </c>
      <c r="BI194" s="380">
        <v>0</v>
      </c>
      <c r="BJ194" s="380">
        <v>0</v>
      </c>
      <c r="BK194" s="380">
        <v>502621</v>
      </c>
      <c r="BL194" s="381">
        <v>89349</v>
      </c>
      <c r="BM194" s="380">
        <v>29783</v>
      </c>
      <c r="BN194" s="380">
        <v>29783</v>
      </c>
      <c r="BO194" s="380">
        <v>29783</v>
      </c>
      <c r="BP194" s="380">
        <v>0</v>
      </c>
      <c r="BQ194" s="380">
        <v>0</v>
      </c>
      <c r="BR194" s="380">
        <v>0</v>
      </c>
      <c r="BS194" s="380">
        <v>89349</v>
      </c>
      <c r="BT194" s="379">
        <v>463341</v>
      </c>
      <c r="BU194" s="380">
        <v>118361</v>
      </c>
      <c r="BV194" s="380">
        <v>118361</v>
      </c>
      <c r="BW194" s="380">
        <v>118361</v>
      </c>
      <c r="BX194" s="380">
        <v>108259</v>
      </c>
      <c r="BY194" s="380">
        <v>0</v>
      </c>
      <c r="BZ194" s="380">
        <v>0</v>
      </c>
      <c r="CA194" s="380">
        <v>463341</v>
      </c>
      <c r="CB194" s="381">
        <v>132058.48397283</v>
      </c>
      <c r="CC194" s="380">
        <v>79587</v>
      </c>
      <c r="CD194" s="380">
        <v>52472</v>
      </c>
      <c r="CE194" s="380">
        <v>0</v>
      </c>
      <c r="CF194" s="380">
        <v>0</v>
      </c>
      <c r="CG194" s="380">
        <v>0</v>
      </c>
      <c r="CH194" s="380">
        <v>0</v>
      </c>
      <c r="CI194" s="380">
        <v>132058.48397283</v>
      </c>
    </row>
    <row r="195" spans="1:87">
      <c r="A195" s="374">
        <v>35905</v>
      </c>
      <c r="B195" s="375" t="s">
        <v>547</v>
      </c>
      <c r="C195" s="381">
        <v>-998271</v>
      </c>
      <c r="D195" s="380">
        <v>-594737</v>
      </c>
      <c r="E195" s="380">
        <v>-508513</v>
      </c>
      <c r="F195" s="380">
        <v>-117155</v>
      </c>
      <c r="G195" s="380">
        <v>0</v>
      </c>
      <c r="H195" s="380">
        <v>0</v>
      </c>
      <c r="I195" s="380">
        <v>-2218676</v>
      </c>
      <c r="J195" s="446">
        <v>5782252</v>
      </c>
      <c r="K195" s="447">
        <v>6810826</v>
      </c>
      <c r="L195" s="447">
        <v>4942185</v>
      </c>
      <c r="M195" s="447">
        <v>4759718</v>
      </c>
      <c r="N195" s="447">
        <v>7104022</v>
      </c>
      <c r="O195" s="446">
        <v>507476.27641499997</v>
      </c>
      <c r="P195" s="447">
        <v>370265.88</v>
      </c>
      <c r="Q195" s="447">
        <v>137210.39641499997</v>
      </c>
      <c r="R195" s="448">
        <v>6.2899999999999998E-2</v>
      </c>
      <c r="S195" s="449">
        <v>2.4349549999999999E-4</v>
      </c>
      <c r="T195" s="450">
        <v>5782252</v>
      </c>
      <c r="U195" s="450">
        <v>5886579.9682034981</v>
      </c>
      <c r="V195" s="451">
        <v>0.98227698107100758</v>
      </c>
      <c r="W195" s="451">
        <v>0.10581979340616332</v>
      </c>
      <c r="X195" s="379">
        <v>823376</v>
      </c>
      <c r="Y195" s="380">
        <v>205844</v>
      </c>
      <c r="Z195" s="380">
        <v>205844</v>
      </c>
      <c r="AA195" s="380">
        <v>205844</v>
      </c>
      <c r="AB195" s="380">
        <v>205844</v>
      </c>
      <c r="AC195" s="380">
        <v>0</v>
      </c>
      <c r="AD195" s="380">
        <v>0</v>
      </c>
      <c r="AE195" s="380">
        <v>823376</v>
      </c>
      <c r="AF195" s="381">
        <v>963567</v>
      </c>
      <c r="AG195" s="381">
        <v>474739</v>
      </c>
      <c r="AH195" s="381">
        <v>322651</v>
      </c>
      <c r="AI195" s="381">
        <v>166177</v>
      </c>
      <c r="AJ195" s="381">
        <v>0</v>
      </c>
      <c r="AK195" s="381">
        <v>0</v>
      </c>
      <c r="AL195" s="381">
        <v>0</v>
      </c>
      <c r="AM195" s="380">
        <v>963567</v>
      </c>
      <c r="AN195" s="379">
        <v>462944</v>
      </c>
      <c r="AO195" s="380">
        <v>152766</v>
      </c>
      <c r="AP195" s="380">
        <v>152766</v>
      </c>
      <c r="AQ195" s="380">
        <v>78707</v>
      </c>
      <c r="AR195" s="380">
        <v>78707</v>
      </c>
      <c r="AS195" s="380">
        <v>0</v>
      </c>
      <c r="AT195" s="380">
        <v>0</v>
      </c>
      <c r="AU195" s="380">
        <v>462944</v>
      </c>
      <c r="AV195" s="381">
        <v>2631639</v>
      </c>
      <c r="AW195" s="380">
        <v>900552</v>
      </c>
      <c r="AX195" s="380">
        <v>651295</v>
      </c>
      <c r="AY195" s="380">
        <v>651295</v>
      </c>
      <c r="AZ195" s="380">
        <v>428498</v>
      </c>
      <c r="BA195" s="380">
        <v>0</v>
      </c>
      <c r="BB195" s="380">
        <v>0</v>
      </c>
      <c r="BC195" s="380">
        <v>2631639</v>
      </c>
      <c r="BD195" s="379">
        <v>60898</v>
      </c>
      <c r="BE195" s="380">
        <v>17321</v>
      </c>
      <c r="BF195" s="380">
        <v>16225</v>
      </c>
      <c r="BG195" s="380">
        <v>13676</v>
      </c>
      <c r="BH195" s="380">
        <v>13676</v>
      </c>
      <c r="BI195" s="380">
        <v>0</v>
      </c>
      <c r="BJ195" s="380">
        <v>0</v>
      </c>
      <c r="BK195" s="380">
        <v>60898</v>
      </c>
      <c r="BL195" s="381">
        <v>10824</v>
      </c>
      <c r="BM195" s="380">
        <v>3608</v>
      </c>
      <c r="BN195" s="380">
        <v>3608</v>
      </c>
      <c r="BO195" s="380">
        <v>3608</v>
      </c>
      <c r="BP195" s="380">
        <v>0</v>
      </c>
      <c r="BQ195" s="380">
        <v>0</v>
      </c>
      <c r="BR195" s="380">
        <v>0</v>
      </c>
      <c r="BS195" s="380">
        <v>10824</v>
      </c>
      <c r="BT195" s="379">
        <v>56138</v>
      </c>
      <c r="BU195" s="380">
        <v>14340</v>
      </c>
      <c r="BV195" s="380">
        <v>14340</v>
      </c>
      <c r="BW195" s="380">
        <v>14340</v>
      </c>
      <c r="BX195" s="380">
        <v>13117</v>
      </c>
      <c r="BY195" s="380">
        <v>0</v>
      </c>
      <c r="BZ195" s="380">
        <v>0</v>
      </c>
      <c r="CA195" s="380">
        <v>56138</v>
      </c>
      <c r="CB195" s="381">
        <v>16000.086870044999</v>
      </c>
      <c r="CC195" s="380">
        <v>9643</v>
      </c>
      <c r="CD195" s="380">
        <v>6357</v>
      </c>
      <c r="CE195" s="380">
        <v>0</v>
      </c>
      <c r="CF195" s="380">
        <v>0</v>
      </c>
      <c r="CG195" s="380">
        <v>0</v>
      </c>
      <c r="CH195" s="380">
        <v>0</v>
      </c>
      <c r="CI195" s="380">
        <v>16000.086870044999</v>
      </c>
    </row>
    <row r="196" spans="1:87">
      <c r="A196" s="374">
        <v>36000</v>
      </c>
      <c r="B196" s="375" t="s">
        <v>548</v>
      </c>
      <c r="C196" s="381">
        <v>-171003795</v>
      </c>
      <c r="D196" s="380">
        <v>-110879923</v>
      </c>
      <c r="E196" s="380">
        <v>-118472609</v>
      </c>
      <c r="F196" s="380">
        <v>-71601511</v>
      </c>
      <c r="G196" s="380">
        <v>0</v>
      </c>
      <c r="H196" s="380">
        <v>0</v>
      </c>
      <c r="I196" s="380">
        <v>-471957838</v>
      </c>
      <c r="J196" s="446">
        <v>1292000707</v>
      </c>
      <c r="K196" s="447">
        <v>1521827975</v>
      </c>
      <c r="L196" s="447">
        <v>1104294221</v>
      </c>
      <c r="M196" s="447">
        <v>1063523261</v>
      </c>
      <c r="N196" s="447">
        <v>1587340462</v>
      </c>
      <c r="O196" s="446">
        <v>113391764.852634</v>
      </c>
      <c r="P196" s="447">
        <v>59334147.829999983</v>
      </c>
      <c r="Q196" s="447">
        <v>54057617.022634014</v>
      </c>
      <c r="R196" s="448">
        <v>6.2899999999999998E-2</v>
      </c>
      <c r="S196" s="449">
        <v>5.4407241799999999E-2</v>
      </c>
      <c r="T196" s="450">
        <v>1292000707</v>
      </c>
      <c r="U196" s="450">
        <v>943309186.48648632</v>
      </c>
      <c r="V196" s="451">
        <v>1.3696471162464492</v>
      </c>
      <c r="W196" s="451">
        <v>0.10581979340616332</v>
      </c>
      <c r="X196" s="379">
        <v>13977162</v>
      </c>
      <c r="Y196" s="380">
        <v>4355308</v>
      </c>
      <c r="Z196" s="380">
        <v>4355308</v>
      </c>
      <c r="AA196" s="380">
        <v>4355308</v>
      </c>
      <c r="AB196" s="380">
        <v>911238</v>
      </c>
      <c r="AC196" s="380">
        <v>0</v>
      </c>
      <c r="AD196" s="380">
        <v>0</v>
      </c>
      <c r="AE196" s="380">
        <v>13977162</v>
      </c>
      <c r="AF196" s="381">
        <v>21513186</v>
      </c>
      <c r="AG196" s="381">
        <v>12385557</v>
      </c>
      <c r="AH196" s="381">
        <v>8445393</v>
      </c>
      <c r="AI196" s="381">
        <v>341118</v>
      </c>
      <c r="AJ196" s="381">
        <v>341118</v>
      </c>
      <c r="AK196" s="381">
        <v>0</v>
      </c>
      <c r="AL196" s="381">
        <v>0</v>
      </c>
      <c r="AM196" s="380">
        <v>21513186</v>
      </c>
      <c r="AN196" s="379">
        <v>103441443</v>
      </c>
      <c r="AO196" s="380">
        <v>34134306</v>
      </c>
      <c r="AP196" s="380">
        <v>34134306</v>
      </c>
      <c r="AQ196" s="380">
        <v>17586416</v>
      </c>
      <c r="AR196" s="380">
        <v>17586416</v>
      </c>
      <c r="AS196" s="380">
        <v>0</v>
      </c>
      <c r="AT196" s="380">
        <v>0</v>
      </c>
      <c r="AU196" s="380">
        <v>103441443</v>
      </c>
      <c r="AV196" s="381">
        <v>588019944</v>
      </c>
      <c r="AW196" s="380">
        <v>201221545</v>
      </c>
      <c r="AX196" s="380">
        <v>145526916</v>
      </c>
      <c r="AY196" s="380">
        <v>145526916</v>
      </c>
      <c r="AZ196" s="380">
        <v>95744566</v>
      </c>
      <c r="BA196" s="380">
        <v>0</v>
      </c>
      <c r="BB196" s="380">
        <v>0</v>
      </c>
      <c r="BC196" s="380">
        <v>588019944</v>
      </c>
      <c r="BD196" s="379">
        <v>13607015</v>
      </c>
      <c r="BE196" s="380">
        <v>3870279</v>
      </c>
      <c r="BF196" s="380">
        <v>3625310</v>
      </c>
      <c r="BG196" s="380">
        <v>3055713</v>
      </c>
      <c r="BH196" s="380">
        <v>3055713</v>
      </c>
      <c r="BI196" s="380">
        <v>0</v>
      </c>
      <c r="BJ196" s="380">
        <v>0</v>
      </c>
      <c r="BK196" s="380">
        <v>13607015</v>
      </c>
      <c r="BL196" s="381">
        <v>2418849</v>
      </c>
      <c r="BM196" s="380">
        <v>806283</v>
      </c>
      <c r="BN196" s="380">
        <v>806283</v>
      </c>
      <c r="BO196" s="380">
        <v>806283</v>
      </c>
      <c r="BP196" s="380">
        <v>0</v>
      </c>
      <c r="BQ196" s="380">
        <v>0</v>
      </c>
      <c r="BR196" s="380">
        <v>0</v>
      </c>
      <c r="BS196" s="380">
        <v>2418849</v>
      </c>
      <c r="BT196" s="379">
        <v>12543618</v>
      </c>
      <c r="BU196" s="380">
        <v>3204271</v>
      </c>
      <c r="BV196" s="380">
        <v>3204271</v>
      </c>
      <c r="BW196" s="380">
        <v>3204271</v>
      </c>
      <c r="BX196" s="380">
        <v>2930807</v>
      </c>
      <c r="BY196" s="380">
        <v>0</v>
      </c>
      <c r="BZ196" s="380">
        <v>0</v>
      </c>
      <c r="CA196" s="380">
        <v>12543618</v>
      </c>
      <c r="CB196" s="381">
        <v>3575099.314605582</v>
      </c>
      <c r="CC196" s="380">
        <v>2154574</v>
      </c>
      <c r="CD196" s="380">
        <v>1420525</v>
      </c>
      <c r="CE196" s="380">
        <v>0</v>
      </c>
      <c r="CF196" s="380">
        <v>0</v>
      </c>
      <c r="CG196" s="380">
        <v>0</v>
      </c>
      <c r="CH196" s="380">
        <v>0</v>
      </c>
      <c r="CI196" s="380">
        <v>3575099.314605582</v>
      </c>
    </row>
    <row r="197" spans="1:87">
      <c r="A197" s="374">
        <v>36001</v>
      </c>
      <c r="B197" s="375" t="s">
        <v>549</v>
      </c>
      <c r="C197" s="381">
        <v>-218360</v>
      </c>
      <c r="D197" s="380">
        <v>0</v>
      </c>
      <c r="E197" s="380">
        <v>0</v>
      </c>
      <c r="F197" s="380">
        <v>0</v>
      </c>
      <c r="G197" s="380">
        <v>0</v>
      </c>
      <c r="H197" s="380">
        <v>0</v>
      </c>
      <c r="I197" s="380">
        <v>-218360</v>
      </c>
      <c r="J197" s="446">
        <v>0</v>
      </c>
      <c r="K197" s="447">
        <v>0</v>
      </c>
      <c r="L197" s="447">
        <v>0</v>
      </c>
      <c r="M197" s="447">
        <v>0</v>
      </c>
      <c r="N197" s="447">
        <v>0</v>
      </c>
      <c r="O197" s="446">
        <v>0</v>
      </c>
      <c r="P197" s="447">
        <v>0</v>
      </c>
      <c r="Q197" s="447">
        <v>0</v>
      </c>
      <c r="R197" s="448" t="e">
        <v>#DIV/0!</v>
      </c>
      <c r="S197" s="449">
        <v>0</v>
      </c>
      <c r="T197" s="450">
        <v>0</v>
      </c>
      <c r="U197" s="450">
        <v>0</v>
      </c>
      <c r="V197" s="451">
        <v>0</v>
      </c>
      <c r="W197" s="451">
        <v>0.10581979340616332</v>
      </c>
      <c r="X197" s="379">
        <v>0</v>
      </c>
      <c r="Y197" s="380">
        <v>0</v>
      </c>
      <c r="Z197" s="380">
        <v>0</v>
      </c>
      <c r="AA197" s="380">
        <v>0</v>
      </c>
      <c r="AB197" s="380">
        <v>0</v>
      </c>
      <c r="AC197" s="380">
        <v>0</v>
      </c>
      <c r="AD197" s="380">
        <v>0</v>
      </c>
      <c r="AE197" s="380">
        <v>0</v>
      </c>
      <c r="AF197" s="381">
        <v>218360</v>
      </c>
      <c r="AG197" s="381">
        <v>218360</v>
      </c>
      <c r="AH197" s="381">
        <v>0</v>
      </c>
      <c r="AI197" s="381">
        <v>0</v>
      </c>
      <c r="AJ197" s="381">
        <v>0</v>
      </c>
      <c r="AK197" s="381">
        <v>0</v>
      </c>
      <c r="AL197" s="381">
        <v>0</v>
      </c>
      <c r="AM197" s="380">
        <v>218360</v>
      </c>
      <c r="AN197" s="379">
        <v>0</v>
      </c>
      <c r="AO197" s="380">
        <v>0</v>
      </c>
      <c r="AP197" s="380">
        <v>0</v>
      </c>
      <c r="AQ197" s="380">
        <v>0</v>
      </c>
      <c r="AR197" s="380">
        <v>0</v>
      </c>
      <c r="AS197" s="380">
        <v>0</v>
      </c>
      <c r="AT197" s="380">
        <v>0</v>
      </c>
      <c r="AU197" s="380">
        <v>0</v>
      </c>
      <c r="AV197" s="381">
        <v>0</v>
      </c>
      <c r="AW197" s="380">
        <v>0</v>
      </c>
      <c r="AX197" s="380">
        <v>0</v>
      </c>
      <c r="AY197" s="380">
        <v>0</v>
      </c>
      <c r="AZ197" s="380">
        <v>0</v>
      </c>
      <c r="BA197" s="380">
        <v>0</v>
      </c>
      <c r="BB197" s="380">
        <v>0</v>
      </c>
      <c r="BC197" s="380">
        <v>0</v>
      </c>
      <c r="BD197" s="379">
        <v>0</v>
      </c>
      <c r="BE197" s="380">
        <v>0</v>
      </c>
      <c r="BF197" s="380">
        <v>0</v>
      </c>
      <c r="BG197" s="380">
        <v>0</v>
      </c>
      <c r="BH197" s="380">
        <v>0</v>
      </c>
      <c r="BI197" s="380">
        <v>0</v>
      </c>
      <c r="BJ197" s="380">
        <v>0</v>
      </c>
      <c r="BK197" s="380">
        <v>0</v>
      </c>
      <c r="BL197" s="381">
        <v>0</v>
      </c>
      <c r="BM197" s="380">
        <v>0</v>
      </c>
      <c r="BN197" s="380">
        <v>0</v>
      </c>
      <c r="BO197" s="380">
        <v>0</v>
      </c>
      <c r="BP197" s="380">
        <v>0</v>
      </c>
      <c r="BQ197" s="380">
        <v>0</v>
      </c>
      <c r="BR197" s="380">
        <v>0</v>
      </c>
      <c r="BS197" s="380">
        <v>0</v>
      </c>
      <c r="BT197" s="379">
        <v>0</v>
      </c>
      <c r="BU197" s="380">
        <v>0</v>
      </c>
      <c r="BV197" s="380">
        <v>0</v>
      </c>
      <c r="BW197" s="380">
        <v>0</v>
      </c>
      <c r="BX197" s="380">
        <v>0</v>
      </c>
      <c r="BY197" s="380">
        <v>0</v>
      </c>
      <c r="BZ197" s="380">
        <v>0</v>
      </c>
      <c r="CA197" s="380">
        <v>0</v>
      </c>
      <c r="CB197" s="381">
        <v>0</v>
      </c>
      <c r="CC197" s="380">
        <v>0</v>
      </c>
      <c r="CD197" s="380">
        <v>0</v>
      </c>
      <c r="CE197" s="380">
        <v>0</v>
      </c>
      <c r="CF197" s="380">
        <v>0</v>
      </c>
      <c r="CG197" s="380">
        <v>0</v>
      </c>
      <c r="CH197" s="380">
        <v>0</v>
      </c>
      <c r="CI197" s="380">
        <v>0</v>
      </c>
    </row>
    <row r="198" spans="1:87">
      <c r="A198" s="374">
        <v>36002</v>
      </c>
      <c r="B198" s="375" t="s">
        <v>550</v>
      </c>
      <c r="C198" s="381">
        <v>-161620</v>
      </c>
      <c r="D198" s="380">
        <v>0</v>
      </c>
      <c r="E198" s="380">
        <v>0</v>
      </c>
      <c r="F198" s="380">
        <v>0</v>
      </c>
      <c r="G198" s="380">
        <v>0</v>
      </c>
      <c r="H198" s="380">
        <v>0</v>
      </c>
      <c r="I198" s="380">
        <v>-161620</v>
      </c>
      <c r="J198" s="446">
        <v>0</v>
      </c>
      <c r="K198" s="447">
        <v>0</v>
      </c>
      <c r="L198" s="447">
        <v>0</v>
      </c>
      <c r="M198" s="447">
        <v>0</v>
      </c>
      <c r="N198" s="447">
        <v>0</v>
      </c>
      <c r="O198" s="446">
        <v>0</v>
      </c>
      <c r="P198" s="447">
        <v>0</v>
      </c>
      <c r="Q198" s="447">
        <v>0</v>
      </c>
      <c r="R198" s="448" t="e">
        <v>#DIV/0!</v>
      </c>
      <c r="S198" s="449">
        <v>0</v>
      </c>
      <c r="T198" s="450">
        <v>0</v>
      </c>
      <c r="U198" s="450">
        <v>0</v>
      </c>
      <c r="V198" s="451">
        <v>0</v>
      </c>
      <c r="W198" s="451">
        <v>0.10581979340616332</v>
      </c>
      <c r="X198" s="379">
        <v>0</v>
      </c>
      <c r="Y198" s="380">
        <v>0</v>
      </c>
      <c r="Z198" s="380">
        <v>0</v>
      </c>
      <c r="AA198" s="380">
        <v>0</v>
      </c>
      <c r="AB198" s="380">
        <v>0</v>
      </c>
      <c r="AC198" s="380">
        <v>0</v>
      </c>
      <c r="AD198" s="380">
        <v>0</v>
      </c>
      <c r="AE198" s="380">
        <v>0</v>
      </c>
      <c r="AF198" s="381">
        <v>161620</v>
      </c>
      <c r="AG198" s="381">
        <v>161620</v>
      </c>
      <c r="AH198" s="381">
        <v>0</v>
      </c>
      <c r="AI198" s="381">
        <v>0</v>
      </c>
      <c r="AJ198" s="381">
        <v>0</v>
      </c>
      <c r="AK198" s="381">
        <v>0</v>
      </c>
      <c r="AL198" s="381">
        <v>0</v>
      </c>
      <c r="AM198" s="380">
        <v>161620</v>
      </c>
      <c r="AN198" s="379">
        <v>0</v>
      </c>
      <c r="AO198" s="380">
        <v>0</v>
      </c>
      <c r="AP198" s="380">
        <v>0</v>
      </c>
      <c r="AQ198" s="380">
        <v>0</v>
      </c>
      <c r="AR198" s="380">
        <v>0</v>
      </c>
      <c r="AS198" s="380">
        <v>0</v>
      </c>
      <c r="AT198" s="380">
        <v>0</v>
      </c>
      <c r="AU198" s="380">
        <v>0</v>
      </c>
      <c r="AV198" s="381">
        <v>0</v>
      </c>
      <c r="AW198" s="380">
        <v>0</v>
      </c>
      <c r="AX198" s="380">
        <v>0</v>
      </c>
      <c r="AY198" s="380">
        <v>0</v>
      </c>
      <c r="AZ198" s="380">
        <v>0</v>
      </c>
      <c r="BA198" s="380">
        <v>0</v>
      </c>
      <c r="BB198" s="380">
        <v>0</v>
      </c>
      <c r="BC198" s="380">
        <v>0</v>
      </c>
      <c r="BD198" s="379">
        <v>0</v>
      </c>
      <c r="BE198" s="380">
        <v>0</v>
      </c>
      <c r="BF198" s="380">
        <v>0</v>
      </c>
      <c r="BG198" s="380">
        <v>0</v>
      </c>
      <c r="BH198" s="380">
        <v>0</v>
      </c>
      <c r="BI198" s="380">
        <v>0</v>
      </c>
      <c r="BJ198" s="380">
        <v>0</v>
      </c>
      <c r="BK198" s="380">
        <v>0</v>
      </c>
      <c r="BL198" s="381">
        <v>0</v>
      </c>
      <c r="BM198" s="380">
        <v>0</v>
      </c>
      <c r="BN198" s="380">
        <v>0</v>
      </c>
      <c r="BO198" s="380">
        <v>0</v>
      </c>
      <c r="BP198" s="380">
        <v>0</v>
      </c>
      <c r="BQ198" s="380">
        <v>0</v>
      </c>
      <c r="BR198" s="380">
        <v>0</v>
      </c>
      <c r="BS198" s="380">
        <v>0</v>
      </c>
      <c r="BT198" s="379">
        <v>0</v>
      </c>
      <c r="BU198" s="380">
        <v>0</v>
      </c>
      <c r="BV198" s="380">
        <v>0</v>
      </c>
      <c r="BW198" s="380">
        <v>0</v>
      </c>
      <c r="BX198" s="380">
        <v>0</v>
      </c>
      <c r="BY198" s="380">
        <v>0</v>
      </c>
      <c r="BZ198" s="380">
        <v>0</v>
      </c>
      <c r="CA198" s="380">
        <v>0</v>
      </c>
      <c r="CB198" s="381">
        <v>0</v>
      </c>
      <c r="CC198" s="380">
        <v>0</v>
      </c>
      <c r="CD198" s="380">
        <v>0</v>
      </c>
      <c r="CE198" s="380">
        <v>0</v>
      </c>
      <c r="CF198" s="380">
        <v>0</v>
      </c>
      <c r="CG198" s="380">
        <v>0</v>
      </c>
      <c r="CH198" s="380">
        <v>0</v>
      </c>
      <c r="CI198" s="380">
        <v>0</v>
      </c>
    </row>
    <row r="199" spans="1:87">
      <c r="A199" s="374">
        <v>36003</v>
      </c>
      <c r="B199" s="375" t="s">
        <v>551</v>
      </c>
      <c r="C199" s="381">
        <v>-1287666</v>
      </c>
      <c r="D199" s="380">
        <v>-698554</v>
      </c>
      <c r="E199" s="380">
        <v>-724919</v>
      </c>
      <c r="F199" s="380">
        <v>-278349</v>
      </c>
      <c r="G199" s="380">
        <v>0</v>
      </c>
      <c r="H199" s="380">
        <v>0</v>
      </c>
      <c r="I199" s="380">
        <v>-2989488</v>
      </c>
      <c r="J199" s="446">
        <v>9127872</v>
      </c>
      <c r="K199" s="447">
        <v>10751581</v>
      </c>
      <c r="L199" s="447">
        <v>7801742</v>
      </c>
      <c r="M199" s="447">
        <v>7513699</v>
      </c>
      <c r="N199" s="447">
        <v>11214421</v>
      </c>
      <c r="O199" s="446">
        <v>801102.89131199999</v>
      </c>
      <c r="P199" s="447">
        <v>427087.56</v>
      </c>
      <c r="Q199" s="447">
        <v>374015.33131199999</v>
      </c>
      <c r="R199" s="448">
        <v>6.2899999999999998E-2</v>
      </c>
      <c r="S199" s="449">
        <v>3.8438239999999998E-4</v>
      </c>
      <c r="T199" s="450">
        <v>9127872</v>
      </c>
      <c r="U199" s="450">
        <v>6789945.3100158982</v>
      </c>
      <c r="V199" s="451">
        <v>1.3443218734818687</v>
      </c>
      <c r="W199" s="451">
        <v>0.10581979340616332</v>
      </c>
      <c r="X199" s="379">
        <v>1271616</v>
      </c>
      <c r="Y199" s="380">
        <v>317904</v>
      </c>
      <c r="Z199" s="380">
        <v>317904</v>
      </c>
      <c r="AA199" s="380">
        <v>317904</v>
      </c>
      <c r="AB199" s="380">
        <v>317904</v>
      </c>
      <c r="AC199" s="380">
        <v>0</v>
      </c>
      <c r="AD199" s="380">
        <v>0</v>
      </c>
      <c r="AE199" s="380">
        <v>1271616</v>
      </c>
      <c r="AF199" s="381">
        <v>980004</v>
      </c>
      <c r="AG199" s="381">
        <v>454176</v>
      </c>
      <c r="AH199" s="381">
        <v>261997</v>
      </c>
      <c r="AI199" s="381">
        <v>177464</v>
      </c>
      <c r="AJ199" s="381">
        <v>86367</v>
      </c>
      <c r="AK199" s="381">
        <v>0</v>
      </c>
      <c r="AL199" s="381">
        <v>0</v>
      </c>
      <c r="AM199" s="380">
        <v>980004</v>
      </c>
      <c r="AN199" s="379">
        <v>730805</v>
      </c>
      <c r="AO199" s="380">
        <v>241156</v>
      </c>
      <c r="AP199" s="380">
        <v>241156</v>
      </c>
      <c r="AQ199" s="380">
        <v>124246</v>
      </c>
      <c r="AR199" s="380">
        <v>124246</v>
      </c>
      <c r="AS199" s="380">
        <v>0</v>
      </c>
      <c r="AT199" s="380">
        <v>0</v>
      </c>
      <c r="AU199" s="380">
        <v>730805</v>
      </c>
      <c r="AV199" s="381">
        <v>4154309</v>
      </c>
      <c r="AW199" s="380">
        <v>1421613</v>
      </c>
      <c r="AX199" s="380">
        <v>1028135</v>
      </c>
      <c r="AY199" s="380">
        <v>1028135</v>
      </c>
      <c r="AZ199" s="380">
        <v>676427</v>
      </c>
      <c r="BA199" s="380">
        <v>0</v>
      </c>
      <c r="BB199" s="380">
        <v>0</v>
      </c>
      <c r="BC199" s="380">
        <v>4154309</v>
      </c>
      <c r="BD199" s="379">
        <v>96131</v>
      </c>
      <c r="BE199" s="380">
        <v>27343</v>
      </c>
      <c r="BF199" s="380">
        <v>25612</v>
      </c>
      <c r="BG199" s="380">
        <v>21588</v>
      </c>
      <c r="BH199" s="380">
        <v>21588</v>
      </c>
      <c r="BI199" s="380">
        <v>0</v>
      </c>
      <c r="BJ199" s="380">
        <v>0</v>
      </c>
      <c r="BK199" s="380">
        <v>96131</v>
      </c>
      <c r="BL199" s="381">
        <v>17088</v>
      </c>
      <c r="BM199" s="380">
        <v>5696</v>
      </c>
      <c r="BN199" s="380">
        <v>5696</v>
      </c>
      <c r="BO199" s="380">
        <v>5696</v>
      </c>
      <c r="BP199" s="380">
        <v>0</v>
      </c>
      <c r="BQ199" s="380">
        <v>0</v>
      </c>
      <c r="BR199" s="380">
        <v>0</v>
      </c>
      <c r="BS199" s="380">
        <v>17088</v>
      </c>
      <c r="BT199" s="379">
        <v>88620</v>
      </c>
      <c r="BU199" s="380">
        <v>22638</v>
      </c>
      <c r="BV199" s="380">
        <v>22638</v>
      </c>
      <c r="BW199" s="380">
        <v>22638</v>
      </c>
      <c r="BX199" s="380">
        <v>20706</v>
      </c>
      <c r="BY199" s="380">
        <v>0</v>
      </c>
      <c r="BZ199" s="380">
        <v>0</v>
      </c>
      <c r="CA199" s="380">
        <v>88620</v>
      </c>
      <c r="CB199" s="381">
        <v>25257.763660175999</v>
      </c>
      <c r="CC199" s="380">
        <v>15222</v>
      </c>
      <c r="CD199" s="380">
        <v>10036</v>
      </c>
      <c r="CE199" s="380">
        <v>0</v>
      </c>
      <c r="CF199" s="380">
        <v>0</v>
      </c>
      <c r="CG199" s="380">
        <v>0</v>
      </c>
      <c r="CH199" s="380">
        <v>0</v>
      </c>
      <c r="CI199" s="380">
        <v>25257.763660175999</v>
      </c>
    </row>
    <row r="200" spans="1:87">
      <c r="A200" s="374">
        <v>36004</v>
      </c>
      <c r="B200" s="375" t="s">
        <v>552</v>
      </c>
      <c r="C200" s="381">
        <v>-354232</v>
      </c>
      <c r="D200" s="380">
        <v>-80000</v>
      </c>
      <c r="E200" s="380">
        <v>-378171</v>
      </c>
      <c r="F200" s="380">
        <v>-170954</v>
      </c>
      <c r="G200" s="380">
        <v>0</v>
      </c>
      <c r="H200" s="380">
        <v>0</v>
      </c>
      <c r="I200" s="380">
        <v>-983357</v>
      </c>
      <c r="J200" s="446">
        <v>7316593</v>
      </c>
      <c r="K200" s="447">
        <v>8618103</v>
      </c>
      <c r="L200" s="447">
        <v>6253612</v>
      </c>
      <c r="M200" s="447">
        <v>6022726</v>
      </c>
      <c r="N200" s="447">
        <v>8989100</v>
      </c>
      <c r="O200" s="446">
        <v>642136.91762700002</v>
      </c>
      <c r="P200" s="447">
        <v>319637.34999999998</v>
      </c>
      <c r="Q200" s="447">
        <v>322499.56762700004</v>
      </c>
      <c r="R200" s="448">
        <v>6.2899999999999998E-2</v>
      </c>
      <c r="S200" s="449">
        <v>3.0810789999999999E-4</v>
      </c>
      <c r="T200" s="450">
        <v>7316593</v>
      </c>
      <c r="U200" s="450">
        <v>5081674.8807631163</v>
      </c>
      <c r="V200" s="451">
        <v>1.4397995093502056</v>
      </c>
      <c r="W200" s="451">
        <v>0.10581979340616332</v>
      </c>
      <c r="X200" s="379">
        <v>1646661</v>
      </c>
      <c r="Y200" s="380">
        <v>568686</v>
      </c>
      <c r="Z200" s="380">
        <v>524750</v>
      </c>
      <c r="AA200" s="380">
        <v>315471</v>
      </c>
      <c r="AB200" s="380">
        <v>237754</v>
      </c>
      <c r="AC200" s="380">
        <v>0</v>
      </c>
      <c r="AD200" s="380">
        <v>0</v>
      </c>
      <c r="AE200" s="380">
        <v>1646661</v>
      </c>
      <c r="AF200" s="381">
        <v>0</v>
      </c>
      <c r="AG200" s="381">
        <v>0</v>
      </c>
      <c r="AH200" s="381">
        <v>0</v>
      </c>
      <c r="AI200" s="381">
        <v>0</v>
      </c>
      <c r="AJ200" s="381">
        <v>0</v>
      </c>
      <c r="AK200" s="381">
        <v>0</v>
      </c>
      <c r="AL200" s="381">
        <v>0</v>
      </c>
      <c r="AM200" s="380">
        <v>0</v>
      </c>
      <c r="AN200" s="379">
        <v>585788</v>
      </c>
      <c r="AO200" s="380">
        <v>193302</v>
      </c>
      <c r="AP200" s="380">
        <v>193302</v>
      </c>
      <c r="AQ200" s="380">
        <v>99592</v>
      </c>
      <c r="AR200" s="380">
        <v>99592</v>
      </c>
      <c r="AS200" s="380">
        <v>0</v>
      </c>
      <c r="AT200" s="380">
        <v>0</v>
      </c>
      <c r="AU200" s="380">
        <v>585788</v>
      </c>
      <c r="AV200" s="381">
        <v>3329954</v>
      </c>
      <c r="AW200" s="380">
        <v>1139516</v>
      </c>
      <c r="AX200" s="380">
        <v>824118</v>
      </c>
      <c r="AY200" s="380">
        <v>824118</v>
      </c>
      <c r="AZ200" s="380">
        <v>542201</v>
      </c>
      <c r="BA200" s="380">
        <v>0</v>
      </c>
      <c r="BB200" s="380">
        <v>0</v>
      </c>
      <c r="BC200" s="380">
        <v>3329954</v>
      </c>
      <c r="BD200" s="379">
        <v>77055</v>
      </c>
      <c r="BE200" s="380">
        <v>21917</v>
      </c>
      <c r="BF200" s="380">
        <v>20530</v>
      </c>
      <c r="BG200" s="380">
        <v>17304</v>
      </c>
      <c r="BH200" s="380">
        <v>17304</v>
      </c>
      <c r="BI200" s="380">
        <v>0</v>
      </c>
      <c r="BJ200" s="380">
        <v>0</v>
      </c>
      <c r="BK200" s="380">
        <v>77055</v>
      </c>
      <c r="BL200" s="381">
        <v>13698</v>
      </c>
      <c r="BM200" s="380">
        <v>4566</v>
      </c>
      <c r="BN200" s="380">
        <v>4566</v>
      </c>
      <c r="BO200" s="380">
        <v>4566</v>
      </c>
      <c r="BP200" s="380">
        <v>0</v>
      </c>
      <c r="BQ200" s="380">
        <v>0</v>
      </c>
      <c r="BR200" s="380">
        <v>0</v>
      </c>
      <c r="BS200" s="380">
        <v>13698</v>
      </c>
      <c r="BT200" s="379">
        <v>71034</v>
      </c>
      <c r="BU200" s="380">
        <v>18146</v>
      </c>
      <c r="BV200" s="380">
        <v>18146</v>
      </c>
      <c r="BW200" s="380">
        <v>18146</v>
      </c>
      <c r="BX200" s="380">
        <v>16597</v>
      </c>
      <c r="BY200" s="380">
        <v>0</v>
      </c>
      <c r="BZ200" s="380">
        <v>0</v>
      </c>
      <c r="CA200" s="380">
        <v>71034</v>
      </c>
      <c r="CB200" s="381">
        <v>20245.767027921</v>
      </c>
      <c r="CC200" s="380">
        <v>12201</v>
      </c>
      <c r="CD200" s="380">
        <v>8044</v>
      </c>
      <c r="CE200" s="380">
        <v>0</v>
      </c>
      <c r="CF200" s="380">
        <v>0</v>
      </c>
      <c r="CG200" s="380">
        <v>0</v>
      </c>
      <c r="CH200" s="380">
        <v>0</v>
      </c>
      <c r="CI200" s="380">
        <v>20245.767027921</v>
      </c>
    </row>
    <row r="201" spans="1:87">
      <c r="A201" s="374">
        <v>36005</v>
      </c>
      <c r="B201" s="375" t="s">
        <v>553</v>
      </c>
      <c r="C201" s="381">
        <v>-14073663</v>
      </c>
      <c r="D201" s="380">
        <v>-11418694</v>
      </c>
      <c r="E201" s="380">
        <v>-11195861</v>
      </c>
      <c r="F201" s="380">
        <v>-6519511</v>
      </c>
      <c r="G201" s="380">
        <v>0</v>
      </c>
      <c r="H201" s="380">
        <v>0</v>
      </c>
      <c r="I201" s="380">
        <v>-43207729</v>
      </c>
      <c r="J201" s="446">
        <v>89008864</v>
      </c>
      <c r="K201" s="447">
        <v>104842187</v>
      </c>
      <c r="L201" s="447">
        <v>76077338</v>
      </c>
      <c r="M201" s="447">
        <v>73268534</v>
      </c>
      <c r="N201" s="447">
        <v>109355491</v>
      </c>
      <c r="O201" s="446">
        <v>7811816.305005</v>
      </c>
      <c r="P201" s="447">
        <v>4443453.7</v>
      </c>
      <c r="Q201" s="447">
        <v>3368362.6050049998</v>
      </c>
      <c r="R201" s="448">
        <v>6.2899999999999998E-2</v>
      </c>
      <c r="S201" s="449">
        <v>3.7482384999999998E-3</v>
      </c>
      <c r="T201" s="450">
        <v>89008864</v>
      </c>
      <c r="U201" s="450">
        <v>70643143.084260732</v>
      </c>
      <c r="V201" s="451">
        <v>1.259978819088404</v>
      </c>
      <c r="W201" s="451">
        <v>0.10581979340616332</v>
      </c>
      <c r="X201" s="379">
        <v>1215654</v>
      </c>
      <c r="Y201" s="380">
        <v>1215654</v>
      </c>
      <c r="Z201" s="380">
        <v>0</v>
      </c>
      <c r="AA201" s="380">
        <v>0</v>
      </c>
      <c r="AB201" s="380">
        <v>0</v>
      </c>
      <c r="AC201" s="380">
        <v>0</v>
      </c>
      <c r="AD201" s="380">
        <v>0</v>
      </c>
      <c r="AE201" s="380">
        <v>1215654</v>
      </c>
      <c r="AF201" s="381">
        <v>12428308</v>
      </c>
      <c r="AG201" s="381">
        <v>4061699</v>
      </c>
      <c r="AH201" s="381">
        <v>4061699</v>
      </c>
      <c r="AI201" s="381">
        <v>2757467</v>
      </c>
      <c r="AJ201" s="381">
        <v>1547443</v>
      </c>
      <c r="AK201" s="381">
        <v>0</v>
      </c>
      <c r="AL201" s="381">
        <v>0</v>
      </c>
      <c r="AM201" s="380">
        <v>12428308</v>
      </c>
      <c r="AN201" s="379">
        <v>7126316</v>
      </c>
      <c r="AO201" s="380">
        <v>2351590</v>
      </c>
      <c r="AP201" s="380">
        <v>2351590</v>
      </c>
      <c r="AQ201" s="380">
        <v>1211568</v>
      </c>
      <c r="AR201" s="380">
        <v>1211568</v>
      </c>
      <c r="AS201" s="380">
        <v>0</v>
      </c>
      <c r="AT201" s="380">
        <v>0</v>
      </c>
      <c r="AU201" s="380">
        <v>7126316</v>
      </c>
      <c r="AV201" s="381">
        <v>40510030</v>
      </c>
      <c r="AW201" s="380">
        <v>13862609</v>
      </c>
      <c r="AX201" s="380">
        <v>10025680</v>
      </c>
      <c r="AY201" s="380">
        <v>10025680</v>
      </c>
      <c r="AZ201" s="380">
        <v>6596061</v>
      </c>
      <c r="BA201" s="380">
        <v>0</v>
      </c>
      <c r="BB201" s="380">
        <v>0</v>
      </c>
      <c r="BC201" s="380">
        <v>40510030</v>
      </c>
      <c r="BD201" s="379">
        <v>937418</v>
      </c>
      <c r="BE201" s="380">
        <v>266632</v>
      </c>
      <c r="BF201" s="380">
        <v>249756</v>
      </c>
      <c r="BG201" s="380">
        <v>210515</v>
      </c>
      <c r="BH201" s="380">
        <v>210515</v>
      </c>
      <c r="BI201" s="380">
        <v>0</v>
      </c>
      <c r="BJ201" s="380">
        <v>0</v>
      </c>
      <c r="BK201" s="380">
        <v>937418</v>
      </c>
      <c r="BL201" s="381">
        <v>166641</v>
      </c>
      <c r="BM201" s="380">
        <v>55547</v>
      </c>
      <c r="BN201" s="380">
        <v>55547</v>
      </c>
      <c r="BO201" s="380">
        <v>55547</v>
      </c>
      <c r="BP201" s="380">
        <v>0</v>
      </c>
      <c r="BQ201" s="380">
        <v>0</v>
      </c>
      <c r="BR201" s="380">
        <v>0</v>
      </c>
      <c r="BS201" s="380">
        <v>166641</v>
      </c>
      <c r="BT201" s="379">
        <v>864158</v>
      </c>
      <c r="BU201" s="380">
        <v>220749</v>
      </c>
      <c r="BV201" s="380">
        <v>220749</v>
      </c>
      <c r="BW201" s="380">
        <v>220749</v>
      </c>
      <c r="BX201" s="380">
        <v>201910</v>
      </c>
      <c r="BY201" s="380">
        <v>0</v>
      </c>
      <c r="BZ201" s="380">
        <v>0</v>
      </c>
      <c r="CA201" s="380">
        <v>864158</v>
      </c>
      <c r="CB201" s="381">
        <v>246296.714352615</v>
      </c>
      <c r="CC201" s="380">
        <v>148433</v>
      </c>
      <c r="CD201" s="380">
        <v>97863</v>
      </c>
      <c r="CE201" s="380">
        <v>0</v>
      </c>
      <c r="CF201" s="380">
        <v>0</v>
      </c>
      <c r="CG201" s="380">
        <v>0</v>
      </c>
      <c r="CH201" s="380">
        <v>0</v>
      </c>
      <c r="CI201" s="380">
        <v>246296.714352615</v>
      </c>
    </row>
    <row r="202" spans="1:87">
      <c r="A202" s="374">
        <v>36006</v>
      </c>
      <c r="B202" s="375" t="s">
        <v>554</v>
      </c>
      <c r="C202" s="381">
        <v>-1161972</v>
      </c>
      <c r="D202" s="380">
        <v>-925466</v>
      </c>
      <c r="E202" s="380">
        <v>-1331588</v>
      </c>
      <c r="F202" s="380">
        <v>-783503</v>
      </c>
      <c r="G202" s="380">
        <v>0</v>
      </c>
      <c r="H202" s="380">
        <v>0</v>
      </c>
      <c r="I202" s="380">
        <v>-4202529</v>
      </c>
      <c r="J202" s="446">
        <v>15255346</v>
      </c>
      <c r="K202" s="447">
        <v>17969040</v>
      </c>
      <c r="L202" s="447">
        <v>13038994</v>
      </c>
      <c r="M202" s="447">
        <v>12557590</v>
      </c>
      <c r="N202" s="447">
        <v>18742581</v>
      </c>
      <c r="O202" s="446">
        <v>1338877.4160149998</v>
      </c>
      <c r="P202" s="447">
        <v>630308.02999999991</v>
      </c>
      <c r="Q202" s="447">
        <v>708569.38601499994</v>
      </c>
      <c r="R202" s="448">
        <v>6.2899999999999998E-2</v>
      </c>
      <c r="S202" s="449">
        <v>6.4241549999999998E-4</v>
      </c>
      <c r="T202" s="450">
        <v>15255346</v>
      </c>
      <c r="U202" s="450">
        <v>10020795.389507154</v>
      </c>
      <c r="V202" s="451">
        <v>1.5223687748353769</v>
      </c>
      <c r="W202" s="451">
        <v>0.10581979340616332</v>
      </c>
      <c r="X202" s="379">
        <v>1281148</v>
      </c>
      <c r="Y202" s="380">
        <v>762344</v>
      </c>
      <c r="Z202" s="380">
        <v>335459</v>
      </c>
      <c r="AA202" s="380">
        <v>114679</v>
      </c>
      <c r="AB202" s="380">
        <v>68666</v>
      </c>
      <c r="AC202" s="380">
        <v>0</v>
      </c>
      <c r="AD202" s="380">
        <v>0</v>
      </c>
      <c r="AE202" s="380">
        <v>1281148</v>
      </c>
      <c r="AF202" s="381">
        <v>0</v>
      </c>
      <c r="AG202" s="381">
        <v>0</v>
      </c>
      <c r="AH202" s="381">
        <v>0</v>
      </c>
      <c r="AI202" s="381">
        <v>0</v>
      </c>
      <c r="AJ202" s="381">
        <v>0</v>
      </c>
      <c r="AK202" s="381">
        <v>0</v>
      </c>
      <c r="AL202" s="381">
        <v>0</v>
      </c>
      <c r="AM202" s="380">
        <v>0</v>
      </c>
      <c r="AN202" s="379">
        <v>1221389</v>
      </c>
      <c r="AO202" s="380">
        <v>403042</v>
      </c>
      <c r="AP202" s="380">
        <v>403042</v>
      </c>
      <c r="AQ202" s="380">
        <v>207652</v>
      </c>
      <c r="AR202" s="380">
        <v>207652</v>
      </c>
      <c r="AS202" s="380">
        <v>0</v>
      </c>
      <c r="AT202" s="380">
        <v>0</v>
      </c>
      <c r="AU202" s="380">
        <v>1221389</v>
      </c>
      <c r="AV202" s="381">
        <v>6943067</v>
      </c>
      <c r="AW202" s="380">
        <v>2375931</v>
      </c>
      <c r="AX202" s="380">
        <v>1718314</v>
      </c>
      <c r="AY202" s="380">
        <v>1718314</v>
      </c>
      <c r="AZ202" s="380">
        <v>1130507</v>
      </c>
      <c r="BA202" s="380">
        <v>0</v>
      </c>
      <c r="BB202" s="380">
        <v>0</v>
      </c>
      <c r="BC202" s="380">
        <v>6943067</v>
      </c>
      <c r="BD202" s="379">
        <v>160664</v>
      </c>
      <c r="BE202" s="380">
        <v>45698</v>
      </c>
      <c r="BF202" s="380">
        <v>42806</v>
      </c>
      <c r="BG202" s="380">
        <v>36080</v>
      </c>
      <c r="BH202" s="380">
        <v>36080</v>
      </c>
      <c r="BI202" s="380">
        <v>0</v>
      </c>
      <c r="BJ202" s="380">
        <v>0</v>
      </c>
      <c r="BK202" s="380">
        <v>160664</v>
      </c>
      <c r="BL202" s="381">
        <v>28560</v>
      </c>
      <c r="BM202" s="380">
        <v>9520</v>
      </c>
      <c r="BN202" s="380">
        <v>9520</v>
      </c>
      <c r="BO202" s="380">
        <v>9520</v>
      </c>
      <c r="BP202" s="380">
        <v>0</v>
      </c>
      <c r="BQ202" s="380">
        <v>0</v>
      </c>
      <c r="BR202" s="380">
        <v>0</v>
      </c>
      <c r="BS202" s="380">
        <v>28560</v>
      </c>
      <c r="BT202" s="379">
        <v>148109</v>
      </c>
      <c r="BU202" s="380">
        <v>37835</v>
      </c>
      <c r="BV202" s="380">
        <v>37835</v>
      </c>
      <c r="BW202" s="380">
        <v>37835</v>
      </c>
      <c r="BX202" s="380">
        <v>34606</v>
      </c>
      <c r="BY202" s="380">
        <v>0</v>
      </c>
      <c r="BZ202" s="380">
        <v>0</v>
      </c>
      <c r="CA202" s="380">
        <v>148109</v>
      </c>
      <c r="CB202" s="381">
        <v>42213.116080845</v>
      </c>
      <c r="CC202" s="380">
        <v>25440</v>
      </c>
      <c r="CD202" s="380">
        <v>16773</v>
      </c>
      <c r="CE202" s="380">
        <v>0</v>
      </c>
      <c r="CF202" s="380">
        <v>0</v>
      </c>
      <c r="CG202" s="380">
        <v>0</v>
      </c>
      <c r="CH202" s="380">
        <v>0</v>
      </c>
      <c r="CI202" s="380">
        <v>42213.116080845</v>
      </c>
    </row>
    <row r="203" spans="1:87">
      <c r="A203" s="374">
        <v>36007</v>
      </c>
      <c r="B203" s="375" t="s">
        <v>555</v>
      </c>
      <c r="C203" s="381">
        <v>-254568</v>
      </c>
      <c r="D203" s="380">
        <v>-79357</v>
      </c>
      <c r="E203" s="380">
        <v>-180802</v>
      </c>
      <c r="F203" s="380">
        <v>-23315</v>
      </c>
      <c r="G203" s="380">
        <v>0</v>
      </c>
      <c r="H203" s="380">
        <v>0</v>
      </c>
      <c r="I203" s="380">
        <v>-538042</v>
      </c>
      <c r="J203" s="446">
        <v>5708434</v>
      </c>
      <c r="K203" s="447">
        <v>6723878</v>
      </c>
      <c r="L203" s="447">
        <v>4879093</v>
      </c>
      <c r="M203" s="447">
        <v>4698955</v>
      </c>
      <c r="N203" s="447">
        <v>7013331</v>
      </c>
      <c r="O203" s="446">
        <v>500997.75831</v>
      </c>
      <c r="P203" s="447">
        <v>236567.58000000002</v>
      </c>
      <c r="Q203" s="447">
        <v>264430.17830999999</v>
      </c>
      <c r="R203" s="448">
        <v>6.2899999999999998E-2</v>
      </c>
      <c r="S203" s="449">
        <v>2.40387E-4</v>
      </c>
      <c r="T203" s="450">
        <v>5708434</v>
      </c>
      <c r="U203" s="450">
        <v>3761010.8108108114</v>
      </c>
      <c r="V203" s="451">
        <v>1.5177924997161485</v>
      </c>
      <c r="W203" s="451">
        <v>0.10581979340616332</v>
      </c>
      <c r="X203" s="379">
        <v>1616648</v>
      </c>
      <c r="Y203" s="380">
        <v>491181</v>
      </c>
      <c r="Z203" s="380">
        <v>418157</v>
      </c>
      <c r="AA203" s="380">
        <v>386065</v>
      </c>
      <c r="AB203" s="380">
        <v>321245</v>
      </c>
      <c r="AC203" s="380">
        <v>0</v>
      </c>
      <c r="AD203" s="380">
        <v>0</v>
      </c>
      <c r="AE203" s="380">
        <v>1616648</v>
      </c>
      <c r="AF203" s="381">
        <v>102740</v>
      </c>
      <c r="AG203" s="381">
        <v>25685</v>
      </c>
      <c r="AH203" s="381">
        <v>25685</v>
      </c>
      <c r="AI203" s="381">
        <v>25685</v>
      </c>
      <c r="AJ203" s="381">
        <v>25685</v>
      </c>
      <c r="AK203" s="381">
        <v>0</v>
      </c>
      <c r="AL203" s="381">
        <v>0</v>
      </c>
      <c r="AM203" s="380">
        <v>102740</v>
      </c>
      <c r="AN203" s="379">
        <v>457034</v>
      </c>
      <c r="AO203" s="380">
        <v>150815</v>
      </c>
      <c r="AP203" s="380">
        <v>150815</v>
      </c>
      <c r="AQ203" s="380">
        <v>77702</v>
      </c>
      <c r="AR203" s="380">
        <v>77702</v>
      </c>
      <c r="AS203" s="380">
        <v>0</v>
      </c>
      <c r="AT203" s="380">
        <v>0</v>
      </c>
      <c r="AU203" s="380">
        <v>457034</v>
      </c>
      <c r="AV203" s="381">
        <v>2598043</v>
      </c>
      <c r="AW203" s="380">
        <v>889055</v>
      </c>
      <c r="AX203" s="380">
        <v>642980</v>
      </c>
      <c r="AY203" s="380">
        <v>642980</v>
      </c>
      <c r="AZ203" s="380">
        <v>423027</v>
      </c>
      <c r="BA203" s="380">
        <v>0</v>
      </c>
      <c r="BB203" s="380">
        <v>0</v>
      </c>
      <c r="BC203" s="380">
        <v>2598043</v>
      </c>
      <c r="BD203" s="379">
        <v>60120</v>
      </c>
      <c r="BE203" s="380">
        <v>17100</v>
      </c>
      <c r="BF203" s="380">
        <v>16018</v>
      </c>
      <c r="BG203" s="380">
        <v>13501</v>
      </c>
      <c r="BH203" s="380">
        <v>13501</v>
      </c>
      <c r="BI203" s="380">
        <v>0</v>
      </c>
      <c r="BJ203" s="380">
        <v>0</v>
      </c>
      <c r="BK203" s="380">
        <v>60120</v>
      </c>
      <c r="BL203" s="381">
        <v>10686</v>
      </c>
      <c r="BM203" s="380">
        <v>3562</v>
      </c>
      <c r="BN203" s="380">
        <v>3562</v>
      </c>
      <c r="BO203" s="380">
        <v>3562</v>
      </c>
      <c r="BP203" s="380">
        <v>0</v>
      </c>
      <c r="BQ203" s="380">
        <v>0</v>
      </c>
      <c r="BR203" s="380">
        <v>0</v>
      </c>
      <c r="BS203" s="380">
        <v>10686</v>
      </c>
      <c r="BT203" s="379">
        <v>55421</v>
      </c>
      <c r="BU203" s="380">
        <v>14157</v>
      </c>
      <c r="BV203" s="380">
        <v>14157</v>
      </c>
      <c r="BW203" s="380">
        <v>14157</v>
      </c>
      <c r="BX203" s="380">
        <v>12949</v>
      </c>
      <c r="BY203" s="380">
        <v>0</v>
      </c>
      <c r="BZ203" s="380">
        <v>0</v>
      </c>
      <c r="CA203" s="380">
        <v>55421</v>
      </c>
      <c r="CB203" s="381">
        <v>15795.827366130001</v>
      </c>
      <c r="CC203" s="380">
        <v>9520</v>
      </c>
      <c r="CD203" s="380">
        <v>6276</v>
      </c>
      <c r="CE203" s="380">
        <v>0</v>
      </c>
      <c r="CF203" s="380">
        <v>0</v>
      </c>
      <c r="CG203" s="380">
        <v>0</v>
      </c>
      <c r="CH203" s="380">
        <v>0</v>
      </c>
      <c r="CI203" s="380">
        <v>15795.827366130001</v>
      </c>
    </row>
    <row r="204" spans="1:87">
      <c r="A204" s="374">
        <v>36008</v>
      </c>
      <c r="B204" s="375" t="s">
        <v>556</v>
      </c>
      <c r="C204" s="381">
        <v>-1852885</v>
      </c>
      <c r="D204" s="380">
        <v>-942419</v>
      </c>
      <c r="E204" s="380">
        <v>-1041805</v>
      </c>
      <c r="F204" s="380">
        <v>-564194</v>
      </c>
      <c r="G204" s="380">
        <v>0</v>
      </c>
      <c r="H204" s="380">
        <v>0</v>
      </c>
      <c r="I204" s="380">
        <v>-4401303</v>
      </c>
      <c r="J204" s="446">
        <v>13578523</v>
      </c>
      <c r="K204" s="447">
        <v>15993936</v>
      </c>
      <c r="L204" s="447">
        <v>11605787</v>
      </c>
      <c r="M204" s="447">
        <v>11177297</v>
      </c>
      <c r="N204" s="447">
        <v>16682452</v>
      </c>
      <c r="O204" s="446">
        <v>1191711.994803</v>
      </c>
      <c r="P204" s="447">
        <v>563241.59</v>
      </c>
      <c r="Q204" s="447">
        <v>628470.40480300004</v>
      </c>
      <c r="R204" s="448">
        <v>6.2899999999999998E-2</v>
      </c>
      <c r="S204" s="449">
        <v>5.7180309999999999E-4</v>
      </c>
      <c r="T204" s="450">
        <v>13578523</v>
      </c>
      <c r="U204" s="450">
        <v>8954556.2798092216</v>
      </c>
      <c r="V204" s="451">
        <v>1.5163814460150216</v>
      </c>
      <c r="W204" s="451">
        <v>0.10581979340616332</v>
      </c>
      <c r="X204" s="379">
        <v>1171078</v>
      </c>
      <c r="Y204" s="380">
        <v>305566</v>
      </c>
      <c r="Z204" s="380">
        <v>305566</v>
      </c>
      <c r="AA204" s="380">
        <v>305566</v>
      </c>
      <c r="AB204" s="380">
        <v>254380</v>
      </c>
      <c r="AC204" s="380">
        <v>0</v>
      </c>
      <c r="AD204" s="380">
        <v>0</v>
      </c>
      <c r="AE204" s="380">
        <v>1171078</v>
      </c>
      <c r="AF204" s="381">
        <v>691453</v>
      </c>
      <c r="AG204" s="381">
        <v>445650</v>
      </c>
      <c r="AH204" s="381">
        <v>125657</v>
      </c>
      <c r="AI204" s="381">
        <v>60073</v>
      </c>
      <c r="AJ204" s="381">
        <v>60073</v>
      </c>
      <c r="AK204" s="381">
        <v>0</v>
      </c>
      <c r="AL204" s="381">
        <v>0</v>
      </c>
      <c r="AM204" s="380">
        <v>691453</v>
      </c>
      <c r="AN204" s="379">
        <v>1087137</v>
      </c>
      <c r="AO204" s="380">
        <v>358741</v>
      </c>
      <c r="AP204" s="380">
        <v>358741</v>
      </c>
      <c r="AQ204" s="380">
        <v>184828</v>
      </c>
      <c r="AR204" s="380">
        <v>184828</v>
      </c>
      <c r="AS204" s="380">
        <v>0</v>
      </c>
      <c r="AT204" s="380">
        <v>0</v>
      </c>
      <c r="AU204" s="380">
        <v>1087137</v>
      </c>
      <c r="AV204" s="381">
        <v>6179906</v>
      </c>
      <c r="AW204" s="380">
        <v>2114776</v>
      </c>
      <c r="AX204" s="380">
        <v>1529442</v>
      </c>
      <c r="AY204" s="380">
        <v>1529442</v>
      </c>
      <c r="AZ204" s="380">
        <v>1006245</v>
      </c>
      <c r="BA204" s="380">
        <v>0</v>
      </c>
      <c r="BB204" s="380">
        <v>0</v>
      </c>
      <c r="BC204" s="380">
        <v>6179906</v>
      </c>
      <c r="BD204" s="379">
        <v>143006</v>
      </c>
      <c r="BE204" s="380">
        <v>40675</v>
      </c>
      <c r="BF204" s="380">
        <v>38101</v>
      </c>
      <c r="BG204" s="380">
        <v>32115</v>
      </c>
      <c r="BH204" s="380">
        <v>32115</v>
      </c>
      <c r="BI204" s="380">
        <v>0</v>
      </c>
      <c r="BJ204" s="380">
        <v>0</v>
      </c>
      <c r="BK204" s="380">
        <v>143006</v>
      </c>
      <c r="BL204" s="381">
        <v>25422</v>
      </c>
      <c r="BM204" s="380">
        <v>8474</v>
      </c>
      <c r="BN204" s="380">
        <v>8474</v>
      </c>
      <c r="BO204" s="380">
        <v>8474</v>
      </c>
      <c r="BP204" s="380">
        <v>0</v>
      </c>
      <c r="BQ204" s="380">
        <v>0</v>
      </c>
      <c r="BR204" s="380">
        <v>0</v>
      </c>
      <c r="BS204" s="380">
        <v>25422</v>
      </c>
      <c r="BT204" s="379">
        <v>131830</v>
      </c>
      <c r="BU204" s="380">
        <v>33676</v>
      </c>
      <c r="BV204" s="380">
        <v>33676</v>
      </c>
      <c r="BW204" s="380">
        <v>33676</v>
      </c>
      <c r="BX204" s="380">
        <v>30802</v>
      </c>
      <c r="BY204" s="380">
        <v>0</v>
      </c>
      <c r="BZ204" s="380">
        <v>0</v>
      </c>
      <c r="CA204" s="380">
        <v>131830</v>
      </c>
      <c r="CB204" s="381">
        <v>37573.175982968998</v>
      </c>
      <c r="CC204" s="380">
        <v>22644</v>
      </c>
      <c r="CD204" s="380">
        <v>14929</v>
      </c>
      <c r="CE204" s="380">
        <v>0</v>
      </c>
      <c r="CF204" s="380">
        <v>0</v>
      </c>
      <c r="CG204" s="380">
        <v>0</v>
      </c>
      <c r="CH204" s="380">
        <v>0</v>
      </c>
      <c r="CI204" s="380">
        <v>37573.175982968998</v>
      </c>
    </row>
    <row r="205" spans="1:87">
      <c r="A205" s="374">
        <v>36009</v>
      </c>
      <c r="B205" s="375" t="s">
        <v>557</v>
      </c>
      <c r="C205" s="381">
        <v>-850087</v>
      </c>
      <c r="D205" s="380">
        <v>-454089</v>
      </c>
      <c r="E205" s="380">
        <v>-310428</v>
      </c>
      <c r="F205" s="380">
        <v>-181963</v>
      </c>
      <c r="G205" s="380">
        <v>0</v>
      </c>
      <c r="H205" s="380">
        <v>0</v>
      </c>
      <c r="I205" s="380">
        <v>-1796567</v>
      </c>
      <c r="J205" s="446">
        <v>1973819</v>
      </c>
      <c r="K205" s="447">
        <v>2324932</v>
      </c>
      <c r="L205" s="447">
        <v>1687056</v>
      </c>
      <c r="M205" s="447">
        <v>1624769</v>
      </c>
      <c r="N205" s="447">
        <v>2425017</v>
      </c>
      <c r="O205" s="446">
        <v>173231.21829600001</v>
      </c>
      <c r="P205" s="447">
        <v>82345.209999999992</v>
      </c>
      <c r="Q205" s="447">
        <v>90886.008296000015</v>
      </c>
      <c r="R205" s="448">
        <v>6.2899999999999998E-2</v>
      </c>
      <c r="S205" s="449">
        <v>8.3119200000000002E-5</v>
      </c>
      <c r="T205" s="450">
        <v>1973819</v>
      </c>
      <c r="U205" s="450">
        <v>1309144.8330683624</v>
      </c>
      <c r="V205" s="451">
        <v>1.5077162970377997</v>
      </c>
      <c r="W205" s="451">
        <v>0.10581979340616332</v>
      </c>
      <c r="X205" s="379">
        <v>60088</v>
      </c>
      <c r="Y205" s="380">
        <v>15022</v>
      </c>
      <c r="Z205" s="380">
        <v>15022</v>
      </c>
      <c r="AA205" s="380">
        <v>15022</v>
      </c>
      <c r="AB205" s="380">
        <v>15022</v>
      </c>
      <c r="AC205" s="380">
        <v>0</v>
      </c>
      <c r="AD205" s="380">
        <v>0</v>
      </c>
      <c r="AE205" s="380">
        <v>60088</v>
      </c>
      <c r="AF205" s="381">
        <v>1147148</v>
      </c>
      <c r="AG205" s="381">
        <v>616131</v>
      </c>
      <c r="AH205" s="381">
        <v>305966</v>
      </c>
      <c r="AI205" s="381">
        <v>138324</v>
      </c>
      <c r="AJ205" s="381">
        <v>86727</v>
      </c>
      <c r="AK205" s="381">
        <v>0</v>
      </c>
      <c r="AL205" s="381">
        <v>0</v>
      </c>
      <c r="AM205" s="380">
        <v>1147148</v>
      </c>
      <c r="AN205" s="379">
        <v>158030</v>
      </c>
      <c r="AO205" s="380">
        <v>52148</v>
      </c>
      <c r="AP205" s="380">
        <v>52148</v>
      </c>
      <c r="AQ205" s="380">
        <v>26867</v>
      </c>
      <c r="AR205" s="380">
        <v>26867</v>
      </c>
      <c r="AS205" s="380">
        <v>0</v>
      </c>
      <c r="AT205" s="380">
        <v>0</v>
      </c>
      <c r="AU205" s="380">
        <v>158030</v>
      </c>
      <c r="AV205" s="381">
        <v>898332</v>
      </c>
      <c r="AW205" s="380">
        <v>307411</v>
      </c>
      <c r="AX205" s="380">
        <v>222325</v>
      </c>
      <c r="AY205" s="380">
        <v>222325</v>
      </c>
      <c r="AZ205" s="380">
        <v>146271</v>
      </c>
      <c r="BA205" s="380">
        <v>0</v>
      </c>
      <c r="BB205" s="380">
        <v>0</v>
      </c>
      <c r="BC205" s="380">
        <v>898332</v>
      </c>
      <c r="BD205" s="379">
        <v>20787</v>
      </c>
      <c r="BE205" s="380">
        <v>5913</v>
      </c>
      <c r="BF205" s="380">
        <v>5538</v>
      </c>
      <c r="BG205" s="380">
        <v>4668</v>
      </c>
      <c r="BH205" s="380">
        <v>4668</v>
      </c>
      <c r="BI205" s="380">
        <v>0</v>
      </c>
      <c r="BJ205" s="380">
        <v>0</v>
      </c>
      <c r="BK205" s="380">
        <v>20787</v>
      </c>
      <c r="BL205" s="381">
        <v>3696</v>
      </c>
      <c r="BM205" s="380">
        <v>1232</v>
      </c>
      <c r="BN205" s="380">
        <v>1232</v>
      </c>
      <c r="BO205" s="380">
        <v>1232</v>
      </c>
      <c r="BP205" s="380">
        <v>0</v>
      </c>
      <c r="BQ205" s="380">
        <v>0</v>
      </c>
      <c r="BR205" s="380">
        <v>0</v>
      </c>
      <c r="BS205" s="380">
        <v>3696</v>
      </c>
      <c r="BT205" s="379">
        <v>19163</v>
      </c>
      <c r="BU205" s="380">
        <v>4895</v>
      </c>
      <c r="BV205" s="380">
        <v>4895</v>
      </c>
      <c r="BW205" s="380">
        <v>4895</v>
      </c>
      <c r="BX205" s="380">
        <v>4477</v>
      </c>
      <c r="BY205" s="380">
        <v>0</v>
      </c>
      <c r="BZ205" s="380">
        <v>0</v>
      </c>
      <c r="CA205" s="380">
        <v>19163</v>
      </c>
      <c r="CB205" s="381">
        <v>5461.7618008079999</v>
      </c>
      <c r="CC205" s="380">
        <v>3292</v>
      </c>
      <c r="CD205" s="380">
        <v>2170</v>
      </c>
      <c r="CE205" s="380">
        <v>0</v>
      </c>
      <c r="CF205" s="380">
        <v>0</v>
      </c>
      <c r="CG205" s="380">
        <v>0</v>
      </c>
      <c r="CH205" s="380">
        <v>0</v>
      </c>
      <c r="CI205" s="380">
        <v>5461.7618008079999</v>
      </c>
    </row>
    <row r="206" spans="1:87">
      <c r="A206" s="374">
        <v>36100</v>
      </c>
      <c r="B206" s="375" t="s">
        <v>558</v>
      </c>
      <c r="C206" s="381">
        <v>-2203475</v>
      </c>
      <c r="D206" s="380">
        <v>-1371923</v>
      </c>
      <c r="E206" s="380">
        <v>-1476775</v>
      </c>
      <c r="F206" s="380">
        <v>-835919</v>
      </c>
      <c r="G206" s="380">
        <v>0</v>
      </c>
      <c r="H206" s="380">
        <v>0</v>
      </c>
      <c r="I206" s="380">
        <v>-5888092</v>
      </c>
      <c r="J206" s="446">
        <v>14710023</v>
      </c>
      <c r="K206" s="447">
        <v>17326712</v>
      </c>
      <c r="L206" s="447">
        <v>12572898</v>
      </c>
      <c r="M206" s="447">
        <v>12108702</v>
      </c>
      <c r="N206" s="447">
        <v>18072602</v>
      </c>
      <c r="O206" s="446">
        <v>1291017.4546950001</v>
      </c>
      <c r="P206" s="447">
        <v>796777.69999999984</v>
      </c>
      <c r="Q206" s="447">
        <v>494239.75469500024</v>
      </c>
      <c r="R206" s="448">
        <v>6.2899999999999998E-2</v>
      </c>
      <c r="S206" s="449">
        <v>6.1945149999999998E-4</v>
      </c>
      <c r="T206" s="450">
        <v>14710023</v>
      </c>
      <c r="U206" s="450">
        <v>12667372.019077899</v>
      </c>
      <c r="V206" s="451">
        <v>1.1612529400609481</v>
      </c>
      <c r="W206" s="451">
        <v>0.10581979340616332</v>
      </c>
      <c r="X206" s="379">
        <v>1078444</v>
      </c>
      <c r="Y206" s="380">
        <v>269611</v>
      </c>
      <c r="Z206" s="380">
        <v>269611</v>
      </c>
      <c r="AA206" s="380">
        <v>269611</v>
      </c>
      <c r="AB206" s="380">
        <v>269611</v>
      </c>
      <c r="AC206" s="380">
        <v>0</v>
      </c>
      <c r="AD206" s="380">
        <v>0</v>
      </c>
      <c r="AE206" s="380">
        <v>1078444</v>
      </c>
      <c r="AF206" s="381">
        <v>1678880</v>
      </c>
      <c r="AG206" s="381">
        <v>617557</v>
      </c>
      <c r="AH206" s="381">
        <v>425683</v>
      </c>
      <c r="AI206" s="381">
        <v>351817</v>
      </c>
      <c r="AJ206" s="381">
        <v>283823</v>
      </c>
      <c r="AK206" s="381">
        <v>0</v>
      </c>
      <c r="AL206" s="381">
        <v>0</v>
      </c>
      <c r="AM206" s="380">
        <v>1678880</v>
      </c>
      <c r="AN206" s="379">
        <v>1177728</v>
      </c>
      <c r="AO206" s="380">
        <v>388635</v>
      </c>
      <c r="AP206" s="380">
        <v>388635</v>
      </c>
      <c r="AQ206" s="380">
        <v>200229</v>
      </c>
      <c r="AR206" s="380">
        <v>200229</v>
      </c>
      <c r="AS206" s="380">
        <v>0</v>
      </c>
      <c r="AT206" s="380">
        <v>0</v>
      </c>
      <c r="AU206" s="380">
        <v>1177728</v>
      </c>
      <c r="AV206" s="381">
        <v>6694878</v>
      </c>
      <c r="AW206" s="380">
        <v>2291000</v>
      </c>
      <c r="AX206" s="380">
        <v>1656891</v>
      </c>
      <c r="AY206" s="380">
        <v>1656891</v>
      </c>
      <c r="AZ206" s="380">
        <v>1090096</v>
      </c>
      <c r="BA206" s="380">
        <v>0</v>
      </c>
      <c r="BB206" s="380">
        <v>0</v>
      </c>
      <c r="BC206" s="380">
        <v>6694878</v>
      </c>
      <c r="BD206" s="379">
        <v>154923</v>
      </c>
      <c r="BE206" s="380">
        <v>44065</v>
      </c>
      <c r="BF206" s="380">
        <v>41276</v>
      </c>
      <c r="BG206" s="380">
        <v>34791</v>
      </c>
      <c r="BH206" s="380">
        <v>34791</v>
      </c>
      <c r="BI206" s="380">
        <v>0</v>
      </c>
      <c r="BJ206" s="380">
        <v>0</v>
      </c>
      <c r="BK206" s="380">
        <v>154923</v>
      </c>
      <c r="BL206" s="381">
        <v>27540</v>
      </c>
      <c r="BM206" s="380">
        <v>9180</v>
      </c>
      <c r="BN206" s="380">
        <v>9180</v>
      </c>
      <c r="BO206" s="380">
        <v>9180</v>
      </c>
      <c r="BP206" s="380">
        <v>0</v>
      </c>
      <c r="BQ206" s="380">
        <v>0</v>
      </c>
      <c r="BR206" s="380">
        <v>0</v>
      </c>
      <c r="BS206" s="380">
        <v>27540</v>
      </c>
      <c r="BT206" s="379">
        <v>142815</v>
      </c>
      <c r="BU206" s="380">
        <v>36482</v>
      </c>
      <c r="BV206" s="380">
        <v>36482</v>
      </c>
      <c r="BW206" s="380">
        <v>36482</v>
      </c>
      <c r="BX206" s="380">
        <v>33369</v>
      </c>
      <c r="BY206" s="380">
        <v>0</v>
      </c>
      <c r="BZ206" s="380">
        <v>0</v>
      </c>
      <c r="CA206" s="380">
        <v>142815</v>
      </c>
      <c r="CB206" s="381">
        <v>40704.151870485002</v>
      </c>
      <c r="CC206" s="380">
        <v>24531</v>
      </c>
      <c r="CD206" s="380">
        <v>16173</v>
      </c>
      <c r="CE206" s="380">
        <v>0</v>
      </c>
      <c r="CF206" s="380">
        <v>0</v>
      </c>
      <c r="CG206" s="380">
        <v>0</v>
      </c>
      <c r="CH206" s="380">
        <v>0</v>
      </c>
      <c r="CI206" s="380">
        <v>40704.151870485002</v>
      </c>
    </row>
    <row r="207" spans="1:87">
      <c r="A207" s="374">
        <v>36102</v>
      </c>
      <c r="B207" s="375" t="s">
        <v>559</v>
      </c>
      <c r="C207" s="381">
        <v>-1163596</v>
      </c>
      <c r="D207" s="380">
        <v>-1550309</v>
      </c>
      <c r="E207" s="380">
        <v>-1607964</v>
      </c>
      <c r="F207" s="380">
        <v>-1864039</v>
      </c>
      <c r="G207" s="380">
        <v>0</v>
      </c>
      <c r="H207" s="380">
        <v>0</v>
      </c>
      <c r="I207" s="380">
        <v>-6185908</v>
      </c>
      <c r="J207" s="446">
        <v>0</v>
      </c>
      <c r="K207" s="447">
        <v>0</v>
      </c>
      <c r="L207" s="447">
        <v>0</v>
      </c>
      <c r="M207" s="447">
        <v>0</v>
      </c>
      <c r="N207" s="447">
        <v>0</v>
      </c>
      <c r="O207" s="446">
        <v>0</v>
      </c>
      <c r="P207" s="447">
        <v>0</v>
      </c>
      <c r="Q207" s="447">
        <v>0</v>
      </c>
      <c r="R207" s="448" t="e">
        <v>#DIV/0!</v>
      </c>
      <c r="S207" s="449">
        <v>0</v>
      </c>
      <c r="T207" s="450">
        <v>0</v>
      </c>
      <c r="U207" s="450">
        <v>0</v>
      </c>
      <c r="V207" s="451">
        <v>0</v>
      </c>
      <c r="W207" s="451">
        <v>0.10581979340616332</v>
      </c>
      <c r="X207" s="379">
        <v>1270248</v>
      </c>
      <c r="Y207" s="380">
        <v>700443</v>
      </c>
      <c r="Z207" s="380">
        <v>313730</v>
      </c>
      <c r="AA207" s="380">
        <v>256075</v>
      </c>
      <c r="AB207" s="380">
        <v>0</v>
      </c>
      <c r="AC207" s="380">
        <v>0</v>
      </c>
      <c r="AD207" s="380">
        <v>0</v>
      </c>
      <c r="AE207" s="380">
        <v>1270248</v>
      </c>
      <c r="AF207" s="381">
        <v>7456156</v>
      </c>
      <c r="AG207" s="381">
        <v>1864039</v>
      </c>
      <c r="AH207" s="381">
        <v>1864039</v>
      </c>
      <c r="AI207" s="381">
        <v>1864039</v>
      </c>
      <c r="AJ207" s="381">
        <v>1864039</v>
      </c>
      <c r="AK207" s="381">
        <v>0</v>
      </c>
      <c r="AL207" s="381">
        <v>0</v>
      </c>
      <c r="AM207" s="380">
        <v>7456156</v>
      </c>
      <c r="AN207" s="379">
        <v>0</v>
      </c>
      <c r="AO207" s="380">
        <v>0</v>
      </c>
      <c r="AP207" s="380">
        <v>0</v>
      </c>
      <c r="AQ207" s="380">
        <v>0</v>
      </c>
      <c r="AR207" s="380">
        <v>0</v>
      </c>
      <c r="AS207" s="380">
        <v>0</v>
      </c>
      <c r="AT207" s="380">
        <v>0</v>
      </c>
      <c r="AU207" s="380">
        <v>0</v>
      </c>
      <c r="AV207" s="381">
        <v>0</v>
      </c>
      <c r="AW207" s="380">
        <v>0</v>
      </c>
      <c r="AX207" s="380">
        <v>0</v>
      </c>
      <c r="AY207" s="380">
        <v>0</v>
      </c>
      <c r="AZ207" s="380">
        <v>0</v>
      </c>
      <c r="BA207" s="380">
        <v>0</v>
      </c>
      <c r="BB207" s="380">
        <v>0</v>
      </c>
      <c r="BC207" s="380">
        <v>0</v>
      </c>
      <c r="BD207" s="379">
        <v>0</v>
      </c>
      <c r="BE207" s="380">
        <v>0</v>
      </c>
      <c r="BF207" s="380">
        <v>0</v>
      </c>
      <c r="BG207" s="380">
        <v>0</v>
      </c>
      <c r="BH207" s="380">
        <v>0</v>
      </c>
      <c r="BI207" s="380">
        <v>0</v>
      </c>
      <c r="BJ207" s="380">
        <v>0</v>
      </c>
      <c r="BK207" s="380">
        <v>0</v>
      </c>
      <c r="BL207" s="381">
        <v>0</v>
      </c>
      <c r="BM207" s="380">
        <v>0</v>
      </c>
      <c r="BN207" s="380">
        <v>0</v>
      </c>
      <c r="BO207" s="380">
        <v>0</v>
      </c>
      <c r="BP207" s="380">
        <v>0</v>
      </c>
      <c r="BQ207" s="380">
        <v>0</v>
      </c>
      <c r="BR207" s="380">
        <v>0</v>
      </c>
      <c r="BS207" s="380">
        <v>0</v>
      </c>
      <c r="BT207" s="379">
        <v>0</v>
      </c>
      <c r="BU207" s="380">
        <v>0</v>
      </c>
      <c r="BV207" s="380">
        <v>0</v>
      </c>
      <c r="BW207" s="380">
        <v>0</v>
      </c>
      <c r="BX207" s="380">
        <v>0</v>
      </c>
      <c r="BY207" s="380">
        <v>0</v>
      </c>
      <c r="BZ207" s="380">
        <v>0</v>
      </c>
      <c r="CA207" s="380">
        <v>0</v>
      </c>
      <c r="CB207" s="381">
        <v>0</v>
      </c>
      <c r="CC207" s="380">
        <v>0</v>
      </c>
      <c r="CD207" s="380">
        <v>0</v>
      </c>
      <c r="CE207" s="380">
        <v>0</v>
      </c>
      <c r="CF207" s="380">
        <v>0</v>
      </c>
      <c r="CG207" s="380">
        <v>0</v>
      </c>
      <c r="CH207" s="380">
        <v>0</v>
      </c>
      <c r="CI207" s="380">
        <v>0</v>
      </c>
    </row>
    <row r="208" spans="1:87">
      <c r="A208" s="374">
        <v>36105</v>
      </c>
      <c r="B208" s="375" t="s">
        <v>560</v>
      </c>
      <c r="C208" s="381">
        <v>-1241722</v>
      </c>
      <c r="D208" s="380">
        <v>-983540</v>
      </c>
      <c r="E208" s="380">
        <v>-822508</v>
      </c>
      <c r="F208" s="380">
        <v>-638101</v>
      </c>
      <c r="G208" s="380">
        <v>0</v>
      </c>
      <c r="H208" s="380">
        <v>0</v>
      </c>
      <c r="I208" s="380">
        <v>-3685871</v>
      </c>
      <c r="J208" s="446">
        <v>6640883</v>
      </c>
      <c r="K208" s="447">
        <v>7822195</v>
      </c>
      <c r="L208" s="447">
        <v>5676072</v>
      </c>
      <c r="M208" s="447">
        <v>5466509</v>
      </c>
      <c r="N208" s="447">
        <v>8158929</v>
      </c>
      <c r="O208" s="446">
        <v>582833.623716</v>
      </c>
      <c r="P208" s="447">
        <v>365615.53</v>
      </c>
      <c r="Q208" s="447">
        <v>217218.09371599997</v>
      </c>
      <c r="R208" s="448">
        <v>6.2899999999999998E-2</v>
      </c>
      <c r="S208" s="449">
        <v>2.796532E-4</v>
      </c>
      <c r="T208" s="450">
        <v>6640883</v>
      </c>
      <c r="U208" s="450">
        <v>5812647.5357710654</v>
      </c>
      <c r="V208" s="451">
        <v>1.1424885061638383</v>
      </c>
      <c r="W208" s="451">
        <v>0.10581979340616332</v>
      </c>
      <c r="X208" s="379">
        <v>253241</v>
      </c>
      <c r="Y208" s="380">
        <v>104815</v>
      </c>
      <c r="Z208" s="380">
        <v>74213</v>
      </c>
      <c r="AA208" s="380">
        <v>74213</v>
      </c>
      <c r="AB208" s="380">
        <v>0</v>
      </c>
      <c r="AC208" s="380">
        <v>0</v>
      </c>
      <c r="AD208" s="380">
        <v>0</v>
      </c>
      <c r="AE208" s="380">
        <v>253241</v>
      </c>
      <c r="AF208" s="381">
        <v>1551984</v>
      </c>
      <c r="AG208" s="381">
        <v>508853</v>
      </c>
      <c r="AH208" s="381">
        <v>508853</v>
      </c>
      <c r="AI208" s="381">
        <v>267139</v>
      </c>
      <c r="AJ208" s="381">
        <v>267139</v>
      </c>
      <c r="AK208" s="381">
        <v>0</v>
      </c>
      <c r="AL208" s="381">
        <v>0</v>
      </c>
      <c r="AM208" s="380">
        <v>1551984</v>
      </c>
      <c r="AN208" s="379">
        <v>531689</v>
      </c>
      <c r="AO208" s="380">
        <v>175450</v>
      </c>
      <c r="AP208" s="380">
        <v>175450</v>
      </c>
      <c r="AQ208" s="380">
        <v>90394</v>
      </c>
      <c r="AR208" s="380">
        <v>90394</v>
      </c>
      <c r="AS208" s="380">
        <v>0</v>
      </c>
      <c r="AT208" s="380">
        <v>0</v>
      </c>
      <c r="AU208" s="380">
        <v>531689</v>
      </c>
      <c r="AV208" s="381">
        <v>3022422</v>
      </c>
      <c r="AW208" s="380">
        <v>1034279</v>
      </c>
      <c r="AX208" s="380">
        <v>748008</v>
      </c>
      <c r="AY208" s="380">
        <v>748008</v>
      </c>
      <c r="AZ208" s="380">
        <v>492127</v>
      </c>
      <c r="BA208" s="380">
        <v>0</v>
      </c>
      <c r="BB208" s="380">
        <v>0</v>
      </c>
      <c r="BC208" s="380">
        <v>3022422</v>
      </c>
      <c r="BD208" s="379">
        <v>69939</v>
      </c>
      <c r="BE208" s="380">
        <v>19893</v>
      </c>
      <c r="BF208" s="380">
        <v>18634</v>
      </c>
      <c r="BG208" s="380">
        <v>15706</v>
      </c>
      <c r="BH208" s="380">
        <v>15706</v>
      </c>
      <c r="BI208" s="380">
        <v>0</v>
      </c>
      <c r="BJ208" s="380">
        <v>0</v>
      </c>
      <c r="BK208" s="380">
        <v>69939</v>
      </c>
      <c r="BL208" s="381">
        <v>12432</v>
      </c>
      <c r="BM208" s="380">
        <v>4144</v>
      </c>
      <c r="BN208" s="380">
        <v>4144</v>
      </c>
      <c r="BO208" s="380">
        <v>4144</v>
      </c>
      <c r="BP208" s="380">
        <v>0</v>
      </c>
      <c r="BQ208" s="380">
        <v>0</v>
      </c>
      <c r="BR208" s="380">
        <v>0</v>
      </c>
      <c r="BS208" s="380">
        <v>12432</v>
      </c>
      <c r="BT208" s="379">
        <v>64474</v>
      </c>
      <c r="BU208" s="380">
        <v>16470</v>
      </c>
      <c r="BV208" s="380">
        <v>16470</v>
      </c>
      <c r="BW208" s="380">
        <v>16470</v>
      </c>
      <c r="BX208" s="380">
        <v>15064</v>
      </c>
      <c r="BY208" s="380">
        <v>0</v>
      </c>
      <c r="BZ208" s="380">
        <v>0</v>
      </c>
      <c r="CA208" s="380">
        <v>64474</v>
      </c>
      <c r="CB208" s="381">
        <v>18376.008975468001</v>
      </c>
      <c r="CC208" s="380">
        <v>11075</v>
      </c>
      <c r="CD208" s="380">
        <v>7301</v>
      </c>
      <c r="CE208" s="380">
        <v>0</v>
      </c>
      <c r="CF208" s="380">
        <v>0</v>
      </c>
      <c r="CG208" s="380">
        <v>0</v>
      </c>
      <c r="CH208" s="380">
        <v>0</v>
      </c>
      <c r="CI208" s="380">
        <v>18376.008975468001</v>
      </c>
    </row>
    <row r="209" spans="1:87">
      <c r="A209" s="374">
        <v>36200</v>
      </c>
      <c r="B209" s="375" t="s">
        <v>561</v>
      </c>
      <c r="C209" s="381">
        <v>-5483513</v>
      </c>
      <c r="D209" s="380">
        <v>-3856958</v>
      </c>
      <c r="E209" s="380">
        <v>-3490857</v>
      </c>
      <c r="F209" s="380">
        <v>-2116164</v>
      </c>
      <c r="G209" s="380">
        <v>0</v>
      </c>
      <c r="H209" s="380">
        <v>0</v>
      </c>
      <c r="I209" s="380">
        <v>-14947492</v>
      </c>
      <c r="J209" s="446">
        <v>26504875</v>
      </c>
      <c r="K209" s="447">
        <v>31219689</v>
      </c>
      <c r="L209" s="447">
        <v>22654152</v>
      </c>
      <c r="M209" s="447">
        <v>21817752</v>
      </c>
      <c r="N209" s="447">
        <v>32563652</v>
      </c>
      <c r="O209" s="446">
        <v>2326186.485351</v>
      </c>
      <c r="P209" s="447">
        <v>1472019.7699999998</v>
      </c>
      <c r="Q209" s="447">
        <v>854166.7153510002</v>
      </c>
      <c r="R209" s="448">
        <v>6.2899999999999998E-2</v>
      </c>
      <c r="S209" s="449">
        <v>1.1161426999999999E-3</v>
      </c>
      <c r="T209" s="450">
        <v>26504875</v>
      </c>
      <c r="U209" s="450">
        <v>23402540.063593004</v>
      </c>
      <c r="V209" s="451">
        <v>1.1325640262970109</v>
      </c>
      <c r="W209" s="451">
        <v>0.10581979340616332</v>
      </c>
      <c r="X209" s="379">
        <v>0</v>
      </c>
      <c r="Y209" s="380">
        <v>0</v>
      </c>
      <c r="Z209" s="380">
        <v>0</v>
      </c>
      <c r="AA209" s="380">
        <v>0</v>
      </c>
      <c r="AB209" s="380">
        <v>0</v>
      </c>
      <c r="AC209" s="380">
        <v>0</v>
      </c>
      <c r="AD209" s="380">
        <v>0</v>
      </c>
      <c r="AE209" s="380">
        <v>0</v>
      </c>
      <c r="AF209" s="381">
        <v>5420065</v>
      </c>
      <c r="AG209" s="381">
        <v>2140176</v>
      </c>
      <c r="AH209" s="381">
        <v>1666207</v>
      </c>
      <c r="AI209" s="381">
        <v>978090</v>
      </c>
      <c r="AJ209" s="381">
        <v>635592</v>
      </c>
      <c r="AK209" s="381">
        <v>0</v>
      </c>
      <c r="AL209" s="381">
        <v>0</v>
      </c>
      <c r="AM209" s="380">
        <v>5420065</v>
      </c>
      <c r="AN209" s="379">
        <v>2122060</v>
      </c>
      <c r="AO209" s="380">
        <v>700252</v>
      </c>
      <c r="AP209" s="380">
        <v>700252</v>
      </c>
      <c r="AQ209" s="380">
        <v>360778</v>
      </c>
      <c r="AR209" s="380">
        <v>360778</v>
      </c>
      <c r="AS209" s="380">
        <v>0</v>
      </c>
      <c r="AT209" s="380">
        <v>0</v>
      </c>
      <c r="AU209" s="380">
        <v>2122060</v>
      </c>
      <c r="AV209" s="381">
        <v>12062993</v>
      </c>
      <c r="AW209" s="380">
        <v>4127979</v>
      </c>
      <c r="AX209" s="380">
        <v>2985426</v>
      </c>
      <c r="AY209" s="380">
        <v>2985426</v>
      </c>
      <c r="AZ209" s="380">
        <v>1964161</v>
      </c>
      <c r="BA209" s="380">
        <v>0</v>
      </c>
      <c r="BB209" s="380">
        <v>0</v>
      </c>
      <c r="BC209" s="380">
        <v>12062993</v>
      </c>
      <c r="BD209" s="379">
        <v>279143</v>
      </c>
      <c r="BE209" s="380">
        <v>79397</v>
      </c>
      <c r="BF209" s="380">
        <v>74372</v>
      </c>
      <c r="BG209" s="380">
        <v>62687</v>
      </c>
      <c r="BH209" s="380">
        <v>62687</v>
      </c>
      <c r="BI209" s="380">
        <v>0</v>
      </c>
      <c r="BJ209" s="380">
        <v>0</v>
      </c>
      <c r="BK209" s="380">
        <v>279143</v>
      </c>
      <c r="BL209" s="381">
        <v>49623</v>
      </c>
      <c r="BM209" s="380">
        <v>16541</v>
      </c>
      <c r="BN209" s="380">
        <v>16541</v>
      </c>
      <c r="BO209" s="380">
        <v>16541</v>
      </c>
      <c r="BP209" s="380">
        <v>0</v>
      </c>
      <c r="BQ209" s="380">
        <v>0</v>
      </c>
      <c r="BR209" s="380">
        <v>0</v>
      </c>
      <c r="BS209" s="380">
        <v>49623</v>
      </c>
      <c r="BT209" s="379">
        <v>257327</v>
      </c>
      <c r="BU209" s="380">
        <v>65734</v>
      </c>
      <c r="BV209" s="380">
        <v>65734</v>
      </c>
      <c r="BW209" s="380">
        <v>65734</v>
      </c>
      <c r="BX209" s="380">
        <v>60124</v>
      </c>
      <c r="BY209" s="380">
        <v>0</v>
      </c>
      <c r="BZ209" s="380">
        <v>0</v>
      </c>
      <c r="CA209" s="380">
        <v>257327</v>
      </c>
      <c r="CB209" s="381">
        <v>73341.725655572998</v>
      </c>
      <c r="CC209" s="380">
        <v>44200</v>
      </c>
      <c r="CD209" s="380">
        <v>29142</v>
      </c>
      <c r="CE209" s="380">
        <v>0</v>
      </c>
      <c r="CF209" s="380">
        <v>0</v>
      </c>
      <c r="CG209" s="380">
        <v>0</v>
      </c>
      <c r="CH209" s="380">
        <v>0</v>
      </c>
      <c r="CI209" s="380">
        <v>73341.725655572998</v>
      </c>
    </row>
    <row r="210" spans="1:87">
      <c r="A210" s="374">
        <v>36205</v>
      </c>
      <c r="B210" s="375" t="s">
        <v>562</v>
      </c>
      <c r="C210" s="381">
        <v>-559939</v>
      </c>
      <c r="D210" s="380">
        <v>-438879</v>
      </c>
      <c r="E210" s="380">
        <v>-561367</v>
      </c>
      <c r="F210" s="380">
        <v>-382167</v>
      </c>
      <c r="G210" s="380">
        <v>0</v>
      </c>
      <c r="H210" s="380">
        <v>0</v>
      </c>
      <c r="I210" s="380">
        <v>-1942352</v>
      </c>
      <c r="J210" s="446">
        <v>6183941</v>
      </c>
      <c r="K210" s="447">
        <v>7283971</v>
      </c>
      <c r="L210" s="447">
        <v>5285516</v>
      </c>
      <c r="M210" s="447">
        <v>5090373</v>
      </c>
      <c r="N210" s="447">
        <v>7597535</v>
      </c>
      <c r="O210" s="446">
        <v>542730.37742999999</v>
      </c>
      <c r="P210" s="447">
        <v>292658.56000000006</v>
      </c>
      <c r="Q210" s="447">
        <v>250071.81742999994</v>
      </c>
      <c r="R210" s="448">
        <v>6.2899999999999998E-2</v>
      </c>
      <c r="S210" s="449">
        <v>2.60411E-4</v>
      </c>
      <c r="T210" s="450">
        <v>6183941</v>
      </c>
      <c r="U210" s="450">
        <v>4652759.3004769487</v>
      </c>
      <c r="V210" s="451">
        <v>1.3290911050064618</v>
      </c>
      <c r="W210" s="451">
        <v>0.10581979340616332</v>
      </c>
      <c r="X210" s="379">
        <v>427443</v>
      </c>
      <c r="Y210" s="380">
        <v>256836</v>
      </c>
      <c r="Z210" s="380">
        <v>108982</v>
      </c>
      <c r="AA210" s="380">
        <v>61625</v>
      </c>
      <c r="AB210" s="380">
        <v>0</v>
      </c>
      <c r="AC210" s="380">
        <v>0</v>
      </c>
      <c r="AD210" s="380">
        <v>0</v>
      </c>
      <c r="AE210" s="380">
        <v>427443</v>
      </c>
      <c r="AF210" s="381">
        <v>146920</v>
      </c>
      <c r="AG210" s="381">
        <v>36730</v>
      </c>
      <c r="AH210" s="381">
        <v>36730</v>
      </c>
      <c r="AI210" s="381">
        <v>36730</v>
      </c>
      <c r="AJ210" s="381">
        <v>36730</v>
      </c>
      <c r="AK210" s="381">
        <v>0</v>
      </c>
      <c r="AL210" s="381">
        <v>0</v>
      </c>
      <c r="AM210" s="380">
        <v>146920</v>
      </c>
      <c r="AN210" s="379">
        <v>495105</v>
      </c>
      <c r="AO210" s="380">
        <v>163378</v>
      </c>
      <c r="AP210" s="380">
        <v>163378</v>
      </c>
      <c r="AQ210" s="380">
        <v>84174</v>
      </c>
      <c r="AR210" s="380">
        <v>84174</v>
      </c>
      <c r="AS210" s="380">
        <v>0</v>
      </c>
      <c r="AT210" s="380">
        <v>0</v>
      </c>
      <c r="AU210" s="380">
        <v>495105</v>
      </c>
      <c r="AV210" s="381">
        <v>2814457</v>
      </c>
      <c r="AW210" s="380">
        <v>963113</v>
      </c>
      <c r="AX210" s="380">
        <v>696540</v>
      </c>
      <c r="AY210" s="380">
        <v>696540</v>
      </c>
      <c r="AZ210" s="380">
        <v>458265</v>
      </c>
      <c r="BA210" s="380">
        <v>0</v>
      </c>
      <c r="BB210" s="380">
        <v>0</v>
      </c>
      <c r="BC210" s="380">
        <v>2814457</v>
      </c>
      <c r="BD210" s="379">
        <v>65128</v>
      </c>
      <c r="BE210" s="380">
        <v>18524</v>
      </c>
      <c r="BF210" s="380">
        <v>17352</v>
      </c>
      <c r="BG210" s="380">
        <v>14626</v>
      </c>
      <c r="BH210" s="380">
        <v>14626</v>
      </c>
      <c r="BI210" s="380">
        <v>0</v>
      </c>
      <c r="BJ210" s="380">
        <v>0</v>
      </c>
      <c r="BK210" s="380">
        <v>65128</v>
      </c>
      <c r="BL210" s="381">
        <v>11577</v>
      </c>
      <c r="BM210" s="380">
        <v>3859</v>
      </c>
      <c r="BN210" s="380">
        <v>3859</v>
      </c>
      <c r="BO210" s="380">
        <v>3859</v>
      </c>
      <c r="BP210" s="380">
        <v>0</v>
      </c>
      <c r="BQ210" s="380">
        <v>0</v>
      </c>
      <c r="BR210" s="380">
        <v>0</v>
      </c>
      <c r="BS210" s="380">
        <v>11577</v>
      </c>
      <c r="BT210" s="379">
        <v>60038</v>
      </c>
      <c r="BU210" s="380">
        <v>15337</v>
      </c>
      <c r="BV210" s="380">
        <v>15337</v>
      </c>
      <c r="BW210" s="380">
        <v>15337</v>
      </c>
      <c r="BX210" s="380">
        <v>14028</v>
      </c>
      <c r="BY210" s="380">
        <v>0</v>
      </c>
      <c r="BZ210" s="380">
        <v>0</v>
      </c>
      <c r="CA210" s="380">
        <v>60038</v>
      </c>
      <c r="CB210" s="381">
        <v>17111.604205889998</v>
      </c>
      <c r="CC210" s="380">
        <v>10313</v>
      </c>
      <c r="CD210" s="380">
        <v>6799</v>
      </c>
      <c r="CE210" s="380">
        <v>0</v>
      </c>
      <c r="CF210" s="380">
        <v>0</v>
      </c>
      <c r="CG210" s="380">
        <v>0</v>
      </c>
      <c r="CH210" s="380">
        <v>0</v>
      </c>
      <c r="CI210" s="380">
        <v>17111.604205889998</v>
      </c>
    </row>
    <row r="211" spans="1:87">
      <c r="A211" s="374">
        <v>36300</v>
      </c>
      <c r="B211" s="375" t="s">
        <v>563</v>
      </c>
      <c r="C211" s="381">
        <v>-15931933</v>
      </c>
      <c r="D211" s="380">
        <v>-10239138</v>
      </c>
      <c r="E211" s="380">
        <v>-10923051</v>
      </c>
      <c r="F211" s="380">
        <v>-7239329</v>
      </c>
      <c r="G211" s="380">
        <v>0</v>
      </c>
      <c r="H211" s="380">
        <v>0</v>
      </c>
      <c r="I211" s="380">
        <v>-44333451</v>
      </c>
      <c r="J211" s="446">
        <v>98125157</v>
      </c>
      <c r="K211" s="447">
        <v>115580129</v>
      </c>
      <c r="L211" s="447">
        <v>83869183</v>
      </c>
      <c r="M211" s="447">
        <v>80772701</v>
      </c>
      <c r="N211" s="447">
        <v>120555686</v>
      </c>
      <c r="O211" s="446">
        <v>8611902.974529</v>
      </c>
      <c r="P211" s="447">
        <v>4945312.8500000006</v>
      </c>
      <c r="Q211" s="447">
        <v>3666590.1245289994</v>
      </c>
      <c r="R211" s="448">
        <v>6.2899999999999998E-2</v>
      </c>
      <c r="S211" s="449">
        <v>4.1321333000000002E-3</v>
      </c>
      <c r="T211" s="450">
        <v>98125157</v>
      </c>
      <c r="U211" s="450">
        <v>78621825.914149448</v>
      </c>
      <c r="V211" s="451">
        <v>1.2480650997236706</v>
      </c>
      <c r="W211" s="451">
        <v>0.10581979340616332</v>
      </c>
      <c r="X211" s="379">
        <v>412878</v>
      </c>
      <c r="Y211" s="380">
        <v>137626</v>
      </c>
      <c r="Z211" s="380">
        <v>137626</v>
      </c>
      <c r="AA211" s="380">
        <v>137626</v>
      </c>
      <c r="AB211" s="380">
        <v>0</v>
      </c>
      <c r="AC211" s="380">
        <v>0</v>
      </c>
      <c r="AD211" s="380">
        <v>0</v>
      </c>
      <c r="AE211" s="380">
        <v>412878</v>
      </c>
      <c r="AF211" s="381">
        <v>9474318</v>
      </c>
      <c r="AG211" s="381">
        <v>3692008</v>
      </c>
      <c r="AH211" s="381">
        <v>2266266</v>
      </c>
      <c r="AI211" s="381">
        <v>1758022</v>
      </c>
      <c r="AJ211" s="381">
        <v>1758022</v>
      </c>
      <c r="AK211" s="381">
        <v>0</v>
      </c>
      <c r="AL211" s="381">
        <v>0</v>
      </c>
      <c r="AM211" s="380">
        <v>9474318</v>
      </c>
      <c r="AN211" s="379">
        <v>7856194</v>
      </c>
      <c r="AO211" s="380">
        <v>2592440</v>
      </c>
      <c r="AP211" s="380">
        <v>2592440</v>
      </c>
      <c r="AQ211" s="380">
        <v>1335657</v>
      </c>
      <c r="AR211" s="380">
        <v>1335657</v>
      </c>
      <c r="AS211" s="380">
        <v>0</v>
      </c>
      <c r="AT211" s="380">
        <v>0</v>
      </c>
      <c r="AU211" s="380">
        <v>7856194</v>
      </c>
      <c r="AV211" s="381">
        <v>44659069</v>
      </c>
      <c r="AW211" s="380">
        <v>15282419</v>
      </c>
      <c r="AX211" s="380">
        <v>11052511</v>
      </c>
      <c r="AY211" s="380">
        <v>11052511</v>
      </c>
      <c r="AZ211" s="380">
        <v>7271630</v>
      </c>
      <c r="BA211" s="380">
        <v>0</v>
      </c>
      <c r="BB211" s="380">
        <v>0</v>
      </c>
      <c r="BC211" s="380">
        <v>44659069</v>
      </c>
      <c r="BD211" s="379">
        <v>1033429</v>
      </c>
      <c r="BE211" s="380">
        <v>293941</v>
      </c>
      <c r="BF211" s="380">
        <v>275336</v>
      </c>
      <c r="BG211" s="380">
        <v>232076</v>
      </c>
      <c r="BH211" s="380">
        <v>232076</v>
      </c>
      <c r="BI211" s="380">
        <v>0</v>
      </c>
      <c r="BJ211" s="380">
        <v>0</v>
      </c>
      <c r="BK211" s="380">
        <v>1033429</v>
      </c>
      <c r="BL211" s="381">
        <v>183708</v>
      </c>
      <c r="BM211" s="380">
        <v>61236</v>
      </c>
      <c r="BN211" s="380">
        <v>61236</v>
      </c>
      <c r="BO211" s="380">
        <v>61236</v>
      </c>
      <c r="BP211" s="380">
        <v>0</v>
      </c>
      <c r="BQ211" s="380">
        <v>0</v>
      </c>
      <c r="BR211" s="380">
        <v>0</v>
      </c>
      <c r="BS211" s="380">
        <v>183708</v>
      </c>
      <c r="BT211" s="379">
        <v>952666</v>
      </c>
      <c r="BU211" s="380">
        <v>243359</v>
      </c>
      <c r="BV211" s="380">
        <v>243359</v>
      </c>
      <c r="BW211" s="380">
        <v>243359</v>
      </c>
      <c r="BX211" s="380">
        <v>222590</v>
      </c>
      <c r="BY211" s="380">
        <v>0</v>
      </c>
      <c r="BZ211" s="380">
        <v>0</v>
      </c>
      <c r="CA211" s="380">
        <v>952666</v>
      </c>
      <c r="CB211" s="381">
        <v>271522.437821667</v>
      </c>
      <c r="CC211" s="380">
        <v>163636</v>
      </c>
      <c r="CD211" s="380">
        <v>107886</v>
      </c>
      <c r="CE211" s="380">
        <v>0</v>
      </c>
      <c r="CF211" s="380">
        <v>0</v>
      </c>
      <c r="CG211" s="380">
        <v>0</v>
      </c>
      <c r="CH211" s="380">
        <v>0</v>
      </c>
      <c r="CI211" s="380">
        <v>271522.437821667</v>
      </c>
    </row>
    <row r="212" spans="1:87">
      <c r="A212" s="374">
        <v>36301</v>
      </c>
      <c r="B212" s="375" t="s">
        <v>564</v>
      </c>
      <c r="C212" s="381">
        <v>-37055</v>
      </c>
      <c r="D212" s="380">
        <v>59020</v>
      </c>
      <c r="E212" s="380">
        <v>-67283</v>
      </c>
      <c r="F212" s="380">
        <v>-32449</v>
      </c>
      <c r="G212" s="380">
        <v>0</v>
      </c>
      <c r="H212" s="380">
        <v>0</v>
      </c>
      <c r="I212" s="380">
        <v>-77767</v>
      </c>
      <c r="J212" s="446">
        <v>2785503</v>
      </c>
      <c r="K212" s="447">
        <v>3281002</v>
      </c>
      <c r="L212" s="447">
        <v>2380815</v>
      </c>
      <c r="M212" s="447">
        <v>2292915</v>
      </c>
      <c r="N212" s="447">
        <v>3422244</v>
      </c>
      <c r="O212" s="446">
        <v>244468.24058700001</v>
      </c>
      <c r="P212" s="447">
        <v>137223.97999999998</v>
      </c>
      <c r="Q212" s="447">
        <v>107244.26058700003</v>
      </c>
      <c r="R212" s="448">
        <v>6.2899999999999998E-2</v>
      </c>
      <c r="S212" s="449">
        <v>1.172999E-4</v>
      </c>
      <c r="T212" s="450">
        <v>2785503</v>
      </c>
      <c r="U212" s="450">
        <v>2181621.3036565976</v>
      </c>
      <c r="V212" s="451">
        <v>1.2768040884690854</v>
      </c>
      <c r="W212" s="451">
        <v>0.10581979340616332</v>
      </c>
      <c r="X212" s="379">
        <v>923509</v>
      </c>
      <c r="Y212" s="380">
        <v>314310</v>
      </c>
      <c r="Z212" s="380">
        <v>289255</v>
      </c>
      <c r="AA212" s="380">
        <v>196794</v>
      </c>
      <c r="AB212" s="380">
        <v>123150</v>
      </c>
      <c r="AC212" s="380">
        <v>0</v>
      </c>
      <c r="AD212" s="380">
        <v>0</v>
      </c>
      <c r="AE212" s="380">
        <v>923509</v>
      </c>
      <c r="AF212" s="381">
        <v>0</v>
      </c>
      <c r="AG212" s="381">
        <v>0</v>
      </c>
      <c r="AH212" s="381">
        <v>0</v>
      </c>
      <c r="AI212" s="381">
        <v>0</v>
      </c>
      <c r="AJ212" s="381">
        <v>0</v>
      </c>
      <c r="AK212" s="381">
        <v>0</v>
      </c>
      <c r="AL212" s="381">
        <v>0</v>
      </c>
      <c r="AM212" s="380">
        <v>0</v>
      </c>
      <c r="AN212" s="379">
        <v>223016</v>
      </c>
      <c r="AO212" s="380">
        <v>73592</v>
      </c>
      <c r="AP212" s="380">
        <v>73592</v>
      </c>
      <c r="AQ212" s="380">
        <v>37916</v>
      </c>
      <c r="AR212" s="380">
        <v>37916</v>
      </c>
      <c r="AS212" s="380">
        <v>0</v>
      </c>
      <c r="AT212" s="380">
        <v>0</v>
      </c>
      <c r="AU212" s="380">
        <v>223016</v>
      </c>
      <c r="AV212" s="381">
        <v>1267748</v>
      </c>
      <c r="AW212" s="380">
        <v>433826</v>
      </c>
      <c r="AX212" s="380">
        <v>313750</v>
      </c>
      <c r="AY212" s="380">
        <v>313750</v>
      </c>
      <c r="AZ212" s="380">
        <v>206422</v>
      </c>
      <c r="BA212" s="380">
        <v>0</v>
      </c>
      <c r="BB212" s="380">
        <v>0</v>
      </c>
      <c r="BC212" s="380">
        <v>1267748</v>
      </c>
      <c r="BD212" s="379">
        <v>29336</v>
      </c>
      <c r="BE212" s="380">
        <v>8344</v>
      </c>
      <c r="BF212" s="380">
        <v>7816</v>
      </c>
      <c r="BG212" s="380">
        <v>6588</v>
      </c>
      <c r="BH212" s="380">
        <v>6588</v>
      </c>
      <c r="BI212" s="380">
        <v>0</v>
      </c>
      <c r="BJ212" s="380">
        <v>0</v>
      </c>
      <c r="BK212" s="380">
        <v>29336</v>
      </c>
      <c r="BL212" s="381">
        <v>5214</v>
      </c>
      <c r="BM212" s="380">
        <v>1738</v>
      </c>
      <c r="BN212" s="380">
        <v>1738</v>
      </c>
      <c r="BO212" s="380">
        <v>1738</v>
      </c>
      <c r="BP212" s="380">
        <v>0</v>
      </c>
      <c r="BQ212" s="380">
        <v>0</v>
      </c>
      <c r="BR212" s="380">
        <v>0</v>
      </c>
      <c r="BS212" s="380">
        <v>5214</v>
      </c>
      <c r="BT212" s="379">
        <v>27044</v>
      </c>
      <c r="BU212" s="380">
        <v>6908</v>
      </c>
      <c r="BV212" s="380">
        <v>6908</v>
      </c>
      <c r="BW212" s="380">
        <v>6908</v>
      </c>
      <c r="BX212" s="380">
        <v>6319</v>
      </c>
      <c r="BY212" s="380">
        <v>0</v>
      </c>
      <c r="BZ212" s="380">
        <v>0</v>
      </c>
      <c r="CA212" s="380">
        <v>27044</v>
      </c>
      <c r="CB212" s="381">
        <v>7707.7752560009994</v>
      </c>
      <c r="CC212" s="380">
        <v>4645</v>
      </c>
      <c r="CD212" s="380">
        <v>3063</v>
      </c>
      <c r="CE212" s="380">
        <v>0</v>
      </c>
      <c r="CF212" s="380">
        <v>0</v>
      </c>
      <c r="CG212" s="380">
        <v>0</v>
      </c>
      <c r="CH212" s="380">
        <v>0</v>
      </c>
      <c r="CI212" s="380">
        <v>7707.7752560009994</v>
      </c>
    </row>
    <row r="213" spans="1:87">
      <c r="A213" s="374">
        <v>36302</v>
      </c>
      <c r="B213" s="375" t="s">
        <v>565</v>
      </c>
      <c r="C213" s="381">
        <v>-113485</v>
      </c>
      <c r="D213" s="380">
        <v>75957</v>
      </c>
      <c r="E213" s="380">
        <v>-46502</v>
      </c>
      <c r="F213" s="380">
        <v>32816</v>
      </c>
      <c r="G213" s="380">
        <v>0</v>
      </c>
      <c r="H213" s="380">
        <v>0</v>
      </c>
      <c r="I213" s="380">
        <v>-51214</v>
      </c>
      <c r="J213" s="446">
        <v>4255989</v>
      </c>
      <c r="K213" s="447">
        <v>5013065</v>
      </c>
      <c r="L213" s="447">
        <v>3637664</v>
      </c>
      <c r="M213" s="447">
        <v>3503360</v>
      </c>
      <c r="N213" s="447">
        <v>5228870</v>
      </c>
      <c r="O213" s="446">
        <v>373524.65622900001</v>
      </c>
      <c r="P213" s="447">
        <v>179538.02999999994</v>
      </c>
      <c r="Q213" s="447">
        <v>193986.62622900007</v>
      </c>
      <c r="R213" s="448">
        <v>6.2899999999999998E-2</v>
      </c>
      <c r="S213" s="449">
        <v>1.792233E-4</v>
      </c>
      <c r="T213" s="450">
        <v>4255989</v>
      </c>
      <c r="U213" s="450">
        <v>2854340.6995230517</v>
      </c>
      <c r="V213" s="451">
        <v>1.4910585133411571</v>
      </c>
      <c r="W213" s="451">
        <v>0.10581979340616332</v>
      </c>
      <c r="X213" s="379">
        <v>1483008</v>
      </c>
      <c r="Y213" s="380">
        <v>427734</v>
      </c>
      <c r="Z213" s="380">
        <v>427734</v>
      </c>
      <c r="AA213" s="380">
        <v>356983</v>
      </c>
      <c r="AB213" s="380">
        <v>270557</v>
      </c>
      <c r="AC213" s="380">
        <v>0</v>
      </c>
      <c r="AD213" s="380">
        <v>0</v>
      </c>
      <c r="AE213" s="380">
        <v>1483008</v>
      </c>
      <c r="AF213" s="381">
        <v>4367</v>
      </c>
      <c r="AG213" s="381">
        <v>4367</v>
      </c>
      <c r="AH213" s="381">
        <v>0</v>
      </c>
      <c r="AI213" s="381">
        <v>0</v>
      </c>
      <c r="AJ213" s="381">
        <v>0</v>
      </c>
      <c r="AK213" s="381">
        <v>0</v>
      </c>
      <c r="AL213" s="381">
        <v>0</v>
      </c>
      <c r="AM213" s="380">
        <v>4367</v>
      </c>
      <c r="AN213" s="379">
        <v>340747</v>
      </c>
      <c r="AO213" s="380">
        <v>112442</v>
      </c>
      <c r="AP213" s="380">
        <v>112442</v>
      </c>
      <c r="AQ213" s="380">
        <v>57932</v>
      </c>
      <c r="AR213" s="380">
        <v>57932</v>
      </c>
      <c r="AS213" s="380">
        <v>0</v>
      </c>
      <c r="AT213" s="380">
        <v>0</v>
      </c>
      <c r="AU213" s="380">
        <v>340747</v>
      </c>
      <c r="AV213" s="381">
        <v>1937001</v>
      </c>
      <c r="AW213" s="380">
        <v>662845</v>
      </c>
      <c r="AX213" s="380">
        <v>479381</v>
      </c>
      <c r="AY213" s="380">
        <v>479381</v>
      </c>
      <c r="AZ213" s="380">
        <v>315393</v>
      </c>
      <c r="BA213" s="380">
        <v>0</v>
      </c>
      <c r="BB213" s="380">
        <v>0</v>
      </c>
      <c r="BC213" s="380">
        <v>1937001</v>
      </c>
      <c r="BD213" s="379">
        <v>44823</v>
      </c>
      <c r="BE213" s="380">
        <v>12749</v>
      </c>
      <c r="BF213" s="380">
        <v>11942</v>
      </c>
      <c r="BG213" s="380">
        <v>10066</v>
      </c>
      <c r="BH213" s="380">
        <v>10066</v>
      </c>
      <c r="BI213" s="380">
        <v>0</v>
      </c>
      <c r="BJ213" s="380">
        <v>0</v>
      </c>
      <c r="BK213" s="380">
        <v>44823</v>
      </c>
      <c r="BL213" s="381">
        <v>7968</v>
      </c>
      <c r="BM213" s="380">
        <v>2656</v>
      </c>
      <c r="BN213" s="380">
        <v>2656</v>
      </c>
      <c r="BO213" s="380">
        <v>2656</v>
      </c>
      <c r="BP213" s="380">
        <v>0</v>
      </c>
      <c r="BQ213" s="380">
        <v>0</v>
      </c>
      <c r="BR213" s="380">
        <v>0</v>
      </c>
      <c r="BS213" s="380">
        <v>7968</v>
      </c>
      <c r="BT213" s="379">
        <v>41320</v>
      </c>
      <c r="BU213" s="380">
        <v>10555</v>
      </c>
      <c r="BV213" s="380">
        <v>10555</v>
      </c>
      <c r="BW213" s="380">
        <v>10555</v>
      </c>
      <c r="BX213" s="380">
        <v>9654</v>
      </c>
      <c r="BY213" s="380">
        <v>0</v>
      </c>
      <c r="BZ213" s="380">
        <v>0</v>
      </c>
      <c r="CA213" s="380">
        <v>41320</v>
      </c>
      <c r="CB213" s="381">
        <v>11776.761250767</v>
      </c>
      <c r="CC213" s="380">
        <v>7097</v>
      </c>
      <c r="CD213" s="380">
        <v>4679</v>
      </c>
      <c r="CE213" s="380">
        <v>0</v>
      </c>
      <c r="CF213" s="380">
        <v>0</v>
      </c>
      <c r="CG213" s="380">
        <v>0</v>
      </c>
      <c r="CH213" s="380">
        <v>0</v>
      </c>
      <c r="CI213" s="380">
        <v>11776.761250767</v>
      </c>
    </row>
    <row r="214" spans="1:87">
      <c r="A214" s="374">
        <v>36303</v>
      </c>
      <c r="B214" s="375" t="s">
        <v>713</v>
      </c>
      <c r="C214" s="381">
        <v>1002588</v>
      </c>
      <c r="D214" s="380">
        <v>226989</v>
      </c>
      <c r="E214" s="380">
        <v>-152032</v>
      </c>
      <c r="F214" s="380">
        <v>-44041</v>
      </c>
      <c r="G214" s="380">
        <v>0</v>
      </c>
      <c r="H214" s="380">
        <v>0</v>
      </c>
      <c r="I214" s="380">
        <v>1033504</v>
      </c>
      <c r="J214" s="446">
        <v>5887999</v>
      </c>
      <c r="K214" s="447">
        <v>6935384</v>
      </c>
      <c r="L214" s="447">
        <v>5032569</v>
      </c>
      <c r="M214" s="447">
        <v>4846765</v>
      </c>
      <c r="N214" s="447">
        <v>7233942</v>
      </c>
      <c r="O214" s="446">
        <v>516757.11571799999</v>
      </c>
      <c r="P214" s="447">
        <v>228590.15999999997</v>
      </c>
      <c r="Q214" s="447">
        <v>288166.95571800001</v>
      </c>
      <c r="R214" s="448">
        <v>6.2899999999999998E-2</v>
      </c>
      <c r="S214" s="449">
        <v>2.4794859999999999E-4</v>
      </c>
      <c r="T214" s="450">
        <v>5887999</v>
      </c>
      <c r="U214" s="450">
        <v>3634183.7837837837</v>
      </c>
      <c r="V214" s="451">
        <v>1.6201709518029999</v>
      </c>
      <c r="W214" s="451">
        <v>0.10581979340616332</v>
      </c>
      <c r="X214" s="379">
        <v>3150001</v>
      </c>
      <c r="Y214" s="380">
        <v>1745303</v>
      </c>
      <c r="Z214" s="380">
        <v>713659</v>
      </c>
      <c r="AA214" s="380">
        <v>406174</v>
      </c>
      <c r="AB214" s="380">
        <v>284865</v>
      </c>
      <c r="AC214" s="380">
        <v>0</v>
      </c>
      <c r="AD214" s="380">
        <v>0</v>
      </c>
      <c r="AE214" s="380">
        <v>3150001</v>
      </c>
      <c r="AF214" s="381">
        <v>0</v>
      </c>
      <c r="AG214" s="381">
        <v>0</v>
      </c>
      <c r="AH214" s="381">
        <v>0</v>
      </c>
      <c r="AI214" s="381">
        <v>0</v>
      </c>
      <c r="AJ214" s="381">
        <v>0</v>
      </c>
      <c r="AK214" s="381">
        <v>0</v>
      </c>
      <c r="AL214" s="381">
        <v>0</v>
      </c>
      <c r="AM214" s="380">
        <v>0</v>
      </c>
      <c r="AN214" s="379">
        <v>471411</v>
      </c>
      <c r="AO214" s="380">
        <v>155559</v>
      </c>
      <c r="AP214" s="380">
        <v>155559</v>
      </c>
      <c r="AQ214" s="380">
        <v>80146</v>
      </c>
      <c r="AR214" s="380">
        <v>80146</v>
      </c>
      <c r="AS214" s="380">
        <v>0</v>
      </c>
      <c r="AT214" s="380">
        <v>0</v>
      </c>
      <c r="AU214" s="380">
        <v>471411</v>
      </c>
      <c r="AV214" s="381">
        <v>2679767</v>
      </c>
      <c r="AW214" s="380">
        <v>917021</v>
      </c>
      <c r="AX214" s="380">
        <v>663206</v>
      </c>
      <c r="AY214" s="380">
        <v>663206</v>
      </c>
      <c r="AZ214" s="380">
        <v>436334</v>
      </c>
      <c r="BA214" s="380">
        <v>0</v>
      </c>
      <c r="BB214" s="380">
        <v>0</v>
      </c>
      <c r="BC214" s="380">
        <v>2679767</v>
      </c>
      <c r="BD214" s="379">
        <v>62012</v>
      </c>
      <c r="BE214" s="380">
        <v>17638</v>
      </c>
      <c r="BF214" s="380">
        <v>16522</v>
      </c>
      <c r="BG214" s="380">
        <v>13926</v>
      </c>
      <c r="BH214" s="380">
        <v>13926</v>
      </c>
      <c r="BI214" s="380">
        <v>0</v>
      </c>
      <c r="BJ214" s="380">
        <v>0</v>
      </c>
      <c r="BK214" s="380">
        <v>62012</v>
      </c>
      <c r="BL214" s="381">
        <v>11022</v>
      </c>
      <c r="BM214" s="380">
        <v>3674</v>
      </c>
      <c r="BN214" s="380">
        <v>3674</v>
      </c>
      <c r="BO214" s="380">
        <v>3674</v>
      </c>
      <c r="BP214" s="380">
        <v>0</v>
      </c>
      <c r="BQ214" s="380">
        <v>0</v>
      </c>
      <c r="BR214" s="380">
        <v>0</v>
      </c>
      <c r="BS214" s="380">
        <v>11022</v>
      </c>
      <c r="BT214" s="379">
        <v>57165</v>
      </c>
      <c r="BU214" s="380">
        <v>14603</v>
      </c>
      <c r="BV214" s="380">
        <v>14603</v>
      </c>
      <c r="BW214" s="380">
        <v>14603</v>
      </c>
      <c r="BX214" s="380">
        <v>13356</v>
      </c>
      <c r="BY214" s="380">
        <v>0</v>
      </c>
      <c r="BZ214" s="380">
        <v>0</v>
      </c>
      <c r="CA214" s="380">
        <v>57165</v>
      </c>
      <c r="CB214" s="381">
        <v>16292.700026514</v>
      </c>
      <c r="CC214" s="380">
        <v>9819</v>
      </c>
      <c r="CD214" s="380">
        <v>6474</v>
      </c>
      <c r="CE214" s="380">
        <v>0</v>
      </c>
      <c r="CF214" s="380">
        <v>0</v>
      </c>
      <c r="CG214" s="380">
        <v>0</v>
      </c>
      <c r="CH214" s="380">
        <v>0</v>
      </c>
      <c r="CI214" s="380">
        <v>16292.700026514</v>
      </c>
    </row>
    <row r="215" spans="1:87">
      <c r="A215" s="374">
        <v>36305</v>
      </c>
      <c r="B215" s="375" t="s">
        <v>566</v>
      </c>
      <c r="C215" s="381">
        <v>-2280556</v>
      </c>
      <c r="D215" s="380">
        <v>-1380440</v>
      </c>
      <c r="E215" s="380">
        <v>-1593374</v>
      </c>
      <c r="F215" s="380">
        <v>-789215</v>
      </c>
      <c r="G215" s="380">
        <v>0</v>
      </c>
      <c r="H215" s="380">
        <v>0</v>
      </c>
      <c r="I215" s="380">
        <v>-6043585</v>
      </c>
      <c r="J215" s="446">
        <v>19547948</v>
      </c>
      <c r="K215" s="447">
        <v>23025230</v>
      </c>
      <c r="L215" s="447">
        <v>16707952</v>
      </c>
      <c r="M215" s="447">
        <v>16091088</v>
      </c>
      <c r="N215" s="447">
        <v>24016433</v>
      </c>
      <c r="O215" s="446">
        <v>1715615.3838779998</v>
      </c>
      <c r="P215" s="447">
        <v>1102940.8999999999</v>
      </c>
      <c r="Q215" s="447">
        <v>612674.48387799994</v>
      </c>
      <c r="R215" s="448">
        <v>6.2899999999999998E-2</v>
      </c>
      <c r="S215" s="449">
        <v>8.2318059999999995E-4</v>
      </c>
      <c r="T215" s="450">
        <v>19547948</v>
      </c>
      <c r="U215" s="450">
        <v>17534831.478537358</v>
      </c>
      <c r="V215" s="451">
        <v>1.1148067219195519</v>
      </c>
      <c r="W215" s="451">
        <v>0.10581979340616332</v>
      </c>
      <c r="X215" s="379">
        <v>1210960</v>
      </c>
      <c r="Y215" s="380">
        <v>302740</v>
      </c>
      <c r="Z215" s="380">
        <v>302740</v>
      </c>
      <c r="AA215" s="380">
        <v>302740</v>
      </c>
      <c r="AB215" s="380">
        <v>302740</v>
      </c>
      <c r="AC215" s="380">
        <v>0</v>
      </c>
      <c r="AD215" s="380">
        <v>0</v>
      </c>
      <c r="AE215" s="380">
        <v>1210960</v>
      </c>
      <c r="AF215" s="381">
        <v>227852</v>
      </c>
      <c r="AG215" s="381">
        <v>117509</v>
      </c>
      <c r="AH215" s="381">
        <v>67452</v>
      </c>
      <c r="AI215" s="381">
        <v>42891</v>
      </c>
      <c r="AJ215" s="381">
        <v>0</v>
      </c>
      <c r="AK215" s="381">
        <v>0</v>
      </c>
      <c r="AL215" s="381">
        <v>0</v>
      </c>
      <c r="AM215" s="380">
        <v>227852</v>
      </c>
      <c r="AN215" s="379">
        <v>1565067</v>
      </c>
      <c r="AO215" s="380">
        <v>516451</v>
      </c>
      <c r="AP215" s="380">
        <v>516451</v>
      </c>
      <c r="AQ215" s="380">
        <v>266082</v>
      </c>
      <c r="AR215" s="380">
        <v>266082</v>
      </c>
      <c r="AS215" s="380">
        <v>0</v>
      </c>
      <c r="AT215" s="380">
        <v>0</v>
      </c>
      <c r="AU215" s="380">
        <v>1565067</v>
      </c>
      <c r="AV215" s="381">
        <v>8896731</v>
      </c>
      <c r="AW215" s="380">
        <v>3044478</v>
      </c>
      <c r="AX215" s="380">
        <v>2201820</v>
      </c>
      <c r="AY215" s="380">
        <v>2201820</v>
      </c>
      <c r="AZ215" s="380">
        <v>1448614</v>
      </c>
      <c r="BA215" s="380">
        <v>0</v>
      </c>
      <c r="BB215" s="380">
        <v>0</v>
      </c>
      <c r="BC215" s="380">
        <v>8896731</v>
      </c>
      <c r="BD215" s="379">
        <v>205874</v>
      </c>
      <c r="BE215" s="380">
        <v>58557</v>
      </c>
      <c r="BF215" s="380">
        <v>54851</v>
      </c>
      <c r="BG215" s="380">
        <v>46233</v>
      </c>
      <c r="BH215" s="380">
        <v>46233</v>
      </c>
      <c r="BI215" s="380">
        <v>0</v>
      </c>
      <c r="BJ215" s="380">
        <v>0</v>
      </c>
      <c r="BK215" s="380">
        <v>205874</v>
      </c>
      <c r="BL215" s="381">
        <v>36597</v>
      </c>
      <c r="BM215" s="380">
        <v>12199</v>
      </c>
      <c r="BN215" s="380">
        <v>12199</v>
      </c>
      <c r="BO215" s="380">
        <v>12199</v>
      </c>
      <c r="BP215" s="380">
        <v>0</v>
      </c>
      <c r="BQ215" s="380">
        <v>0</v>
      </c>
      <c r="BR215" s="380">
        <v>0</v>
      </c>
      <c r="BS215" s="380">
        <v>36597</v>
      </c>
      <c r="BT215" s="379">
        <v>189785</v>
      </c>
      <c r="BU215" s="380">
        <v>48481</v>
      </c>
      <c r="BV215" s="380">
        <v>48481</v>
      </c>
      <c r="BW215" s="380">
        <v>48481</v>
      </c>
      <c r="BX215" s="380">
        <v>44343</v>
      </c>
      <c r="BY215" s="380">
        <v>0</v>
      </c>
      <c r="BZ215" s="380">
        <v>0</v>
      </c>
      <c r="CA215" s="380">
        <v>189785</v>
      </c>
      <c r="CB215" s="381">
        <v>54091.188994193995</v>
      </c>
      <c r="CC215" s="380">
        <v>32599</v>
      </c>
      <c r="CD215" s="380">
        <v>21493</v>
      </c>
      <c r="CE215" s="380">
        <v>0</v>
      </c>
      <c r="CF215" s="380">
        <v>0</v>
      </c>
      <c r="CG215" s="380">
        <v>0</v>
      </c>
      <c r="CH215" s="380">
        <v>0</v>
      </c>
      <c r="CI215" s="380">
        <v>54091.188994193995</v>
      </c>
    </row>
    <row r="216" spans="1:87">
      <c r="A216" s="374">
        <v>36310</v>
      </c>
      <c r="B216" s="375" t="s">
        <v>567</v>
      </c>
      <c r="C216" s="381">
        <v>-179981</v>
      </c>
      <c r="D216" s="380">
        <v>0</v>
      </c>
      <c r="E216" s="380">
        <v>0</v>
      </c>
      <c r="F216" s="380">
        <v>0</v>
      </c>
      <c r="G216" s="380">
        <v>0</v>
      </c>
      <c r="H216" s="380">
        <v>0</v>
      </c>
      <c r="I216" s="380">
        <v>-179981</v>
      </c>
      <c r="J216" s="446">
        <v>0</v>
      </c>
      <c r="K216" s="447">
        <v>0</v>
      </c>
      <c r="L216" s="447">
        <v>0</v>
      </c>
      <c r="M216" s="447">
        <v>0</v>
      </c>
      <c r="N216" s="447">
        <v>0</v>
      </c>
      <c r="O216" s="446">
        <v>0</v>
      </c>
      <c r="P216" s="447">
        <v>0</v>
      </c>
      <c r="Q216" s="447">
        <v>0</v>
      </c>
      <c r="R216" s="448" t="e">
        <v>#DIV/0!</v>
      </c>
      <c r="S216" s="449">
        <v>0</v>
      </c>
      <c r="T216" s="450">
        <v>0</v>
      </c>
      <c r="U216" s="450">
        <v>0</v>
      </c>
      <c r="V216" s="451">
        <v>0</v>
      </c>
      <c r="W216" s="451">
        <v>0.10581979340616332</v>
      </c>
      <c r="X216" s="379">
        <v>0</v>
      </c>
      <c r="Y216" s="380">
        <v>0</v>
      </c>
      <c r="Z216" s="380">
        <v>0</v>
      </c>
      <c r="AA216" s="380">
        <v>0</v>
      </c>
      <c r="AB216" s="380">
        <v>0</v>
      </c>
      <c r="AC216" s="380">
        <v>0</v>
      </c>
      <c r="AD216" s="380">
        <v>0</v>
      </c>
      <c r="AE216" s="380">
        <v>0</v>
      </c>
      <c r="AF216" s="381">
        <v>179981</v>
      </c>
      <c r="AG216" s="381">
        <v>179981</v>
      </c>
      <c r="AH216" s="381">
        <v>0</v>
      </c>
      <c r="AI216" s="381">
        <v>0</v>
      </c>
      <c r="AJ216" s="381">
        <v>0</v>
      </c>
      <c r="AK216" s="381">
        <v>0</v>
      </c>
      <c r="AL216" s="381">
        <v>0</v>
      </c>
      <c r="AM216" s="380">
        <v>179981</v>
      </c>
      <c r="AN216" s="379">
        <v>0</v>
      </c>
      <c r="AO216" s="380">
        <v>0</v>
      </c>
      <c r="AP216" s="380">
        <v>0</v>
      </c>
      <c r="AQ216" s="380">
        <v>0</v>
      </c>
      <c r="AR216" s="380">
        <v>0</v>
      </c>
      <c r="AS216" s="380">
        <v>0</v>
      </c>
      <c r="AT216" s="380">
        <v>0</v>
      </c>
      <c r="AU216" s="380">
        <v>0</v>
      </c>
      <c r="AV216" s="381">
        <v>0</v>
      </c>
      <c r="AW216" s="380">
        <v>0</v>
      </c>
      <c r="AX216" s="380">
        <v>0</v>
      </c>
      <c r="AY216" s="380">
        <v>0</v>
      </c>
      <c r="AZ216" s="380">
        <v>0</v>
      </c>
      <c r="BA216" s="380">
        <v>0</v>
      </c>
      <c r="BB216" s="380">
        <v>0</v>
      </c>
      <c r="BC216" s="380">
        <v>0</v>
      </c>
      <c r="BD216" s="379">
        <v>0</v>
      </c>
      <c r="BE216" s="380">
        <v>0</v>
      </c>
      <c r="BF216" s="380">
        <v>0</v>
      </c>
      <c r="BG216" s="380">
        <v>0</v>
      </c>
      <c r="BH216" s="380">
        <v>0</v>
      </c>
      <c r="BI216" s="380">
        <v>0</v>
      </c>
      <c r="BJ216" s="380">
        <v>0</v>
      </c>
      <c r="BK216" s="380">
        <v>0</v>
      </c>
      <c r="BL216" s="381">
        <v>0</v>
      </c>
      <c r="BM216" s="380">
        <v>0</v>
      </c>
      <c r="BN216" s="380">
        <v>0</v>
      </c>
      <c r="BO216" s="380">
        <v>0</v>
      </c>
      <c r="BP216" s="380">
        <v>0</v>
      </c>
      <c r="BQ216" s="380">
        <v>0</v>
      </c>
      <c r="BR216" s="380">
        <v>0</v>
      </c>
      <c r="BS216" s="380">
        <v>0</v>
      </c>
      <c r="BT216" s="379">
        <v>0</v>
      </c>
      <c r="BU216" s="380">
        <v>0</v>
      </c>
      <c r="BV216" s="380">
        <v>0</v>
      </c>
      <c r="BW216" s="380">
        <v>0</v>
      </c>
      <c r="BX216" s="380">
        <v>0</v>
      </c>
      <c r="BY216" s="380">
        <v>0</v>
      </c>
      <c r="BZ216" s="380">
        <v>0</v>
      </c>
      <c r="CA216" s="380">
        <v>0</v>
      </c>
      <c r="CB216" s="381">
        <v>0</v>
      </c>
      <c r="CC216" s="380">
        <v>0</v>
      </c>
      <c r="CD216" s="380">
        <v>0</v>
      </c>
      <c r="CE216" s="380">
        <v>0</v>
      </c>
      <c r="CF216" s="380">
        <v>0</v>
      </c>
      <c r="CG216" s="380">
        <v>0</v>
      </c>
      <c r="CH216" s="380">
        <v>0</v>
      </c>
      <c r="CI216" s="380">
        <v>0</v>
      </c>
    </row>
    <row r="217" spans="1:87">
      <c r="A217" s="374">
        <v>36400</v>
      </c>
      <c r="B217" s="375" t="s">
        <v>568</v>
      </c>
      <c r="C217" s="381">
        <v>-17546099</v>
      </c>
      <c r="D217" s="380">
        <v>-11311293</v>
      </c>
      <c r="E217" s="380">
        <v>-10624022</v>
      </c>
      <c r="F217" s="380">
        <v>-5255183</v>
      </c>
      <c r="G217" s="380">
        <v>0</v>
      </c>
      <c r="H217" s="380">
        <v>0</v>
      </c>
      <c r="I217" s="380">
        <v>-44736597</v>
      </c>
      <c r="J217" s="446">
        <v>105849015</v>
      </c>
      <c r="K217" s="447">
        <v>124677945</v>
      </c>
      <c r="L217" s="447">
        <v>90470892</v>
      </c>
      <c r="M217" s="447">
        <v>87130672</v>
      </c>
      <c r="N217" s="447">
        <v>130045149</v>
      </c>
      <c r="O217" s="446">
        <v>9289783.346895</v>
      </c>
      <c r="P217" s="447">
        <v>5707411.6699999999</v>
      </c>
      <c r="Q217" s="447">
        <v>3582371.676895</v>
      </c>
      <c r="R217" s="448">
        <v>6.2899999999999998E-2</v>
      </c>
      <c r="S217" s="449">
        <v>4.4573915000000004E-3</v>
      </c>
      <c r="T217" s="450">
        <v>105849015</v>
      </c>
      <c r="U217" s="450">
        <v>90737864.387917325</v>
      </c>
      <c r="V217" s="451">
        <v>1.1665363265271524</v>
      </c>
      <c r="W217" s="451">
        <v>0.10581979340616332</v>
      </c>
      <c r="X217" s="379">
        <v>8434244</v>
      </c>
      <c r="Y217" s="380">
        <v>2108561</v>
      </c>
      <c r="Z217" s="380">
        <v>2108561</v>
      </c>
      <c r="AA217" s="380">
        <v>2108561</v>
      </c>
      <c r="AB217" s="380">
        <v>2108561</v>
      </c>
      <c r="AC217" s="380">
        <v>0</v>
      </c>
      <c r="AD217" s="380">
        <v>0</v>
      </c>
      <c r="AE217" s="380">
        <v>8434244</v>
      </c>
      <c r="AF217" s="381">
        <v>15122416</v>
      </c>
      <c r="AG217" s="381">
        <v>6302818</v>
      </c>
      <c r="AH217" s="381">
        <v>4670943</v>
      </c>
      <c r="AI217" s="381">
        <v>2697676</v>
      </c>
      <c r="AJ217" s="381">
        <v>1450979</v>
      </c>
      <c r="AK217" s="381">
        <v>0</v>
      </c>
      <c r="AL217" s="381">
        <v>0</v>
      </c>
      <c r="AM217" s="380">
        <v>15122416</v>
      </c>
      <c r="AN217" s="379">
        <v>8474589</v>
      </c>
      <c r="AO217" s="380">
        <v>2796502</v>
      </c>
      <c r="AP217" s="380">
        <v>2796502</v>
      </c>
      <c r="AQ217" s="380">
        <v>1440792</v>
      </c>
      <c r="AR217" s="380">
        <v>1440792</v>
      </c>
      <c r="AS217" s="380">
        <v>0</v>
      </c>
      <c r="AT217" s="380">
        <v>0</v>
      </c>
      <c r="AU217" s="380">
        <v>8474589</v>
      </c>
      <c r="AV217" s="381">
        <v>48174379</v>
      </c>
      <c r="AW217" s="380">
        <v>16485364</v>
      </c>
      <c r="AX217" s="380">
        <v>11922502</v>
      </c>
      <c r="AY217" s="380">
        <v>11922502</v>
      </c>
      <c r="AZ217" s="380">
        <v>7844011</v>
      </c>
      <c r="BA217" s="380">
        <v>0</v>
      </c>
      <c r="BB217" s="380">
        <v>0</v>
      </c>
      <c r="BC217" s="380">
        <v>48174379</v>
      </c>
      <c r="BD217" s="379">
        <v>1114775</v>
      </c>
      <c r="BE217" s="380">
        <v>317078</v>
      </c>
      <c r="BF217" s="380">
        <v>297009</v>
      </c>
      <c r="BG217" s="380">
        <v>250344</v>
      </c>
      <c r="BH217" s="380">
        <v>250344</v>
      </c>
      <c r="BI217" s="380">
        <v>0</v>
      </c>
      <c r="BJ217" s="380">
        <v>0</v>
      </c>
      <c r="BK217" s="380">
        <v>1114775</v>
      </c>
      <c r="BL217" s="381">
        <v>198168</v>
      </c>
      <c r="BM217" s="380">
        <v>66056</v>
      </c>
      <c r="BN217" s="380">
        <v>66056</v>
      </c>
      <c r="BO217" s="380">
        <v>66056</v>
      </c>
      <c r="BP217" s="380">
        <v>0</v>
      </c>
      <c r="BQ217" s="380">
        <v>0</v>
      </c>
      <c r="BR217" s="380">
        <v>0</v>
      </c>
      <c r="BS217" s="380">
        <v>198168</v>
      </c>
      <c r="BT217" s="379">
        <v>1027654</v>
      </c>
      <c r="BU217" s="380">
        <v>262514</v>
      </c>
      <c r="BV217" s="380">
        <v>262514</v>
      </c>
      <c r="BW217" s="380">
        <v>262514</v>
      </c>
      <c r="BX217" s="380">
        <v>240111</v>
      </c>
      <c r="BY217" s="380">
        <v>0</v>
      </c>
      <c r="BZ217" s="380">
        <v>0</v>
      </c>
      <c r="CA217" s="380">
        <v>1027654</v>
      </c>
      <c r="CB217" s="381">
        <v>292895.15089108504</v>
      </c>
      <c r="CC217" s="380">
        <v>176517</v>
      </c>
      <c r="CD217" s="380">
        <v>116379</v>
      </c>
      <c r="CE217" s="380">
        <v>0</v>
      </c>
      <c r="CF217" s="380">
        <v>0</v>
      </c>
      <c r="CG217" s="380">
        <v>0</v>
      </c>
      <c r="CH217" s="380">
        <v>0</v>
      </c>
      <c r="CI217" s="380">
        <v>292895.15089108504</v>
      </c>
    </row>
    <row r="218" spans="1:87">
      <c r="A218" s="374">
        <v>36405</v>
      </c>
      <c r="B218" s="375" t="s">
        <v>569</v>
      </c>
      <c r="C218" s="381">
        <v>-2903244</v>
      </c>
      <c r="D218" s="380">
        <v>-2394081</v>
      </c>
      <c r="E218" s="380">
        <v>-2194909</v>
      </c>
      <c r="F218" s="380">
        <v>-1314331</v>
      </c>
      <c r="G218" s="380">
        <v>0</v>
      </c>
      <c r="H218" s="380">
        <v>0</v>
      </c>
      <c r="I218" s="380">
        <v>-8806565</v>
      </c>
      <c r="J218" s="446">
        <v>15394692</v>
      </c>
      <c r="K218" s="447">
        <v>18133174</v>
      </c>
      <c r="L218" s="447">
        <v>13158096</v>
      </c>
      <c r="M218" s="447">
        <v>12672294</v>
      </c>
      <c r="N218" s="447">
        <v>18913781</v>
      </c>
      <c r="O218" s="446">
        <v>1351107.0908550001</v>
      </c>
      <c r="P218" s="447">
        <v>810472.02</v>
      </c>
      <c r="Q218" s="447">
        <v>540635.07085500006</v>
      </c>
      <c r="R218" s="448">
        <v>6.2899999999999998E-2</v>
      </c>
      <c r="S218" s="449">
        <v>6.4828349999999999E-4</v>
      </c>
      <c r="T218" s="450">
        <v>15394692</v>
      </c>
      <c r="U218" s="450">
        <v>12885087.758346582</v>
      </c>
      <c r="V218" s="451">
        <v>1.1947681140182977</v>
      </c>
      <c r="W218" s="451">
        <v>0.10581979340616332</v>
      </c>
      <c r="X218" s="379">
        <v>160287</v>
      </c>
      <c r="Y218" s="380">
        <v>160287</v>
      </c>
      <c r="Z218" s="380">
        <v>0</v>
      </c>
      <c r="AA218" s="380">
        <v>0</v>
      </c>
      <c r="AB218" s="380">
        <v>0</v>
      </c>
      <c r="AC218" s="380">
        <v>0</v>
      </c>
      <c r="AD218" s="380">
        <v>0</v>
      </c>
      <c r="AE218" s="380">
        <v>160287</v>
      </c>
      <c r="AF218" s="381">
        <v>3433085</v>
      </c>
      <c r="AG218" s="381">
        <v>1121638</v>
      </c>
      <c r="AH218" s="381">
        <v>1121638</v>
      </c>
      <c r="AI218" s="381">
        <v>735431</v>
      </c>
      <c r="AJ218" s="381">
        <v>454378</v>
      </c>
      <c r="AK218" s="381">
        <v>0</v>
      </c>
      <c r="AL218" s="381">
        <v>0</v>
      </c>
      <c r="AM218" s="380">
        <v>3433085</v>
      </c>
      <c r="AN218" s="379">
        <v>1232545</v>
      </c>
      <c r="AO218" s="380">
        <v>406724</v>
      </c>
      <c r="AP218" s="380">
        <v>406724</v>
      </c>
      <c r="AQ218" s="380">
        <v>209549</v>
      </c>
      <c r="AR218" s="380">
        <v>209549</v>
      </c>
      <c r="AS218" s="380">
        <v>0</v>
      </c>
      <c r="AT218" s="380">
        <v>0</v>
      </c>
      <c r="AU218" s="380">
        <v>1232545</v>
      </c>
      <c r="AV218" s="381">
        <v>7006487</v>
      </c>
      <c r="AW218" s="380">
        <v>2397633</v>
      </c>
      <c r="AX218" s="380">
        <v>1734010</v>
      </c>
      <c r="AY218" s="380">
        <v>1734010</v>
      </c>
      <c r="AZ218" s="380">
        <v>1140834</v>
      </c>
      <c r="BA218" s="380">
        <v>0</v>
      </c>
      <c r="BB218" s="380">
        <v>0</v>
      </c>
      <c r="BC218" s="380">
        <v>7006487</v>
      </c>
      <c r="BD218" s="379">
        <v>162133</v>
      </c>
      <c r="BE218" s="380">
        <v>46116</v>
      </c>
      <c r="BF218" s="380">
        <v>43197</v>
      </c>
      <c r="BG218" s="380">
        <v>36410</v>
      </c>
      <c r="BH218" s="380">
        <v>36410</v>
      </c>
      <c r="BI218" s="380">
        <v>0</v>
      </c>
      <c r="BJ218" s="380">
        <v>0</v>
      </c>
      <c r="BK218" s="380">
        <v>162133</v>
      </c>
      <c r="BL218" s="381">
        <v>28821</v>
      </c>
      <c r="BM218" s="380">
        <v>9607</v>
      </c>
      <c r="BN218" s="380">
        <v>9607</v>
      </c>
      <c r="BO218" s="380">
        <v>9607</v>
      </c>
      <c r="BP218" s="380">
        <v>0</v>
      </c>
      <c r="BQ218" s="380">
        <v>0</v>
      </c>
      <c r="BR218" s="380">
        <v>0</v>
      </c>
      <c r="BS218" s="380">
        <v>28821</v>
      </c>
      <c r="BT218" s="379">
        <v>149462</v>
      </c>
      <c r="BU218" s="380">
        <v>38180</v>
      </c>
      <c r="BV218" s="380">
        <v>38180</v>
      </c>
      <c r="BW218" s="380">
        <v>38180</v>
      </c>
      <c r="BX218" s="380">
        <v>34922</v>
      </c>
      <c r="BY218" s="380">
        <v>0</v>
      </c>
      <c r="BZ218" s="380">
        <v>0</v>
      </c>
      <c r="CA218" s="380">
        <v>149462</v>
      </c>
      <c r="CB218" s="381">
        <v>42598.702302165002</v>
      </c>
      <c r="CC218" s="380">
        <v>25673</v>
      </c>
      <c r="CD218" s="380">
        <v>16926</v>
      </c>
      <c r="CE218" s="380">
        <v>0</v>
      </c>
      <c r="CF218" s="380">
        <v>0</v>
      </c>
      <c r="CG218" s="380">
        <v>0</v>
      </c>
      <c r="CH218" s="380">
        <v>0</v>
      </c>
      <c r="CI218" s="380">
        <v>42598.702302165002</v>
      </c>
    </row>
    <row r="219" spans="1:87">
      <c r="A219" s="374">
        <v>36500</v>
      </c>
      <c r="B219" s="375" t="s">
        <v>570</v>
      </c>
      <c r="C219" s="381">
        <v>-31718882</v>
      </c>
      <c r="D219" s="380">
        <v>-21646442</v>
      </c>
      <c r="E219" s="380">
        <v>-22396425</v>
      </c>
      <c r="F219" s="380">
        <v>-12383542</v>
      </c>
      <c r="G219" s="380">
        <v>0</v>
      </c>
      <c r="H219" s="380">
        <v>0</v>
      </c>
      <c r="I219" s="380">
        <v>-88145291</v>
      </c>
      <c r="J219" s="446">
        <v>223112670</v>
      </c>
      <c r="K219" s="447">
        <v>262801019</v>
      </c>
      <c r="L219" s="447">
        <v>190698063</v>
      </c>
      <c r="M219" s="447">
        <v>183657418</v>
      </c>
      <c r="N219" s="447">
        <v>274114222</v>
      </c>
      <c r="O219" s="446">
        <v>19581366.510602999</v>
      </c>
      <c r="P219" s="447">
        <v>11503336.790000001</v>
      </c>
      <c r="Q219" s="447">
        <v>8078029.7206029985</v>
      </c>
      <c r="R219" s="448">
        <v>6.2899999999999998E-2</v>
      </c>
      <c r="S219" s="449">
        <v>9.3954630999999993E-3</v>
      </c>
      <c r="T219" s="450">
        <v>223112670</v>
      </c>
      <c r="U219" s="450">
        <v>182882937.83783787</v>
      </c>
      <c r="V219" s="451">
        <v>1.2199753166576632</v>
      </c>
      <c r="W219" s="451">
        <v>0.10581979340616332</v>
      </c>
      <c r="X219" s="379">
        <v>823528</v>
      </c>
      <c r="Y219" s="380">
        <v>205882</v>
      </c>
      <c r="Z219" s="380">
        <v>205882</v>
      </c>
      <c r="AA219" s="380">
        <v>205882</v>
      </c>
      <c r="AB219" s="380">
        <v>205882</v>
      </c>
      <c r="AC219" s="380">
        <v>0</v>
      </c>
      <c r="AD219" s="380">
        <v>0</v>
      </c>
      <c r="AE219" s="380">
        <v>823528</v>
      </c>
      <c r="AF219" s="381">
        <v>8768870</v>
      </c>
      <c r="AG219" s="381">
        <v>3781232</v>
      </c>
      <c r="AH219" s="381">
        <v>3411029</v>
      </c>
      <c r="AI219" s="381">
        <v>1450340</v>
      </c>
      <c r="AJ219" s="381">
        <v>126269</v>
      </c>
      <c r="AK219" s="381">
        <v>0</v>
      </c>
      <c r="AL219" s="381">
        <v>0</v>
      </c>
      <c r="AM219" s="380">
        <v>8768870</v>
      </c>
      <c r="AN219" s="379">
        <v>17863068</v>
      </c>
      <c r="AO219" s="380">
        <v>5894576</v>
      </c>
      <c r="AP219" s="380">
        <v>5894576</v>
      </c>
      <c r="AQ219" s="380">
        <v>3036958</v>
      </c>
      <c r="AR219" s="380">
        <v>3036958</v>
      </c>
      <c r="AS219" s="380">
        <v>0</v>
      </c>
      <c r="AT219" s="380">
        <v>0</v>
      </c>
      <c r="AU219" s="380">
        <v>17863068</v>
      </c>
      <c r="AV219" s="381">
        <v>101543829</v>
      </c>
      <c r="AW219" s="380">
        <v>34748492</v>
      </c>
      <c r="AX219" s="380">
        <v>25130713</v>
      </c>
      <c r="AY219" s="380">
        <v>25130713</v>
      </c>
      <c r="AZ219" s="380">
        <v>16533912</v>
      </c>
      <c r="BA219" s="380">
        <v>0</v>
      </c>
      <c r="BB219" s="380">
        <v>0</v>
      </c>
      <c r="BC219" s="380">
        <v>101543829</v>
      </c>
      <c r="BD219" s="379">
        <v>2349765</v>
      </c>
      <c r="BE219" s="380">
        <v>668350</v>
      </c>
      <c r="BF219" s="380">
        <v>626047</v>
      </c>
      <c r="BG219" s="380">
        <v>527684</v>
      </c>
      <c r="BH219" s="380">
        <v>527684</v>
      </c>
      <c r="BI219" s="380">
        <v>0</v>
      </c>
      <c r="BJ219" s="380">
        <v>0</v>
      </c>
      <c r="BK219" s="380">
        <v>2349765</v>
      </c>
      <c r="BL219" s="381">
        <v>417705</v>
      </c>
      <c r="BM219" s="380">
        <v>139235</v>
      </c>
      <c r="BN219" s="380">
        <v>139235</v>
      </c>
      <c r="BO219" s="380">
        <v>139235</v>
      </c>
      <c r="BP219" s="380">
        <v>0</v>
      </c>
      <c r="BQ219" s="380">
        <v>0</v>
      </c>
      <c r="BR219" s="380">
        <v>0</v>
      </c>
      <c r="BS219" s="380">
        <v>417705</v>
      </c>
      <c r="BT219" s="379">
        <v>2166129</v>
      </c>
      <c r="BU219" s="380">
        <v>553338</v>
      </c>
      <c r="BV219" s="380">
        <v>553338</v>
      </c>
      <c r="BW219" s="380">
        <v>553338</v>
      </c>
      <c r="BX219" s="380">
        <v>506114</v>
      </c>
      <c r="BY219" s="380">
        <v>0</v>
      </c>
      <c r="BZ219" s="380">
        <v>0</v>
      </c>
      <c r="CA219" s="380">
        <v>2166129</v>
      </c>
      <c r="CB219" s="381">
        <v>617375.78634636896</v>
      </c>
      <c r="CC219" s="380">
        <v>372068</v>
      </c>
      <c r="CD219" s="380">
        <v>245307</v>
      </c>
      <c r="CE219" s="380">
        <v>0</v>
      </c>
      <c r="CF219" s="380">
        <v>0</v>
      </c>
      <c r="CG219" s="380">
        <v>0</v>
      </c>
      <c r="CH219" s="380">
        <v>0</v>
      </c>
      <c r="CI219" s="380">
        <v>617375.78634636896</v>
      </c>
    </row>
    <row r="220" spans="1:87">
      <c r="A220" s="374">
        <v>36501</v>
      </c>
      <c r="B220" s="375" t="s">
        <v>571</v>
      </c>
      <c r="C220" s="381">
        <v>-357393</v>
      </c>
      <c r="D220" s="380">
        <v>-289630</v>
      </c>
      <c r="E220" s="380">
        <v>-297653</v>
      </c>
      <c r="F220" s="380">
        <v>-170889</v>
      </c>
      <c r="G220" s="380">
        <v>0</v>
      </c>
      <c r="H220" s="380">
        <v>0</v>
      </c>
      <c r="I220" s="380">
        <v>-1115565</v>
      </c>
      <c r="J220" s="446">
        <v>3075367</v>
      </c>
      <c r="K220" s="447">
        <v>3622428</v>
      </c>
      <c r="L220" s="447">
        <v>2628567</v>
      </c>
      <c r="M220" s="447">
        <v>2531519</v>
      </c>
      <c r="N220" s="447">
        <v>3778368</v>
      </c>
      <c r="O220" s="446">
        <v>269907.965019</v>
      </c>
      <c r="P220" s="447">
        <v>140435.93000000002</v>
      </c>
      <c r="Q220" s="447">
        <v>129472.03501899997</v>
      </c>
      <c r="R220" s="448">
        <v>6.2899999999999998E-2</v>
      </c>
      <c r="S220" s="449">
        <v>1.2950630000000001E-4</v>
      </c>
      <c r="T220" s="450">
        <v>3075367</v>
      </c>
      <c r="U220" s="450">
        <v>2232685.6915739272</v>
      </c>
      <c r="V220" s="451">
        <v>1.3774294391755726</v>
      </c>
      <c r="W220" s="451">
        <v>0.10581979340616332</v>
      </c>
      <c r="X220" s="379">
        <v>126532</v>
      </c>
      <c r="Y220" s="380">
        <v>81112</v>
      </c>
      <c r="Z220" s="380">
        <v>15140</v>
      </c>
      <c r="AA220" s="380">
        <v>15140</v>
      </c>
      <c r="AB220" s="380">
        <v>15140</v>
      </c>
      <c r="AC220" s="380">
        <v>0</v>
      </c>
      <c r="AD220" s="380">
        <v>0</v>
      </c>
      <c r="AE220" s="380">
        <v>126532</v>
      </c>
      <c r="AF220" s="381">
        <v>136628</v>
      </c>
      <c r="AG220" s="381">
        <v>50577</v>
      </c>
      <c r="AH220" s="381">
        <v>50577</v>
      </c>
      <c r="AI220" s="381">
        <v>21236</v>
      </c>
      <c r="AJ220" s="381">
        <v>14238</v>
      </c>
      <c r="AK220" s="381">
        <v>0</v>
      </c>
      <c r="AL220" s="381">
        <v>0</v>
      </c>
      <c r="AM220" s="380">
        <v>136628</v>
      </c>
      <c r="AN220" s="379">
        <v>246223</v>
      </c>
      <c r="AO220" s="380">
        <v>81250</v>
      </c>
      <c r="AP220" s="380">
        <v>81250</v>
      </c>
      <c r="AQ220" s="380">
        <v>41861</v>
      </c>
      <c r="AR220" s="380">
        <v>41861</v>
      </c>
      <c r="AS220" s="380">
        <v>0</v>
      </c>
      <c r="AT220" s="380">
        <v>0</v>
      </c>
      <c r="AU220" s="380">
        <v>246223</v>
      </c>
      <c r="AV220" s="381">
        <v>1399672</v>
      </c>
      <c r="AW220" s="380">
        <v>478970</v>
      </c>
      <c r="AX220" s="380">
        <v>346400</v>
      </c>
      <c r="AY220" s="380">
        <v>346400</v>
      </c>
      <c r="AZ220" s="380">
        <v>227902</v>
      </c>
      <c r="BA220" s="380">
        <v>0</v>
      </c>
      <c r="BB220" s="380">
        <v>0</v>
      </c>
      <c r="BC220" s="380">
        <v>1399672</v>
      </c>
      <c r="BD220" s="379">
        <v>32389</v>
      </c>
      <c r="BE220" s="380">
        <v>9212</v>
      </c>
      <c r="BF220" s="380">
        <v>8629</v>
      </c>
      <c r="BG220" s="380">
        <v>7274</v>
      </c>
      <c r="BH220" s="380">
        <v>7274</v>
      </c>
      <c r="BI220" s="380">
        <v>0</v>
      </c>
      <c r="BJ220" s="380">
        <v>0</v>
      </c>
      <c r="BK220" s="380">
        <v>32389</v>
      </c>
      <c r="BL220" s="381">
        <v>5757</v>
      </c>
      <c r="BM220" s="380">
        <v>1919</v>
      </c>
      <c r="BN220" s="380">
        <v>1919</v>
      </c>
      <c r="BO220" s="380">
        <v>1919</v>
      </c>
      <c r="BP220" s="380">
        <v>0</v>
      </c>
      <c r="BQ220" s="380">
        <v>0</v>
      </c>
      <c r="BR220" s="380">
        <v>0</v>
      </c>
      <c r="BS220" s="380">
        <v>5757</v>
      </c>
      <c r="BT220" s="379">
        <v>29858</v>
      </c>
      <c r="BU220" s="380">
        <v>7627</v>
      </c>
      <c r="BV220" s="380">
        <v>7627</v>
      </c>
      <c r="BW220" s="380">
        <v>7627</v>
      </c>
      <c r="BX220" s="380">
        <v>6976</v>
      </c>
      <c r="BY220" s="380">
        <v>0</v>
      </c>
      <c r="BZ220" s="380">
        <v>0</v>
      </c>
      <c r="CA220" s="380">
        <v>29858</v>
      </c>
      <c r="CB220" s="381">
        <v>8509.8576779370014</v>
      </c>
      <c r="CC220" s="380">
        <v>5129</v>
      </c>
      <c r="CD220" s="380">
        <v>3381</v>
      </c>
      <c r="CE220" s="380">
        <v>0</v>
      </c>
      <c r="CF220" s="380">
        <v>0</v>
      </c>
      <c r="CG220" s="380">
        <v>0</v>
      </c>
      <c r="CH220" s="380">
        <v>0</v>
      </c>
      <c r="CI220" s="380">
        <v>8509.8576779370014</v>
      </c>
    </row>
    <row r="221" spans="1:87">
      <c r="A221" s="374">
        <v>36502</v>
      </c>
      <c r="B221" s="375" t="s">
        <v>572</v>
      </c>
      <c r="C221" s="381">
        <v>-200005</v>
      </c>
      <c r="D221" s="380">
        <v>-181890</v>
      </c>
      <c r="E221" s="380">
        <v>-178964</v>
      </c>
      <c r="F221" s="380">
        <v>-139152</v>
      </c>
      <c r="G221" s="380">
        <v>0</v>
      </c>
      <c r="H221" s="380">
        <v>0</v>
      </c>
      <c r="I221" s="380">
        <v>-700011</v>
      </c>
      <c r="J221" s="446">
        <v>734863</v>
      </c>
      <c r="K221" s="447">
        <v>865584</v>
      </c>
      <c r="L221" s="447">
        <v>628099</v>
      </c>
      <c r="M221" s="447">
        <v>604910</v>
      </c>
      <c r="N221" s="447">
        <v>902846</v>
      </c>
      <c r="O221" s="446">
        <v>64494.861740999993</v>
      </c>
      <c r="P221" s="447">
        <v>29786.620000000003</v>
      </c>
      <c r="Q221" s="447">
        <v>34708.241740999991</v>
      </c>
      <c r="R221" s="448">
        <v>6.2899999999999998E-2</v>
      </c>
      <c r="S221" s="449">
        <v>3.0945699999999997E-5</v>
      </c>
      <c r="T221" s="450">
        <v>734863</v>
      </c>
      <c r="U221" s="450">
        <v>473555.16693163756</v>
      </c>
      <c r="V221" s="451">
        <v>1.5518001941811457</v>
      </c>
      <c r="W221" s="451">
        <v>0.10581979340616332</v>
      </c>
      <c r="X221" s="379">
        <v>13841</v>
      </c>
      <c r="Y221" s="380">
        <v>13841</v>
      </c>
      <c r="Z221" s="380">
        <v>0</v>
      </c>
      <c r="AA221" s="380">
        <v>0</v>
      </c>
      <c r="AB221" s="380">
        <v>0</v>
      </c>
      <c r="AC221" s="380">
        <v>0</v>
      </c>
      <c r="AD221" s="380">
        <v>0</v>
      </c>
      <c r="AE221" s="380">
        <v>13841</v>
      </c>
      <c r="AF221" s="381">
        <v>449698</v>
      </c>
      <c r="AG221" s="381">
        <v>121150</v>
      </c>
      <c r="AH221" s="381">
        <v>121150</v>
      </c>
      <c r="AI221" s="381">
        <v>109296</v>
      </c>
      <c r="AJ221" s="381">
        <v>98102</v>
      </c>
      <c r="AK221" s="381">
        <v>0</v>
      </c>
      <c r="AL221" s="381">
        <v>0</v>
      </c>
      <c r="AM221" s="380">
        <v>449698</v>
      </c>
      <c r="AN221" s="379">
        <v>58835</v>
      </c>
      <c r="AO221" s="380">
        <v>19415</v>
      </c>
      <c r="AP221" s="380">
        <v>19415</v>
      </c>
      <c r="AQ221" s="380">
        <v>10003</v>
      </c>
      <c r="AR221" s="380">
        <v>10003</v>
      </c>
      <c r="AS221" s="380">
        <v>0</v>
      </c>
      <c r="AT221" s="380">
        <v>0</v>
      </c>
      <c r="AU221" s="380">
        <v>58835</v>
      </c>
      <c r="AV221" s="381">
        <v>334453</v>
      </c>
      <c r="AW221" s="380">
        <v>114451</v>
      </c>
      <c r="AX221" s="380">
        <v>82773</v>
      </c>
      <c r="AY221" s="380">
        <v>82773</v>
      </c>
      <c r="AZ221" s="380">
        <v>54458</v>
      </c>
      <c r="BA221" s="380">
        <v>0</v>
      </c>
      <c r="BB221" s="380">
        <v>0</v>
      </c>
      <c r="BC221" s="380">
        <v>334453</v>
      </c>
      <c r="BD221" s="379">
        <v>7739</v>
      </c>
      <c r="BE221" s="380">
        <v>2201</v>
      </c>
      <c r="BF221" s="380">
        <v>2062</v>
      </c>
      <c r="BG221" s="380">
        <v>1738</v>
      </c>
      <c r="BH221" s="380">
        <v>1738</v>
      </c>
      <c r="BI221" s="380">
        <v>0</v>
      </c>
      <c r="BJ221" s="380">
        <v>0</v>
      </c>
      <c r="BK221" s="380">
        <v>7739</v>
      </c>
      <c r="BL221" s="381">
        <v>1377</v>
      </c>
      <c r="BM221" s="380">
        <v>459</v>
      </c>
      <c r="BN221" s="380">
        <v>459</v>
      </c>
      <c r="BO221" s="380">
        <v>459</v>
      </c>
      <c r="BP221" s="380">
        <v>0</v>
      </c>
      <c r="BQ221" s="380">
        <v>0</v>
      </c>
      <c r="BR221" s="380">
        <v>0</v>
      </c>
      <c r="BS221" s="380">
        <v>1377</v>
      </c>
      <c r="BT221" s="379">
        <v>7135</v>
      </c>
      <c r="BU221" s="380">
        <v>1823</v>
      </c>
      <c r="BV221" s="380">
        <v>1823</v>
      </c>
      <c r="BW221" s="380">
        <v>1823</v>
      </c>
      <c r="BX221" s="380">
        <v>1667</v>
      </c>
      <c r="BY221" s="380">
        <v>0</v>
      </c>
      <c r="BZ221" s="380">
        <v>0</v>
      </c>
      <c r="CA221" s="380">
        <v>7135</v>
      </c>
      <c r="CB221" s="381">
        <v>2033.4416375429998</v>
      </c>
      <c r="CC221" s="380">
        <v>1225</v>
      </c>
      <c r="CD221" s="380">
        <v>808</v>
      </c>
      <c r="CE221" s="380">
        <v>0</v>
      </c>
      <c r="CF221" s="380">
        <v>0</v>
      </c>
      <c r="CG221" s="380">
        <v>0</v>
      </c>
      <c r="CH221" s="380">
        <v>0</v>
      </c>
      <c r="CI221" s="380">
        <v>2033.4416375429998</v>
      </c>
    </row>
    <row r="222" spans="1:87">
      <c r="A222" s="374">
        <v>36505</v>
      </c>
      <c r="B222" s="375" t="s">
        <v>573</v>
      </c>
      <c r="C222" s="381">
        <v>-6041401</v>
      </c>
      <c r="D222" s="380">
        <v>-4191440</v>
      </c>
      <c r="E222" s="380">
        <v>-4323599</v>
      </c>
      <c r="F222" s="380">
        <v>-2284938</v>
      </c>
      <c r="G222" s="380">
        <v>0</v>
      </c>
      <c r="H222" s="380">
        <v>0</v>
      </c>
      <c r="I222" s="380">
        <v>-16841378</v>
      </c>
      <c r="J222" s="446">
        <v>40950824</v>
      </c>
      <c r="K222" s="447">
        <v>48235352</v>
      </c>
      <c r="L222" s="447">
        <v>35001342</v>
      </c>
      <c r="M222" s="447">
        <v>33709079</v>
      </c>
      <c r="N222" s="447">
        <v>50311814</v>
      </c>
      <c r="O222" s="446">
        <v>3594027.5807940001</v>
      </c>
      <c r="P222" s="447">
        <v>2152349.96</v>
      </c>
      <c r="Q222" s="447">
        <v>1441677.6207940001</v>
      </c>
      <c r="R222" s="448">
        <v>6.2899999999999998E-2</v>
      </c>
      <c r="S222" s="449">
        <v>1.7244738000000001E-3</v>
      </c>
      <c r="T222" s="450">
        <v>40950824</v>
      </c>
      <c r="U222" s="450">
        <v>34218600.317965023</v>
      </c>
      <c r="V222" s="451">
        <v>1.1967416440029111</v>
      </c>
      <c r="W222" s="451">
        <v>0.10581979340616332</v>
      </c>
      <c r="X222" s="379">
        <v>1099596</v>
      </c>
      <c r="Y222" s="380">
        <v>274899</v>
      </c>
      <c r="Z222" s="380">
        <v>274899</v>
      </c>
      <c r="AA222" s="380">
        <v>274899</v>
      </c>
      <c r="AB222" s="380">
        <v>274899</v>
      </c>
      <c r="AC222" s="380">
        <v>0</v>
      </c>
      <c r="AD222" s="380">
        <v>0</v>
      </c>
      <c r="AE222" s="380">
        <v>1099596</v>
      </c>
      <c r="AF222" s="381">
        <v>3220815</v>
      </c>
      <c r="AG222" s="381">
        <v>1150745</v>
      </c>
      <c r="AH222" s="381">
        <v>1081564</v>
      </c>
      <c r="AI222" s="381">
        <v>716197</v>
      </c>
      <c r="AJ222" s="381">
        <v>272309</v>
      </c>
      <c r="AK222" s="381">
        <v>0</v>
      </c>
      <c r="AL222" s="381">
        <v>0</v>
      </c>
      <c r="AM222" s="380">
        <v>3220815</v>
      </c>
      <c r="AN222" s="379">
        <v>3278646</v>
      </c>
      <c r="AO222" s="380">
        <v>1081910</v>
      </c>
      <c r="AP222" s="380">
        <v>1081910</v>
      </c>
      <c r="AQ222" s="380">
        <v>557413</v>
      </c>
      <c r="AR222" s="380">
        <v>557413</v>
      </c>
      <c r="AS222" s="380">
        <v>0</v>
      </c>
      <c r="AT222" s="380">
        <v>0</v>
      </c>
      <c r="AU222" s="380">
        <v>3278646</v>
      </c>
      <c r="AV222" s="381">
        <v>18637684</v>
      </c>
      <c r="AW222" s="380">
        <v>6377851</v>
      </c>
      <c r="AX222" s="380">
        <v>4612573</v>
      </c>
      <c r="AY222" s="380">
        <v>4612573</v>
      </c>
      <c r="AZ222" s="380">
        <v>3034688</v>
      </c>
      <c r="BA222" s="380">
        <v>0</v>
      </c>
      <c r="BB222" s="380">
        <v>0</v>
      </c>
      <c r="BC222" s="380">
        <v>18637684</v>
      </c>
      <c r="BD222" s="379">
        <v>431284</v>
      </c>
      <c r="BE222" s="380">
        <v>122671</v>
      </c>
      <c r="BF222" s="380">
        <v>114907</v>
      </c>
      <c r="BG222" s="380">
        <v>96853</v>
      </c>
      <c r="BH222" s="380">
        <v>96853</v>
      </c>
      <c r="BI222" s="380">
        <v>0</v>
      </c>
      <c r="BJ222" s="380">
        <v>0</v>
      </c>
      <c r="BK222" s="380">
        <v>431284</v>
      </c>
      <c r="BL222" s="381">
        <v>76668</v>
      </c>
      <c r="BM222" s="380">
        <v>25556</v>
      </c>
      <c r="BN222" s="380">
        <v>25556</v>
      </c>
      <c r="BO222" s="380">
        <v>25556</v>
      </c>
      <c r="BP222" s="380">
        <v>0</v>
      </c>
      <c r="BQ222" s="380">
        <v>0</v>
      </c>
      <c r="BR222" s="380">
        <v>0</v>
      </c>
      <c r="BS222" s="380">
        <v>76668</v>
      </c>
      <c r="BT222" s="379">
        <v>397578</v>
      </c>
      <c r="BU222" s="380">
        <v>101561</v>
      </c>
      <c r="BV222" s="380">
        <v>101561</v>
      </c>
      <c r="BW222" s="380">
        <v>101561</v>
      </c>
      <c r="BX222" s="380">
        <v>92894</v>
      </c>
      <c r="BY222" s="380">
        <v>0</v>
      </c>
      <c r="BZ222" s="380">
        <v>0</v>
      </c>
      <c r="CA222" s="380">
        <v>397578</v>
      </c>
      <c r="CB222" s="381">
        <v>113315.15615326201</v>
      </c>
      <c r="CC222" s="380">
        <v>68291</v>
      </c>
      <c r="CD222" s="380">
        <v>45024</v>
      </c>
      <c r="CE222" s="380">
        <v>0</v>
      </c>
      <c r="CF222" s="380">
        <v>0</v>
      </c>
      <c r="CG222" s="380">
        <v>0</v>
      </c>
      <c r="CH222" s="380">
        <v>0</v>
      </c>
      <c r="CI222" s="380">
        <v>113315.15615326201</v>
      </c>
    </row>
    <row r="223" spans="1:87">
      <c r="A223" s="374">
        <v>36600</v>
      </c>
      <c r="B223" s="375" t="s">
        <v>574</v>
      </c>
      <c r="C223" s="381">
        <v>-2569059</v>
      </c>
      <c r="D223" s="380">
        <v>-1951260</v>
      </c>
      <c r="E223" s="380">
        <v>-1735179</v>
      </c>
      <c r="F223" s="380">
        <v>-1085894</v>
      </c>
      <c r="G223" s="380">
        <v>0</v>
      </c>
      <c r="H223" s="380">
        <v>0</v>
      </c>
      <c r="I223" s="380">
        <v>-7341392</v>
      </c>
      <c r="J223" s="446">
        <v>12739433</v>
      </c>
      <c r="K223" s="447">
        <v>15005585</v>
      </c>
      <c r="L223" s="447">
        <v>10888603</v>
      </c>
      <c r="M223" s="447">
        <v>10486591</v>
      </c>
      <c r="N223" s="447">
        <v>15651553</v>
      </c>
      <c r="O223" s="446">
        <v>1118069.678079</v>
      </c>
      <c r="P223" s="447">
        <v>698216.60000000009</v>
      </c>
      <c r="Q223" s="447">
        <v>419853.07807899988</v>
      </c>
      <c r="R223" s="448">
        <v>6.2899999999999998E-2</v>
      </c>
      <c r="S223" s="449">
        <v>5.3646830000000001E-4</v>
      </c>
      <c r="T223" s="450">
        <v>12739433</v>
      </c>
      <c r="U223" s="450">
        <v>11100422.893481718</v>
      </c>
      <c r="V223" s="451">
        <v>1.1476529427974069</v>
      </c>
      <c r="W223" s="451">
        <v>0.10581979340616332</v>
      </c>
      <c r="X223" s="379">
        <v>580104</v>
      </c>
      <c r="Y223" s="380">
        <v>145026</v>
      </c>
      <c r="Z223" s="380">
        <v>145026</v>
      </c>
      <c r="AA223" s="380">
        <v>145026</v>
      </c>
      <c r="AB223" s="380">
        <v>145026</v>
      </c>
      <c r="AC223" s="380">
        <v>0</v>
      </c>
      <c r="AD223" s="380">
        <v>0</v>
      </c>
      <c r="AE223" s="380">
        <v>580104</v>
      </c>
      <c r="AF223" s="381">
        <v>3342187</v>
      </c>
      <c r="AG223" s="381">
        <v>1107127</v>
      </c>
      <c r="AH223" s="381">
        <v>1043313</v>
      </c>
      <c r="AI223" s="381">
        <v>672456</v>
      </c>
      <c r="AJ223" s="381">
        <v>519291</v>
      </c>
      <c r="AK223" s="381">
        <v>0</v>
      </c>
      <c r="AL223" s="381">
        <v>0</v>
      </c>
      <c r="AM223" s="380">
        <v>3342187</v>
      </c>
      <c r="AN223" s="379">
        <v>1019957</v>
      </c>
      <c r="AO223" s="380">
        <v>336572</v>
      </c>
      <c r="AP223" s="380">
        <v>336572</v>
      </c>
      <c r="AQ223" s="380">
        <v>173406</v>
      </c>
      <c r="AR223" s="380">
        <v>173406</v>
      </c>
      <c r="AS223" s="380">
        <v>0</v>
      </c>
      <c r="AT223" s="380">
        <v>0</v>
      </c>
      <c r="AU223" s="380">
        <v>1019957</v>
      </c>
      <c r="AV223" s="381">
        <v>5798016</v>
      </c>
      <c r="AW223" s="380">
        <v>1984092</v>
      </c>
      <c r="AX223" s="380">
        <v>1434930</v>
      </c>
      <c r="AY223" s="380">
        <v>1434930</v>
      </c>
      <c r="AZ223" s="380">
        <v>944064</v>
      </c>
      <c r="BA223" s="380">
        <v>0</v>
      </c>
      <c r="BB223" s="380">
        <v>0</v>
      </c>
      <c r="BC223" s="380">
        <v>5798016</v>
      </c>
      <c r="BD223" s="379">
        <v>134168</v>
      </c>
      <c r="BE223" s="380">
        <v>38162</v>
      </c>
      <c r="BF223" s="380">
        <v>35746</v>
      </c>
      <c r="BG223" s="380">
        <v>30130</v>
      </c>
      <c r="BH223" s="380">
        <v>30130</v>
      </c>
      <c r="BI223" s="380">
        <v>0</v>
      </c>
      <c r="BJ223" s="380">
        <v>0</v>
      </c>
      <c r="BK223" s="380">
        <v>134168</v>
      </c>
      <c r="BL223" s="381">
        <v>23850</v>
      </c>
      <c r="BM223" s="380">
        <v>7950</v>
      </c>
      <c r="BN223" s="380">
        <v>7950</v>
      </c>
      <c r="BO223" s="380">
        <v>7950</v>
      </c>
      <c r="BP223" s="380">
        <v>0</v>
      </c>
      <c r="BQ223" s="380">
        <v>0</v>
      </c>
      <c r="BR223" s="380">
        <v>0</v>
      </c>
      <c r="BS223" s="380">
        <v>23850</v>
      </c>
      <c r="BT223" s="379">
        <v>123683</v>
      </c>
      <c r="BU223" s="380">
        <v>31595</v>
      </c>
      <c r="BV223" s="380">
        <v>31595</v>
      </c>
      <c r="BW223" s="380">
        <v>31595</v>
      </c>
      <c r="BX223" s="380">
        <v>28898</v>
      </c>
      <c r="BY223" s="380">
        <v>0</v>
      </c>
      <c r="BZ223" s="380">
        <v>0</v>
      </c>
      <c r="CA223" s="380">
        <v>123683</v>
      </c>
      <c r="CB223" s="381">
        <v>35251.326628317001</v>
      </c>
      <c r="CC223" s="380">
        <v>21245</v>
      </c>
      <c r="CD223" s="380">
        <v>14007</v>
      </c>
      <c r="CE223" s="380">
        <v>0</v>
      </c>
      <c r="CF223" s="380">
        <v>0</v>
      </c>
      <c r="CG223" s="380">
        <v>0</v>
      </c>
      <c r="CH223" s="380">
        <v>0</v>
      </c>
      <c r="CI223" s="380">
        <v>35251.326628317001</v>
      </c>
    </row>
    <row r="224" spans="1:87">
      <c r="A224" s="374">
        <v>36601</v>
      </c>
      <c r="B224" s="375" t="s">
        <v>575</v>
      </c>
      <c r="C224" s="381">
        <v>-2758969</v>
      </c>
      <c r="D224" s="380">
        <v>-2822689</v>
      </c>
      <c r="E224" s="380">
        <v>-2658003</v>
      </c>
      <c r="F224" s="380">
        <v>-2391206</v>
      </c>
      <c r="G224" s="380">
        <v>0</v>
      </c>
      <c r="H224" s="380">
        <v>0</v>
      </c>
      <c r="I224" s="380">
        <v>-10630867</v>
      </c>
      <c r="J224" s="446">
        <v>0</v>
      </c>
      <c r="K224" s="447">
        <v>0</v>
      </c>
      <c r="L224" s="447">
        <v>0</v>
      </c>
      <c r="M224" s="447">
        <v>0</v>
      </c>
      <c r="N224" s="447">
        <v>0</v>
      </c>
      <c r="O224" s="446">
        <v>0</v>
      </c>
      <c r="P224" s="447">
        <v>0</v>
      </c>
      <c r="Q224" s="447">
        <v>0</v>
      </c>
      <c r="R224" s="448" t="e">
        <v>#DIV/0!</v>
      </c>
      <c r="S224" s="449">
        <v>0</v>
      </c>
      <c r="T224" s="450">
        <v>0</v>
      </c>
      <c r="U224" s="450">
        <v>0</v>
      </c>
      <c r="V224" s="451">
        <v>0</v>
      </c>
      <c r="W224" s="451">
        <v>0.10581979340616332</v>
      </c>
      <c r="X224" s="379">
        <v>63720</v>
      </c>
      <c r="Y224" s="380">
        <v>63720</v>
      </c>
      <c r="Z224" s="380">
        <v>0</v>
      </c>
      <c r="AA224" s="380">
        <v>0</v>
      </c>
      <c r="AB224" s="380">
        <v>0</v>
      </c>
      <c r="AC224" s="380">
        <v>0</v>
      </c>
      <c r="AD224" s="380">
        <v>0</v>
      </c>
      <c r="AE224" s="380">
        <v>63720</v>
      </c>
      <c r="AF224" s="381">
        <v>10694587</v>
      </c>
      <c r="AG224" s="381">
        <v>2822689</v>
      </c>
      <c r="AH224" s="381">
        <v>2822689</v>
      </c>
      <c r="AI224" s="381">
        <v>2658003</v>
      </c>
      <c r="AJ224" s="381">
        <v>2391206</v>
      </c>
      <c r="AK224" s="381">
        <v>0</v>
      </c>
      <c r="AL224" s="381">
        <v>0</v>
      </c>
      <c r="AM224" s="380">
        <v>10694587</v>
      </c>
      <c r="AN224" s="379">
        <v>0</v>
      </c>
      <c r="AO224" s="380">
        <v>0</v>
      </c>
      <c r="AP224" s="380">
        <v>0</v>
      </c>
      <c r="AQ224" s="380">
        <v>0</v>
      </c>
      <c r="AR224" s="380">
        <v>0</v>
      </c>
      <c r="AS224" s="380">
        <v>0</v>
      </c>
      <c r="AT224" s="380">
        <v>0</v>
      </c>
      <c r="AU224" s="380">
        <v>0</v>
      </c>
      <c r="AV224" s="381">
        <v>0</v>
      </c>
      <c r="AW224" s="380">
        <v>0</v>
      </c>
      <c r="AX224" s="380">
        <v>0</v>
      </c>
      <c r="AY224" s="380">
        <v>0</v>
      </c>
      <c r="AZ224" s="380">
        <v>0</v>
      </c>
      <c r="BA224" s="380">
        <v>0</v>
      </c>
      <c r="BB224" s="380">
        <v>0</v>
      </c>
      <c r="BC224" s="380">
        <v>0</v>
      </c>
      <c r="BD224" s="379">
        <v>0</v>
      </c>
      <c r="BE224" s="380">
        <v>0</v>
      </c>
      <c r="BF224" s="380">
        <v>0</v>
      </c>
      <c r="BG224" s="380">
        <v>0</v>
      </c>
      <c r="BH224" s="380">
        <v>0</v>
      </c>
      <c r="BI224" s="380">
        <v>0</v>
      </c>
      <c r="BJ224" s="380">
        <v>0</v>
      </c>
      <c r="BK224" s="380">
        <v>0</v>
      </c>
      <c r="BL224" s="381">
        <v>0</v>
      </c>
      <c r="BM224" s="380">
        <v>0</v>
      </c>
      <c r="BN224" s="380">
        <v>0</v>
      </c>
      <c r="BO224" s="380">
        <v>0</v>
      </c>
      <c r="BP224" s="380">
        <v>0</v>
      </c>
      <c r="BQ224" s="380">
        <v>0</v>
      </c>
      <c r="BR224" s="380">
        <v>0</v>
      </c>
      <c r="BS224" s="380">
        <v>0</v>
      </c>
      <c r="BT224" s="379">
        <v>0</v>
      </c>
      <c r="BU224" s="380">
        <v>0</v>
      </c>
      <c r="BV224" s="380">
        <v>0</v>
      </c>
      <c r="BW224" s="380">
        <v>0</v>
      </c>
      <c r="BX224" s="380">
        <v>0</v>
      </c>
      <c r="BY224" s="380">
        <v>0</v>
      </c>
      <c r="BZ224" s="380">
        <v>0</v>
      </c>
      <c r="CA224" s="380">
        <v>0</v>
      </c>
      <c r="CB224" s="381">
        <v>0</v>
      </c>
      <c r="CC224" s="380">
        <v>0</v>
      </c>
      <c r="CD224" s="380">
        <v>0</v>
      </c>
      <c r="CE224" s="380">
        <v>0</v>
      </c>
      <c r="CF224" s="380">
        <v>0</v>
      </c>
      <c r="CG224" s="380">
        <v>0</v>
      </c>
      <c r="CH224" s="380">
        <v>0</v>
      </c>
      <c r="CI224" s="380">
        <v>0</v>
      </c>
    </row>
    <row r="225" spans="1:87">
      <c r="A225" s="374">
        <v>36700</v>
      </c>
      <c r="B225" s="375" t="s">
        <v>576</v>
      </c>
      <c r="C225" s="381">
        <v>-27470252</v>
      </c>
      <c r="D225" s="380">
        <v>-19722577</v>
      </c>
      <c r="E225" s="380">
        <v>-21966982</v>
      </c>
      <c r="F225" s="380">
        <v>-14865729</v>
      </c>
      <c r="G225" s="380">
        <v>0</v>
      </c>
      <c r="H225" s="380">
        <v>0</v>
      </c>
      <c r="I225" s="380">
        <v>-84025540</v>
      </c>
      <c r="J225" s="446">
        <v>184315139</v>
      </c>
      <c r="K225" s="447">
        <v>217101998</v>
      </c>
      <c r="L225" s="447">
        <v>157537176</v>
      </c>
      <c r="M225" s="447">
        <v>151720844</v>
      </c>
      <c r="N225" s="447">
        <v>226447924</v>
      </c>
      <c r="O225" s="446">
        <v>16176321.585819</v>
      </c>
      <c r="P225" s="447">
        <v>9137426.1699999981</v>
      </c>
      <c r="Q225" s="447">
        <v>7038895.4158190023</v>
      </c>
      <c r="R225" s="448">
        <v>6.2899999999999998E-2</v>
      </c>
      <c r="S225" s="449">
        <v>7.7616663000000001E-3</v>
      </c>
      <c r="T225" s="450">
        <v>184315139</v>
      </c>
      <c r="U225" s="450">
        <v>145269096.50238472</v>
      </c>
      <c r="V225" s="451">
        <v>1.2687842317307612</v>
      </c>
      <c r="W225" s="451">
        <v>0.10581979340616332</v>
      </c>
      <c r="X225" s="379">
        <v>507543</v>
      </c>
      <c r="Y225" s="380">
        <v>349160</v>
      </c>
      <c r="Z225" s="380">
        <v>81740</v>
      </c>
      <c r="AA225" s="380">
        <v>76643</v>
      </c>
      <c r="AB225" s="380">
        <v>0</v>
      </c>
      <c r="AC225" s="380">
        <v>0</v>
      </c>
      <c r="AD225" s="380">
        <v>0</v>
      </c>
      <c r="AE225" s="380">
        <v>507543</v>
      </c>
      <c r="AF225" s="381">
        <v>18279272</v>
      </c>
      <c r="AG225" s="381">
        <v>4569818</v>
      </c>
      <c r="AH225" s="381">
        <v>4569818</v>
      </c>
      <c r="AI225" s="381">
        <v>4569818</v>
      </c>
      <c r="AJ225" s="381">
        <v>4569818</v>
      </c>
      <c r="AK225" s="381">
        <v>0</v>
      </c>
      <c r="AL225" s="381">
        <v>0</v>
      </c>
      <c r="AM225" s="380">
        <v>18279272</v>
      </c>
      <c r="AN225" s="379">
        <v>14756822</v>
      </c>
      <c r="AO225" s="380">
        <v>4869556</v>
      </c>
      <c r="AP225" s="380">
        <v>4869556</v>
      </c>
      <c r="AQ225" s="380">
        <v>2508855</v>
      </c>
      <c r="AR225" s="380">
        <v>2508855</v>
      </c>
      <c r="AS225" s="380">
        <v>0</v>
      </c>
      <c r="AT225" s="380">
        <v>0</v>
      </c>
      <c r="AU225" s="380">
        <v>14756822</v>
      </c>
      <c r="AV225" s="381">
        <v>83886160</v>
      </c>
      <c r="AW225" s="380">
        <v>28706004</v>
      </c>
      <c r="AX225" s="380">
        <v>20760680</v>
      </c>
      <c r="AY225" s="380">
        <v>20760680</v>
      </c>
      <c r="AZ225" s="380">
        <v>13658795</v>
      </c>
      <c r="BA225" s="380">
        <v>0</v>
      </c>
      <c r="BB225" s="380">
        <v>0</v>
      </c>
      <c r="BC225" s="380">
        <v>83886160</v>
      </c>
      <c r="BD225" s="379">
        <v>1941159</v>
      </c>
      <c r="BE225" s="380">
        <v>552129</v>
      </c>
      <c r="BF225" s="380">
        <v>517182</v>
      </c>
      <c r="BG225" s="380">
        <v>435924</v>
      </c>
      <c r="BH225" s="380">
        <v>435924</v>
      </c>
      <c r="BI225" s="380">
        <v>0</v>
      </c>
      <c r="BJ225" s="380">
        <v>0</v>
      </c>
      <c r="BK225" s="380">
        <v>1941159</v>
      </c>
      <c r="BL225" s="381">
        <v>345069</v>
      </c>
      <c r="BM225" s="380">
        <v>115023</v>
      </c>
      <c r="BN225" s="380">
        <v>115023</v>
      </c>
      <c r="BO225" s="380">
        <v>115023</v>
      </c>
      <c r="BP225" s="380">
        <v>0</v>
      </c>
      <c r="BQ225" s="380">
        <v>0</v>
      </c>
      <c r="BR225" s="380">
        <v>0</v>
      </c>
      <c r="BS225" s="380">
        <v>345069</v>
      </c>
      <c r="BT225" s="379">
        <v>1789456</v>
      </c>
      <c r="BU225" s="380">
        <v>457117</v>
      </c>
      <c r="BV225" s="380">
        <v>457117</v>
      </c>
      <c r="BW225" s="380">
        <v>457117</v>
      </c>
      <c r="BX225" s="380">
        <v>418105</v>
      </c>
      <c r="BY225" s="380">
        <v>0</v>
      </c>
      <c r="BZ225" s="380">
        <v>0</v>
      </c>
      <c r="CA225" s="380">
        <v>1789456</v>
      </c>
      <c r="CB225" s="381">
        <v>510019.01495633699</v>
      </c>
      <c r="CC225" s="380">
        <v>307369</v>
      </c>
      <c r="CD225" s="380">
        <v>202650</v>
      </c>
      <c r="CE225" s="380">
        <v>0</v>
      </c>
      <c r="CF225" s="380">
        <v>0</v>
      </c>
      <c r="CG225" s="380">
        <v>0</v>
      </c>
      <c r="CH225" s="380">
        <v>0</v>
      </c>
      <c r="CI225" s="380">
        <v>510019.01495633699</v>
      </c>
    </row>
    <row r="226" spans="1:87">
      <c r="A226" s="374">
        <v>36701</v>
      </c>
      <c r="B226" s="375" t="s">
        <v>577</v>
      </c>
      <c r="C226" s="381">
        <v>-112351</v>
      </c>
      <c r="D226" s="380">
        <v>-66082</v>
      </c>
      <c r="E226" s="380">
        <v>-152768</v>
      </c>
      <c r="F226" s="380">
        <v>-138201</v>
      </c>
      <c r="G226" s="380">
        <v>0</v>
      </c>
      <c r="H226" s="380">
        <v>0</v>
      </c>
      <c r="I226" s="380">
        <v>-469402</v>
      </c>
      <c r="J226" s="446">
        <v>689134</v>
      </c>
      <c r="K226" s="447">
        <v>811720</v>
      </c>
      <c r="L226" s="447">
        <v>589014</v>
      </c>
      <c r="M226" s="447">
        <v>567267</v>
      </c>
      <c r="N226" s="447">
        <v>846663</v>
      </c>
      <c r="O226" s="446">
        <v>60481.452599999997</v>
      </c>
      <c r="P226" s="447">
        <v>32296.329999999998</v>
      </c>
      <c r="Q226" s="447">
        <v>28185.122599999999</v>
      </c>
      <c r="R226" s="448">
        <v>6.2899999999999998E-2</v>
      </c>
      <c r="S226" s="449">
        <v>2.902E-5</v>
      </c>
      <c r="T226" s="450">
        <v>689134</v>
      </c>
      <c r="U226" s="450">
        <v>513455.1669316375</v>
      </c>
      <c r="V226" s="451">
        <v>1.3421502876642641</v>
      </c>
      <c r="W226" s="451">
        <v>0.10581979340616332</v>
      </c>
      <c r="X226" s="379">
        <v>222647</v>
      </c>
      <c r="Y226" s="380">
        <v>97886</v>
      </c>
      <c r="Z226" s="380">
        <v>97886</v>
      </c>
      <c r="AA226" s="380">
        <v>19573</v>
      </c>
      <c r="AB226" s="380">
        <v>7302</v>
      </c>
      <c r="AC226" s="380">
        <v>0</v>
      </c>
      <c r="AD226" s="380">
        <v>0</v>
      </c>
      <c r="AE226" s="380">
        <v>222647</v>
      </c>
      <c r="AF226" s="381">
        <v>444333</v>
      </c>
      <c r="AG226" s="381">
        <v>123309</v>
      </c>
      <c r="AH226" s="381">
        <v>107008</v>
      </c>
      <c r="AI226" s="381">
        <v>107008</v>
      </c>
      <c r="AJ226" s="381">
        <v>107008</v>
      </c>
      <c r="AK226" s="381">
        <v>0</v>
      </c>
      <c r="AL226" s="381">
        <v>0</v>
      </c>
      <c r="AM226" s="380">
        <v>444333</v>
      </c>
      <c r="AN226" s="379">
        <v>55174</v>
      </c>
      <c r="AO226" s="380">
        <v>18207</v>
      </c>
      <c r="AP226" s="380">
        <v>18207</v>
      </c>
      <c r="AQ226" s="380">
        <v>9380</v>
      </c>
      <c r="AR226" s="380">
        <v>9380</v>
      </c>
      <c r="AS226" s="380">
        <v>0</v>
      </c>
      <c r="AT226" s="380">
        <v>0</v>
      </c>
      <c r="AU226" s="380">
        <v>55174</v>
      </c>
      <c r="AV226" s="381">
        <v>313641</v>
      </c>
      <c r="AW226" s="380">
        <v>107329</v>
      </c>
      <c r="AX226" s="380">
        <v>77622</v>
      </c>
      <c r="AY226" s="380">
        <v>77622</v>
      </c>
      <c r="AZ226" s="380">
        <v>51069</v>
      </c>
      <c r="BA226" s="380">
        <v>0</v>
      </c>
      <c r="BB226" s="380">
        <v>0</v>
      </c>
      <c r="BC226" s="380">
        <v>313641</v>
      </c>
      <c r="BD226" s="379">
        <v>7258</v>
      </c>
      <c r="BE226" s="380">
        <v>2064</v>
      </c>
      <c r="BF226" s="380">
        <v>1934</v>
      </c>
      <c r="BG226" s="380">
        <v>1630</v>
      </c>
      <c r="BH226" s="380">
        <v>1630</v>
      </c>
      <c r="BI226" s="380">
        <v>0</v>
      </c>
      <c r="BJ226" s="380">
        <v>0</v>
      </c>
      <c r="BK226" s="380">
        <v>7258</v>
      </c>
      <c r="BL226" s="381">
        <v>1290</v>
      </c>
      <c r="BM226" s="380">
        <v>430</v>
      </c>
      <c r="BN226" s="380">
        <v>430</v>
      </c>
      <c r="BO226" s="380">
        <v>430</v>
      </c>
      <c r="BP226" s="380">
        <v>0</v>
      </c>
      <c r="BQ226" s="380">
        <v>0</v>
      </c>
      <c r="BR226" s="380">
        <v>0</v>
      </c>
      <c r="BS226" s="380">
        <v>1290</v>
      </c>
      <c r="BT226" s="379">
        <v>6691</v>
      </c>
      <c r="BU226" s="380">
        <v>1709</v>
      </c>
      <c r="BV226" s="380">
        <v>1709</v>
      </c>
      <c r="BW226" s="380">
        <v>1709</v>
      </c>
      <c r="BX226" s="380">
        <v>1563</v>
      </c>
      <c r="BY226" s="380">
        <v>0</v>
      </c>
      <c r="BZ226" s="380">
        <v>0</v>
      </c>
      <c r="CA226" s="380">
        <v>6691</v>
      </c>
      <c r="CB226" s="381">
        <v>1906.9039098000001</v>
      </c>
      <c r="CC226" s="380">
        <v>1149</v>
      </c>
      <c r="CD226" s="380">
        <v>758</v>
      </c>
      <c r="CE226" s="380">
        <v>0</v>
      </c>
      <c r="CF226" s="380">
        <v>0</v>
      </c>
      <c r="CG226" s="380">
        <v>0</v>
      </c>
      <c r="CH226" s="380">
        <v>0</v>
      </c>
      <c r="CI226" s="380">
        <v>1906.9039098000001</v>
      </c>
    </row>
    <row r="227" spans="1:87">
      <c r="A227" s="374">
        <v>36705</v>
      </c>
      <c r="B227" s="375" t="s">
        <v>578</v>
      </c>
      <c r="C227" s="381">
        <v>-2467265</v>
      </c>
      <c r="D227" s="380">
        <v>-2112619</v>
      </c>
      <c r="E227" s="380">
        <v>-2178306</v>
      </c>
      <c r="F227" s="380">
        <v>-1049594</v>
      </c>
      <c r="G227" s="380">
        <v>0</v>
      </c>
      <c r="H227" s="380">
        <v>0</v>
      </c>
      <c r="I227" s="380">
        <v>-7807784</v>
      </c>
      <c r="J227" s="446">
        <v>22019014</v>
      </c>
      <c r="K227" s="447">
        <v>25935862</v>
      </c>
      <c r="L227" s="447">
        <v>18820013</v>
      </c>
      <c r="M227" s="447">
        <v>18125171</v>
      </c>
      <c r="N227" s="447">
        <v>27052363</v>
      </c>
      <c r="O227" s="446">
        <v>1932487.2423090001</v>
      </c>
      <c r="P227" s="447">
        <v>1177746.19</v>
      </c>
      <c r="Q227" s="447">
        <v>754741.05230900017</v>
      </c>
      <c r="R227" s="448">
        <v>6.2899999999999998E-2</v>
      </c>
      <c r="S227" s="449">
        <v>9.2723930000000005E-4</v>
      </c>
      <c r="T227" s="450">
        <v>22019014</v>
      </c>
      <c r="U227" s="450">
        <v>18724104.769475356</v>
      </c>
      <c r="V227" s="451">
        <v>1.1759715228626637</v>
      </c>
      <c r="W227" s="451">
        <v>0.10581979340616332</v>
      </c>
      <c r="X227" s="379">
        <v>2762833</v>
      </c>
      <c r="Y227" s="380">
        <v>1142860</v>
      </c>
      <c r="Z227" s="380">
        <v>539991</v>
      </c>
      <c r="AA227" s="380">
        <v>539991</v>
      </c>
      <c r="AB227" s="380">
        <v>539991</v>
      </c>
      <c r="AC227" s="380">
        <v>0</v>
      </c>
      <c r="AD227" s="380">
        <v>0</v>
      </c>
      <c r="AE227" s="380">
        <v>2762833</v>
      </c>
      <c r="AF227" s="381">
        <v>2655676</v>
      </c>
      <c r="AG227" s="381">
        <v>832637</v>
      </c>
      <c r="AH227" s="381">
        <v>832637</v>
      </c>
      <c r="AI227" s="381">
        <v>630807</v>
      </c>
      <c r="AJ227" s="381">
        <v>359595</v>
      </c>
      <c r="AK227" s="381">
        <v>0</v>
      </c>
      <c r="AL227" s="381">
        <v>0</v>
      </c>
      <c r="AM227" s="380">
        <v>2655676</v>
      </c>
      <c r="AN227" s="379">
        <v>1762908</v>
      </c>
      <c r="AO227" s="380">
        <v>581736</v>
      </c>
      <c r="AP227" s="380">
        <v>581736</v>
      </c>
      <c r="AQ227" s="380">
        <v>299718</v>
      </c>
      <c r="AR227" s="380">
        <v>299718</v>
      </c>
      <c r="AS227" s="380">
        <v>0</v>
      </c>
      <c r="AT227" s="380">
        <v>0</v>
      </c>
      <c r="AU227" s="380">
        <v>1762908</v>
      </c>
      <c r="AV227" s="381">
        <v>10021372</v>
      </c>
      <c r="AW227" s="380">
        <v>3429333</v>
      </c>
      <c r="AX227" s="380">
        <v>2480153</v>
      </c>
      <c r="AY227" s="380">
        <v>2480153</v>
      </c>
      <c r="AZ227" s="380">
        <v>1631734</v>
      </c>
      <c r="BA227" s="380">
        <v>0</v>
      </c>
      <c r="BB227" s="380">
        <v>0</v>
      </c>
      <c r="BC227" s="380">
        <v>10021372</v>
      </c>
      <c r="BD227" s="379">
        <v>231899</v>
      </c>
      <c r="BE227" s="380">
        <v>65960</v>
      </c>
      <c r="BF227" s="380">
        <v>61785</v>
      </c>
      <c r="BG227" s="380">
        <v>52077</v>
      </c>
      <c r="BH227" s="380">
        <v>52077</v>
      </c>
      <c r="BI227" s="380">
        <v>0</v>
      </c>
      <c r="BJ227" s="380">
        <v>0</v>
      </c>
      <c r="BK227" s="380">
        <v>231899</v>
      </c>
      <c r="BL227" s="381">
        <v>41223</v>
      </c>
      <c r="BM227" s="380">
        <v>13741</v>
      </c>
      <c r="BN227" s="380">
        <v>13741</v>
      </c>
      <c r="BO227" s="380">
        <v>13741</v>
      </c>
      <c r="BP227" s="380">
        <v>0</v>
      </c>
      <c r="BQ227" s="380">
        <v>0</v>
      </c>
      <c r="BR227" s="380">
        <v>0</v>
      </c>
      <c r="BS227" s="380">
        <v>41223</v>
      </c>
      <c r="BT227" s="379">
        <v>213776</v>
      </c>
      <c r="BU227" s="380">
        <v>54609</v>
      </c>
      <c r="BV227" s="380">
        <v>54609</v>
      </c>
      <c r="BW227" s="380">
        <v>54609</v>
      </c>
      <c r="BX227" s="380">
        <v>49948</v>
      </c>
      <c r="BY227" s="380">
        <v>0</v>
      </c>
      <c r="BZ227" s="380">
        <v>0</v>
      </c>
      <c r="CA227" s="380">
        <v>213776</v>
      </c>
      <c r="CB227" s="381">
        <v>60928.885130607006</v>
      </c>
      <c r="CC227" s="380">
        <v>36719</v>
      </c>
      <c r="CD227" s="380">
        <v>24209</v>
      </c>
      <c r="CE227" s="380">
        <v>0</v>
      </c>
      <c r="CF227" s="380">
        <v>0</v>
      </c>
      <c r="CG227" s="380">
        <v>0</v>
      </c>
      <c r="CH227" s="380">
        <v>0</v>
      </c>
      <c r="CI227" s="380">
        <v>60928.885130607006</v>
      </c>
    </row>
    <row r="228" spans="1:87">
      <c r="A228" s="374">
        <v>36800</v>
      </c>
      <c r="B228" s="375" t="s">
        <v>579</v>
      </c>
      <c r="C228" s="381">
        <v>-10775865</v>
      </c>
      <c r="D228" s="380">
        <v>-7626918</v>
      </c>
      <c r="E228" s="380">
        <v>-7281026</v>
      </c>
      <c r="F228" s="380">
        <v>-3933740</v>
      </c>
      <c r="G228" s="380">
        <v>0</v>
      </c>
      <c r="H228" s="380">
        <v>0</v>
      </c>
      <c r="I228" s="380">
        <v>-29617549</v>
      </c>
      <c r="J228" s="446">
        <v>69308459</v>
      </c>
      <c r="K228" s="447">
        <v>81637380</v>
      </c>
      <c r="L228" s="447">
        <v>59239078</v>
      </c>
      <c r="M228" s="447">
        <v>57051949</v>
      </c>
      <c r="N228" s="447">
        <v>85151750</v>
      </c>
      <c r="O228" s="446">
        <v>6082820.5981139997</v>
      </c>
      <c r="P228" s="447">
        <v>3493588.6900000009</v>
      </c>
      <c r="Q228" s="447">
        <v>2589231.9081139988</v>
      </c>
      <c r="R228" s="448">
        <v>6.2899999999999998E-2</v>
      </c>
      <c r="S228" s="449">
        <v>2.9186377999999998E-3</v>
      </c>
      <c r="T228" s="450">
        <v>69308459</v>
      </c>
      <c r="U228" s="450">
        <v>55541950.556438811</v>
      </c>
      <c r="V228" s="451">
        <v>1.24785784988902</v>
      </c>
      <c r="W228" s="451">
        <v>0.10581979340616332</v>
      </c>
      <c r="X228" s="379">
        <v>1549504</v>
      </c>
      <c r="Y228" s="380">
        <v>387376</v>
      </c>
      <c r="Z228" s="380">
        <v>387376</v>
      </c>
      <c r="AA228" s="380">
        <v>387376</v>
      </c>
      <c r="AB228" s="380">
        <v>387376</v>
      </c>
      <c r="AC228" s="380">
        <v>0</v>
      </c>
      <c r="AD228" s="380">
        <v>0</v>
      </c>
      <c r="AE228" s="380">
        <v>1549504</v>
      </c>
      <c r="AF228" s="381">
        <v>6253475</v>
      </c>
      <c r="AG228" s="381">
        <v>2420641</v>
      </c>
      <c r="AH228" s="381">
        <v>2285629</v>
      </c>
      <c r="AI228" s="381">
        <v>1097685</v>
      </c>
      <c r="AJ228" s="381">
        <v>449520</v>
      </c>
      <c r="AK228" s="381">
        <v>0</v>
      </c>
      <c r="AL228" s="381">
        <v>0</v>
      </c>
      <c r="AM228" s="380">
        <v>6253475</v>
      </c>
      <c r="AN228" s="379">
        <v>5549043</v>
      </c>
      <c r="AO228" s="380">
        <v>1831111</v>
      </c>
      <c r="AP228" s="380">
        <v>1831111</v>
      </c>
      <c r="AQ228" s="380">
        <v>943411</v>
      </c>
      <c r="AR228" s="380">
        <v>943411</v>
      </c>
      <c r="AS228" s="380">
        <v>0</v>
      </c>
      <c r="AT228" s="380">
        <v>0</v>
      </c>
      <c r="AU228" s="380">
        <v>5549043</v>
      </c>
      <c r="AV228" s="381">
        <v>31543912</v>
      </c>
      <c r="AW228" s="380">
        <v>10794387</v>
      </c>
      <c r="AX228" s="380">
        <v>7806688</v>
      </c>
      <c r="AY228" s="380">
        <v>7806688</v>
      </c>
      <c r="AZ228" s="380">
        <v>5136149</v>
      </c>
      <c r="BA228" s="380">
        <v>0</v>
      </c>
      <c r="BB228" s="380">
        <v>0</v>
      </c>
      <c r="BC228" s="380">
        <v>31543912</v>
      </c>
      <c r="BD228" s="379">
        <v>729939</v>
      </c>
      <c r="BE228" s="380">
        <v>207618</v>
      </c>
      <c r="BF228" s="380">
        <v>194477</v>
      </c>
      <c r="BG228" s="380">
        <v>163922</v>
      </c>
      <c r="BH228" s="380">
        <v>163922</v>
      </c>
      <c r="BI228" s="380">
        <v>0</v>
      </c>
      <c r="BJ228" s="380">
        <v>0</v>
      </c>
      <c r="BK228" s="380">
        <v>729939</v>
      </c>
      <c r="BL228" s="381">
        <v>129756</v>
      </c>
      <c r="BM228" s="380">
        <v>43252</v>
      </c>
      <c r="BN228" s="380">
        <v>43252</v>
      </c>
      <c r="BO228" s="380">
        <v>43252</v>
      </c>
      <c r="BP228" s="380">
        <v>0</v>
      </c>
      <c r="BQ228" s="380">
        <v>0</v>
      </c>
      <c r="BR228" s="380">
        <v>0</v>
      </c>
      <c r="BS228" s="380">
        <v>129756</v>
      </c>
      <c r="BT228" s="379">
        <v>672893</v>
      </c>
      <c r="BU228" s="380">
        <v>171891</v>
      </c>
      <c r="BV228" s="380">
        <v>171891</v>
      </c>
      <c r="BW228" s="380">
        <v>171891</v>
      </c>
      <c r="BX228" s="380">
        <v>157221</v>
      </c>
      <c r="BY228" s="380">
        <v>0</v>
      </c>
      <c r="BZ228" s="380">
        <v>0</v>
      </c>
      <c r="CA228" s="380">
        <v>672893</v>
      </c>
      <c r="CB228" s="381">
        <v>191783.66065162199</v>
      </c>
      <c r="CC228" s="380">
        <v>115581</v>
      </c>
      <c r="CD228" s="380">
        <v>76203</v>
      </c>
      <c r="CE228" s="380">
        <v>0</v>
      </c>
      <c r="CF228" s="380">
        <v>0</v>
      </c>
      <c r="CG228" s="380">
        <v>0</v>
      </c>
      <c r="CH228" s="380">
        <v>0</v>
      </c>
      <c r="CI228" s="380">
        <v>191783.66065162199</v>
      </c>
    </row>
    <row r="229" spans="1:87">
      <c r="A229" s="374">
        <v>36802</v>
      </c>
      <c r="B229" s="375" t="s">
        <v>580</v>
      </c>
      <c r="C229" s="381">
        <v>181125</v>
      </c>
      <c r="D229" s="380">
        <v>20196</v>
      </c>
      <c r="E229" s="380">
        <v>-150405</v>
      </c>
      <c r="F229" s="380">
        <v>-308045</v>
      </c>
      <c r="G229" s="380">
        <v>0</v>
      </c>
      <c r="H229" s="380">
        <v>0</v>
      </c>
      <c r="I229" s="380">
        <v>-257129</v>
      </c>
      <c r="J229" s="446">
        <v>5884256</v>
      </c>
      <c r="K229" s="447">
        <v>6930976</v>
      </c>
      <c r="L229" s="447">
        <v>5029370</v>
      </c>
      <c r="M229" s="447">
        <v>4843684</v>
      </c>
      <c r="N229" s="447">
        <v>7229344</v>
      </c>
      <c r="O229" s="446">
        <v>516428.65683000005</v>
      </c>
      <c r="P229" s="447">
        <v>240911.58000000002</v>
      </c>
      <c r="Q229" s="447">
        <v>275517.07683000003</v>
      </c>
      <c r="R229" s="448">
        <v>6.2899999999999998E-2</v>
      </c>
      <c r="S229" s="449">
        <v>2.4779100000000003E-4</v>
      </c>
      <c r="T229" s="450">
        <v>5884256</v>
      </c>
      <c r="U229" s="450">
        <v>3830072.8139904616</v>
      </c>
      <c r="V229" s="451">
        <v>1.536330061012426</v>
      </c>
      <c r="W229" s="451">
        <v>0.10581979340616332</v>
      </c>
      <c r="X229" s="379">
        <v>1969027</v>
      </c>
      <c r="Y229" s="380">
        <v>951119</v>
      </c>
      <c r="Z229" s="380">
        <v>534308</v>
      </c>
      <c r="AA229" s="380">
        <v>435197</v>
      </c>
      <c r="AB229" s="380">
        <v>48403</v>
      </c>
      <c r="AC229" s="380">
        <v>0</v>
      </c>
      <c r="AD229" s="380">
        <v>0</v>
      </c>
      <c r="AE229" s="380">
        <v>1969027</v>
      </c>
      <c r="AF229" s="381">
        <v>111004</v>
      </c>
      <c r="AG229" s="381">
        <v>27751</v>
      </c>
      <c r="AH229" s="381">
        <v>27751</v>
      </c>
      <c r="AI229" s="381">
        <v>27751</v>
      </c>
      <c r="AJ229" s="381">
        <v>27751</v>
      </c>
      <c r="AK229" s="381">
        <v>0</v>
      </c>
      <c r="AL229" s="381">
        <v>0</v>
      </c>
      <c r="AM229" s="380">
        <v>111004</v>
      </c>
      <c r="AN229" s="379">
        <v>471111</v>
      </c>
      <c r="AO229" s="380">
        <v>155460</v>
      </c>
      <c r="AP229" s="380">
        <v>155460</v>
      </c>
      <c r="AQ229" s="380">
        <v>80095</v>
      </c>
      <c r="AR229" s="380">
        <v>80095</v>
      </c>
      <c r="AS229" s="380">
        <v>0</v>
      </c>
      <c r="AT229" s="380">
        <v>0</v>
      </c>
      <c r="AU229" s="380">
        <v>471111</v>
      </c>
      <c r="AV229" s="381">
        <v>2678064</v>
      </c>
      <c r="AW229" s="380">
        <v>916438</v>
      </c>
      <c r="AX229" s="380">
        <v>662784</v>
      </c>
      <c r="AY229" s="380">
        <v>662784</v>
      </c>
      <c r="AZ229" s="380">
        <v>436057</v>
      </c>
      <c r="BA229" s="380">
        <v>0</v>
      </c>
      <c r="BB229" s="380">
        <v>0</v>
      </c>
      <c r="BC229" s="380">
        <v>2678064</v>
      </c>
      <c r="BD229" s="379">
        <v>61972</v>
      </c>
      <c r="BE229" s="380">
        <v>17627</v>
      </c>
      <c r="BF229" s="380">
        <v>16511</v>
      </c>
      <c r="BG229" s="380">
        <v>13917</v>
      </c>
      <c r="BH229" s="380">
        <v>13917</v>
      </c>
      <c r="BI229" s="380">
        <v>0</v>
      </c>
      <c r="BJ229" s="380">
        <v>0</v>
      </c>
      <c r="BK229" s="380">
        <v>61972</v>
      </c>
      <c r="BL229" s="381">
        <v>11016</v>
      </c>
      <c r="BM229" s="380">
        <v>3672</v>
      </c>
      <c r="BN229" s="380">
        <v>3672</v>
      </c>
      <c r="BO229" s="380">
        <v>3672</v>
      </c>
      <c r="BP229" s="380">
        <v>0</v>
      </c>
      <c r="BQ229" s="380">
        <v>0</v>
      </c>
      <c r="BR229" s="380">
        <v>0</v>
      </c>
      <c r="BS229" s="380">
        <v>11016</v>
      </c>
      <c r="BT229" s="379">
        <v>57128</v>
      </c>
      <c r="BU229" s="380">
        <v>14593</v>
      </c>
      <c r="BV229" s="380">
        <v>14593</v>
      </c>
      <c r="BW229" s="380">
        <v>14593</v>
      </c>
      <c r="BX229" s="380">
        <v>13348</v>
      </c>
      <c r="BY229" s="380">
        <v>0</v>
      </c>
      <c r="BZ229" s="380">
        <v>0</v>
      </c>
      <c r="CA229" s="380">
        <v>57128</v>
      </c>
      <c r="CB229" s="381">
        <v>16282.344132090002</v>
      </c>
      <c r="CC229" s="380">
        <v>9813</v>
      </c>
      <c r="CD229" s="380">
        <v>6470</v>
      </c>
      <c r="CE229" s="380">
        <v>0</v>
      </c>
      <c r="CF229" s="380">
        <v>0</v>
      </c>
      <c r="CG229" s="380">
        <v>0</v>
      </c>
      <c r="CH229" s="380">
        <v>0</v>
      </c>
      <c r="CI229" s="380">
        <v>16282.344132090002</v>
      </c>
    </row>
    <row r="230" spans="1:87">
      <c r="A230" s="374">
        <v>36810</v>
      </c>
      <c r="B230" s="375" t="s">
        <v>581</v>
      </c>
      <c r="C230" s="381">
        <v>-18870719</v>
      </c>
      <c r="D230" s="380">
        <v>-12258484</v>
      </c>
      <c r="E230" s="380">
        <v>-13157750</v>
      </c>
      <c r="F230" s="380">
        <v>-7768488</v>
      </c>
      <c r="G230" s="380">
        <v>0</v>
      </c>
      <c r="H230" s="380">
        <v>0</v>
      </c>
      <c r="I230" s="380">
        <v>-52055441</v>
      </c>
      <c r="J230" s="446">
        <v>141759605</v>
      </c>
      <c r="K230" s="447">
        <v>166976482</v>
      </c>
      <c r="L230" s="447">
        <v>121164263</v>
      </c>
      <c r="M230" s="447">
        <v>116690832</v>
      </c>
      <c r="N230" s="447">
        <v>174164578</v>
      </c>
      <c r="O230" s="446">
        <v>12441457.461384</v>
      </c>
      <c r="P230" s="447">
        <v>6929511.3200000003</v>
      </c>
      <c r="Q230" s="447">
        <v>5511946.141384</v>
      </c>
      <c r="R230" s="448">
        <v>6.2899999999999998E-2</v>
      </c>
      <c r="S230" s="449">
        <v>5.9696167999999999E-3</v>
      </c>
      <c r="T230" s="450">
        <v>141759605</v>
      </c>
      <c r="U230" s="450">
        <v>110167111.60572338</v>
      </c>
      <c r="V230" s="451">
        <v>1.2867688272280648</v>
      </c>
      <c r="W230" s="451">
        <v>0.10581979340616332</v>
      </c>
      <c r="X230" s="379">
        <v>3720563</v>
      </c>
      <c r="Y230" s="380">
        <v>962983</v>
      </c>
      <c r="Z230" s="380">
        <v>962983</v>
      </c>
      <c r="AA230" s="380">
        <v>962983</v>
      </c>
      <c r="AB230" s="380">
        <v>831614</v>
      </c>
      <c r="AC230" s="380">
        <v>0</v>
      </c>
      <c r="AD230" s="380">
        <v>0</v>
      </c>
      <c r="AE230" s="380">
        <v>3720563</v>
      </c>
      <c r="AF230" s="381">
        <v>4819180</v>
      </c>
      <c r="AG230" s="381">
        <v>1952082</v>
      </c>
      <c r="AH230" s="381">
        <v>1504380</v>
      </c>
      <c r="AI230" s="381">
        <v>681359</v>
      </c>
      <c r="AJ230" s="381">
        <v>681359</v>
      </c>
      <c r="AK230" s="381">
        <v>0</v>
      </c>
      <c r="AL230" s="381">
        <v>0</v>
      </c>
      <c r="AM230" s="380">
        <v>4819180</v>
      </c>
      <c r="AN230" s="379">
        <v>11349698</v>
      </c>
      <c r="AO230" s="380">
        <v>3745250</v>
      </c>
      <c r="AP230" s="380">
        <v>3745250</v>
      </c>
      <c r="AQ230" s="380">
        <v>1929599</v>
      </c>
      <c r="AR230" s="380">
        <v>1929599</v>
      </c>
      <c r="AS230" s="380">
        <v>0</v>
      </c>
      <c r="AT230" s="380">
        <v>0</v>
      </c>
      <c r="AU230" s="380">
        <v>11349698</v>
      </c>
      <c r="AV230" s="381">
        <v>64518134</v>
      </c>
      <c r="AW230" s="380">
        <v>22078228</v>
      </c>
      <c r="AX230" s="380">
        <v>15967358</v>
      </c>
      <c r="AY230" s="380">
        <v>15967358</v>
      </c>
      <c r="AZ230" s="380">
        <v>10505189</v>
      </c>
      <c r="BA230" s="380">
        <v>0</v>
      </c>
      <c r="BB230" s="380">
        <v>0</v>
      </c>
      <c r="BC230" s="380">
        <v>64518134</v>
      </c>
      <c r="BD230" s="379">
        <v>1492976</v>
      </c>
      <c r="BE230" s="380">
        <v>424651</v>
      </c>
      <c r="BF230" s="380">
        <v>397773</v>
      </c>
      <c r="BG230" s="380">
        <v>335276</v>
      </c>
      <c r="BH230" s="380">
        <v>335276</v>
      </c>
      <c r="BI230" s="380">
        <v>0</v>
      </c>
      <c r="BJ230" s="380">
        <v>0</v>
      </c>
      <c r="BK230" s="380">
        <v>1492976</v>
      </c>
      <c r="BL230" s="381">
        <v>265398</v>
      </c>
      <c r="BM230" s="380">
        <v>88466</v>
      </c>
      <c r="BN230" s="380">
        <v>88466</v>
      </c>
      <c r="BO230" s="380">
        <v>88466</v>
      </c>
      <c r="BP230" s="380">
        <v>0</v>
      </c>
      <c r="BQ230" s="380">
        <v>0</v>
      </c>
      <c r="BR230" s="380">
        <v>0</v>
      </c>
      <c r="BS230" s="380">
        <v>265398</v>
      </c>
      <c r="BT230" s="379">
        <v>1376298</v>
      </c>
      <c r="BU230" s="380">
        <v>351576</v>
      </c>
      <c r="BV230" s="380">
        <v>351576</v>
      </c>
      <c r="BW230" s="380">
        <v>351576</v>
      </c>
      <c r="BX230" s="380">
        <v>321571</v>
      </c>
      <c r="BY230" s="380">
        <v>0</v>
      </c>
      <c r="BZ230" s="380">
        <v>0</v>
      </c>
      <c r="CA230" s="380">
        <v>1376298</v>
      </c>
      <c r="CB230" s="381">
        <v>392263.460231832</v>
      </c>
      <c r="CC230" s="380">
        <v>236402</v>
      </c>
      <c r="CD230" s="380">
        <v>155861</v>
      </c>
      <c r="CE230" s="380">
        <v>0</v>
      </c>
      <c r="CF230" s="380">
        <v>0</v>
      </c>
      <c r="CG230" s="380">
        <v>0</v>
      </c>
      <c r="CH230" s="380">
        <v>0</v>
      </c>
      <c r="CI230" s="380">
        <v>392263.460231832</v>
      </c>
    </row>
    <row r="231" spans="1:87">
      <c r="A231" s="374">
        <v>36900</v>
      </c>
      <c r="B231" s="375" t="s">
        <v>582</v>
      </c>
      <c r="C231" s="381">
        <v>-1784372</v>
      </c>
      <c r="D231" s="380">
        <v>-988250</v>
      </c>
      <c r="E231" s="380">
        <v>-1064064</v>
      </c>
      <c r="F231" s="380">
        <v>-593231</v>
      </c>
      <c r="G231" s="380">
        <v>0</v>
      </c>
      <c r="H231" s="380">
        <v>0</v>
      </c>
      <c r="I231" s="380">
        <v>-4429917</v>
      </c>
      <c r="J231" s="446">
        <v>13783730</v>
      </c>
      <c r="K231" s="447">
        <v>16235645</v>
      </c>
      <c r="L231" s="447">
        <v>11781180</v>
      </c>
      <c r="M231" s="447">
        <v>11346214</v>
      </c>
      <c r="N231" s="447">
        <v>16934566</v>
      </c>
      <c r="O231" s="446">
        <v>1209721.7957850001</v>
      </c>
      <c r="P231" s="447">
        <v>720934.69</v>
      </c>
      <c r="Q231" s="447">
        <v>488787.10578500014</v>
      </c>
      <c r="R231" s="448">
        <v>6.2899999999999998E-2</v>
      </c>
      <c r="S231" s="449">
        <v>5.8044450000000001E-4</v>
      </c>
      <c r="T231" s="450">
        <v>13783730</v>
      </c>
      <c r="U231" s="450">
        <v>11461600.79491256</v>
      </c>
      <c r="V231" s="451">
        <v>1.2026007751132075</v>
      </c>
      <c r="W231" s="451">
        <v>0.10581979340616332</v>
      </c>
      <c r="X231" s="379">
        <v>2187713</v>
      </c>
      <c r="Y231" s="380">
        <v>563417</v>
      </c>
      <c r="Z231" s="380">
        <v>563417</v>
      </c>
      <c r="AA231" s="380">
        <v>563417</v>
      </c>
      <c r="AB231" s="380">
        <v>497462</v>
      </c>
      <c r="AC231" s="380">
        <v>0</v>
      </c>
      <c r="AD231" s="380">
        <v>0</v>
      </c>
      <c r="AE231" s="380">
        <v>2187713</v>
      </c>
      <c r="AF231" s="381">
        <v>1662939</v>
      </c>
      <c r="AG231" s="381">
        <v>609103</v>
      </c>
      <c r="AH231" s="381">
        <v>412378</v>
      </c>
      <c r="AI231" s="381">
        <v>320729</v>
      </c>
      <c r="AJ231" s="381">
        <v>320729</v>
      </c>
      <c r="AK231" s="381">
        <v>0</v>
      </c>
      <c r="AL231" s="381">
        <v>0</v>
      </c>
      <c r="AM231" s="380">
        <v>1662939</v>
      </c>
      <c r="AN231" s="379">
        <v>1103567</v>
      </c>
      <c r="AO231" s="380">
        <v>364162</v>
      </c>
      <c r="AP231" s="380">
        <v>364162</v>
      </c>
      <c r="AQ231" s="380">
        <v>187621</v>
      </c>
      <c r="AR231" s="380">
        <v>187621</v>
      </c>
      <c r="AS231" s="380">
        <v>0</v>
      </c>
      <c r="AT231" s="380">
        <v>0</v>
      </c>
      <c r="AU231" s="380">
        <v>1103567</v>
      </c>
      <c r="AV231" s="381">
        <v>6273300</v>
      </c>
      <c r="AW231" s="380">
        <v>2146735</v>
      </c>
      <c r="AX231" s="380">
        <v>1552556</v>
      </c>
      <c r="AY231" s="380">
        <v>1552556</v>
      </c>
      <c r="AZ231" s="380">
        <v>1021452</v>
      </c>
      <c r="BA231" s="380">
        <v>0</v>
      </c>
      <c r="BB231" s="380">
        <v>0</v>
      </c>
      <c r="BC231" s="380">
        <v>6273300</v>
      </c>
      <c r="BD231" s="379">
        <v>145167</v>
      </c>
      <c r="BE231" s="380">
        <v>41290</v>
      </c>
      <c r="BF231" s="380">
        <v>38677</v>
      </c>
      <c r="BG231" s="380">
        <v>32600</v>
      </c>
      <c r="BH231" s="380">
        <v>32600</v>
      </c>
      <c r="BI231" s="380">
        <v>0</v>
      </c>
      <c r="BJ231" s="380">
        <v>0</v>
      </c>
      <c r="BK231" s="380">
        <v>145167</v>
      </c>
      <c r="BL231" s="381">
        <v>25806</v>
      </c>
      <c r="BM231" s="380">
        <v>8602</v>
      </c>
      <c r="BN231" s="380">
        <v>8602</v>
      </c>
      <c r="BO231" s="380">
        <v>8602</v>
      </c>
      <c r="BP231" s="380">
        <v>0</v>
      </c>
      <c r="BQ231" s="380">
        <v>0</v>
      </c>
      <c r="BR231" s="380">
        <v>0</v>
      </c>
      <c r="BS231" s="380">
        <v>25806</v>
      </c>
      <c r="BT231" s="379">
        <v>133822</v>
      </c>
      <c r="BU231" s="380">
        <v>34185</v>
      </c>
      <c r="BV231" s="380">
        <v>34185</v>
      </c>
      <c r="BW231" s="380">
        <v>34185</v>
      </c>
      <c r="BX231" s="380">
        <v>31267</v>
      </c>
      <c r="BY231" s="380">
        <v>0</v>
      </c>
      <c r="BZ231" s="380">
        <v>0</v>
      </c>
      <c r="CA231" s="380">
        <v>133822</v>
      </c>
      <c r="CB231" s="381">
        <v>38141.002290554999</v>
      </c>
      <c r="CC231" s="380">
        <v>22986</v>
      </c>
      <c r="CD231" s="380">
        <v>15155</v>
      </c>
      <c r="CE231" s="380">
        <v>0</v>
      </c>
      <c r="CF231" s="380">
        <v>0</v>
      </c>
      <c r="CG231" s="380">
        <v>0</v>
      </c>
      <c r="CH231" s="380">
        <v>0</v>
      </c>
      <c r="CI231" s="380">
        <v>38141.002290554999</v>
      </c>
    </row>
    <row r="232" spans="1:87">
      <c r="A232" s="374">
        <v>36901</v>
      </c>
      <c r="B232" s="375" t="s">
        <v>583</v>
      </c>
      <c r="C232" s="381">
        <v>-630376</v>
      </c>
      <c r="D232" s="380">
        <v>-478744</v>
      </c>
      <c r="E232" s="380">
        <v>-629552</v>
      </c>
      <c r="F232" s="380">
        <v>-457565</v>
      </c>
      <c r="G232" s="380">
        <v>0</v>
      </c>
      <c r="H232" s="380">
        <v>0</v>
      </c>
      <c r="I232" s="380">
        <v>-2196237</v>
      </c>
      <c r="J232" s="446">
        <v>4459200</v>
      </c>
      <c r="K232" s="447">
        <v>5252424</v>
      </c>
      <c r="L232" s="447">
        <v>3811352</v>
      </c>
      <c r="M232" s="447">
        <v>3670635</v>
      </c>
      <c r="N232" s="447">
        <v>5478534</v>
      </c>
      <c r="O232" s="446">
        <v>391359.39029099996</v>
      </c>
      <c r="P232" s="447">
        <v>253722.41999999998</v>
      </c>
      <c r="Q232" s="447">
        <v>137636.97029099998</v>
      </c>
      <c r="R232" s="448">
        <v>6.2899999999999998E-2</v>
      </c>
      <c r="S232" s="449">
        <v>1.8778069999999999E-4</v>
      </c>
      <c r="T232" s="450">
        <v>4459200</v>
      </c>
      <c r="U232" s="450">
        <v>4033742.7662957073</v>
      </c>
      <c r="V232" s="451">
        <v>1.105474557589353</v>
      </c>
      <c r="W232" s="451">
        <v>0.10581979340616332</v>
      </c>
      <c r="X232" s="379">
        <v>314370</v>
      </c>
      <c r="Y232" s="380">
        <v>159036</v>
      </c>
      <c r="Z232" s="380">
        <v>116756</v>
      </c>
      <c r="AA232" s="380">
        <v>20124</v>
      </c>
      <c r="AB232" s="380">
        <v>18454</v>
      </c>
      <c r="AC232" s="380">
        <v>0</v>
      </c>
      <c r="AD232" s="380">
        <v>0</v>
      </c>
      <c r="AE232" s="380">
        <v>314370</v>
      </c>
      <c r="AF232" s="381">
        <v>907704</v>
      </c>
      <c r="AG232" s="381">
        <v>226926</v>
      </c>
      <c r="AH232" s="381">
        <v>226926</v>
      </c>
      <c r="AI232" s="381">
        <v>226926</v>
      </c>
      <c r="AJ232" s="381">
        <v>226926</v>
      </c>
      <c r="AK232" s="381">
        <v>0</v>
      </c>
      <c r="AL232" s="381">
        <v>0</v>
      </c>
      <c r="AM232" s="380">
        <v>907704</v>
      </c>
      <c r="AN232" s="379">
        <v>357017</v>
      </c>
      <c r="AO232" s="380">
        <v>117811</v>
      </c>
      <c r="AP232" s="380">
        <v>117811</v>
      </c>
      <c r="AQ232" s="380">
        <v>60698</v>
      </c>
      <c r="AR232" s="380">
        <v>60698</v>
      </c>
      <c r="AS232" s="380">
        <v>0</v>
      </c>
      <c r="AT232" s="380">
        <v>0</v>
      </c>
      <c r="AU232" s="380">
        <v>357017</v>
      </c>
      <c r="AV232" s="381">
        <v>2029487</v>
      </c>
      <c r="AW232" s="380">
        <v>694494</v>
      </c>
      <c r="AX232" s="380">
        <v>502270</v>
      </c>
      <c r="AY232" s="380">
        <v>502270</v>
      </c>
      <c r="AZ232" s="380">
        <v>330452</v>
      </c>
      <c r="BA232" s="380">
        <v>0</v>
      </c>
      <c r="BB232" s="380">
        <v>0</v>
      </c>
      <c r="BC232" s="380">
        <v>2029487</v>
      </c>
      <c r="BD232" s="379">
        <v>46962</v>
      </c>
      <c r="BE232" s="380">
        <v>13358</v>
      </c>
      <c r="BF232" s="380">
        <v>12512</v>
      </c>
      <c r="BG232" s="380">
        <v>10546</v>
      </c>
      <c r="BH232" s="380">
        <v>10546</v>
      </c>
      <c r="BI232" s="380">
        <v>0</v>
      </c>
      <c r="BJ232" s="380">
        <v>0</v>
      </c>
      <c r="BK232" s="380">
        <v>46962</v>
      </c>
      <c r="BL232" s="381">
        <v>8349</v>
      </c>
      <c r="BM232" s="380">
        <v>2783</v>
      </c>
      <c r="BN232" s="380">
        <v>2783</v>
      </c>
      <c r="BO232" s="380">
        <v>2783</v>
      </c>
      <c r="BP232" s="380">
        <v>0</v>
      </c>
      <c r="BQ232" s="380">
        <v>0</v>
      </c>
      <c r="BR232" s="380">
        <v>0</v>
      </c>
      <c r="BS232" s="380">
        <v>8349</v>
      </c>
      <c r="BT232" s="379">
        <v>43293</v>
      </c>
      <c r="BU232" s="380">
        <v>11059</v>
      </c>
      <c r="BV232" s="380">
        <v>11059</v>
      </c>
      <c r="BW232" s="380">
        <v>11059</v>
      </c>
      <c r="BX232" s="380">
        <v>10115</v>
      </c>
      <c r="BY232" s="380">
        <v>0</v>
      </c>
      <c r="BZ232" s="380">
        <v>0</v>
      </c>
      <c r="CA232" s="380">
        <v>43293</v>
      </c>
      <c r="CB232" s="381">
        <v>12339.067919192999</v>
      </c>
      <c r="CC232" s="380">
        <v>7436</v>
      </c>
      <c r="CD232" s="380">
        <v>4903</v>
      </c>
      <c r="CE232" s="380">
        <v>0</v>
      </c>
      <c r="CF232" s="380">
        <v>0</v>
      </c>
      <c r="CG232" s="380">
        <v>0</v>
      </c>
      <c r="CH232" s="380">
        <v>0</v>
      </c>
      <c r="CI232" s="380">
        <v>12339.067919192999</v>
      </c>
    </row>
    <row r="233" spans="1:87">
      <c r="A233" s="374">
        <v>36905</v>
      </c>
      <c r="B233" s="375" t="s">
        <v>584</v>
      </c>
      <c r="C233" s="381">
        <v>-523228</v>
      </c>
      <c r="D233" s="380">
        <v>-395232</v>
      </c>
      <c r="E233" s="380">
        <v>-555797</v>
      </c>
      <c r="F233" s="380">
        <v>-338711</v>
      </c>
      <c r="G233" s="380">
        <v>0</v>
      </c>
      <c r="H233" s="380">
        <v>0</v>
      </c>
      <c r="I233" s="380">
        <v>-1812968</v>
      </c>
      <c r="J233" s="446">
        <v>4372546</v>
      </c>
      <c r="K233" s="447">
        <v>5150355</v>
      </c>
      <c r="L233" s="447">
        <v>3737287</v>
      </c>
      <c r="M233" s="447">
        <v>3599305</v>
      </c>
      <c r="N233" s="447">
        <v>5372071</v>
      </c>
      <c r="O233" s="446">
        <v>383754.19150799996</v>
      </c>
      <c r="P233" s="447">
        <v>236634.91</v>
      </c>
      <c r="Q233" s="447">
        <v>147119.28150799996</v>
      </c>
      <c r="R233" s="448">
        <v>6.2899999999999998E-2</v>
      </c>
      <c r="S233" s="449">
        <v>1.8413159999999999E-4</v>
      </c>
      <c r="T233" s="450">
        <v>4372546</v>
      </c>
      <c r="U233" s="450">
        <v>3762081.2400635933</v>
      </c>
      <c r="V233" s="451">
        <v>1.1622678302199789</v>
      </c>
      <c r="W233" s="451">
        <v>0.10581979340616332</v>
      </c>
      <c r="X233" s="379">
        <v>277030</v>
      </c>
      <c r="Y233" s="380">
        <v>169589</v>
      </c>
      <c r="Z233" s="380">
        <v>107441</v>
      </c>
      <c r="AA233" s="380">
        <v>0</v>
      </c>
      <c r="AB233" s="380">
        <v>0</v>
      </c>
      <c r="AC233" s="380">
        <v>0</v>
      </c>
      <c r="AD233" s="380">
        <v>0</v>
      </c>
      <c r="AE233" s="380">
        <v>277030</v>
      </c>
      <c r="AF233" s="381">
        <v>518245</v>
      </c>
      <c r="AG233" s="381">
        <v>141262</v>
      </c>
      <c r="AH233" s="381">
        <v>141262</v>
      </c>
      <c r="AI233" s="381">
        <v>141262</v>
      </c>
      <c r="AJ233" s="381">
        <v>94459</v>
      </c>
      <c r="AK233" s="381">
        <v>0</v>
      </c>
      <c r="AL233" s="381">
        <v>0</v>
      </c>
      <c r="AM233" s="380">
        <v>518245</v>
      </c>
      <c r="AN233" s="379">
        <v>350079</v>
      </c>
      <c r="AO233" s="380">
        <v>115521</v>
      </c>
      <c r="AP233" s="380">
        <v>115521</v>
      </c>
      <c r="AQ233" s="380">
        <v>59518</v>
      </c>
      <c r="AR233" s="380">
        <v>59518</v>
      </c>
      <c r="AS233" s="380">
        <v>0</v>
      </c>
      <c r="AT233" s="380">
        <v>0</v>
      </c>
      <c r="AU233" s="380">
        <v>350079</v>
      </c>
      <c r="AV233" s="381">
        <v>1990049</v>
      </c>
      <c r="AW233" s="380">
        <v>680998</v>
      </c>
      <c r="AX233" s="380">
        <v>492510</v>
      </c>
      <c r="AY233" s="380">
        <v>492510</v>
      </c>
      <c r="AZ233" s="380">
        <v>324030</v>
      </c>
      <c r="BA233" s="380">
        <v>0</v>
      </c>
      <c r="BB233" s="380">
        <v>0</v>
      </c>
      <c r="BC233" s="380">
        <v>1990049</v>
      </c>
      <c r="BD233" s="379">
        <v>46051</v>
      </c>
      <c r="BE233" s="380">
        <v>13098</v>
      </c>
      <c r="BF233" s="380">
        <v>12269</v>
      </c>
      <c r="BG233" s="380">
        <v>10342</v>
      </c>
      <c r="BH233" s="380">
        <v>10342</v>
      </c>
      <c r="BI233" s="380">
        <v>0</v>
      </c>
      <c r="BJ233" s="380">
        <v>0</v>
      </c>
      <c r="BK233" s="380">
        <v>46051</v>
      </c>
      <c r="BL233" s="381">
        <v>8187</v>
      </c>
      <c r="BM233" s="380">
        <v>2729</v>
      </c>
      <c r="BN233" s="380">
        <v>2729</v>
      </c>
      <c r="BO233" s="380">
        <v>2729</v>
      </c>
      <c r="BP233" s="380">
        <v>0</v>
      </c>
      <c r="BQ233" s="380">
        <v>0</v>
      </c>
      <c r="BR233" s="380">
        <v>0</v>
      </c>
      <c r="BS233" s="380">
        <v>8187</v>
      </c>
      <c r="BT233" s="379">
        <v>42452</v>
      </c>
      <c r="BU233" s="380">
        <v>10844</v>
      </c>
      <c r="BV233" s="380">
        <v>10844</v>
      </c>
      <c r="BW233" s="380">
        <v>10844</v>
      </c>
      <c r="BX233" s="380">
        <v>9919</v>
      </c>
      <c r="BY233" s="380">
        <v>0</v>
      </c>
      <c r="BZ233" s="380">
        <v>0</v>
      </c>
      <c r="CA233" s="380">
        <v>42452</v>
      </c>
      <c r="CB233" s="381">
        <v>12099.285594683999</v>
      </c>
      <c r="CC233" s="380">
        <v>7292</v>
      </c>
      <c r="CD233" s="380">
        <v>4808</v>
      </c>
      <c r="CE233" s="380">
        <v>0</v>
      </c>
      <c r="CF233" s="380">
        <v>0</v>
      </c>
      <c r="CG233" s="380">
        <v>0</v>
      </c>
      <c r="CH233" s="380">
        <v>0</v>
      </c>
      <c r="CI233" s="380">
        <v>12099.285594683999</v>
      </c>
    </row>
    <row r="234" spans="1:87">
      <c r="A234" s="374">
        <v>37000</v>
      </c>
      <c r="B234" s="375" t="s">
        <v>585</v>
      </c>
      <c r="C234" s="381">
        <v>-7260309</v>
      </c>
      <c r="D234" s="380">
        <v>-5005363</v>
      </c>
      <c r="E234" s="380">
        <v>-4556779</v>
      </c>
      <c r="F234" s="380">
        <v>-3093112</v>
      </c>
      <c r="G234" s="380">
        <v>0</v>
      </c>
      <c r="H234" s="380">
        <v>0</v>
      </c>
      <c r="I234" s="380">
        <v>-19915563</v>
      </c>
      <c r="J234" s="446">
        <v>38650452</v>
      </c>
      <c r="K234" s="447">
        <v>45525779</v>
      </c>
      <c r="L234" s="447">
        <v>33035176</v>
      </c>
      <c r="M234" s="447">
        <v>31815505</v>
      </c>
      <c r="N234" s="447">
        <v>47485598</v>
      </c>
      <c r="O234" s="446">
        <v>3392136.6572160004</v>
      </c>
      <c r="P234" s="447">
        <v>1970077.33</v>
      </c>
      <c r="Q234" s="447">
        <v>1422059.3272160003</v>
      </c>
      <c r="R234" s="448">
        <v>6.2899999999999998E-2</v>
      </c>
      <c r="S234" s="449">
        <v>1.6276032000000001E-3</v>
      </c>
      <c r="T234" s="450">
        <v>38650452</v>
      </c>
      <c r="U234" s="450">
        <v>31320784.260731321</v>
      </c>
      <c r="V234" s="451">
        <v>1.2340192914153272</v>
      </c>
      <c r="W234" s="451">
        <v>0.10581979340616332</v>
      </c>
      <c r="X234" s="379">
        <v>124563</v>
      </c>
      <c r="Y234" s="380">
        <v>41521</v>
      </c>
      <c r="Z234" s="380">
        <v>41521</v>
      </c>
      <c r="AA234" s="380">
        <v>41521</v>
      </c>
      <c r="AB234" s="380">
        <v>0</v>
      </c>
      <c r="AC234" s="380">
        <v>0</v>
      </c>
      <c r="AD234" s="380">
        <v>0</v>
      </c>
      <c r="AE234" s="380">
        <v>124563</v>
      </c>
      <c r="AF234" s="381">
        <v>6146858</v>
      </c>
      <c r="AG234" s="381">
        <v>2426445</v>
      </c>
      <c r="AH234" s="381">
        <v>1852245</v>
      </c>
      <c r="AI234" s="381">
        <v>934084</v>
      </c>
      <c r="AJ234" s="381">
        <v>934084</v>
      </c>
      <c r="AK234" s="381">
        <v>0</v>
      </c>
      <c r="AL234" s="381">
        <v>0</v>
      </c>
      <c r="AM234" s="380">
        <v>6146858</v>
      </c>
      <c r="AN234" s="379">
        <v>3094471</v>
      </c>
      <c r="AO234" s="380">
        <v>1021134</v>
      </c>
      <c r="AP234" s="380">
        <v>1021134</v>
      </c>
      <c r="AQ234" s="380">
        <v>526101</v>
      </c>
      <c r="AR234" s="380">
        <v>526101</v>
      </c>
      <c r="AS234" s="380">
        <v>0</v>
      </c>
      <c r="AT234" s="380">
        <v>0</v>
      </c>
      <c r="AU234" s="380">
        <v>3094471</v>
      </c>
      <c r="AV234" s="381">
        <v>17590731</v>
      </c>
      <c r="AW234" s="380">
        <v>6019582</v>
      </c>
      <c r="AX234" s="380">
        <v>4353466</v>
      </c>
      <c r="AY234" s="380">
        <v>4353466</v>
      </c>
      <c r="AZ234" s="380">
        <v>2864217</v>
      </c>
      <c r="BA234" s="380">
        <v>0</v>
      </c>
      <c r="BB234" s="380">
        <v>0</v>
      </c>
      <c r="BC234" s="380">
        <v>17590731</v>
      </c>
      <c r="BD234" s="379">
        <v>407056</v>
      </c>
      <c r="BE234" s="380">
        <v>115780</v>
      </c>
      <c r="BF234" s="380">
        <v>108452</v>
      </c>
      <c r="BG234" s="380">
        <v>91412</v>
      </c>
      <c r="BH234" s="380">
        <v>91412</v>
      </c>
      <c r="BI234" s="380">
        <v>0</v>
      </c>
      <c r="BJ234" s="380">
        <v>0</v>
      </c>
      <c r="BK234" s="380">
        <v>407056</v>
      </c>
      <c r="BL234" s="381">
        <v>72360</v>
      </c>
      <c r="BM234" s="380">
        <v>24120</v>
      </c>
      <c r="BN234" s="380">
        <v>24120</v>
      </c>
      <c r="BO234" s="380">
        <v>24120</v>
      </c>
      <c r="BP234" s="380">
        <v>0</v>
      </c>
      <c r="BQ234" s="380">
        <v>0</v>
      </c>
      <c r="BR234" s="380">
        <v>0</v>
      </c>
      <c r="BS234" s="380">
        <v>72360</v>
      </c>
      <c r="BT234" s="379">
        <v>375245</v>
      </c>
      <c r="BU234" s="380">
        <v>95856</v>
      </c>
      <c r="BV234" s="380">
        <v>95856</v>
      </c>
      <c r="BW234" s="380">
        <v>95856</v>
      </c>
      <c r="BX234" s="380">
        <v>87676</v>
      </c>
      <c r="BY234" s="380">
        <v>0</v>
      </c>
      <c r="BZ234" s="380">
        <v>0</v>
      </c>
      <c r="CA234" s="380">
        <v>375245</v>
      </c>
      <c r="CB234" s="381">
        <v>106949.78999596801</v>
      </c>
      <c r="CC234" s="380">
        <v>64454</v>
      </c>
      <c r="CD234" s="380">
        <v>42495</v>
      </c>
      <c r="CE234" s="380">
        <v>0</v>
      </c>
      <c r="CF234" s="380">
        <v>0</v>
      </c>
      <c r="CG234" s="380">
        <v>0</v>
      </c>
      <c r="CH234" s="380">
        <v>0</v>
      </c>
      <c r="CI234" s="380">
        <v>106949.78999596801</v>
      </c>
    </row>
    <row r="235" spans="1:87">
      <c r="A235" s="374">
        <v>37001</v>
      </c>
      <c r="B235" s="375" t="s">
        <v>729</v>
      </c>
      <c r="C235" s="381">
        <v>199198</v>
      </c>
      <c r="D235" s="380">
        <v>212292</v>
      </c>
      <c r="E235" s="380">
        <v>77726</v>
      </c>
      <c r="F235" s="380">
        <v>-10545</v>
      </c>
      <c r="G235" s="380">
        <v>0</v>
      </c>
      <c r="H235" s="380">
        <v>0</v>
      </c>
      <c r="I235" s="380">
        <v>478671</v>
      </c>
      <c r="J235" s="446">
        <v>4436085</v>
      </c>
      <c r="K235" s="447">
        <v>5225197</v>
      </c>
      <c r="L235" s="447">
        <v>3791595</v>
      </c>
      <c r="M235" s="447">
        <v>3651608</v>
      </c>
      <c r="N235" s="447">
        <v>5450135</v>
      </c>
      <c r="O235" s="446">
        <v>389330.698149</v>
      </c>
      <c r="P235" s="447">
        <v>211452.69</v>
      </c>
      <c r="Q235" s="447">
        <v>177878.008149</v>
      </c>
      <c r="R235" s="448">
        <v>6.2899999999999998E-2</v>
      </c>
      <c r="S235" s="449">
        <v>1.8680730000000001E-4</v>
      </c>
      <c r="T235" s="450">
        <v>4436085</v>
      </c>
      <c r="U235" s="450">
        <v>3361727.9809220987</v>
      </c>
      <c r="V235" s="451">
        <v>1.3195847567604837</v>
      </c>
      <c r="W235" s="451">
        <v>0.10581979340616332</v>
      </c>
      <c r="X235" s="379">
        <v>2073264</v>
      </c>
      <c r="Y235" s="380">
        <v>758768</v>
      </c>
      <c r="Z235" s="380">
        <v>578955</v>
      </c>
      <c r="AA235" s="380">
        <v>498285</v>
      </c>
      <c r="AB235" s="380">
        <v>237256</v>
      </c>
      <c r="AC235" s="380">
        <v>0</v>
      </c>
      <c r="AD235" s="380">
        <v>0</v>
      </c>
      <c r="AE235" s="380">
        <v>2073264</v>
      </c>
      <c r="AF235" s="381">
        <v>0</v>
      </c>
      <c r="AG235" s="381">
        <v>0</v>
      </c>
      <c r="AH235" s="381">
        <v>0</v>
      </c>
      <c r="AI235" s="381">
        <v>0</v>
      </c>
      <c r="AJ235" s="381">
        <v>0</v>
      </c>
      <c r="AK235" s="381">
        <v>0</v>
      </c>
      <c r="AL235" s="381">
        <v>0</v>
      </c>
      <c r="AM235" s="380">
        <v>0</v>
      </c>
      <c r="AN235" s="379">
        <v>355166</v>
      </c>
      <c r="AO235" s="380">
        <v>117200</v>
      </c>
      <c r="AP235" s="380">
        <v>117200</v>
      </c>
      <c r="AQ235" s="380">
        <v>60383</v>
      </c>
      <c r="AR235" s="380">
        <v>60383</v>
      </c>
      <c r="AS235" s="380">
        <v>0</v>
      </c>
      <c r="AT235" s="380">
        <v>0</v>
      </c>
      <c r="AU235" s="380">
        <v>355166</v>
      </c>
      <c r="AV235" s="381">
        <v>2018967</v>
      </c>
      <c r="AW235" s="380">
        <v>690894</v>
      </c>
      <c r="AX235" s="380">
        <v>499667</v>
      </c>
      <c r="AY235" s="380">
        <v>499667</v>
      </c>
      <c r="AZ235" s="380">
        <v>328739</v>
      </c>
      <c r="BA235" s="380">
        <v>0</v>
      </c>
      <c r="BB235" s="380">
        <v>0</v>
      </c>
      <c r="BC235" s="380">
        <v>2018967</v>
      </c>
      <c r="BD235" s="379">
        <v>46721</v>
      </c>
      <c r="BE235" s="380">
        <v>13289</v>
      </c>
      <c r="BF235" s="380">
        <v>12448</v>
      </c>
      <c r="BG235" s="380">
        <v>10492</v>
      </c>
      <c r="BH235" s="380">
        <v>10492</v>
      </c>
      <c r="BI235" s="380">
        <v>0</v>
      </c>
      <c r="BJ235" s="380">
        <v>0</v>
      </c>
      <c r="BK235" s="380">
        <v>46721</v>
      </c>
      <c r="BL235" s="381">
        <v>8304</v>
      </c>
      <c r="BM235" s="380">
        <v>2768</v>
      </c>
      <c r="BN235" s="380">
        <v>2768</v>
      </c>
      <c r="BO235" s="380">
        <v>2768</v>
      </c>
      <c r="BP235" s="380">
        <v>0</v>
      </c>
      <c r="BQ235" s="380">
        <v>0</v>
      </c>
      <c r="BR235" s="380">
        <v>0</v>
      </c>
      <c r="BS235" s="380">
        <v>8304</v>
      </c>
      <c r="BT235" s="379">
        <v>43069</v>
      </c>
      <c r="BU235" s="380">
        <v>11002</v>
      </c>
      <c r="BV235" s="380">
        <v>11002</v>
      </c>
      <c r="BW235" s="380">
        <v>11002</v>
      </c>
      <c r="BX235" s="380">
        <v>10063</v>
      </c>
      <c r="BY235" s="380">
        <v>0</v>
      </c>
      <c r="BZ235" s="380">
        <v>0</v>
      </c>
      <c r="CA235" s="380">
        <v>43069</v>
      </c>
      <c r="CB235" s="381">
        <v>12275.105814927001</v>
      </c>
      <c r="CC235" s="380">
        <v>7398</v>
      </c>
      <c r="CD235" s="380">
        <v>4877</v>
      </c>
      <c r="CE235" s="380">
        <v>0</v>
      </c>
      <c r="CF235" s="380">
        <v>0</v>
      </c>
      <c r="CG235" s="380">
        <v>0</v>
      </c>
      <c r="CH235" s="380">
        <v>0</v>
      </c>
      <c r="CI235" s="380">
        <v>12275.105814927001</v>
      </c>
    </row>
    <row r="236" spans="1:87">
      <c r="A236" s="374">
        <v>37005</v>
      </c>
      <c r="B236" s="375" t="s">
        <v>586</v>
      </c>
      <c r="C236" s="381">
        <v>-1133155</v>
      </c>
      <c r="D236" s="380">
        <v>-647673</v>
      </c>
      <c r="E236" s="380">
        <v>-674647</v>
      </c>
      <c r="F236" s="380">
        <v>-349325</v>
      </c>
      <c r="G236" s="380">
        <v>0</v>
      </c>
      <c r="H236" s="380">
        <v>0</v>
      </c>
      <c r="I236" s="380">
        <v>-2804800</v>
      </c>
      <c r="J236" s="446">
        <v>11501975</v>
      </c>
      <c r="K236" s="447">
        <v>13548002</v>
      </c>
      <c r="L236" s="447">
        <v>9830927</v>
      </c>
      <c r="M236" s="447">
        <v>9467966</v>
      </c>
      <c r="N236" s="447">
        <v>14131223</v>
      </c>
      <c r="O236" s="446">
        <v>1009464.830127</v>
      </c>
      <c r="P236" s="447">
        <v>647780.86</v>
      </c>
      <c r="Q236" s="447">
        <v>361683.97012700001</v>
      </c>
      <c r="R236" s="448">
        <v>6.2899999999999998E-2</v>
      </c>
      <c r="S236" s="449">
        <v>4.8435790000000002E-4</v>
      </c>
      <c r="T236" s="450">
        <v>11501975</v>
      </c>
      <c r="U236" s="450">
        <v>10298582.829888713</v>
      </c>
      <c r="V236" s="451">
        <v>1.1168502686232502</v>
      </c>
      <c r="W236" s="451">
        <v>0.10581979340616332</v>
      </c>
      <c r="X236" s="379">
        <v>1555229</v>
      </c>
      <c r="Y236" s="380">
        <v>430477</v>
      </c>
      <c r="Z236" s="380">
        <v>415786</v>
      </c>
      <c r="AA236" s="380">
        <v>415786</v>
      </c>
      <c r="AB236" s="380">
        <v>293180</v>
      </c>
      <c r="AC236" s="380">
        <v>0</v>
      </c>
      <c r="AD236" s="380">
        <v>0</v>
      </c>
      <c r="AE236" s="380">
        <v>1555229</v>
      </c>
      <c r="AF236" s="381">
        <v>225536</v>
      </c>
      <c r="AG236" s="381">
        <v>112768</v>
      </c>
      <c r="AH236" s="381">
        <v>112768</v>
      </c>
      <c r="AI236" s="381">
        <v>0</v>
      </c>
      <c r="AJ236" s="381">
        <v>0</v>
      </c>
      <c r="AK236" s="381">
        <v>0</v>
      </c>
      <c r="AL236" s="381">
        <v>0</v>
      </c>
      <c r="AM236" s="380">
        <v>225536</v>
      </c>
      <c r="AN236" s="379">
        <v>920883</v>
      </c>
      <c r="AO236" s="380">
        <v>303879</v>
      </c>
      <c r="AP236" s="380">
        <v>303879</v>
      </c>
      <c r="AQ236" s="380">
        <v>156562</v>
      </c>
      <c r="AR236" s="380">
        <v>156562</v>
      </c>
      <c r="AS236" s="380">
        <v>0</v>
      </c>
      <c r="AT236" s="380">
        <v>0</v>
      </c>
      <c r="AU236" s="380">
        <v>920883</v>
      </c>
      <c r="AV236" s="381">
        <v>5234820</v>
      </c>
      <c r="AW236" s="380">
        <v>1791365</v>
      </c>
      <c r="AX236" s="380">
        <v>1295546</v>
      </c>
      <c r="AY236" s="380">
        <v>1295546</v>
      </c>
      <c r="AZ236" s="380">
        <v>852361</v>
      </c>
      <c r="BA236" s="380">
        <v>0</v>
      </c>
      <c r="BB236" s="380">
        <v>0</v>
      </c>
      <c r="BC236" s="380">
        <v>5234820</v>
      </c>
      <c r="BD236" s="379">
        <v>121135</v>
      </c>
      <c r="BE236" s="380">
        <v>34455</v>
      </c>
      <c r="BF236" s="380">
        <v>32274</v>
      </c>
      <c r="BG236" s="380">
        <v>27203</v>
      </c>
      <c r="BH236" s="380">
        <v>27203</v>
      </c>
      <c r="BI236" s="380">
        <v>0</v>
      </c>
      <c r="BJ236" s="380">
        <v>0</v>
      </c>
      <c r="BK236" s="380">
        <v>121135</v>
      </c>
      <c r="BL236" s="381">
        <v>21534</v>
      </c>
      <c r="BM236" s="380">
        <v>7178</v>
      </c>
      <c r="BN236" s="380">
        <v>7178</v>
      </c>
      <c r="BO236" s="380">
        <v>7178</v>
      </c>
      <c r="BP236" s="380">
        <v>0</v>
      </c>
      <c r="BQ236" s="380">
        <v>0</v>
      </c>
      <c r="BR236" s="380">
        <v>0</v>
      </c>
      <c r="BS236" s="380">
        <v>21534</v>
      </c>
      <c r="BT236" s="379">
        <v>111669</v>
      </c>
      <c r="BU236" s="380">
        <v>28526</v>
      </c>
      <c r="BV236" s="380">
        <v>28526</v>
      </c>
      <c r="BW236" s="380">
        <v>28526</v>
      </c>
      <c r="BX236" s="380">
        <v>26091</v>
      </c>
      <c r="BY236" s="380">
        <v>0</v>
      </c>
      <c r="BZ236" s="380">
        <v>0</v>
      </c>
      <c r="CA236" s="380">
        <v>111669</v>
      </c>
      <c r="CB236" s="381">
        <v>31827.152765421</v>
      </c>
      <c r="CC236" s="380">
        <v>19181</v>
      </c>
      <c r="CD236" s="380">
        <v>12646</v>
      </c>
      <c r="CE236" s="380">
        <v>0</v>
      </c>
      <c r="CF236" s="380">
        <v>0</v>
      </c>
      <c r="CG236" s="380">
        <v>0</v>
      </c>
      <c r="CH236" s="380">
        <v>0</v>
      </c>
      <c r="CI236" s="380">
        <v>31827.152765421</v>
      </c>
    </row>
    <row r="237" spans="1:87">
      <c r="A237" s="374">
        <v>37100</v>
      </c>
      <c r="B237" s="375" t="s">
        <v>587</v>
      </c>
      <c r="C237" s="381">
        <v>-8515722</v>
      </c>
      <c r="D237" s="380">
        <v>-5159247</v>
      </c>
      <c r="E237" s="380">
        <v>-6225236</v>
      </c>
      <c r="F237" s="380">
        <v>-3804055</v>
      </c>
      <c r="G237" s="380">
        <v>0</v>
      </c>
      <c r="H237" s="380">
        <v>0</v>
      </c>
      <c r="I237" s="380">
        <v>-23704260</v>
      </c>
      <c r="J237" s="446">
        <v>72163128</v>
      </c>
      <c r="K237" s="447">
        <v>84999850</v>
      </c>
      <c r="L237" s="447">
        <v>61679010</v>
      </c>
      <c r="M237" s="447">
        <v>59401798</v>
      </c>
      <c r="N237" s="447">
        <v>88658970</v>
      </c>
      <c r="O237" s="446">
        <v>6333359.075739</v>
      </c>
      <c r="P237" s="447">
        <v>3631164.7300000004</v>
      </c>
      <c r="Q237" s="447">
        <v>2702194.3457389995</v>
      </c>
      <c r="R237" s="448">
        <v>6.2899999999999998E-2</v>
      </c>
      <c r="S237" s="449">
        <v>3.0388503000000002E-3</v>
      </c>
      <c r="T237" s="450">
        <v>72163128</v>
      </c>
      <c r="U237" s="450">
        <v>57729168.998410188</v>
      </c>
      <c r="V237" s="451">
        <v>1.2500288719206631</v>
      </c>
      <c r="W237" s="451">
        <v>0.10581979340616332</v>
      </c>
      <c r="X237" s="379">
        <v>3149509</v>
      </c>
      <c r="Y237" s="380">
        <v>979282</v>
      </c>
      <c r="Z237" s="380">
        <v>979282</v>
      </c>
      <c r="AA237" s="380">
        <v>790028</v>
      </c>
      <c r="AB237" s="380">
        <v>400917</v>
      </c>
      <c r="AC237" s="380">
        <v>0</v>
      </c>
      <c r="AD237" s="380">
        <v>0</v>
      </c>
      <c r="AE237" s="380">
        <v>3149509</v>
      </c>
      <c r="AF237" s="381">
        <v>914054</v>
      </c>
      <c r="AG237" s="381">
        <v>392315</v>
      </c>
      <c r="AH237" s="381">
        <v>173913</v>
      </c>
      <c r="AI237" s="381">
        <v>173913</v>
      </c>
      <c r="AJ237" s="381">
        <v>173913</v>
      </c>
      <c r="AK237" s="381">
        <v>0</v>
      </c>
      <c r="AL237" s="381">
        <v>0</v>
      </c>
      <c r="AM237" s="380">
        <v>914054</v>
      </c>
      <c r="AN237" s="379">
        <v>5777596</v>
      </c>
      <c r="AO237" s="380">
        <v>1906530</v>
      </c>
      <c r="AP237" s="380">
        <v>1906530</v>
      </c>
      <c r="AQ237" s="380">
        <v>982268</v>
      </c>
      <c r="AR237" s="380">
        <v>982268</v>
      </c>
      <c r="AS237" s="380">
        <v>0</v>
      </c>
      <c r="AT237" s="380">
        <v>0</v>
      </c>
      <c r="AU237" s="380">
        <v>5777596</v>
      </c>
      <c r="AV237" s="381">
        <v>32843139</v>
      </c>
      <c r="AW237" s="380">
        <v>11238985</v>
      </c>
      <c r="AX237" s="380">
        <v>8128229</v>
      </c>
      <c r="AY237" s="380">
        <v>8128229</v>
      </c>
      <c r="AZ237" s="380">
        <v>5347696</v>
      </c>
      <c r="BA237" s="380">
        <v>0</v>
      </c>
      <c r="BB237" s="380">
        <v>0</v>
      </c>
      <c r="BC237" s="380">
        <v>32843139</v>
      </c>
      <c r="BD237" s="379">
        <v>760003</v>
      </c>
      <c r="BE237" s="380">
        <v>216170</v>
      </c>
      <c r="BF237" s="380">
        <v>202487</v>
      </c>
      <c r="BG237" s="380">
        <v>170673</v>
      </c>
      <c r="BH237" s="380">
        <v>170673</v>
      </c>
      <c r="BI237" s="380">
        <v>0</v>
      </c>
      <c r="BJ237" s="380">
        <v>0</v>
      </c>
      <c r="BK237" s="380">
        <v>760003</v>
      </c>
      <c r="BL237" s="381">
        <v>135102</v>
      </c>
      <c r="BM237" s="380">
        <v>45034</v>
      </c>
      <c r="BN237" s="380">
        <v>45034</v>
      </c>
      <c r="BO237" s="380">
        <v>45034</v>
      </c>
      <c r="BP237" s="380">
        <v>0</v>
      </c>
      <c r="BQ237" s="380">
        <v>0</v>
      </c>
      <c r="BR237" s="380">
        <v>0</v>
      </c>
      <c r="BS237" s="380">
        <v>135102</v>
      </c>
      <c r="BT237" s="379">
        <v>700609</v>
      </c>
      <c r="BU237" s="380">
        <v>178971</v>
      </c>
      <c r="BV237" s="380">
        <v>178971</v>
      </c>
      <c r="BW237" s="380">
        <v>178971</v>
      </c>
      <c r="BX237" s="380">
        <v>163697</v>
      </c>
      <c r="BY237" s="380">
        <v>0</v>
      </c>
      <c r="BZ237" s="380">
        <v>0</v>
      </c>
      <c r="CA237" s="380">
        <v>700609</v>
      </c>
      <c r="CB237" s="381">
        <v>199682.82282449701</v>
      </c>
      <c r="CC237" s="380">
        <v>120341</v>
      </c>
      <c r="CD237" s="380">
        <v>79342</v>
      </c>
      <c r="CE237" s="380">
        <v>0</v>
      </c>
      <c r="CF237" s="380">
        <v>0</v>
      </c>
      <c r="CG237" s="380">
        <v>0</v>
      </c>
      <c r="CH237" s="380">
        <v>0</v>
      </c>
      <c r="CI237" s="380">
        <v>199682.82282449701</v>
      </c>
    </row>
    <row r="238" spans="1:87">
      <c r="A238" s="374">
        <v>37200</v>
      </c>
      <c r="B238" s="375" t="s">
        <v>588</v>
      </c>
      <c r="C238" s="381">
        <v>-2154975</v>
      </c>
      <c r="D238" s="380">
        <v>-1335171</v>
      </c>
      <c r="E238" s="380">
        <v>-1404725</v>
      </c>
      <c r="F238" s="380">
        <v>-822887</v>
      </c>
      <c r="G238" s="380">
        <v>0</v>
      </c>
      <c r="H238" s="380">
        <v>0</v>
      </c>
      <c r="I238" s="380">
        <v>-5717758</v>
      </c>
      <c r="J238" s="446">
        <v>14346599</v>
      </c>
      <c r="K238" s="447">
        <v>16898640</v>
      </c>
      <c r="L238" s="447">
        <v>12262274</v>
      </c>
      <c r="M238" s="447">
        <v>11809546</v>
      </c>
      <c r="N238" s="447">
        <v>17626102</v>
      </c>
      <c r="O238" s="446">
        <v>1259121.720762</v>
      </c>
      <c r="P238" s="447">
        <v>779325.45</v>
      </c>
      <c r="Q238" s="447">
        <v>479796.270762</v>
      </c>
      <c r="R238" s="448">
        <v>6.2899999999999998E-2</v>
      </c>
      <c r="S238" s="449">
        <v>6.041474E-4</v>
      </c>
      <c r="T238" s="450">
        <v>14346599</v>
      </c>
      <c r="U238" s="450">
        <v>12389911.764705881</v>
      </c>
      <c r="V238" s="451">
        <v>1.1579258409949271</v>
      </c>
      <c r="W238" s="451">
        <v>0.10581979340616332</v>
      </c>
      <c r="X238" s="379">
        <v>1364044</v>
      </c>
      <c r="Y238" s="380">
        <v>341011</v>
      </c>
      <c r="Z238" s="380">
        <v>341011</v>
      </c>
      <c r="AA238" s="380">
        <v>341011</v>
      </c>
      <c r="AB238" s="380">
        <v>341011</v>
      </c>
      <c r="AC238" s="380">
        <v>0</v>
      </c>
      <c r="AD238" s="380">
        <v>0</v>
      </c>
      <c r="AE238" s="380">
        <v>1364044</v>
      </c>
      <c r="AF238" s="381">
        <v>1924782</v>
      </c>
      <c r="AG238" s="381">
        <v>686300</v>
      </c>
      <c r="AH238" s="381">
        <v>490369</v>
      </c>
      <c r="AI238" s="381">
        <v>385621</v>
      </c>
      <c r="AJ238" s="381">
        <v>362492</v>
      </c>
      <c r="AK238" s="381">
        <v>0</v>
      </c>
      <c r="AL238" s="381">
        <v>0</v>
      </c>
      <c r="AM238" s="380">
        <v>1924782</v>
      </c>
      <c r="AN238" s="379">
        <v>1148632</v>
      </c>
      <c r="AO238" s="380">
        <v>379033</v>
      </c>
      <c r="AP238" s="380">
        <v>379033</v>
      </c>
      <c r="AQ238" s="380">
        <v>195283</v>
      </c>
      <c r="AR238" s="380">
        <v>195283</v>
      </c>
      <c r="AS238" s="380">
        <v>0</v>
      </c>
      <c r="AT238" s="380">
        <v>0</v>
      </c>
      <c r="AU238" s="380">
        <v>1148632</v>
      </c>
      <c r="AV238" s="381">
        <v>6529475</v>
      </c>
      <c r="AW238" s="380">
        <v>2234399</v>
      </c>
      <c r="AX238" s="380">
        <v>1615956</v>
      </c>
      <c r="AY238" s="380">
        <v>1615956</v>
      </c>
      <c r="AZ238" s="380">
        <v>1063164</v>
      </c>
      <c r="BA238" s="380">
        <v>0</v>
      </c>
      <c r="BB238" s="380">
        <v>0</v>
      </c>
      <c r="BC238" s="380">
        <v>6529475</v>
      </c>
      <c r="BD238" s="379">
        <v>151094</v>
      </c>
      <c r="BE238" s="380">
        <v>42976</v>
      </c>
      <c r="BF238" s="380">
        <v>40256</v>
      </c>
      <c r="BG238" s="380">
        <v>33931</v>
      </c>
      <c r="BH238" s="380">
        <v>33931</v>
      </c>
      <c r="BI238" s="380">
        <v>0</v>
      </c>
      <c r="BJ238" s="380">
        <v>0</v>
      </c>
      <c r="BK238" s="380">
        <v>151094</v>
      </c>
      <c r="BL238" s="381">
        <v>26859</v>
      </c>
      <c r="BM238" s="380">
        <v>8953</v>
      </c>
      <c r="BN238" s="380">
        <v>8953</v>
      </c>
      <c r="BO238" s="380">
        <v>8953</v>
      </c>
      <c r="BP238" s="380">
        <v>0</v>
      </c>
      <c r="BQ238" s="380">
        <v>0</v>
      </c>
      <c r="BR238" s="380">
        <v>0</v>
      </c>
      <c r="BS238" s="380">
        <v>26859</v>
      </c>
      <c r="BT238" s="379">
        <v>139287</v>
      </c>
      <c r="BU238" s="380">
        <v>35581</v>
      </c>
      <c r="BV238" s="380">
        <v>35581</v>
      </c>
      <c r="BW238" s="380">
        <v>35581</v>
      </c>
      <c r="BX238" s="380">
        <v>32544</v>
      </c>
      <c r="BY238" s="380">
        <v>0</v>
      </c>
      <c r="BZ238" s="380">
        <v>0</v>
      </c>
      <c r="CA238" s="380">
        <v>139287</v>
      </c>
      <c r="CB238" s="381">
        <v>39698.519612525997</v>
      </c>
      <c r="CC238" s="380">
        <v>23925</v>
      </c>
      <c r="CD238" s="380">
        <v>15774</v>
      </c>
      <c r="CE238" s="380">
        <v>0</v>
      </c>
      <c r="CF238" s="380">
        <v>0</v>
      </c>
      <c r="CG238" s="380">
        <v>0</v>
      </c>
      <c r="CH238" s="380">
        <v>0</v>
      </c>
      <c r="CI238" s="380">
        <v>39698.519612525997</v>
      </c>
    </row>
    <row r="239" spans="1:87">
      <c r="A239" s="374">
        <v>37300</v>
      </c>
      <c r="B239" s="375" t="s">
        <v>589</v>
      </c>
      <c r="C239" s="381">
        <v>-5983169</v>
      </c>
      <c r="D239" s="380">
        <v>-4244823</v>
      </c>
      <c r="E239" s="380">
        <v>-4249694</v>
      </c>
      <c r="F239" s="380">
        <v>-2161561</v>
      </c>
      <c r="G239" s="380">
        <v>0</v>
      </c>
      <c r="H239" s="380">
        <v>0</v>
      </c>
      <c r="I239" s="380">
        <v>-16639247</v>
      </c>
      <c r="J239" s="446">
        <v>36877538</v>
      </c>
      <c r="K239" s="447">
        <v>43437491</v>
      </c>
      <c r="L239" s="447">
        <v>31519837</v>
      </c>
      <c r="M239" s="447">
        <v>30356113</v>
      </c>
      <c r="N239" s="447">
        <v>45307412</v>
      </c>
      <c r="O239" s="446">
        <v>3236537.8039589999</v>
      </c>
      <c r="P239" s="447">
        <v>1898678.28</v>
      </c>
      <c r="Q239" s="447">
        <v>1337859.5239589999</v>
      </c>
      <c r="R239" s="448">
        <v>6.2899999999999998E-2</v>
      </c>
      <c r="S239" s="449">
        <v>1.5529443E-3</v>
      </c>
      <c r="T239" s="450">
        <v>36877538</v>
      </c>
      <c r="U239" s="450">
        <v>30185664.228934817</v>
      </c>
      <c r="V239" s="451">
        <v>1.2216904594284399</v>
      </c>
      <c r="W239" s="451">
        <v>0.10581979340616332</v>
      </c>
      <c r="X239" s="379">
        <v>1600680</v>
      </c>
      <c r="Y239" s="380">
        <v>400170</v>
      </c>
      <c r="Z239" s="380">
        <v>400170</v>
      </c>
      <c r="AA239" s="380">
        <v>400170</v>
      </c>
      <c r="AB239" s="380">
        <v>400170</v>
      </c>
      <c r="AC239" s="380">
        <v>0</v>
      </c>
      <c r="AD239" s="380">
        <v>0</v>
      </c>
      <c r="AE239" s="380">
        <v>1600680</v>
      </c>
      <c r="AF239" s="381">
        <v>4983949</v>
      </c>
      <c r="AG239" s="381">
        <v>1731590</v>
      </c>
      <c r="AH239" s="381">
        <v>1596894</v>
      </c>
      <c r="AI239" s="381">
        <v>1153727</v>
      </c>
      <c r="AJ239" s="381">
        <v>501738</v>
      </c>
      <c r="AK239" s="381">
        <v>0</v>
      </c>
      <c r="AL239" s="381">
        <v>0</v>
      </c>
      <c r="AM239" s="380">
        <v>4983949</v>
      </c>
      <c r="AN239" s="379">
        <v>2952526</v>
      </c>
      <c r="AO239" s="380">
        <v>974294</v>
      </c>
      <c r="AP239" s="380">
        <v>974294</v>
      </c>
      <c r="AQ239" s="380">
        <v>501969</v>
      </c>
      <c r="AR239" s="380">
        <v>501969</v>
      </c>
      <c r="AS239" s="380">
        <v>0</v>
      </c>
      <c r="AT239" s="380">
        <v>0</v>
      </c>
      <c r="AU239" s="380">
        <v>2952526</v>
      </c>
      <c r="AV239" s="381">
        <v>16783836</v>
      </c>
      <c r="AW239" s="380">
        <v>5743461</v>
      </c>
      <c r="AX239" s="380">
        <v>4153770</v>
      </c>
      <c r="AY239" s="380">
        <v>4153770</v>
      </c>
      <c r="AZ239" s="380">
        <v>2732834</v>
      </c>
      <c r="BA239" s="380">
        <v>0</v>
      </c>
      <c r="BB239" s="380">
        <v>0</v>
      </c>
      <c r="BC239" s="380">
        <v>16783836</v>
      </c>
      <c r="BD239" s="379">
        <v>388384</v>
      </c>
      <c r="BE239" s="380">
        <v>110469</v>
      </c>
      <c r="BF239" s="380">
        <v>103477</v>
      </c>
      <c r="BG239" s="380">
        <v>87219</v>
      </c>
      <c r="BH239" s="380">
        <v>87219</v>
      </c>
      <c r="BI239" s="380">
        <v>0</v>
      </c>
      <c r="BJ239" s="380">
        <v>0</v>
      </c>
      <c r="BK239" s="380">
        <v>388384</v>
      </c>
      <c r="BL239" s="381">
        <v>69042</v>
      </c>
      <c r="BM239" s="380">
        <v>23014</v>
      </c>
      <c r="BN239" s="380">
        <v>23014</v>
      </c>
      <c r="BO239" s="380">
        <v>23014</v>
      </c>
      <c r="BP239" s="380">
        <v>0</v>
      </c>
      <c r="BQ239" s="380">
        <v>0</v>
      </c>
      <c r="BR239" s="380">
        <v>0</v>
      </c>
      <c r="BS239" s="380">
        <v>69042</v>
      </c>
      <c r="BT239" s="379">
        <v>358032</v>
      </c>
      <c r="BU239" s="380">
        <v>91459</v>
      </c>
      <c r="BV239" s="380">
        <v>91459</v>
      </c>
      <c r="BW239" s="380">
        <v>91459</v>
      </c>
      <c r="BX239" s="380">
        <v>83654</v>
      </c>
      <c r="BY239" s="380">
        <v>0</v>
      </c>
      <c r="BZ239" s="380">
        <v>0</v>
      </c>
      <c r="CA239" s="380">
        <v>358032</v>
      </c>
      <c r="CB239" s="381">
        <v>102043.95442355701</v>
      </c>
      <c r="CC239" s="380">
        <v>61498</v>
      </c>
      <c r="CD239" s="380">
        <v>40546</v>
      </c>
      <c r="CE239" s="380">
        <v>0</v>
      </c>
      <c r="CF239" s="380">
        <v>0</v>
      </c>
      <c r="CG239" s="380">
        <v>0</v>
      </c>
      <c r="CH239" s="380">
        <v>0</v>
      </c>
      <c r="CI239" s="380">
        <v>102043.95442355701</v>
      </c>
    </row>
    <row r="240" spans="1:87">
      <c r="A240" s="374">
        <v>37301</v>
      </c>
      <c r="B240" s="375" t="s">
        <v>590</v>
      </c>
      <c r="C240" s="381">
        <v>-681781</v>
      </c>
      <c r="D240" s="380">
        <v>-439073</v>
      </c>
      <c r="E240" s="380">
        <v>-499977</v>
      </c>
      <c r="F240" s="380">
        <v>-317174</v>
      </c>
      <c r="G240" s="380">
        <v>0</v>
      </c>
      <c r="H240" s="380">
        <v>0</v>
      </c>
      <c r="I240" s="380">
        <v>-1938005</v>
      </c>
      <c r="J240" s="446">
        <v>4222943</v>
      </c>
      <c r="K240" s="447">
        <v>4974140</v>
      </c>
      <c r="L240" s="447">
        <v>3609419</v>
      </c>
      <c r="M240" s="447">
        <v>3476158</v>
      </c>
      <c r="N240" s="447">
        <v>5188270</v>
      </c>
      <c r="O240" s="446">
        <v>370624.38092100003</v>
      </c>
      <c r="P240" s="447">
        <v>205290.77</v>
      </c>
      <c r="Q240" s="447">
        <v>165333.61092100004</v>
      </c>
      <c r="R240" s="448">
        <v>6.2899999999999998E-2</v>
      </c>
      <c r="S240" s="449">
        <v>1.7783170000000001E-4</v>
      </c>
      <c r="T240" s="450">
        <v>4222943</v>
      </c>
      <c r="U240" s="450">
        <v>3263764.228934817</v>
      </c>
      <c r="V240" s="451">
        <v>1.2938872736460583</v>
      </c>
      <c r="W240" s="451">
        <v>0.10581979340616332</v>
      </c>
      <c r="X240" s="379">
        <v>19196</v>
      </c>
      <c r="Y240" s="380">
        <v>9598</v>
      </c>
      <c r="Z240" s="380">
        <v>9598</v>
      </c>
      <c r="AA240" s="380">
        <v>0</v>
      </c>
      <c r="AB240" s="380">
        <v>0</v>
      </c>
      <c r="AC240" s="380">
        <v>0</v>
      </c>
      <c r="AD240" s="380">
        <v>0</v>
      </c>
      <c r="AE240" s="380">
        <v>19196</v>
      </c>
      <c r="AF240" s="381">
        <v>439224</v>
      </c>
      <c r="AG240" s="381">
        <v>158695</v>
      </c>
      <c r="AH240" s="381">
        <v>99625</v>
      </c>
      <c r="AI240" s="381">
        <v>99625</v>
      </c>
      <c r="AJ240" s="381">
        <v>81279</v>
      </c>
      <c r="AK240" s="381">
        <v>0</v>
      </c>
      <c r="AL240" s="381">
        <v>0</v>
      </c>
      <c r="AM240" s="380">
        <v>439224</v>
      </c>
      <c r="AN240" s="379">
        <v>338101</v>
      </c>
      <c r="AO240" s="380">
        <v>111569</v>
      </c>
      <c r="AP240" s="380">
        <v>111569</v>
      </c>
      <c r="AQ240" s="380">
        <v>57482</v>
      </c>
      <c r="AR240" s="380">
        <v>57482</v>
      </c>
      <c r="AS240" s="380">
        <v>0</v>
      </c>
      <c r="AT240" s="380">
        <v>0</v>
      </c>
      <c r="AU240" s="380">
        <v>338101</v>
      </c>
      <c r="AV240" s="381">
        <v>1921961</v>
      </c>
      <c r="AW240" s="380">
        <v>657699</v>
      </c>
      <c r="AX240" s="380">
        <v>475659</v>
      </c>
      <c r="AY240" s="380">
        <v>475659</v>
      </c>
      <c r="AZ240" s="380">
        <v>312944</v>
      </c>
      <c r="BA240" s="380">
        <v>0</v>
      </c>
      <c r="BB240" s="380">
        <v>0</v>
      </c>
      <c r="BC240" s="380">
        <v>1921961</v>
      </c>
      <c r="BD240" s="379">
        <v>44475</v>
      </c>
      <c r="BE240" s="380">
        <v>12650</v>
      </c>
      <c r="BF240" s="380">
        <v>11849</v>
      </c>
      <c r="BG240" s="380">
        <v>9988</v>
      </c>
      <c r="BH240" s="380">
        <v>9988</v>
      </c>
      <c r="BI240" s="380">
        <v>0</v>
      </c>
      <c r="BJ240" s="380">
        <v>0</v>
      </c>
      <c r="BK240" s="380">
        <v>44475</v>
      </c>
      <c r="BL240" s="381">
        <v>7905</v>
      </c>
      <c r="BM240" s="380">
        <v>2635</v>
      </c>
      <c r="BN240" s="380">
        <v>2635</v>
      </c>
      <c r="BO240" s="380">
        <v>2635</v>
      </c>
      <c r="BP240" s="380">
        <v>0</v>
      </c>
      <c r="BQ240" s="380">
        <v>0</v>
      </c>
      <c r="BR240" s="380">
        <v>0</v>
      </c>
      <c r="BS240" s="380">
        <v>7905</v>
      </c>
      <c r="BT240" s="379">
        <v>40999</v>
      </c>
      <c r="BU240" s="380">
        <v>10473</v>
      </c>
      <c r="BV240" s="380">
        <v>10473</v>
      </c>
      <c r="BW240" s="380">
        <v>10473</v>
      </c>
      <c r="BX240" s="380">
        <v>9579</v>
      </c>
      <c r="BY240" s="380">
        <v>0</v>
      </c>
      <c r="BZ240" s="380">
        <v>0</v>
      </c>
      <c r="CA240" s="380">
        <v>40999</v>
      </c>
      <c r="CB240" s="381">
        <v>11685.319228683</v>
      </c>
      <c r="CC240" s="380">
        <v>7042</v>
      </c>
      <c r="CD240" s="380">
        <v>4643</v>
      </c>
      <c r="CE240" s="380">
        <v>0</v>
      </c>
      <c r="CF240" s="380">
        <v>0</v>
      </c>
      <c r="CG240" s="380">
        <v>0</v>
      </c>
      <c r="CH240" s="380">
        <v>0</v>
      </c>
      <c r="CI240" s="380">
        <v>11685.319228683</v>
      </c>
    </row>
    <row r="241" spans="1:87">
      <c r="A241" s="374">
        <v>37305</v>
      </c>
      <c r="B241" s="375" t="s">
        <v>591</v>
      </c>
      <c r="C241" s="381">
        <v>-1378918</v>
      </c>
      <c r="D241" s="380">
        <v>-958309</v>
      </c>
      <c r="E241" s="380">
        <v>-990386</v>
      </c>
      <c r="F241" s="380">
        <v>-469093</v>
      </c>
      <c r="G241" s="380">
        <v>0</v>
      </c>
      <c r="H241" s="380">
        <v>0</v>
      </c>
      <c r="I241" s="380">
        <v>-3796706</v>
      </c>
      <c r="J241" s="446">
        <v>8695712</v>
      </c>
      <c r="K241" s="447">
        <v>10242547</v>
      </c>
      <c r="L241" s="447">
        <v>7432368</v>
      </c>
      <c r="M241" s="447">
        <v>7157962</v>
      </c>
      <c r="N241" s="447">
        <v>10683474</v>
      </c>
      <c r="O241" s="446">
        <v>763174.64309400006</v>
      </c>
      <c r="P241" s="447">
        <v>515369.85</v>
      </c>
      <c r="Q241" s="447">
        <v>247804.79309400008</v>
      </c>
      <c r="R241" s="448">
        <v>6.2899999999999998E-2</v>
      </c>
      <c r="S241" s="449">
        <v>3.6618380000000002E-4</v>
      </c>
      <c r="T241" s="450">
        <v>8695712</v>
      </c>
      <c r="U241" s="450">
        <v>8193479.3322734497</v>
      </c>
      <c r="V241" s="451">
        <v>1.0612966295952315</v>
      </c>
      <c r="W241" s="451">
        <v>0.10581979340616332</v>
      </c>
      <c r="X241" s="379">
        <v>229148</v>
      </c>
      <c r="Y241" s="380">
        <v>57287</v>
      </c>
      <c r="Z241" s="380">
        <v>57287</v>
      </c>
      <c r="AA241" s="380">
        <v>57287</v>
      </c>
      <c r="AB241" s="380">
        <v>57287</v>
      </c>
      <c r="AC241" s="380">
        <v>0</v>
      </c>
      <c r="AD241" s="380">
        <v>0</v>
      </c>
      <c r="AE241" s="380">
        <v>229148</v>
      </c>
      <c r="AF241" s="381">
        <v>900098</v>
      </c>
      <c r="AG241" s="381">
        <v>339324</v>
      </c>
      <c r="AH241" s="381">
        <v>296855</v>
      </c>
      <c r="AI241" s="381">
        <v>223285</v>
      </c>
      <c r="AJ241" s="381">
        <v>40634</v>
      </c>
      <c r="AK241" s="381">
        <v>0</v>
      </c>
      <c r="AL241" s="381">
        <v>0</v>
      </c>
      <c r="AM241" s="380">
        <v>900098</v>
      </c>
      <c r="AN241" s="379">
        <v>696205</v>
      </c>
      <c r="AO241" s="380">
        <v>229738</v>
      </c>
      <c r="AP241" s="380">
        <v>229738</v>
      </c>
      <c r="AQ241" s="380">
        <v>118364</v>
      </c>
      <c r="AR241" s="380">
        <v>118364</v>
      </c>
      <c r="AS241" s="380">
        <v>0</v>
      </c>
      <c r="AT241" s="380">
        <v>0</v>
      </c>
      <c r="AU241" s="380">
        <v>696205</v>
      </c>
      <c r="AV241" s="381">
        <v>3957623</v>
      </c>
      <c r="AW241" s="380">
        <v>1354306</v>
      </c>
      <c r="AX241" s="380">
        <v>979458</v>
      </c>
      <c r="AY241" s="380">
        <v>979458</v>
      </c>
      <c r="AZ241" s="380">
        <v>644402</v>
      </c>
      <c r="BA241" s="380">
        <v>0</v>
      </c>
      <c r="BB241" s="380">
        <v>0</v>
      </c>
      <c r="BC241" s="380">
        <v>3957623</v>
      </c>
      <c r="BD241" s="379">
        <v>91581</v>
      </c>
      <c r="BE241" s="380">
        <v>26049</v>
      </c>
      <c r="BF241" s="380">
        <v>24400</v>
      </c>
      <c r="BG241" s="380">
        <v>20566</v>
      </c>
      <c r="BH241" s="380">
        <v>20566</v>
      </c>
      <c r="BI241" s="380">
        <v>0</v>
      </c>
      <c r="BJ241" s="380">
        <v>0</v>
      </c>
      <c r="BK241" s="380">
        <v>91581</v>
      </c>
      <c r="BL241" s="381">
        <v>16281</v>
      </c>
      <c r="BM241" s="380">
        <v>5427</v>
      </c>
      <c r="BN241" s="380">
        <v>5427</v>
      </c>
      <c r="BO241" s="380">
        <v>5427</v>
      </c>
      <c r="BP241" s="380">
        <v>0</v>
      </c>
      <c r="BQ241" s="380">
        <v>0</v>
      </c>
      <c r="BR241" s="380">
        <v>0</v>
      </c>
      <c r="BS241" s="380">
        <v>16281</v>
      </c>
      <c r="BT241" s="379">
        <v>84424</v>
      </c>
      <c r="BU241" s="380">
        <v>21566</v>
      </c>
      <c r="BV241" s="380">
        <v>21566</v>
      </c>
      <c r="BW241" s="380">
        <v>21566</v>
      </c>
      <c r="BX241" s="380">
        <v>19726</v>
      </c>
      <c r="BY241" s="380">
        <v>0</v>
      </c>
      <c r="BZ241" s="380">
        <v>0</v>
      </c>
      <c r="CA241" s="380">
        <v>84424</v>
      </c>
      <c r="CB241" s="381">
        <v>24061.933836161999</v>
      </c>
      <c r="CC241" s="380">
        <v>14501</v>
      </c>
      <c r="CD241" s="380">
        <v>9561</v>
      </c>
      <c r="CE241" s="380">
        <v>0</v>
      </c>
      <c r="CF241" s="380">
        <v>0</v>
      </c>
      <c r="CG241" s="380">
        <v>0</v>
      </c>
      <c r="CH241" s="380">
        <v>0</v>
      </c>
      <c r="CI241" s="380">
        <v>24061.933836161999</v>
      </c>
    </row>
    <row r="242" spans="1:87">
      <c r="A242" s="374">
        <v>37400</v>
      </c>
      <c r="B242" s="375" t="s">
        <v>592</v>
      </c>
      <c r="C242" s="381">
        <v>-25201225</v>
      </c>
      <c r="D242" s="380">
        <v>-15135328</v>
      </c>
      <c r="E242" s="380">
        <v>-17482668</v>
      </c>
      <c r="F242" s="380">
        <v>-9838270</v>
      </c>
      <c r="G242" s="380">
        <v>0</v>
      </c>
      <c r="H242" s="380">
        <v>0</v>
      </c>
      <c r="I242" s="380">
        <v>-67657491</v>
      </c>
      <c r="J242" s="446">
        <v>196154431</v>
      </c>
      <c r="K242" s="447">
        <v>231047320</v>
      </c>
      <c r="L242" s="447">
        <v>167656414</v>
      </c>
      <c r="M242" s="447">
        <v>161466476</v>
      </c>
      <c r="N242" s="447">
        <v>240993572</v>
      </c>
      <c r="O242" s="446">
        <v>17215390.857356999</v>
      </c>
      <c r="P242" s="447">
        <v>9325808.2400000002</v>
      </c>
      <c r="Q242" s="447">
        <v>7889582.6173569988</v>
      </c>
      <c r="R242" s="448">
        <v>6.2899999999999998E-2</v>
      </c>
      <c r="S242" s="449">
        <v>8.2602288999999995E-3</v>
      </c>
      <c r="T242" s="450">
        <v>196154431</v>
      </c>
      <c r="U242" s="450">
        <v>148264041.97138315</v>
      </c>
      <c r="V242" s="451">
        <v>1.3230074426128238</v>
      </c>
      <c r="W242" s="451">
        <v>0.10581979340616332</v>
      </c>
      <c r="X242" s="379">
        <v>12229012</v>
      </c>
      <c r="Y242" s="380">
        <v>3057253</v>
      </c>
      <c r="Z242" s="380">
        <v>3057253</v>
      </c>
      <c r="AA242" s="380">
        <v>3057253</v>
      </c>
      <c r="AB242" s="380">
        <v>3057253</v>
      </c>
      <c r="AC242" s="380">
        <v>0</v>
      </c>
      <c r="AD242" s="380">
        <v>0</v>
      </c>
      <c r="AE242" s="380">
        <v>12229012</v>
      </c>
      <c r="AF242" s="381">
        <v>9376946</v>
      </c>
      <c r="AG242" s="381">
        <v>3515470</v>
      </c>
      <c r="AH242" s="381">
        <v>1979509</v>
      </c>
      <c r="AI242" s="381">
        <v>1943702</v>
      </c>
      <c r="AJ242" s="381">
        <v>1938265</v>
      </c>
      <c r="AK242" s="381">
        <v>0</v>
      </c>
      <c r="AL242" s="381">
        <v>0</v>
      </c>
      <c r="AM242" s="380">
        <v>9376946</v>
      </c>
      <c r="AN242" s="379">
        <v>15704711</v>
      </c>
      <c r="AO242" s="380">
        <v>5182347</v>
      </c>
      <c r="AP242" s="380">
        <v>5182347</v>
      </c>
      <c r="AQ242" s="380">
        <v>2670009</v>
      </c>
      <c r="AR242" s="380">
        <v>2670009</v>
      </c>
      <c r="AS242" s="380">
        <v>0</v>
      </c>
      <c r="AT242" s="380">
        <v>0</v>
      </c>
      <c r="AU242" s="380">
        <v>15704711</v>
      </c>
      <c r="AV242" s="381">
        <v>89274500</v>
      </c>
      <c r="AW242" s="380">
        <v>30549904</v>
      </c>
      <c r="AX242" s="380">
        <v>22094221</v>
      </c>
      <c r="AY242" s="380">
        <v>22094221</v>
      </c>
      <c r="AZ242" s="380">
        <v>14536154</v>
      </c>
      <c r="BA242" s="380">
        <v>0</v>
      </c>
      <c r="BB242" s="380">
        <v>0</v>
      </c>
      <c r="BC242" s="380">
        <v>89274500</v>
      </c>
      <c r="BD242" s="379">
        <v>2065847</v>
      </c>
      <c r="BE242" s="380">
        <v>587594</v>
      </c>
      <c r="BF242" s="380">
        <v>550403</v>
      </c>
      <c r="BG242" s="380">
        <v>463925</v>
      </c>
      <c r="BH242" s="380">
        <v>463925</v>
      </c>
      <c r="BI242" s="380">
        <v>0</v>
      </c>
      <c r="BJ242" s="380">
        <v>0</v>
      </c>
      <c r="BK242" s="380">
        <v>2065847</v>
      </c>
      <c r="BL242" s="381">
        <v>367236</v>
      </c>
      <c r="BM242" s="380">
        <v>122412</v>
      </c>
      <c r="BN242" s="380">
        <v>122412</v>
      </c>
      <c r="BO242" s="380">
        <v>122412</v>
      </c>
      <c r="BP242" s="380">
        <v>0</v>
      </c>
      <c r="BQ242" s="380">
        <v>0</v>
      </c>
      <c r="BR242" s="380">
        <v>0</v>
      </c>
      <c r="BS242" s="380">
        <v>367236</v>
      </c>
      <c r="BT242" s="379">
        <v>1904400</v>
      </c>
      <c r="BU242" s="380">
        <v>486480</v>
      </c>
      <c r="BV242" s="380">
        <v>486480</v>
      </c>
      <c r="BW242" s="380">
        <v>486480</v>
      </c>
      <c r="BX242" s="380">
        <v>444962</v>
      </c>
      <c r="BY242" s="380">
        <v>0</v>
      </c>
      <c r="BZ242" s="380">
        <v>0</v>
      </c>
      <c r="CA242" s="380">
        <v>1904400</v>
      </c>
      <c r="CB242" s="381">
        <v>542779.55841671093</v>
      </c>
      <c r="CC242" s="380">
        <v>327112</v>
      </c>
      <c r="CD242" s="380">
        <v>215667</v>
      </c>
      <c r="CE242" s="380">
        <v>0</v>
      </c>
      <c r="CF242" s="380">
        <v>0</v>
      </c>
      <c r="CG242" s="380">
        <v>0</v>
      </c>
      <c r="CH242" s="380">
        <v>0</v>
      </c>
      <c r="CI242" s="380">
        <v>542779.55841671093</v>
      </c>
    </row>
    <row r="243" spans="1:87">
      <c r="A243" s="374">
        <v>37405</v>
      </c>
      <c r="B243" s="375" t="s">
        <v>593</v>
      </c>
      <c r="C243" s="381">
        <v>-5899760</v>
      </c>
      <c r="D243" s="380">
        <v>-4634001</v>
      </c>
      <c r="E243" s="380">
        <v>-4199885</v>
      </c>
      <c r="F243" s="380">
        <v>-2117872</v>
      </c>
      <c r="G243" s="380">
        <v>0</v>
      </c>
      <c r="H243" s="380">
        <v>0</v>
      </c>
      <c r="I243" s="380">
        <v>-16851518</v>
      </c>
      <c r="J243" s="446">
        <v>36830465</v>
      </c>
      <c r="K243" s="447">
        <v>43382044</v>
      </c>
      <c r="L243" s="447">
        <v>31479603</v>
      </c>
      <c r="M243" s="447">
        <v>30317364</v>
      </c>
      <c r="N243" s="447">
        <v>45249578</v>
      </c>
      <c r="O243" s="446">
        <v>3232406.4330599997</v>
      </c>
      <c r="P243" s="447">
        <v>1923404.75</v>
      </c>
      <c r="Q243" s="447">
        <v>1309001.6830599997</v>
      </c>
      <c r="R243" s="448">
        <v>6.2899999999999998E-2</v>
      </c>
      <c r="S243" s="449">
        <v>1.5509619999999999E-3</v>
      </c>
      <c r="T243" s="450">
        <v>36830465</v>
      </c>
      <c r="U243" s="450">
        <v>30578771.860095389</v>
      </c>
      <c r="V243" s="451">
        <v>1.2044455273909456</v>
      </c>
      <c r="W243" s="451">
        <v>0.10581979340616332</v>
      </c>
      <c r="X243" s="379">
        <v>778208</v>
      </c>
      <c r="Y243" s="380">
        <v>446435</v>
      </c>
      <c r="Z243" s="380">
        <v>110591</v>
      </c>
      <c r="AA243" s="380">
        <v>110591</v>
      </c>
      <c r="AB243" s="380">
        <v>110591</v>
      </c>
      <c r="AC243" s="380">
        <v>0</v>
      </c>
      <c r="AD243" s="380">
        <v>0</v>
      </c>
      <c r="AE243" s="380">
        <v>778208</v>
      </c>
      <c r="AF243" s="381">
        <v>4390670</v>
      </c>
      <c r="AG243" s="381">
        <v>1700384</v>
      </c>
      <c r="AH243" s="381">
        <v>1700384</v>
      </c>
      <c r="AI243" s="381">
        <v>818802</v>
      </c>
      <c r="AJ243" s="381">
        <v>171100</v>
      </c>
      <c r="AK243" s="381">
        <v>0</v>
      </c>
      <c r="AL243" s="381">
        <v>0</v>
      </c>
      <c r="AM243" s="380">
        <v>4390670</v>
      </c>
      <c r="AN243" s="379">
        <v>2948757</v>
      </c>
      <c r="AO243" s="380">
        <v>973051</v>
      </c>
      <c r="AP243" s="380">
        <v>973051</v>
      </c>
      <c r="AQ243" s="380">
        <v>501328</v>
      </c>
      <c r="AR243" s="380">
        <v>501328</v>
      </c>
      <c r="AS243" s="380">
        <v>0</v>
      </c>
      <c r="AT243" s="380">
        <v>0</v>
      </c>
      <c r="AU243" s="380">
        <v>2948757</v>
      </c>
      <c r="AV243" s="381">
        <v>16762412</v>
      </c>
      <c r="AW243" s="380">
        <v>5736129</v>
      </c>
      <c r="AX243" s="380">
        <v>4148468</v>
      </c>
      <c r="AY243" s="380">
        <v>4148468</v>
      </c>
      <c r="AZ243" s="380">
        <v>2729346</v>
      </c>
      <c r="BA243" s="380">
        <v>0</v>
      </c>
      <c r="BB243" s="380">
        <v>0</v>
      </c>
      <c r="BC243" s="380">
        <v>16762412</v>
      </c>
      <c r="BD243" s="379">
        <v>387889</v>
      </c>
      <c r="BE243" s="380">
        <v>110328</v>
      </c>
      <c r="BF243" s="380">
        <v>103345</v>
      </c>
      <c r="BG243" s="380">
        <v>87108</v>
      </c>
      <c r="BH243" s="380">
        <v>87108</v>
      </c>
      <c r="BI243" s="380">
        <v>0</v>
      </c>
      <c r="BJ243" s="380">
        <v>0</v>
      </c>
      <c r="BK243" s="380">
        <v>387889</v>
      </c>
      <c r="BL243" s="381">
        <v>68952</v>
      </c>
      <c r="BM243" s="380">
        <v>22984</v>
      </c>
      <c r="BN243" s="380">
        <v>22984</v>
      </c>
      <c r="BO243" s="380">
        <v>22984</v>
      </c>
      <c r="BP243" s="380">
        <v>0</v>
      </c>
      <c r="BQ243" s="380">
        <v>0</v>
      </c>
      <c r="BR243" s="380">
        <v>0</v>
      </c>
      <c r="BS243" s="380">
        <v>68952</v>
      </c>
      <c r="BT243" s="379">
        <v>357575</v>
      </c>
      <c r="BU243" s="380">
        <v>91343</v>
      </c>
      <c r="BV243" s="380">
        <v>91343</v>
      </c>
      <c r="BW243" s="380">
        <v>91343</v>
      </c>
      <c r="BX243" s="380">
        <v>83547</v>
      </c>
      <c r="BY243" s="380">
        <v>0</v>
      </c>
      <c r="BZ243" s="380">
        <v>0</v>
      </c>
      <c r="CA243" s="380">
        <v>357575</v>
      </c>
      <c r="CB243" s="381">
        <v>101913.69751037999</v>
      </c>
      <c r="CC243" s="380">
        <v>61419</v>
      </c>
      <c r="CD243" s="380">
        <v>40494</v>
      </c>
      <c r="CE243" s="380">
        <v>0</v>
      </c>
      <c r="CF243" s="380">
        <v>0</v>
      </c>
      <c r="CG243" s="380">
        <v>0</v>
      </c>
      <c r="CH243" s="380">
        <v>0</v>
      </c>
      <c r="CI243" s="380">
        <v>101913.69751037999</v>
      </c>
    </row>
    <row r="244" spans="1:87">
      <c r="A244" s="374">
        <v>37500</v>
      </c>
      <c r="B244" s="375" t="s">
        <v>594</v>
      </c>
      <c r="C244" s="381">
        <v>-3069963</v>
      </c>
      <c r="D244" s="380">
        <v>-1973175</v>
      </c>
      <c r="E244" s="380">
        <v>-2064199</v>
      </c>
      <c r="F244" s="380">
        <v>-1172153</v>
      </c>
      <c r="G244" s="380">
        <v>0</v>
      </c>
      <c r="H244" s="380">
        <v>0</v>
      </c>
      <c r="I244" s="380">
        <v>-8279490</v>
      </c>
      <c r="J244" s="446">
        <v>19691547</v>
      </c>
      <c r="K244" s="447">
        <v>23194374</v>
      </c>
      <c r="L244" s="447">
        <v>16830689</v>
      </c>
      <c r="M244" s="447">
        <v>16209293</v>
      </c>
      <c r="N244" s="447">
        <v>24192858</v>
      </c>
      <c r="O244" s="446">
        <v>1728218.3264009999</v>
      </c>
      <c r="P244" s="447">
        <v>1078082.8899999999</v>
      </c>
      <c r="Q244" s="447">
        <v>650135.43640100001</v>
      </c>
      <c r="R244" s="448">
        <v>6.2899999999999998E-2</v>
      </c>
      <c r="S244" s="449">
        <v>8.292277E-4</v>
      </c>
      <c r="T244" s="450">
        <v>19691547</v>
      </c>
      <c r="U244" s="450">
        <v>17139632.591414943</v>
      </c>
      <c r="V244" s="451">
        <v>1.1488896798093142</v>
      </c>
      <c r="W244" s="451">
        <v>0.10581979340616332</v>
      </c>
      <c r="X244" s="379">
        <v>525912</v>
      </c>
      <c r="Y244" s="380">
        <v>131478</v>
      </c>
      <c r="Z244" s="380">
        <v>131478</v>
      </c>
      <c r="AA244" s="380">
        <v>131478</v>
      </c>
      <c r="AB244" s="380">
        <v>131478</v>
      </c>
      <c r="AC244" s="380">
        <v>0</v>
      </c>
      <c r="AD244" s="380">
        <v>0</v>
      </c>
      <c r="AE244" s="380">
        <v>525912</v>
      </c>
      <c r="AF244" s="381">
        <v>1727089</v>
      </c>
      <c r="AG244" s="381">
        <v>717540</v>
      </c>
      <c r="AH244" s="381">
        <v>477055</v>
      </c>
      <c r="AI244" s="381">
        <v>328840</v>
      </c>
      <c r="AJ244" s="381">
        <v>203654</v>
      </c>
      <c r="AK244" s="381">
        <v>0</v>
      </c>
      <c r="AL244" s="381">
        <v>0</v>
      </c>
      <c r="AM244" s="380">
        <v>1727089</v>
      </c>
      <c r="AN244" s="379">
        <v>1576564</v>
      </c>
      <c r="AO244" s="380">
        <v>520245</v>
      </c>
      <c r="AP244" s="380">
        <v>520245</v>
      </c>
      <c r="AQ244" s="380">
        <v>268037</v>
      </c>
      <c r="AR244" s="380">
        <v>268037</v>
      </c>
      <c r="AS244" s="380">
        <v>0</v>
      </c>
      <c r="AT244" s="380">
        <v>0</v>
      </c>
      <c r="AU244" s="380">
        <v>1576564</v>
      </c>
      <c r="AV244" s="381">
        <v>8962087</v>
      </c>
      <c r="AW244" s="380">
        <v>3066843</v>
      </c>
      <c r="AX244" s="380">
        <v>2217994</v>
      </c>
      <c r="AY244" s="380">
        <v>2217994</v>
      </c>
      <c r="AZ244" s="380">
        <v>1459255</v>
      </c>
      <c r="BA244" s="380">
        <v>0</v>
      </c>
      <c r="BB244" s="380">
        <v>0</v>
      </c>
      <c r="BC244" s="380">
        <v>8962087</v>
      </c>
      <c r="BD244" s="379">
        <v>207387</v>
      </c>
      <c r="BE244" s="380">
        <v>58987</v>
      </c>
      <c r="BF244" s="380">
        <v>55254</v>
      </c>
      <c r="BG244" s="380">
        <v>46573</v>
      </c>
      <c r="BH244" s="380">
        <v>46573</v>
      </c>
      <c r="BI244" s="380">
        <v>0</v>
      </c>
      <c r="BJ244" s="380">
        <v>0</v>
      </c>
      <c r="BK244" s="380">
        <v>207387</v>
      </c>
      <c r="BL244" s="381">
        <v>36867</v>
      </c>
      <c r="BM244" s="380">
        <v>12289</v>
      </c>
      <c r="BN244" s="380">
        <v>12289</v>
      </c>
      <c r="BO244" s="380">
        <v>12289</v>
      </c>
      <c r="BP244" s="380">
        <v>0</v>
      </c>
      <c r="BQ244" s="380">
        <v>0</v>
      </c>
      <c r="BR244" s="380">
        <v>0</v>
      </c>
      <c r="BS244" s="380">
        <v>36867</v>
      </c>
      <c r="BT244" s="379">
        <v>191179</v>
      </c>
      <c r="BU244" s="380">
        <v>48837</v>
      </c>
      <c r="BV244" s="380">
        <v>48837</v>
      </c>
      <c r="BW244" s="380">
        <v>48837</v>
      </c>
      <c r="BX244" s="380">
        <v>44669</v>
      </c>
      <c r="BY244" s="380">
        <v>0</v>
      </c>
      <c r="BZ244" s="380">
        <v>0</v>
      </c>
      <c r="CA244" s="380">
        <v>191179</v>
      </c>
      <c r="CB244" s="381">
        <v>54488.543874723</v>
      </c>
      <c r="CC244" s="380">
        <v>32838</v>
      </c>
      <c r="CD244" s="380">
        <v>21650</v>
      </c>
      <c r="CE244" s="380">
        <v>0</v>
      </c>
      <c r="CF244" s="380">
        <v>0</v>
      </c>
      <c r="CG244" s="380">
        <v>0</v>
      </c>
      <c r="CH244" s="380">
        <v>0</v>
      </c>
      <c r="CI244" s="380">
        <v>54488.543874723</v>
      </c>
    </row>
    <row r="245" spans="1:87">
      <c r="A245" s="374">
        <v>37600</v>
      </c>
      <c r="B245" s="375" t="s">
        <v>595</v>
      </c>
      <c r="C245" s="381">
        <v>-20740666</v>
      </c>
      <c r="D245" s="380">
        <v>-13801778</v>
      </c>
      <c r="E245" s="380">
        <v>-13158292</v>
      </c>
      <c r="F245" s="380">
        <v>-7223218</v>
      </c>
      <c r="G245" s="380">
        <v>0</v>
      </c>
      <c r="H245" s="380">
        <v>0</v>
      </c>
      <c r="I245" s="380">
        <v>-54923954</v>
      </c>
      <c r="J245" s="446">
        <v>117268309</v>
      </c>
      <c r="K245" s="447">
        <v>138128557</v>
      </c>
      <c r="L245" s="447">
        <v>100231149</v>
      </c>
      <c r="M245" s="447">
        <v>96530577</v>
      </c>
      <c r="N245" s="447">
        <v>144074791</v>
      </c>
      <c r="O245" s="446">
        <v>10291991.653188</v>
      </c>
      <c r="P245" s="447">
        <v>5816352.540000001</v>
      </c>
      <c r="Q245" s="447">
        <v>4475639.1131879985</v>
      </c>
      <c r="R245" s="448">
        <v>6.2899999999999998E-2</v>
      </c>
      <c r="S245" s="449">
        <v>4.9382675999999999E-3</v>
      </c>
      <c r="T245" s="450">
        <v>117268309</v>
      </c>
      <c r="U245" s="450">
        <v>92469833.704292551</v>
      </c>
      <c r="V245" s="451">
        <v>1.2681790839487179</v>
      </c>
      <c r="W245" s="451">
        <v>0.10581979340616332</v>
      </c>
      <c r="X245" s="379">
        <v>4285124</v>
      </c>
      <c r="Y245" s="380">
        <v>1071281</v>
      </c>
      <c r="Z245" s="380">
        <v>1071281</v>
      </c>
      <c r="AA245" s="380">
        <v>1071281</v>
      </c>
      <c r="AB245" s="380">
        <v>1071281</v>
      </c>
      <c r="AC245" s="380">
        <v>0</v>
      </c>
      <c r="AD245" s="380">
        <v>0</v>
      </c>
      <c r="AE245" s="380">
        <v>4285124</v>
      </c>
      <c r="AF245" s="381">
        <v>17055881</v>
      </c>
      <c r="AG245" s="381">
        <v>7019670</v>
      </c>
      <c r="AH245" s="381">
        <v>5180291</v>
      </c>
      <c r="AI245" s="381">
        <v>3112071</v>
      </c>
      <c r="AJ245" s="381">
        <v>1743849</v>
      </c>
      <c r="AK245" s="381">
        <v>0</v>
      </c>
      <c r="AL245" s="381">
        <v>0</v>
      </c>
      <c r="AM245" s="380">
        <v>17055881</v>
      </c>
      <c r="AN245" s="379">
        <v>9388852</v>
      </c>
      <c r="AO245" s="380">
        <v>3098197</v>
      </c>
      <c r="AP245" s="380">
        <v>3098197</v>
      </c>
      <c r="AQ245" s="380">
        <v>1596229</v>
      </c>
      <c r="AR245" s="380">
        <v>1596229</v>
      </c>
      <c r="AS245" s="380">
        <v>0</v>
      </c>
      <c r="AT245" s="380">
        <v>0</v>
      </c>
      <c r="AU245" s="380">
        <v>9388852</v>
      </c>
      <c r="AV245" s="381">
        <v>53371569</v>
      </c>
      <c r="AW245" s="380">
        <v>18263852</v>
      </c>
      <c r="AX245" s="380">
        <v>13208735</v>
      </c>
      <c r="AY245" s="380">
        <v>13208735</v>
      </c>
      <c r="AZ245" s="380">
        <v>8690246</v>
      </c>
      <c r="BA245" s="380">
        <v>0</v>
      </c>
      <c r="BB245" s="380">
        <v>0</v>
      </c>
      <c r="BC245" s="380">
        <v>53371569</v>
      </c>
      <c r="BD245" s="379">
        <v>1235038</v>
      </c>
      <c r="BE245" s="380">
        <v>351285</v>
      </c>
      <c r="BF245" s="380">
        <v>329051</v>
      </c>
      <c r="BG245" s="380">
        <v>277351</v>
      </c>
      <c r="BH245" s="380">
        <v>277351</v>
      </c>
      <c r="BI245" s="380">
        <v>0</v>
      </c>
      <c r="BJ245" s="380">
        <v>0</v>
      </c>
      <c r="BK245" s="380">
        <v>1235038</v>
      </c>
      <c r="BL245" s="381">
        <v>219546</v>
      </c>
      <c r="BM245" s="380">
        <v>73182</v>
      </c>
      <c r="BN245" s="380">
        <v>73182</v>
      </c>
      <c r="BO245" s="380">
        <v>73182</v>
      </c>
      <c r="BP245" s="380">
        <v>0</v>
      </c>
      <c r="BQ245" s="380">
        <v>0</v>
      </c>
      <c r="BR245" s="380">
        <v>0</v>
      </c>
      <c r="BS245" s="380">
        <v>219546</v>
      </c>
      <c r="BT245" s="379">
        <v>1138520</v>
      </c>
      <c r="BU245" s="380">
        <v>290835</v>
      </c>
      <c r="BV245" s="380">
        <v>290835</v>
      </c>
      <c r="BW245" s="380">
        <v>290835</v>
      </c>
      <c r="BX245" s="380">
        <v>266014</v>
      </c>
      <c r="BY245" s="380">
        <v>0</v>
      </c>
      <c r="BZ245" s="380">
        <v>0</v>
      </c>
      <c r="CA245" s="380">
        <v>1138520</v>
      </c>
      <c r="CB245" s="381">
        <v>324493.51461332402</v>
      </c>
      <c r="CC245" s="380">
        <v>195560</v>
      </c>
      <c r="CD245" s="380">
        <v>128934</v>
      </c>
      <c r="CE245" s="380">
        <v>0</v>
      </c>
      <c r="CF245" s="380">
        <v>0</v>
      </c>
      <c r="CG245" s="380">
        <v>0</v>
      </c>
      <c r="CH245" s="380">
        <v>0</v>
      </c>
      <c r="CI245" s="380">
        <v>324493.51461332402</v>
      </c>
    </row>
    <row r="246" spans="1:87">
      <c r="A246" s="374">
        <v>37601</v>
      </c>
      <c r="B246" s="375" t="s">
        <v>596</v>
      </c>
      <c r="C246" s="381">
        <v>416212</v>
      </c>
      <c r="D246" s="380">
        <v>592098</v>
      </c>
      <c r="E246" s="380">
        <v>-452975</v>
      </c>
      <c r="F246" s="380">
        <v>-304127</v>
      </c>
      <c r="G246" s="380">
        <v>0</v>
      </c>
      <c r="H246" s="380">
        <v>0</v>
      </c>
      <c r="I246" s="380">
        <v>251208</v>
      </c>
      <c r="J246" s="446">
        <v>12636735</v>
      </c>
      <c r="K246" s="447">
        <v>14884618</v>
      </c>
      <c r="L246" s="447">
        <v>10800825</v>
      </c>
      <c r="M246" s="447">
        <v>10402055</v>
      </c>
      <c r="N246" s="447">
        <v>15525379</v>
      </c>
      <c r="O246" s="446">
        <v>1109056.4410679999</v>
      </c>
      <c r="P246" s="447">
        <v>466719.98000000004</v>
      </c>
      <c r="Q246" s="447">
        <v>642336.46106799995</v>
      </c>
      <c r="R246" s="448">
        <v>6.2899999999999998E-2</v>
      </c>
      <c r="S246" s="449">
        <v>5.3214359999999999E-4</v>
      </c>
      <c r="T246" s="450">
        <v>12636735</v>
      </c>
      <c r="U246" s="450">
        <v>7420031.4785373621</v>
      </c>
      <c r="V246" s="451">
        <v>1.7030567911405889</v>
      </c>
      <c r="W246" s="451">
        <v>0.10581979340616332</v>
      </c>
      <c r="X246" s="379">
        <v>4793602</v>
      </c>
      <c r="Y246" s="380">
        <v>2010215</v>
      </c>
      <c r="Z246" s="380">
        <v>1636583</v>
      </c>
      <c r="AA246" s="380">
        <v>745038</v>
      </c>
      <c r="AB246" s="380">
        <v>401766</v>
      </c>
      <c r="AC246" s="380">
        <v>0</v>
      </c>
      <c r="AD246" s="380">
        <v>0</v>
      </c>
      <c r="AE246" s="380">
        <v>4793602</v>
      </c>
      <c r="AF246" s="381">
        <v>0</v>
      </c>
      <c r="AG246" s="381">
        <v>0</v>
      </c>
      <c r="AH246" s="381">
        <v>0</v>
      </c>
      <c r="AI246" s="381">
        <v>0</v>
      </c>
      <c r="AJ246" s="381">
        <v>0</v>
      </c>
      <c r="AK246" s="381">
        <v>0</v>
      </c>
      <c r="AL246" s="381">
        <v>0</v>
      </c>
      <c r="AM246" s="380">
        <v>0</v>
      </c>
      <c r="AN246" s="379">
        <v>1011735</v>
      </c>
      <c r="AO246" s="380">
        <v>333859</v>
      </c>
      <c r="AP246" s="380">
        <v>333859</v>
      </c>
      <c r="AQ246" s="380">
        <v>172008</v>
      </c>
      <c r="AR246" s="380">
        <v>172008</v>
      </c>
      <c r="AS246" s="380">
        <v>0</v>
      </c>
      <c r="AT246" s="380">
        <v>0</v>
      </c>
      <c r="AU246" s="380">
        <v>1011735</v>
      </c>
      <c r="AV246" s="381">
        <v>5751276</v>
      </c>
      <c r="AW246" s="380">
        <v>1968098</v>
      </c>
      <c r="AX246" s="380">
        <v>1423362</v>
      </c>
      <c r="AY246" s="380">
        <v>1423362</v>
      </c>
      <c r="AZ246" s="380">
        <v>936454</v>
      </c>
      <c r="BA246" s="380">
        <v>0</v>
      </c>
      <c r="BB246" s="380">
        <v>0</v>
      </c>
      <c r="BC246" s="380">
        <v>5751276</v>
      </c>
      <c r="BD246" s="379">
        <v>133086</v>
      </c>
      <c r="BE246" s="380">
        <v>37854</v>
      </c>
      <c r="BF246" s="380">
        <v>35458</v>
      </c>
      <c r="BG246" s="380">
        <v>29887</v>
      </c>
      <c r="BH246" s="380">
        <v>29887</v>
      </c>
      <c r="BI246" s="380">
        <v>0</v>
      </c>
      <c r="BJ246" s="380">
        <v>0</v>
      </c>
      <c r="BK246" s="380">
        <v>133086</v>
      </c>
      <c r="BL246" s="381">
        <v>23658</v>
      </c>
      <c r="BM246" s="380">
        <v>7886</v>
      </c>
      <c r="BN246" s="380">
        <v>7886</v>
      </c>
      <c r="BO246" s="380">
        <v>7886</v>
      </c>
      <c r="BP246" s="380">
        <v>0</v>
      </c>
      <c r="BQ246" s="380">
        <v>0</v>
      </c>
      <c r="BR246" s="380">
        <v>0</v>
      </c>
      <c r="BS246" s="380">
        <v>23658</v>
      </c>
      <c r="BT246" s="379">
        <v>122686</v>
      </c>
      <c r="BU246" s="380">
        <v>31340</v>
      </c>
      <c r="BV246" s="380">
        <v>31340</v>
      </c>
      <c r="BW246" s="380">
        <v>31340</v>
      </c>
      <c r="BX246" s="380">
        <v>28665</v>
      </c>
      <c r="BY246" s="380">
        <v>0</v>
      </c>
      <c r="BZ246" s="380">
        <v>0</v>
      </c>
      <c r="CA246" s="380">
        <v>122686</v>
      </c>
      <c r="CB246" s="381">
        <v>34967.150634564001</v>
      </c>
      <c r="CC246" s="380">
        <v>21073</v>
      </c>
      <c r="CD246" s="380">
        <v>13894</v>
      </c>
      <c r="CE246" s="380">
        <v>0</v>
      </c>
      <c r="CF246" s="380">
        <v>0</v>
      </c>
      <c r="CG246" s="380">
        <v>0</v>
      </c>
      <c r="CH246" s="380">
        <v>0</v>
      </c>
      <c r="CI246" s="380">
        <v>34967.150634564001</v>
      </c>
    </row>
    <row r="247" spans="1:87">
      <c r="A247" s="374">
        <v>37605</v>
      </c>
      <c r="B247" s="375" t="s">
        <v>597</v>
      </c>
      <c r="C247" s="381">
        <v>-2124477</v>
      </c>
      <c r="D247" s="380">
        <v>-1573514</v>
      </c>
      <c r="E247" s="380">
        <v>-1631402</v>
      </c>
      <c r="F247" s="380">
        <v>-972540</v>
      </c>
      <c r="G247" s="380">
        <v>0</v>
      </c>
      <c r="H247" s="380">
        <v>0</v>
      </c>
      <c r="I247" s="380">
        <v>-6301933</v>
      </c>
      <c r="J247" s="446">
        <v>14605150</v>
      </c>
      <c r="K247" s="447">
        <v>17203184</v>
      </c>
      <c r="L247" s="447">
        <v>12483261</v>
      </c>
      <c r="M247" s="447">
        <v>12022375</v>
      </c>
      <c r="N247" s="447">
        <v>17943756</v>
      </c>
      <c r="O247" s="446">
        <v>1281813.3113759998</v>
      </c>
      <c r="P247" s="447">
        <v>763367.97</v>
      </c>
      <c r="Q247" s="447">
        <v>518445.34137599985</v>
      </c>
      <c r="R247" s="448">
        <v>6.2899999999999998E-2</v>
      </c>
      <c r="S247" s="449">
        <v>6.1503519999999996E-4</v>
      </c>
      <c r="T247" s="450">
        <v>14605150</v>
      </c>
      <c r="U247" s="450">
        <v>12136215.739268681</v>
      </c>
      <c r="V247" s="451">
        <v>1.203435264647009</v>
      </c>
      <c r="W247" s="451">
        <v>0.10581979340616332</v>
      </c>
      <c r="X247" s="379">
        <v>84154</v>
      </c>
      <c r="Y247" s="380">
        <v>84154</v>
      </c>
      <c r="Z247" s="380">
        <v>0</v>
      </c>
      <c r="AA247" s="380">
        <v>0</v>
      </c>
      <c r="AB247" s="380">
        <v>0</v>
      </c>
      <c r="AC247" s="380">
        <v>0</v>
      </c>
      <c r="AD247" s="380">
        <v>0</v>
      </c>
      <c r="AE247" s="380">
        <v>84154</v>
      </c>
      <c r="AF247" s="381">
        <v>1136129</v>
      </c>
      <c r="AG247" s="381">
        <v>366331</v>
      </c>
      <c r="AH247" s="381">
        <v>366331</v>
      </c>
      <c r="AI247" s="381">
        <v>246776</v>
      </c>
      <c r="AJ247" s="381">
        <v>156691</v>
      </c>
      <c r="AK247" s="381">
        <v>0</v>
      </c>
      <c r="AL247" s="381">
        <v>0</v>
      </c>
      <c r="AM247" s="380">
        <v>1136129</v>
      </c>
      <c r="AN247" s="379">
        <v>1169332</v>
      </c>
      <c r="AO247" s="380">
        <v>385864</v>
      </c>
      <c r="AP247" s="380">
        <v>385864</v>
      </c>
      <c r="AQ247" s="380">
        <v>198802</v>
      </c>
      <c r="AR247" s="380">
        <v>198802</v>
      </c>
      <c r="AS247" s="380">
        <v>0</v>
      </c>
      <c r="AT247" s="380">
        <v>0</v>
      </c>
      <c r="AU247" s="380">
        <v>1169332</v>
      </c>
      <c r="AV247" s="381">
        <v>6647148</v>
      </c>
      <c r="AW247" s="380">
        <v>2274667</v>
      </c>
      <c r="AX247" s="380">
        <v>1645078</v>
      </c>
      <c r="AY247" s="380">
        <v>1645078</v>
      </c>
      <c r="AZ247" s="380">
        <v>1082324</v>
      </c>
      <c r="BA247" s="380">
        <v>0</v>
      </c>
      <c r="BB247" s="380">
        <v>0</v>
      </c>
      <c r="BC247" s="380">
        <v>6647148</v>
      </c>
      <c r="BD247" s="379">
        <v>153819</v>
      </c>
      <c r="BE247" s="380">
        <v>43751</v>
      </c>
      <c r="BF247" s="380">
        <v>40982</v>
      </c>
      <c r="BG247" s="380">
        <v>34543</v>
      </c>
      <c r="BH247" s="380">
        <v>34543</v>
      </c>
      <c r="BI247" s="380">
        <v>0</v>
      </c>
      <c r="BJ247" s="380">
        <v>0</v>
      </c>
      <c r="BK247" s="380">
        <v>153819</v>
      </c>
      <c r="BL247" s="381">
        <v>27342</v>
      </c>
      <c r="BM247" s="380">
        <v>9114</v>
      </c>
      <c r="BN247" s="380">
        <v>9114</v>
      </c>
      <c r="BO247" s="380">
        <v>9114</v>
      </c>
      <c r="BP247" s="380">
        <v>0</v>
      </c>
      <c r="BQ247" s="380">
        <v>0</v>
      </c>
      <c r="BR247" s="380">
        <v>0</v>
      </c>
      <c r="BS247" s="380">
        <v>27342</v>
      </c>
      <c r="BT247" s="379">
        <v>141797</v>
      </c>
      <c r="BU247" s="380">
        <v>36222</v>
      </c>
      <c r="BV247" s="380">
        <v>36222</v>
      </c>
      <c r="BW247" s="380">
        <v>36222</v>
      </c>
      <c r="BX247" s="380">
        <v>33131</v>
      </c>
      <c r="BY247" s="380">
        <v>0</v>
      </c>
      <c r="BZ247" s="380">
        <v>0</v>
      </c>
      <c r="CA247" s="380">
        <v>141797</v>
      </c>
      <c r="CB247" s="381">
        <v>40413.956841647996</v>
      </c>
      <c r="CC247" s="380">
        <v>24356</v>
      </c>
      <c r="CD247" s="380">
        <v>16058</v>
      </c>
      <c r="CE247" s="380">
        <v>0</v>
      </c>
      <c r="CF247" s="380">
        <v>0</v>
      </c>
      <c r="CG247" s="380">
        <v>0</v>
      </c>
      <c r="CH247" s="380">
        <v>0</v>
      </c>
      <c r="CI247" s="380">
        <v>40413.956841647996</v>
      </c>
    </row>
    <row r="248" spans="1:87">
      <c r="A248" s="374">
        <v>37610</v>
      </c>
      <c r="B248" s="375" t="s">
        <v>598</v>
      </c>
      <c r="C248" s="381">
        <v>-6534375</v>
      </c>
      <c r="D248" s="380">
        <v>-3964833</v>
      </c>
      <c r="E248" s="380">
        <v>-4183932</v>
      </c>
      <c r="F248" s="380">
        <v>-2676766</v>
      </c>
      <c r="G248" s="380">
        <v>0</v>
      </c>
      <c r="H248" s="380">
        <v>0</v>
      </c>
      <c r="I248" s="380">
        <v>-17359906</v>
      </c>
      <c r="J248" s="446">
        <v>37213195</v>
      </c>
      <c r="K248" s="447">
        <v>43832856</v>
      </c>
      <c r="L248" s="447">
        <v>31806729</v>
      </c>
      <c r="M248" s="447">
        <v>30632413</v>
      </c>
      <c r="N248" s="447">
        <v>45719797</v>
      </c>
      <c r="O248" s="446">
        <v>3265996.5646829996</v>
      </c>
      <c r="P248" s="447">
        <v>1719098.72</v>
      </c>
      <c r="Q248" s="447">
        <v>1546897.8446829997</v>
      </c>
      <c r="R248" s="448">
        <v>6.2899999999999998E-2</v>
      </c>
      <c r="S248" s="449">
        <v>1.5670790999999999E-3</v>
      </c>
      <c r="T248" s="450">
        <v>37213195</v>
      </c>
      <c r="U248" s="450">
        <v>27330663.275039747</v>
      </c>
      <c r="V248" s="451">
        <v>1.3615913607916594</v>
      </c>
      <c r="W248" s="451">
        <v>0.10581979340616332</v>
      </c>
      <c r="X248" s="379">
        <v>29116</v>
      </c>
      <c r="Y248" s="380">
        <v>7279</v>
      </c>
      <c r="Z248" s="380">
        <v>7279</v>
      </c>
      <c r="AA248" s="380">
        <v>7279</v>
      </c>
      <c r="AB248" s="380">
        <v>7279</v>
      </c>
      <c r="AC248" s="380">
        <v>0</v>
      </c>
      <c r="AD248" s="380">
        <v>0</v>
      </c>
      <c r="AE248" s="380">
        <v>29116</v>
      </c>
      <c r="AF248" s="381">
        <v>4012388</v>
      </c>
      <c r="AG248" s="381">
        <v>1847565</v>
      </c>
      <c r="AH248" s="381">
        <v>896269</v>
      </c>
      <c r="AI248" s="381">
        <v>663252</v>
      </c>
      <c r="AJ248" s="381">
        <v>605302</v>
      </c>
      <c r="AK248" s="381">
        <v>0</v>
      </c>
      <c r="AL248" s="381">
        <v>0</v>
      </c>
      <c r="AM248" s="380">
        <v>4012388</v>
      </c>
      <c r="AN248" s="379">
        <v>2979400</v>
      </c>
      <c r="AO248" s="380">
        <v>983162</v>
      </c>
      <c r="AP248" s="380">
        <v>983162</v>
      </c>
      <c r="AQ248" s="380">
        <v>506537</v>
      </c>
      <c r="AR248" s="380">
        <v>506537</v>
      </c>
      <c r="AS248" s="380">
        <v>0</v>
      </c>
      <c r="AT248" s="380">
        <v>0</v>
      </c>
      <c r="AU248" s="380">
        <v>2979400</v>
      </c>
      <c r="AV248" s="381">
        <v>16936601</v>
      </c>
      <c r="AW248" s="380">
        <v>5795737</v>
      </c>
      <c r="AX248" s="380">
        <v>4191578</v>
      </c>
      <c r="AY248" s="380">
        <v>4191578</v>
      </c>
      <c r="AZ248" s="380">
        <v>2757708</v>
      </c>
      <c r="BA248" s="380">
        <v>0</v>
      </c>
      <c r="BB248" s="380">
        <v>0</v>
      </c>
      <c r="BC248" s="380">
        <v>16936601</v>
      </c>
      <c r="BD248" s="379">
        <v>391920</v>
      </c>
      <c r="BE248" s="380">
        <v>111475</v>
      </c>
      <c r="BF248" s="380">
        <v>104419</v>
      </c>
      <c r="BG248" s="380">
        <v>88013</v>
      </c>
      <c r="BH248" s="380">
        <v>88013</v>
      </c>
      <c r="BI248" s="380">
        <v>0</v>
      </c>
      <c r="BJ248" s="380">
        <v>0</v>
      </c>
      <c r="BK248" s="380">
        <v>391920</v>
      </c>
      <c r="BL248" s="381">
        <v>69669</v>
      </c>
      <c r="BM248" s="380">
        <v>23223</v>
      </c>
      <c r="BN248" s="380">
        <v>23223</v>
      </c>
      <c r="BO248" s="380">
        <v>23223</v>
      </c>
      <c r="BP248" s="380">
        <v>0</v>
      </c>
      <c r="BQ248" s="380">
        <v>0</v>
      </c>
      <c r="BR248" s="380">
        <v>0</v>
      </c>
      <c r="BS248" s="380">
        <v>69669</v>
      </c>
      <c r="BT248" s="379">
        <v>361291</v>
      </c>
      <c r="BU248" s="380">
        <v>92292</v>
      </c>
      <c r="BV248" s="380">
        <v>92292</v>
      </c>
      <c r="BW248" s="380">
        <v>92292</v>
      </c>
      <c r="BX248" s="380">
        <v>84415</v>
      </c>
      <c r="BY248" s="380">
        <v>0</v>
      </c>
      <c r="BZ248" s="380">
        <v>0</v>
      </c>
      <c r="CA248" s="380">
        <v>361291</v>
      </c>
      <c r="CB248" s="381">
        <v>102972.751990209</v>
      </c>
      <c r="CC248" s="380">
        <v>62058</v>
      </c>
      <c r="CD248" s="380">
        <v>40915</v>
      </c>
      <c r="CE248" s="380">
        <v>0</v>
      </c>
      <c r="CF248" s="380">
        <v>0</v>
      </c>
      <c r="CG248" s="380">
        <v>0</v>
      </c>
      <c r="CH248" s="380">
        <v>0</v>
      </c>
      <c r="CI248" s="380">
        <v>102972.751990209</v>
      </c>
    </row>
    <row r="249" spans="1:87">
      <c r="A249" s="374">
        <v>37700</v>
      </c>
      <c r="B249" s="375" t="s">
        <v>599</v>
      </c>
      <c r="C249" s="381">
        <v>-8258469</v>
      </c>
      <c r="D249" s="380">
        <v>-5435793</v>
      </c>
      <c r="E249" s="380">
        <v>-5608046</v>
      </c>
      <c r="F249" s="380">
        <v>-3146556</v>
      </c>
      <c r="G249" s="380">
        <v>0</v>
      </c>
      <c r="H249" s="380">
        <v>0</v>
      </c>
      <c r="I249" s="380">
        <v>-22448864</v>
      </c>
      <c r="J249" s="446">
        <v>51114984</v>
      </c>
      <c r="K249" s="447">
        <v>60207563</v>
      </c>
      <c r="L249" s="447">
        <v>43688817</v>
      </c>
      <c r="M249" s="447">
        <v>42075809</v>
      </c>
      <c r="N249" s="447">
        <v>62799411</v>
      </c>
      <c r="O249" s="446">
        <v>4486079.8211759999</v>
      </c>
      <c r="P249" s="447">
        <v>2729042.6799999997</v>
      </c>
      <c r="Q249" s="447">
        <v>1757037.1411760002</v>
      </c>
      <c r="R249" s="448">
        <v>6.2899999999999998E-2</v>
      </c>
      <c r="S249" s="449">
        <v>2.1524952E-3</v>
      </c>
      <c r="T249" s="450">
        <v>51114984</v>
      </c>
      <c r="U249" s="450">
        <v>43387006.041335449</v>
      </c>
      <c r="V249" s="451">
        <v>1.1781173365892541</v>
      </c>
      <c r="W249" s="451">
        <v>0.10581979340616332</v>
      </c>
      <c r="X249" s="379">
        <v>2127244</v>
      </c>
      <c r="Y249" s="380">
        <v>531811</v>
      </c>
      <c r="Z249" s="380">
        <v>531811</v>
      </c>
      <c r="AA249" s="380">
        <v>531811</v>
      </c>
      <c r="AB249" s="380">
        <v>531811</v>
      </c>
      <c r="AC249" s="380">
        <v>0</v>
      </c>
      <c r="AD249" s="380">
        <v>0</v>
      </c>
      <c r="AE249" s="380">
        <v>2127244</v>
      </c>
      <c r="AF249" s="381">
        <v>6202345</v>
      </c>
      <c r="AG249" s="381">
        <v>2342613</v>
      </c>
      <c r="AH249" s="381">
        <v>1742714</v>
      </c>
      <c r="AI249" s="381">
        <v>1293953</v>
      </c>
      <c r="AJ249" s="381">
        <v>823065</v>
      </c>
      <c r="AK249" s="381">
        <v>0</v>
      </c>
      <c r="AL249" s="381">
        <v>0</v>
      </c>
      <c r="AM249" s="380">
        <v>6202345</v>
      </c>
      <c r="AN249" s="379">
        <v>4092419</v>
      </c>
      <c r="AO249" s="380">
        <v>1350444</v>
      </c>
      <c r="AP249" s="380">
        <v>1350444</v>
      </c>
      <c r="AQ249" s="380">
        <v>695765</v>
      </c>
      <c r="AR249" s="380">
        <v>695765</v>
      </c>
      <c r="AS249" s="380">
        <v>0</v>
      </c>
      <c r="AT249" s="380">
        <v>0</v>
      </c>
      <c r="AU249" s="380">
        <v>4092419</v>
      </c>
      <c r="AV249" s="381">
        <v>23263633</v>
      </c>
      <c r="AW249" s="380">
        <v>7960860</v>
      </c>
      <c r="AX249" s="380">
        <v>5757432</v>
      </c>
      <c r="AY249" s="380">
        <v>5757432</v>
      </c>
      <c r="AZ249" s="380">
        <v>3787910</v>
      </c>
      <c r="BA249" s="380">
        <v>0</v>
      </c>
      <c r="BB249" s="380">
        <v>0</v>
      </c>
      <c r="BC249" s="380">
        <v>23263633</v>
      </c>
      <c r="BD249" s="379">
        <v>538330</v>
      </c>
      <c r="BE249" s="380">
        <v>153119</v>
      </c>
      <c r="BF249" s="380">
        <v>143427</v>
      </c>
      <c r="BG249" s="380">
        <v>120892</v>
      </c>
      <c r="BH249" s="380">
        <v>120892</v>
      </c>
      <c r="BI249" s="380">
        <v>0</v>
      </c>
      <c r="BJ249" s="380">
        <v>0</v>
      </c>
      <c r="BK249" s="380">
        <v>538330</v>
      </c>
      <c r="BL249" s="381">
        <v>95697</v>
      </c>
      <c r="BM249" s="380">
        <v>31899</v>
      </c>
      <c r="BN249" s="380">
        <v>31899</v>
      </c>
      <c r="BO249" s="380">
        <v>31899</v>
      </c>
      <c r="BP249" s="380">
        <v>0</v>
      </c>
      <c r="BQ249" s="380">
        <v>0</v>
      </c>
      <c r="BR249" s="380">
        <v>0</v>
      </c>
      <c r="BS249" s="380">
        <v>95697</v>
      </c>
      <c r="BT249" s="379">
        <v>496259</v>
      </c>
      <c r="BU249" s="380">
        <v>126769</v>
      </c>
      <c r="BV249" s="380">
        <v>126769</v>
      </c>
      <c r="BW249" s="380">
        <v>126769</v>
      </c>
      <c r="BX249" s="380">
        <v>115951</v>
      </c>
      <c r="BY249" s="380">
        <v>0</v>
      </c>
      <c r="BZ249" s="380">
        <v>0</v>
      </c>
      <c r="CA249" s="380">
        <v>496259</v>
      </c>
      <c r="CB249" s="381">
        <v>141440.438067048</v>
      </c>
      <c r="CC249" s="380">
        <v>85241</v>
      </c>
      <c r="CD249" s="380">
        <v>56200</v>
      </c>
      <c r="CE249" s="380">
        <v>0</v>
      </c>
      <c r="CF249" s="380">
        <v>0</v>
      </c>
      <c r="CG249" s="380">
        <v>0</v>
      </c>
      <c r="CH249" s="380">
        <v>0</v>
      </c>
      <c r="CI249" s="380">
        <v>141440.438067048</v>
      </c>
    </row>
    <row r="250" spans="1:87">
      <c r="A250" s="374">
        <v>37705</v>
      </c>
      <c r="B250" s="375" t="s">
        <v>600</v>
      </c>
      <c r="C250" s="381">
        <v>-2196223</v>
      </c>
      <c r="D250" s="380">
        <v>-1849189</v>
      </c>
      <c r="E250" s="380">
        <v>-1913329</v>
      </c>
      <c r="F250" s="380">
        <v>-1060447</v>
      </c>
      <c r="G250" s="380">
        <v>0</v>
      </c>
      <c r="H250" s="380">
        <v>0</v>
      </c>
      <c r="I250" s="380">
        <v>-7019188</v>
      </c>
      <c r="J250" s="446">
        <v>14496864</v>
      </c>
      <c r="K250" s="447">
        <v>17075636</v>
      </c>
      <c r="L250" s="447">
        <v>12390708</v>
      </c>
      <c r="M250" s="447">
        <v>11933238</v>
      </c>
      <c r="N250" s="447">
        <v>17810717</v>
      </c>
      <c r="O250" s="446">
        <v>1272309.678576</v>
      </c>
      <c r="P250" s="447">
        <v>831373.55999999994</v>
      </c>
      <c r="Q250" s="447">
        <v>440936.1185760001</v>
      </c>
      <c r="R250" s="448">
        <v>6.2899999999999998E-2</v>
      </c>
      <c r="S250" s="449">
        <v>6.1047520000000004E-4</v>
      </c>
      <c r="T250" s="450">
        <v>14496864</v>
      </c>
      <c r="U250" s="450">
        <v>13217385.691573927</v>
      </c>
      <c r="V250" s="451">
        <v>1.0968026762842926</v>
      </c>
      <c r="W250" s="451">
        <v>0.10581979340616332</v>
      </c>
      <c r="X250" s="379">
        <v>283374</v>
      </c>
      <c r="Y250" s="380">
        <v>283374</v>
      </c>
      <c r="Z250" s="380">
        <v>0</v>
      </c>
      <c r="AA250" s="380">
        <v>0</v>
      </c>
      <c r="AB250" s="380">
        <v>0</v>
      </c>
      <c r="AC250" s="380">
        <v>0</v>
      </c>
      <c r="AD250" s="380">
        <v>0</v>
      </c>
      <c r="AE250" s="380">
        <v>283374</v>
      </c>
      <c r="AF250" s="381">
        <v>2091528</v>
      </c>
      <c r="AG250" s="381">
        <v>650956</v>
      </c>
      <c r="AH250" s="381">
        <v>650956</v>
      </c>
      <c r="AI250" s="381">
        <v>538969</v>
      </c>
      <c r="AJ250" s="381">
        <v>250647</v>
      </c>
      <c r="AK250" s="381">
        <v>0</v>
      </c>
      <c r="AL250" s="381">
        <v>0</v>
      </c>
      <c r="AM250" s="380">
        <v>2091528</v>
      </c>
      <c r="AN250" s="379">
        <v>1160662</v>
      </c>
      <c r="AO250" s="380">
        <v>383003</v>
      </c>
      <c r="AP250" s="380">
        <v>383003</v>
      </c>
      <c r="AQ250" s="380">
        <v>197328</v>
      </c>
      <c r="AR250" s="380">
        <v>197328</v>
      </c>
      <c r="AS250" s="380">
        <v>0</v>
      </c>
      <c r="AT250" s="380">
        <v>0</v>
      </c>
      <c r="AU250" s="380">
        <v>1160662</v>
      </c>
      <c r="AV250" s="381">
        <v>6597864</v>
      </c>
      <c r="AW250" s="380">
        <v>2257802</v>
      </c>
      <c r="AX250" s="380">
        <v>1632881</v>
      </c>
      <c r="AY250" s="380">
        <v>1632881</v>
      </c>
      <c r="AZ250" s="380">
        <v>1074300</v>
      </c>
      <c r="BA250" s="380">
        <v>0</v>
      </c>
      <c r="BB250" s="380">
        <v>0</v>
      </c>
      <c r="BC250" s="380">
        <v>6597864</v>
      </c>
      <c r="BD250" s="379">
        <v>152678</v>
      </c>
      <c r="BE250" s="380">
        <v>43426</v>
      </c>
      <c r="BF250" s="380">
        <v>40678</v>
      </c>
      <c r="BG250" s="380">
        <v>34287</v>
      </c>
      <c r="BH250" s="380">
        <v>34287</v>
      </c>
      <c r="BI250" s="380">
        <v>0</v>
      </c>
      <c r="BJ250" s="380">
        <v>0</v>
      </c>
      <c r="BK250" s="380">
        <v>152678</v>
      </c>
      <c r="BL250" s="381">
        <v>27141</v>
      </c>
      <c r="BM250" s="380">
        <v>9047</v>
      </c>
      <c r="BN250" s="380">
        <v>9047</v>
      </c>
      <c r="BO250" s="380">
        <v>9047</v>
      </c>
      <c r="BP250" s="380">
        <v>0</v>
      </c>
      <c r="BQ250" s="380">
        <v>0</v>
      </c>
      <c r="BR250" s="380">
        <v>0</v>
      </c>
      <c r="BS250" s="380">
        <v>27141</v>
      </c>
      <c r="BT250" s="379">
        <v>140745</v>
      </c>
      <c r="BU250" s="380">
        <v>35953</v>
      </c>
      <c r="BV250" s="380">
        <v>35953</v>
      </c>
      <c r="BW250" s="380">
        <v>35953</v>
      </c>
      <c r="BX250" s="380">
        <v>32885</v>
      </c>
      <c r="BY250" s="380">
        <v>0</v>
      </c>
      <c r="BZ250" s="380">
        <v>0</v>
      </c>
      <c r="CA250" s="380">
        <v>140745</v>
      </c>
      <c r="CB250" s="381">
        <v>40114.319287247999</v>
      </c>
      <c r="CC250" s="380">
        <v>24175</v>
      </c>
      <c r="CD250" s="380">
        <v>15939</v>
      </c>
      <c r="CE250" s="380">
        <v>0</v>
      </c>
      <c r="CF250" s="380">
        <v>0</v>
      </c>
      <c r="CG250" s="380">
        <v>0</v>
      </c>
      <c r="CH250" s="380">
        <v>0</v>
      </c>
      <c r="CI250" s="380">
        <v>40114.319287247999</v>
      </c>
    </row>
    <row r="251" spans="1:87">
      <c r="A251" s="374">
        <v>37800</v>
      </c>
      <c r="B251" s="375" t="s">
        <v>601</v>
      </c>
      <c r="C251" s="381">
        <v>-24496291</v>
      </c>
      <c r="D251" s="380">
        <v>-16965709</v>
      </c>
      <c r="E251" s="380">
        <v>-17361639</v>
      </c>
      <c r="F251" s="380">
        <v>-8322502</v>
      </c>
      <c r="G251" s="380">
        <v>0</v>
      </c>
      <c r="H251" s="380">
        <v>0</v>
      </c>
      <c r="I251" s="380">
        <v>-67146141</v>
      </c>
      <c r="J251" s="446">
        <v>159848240</v>
      </c>
      <c r="K251" s="447">
        <v>188282810</v>
      </c>
      <c r="L251" s="447">
        <v>136624916</v>
      </c>
      <c r="M251" s="447">
        <v>131580672</v>
      </c>
      <c r="N251" s="447">
        <v>196388112</v>
      </c>
      <c r="O251" s="446">
        <v>14028997.012785001</v>
      </c>
      <c r="P251" s="447">
        <v>8636048.0799999982</v>
      </c>
      <c r="Q251" s="447">
        <v>5392948.9327850025</v>
      </c>
      <c r="R251" s="448">
        <v>6.2899999999999998E-2</v>
      </c>
      <c r="S251" s="449">
        <v>6.7313445E-3</v>
      </c>
      <c r="T251" s="450">
        <v>159848240</v>
      </c>
      <c r="U251" s="450">
        <v>137298061.68521461</v>
      </c>
      <c r="V251" s="451">
        <v>1.164242510331184</v>
      </c>
      <c r="W251" s="451">
        <v>0.10581979340616332</v>
      </c>
      <c r="X251" s="379">
        <v>14763772</v>
      </c>
      <c r="Y251" s="380">
        <v>3690943</v>
      </c>
      <c r="Z251" s="380">
        <v>3690943</v>
      </c>
      <c r="AA251" s="380">
        <v>3690943</v>
      </c>
      <c r="AB251" s="380">
        <v>3690943</v>
      </c>
      <c r="AC251" s="380">
        <v>0</v>
      </c>
      <c r="AD251" s="380">
        <v>0</v>
      </c>
      <c r="AE251" s="380">
        <v>14763772</v>
      </c>
      <c r="AF251" s="381">
        <v>24450959</v>
      </c>
      <c r="AG251" s="381">
        <v>8023906</v>
      </c>
      <c r="AH251" s="381">
        <v>7444455</v>
      </c>
      <c r="AI251" s="381">
        <v>5898334</v>
      </c>
      <c r="AJ251" s="381">
        <v>3084264</v>
      </c>
      <c r="AK251" s="381">
        <v>0</v>
      </c>
      <c r="AL251" s="381">
        <v>0</v>
      </c>
      <c r="AM251" s="380">
        <v>24450959</v>
      </c>
      <c r="AN251" s="379">
        <v>12797929</v>
      </c>
      <c r="AO251" s="380">
        <v>4223147</v>
      </c>
      <c r="AP251" s="380">
        <v>4223147</v>
      </c>
      <c r="AQ251" s="380">
        <v>2175817</v>
      </c>
      <c r="AR251" s="380">
        <v>2175817</v>
      </c>
      <c r="AS251" s="380">
        <v>0</v>
      </c>
      <c r="AT251" s="380">
        <v>0</v>
      </c>
      <c r="AU251" s="380">
        <v>12797929</v>
      </c>
      <c r="AV251" s="381">
        <v>72750698</v>
      </c>
      <c r="AW251" s="380">
        <v>24895427</v>
      </c>
      <c r="AX251" s="380">
        <v>18004805</v>
      </c>
      <c r="AY251" s="380">
        <v>18004805</v>
      </c>
      <c r="AZ251" s="380">
        <v>11845660</v>
      </c>
      <c r="BA251" s="380">
        <v>0</v>
      </c>
      <c r="BB251" s="380">
        <v>0</v>
      </c>
      <c r="BC251" s="380">
        <v>72750698</v>
      </c>
      <c r="BD251" s="379">
        <v>1683480</v>
      </c>
      <c r="BE251" s="380">
        <v>478837</v>
      </c>
      <c r="BF251" s="380">
        <v>448529</v>
      </c>
      <c r="BG251" s="380">
        <v>378057</v>
      </c>
      <c r="BH251" s="380">
        <v>378057</v>
      </c>
      <c r="BI251" s="380">
        <v>0</v>
      </c>
      <c r="BJ251" s="380">
        <v>0</v>
      </c>
      <c r="BK251" s="380">
        <v>1683480</v>
      </c>
      <c r="BL251" s="381">
        <v>299265</v>
      </c>
      <c r="BM251" s="380">
        <v>99755</v>
      </c>
      <c r="BN251" s="380">
        <v>99755</v>
      </c>
      <c r="BO251" s="380">
        <v>99755</v>
      </c>
      <c r="BP251" s="380">
        <v>0</v>
      </c>
      <c r="BQ251" s="380">
        <v>0</v>
      </c>
      <c r="BR251" s="380">
        <v>0</v>
      </c>
      <c r="BS251" s="380">
        <v>299265</v>
      </c>
      <c r="BT251" s="379">
        <v>1551915</v>
      </c>
      <c r="BU251" s="380">
        <v>396437</v>
      </c>
      <c r="BV251" s="380">
        <v>396437</v>
      </c>
      <c r="BW251" s="380">
        <v>396437</v>
      </c>
      <c r="BX251" s="380">
        <v>362604</v>
      </c>
      <c r="BY251" s="380">
        <v>0</v>
      </c>
      <c r="BZ251" s="380">
        <v>0</v>
      </c>
      <c r="CA251" s="380">
        <v>1551915</v>
      </c>
      <c r="CB251" s="381">
        <v>442316.57978155499</v>
      </c>
      <c r="CC251" s="380">
        <v>266567</v>
      </c>
      <c r="CD251" s="380">
        <v>175749</v>
      </c>
      <c r="CE251" s="380">
        <v>0</v>
      </c>
      <c r="CF251" s="380">
        <v>0</v>
      </c>
      <c r="CG251" s="380">
        <v>0</v>
      </c>
      <c r="CH251" s="380">
        <v>0</v>
      </c>
      <c r="CI251" s="380">
        <v>442316.57978155499</v>
      </c>
    </row>
    <row r="252" spans="1:87">
      <c r="A252" s="374">
        <v>37801</v>
      </c>
      <c r="B252" s="375" t="s">
        <v>602</v>
      </c>
      <c r="C252" s="381">
        <v>-163499</v>
      </c>
      <c r="D252" s="380">
        <v>-95907</v>
      </c>
      <c r="E252" s="380">
        <v>-101078</v>
      </c>
      <c r="F252" s="380">
        <v>-94721</v>
      </c>
      <c r="G252" s="380">
        <v>0</v>
      </c>
      <c r="H252" s="380">
        <v>0</v>
      </c>
      <c r="I252" s="380">
        <v>-455205</v>
      </c>
      <c r="J252" s="446">
        <v>1587593</v>
      </c>
      <c r="K252" s="447">
        <v>1870002</v>
      </c>
      <c r="L252" s="447">
        <v>1356942</v>
      </c>
      <c r="M252" s="447">
        <v>1306843</v>
      </c>
      <c r="N252" s="447">
        <v>1950503</v>
      </c>
      <c r="O252" s="446">
        <v>139334.30273699999</v>
      </c>
      <c r="P252" s="447">
        <v>59396.14</v>
      </c>
      <c r="Q252" s="447">
        <v>79938.162736999991</v>
      </c>
      <c r="R252" s="448">
        <v>6.2899999999999998E-2</v>
      </c>
      <c r="S252" s="449">
        <v>6.6854900000000003E-5</v>
      </c>
      <c r="T252" s="450">
        <v>1587593</v>
      </c>
      <c r="U252" s="450">
        <v>944294.75357710652</v>
      </c>
      <c r="V252" s="451">
        <v>1.6812472948578814</v>
      </c>
      <c r="W252" s="451">
        <v>0.10581979340616332</v>
      </c>
      <c r="X252" s="379">
        <v>278461</v>
      </c>
      <c r="Y252" s="380">
        <v>84567</v>
      </c>
      <c r="Z252" s="380">
        <v>83121</v>
      </c>
      <c r="AA252" s="380">
        <v>83121</v>
      </c>
      <c r="AB252" s="380">
        <v>27652</v>
      </c>
      <c r="AC252" s="380">
        <v>0</v>
      </c>
      <c r="AD252" s="380">
        <v>0</v>
      </c>
      <c r="AE252" s="380">
        <v>278461</v>
      </c>
      <c r="AF252" s="381">
        <v>162990</v>
      </c>
      <c r="AG252" s="381">
        <v>47806</v>
      </c>
      <c r="AH252" s="381">
        <v>47806</v>
      </c>
      <c r="AI252" s="381">
        <v>33689</v>
      </c>
      <c r="AJ252" s="381">
        <v>33689</v>
      </c>
      <c r="AK252" s="381">
        <v>0</v>
      </c>
      <c r="AL252" s="381">
        <v>0</v>
      </c>
      <c r="AM252" s="380">
        <v>162990</v>
      </c>
      <c r="AN252" s="379">
        <v>127107</v>
      </c>
      <c r="AO252" s="380">
        <v>41944</v>
      </c>
      <c r="AP252" s="380">
        <v>41944</v>
      </c>
      <c r="AQ252" s="380">
        <v>21610</v>
      </c>
      <c r="AR252" s="380">
        <v>21610</v>
      </c>
      <c r="AS252" s="380">
        <v>0</v>
      </c>
      <c r="AT252" s="380">
        <v>0</v>
      </c>
      <c r="AU252" s="380">
        <v>127107</v>
      </c>
      <c r="AV252" s="381">
        <v>722551</v>
      </c>
      <c r="AW252" s="380">
        <v>247258</v>
      </c>
      <c r="AX252" s="380">
        <v>178822</v>
      </c>
      <c r="AY252" s="380">
        <v>178822</v>
      </c>
      <c r="AZ252" s="380">
        <v>117650</v>
      </c>
      <c r="BA252" s="380">
        <v>0</v>
      </c>
      <c r="BB252" s="380">
        <v>0</v>
      </c>
      <c r="BC252" s="380">
        <v>722551</v>
      </c>
      <c r="BD252" s="379">
        <v>16721</v>
      </c>
      <c r="BE252" s="380">
        <v>4756</v>
      </c>
      <c r="BF252" s="380">
        <v>4455</v>
      </c>
      <c r="BG252" s="380">
        <v>3755</v>
      </c>
      <c r="BH252" s="380">
        <v>3755</v>
      </c>
      <c r="BI252" s="380">
        <v>0</v>
      </c>
      <c r="BJ252" s="380">
        <v>0</v>
      </c>
      <c r="BK252" s="380">
        <v>16721</v>
      </c>
      <c r="BL252" s="381">
        <v>2973</v>
      </c>
      <c r="BM252" s="380">
        <v>991</v>
      </c>
      <c r="BN252" s="380">
        <v>991</v>
      </c>
      <c r="BO252" s="380">
        <v>991</v>
      </c>
      <c r="BP252" s="380">
        <v>0</v>
      </c>
      <c r="BQ252" s="380">
        <v>0</v>
      </c>
      <c r="BR252" s="380">
        <v>0</v>
      </c>
      <c r="BS252" s="380">
        <v>2973</v>
      </c>
      <c r="BT252" s="379">
        <v>15413</v>
      </c>
      <c r="BU252" s="380">
        <v>3937</v>
      </c>
      <c r="BV252" s="380">
        <v>3937</v>
      </c>
      <c r="BW252" s="380">
        <v>3937</v>
      </c>
      <c r="BX252" s="380">
        <v>3601</v>
      </c>
      <c r="BY252" s="380">
        <v>0</v>
      </c>
      <c r="BZ252" s="380">
        <v>0</v>
      </c>
      <c r="CA252" s="380">
        <v>15413</v>
      </c>
      <c r="CB252" s="381">
        <v>4393.0348104510003</v>
      </c>
      <c r="CC252" s="380">
        <v>2648</v>
      </c>
      <c r="CD252" s="380">
        <v>1746</v>
      </c>
      <c r="CE252" s="380">
        <v>0</v>
      </c>
      <c r="CF252" s="380">
        <v>0</v>
      </c>
      <c r="CG252" s="380">
        <v>0</v>
      </c>
      <c r="CH252" s="380">
        <v>0</v>
      </c>
      <c r="CI252" s="380">
        <v>4393.0348104510003</v>
      </c>
    </row>
    <row r="253" spans="1:87">
      <c r="A253" s="374">
        <v>37805</v>
      </c>
      <c r="B253" s="375" t="s">
        <v>603</v>
      </c>
      <c r="C253" s="381">
        <v>-1565372</v>
      </c>
      <c r="D253" s="380">
        <v>-1099528</v>
      </c>
      <c r="E253" s="380">
        <v>-851775</v>
      </c>
      <c r="F253" s="380">
        <v>-463186</v>
      </c>
      <c r="G253" s="380">
        <v>0</v>
      </c>
      <c r="H253" s="380">
        <v>0</v>
      </c>
      <c r="I253" s="380">
        <v>-3979861</v>
      </c>
      <c r="J253" s="446">
        <v>12631406</v>
      </c>
      <c r="K253" s="447">
        <v>14878341</v>
      </c>
      <c r="L253" s="447">
        <v>10796270</v>
      </c>
      <c r="M253" s="447">
        <v>10397668</v>
      </c>
      <c r="N253" s="447">
        <v>15518832</v>
      </c>
      <c r="O253" s="446">
        <v>1108588.762296</v>
      </c>
      <c r="P253" s="447">
        <v>670798.27</v>
      </c>
      <c r="Q253" s="447">
        <v>437790.49229600001</v>
      </c>
      <c r="R253" s="448">
        <v>6.2899999999999998E-2</v>
      </c>
      <c r="S253" s="449">
        <v>5.3191920000000001E-4</v>
      </c>
      <c r="T253" s="450">
        <v>12631406</v>
      </c>
      <c r="U253" s="450">
        <v>10664519.395866456</v>
      </c>
      <c r="V253" s="451">
        <v>1.1844327466736011</v>
      </c>
      <c r="W253" s="451">
        <v>0.10581979340616332</v>
      </c>
      <c r="X253" s="379">
        <v>1363051</v>
      </c>
      <c r="Y253" s="380">
        <v>429176</v>
      </c>
      <c r="Z253" s="380">
        <v>345733</v>
      </c>
      <c r="AA253" s="380">
        <v>345733</v>
      </c>
      <c r="AB253" s="380">
        <v>242409</v>
      </c>
      <c r="AC253" s="380">
        <v>0</v>
      </c>
      <c r="AD253" s="380">
        <v>0</v>
      </c>
      <c r="AE253" s="380">
        <v>1363051</v>
      </c>
      <c r="AF253" s="381">
        <v>802433.99999999988</v>
      </c>
      <c r="AG253" s="381">
        <v>401216.99999999994</v>
      </c>
      <c r="AH253" s="381">
        <v>401216.99999999994</v>
      </c>
      <c r="AI253" s="381">
        <v>0</v>
      </c>
      <c r="AJ253" s="381">
        <v>0</v>
      </c>
      <c r="AK253" s="381">
        <v>0</v>
      </c>
      <c r="AL253" s="381">
        <v>0</v>
      </c>
      <c r="AM253" s="380">
        <v>802433.99999999988</v>
      </c>
      <c r="AN253" s="379">
        <v>1011308</v>
      </c>
      <c r="AO253" s="380">
        <v>333718</v>
      </c>
      <c r="AP253" s="380">
        <v>333718</v>
      </c>
      <c r="AQ253" s="380">
        <v>171936</v>
      </c>
      <c r="AR253" s="380">
        <v>171936</v>
      </c>
      <c r="AS253" s="380">
        <v>0</v>
      </c>
      <c r="AT253" s="380">
        <v>0</v>
      </c>
      <c r="AU253" s="380">
        <v>1011308</v>
      </c>
      <c r="AV253" s="381">
        <v>5748850</v>
      </c>
      <c r="AW253" s="380">
        <v>1967268</v>
      </c>
      <c r="AX253" s="380">
        <v>1422762</v>
      </c>
      <c r="AY253" s="380">
        <v>1422762</v>
      </c>
      <c r="AZ253" s="380">
        <v>936059</v>
      </c>
      <c r="BA253" s="380">
        <v>0</v>
      </c>
      <c r="BB253" s="380">
        <v>0</v>
      </c>
      <c r="BC253" s="380">
        <v>5748850</v>
      </c>
      <c r="BD253" s="379">
        <v>133031</v>
      </c>
      <c r="BE253" s="380">
        <v>37838</v>
      </c>
      <c r="BF253" s="380">
        <v>35443</v>
      </c>
      <c r="BG253" s="380">
        <v>29875</v>
      </c>
      <c r="BH253" s="380">
        <v>29875</v>
      </c>
      <c r="BI253" s="380">
        <v>0</v>
      </c>
      <c r="BJ253" s="380">
        <v>0</v>
      </c>
      <c r="BK253" s="380">
        <v>133031</v>
      </c>
      <c r="BL253" s="381">
        <v>23649</v>
      </c>
      <c r="BM253" s="380">
        <v>7883</v>
      </c>
      <c r="BN253" s="380">
        <v>7883</v>
      </c>
      <c r="BO253" s="380">
        <v>7883</v>
      </c>
      <c r="BP253" s="380">
        <v>0</v>
      </c>
      <c r="BQ253" s="380">
        <v>0</v>
      </c>
      <c r="BR253" s="380">
        <v>0</v>
      </c>
      <c r="BS253" s="380">
        <v>23649</v>
      </c>
      <c r="BT253" s="379">
        <v>122634</v>
      </c>
      <c r="BU253" s="380">
        <v>31327</v>
      </c>
      <c r="BV253" s="380">
        <v>31327</v>
      </c>
      <c r="BW253" s="380">
        <v>31327</v>
      </c>
      <c r="BX253" s="380">
        <v>28653</v>
      </c>
      <c r="BY253" s="380">
        <v>0</v>
      </c>
      <c r="BZ253" s="380">
        <v>0</v>
      </c>
      <c r="CA253" s="380">
        <v>122634</v>
      </c>
      <c r="CB253" s="381">
        <v>34952.405312807998</v>
      </c>
      <c r="CC253" s="380">
        <v>21064</v>
      </c>
      <c r="CD253" s="380">
        <v>13888</v>
      </c>
      <c r="CE253" s="380">
        <v>0</v>
      </c>
      <c r="CF253" s="380">
        <v>0</v>
      </c>
      <c r="CG253" s="380">
        <v>0</v>
      </c>
      <c r="CH253" s="380">
        <v>0</v>
      </c>
      <c r="CI253" s="380">
        <v>34952.405312807998</v>
      </c>
    </row>
    <row r="254" spans="1:87">
      <c r="A254" s="374">
        <v>37900</v>
      </c>
      <c r="B254" s="375" t="s">
        <v>604</v>
      </c>
      <c r="C254" s="381">
        <v>-13353211</v>
      </c>
      <c r="D254" s="380">
        <v>-8037270</v>
      </c>
      <c r="E254" s="380">
        <v>-7190364</v>
      </c>
      <c r="F254" s="380">
        <v>-4007419</v>
      </c>
      <c r="G254" s="380">
        <v>0</v>
      </c>
      <c r="H254" s="380">
        <v>0</v>
      </c>
      <c r="I254" s="380">
        <v>-32588264</v>
      </c>
      <c r="J254" s="446">
        <v>85869457</v>
      </c>
      <c r="K254" s="447">
        <v>101144327</v>
      </c>
      <c r="L254" s="447">
        <v>73394035</v>
      </c>
      <c r="M254" s="447">
        <v>70684299</v>
      </c>
      <c r="N254" s="447">
        <v>105498443</v>
      </c>
      <c r="O254" s="446">
        <v>7536287.8582019992</v>
      </c>
      <c r="P254" s="447">
        <v>4422717.1199999992</v>
      </c>
      <c r="Q254" s="447">
        <v>3113570.738202</v>
      </c>
      <c r="R254" s="448">
        <v>6.2899999999999998E-2</v>
      </c>
      <c r="S254" s="449">
        <v>3.6160353999999998E-3</v>
      </c>
      <c r="T254" s="450">
        <v>85869457</v>
      </c>
      <c r="U254" s="450">
        <v>70313467.726550072</v>
      </c>
      <c r="V254" s="451">
        <v>1.2212376913900387</v>
      </c>
      <c r="W254" s="451">
        <v>0.10581979340616332</v>
      </c>
      <c r="X254" s="379">
        <v>3640486</v>
      </c>
      <c r="Y254" s="380">
        <v>950402</v>
      </c>
      <c r="Z254" s="380">
        <v>950402</v>
      </c>
      <c r="AA254" s="380">
        <v>950402</v>
      </c>
      <c r="AB254" s="380">
        <v>789280</v>
      </c>
      <c r="AC254" s="380">
        <v>0</v>
      </c>
      <c r="AD254" s="380">
        <v>0</v>
      </c>
      <c r="AE254" s="380">
        <v>3640486</v>
      </c>
      <c r="AF254" s="381">
        <v>5362165</v>
      </c>
      <c r="AG254" s="381">
        <v>3472001</v>
      </c>
      <c r="AH254" s="381">
        <v>1890164</v>
      </c>
      <c r="AI254" s="381">
        <v>0</v>
      </c>
      <c r="AJ254" s="381">
        <v>0</v>
      </c>
      <c r="AK254" s="381">
        <v>0</v>
      </c>
      <c r="AL254" s="381">
        <v>0</v>
      </c>
      <c r="AM254" s="380">
        <v>5362165</v>
      </c>
      <c r="AN254" s="379">
        <v>6874966</v>
      </c>
      <c r="AO254" s="380">
        <v>2268648</v>
      </c>
      <c r="AP254" s="380">
        <v>2268648</v>
      </c>
      <c r="AQ254" s="380">
        <v>1168835</v>
      </c>
      <c r="AR254" s="380">
        <v>1168835</v>
      </c>
      <c r="AS254" s="380">
        <v>0</v>
      </c>
      <c r="AT254" s="380">
        <v>0</v>
      </c>
      <c r="AU254" s="380">
        <v>6874966</v>
      </c>
      <c r="AV254" s="381">
        <v>39081212</v>
      </c>
      <c r="AW254" s="380">
        <v>13373665</v>
      </c>
      <c r="AX254" s="380">
        <v>9672067</v>
      </c>
      <c r="AY254" s="380">
        <v>9672067</v>
      </c>
      <c r="AZ254" s="380">
        <v>6363413</v>
      </c>
      <c r="BA254" s="380">
        <v>0</v>
      </c>
      <c r="BB254" s="380">
        <v>0</v>
      </c>
      <c r="BC254" s="380">
        <v>39081212</v>
      </c>
      <c r="BD254" s="379">
        <v>904355</v>
      </c>
      <c r="BE254" s="380">
        <v>257228</v>
      </c>
      <c r="BF254" s="380">
        <v>240947</v>
      </c>
      <c r="BG254" s="380">
        <v>203090</v>
      </c>
      <c r="BH254" s="380">
        <v>203090</v>
      </c>
      <c r="BI254" s="380">
        <v>0</v>
      </c>
      <c r="BJ254" s="380">
        <v>0</v>
      </c>
      <c r="BK254" s="380">
        <v>904355</v>
      </c>
      <c r="BL254" s="381">
        <v>160761</v>
      </c>
      <c r="BM254" s="380">
        <v>53587</v>
      </c>
      <c r="BN254" s="380">
        <v>53587</v>
      </c>
      <c r="BO254" s="380">
        <v>53587</v>
      </c>
      <c r="BP254" s="380">
        <v>0</v>
      </c>
      <c r="BQ254" s="380">
        <v>0</v>
      </c>
      <c r="BR254" s="380">
        <v>0</v>
      </c>
      <c r="BS254" s="380">
        <v>160761</v>
      </c>
      <c r="BT254" s="379">
        <v>833679</v>
      </c>
      <c r="BU254" s="380">
        <v>212963</v>
      </c>
      <c r="BV254" s="380">
        <v>212963</v>
      </c>
      <c r="BW254" s="380">
        <v>212963</v>
      </c>
      <c r="BX254" s="380">
        <v>194788</v>
      </c>
      <c r="BY254" s="380">
        <v>0</v>
      </c>
      <c r="BZ254" s="380">
        <v>0</v>
      </c>
      <c r="CA254" s="380">
        <v>833679</v>
      </c>
      <c r="CB254" s="381">
        <v>237609.64997364598</v>
      </c>
      <c r="CC254" s="380">
        <v>143198</v>
      </c>
      <c r="CD254" s="380">
        <v>94412</v>
      </c>
      <c r="CE254" s="380">
        <v>0</v>
      </c>
      <c r="CF254" s="380">
        <v>0</v>
      </c>
      <c r="CG254" s="380">
        <v>0</v>
      </c>
      <c r="CH254" s="380">
        <v>0</v>
      </c>
      <c r="CI254" s="380">
        <v>237609.64997364598</v>
      </c>
    </row>
    <row r="255" spans="1:87">
      <c r="A255" s="374">
        <v>37901</v>
      </c>
      <c r="B255" s="375" t="s">
        <v>605</v>
      </c>
      <c r="C255" s="381">
        <v>95979</v>
      </c>
      <c r="D255" s="380">
        <v>76599</v>
      </c>
      <c r="E255" s="380">
        <v>-42729</v>
      </c>
      <c r="F255" s="380">
        <v>24357</v>
      </c>
      <c r="G255" s="380">
        <v>0</v>
      </c>
      <c r="H255" s="380">
        <v>0</v>
      </c>
      <c r="I255" s="380">
        <v>154206</v>
      </c>
      <c r="J255" s="446">
        <v>2809568</v>
      </c>
      <c r="K255" s="447">
        <v>3309348</v>
      </c>
      <c r="L255" s="447">
        <v>2401384</v>
      </c>
      <c r="M255" s="447">
        <v>2312724</v>
      </c>
      <c r="N255" s="447">
        <v>3451810</v>
      </c>
      <c r="O255" s="446">
        <v>246580.29792899999</v>
      </c>
      <c r="P255" s="447">
        <v>133690.21999999997</v>
      </c>
      <c r="Q255" s="447">
        <v>112890.07792900002</v>
      </c>
      <c r="R255" s="448">
        <v>6.2899999999999998E-2</v>
      </c>
      <c r="S255" s="449">
        <v>1.183133E-4</v>
      </c>
      <c r="T255" s="450">
        <v>2809568</v>
      </c>
      <c r="U255" s="450">
        <v>2125440.6995230522</v>
      </c>
      <c r="V255" s="451">
        <v>1.3218755059270606</v>
      </c>
      <c r="W255" s="451">
        <v>0.10581979340616332</v>
      </c>
      <c r="X255" s="379">
        <v>1164132</v>
      </c>
      <c r="Y255" s="380">
        <v>450379</v>
      </c>
      <c r="Z255" s="380">
        <v>308823</v>
      </c>
      <c r="AA255" s="380">
        <v>223629</v>
      </c>
      <c r="AB255" s="380">
        <v>181301</v>
      </c>
      <c r="AC255" s="380">
        <v>0</v>
      </c>
      <c r="AD255" s="380">
        <v>0</v>
      </c>
      <c r="AE255" s="380">
        <v>1164132</v>
      </c>
      <c r="AF255" s="381">
        <v>0</v>
      </c>
      <c r="AG255" s="381">
        <v>0</v>
      </c>
      <c r="AH255" s="381">
        <v>0</v>
      </c>
      <c r="AI255" s="381">
        <v>0</v>
      </c>
      <c r="AJ255" s="381">
        <v>0</v>
      </c>
      <c r="AK255" s="381">
        <v>0</v>
      </c>
      <c r="AL255" s="381">
        <v>0</v>
      </c>
      <c r="AM255" s="380">
        <v>0</v>
      </c>
      <c r="AN255" s="379">
        <v>224942</v>
      </c>
      <c r="AO255" s="380">
        <v>74228</v>
      </c>
      <c r="AP255" s="380">
        <v>74228</v>
      </c>
      <c r="AQ255" s="380">
        <v>38243</v>
      </c>
      <c r="AR255" s="380">
        <v>38243</v>
      </c>
      <c r="AS255" s="380">
        <v>0</v>
      </c>
      <c r="AT255" s="380">
        <v>0</v>
      </c>
      <c r="AU255" s="380">
        <v>224942</v>
      </c>
      <c r="AV255" s="381">
        <v>1278701</v>
      </c>
      <c r="AW255" s="380">
        <v>437574</v>
      </c>
      <c r="AX255" s="380">
        <v>316461</v>
      </c>
      <c r="AY255" s="380">
        <v>316461</v>
      </c>
      <c r="AZ255" s="380">
        <v>208205</v>
      </c>
      <c r="BA255" s="380">
        <v>0</v>
      </c>
      <c r="BB255" s="380">
        <v>0</v>
      </c>
      <c r="BC255" s="380">
        <v>1278701</v>
      </c>
      <c r="BD255" s="379">
        <v>29590</v>
      </c>
      <c r="BE255" s="380">
        <v>8416</v>
      </c>
      <c r="BF255" s="380">
        <v>7884</v>
      </c>
      <c r="BG255" s="380">
        <v>6645</v>
      </c>
      <c r="BH255" s="380">
        <v>6645</v>
      </c>
      <c r="BI255" s="380">
        <v>0</v>
      </c>
      <c r="BJ255" s="380">
        <v>0</v>
      </c>
      <c r="BK255" s="380">
        <v>29590</v>
      </c>
      <c r="BL255" s="381">
        <v>5259</v>
      </c>
      <c r="BM255" s="380">
        <v>1753</v>
      </c>
      <c r="BN255" s="380">
        <v>1753</v>
      </c>
      <c r="BO255" s="380">
        <v>1753</v>
      </c>
      <c r="BP255" s="380">
        <v>0</v>
      </c>
      <c r="BQ255" s="380">
        <v>0</v>
      </c>
      <c r="BR255" s="380">
        <v>0</v>
      </c>
      <c r="BS255" s="380">
        <v>5259</v>
      </c>
      <c r="BT255" s="379">
        <v>27277</v>
      </c>
      <c r="BU255" s="380">
        <v>6968</v>
      </c>
      <c r="BV255" s="380">
        <v>6968</v>
      </c>
      <c r="BW255" s="380">
        <v>6968</v>
      </c>
      <c r="BX255" s="380">
        <v>6373</v>
      </c>
      <c r="BY255" s="380">
        <v>0</v>
      </c>
      <c r="BZ255" s="380">
        <v>0</v>
      </c>
      <c r="CA255" s="380">
        <v>27277</v>
      </c>
      <c r="CB255" s="381">
        <v>7774.3657598669997</v>
      </c>
      <c r="CC255" s="380">
        <v>4685</v>
      </c>
      <c r="CD255" s="380">
        <v>3089</v>
      </c>
      <c r="CE255" s="380">
        <v>0</v>
      </c>
      <c r="CF255" s="380">
        <v>0</v>
      </c>
      <c r="CG255" s="380">
        <v>0</v>
      </c>
      <c r="CH255" s="380">
        <v>0</v>
      </c>
      <c r="CI255" s="380">
        <v>7774.3657598669997</v>
      </c>
    </row>
    <row r="256" spans="1:87">
      <c r="A256" s="374">
        <v>37905</v>
      </c>
      <c r="B256" s="375" t="s">
        <v>606</v>
      </c>
      <c r="C256" s="381">
        <v>-1459706</v>
      </c>
      <c r="D256" s="380">
        <v>-868035</v>
      </c>
      <c r="E256" s="380">
        <v>-835587</v>
      </c>
      <c r="F256" s="380">
        <v>-459601</v>
      </c>
      <c r="G256" s="380">
        <v>0</v>
      </c>
      <c r="H256" s="380">
        <v>0</v>
      </c>
      <c r="I256" s="380">
        <v>-3622929</v>
      </c>
      <c r="J256" s="446">
        <v>9476583</v>
      </c>
      <c r="K256" s="447">
        <v>11162322</v>
      </c>
      <c r="L256" s="447">
        <v>8099791</v>
      </c>
      <c r="M256" s="447">
        <v>7800743</v>
      </c>
      <c r="N256" s="447">
        <v>11642844</v>
      </c>
      <c r="O256" s="446">
        <v>831707.298297</v>
      </c>
      <c r="P256" s="447">
        <v>516434.83999999997</v>
      </c>
      <c r="Q256" s="447">
        <v>315272.45829700003</v>
      </c>
      <c r="R256" s="448">
        <v>6.2899999999999998E-2</v>
      </c>
      <c r="S256" s="449">
        <v>3.9906689999999999E-4</v>
      </c>
      <c r="T256" s="450">
        <v>9476583</v>
      </c>
      <c r="U256" s="450">
        <v>8210410.8108108109</v>
      </c>
      <c r="V256" s="451">
        <v>1.1542154489422132</v>
      </c>
      <c r="W256" s="451">
        <v>0.10581979340616332</v>
      </c>
      <c r="X256" s="379">
        <v>279056</v>
      </c>
      <c r="Y256" s="380">
        <v>69764</v>
      </c>
      <c r="Z256" s="380">
        <v>69764</v>
      </c>
      <c r="AA256" s="380">
        <v>69764</v>
      </c>
      <c r="AB256" s="380">
        <v>69764</v>
      </c>
      <c r="AC256" s="380">
        <v>0</v>
      </c>
      <c r="AD256" s="380">
        <v>0</v>
      </c>
      <c r="AE256" s="380">
        <v>279056</v>
      </c>
      <c r="AF256" s="381">
        <v>495539</v>
      </c>
      <c r="AG256" s="381">
        <v>334090</v>
      </c>
      <c r="AH256" s="381">
        <v>154516</v>
      </c>
      <c r="AI256" s="381">
        <v>6933</v>
      </c>
      <c r="AJ256" s="381">
        <v>0</v>
      </c>
      <c r="AK256" s="381">
        <v>0</v>
      </c>
      <c r="AL256" s="381">
        <v>0</v>
      </c>
      <c r="AM256" s="380">
        <v>495539</v>
      </c>
      <c r="AN256" s="379">
        <v>758724</v>
      </c>
      <c r="AO256" s="380">
        <v>250369</v>
      </c>
      <c r="AP256" s="380">
        <v>250369</v>
      </c>
      <c r="AQ256" s="380">
        <v>128993</v>
      </c>
      <c r="AR256" s="380">
        <v>128993</v>
      </c>
      <c r="AS256" s="380">
        <v>0</v>
      </c>
      <c r="AT256" s="380">
        <v>0</v>
      </c>
      <c r="AU256" s="380">
        <v>758724</v>
      </c>
      <c r="AV256" s="381">
        <v>4313016</v>
      </c>
      <c r="AW256" s="380">
        <v>1475922</v>
      </c>
      <c r="AX256" s="380">
        <v>1067413</v>
      </c>
      <c r="AY256" s="380">
        <v>1067413</v>
      </c>
      <c r="AZ256" s="380">
        <v>702268</v>
      </c>
      <c r="BA256" s="380">
        <v>0</v>
      </c>
      <c r="BB256" s="380">
        <v>0</v>
      </c>
      <c r="BC256" s="380">
        <v>4313016</v>
      </c>
      <c r="BD256" s="379">
        <v>99805</v>
      </c>
      <c r="BE256" s="380">
        <v>28388</v>
      </c>
      <c r="BF256" s="380">
        <v>26591</v>
      </c>
      <c r="BG256" s="380">
        <v>22413</v>
      </c>
      <c r="BH256" s="380">
        <v>22413</v>
      </c>
      <c r="BI256" s="380">
        <v>0</v>
      </c>
      <c r="BJ256" s="380">
        <v>0</v>
      </c>
      <c r="BK256" s="380">
        <v>99805</v>
      </c>
      <c r="BL256" s="381">
        <v>17742</v>
      </c>
      <c r="BM256" s="380">
        <v>5914</v>
      </c>
      <c r="BN256" s="380">
        <v>5914</v>
      </c>
      <c r="BO256" s="380">
        <v>5914</v>
      </c>
      <c r="BP256" s="380">
        <v>0</v>
      </c>
      <c r="BQ256" s="380">
        <v>0</v>
      </c>
      <c r="BR256" s="380">
        <v>0</v>
      </c>
      <c r="BS256" s="380">
        <v>17742</v>
      </c>
      <c r="BT256" s="379">
        <v>92005</v>
      </c>
      <c r="BU256" s="380">
        <v>23503</v>
      </c>
      <c r="BV256" s="380">
        <v>23503</v>
      </c>
      <c r="BW256" s="380">
        <v>23503</v>
      </c>
      <c r="BX256" s="380">
        <v>21497</v>
      </c>
      <c r="BY256" s="380">
        <v>0</v>
      </c>
      <c r="BZ256" s="380">
        <v>0</v>
      </c>
      <c r="CA256" s="380">
        <v>92005</v>
      </c>
      <c r="CB256" s="381">
        <v>26222.682008330998</v>
      </c>
      <c r="CC256" s="380">
        <v>15803</v>
      </c>
      <c r="CD256" s="380">
        <v>10419</v>
      </c>
      <c r="CE256" s="380">
        <v>0</v>
      </c>
      <c r="CF256" s="380">
        <v>0</v>
      </c>
      <c r="CG256" s="380">
        <v>0</v>
      </c>
      <c r="CH256" s="380">
        <v>0</v>
      </c>
      <c r="CI256" s="380">
        <v>26222.682008330998</v>
      </c>
    </row>
    <row r="257" spans="1:87">
      <c r="A257" s="374">
        <v>38000</v>
      </c>
      <c r="B257" s="375" t="s">
        <v>607</v>
      </c>
      <c r="C257" s="381">
        <v>-21797224</v>
      </c>
      <c r="D257" s="380">
        <v>-14954645</v>
      </c>
      <c r="E257" s="380">
        <v>-15298594</v>
      </c>
      <c r="F257" s="380">
        <v>-9175135</v>
      </c>
      <c r="G257" s="380">
        <v>0</v>
      </c>
      <c r="H257" s="380">
        <v>0</v>
      </c>
      <c r="I257" s="380">
        <v>-61225598</v>
      </c>
      <c r="J257" s="446">
        <v>143113675</v>
      </c>
      <c r="K257" s="447">
        <v>168571420</v>
      </c>
      <c r="L257" s="447">
        <v>122321608</v>
      </c>
      <c r="M257" s="447">
        <v>117805448</v>
      </c>
      <c r="N257" s="447">
        <v>175828175</v>
      </c>
      <c r="O257" s="446">
        <v>12560296.638114</v>
      </c>
      <c r="P257" s="447">
        <v>6524972.8399999989</v>
      </c>
      <c r="Q257" s="447">
        <v>6035323.7981140008</v>
      </c>
      <c r="R257" s="448">
        <v>6.2899999999999998E-2</v>
      </c>
      <c r="S257" s="449">
        <v>6.0266377999999999E-3</v>
      </c>
      <c r="T257" s="450">
        <v>143113675</v>
      </c>
      <c r="U257" s="450">
        <v>103735657.23370428</v>
      </c>
      <c r="V257" s="451">
        <v>1.3795996363871457</v>
      </c>
      <c r="W257" s="451">
        <v>0.10581979340616332</v>
      </c>
      <c r="X257" s="379">
        <v>2595272</v>
      </c>
      <c r="Y257" s="380">
        <v>648818</v>
      </c>
      <c r="Z257" s="380">
        <v>648818</v>
      </c>
      <c r="AA257" s="380">
        <v>648818</v>
      </c>
      <c r="AB257" s="380">
        <v>648818</v>
      </c>
      <c r="AC257" s="380">
        <v>0</v>
      </c>
      <c r="AD257" s="380">
        <v>0</v>
      </c>
      <c r="AE257" s="380">
        <v>2595272</v>
      </c>
      <c r="AF257" s="381">
        <v>12377312</v>
      </c>
      <c r="AG257" s="381">
        <v>4393619</v>
      </c>
      <c r="AH257" s="381">
        <v>3774455</v>
      </c>
      <c r="AI257" s="381">
        <v>2379667</v>
      </c>
      <c r="AJ257" s="381">
        <v>1829571</v>
      </c>
      <c r="AK257" s="381">
        <v>0</v>
      </c>
      <c r="AL257" s="381">
        <v>0</v>
      </c>
      <c r="AM257" s="380">
        <v>12377312</v>
      </c>
      <c r="AN257" s="379">
        <v>11458109</v>
      </c>
      <c r="AO257" s="380">
        <v>3781024</v>
      </c>
      <c r="AP257" s="380">
        <v>3781024</v>
      </c>
      <c r="AQ257" s="380">
        <v>1948030</v>
      </c>
      <c r="AR257" s="380">
        <v>1948030</v>
      </c>
      <c r="AS257" s="380">
        <v>0</v>
      </c>
      <c r="AT257" s="380">
        <v>0</v>
      </c>
      <c r="AU257" s="380">
        <v>11458109</v>
      </c>
      <c r="AV257" s="381">
        <v>65134403</v>
      </c>
      <c r="AW257" s="380">
        <v>22289117</v>
      </c>
      <c r="AX257" s="380">
        <v>16119876</v>
      </c>
      <c r="AY257" s="380">
        <v>16119876</v>
      </c>
      <c r="AZ257" s="380">
        <v>10605533</v>
      </c>
      <c r="BA257" s="380">
        <v>0</v>
      </c>
      <c r="BB257" s="380">
        <v>0</v>
      </c>
      <c r="BC257" s="380">
        <v>65134403</v>
      </c>
      <c r="BD257" s="379">
        <v>1507235</v>
      </c>
      <c r="BE257" s="380">
        <v>428707</v>
      </c>
      <c r="BF257" s="380">
        <v>401572</v>
      </c>
      <c r="BG257" s="380">
        <v>338478</v>
      </c>
      <c r="BH257" s="380">
        <v>338478</v>
      </c>
      <c r="BI257" s="380">
        <v>0</v>
      </c>
      <c r="BJ257" s="380">
        <v>0</v>
      </c>
      <c r="BK257" s="380">
        <v>1507235</v>
      </c>
      <c r="BL257" s="381">
        <v>267933</v>
      </c>
      <c r="BM257" s="380">
        <v>89311</v>
      </c>
      <c r="BN257" s="380">
        <v>89311</v>
      </c>
      <c r="BO257" s="380">
        <v>89311</v>
      </c>
      <c r="BP257" s="380">
        <v>0</v>
      </c>
      <c r="BQ257" s="380">
        <v>0</v>
      </c>
      <c r="BR257" s="380">
        <v>0</v>
      </c>
      <c r="BS257" s="380">
        <v>267933</v>
      </c>
      <c r="BT257" s="379">
        <v>1389445</v>
      </c>
      <c r="BU257" s="380">
        <v>354934</v>
      </c>
      <c r="BV257" s="380">
        <v>354934</v>
      </c>
      <c r="BW257" s="380">
        <v>354934</v>
      </c>
      <c r="BX257" s="380">
        <v>324643</v>
      </c>
      <c r="BY257" s="380">
        <v>0</v>
      </c>
      <c r="BZ257" s="380">
        <v>0</v>
      </c>
      <c r="CA257" s="380">
        <v>1389445</v>
      </c>
      <c r="CB257" s="381">
        <v>396010.309571622</v>
      </c>
      <c r="CC257" s="380">
        <v>238660</v>
      </c>
      <c r="CD257" s="380">
        <v>157350</v>
      </c>
      <c r="CE257" s="380">
        <v>0</v>
      </c>
      <c r="CF257" s="380">
        <v>0</v>
      </c>
      <c r="CG257" s="380">
        <v>0</v>
      </c>
      <c r="CH257" s="380">
        <v>0</v>
      </c>
      <c r="CI257" s="380">
        <v>396010.309571622</v>
      </c>
    </row>
    <row r="258" spans="1:87">
      <c r="A258" s="374">
        <v>38005</v>
      </c>
      <c r="B258" s="375" t="s">
        <v>608</v>
      </c>
      <c r="C258" s="381">
        <v>-3072867</v>
      </c>
      <c r="D258" s="380">
        <v>-1715138</v>
      </c>
      <c r="E258" s="380">
        <v>-2188584</v>
      </c>
      <c r="F258" s="380">
        <v>-1021601</v>
      </c>
      <c r="G258" s="380">
        <v>0</v>
      </c>
      <c r="H258" s="380">
        <v>0</v>
      </c>
      <c r="I258" s="380">
        <v>-7998190</v>
      </c>
      <c r="J258" s="446">
        <v>30187238</v>
      </c>
      <c r="K258" s="447">
        <v>35557088</v>
      </c>
      <c r="L258" s="447">
        <v>25801528</v>
      </c>
      <c r="M258" s="447">
        <v>24848926</v>
      </c>
      <c r="N258" s="447">
        <v>37087769</v>
      </c>
      <c r="O258" s="446">
        <v>2649367.1057130001</v>
      </c>
      <c r="P258" s="447">
        <v>1524168.6</v>
      </c>
      <c r="Q258" s="447">
        <v>1125198.505713</v>
      </c>
      <c r="R258" s="448">
        <v>6.2899999999999998E-2</v>
      </c>
      <c r="S258" s="449">
        <v>1.2712101000000001E-3</v>
      </c>
      <c r="T258" s="450">
        <v>30187238</v>
      </c>
      <c r="U258" s="450">
        <v>24231615.262321148</v>
      </c>
      <c r="V258" s="451">
        <v>1.2457790235279744</v>
      </c>
      <c r="W258" s="451">
        <v>0.10581979340616332</v>
      </c>
      <c r="X258" s="379">
        <v>2897909</v>
      </c>
      <c r="Y258" s="380">
        <v>779977</v>
      </c>
      <c r="Z258" s="380">
        <v>779977</v>
      </c>
      <c r="AA258" s="380">
        <v>673286</v>
      </c>
      <c r="AB258" s="380">
        <v>664669</v>
      </c>
      <c r="AC258" s="380">
        <v>0</v>
      </c>
      <c r="AD258" s="380">
        <v>0</v>
      </c>
      <c r="AE258" s="380">
        <v>2897909</v>
      </c>
      <c r="AF258" s="381">
        <v>45012</v>
      </c>
      <c r="AG258" s="381">
        <v>45012</v>
      </c>
      <c r="AH258" s="381">
        <v>0</v>
      </c>
      <c r="AI258" s="381">
        <v>0</v>
      </c>
      <c r="AJ258" s="381">
        <v>0</v>
      </c>
      <c r="AK258" s="381">
        <v>0</v>
      </c>
      <c r="AL258" s="381">
        <v>0</v>
      </c>
      <c r="AM258" s="380">
        <v>45012</v>
      </c>
      <c r="AN258" s="379">
        <v>2416881</v>
      </c>
      <c r="AO258" s="380">
        <v>797539</v>
      </c>
      <c r="AP258" s="380">
        <v>797539</v>
      </c>
      <c r="AQ258" s="380">
        <v>410902</v>
      </c>
      <c r="AR258" s="380">
        <v>410902</v>
      </c>
      <c r="AS258" s="380">
        <v>0</v>
      </c>
      <c r="AT258" s="380">
        <v>0</v>
      </c>
      <c r="AU258" s="380">
        <v>2416881</v>
      </c>
      <c r="AV258" s="381">
        <v>13738923</v>
      </c>
      <c r="AW258" s="380">
        <v>4701486</v>
      </c>
      <c r="AX258" s="380">
        <v>3400196</v>
      </c>
      <c r="AY258" s="380">
        <v>3400196</v>
      </c>
      <c r="AZ258" s="380">
        <v>2237045</v>
      </c>
      <c r="BA258" s="380">
        <v>0</v>
      </c>
      <c r="BB258" s="380">
        <v>0</v>
      </c>
      <c r="BC258" s="380">
        <v>13738923</v>
      </c>
      <c r="BD258" s="379">
        <v>317924</v>
      </c>
      <c r="BE258" s="380">
        <v>90428</v>
      </c>
      <c r="BF258" s="380">
        <v>84704</v>
      </c>
      <c r="BG258" s="380">
        <v>71396</v>
      </c>
      <c r="BH258" s="380">
        <v>71396</v>
      </c>
      <c r="BI258" s="380">
        <v>0</v>
      </c>
      <c r="BJ258" s="380">
        <v>0</v>
      </c>
      <c r="BK258" s="380">
        <v>317924</v>
      </c>
      <c r="BL258" s="381">
        <v>56517</v>
      </c>
      <c r="BM258" s="380">
        <v>18839</v>
      </c>
      <c r="BN258" s="380">
        <v>18839</v>
      </c>
      <c r="BO258" s="380">
        <v>18839</v>
      </c>
      <c r="BP258" s="380">
        <v>0</v>
      </c>
      <c r="BQ258" s="380">
        <v>0</v>
      </c>
      <c r="BR258" s="380">
        <v>0</v>
      </c>
      <c r="BS258" s="380">
        <v>56517</v>
      </c>
      <c r="BT258" s="379">
        <v>293078</v>
      </c>
      <c r="BU258" s="380">
        <v>74867</v>
      </c>
      <c r="BV258" s="380">
        <v>74867</v>
      </c>
      <c r="BW258" s="380">
        <v>74867</v>
      </c>
      <c r="BX258" s="380">
        <v>68477</v>
      </c>
      <c r="BY258" s="380">
        <v>0</v>
      </c>
      <c r="BZ258" s="380">
        <v>0</v>
      </c>
      <c r="CA258" s="380">
        <v>293078</v>
      </c>
      <c r="CB258" s="381">
        <v>83531.202958899012</v>
      </c>
      <c r="CC258" s="380">
        <v>50341</v>
      </c>
      <c r="CD258" s="380">
        <v>33190</v>
      </c>
      <c r="CE258" s="380">
        <v>0</v>
      </c>
      <c r="CF258" s="380">
        <v>0</v>
      </c>
      <c r="CG258" s="380">
        <v>0</v>
      </c>
      <c r="CH258" s="380">
        <v>0</v>
      </c>
      <c r="CI258" s="380">
        <v>83531.202958899012</v>
      </c>
    </row>
    <row r="259" spans="1:87">
      <c r="A259" s="374">
        <v>38100</v>
      </c>
      <c r="B259" s="375" t="s">
        <v>609</v>
      </c>
      <c r="C259" s="381">
        <v>-9392463</v>
      </c>
      <c r="D259" s="380">
        <v>-6628290</v>
      </c>
      <c r="E259" s="380">
        <v>-6994793</v>
      </c>
      <c r="F259" s="380">
        <v>-4170427</v>
      </c>
      <c r="G259" s="380">
        <v>0</v>
      </c>
      <c r="H259" s="380">
        <v>0</v>
      </c>
      <c r="I259" s="380">
        <v>-27185973</v>
      </c>
      <c r="J259" s="446">
        <v>62771571</v>
      </c>
      <c r="K259" s="447">
        <v>73937678</v>
      </c>
      <c r="L259" s="447">
        <v>53651892</v>
      </c>
      <c r="M259" s="447">
        <v>51671044</v>
      </c>
      <c r="N259" s="447">
        <v>77120588</v>
      </c>
      <c r="O259" s="446">
        <v>5509114.0049069999</v>
      </c>
      <c r="P259" s="447">
        <v>3313864.5700000003</v>
      </c>
      <c r="Q259" s="447">
        <v>2195249.4349069996</v>
      </c>
      <c r="R259" s="448">
        <v>6.2899999999999998E-2</v>
      </c>
      <c r="S259" s="449">
        <v>2.6433639E-3</v>
      </c>
      <c r="T259" s="450">
        <v>62771571</v>
      </c>
      <c r="U259" s="450">
        <v>52684651.351351358</v>
      </c>
      <c r="V259" s="451">
        <v>1.1914584113194462</v>
      </c>
      <c r="W259" s="451">
        <v>0.10581979340616332</v>
      </c>
      <c r="X259" s="379">
        <v>2887520</v>
      </c>
      <c r="Y259" s="380">
        <v>721880</v>
      </c>
      <c r="Z259" s="380">
        <v>721880</v>
      </c>
      <c r="AA259" s="380">
        <v>721880</v>
      </c>
      <c r="AB259" s="380">
        <v>721880</v>
      </c>
      <c r="AC259" s="380">
        <v>0</v>
      </c>
      <c r="AD259" s="380">
        <v>0</v>
      </c>
      <c r="AE259" s="380">
        <v>2887520</v>
      </c>
      <c r="AF259" s="381">
        <v>7509661</v>
      </c>
      <c r="AG259" s="381">
        <v>2196309</v>
      </c>
      <c r="AH259" s="381">
        <v>2161809</v>
      </c>
      <c r="AI259" s="381">
        <v>1765679</v>
      </c>
      <c r="AJ259" s="381">
        <v>1385864</v>
      </c>
      <c r="AK259" s="381">
        <v>0</v>
      </c>
      <c r="AL259" s="381">
        <v>0</v>
      </c>
      <c r="AM259" s="380">
        <v>7509661</v>
      </c>
      <c r="AN259" s="379">
        <v>5025680</v>
      </c>
      <c r="AO259" s="380">
        <v>1658408</v>
      </c>
      <c r="AP259" s="380">
        <v>1658408</v>
      </c>
      <c r="AQ259" s="380">
        <v>854432</v>
      </c>
      <c r="AR259" s="380">
        <v>854432</v>
      </c>
      <c r="AS259" s="380">
        <v>0</v>
      </c>
      <c r="AT259" s="380">
        <v>0</v>
      </c>
      <c r="AU259" s="380">
        <v>5025680</v>
      </c>
      <c r="AV259" s="381">
        <v>28568820</v>
      </c>
      <c r="AW259" s="380">
        <v>9776305</v>
      </c>
      <c r="AX259" s="380">
        <v>7070393</v>
      </c>
      <c r="AY259" s="380">
        <v>7070393</v>
      </c>
      <c r="AZ259" s="380">
        <v>4651729</v>
      </c>
      <c r="BA259" s="380">
        <v>0</v>
      </c>
      <c r="BB259" s="380">
        <v>0</v>
      </c>
      <c r="BC259" s="380">
        <v>28568820</v>
      </c>
      <c r="BD259" s="379">
        <v>661094</v>
      </c>
      <c r="BE259" s="380">
        <v>188037</v>
      </c>
      <c r="BF259" s="380">
        <v>176135</v>
      </c>
      <c r="BG259" s="380">
        <v>148461</v>
      </c>
      <c r="BH259" s="380">
        <v>148461</v>
      </c>
      <c r="BI259" s="380">
        <v>0</v>
      </c>
      <c r="BJ259" s="380">
        <v>0</v>
      </c>
      <c r="BK259" s="380">
        <v>661094</v>
      </c>
      <c r="BL259" s="381">
        <v>117519</v>
      </c>
      <c r="BM259" s="380">
        <v>39173</v>
      </c>
      <c r="BN259" s="380">
        <v>39173</v>
      </c>
      <c r="BO259" s="380">
        <v>39173</v>
      </c>
      <c r="BP259" s="380">
        <v>0</v>
      </c>
      <c r="BQ259" s="380">
        <v>0</v>
      </c>
      <c r="BR259" s="380">
        <v>0</v>
      </c>
      <c r="BS259" s="380">
        <v>117519</v>
      </c>
      <c r="BT259" s="379">
        <v>609429</v>
      </c>
      <c r="BU259" s="380">
        <v>155679</v>
      </c>
      <c r="BV259" s="380">
        <v>155679</v>
      </c>
      <c r="BW259" s="380">
        <v>155679</v>
      </c>
      <c r="BX259" s="380">
        <v>142393</v>
      </c>
      <c r="BY259" s="380">
        <v>0</v>
      </c>
      <c r="BZ259" s="380">
        <v>0</v>
      </c>
      <c r="CA259" s="380">
        <v>609429</v>
      </c>
      <c r="CB259" s="381">
        <v>173695.41543536101</v>
      </c>
      <c r="CC259" s="380">
        <v>104679</v>
      </c>
      <c r="CD259" s="380">
        <v>69016</v>
      </c>
      <c r="CE259" s="380">
        <v>0</v>
      </c>
      <c r="CF259" s="380">
        <v>0</v>
      </c>
      <c r="CG259" s="380">
        <v>0</v>
      </c>
      <c r="CH259" s="380">
        <v>0</v>
      </c>
      <c r="CI259" s="380">
        <v>173695.41543536101</v>
      </c>
    </row>
    <row r="260" spans="1:87">
      <c r="A260" s="374">
        <v>38105</v>
      </c>
      <c r="B260" s="375" t="s">
        <v>610</v>
      </c>
      <c r="C260" s="381">
        <v>-1794898</v>
      </c>
      <c r="D260" s="380">
        <v>-1223511</v>
      </c>
      <c r="E260" s="380">
        <v>-1238064</v>
      </c>
      <c r="F260" s="380">
        <v>-716935</v>
      </c>
      <c r="G260" s="380">
        <v>0</v>
      </c>
      <c r="H260" s="380">
        <v>0</v>
      </c>
      <c r="I260" s="380">
        <v>-4973408</v>
      </c>
      <c r="J260" s="446">
        <v>12068285</v>
      </c>
      <c r="K260" s="447">
        <v>14215050</v>
      </c>
      <c r="L260" s="447">
        <v>10314962</v>
      </c>
      <c r="M260" s="447">
        <v>9934129</v>
      </c>
      <c r="N260" s="447">
        <v>14826987</v>
      </c>
      <c r="O260" s="446">
        <v>1059166.745541</v>
      </c>
      <c r="P260" s="447">
        <v>626865.96000000008</v>
      </c>
      <c r="Q260" s="447">
        <v>432300.78554099996</v>
      </c>
      <c r="R260" s="448">
        <v>6.2899999999999998E-2</v>
      </c>
      <c r="S260" s="449">
        <v>5.0820569999999999E-4</v>
      </c>
      <c r="T260" s="450">
        <v>12068285</v>
      </c>
      <c r="U260" s="450">
        <v>9966072.4960254394</v>
      </c>
      <c r="V260" s="451">
        <v>1.2109369066714035</v>
      </c>
      <c r="W260" s="451">
        <v>0.10581979340616332</v>
      </c>
      <c r="X260" s="379">
        <v>263296</v>
      </c>
      <c r="Y260" s="380">
        <v>65824</v>
      </c>
      <c r="Z260" s="380">
        <v>65824</v>
      </c>
      <c r="AA260" s="380">
        <v>65824</v>
      </c>
      <c r="AB260" s="380">
        <v>65824</v>
      </c>
      <c r="AC260" s="380">
        <v>0</v>
      </c>
      <c r="AD260" s="380">
        <v>0</v>
      </c>
      <c r="AE260" s="380">
        <v>263296</v>
      </c>
      <c r="AF260" s="381">
        <v>898645</v>
      </c>
      <c r="AG260" s="381">
        <v>338423</v>
      </c>
      <c r="AH260" s="381">
        <v>291835</v>
      </c>
      <c r="AI260" s="381">
        <v>159767</v>
      </c>
      <c r="AJ260" s="381">
        <v>108620</v>
      </c>
      <c r="AK260" s="381">
        <v>0</v>
      </c>
      <c r="AL260" s="381">
        <v>0</v>
      </c>
      <c r="AM260" s="380">
        <v>898645</v>
      </c>
      <c r="AN260" s="379">
        <v>966223</v>
      </c>
      <c r="AO260" s="380">
        <v>318841</v>
      </c>
      <c r="AP260" s="380">
        <v>318841</v>
      </c>
      <c r="AQ260" s="380">
        <v>164271</v>
      </c>
      <c r="AR260" s="380">
        <v>164271</v>
      </c>
      <c r="AS260" s="380">
        <v>0</v>
      </c>
      <c r="AT260" s="380">
        <v>0</v>
      </c>
      <c r="AU260" s="380">
        <v>966223</v>
      </c>
      <c r="AV260" s="381">
        <v>5492561</v>
      </c>
      <c r="AW260" s="380">
        <v>1879565</v>
      </c>
      <c r="AX260" s="380">
        <v>1359334</v>
      </c>
      <c r="AY260" s="380">
        <v>1359334</v>
      </c>
      <c r="AZ260" s="380">
        <v>894328</v>
      </c>
      <c r="BA260" s="380">
        <v>0</v>
      </c>
      <c r="BB260" s="380">
        <v>0</v>
      </c>
      <c r="BC260" s="380">
        <v>5492561</v>
      </c>
      <c r="BD260" s="379">
        <v>127100</v>
      </c>
      <c r="BE260" s="380">
        <v>36151</v>
      </c>
      <c r="BF260" s="380">
        <v>33863</v>
      </c>
      <c r="BG260" s="380">
        <v>28543</v>
      </c>
      <c r="BH260" s="380">
        <v>28543</v>
      </c>
      <c r="BI260" s="380">
        <v>0</v>
      </c>
      <c r="BJ260" s="380">
        <v>0</v>
      </c>
      <c r="BK260" s="380">
        <v>127100</v>
      </c>
      <c r="BL260" s="381">
        <v>22593</v>
      </c>
      <c r="BM260" s="380">
        <v>7531</v>
      </c>
      <c r="BN260" s="380">
        <v>7531</v>
      </c>
      <c r="BO260" s="380">
        <v>7531</v>
      </c>
      <c r="BP260" s="380">
        <v>0</v>
      </c>
      <c r="BQ260" s="380">
        <v>0</v>
      </c>
      <c r="BR260" s="380">
        <v>0</v>
      </c>
      <c r="BS260" s="380">
        <v>22593</v>
      </c>
      <c r="BT260" s="379">
        <v>117167</v>
      </c>
      <c r="BU260" s="380">
        <v>29930</v>
      </c>
      <c r="BV260" s="380">
        <v>29930</v>
      </c>
      <c r="BW260" s="380">
        <v>29930</v>
      </c>
      <c r="BX260" s="380">
        <v>27376</v>
      </c>
      <c r="BY260" s="380">
        <v>0</v>
      </c>
      <c r="BZ260" s="380">
        <v>0</v>
      </c>
      <c r="CA260" s="380">
        <v>117167</v>
      </c>
      <c r="CB260" s="381">
        <v>33394.191464942996</v>
      </c>
      <c r="CC260" s="380">
        <v>20125</v>
      </c>
      <c r="CD260" s="380">
        <v>13269</v>
      </c>
      <c r="CE260" s="380">
        <v>0</v>
      </c>
      <c r="CF260" s="380">
        <v>0</v>
      </c>
      <c r="CG260" s="380">
        <v>0</v>
      </c>
      <c r="CH260" s="380">
        <v>0</v>
      </c>
      <c r="CI260" s="380">
        <v>33394.191464942996</v>
      </c>
    </row>
    <row r="261" spans="1:87">
      <c r="A261" s="374">
        <v>38200</v>
      </c>
      <c r="B261" s="375" t="s">
        <v>611</v>
      </c>
      <c r="C261" s="381">
        <v>-9235220</v>
      </c>
      <c r="D261" s="380">
        <v>-5683253</v>
      </c>
      <c r="E261" s="380">
        <v>-5798512</v>
      </c>
      <c r="F261" s="380">
        <v>-2741745</v>
      </c>
      <c r="G261" s="380">
        <v>0</v>
      </c>
      <c r="H261" s="380">
        <v>0</v>
      </c>
      <c r="I261" s="380">
        <v>-23458730</v>
      </c>
      <c r="J261" s="446">
        <v>61348396</v>
      </c>
      <c r="K261" s="447">
        <v>72261342</v>
      </c>
      <c r="L261" s="447">
        <v>52435481</v>
      </c>
      <c r="M261" s="447">
        <v>50499544</v>
      </c>
      <c r="N261" s="447">
        <v>75372088</v>
      </c>
      <c r="O261" s="446">
        <v>5384209.8014639998</v>
      </c>
      <c r="P261" s="447">
        <v>3223415.17</v>
      </c>
      <c r="Q261" s="447">
        <v>2160794.6314639999</v>
      </c>
      <c r="R261" s="448">
        <v>6.2899999999999998E-2</v>
      </c>
      <c r="S261" s="449">
        <v>2.5834327999999999E-3</v>
      </c>
      <c r="T261" s="450">
        <v>61348396</v>
      </c>
      <c r="U261" s="450">
        <v>51246664.069952309</v>
      </c>
      <c r="V261" s="451">
        <v>1.1971197952760146</v>
      </c>
      <c r="W261" s="451">
        <v>0.10581979340616332</v>
      </c>
      <c r="X261" s="379">
        <v>6075716</v>
      </c>
      <c r="Y261" s="380">
        <v>1518929</v>
      </c>
      <c r="Z261" s="380">
        <v>1518929</v>
      </c>
      <c r="AA261" s="380">
        <v>1518929</v>
      </c>
      <c r="AB261" s="380">
        <v>1518929</v>
      </c>
      <c r="AC261" s="380">
        <v>0</v>
      </c>
      <c r="AD261" s="380">
        <v>0</v>
      </c>
      <c r="AE261" s="380">
        <v>6075716</v>
      </c>
      <c r="AF261" s="381">
        <v>7482187</v>
      </c>
      <c r="AG261" s="381">
        <v>3015635</v>
      </c>
      <c r="AH261" s="381">
        <v>2131453</v>
      </c>
      <c r="AI261" s="381">
        <v>1501369</v>
      </c>
      <c r="AJ261" s="381">
        <v>833730</v>
      </c>
      <c r="AK261" s="381">
        <v>0</v>
      </c>
      <c r="AL261" s="381">
        <v>0</v>
      </c>
      <c r="AM261" s="380">
        <v>7482187</v>
      </c>
      <c r="AN261" s="379">
        <v>4911736</v>
      </c>
      <c r="AO261" s="380">
        <v>1620808</v>
      </c>
      <c r="AP261" s="380">
        <v>1620808</v>
      </c>
      <c r="AQ261" s="380">
        <v>835060</v>
      </c>
      <c r="AR261" s="380">
        <v>835060</v>
      </c>
      <c r="AS261" s="380">
        <v>0</v>
      </c>
      <c r="AT261" s="380">
        <v>0</v>
      </c>
      <c r="AU261" s="380">
        <v>4911736</v>
      </c>
      <c r="AV261" s="381">
        <v>27921099</v>
      </c>
      <c r="AW261" s="380">
        <v>9554653</v>
      </c>
      <c r="AX261" s="380">
        <v>6910091</v>
      </c>
      <c r="AY261" s="380">
        <v>6910091</v>
      </c>
      <c r="AZ261" s="380">
        <v>4546263</v>
      </c>
      <c r="BA261" s="380">
        <v>0</v>
      </c>
      <c r="BB261" s="380">
        <v>0</v>
      </c>
      <c r="BC261" s="380">
        <v>27921099</v>
      </c>
      <c r="BD261" s="379">
        <v>646105</v>
      </c>
      <c r="BE261" s="380">
        <v>183773</v>
      </c>
      <c r="BF261" s="380">
        <v>172142</v>
      </c>
      <c r="BG261" s="380">
        <v>145095</v>
      </c>
      <c r="BH261" s="380">
        <v>145095</v>
      </c>
      <c r="BI261" s="380">
        <v>0</v>
      </c>
      <c r="BJ261" s="380">
        <v>0</v>
      </c>
      <c r="BK261" s="380">
        <v>646105</v>
      </c>
      <c r="BL261" s="381">
        <v>114855</v>
      </c>
      <c r="BM261" s="380">
        <v>38285</v>
      </c>
      <c r="BN261" s="380">
        <v>38285</v>
      </c>
      <c r="BO261" s="380">
        <v>38285</v>
      </c>
      <c r="BP261" s="380">
        <v>0</v>
      </c>
      <c r="BQ261" s="380">
        <v>0</v>
      </c>
      <c r="BR261" s="380">
        <v>0</v>
      </c>
      <c r="BS261" s="380">
        <v>114855</v>
      </c>
      <c r="BT261" s="379">
        <v>595612</v>
      </c>
      <c r="BU261" s="380">
        <v>152149</v>
      </c>
      <c r="BV261" s="380">
        <v>152149</v>
      </c>
      <c r="BW261" s="380">
        <v>152149</v>
      </c>
      <c r="BX261" s="380">
        <v>139164</v>
      </c>
      <c r="BY261" s="380">
        <v>0</v>
      </c>
      <c r="BZ261" s="380">
        <v>0</v>
      </c>
      <c r="CA261" s="380">
        <v>595612</v>
      </c>
      <c r="CB261" s="381">
        <v>169757.34345367199</v>
      </c>
      <c r="CC261" s="380">
        <v>102306</v>
      </c>
      <c r="CD261" s="380">
        <v>67451</v>
      </c>
      <c r="CE261" s="380">
        <v>0</v>
      </c>
      <c r="CF261" s="380">
        <v>0</v>
      </c>
      <c r="CG261" s="380">
        <v>0</v>
      </c>
      <c r="CH261" s="380">
        <v>0</v>
      </c>
      <c r="CI261" s="380">
        <v>169757.34345367199</v>
      </c>
    </row>
    <row r="262" spans="1:87">
      <c r="A262" s="374">
        <v>38205</v>
      </c>
      <c r="B262" s="375" t="s">
        <v>612</v>
      </c>
      <c r="C262" s="381">
        <v>-1098731</v>
      </c>
      <c r="D262" s="380">
        <v>-752128</v>
      </c>
      <c r="E262" s="380">
        <v>-839222</v>
      </c>
      <c r="F262" s="380">
        <v>-589101</v>
      </c>
      <c r="G262" s="380">
        <v>0</v>
      </c>
      <c r="H262" s="380">
        <v>0</v>
      </c>
      <c r="I262" s="380">
        <v>-3279182</v>
      </c>
      <c r="J262" s="446">
        <v>8807270</v>
      </c>
      <c r="K262" s="447">
        <v>10373950</v>
      </c>
      <c r="L262" s="447">
        <v>7527719</v>
      </c>
      <c r="M262" s="447">
        <v>7249792</v>
      </c>
      <c r="N262" s="447">
        <v>10820533</v>
      </c>
      <c r="O262" s="446">
        <v>772965.46900799999</v>
      </c>
      <c r="P262" s="447">
        <v>466405.39999999997</v>
      </c>
      <c r="Q262" s="447">
        <v>306560.06900800002</v>
      </c>
      <c r="R262" s="448">
        <v>6.2899999999999998E-2</v>
      </c>
      <c r="S262" s="449">
        <v>3.7088159999999998E-4</v>
      </c>
      <c r="T262" s="450">
        <v>8807270</v>
      </c>
      <c r="U262" s="450">
        <v>7415030.2066772655</v>
      </c>
      <c r="V262" s="451">
        <v>1.1877591533031135</v>
      </c>
      <c r="W262" s="451">
        <v>0.10581979340616332</v>
      </c>
      <c r="X262" s="379">
        <v>314986</v>
      </c>
      <c r="Y262" s="380">
        <v>129254</v>
      </c>
      <c r="Z262" s="380">
        <v>92866</v>
      </c>
      <c r="AA262" s="380">
        <v>92866</v>
      </c>
      <c r="AB262" s="380">
        <v>0</v>
      </c>
      <c r="AC262" s="380">
        <v>0</v>
      </c>
      <c r="AD262" s="380">
        <v>0</v>
      </c>
      <c r="AE262" s="380">
        <v>314986</v>
      </c>
      <c r="AF262" s="381">
        <v>428312</v>
      </c>
      <c r="AG262" s="381">
        <v>117032</v>
      </c>
      <c r="AH262" s="381">
        <v>117032</v>
      </c>
      <c r="AI262" s="381">
        <v>97124</v>
      </c>
      <c r="AJ262" s="381">
        <v>97124</v>
      </c>
      <c r="AK262" s="381">
        <v>0</v>
      </c>
      <c r="AL262" s="381">
        <v>0</v>
      </c>
      <c r="AM262" s="380">
        <v>428312</v>
      </c>
      <c r="AN262" s="379">
        <v>705136</v>
      </c>
      <c r="AO262" s="380">
        <v>232686</v>
      </c>
      <c r="AP262" s="380">
        <v>232686</v>
      </c>
      <c r="AQ262" s="380">
        <v>119883</v>
      </c>
      <c r="AR262" s="380">
        <v>119883</v>
      </c>
      <c r="AS262" s="380">
        <v>0</v>
      </c>
      <c r="AT262" s="380">
        <v>0</v>
      </c>
      <c r="AU262" s="380">
        <v>705136</v>
      </c>
      <c r="AV262" s="381">
        <v>4008396</v>
      </c>
      <c r="AW262" s="380">
        <v>1371681</v>
      </c>
      <c r="AX262" s="380">
        <v>992023</v>
      </c>
      <c r="AY262" s="380">
        <v>992023</v>
      </c>
      <c r="AZ262" s="380">
        <v>652669</v>
      </c>
      <c r="BA262" s="380">
        <v>0</v>
      </c>
      <c r="BB262" s="380">
        <v>0</v>
      </c>
      <c r="BC262" s="380">
        <v>4008396</v>
      </c>
      <c r="BD262" s="379">
        <v>92756</v>
      </c>
      <c r="BE262" s="380">
        <v>26383</v>
      </c>
      <c r="BF262" s="380">
        <v>24713</v>
      </c>
      <c r="BG262" s="380">
        <v>20830</v>
      </c>
      <c r="BH262" s="380">
        <v>20830</v>
      </c>
      <c r="BI262" s="380">
        <v>0</v>
      </c>
      <c r="BJ262" s="380">
        <v>0</v>
      </c>
      <c r="BK262" s="380">
        <v>92756</v>
      </c>
      <c r="BL262" s="381">
        <v>16488</v>
      </c>
      <c r="BM262" s="380">
        <v>5496</v>
      </c>
      <c r="BN262" s="380">
        <v>5496</v>
      </c>
      <c r="BO262" s="380">
        <v>5496</v>
      </c>
      <c r="BP262" s="380">
        <v>0</v>
      </c>
      <c r="BQ262" s="380">
        <v>0</v>
      </c>
      <c r="BR262" s="380">
        <v>0</v>
      </c>
      <c r="BS262" s="380">
        <v>16488</v>
      </c>
      <c r="BT262" s="379">
        <v>85507</v>
      </c>
      <c r="BU262" s="380">
        <v>21843</v>
      </c>
      <c r="BV262" s="380">
        <v>21843</v>
      </c>
      <c r="BW262" s="380">
        <v>21843</v>
      </c>
      <c r="BX262" s="380">
        <v>19979</v>
      </c>
      <c r="BY262" s="380">
        <v>0</v>
      </c>
      <c r="BZ262" s="380">
        <v>0</v>
      </c>
      <c r="CA262" s="380">
        <v>85507</v>
      </c>
      <c r="CB262" s="381">
        <v>24370.626227183999</v>
      </c>
      <c r="CC262" s="380">
        <v>14687</v>
      </c>
      <c r="CD262" s="380">
        <v>9683</v>
      </c>
      <c r="CE262" s="380">
        <v>0</v>
      </c>
      <c r="CF262" s="380">
        <v>0</v>
      </c>
      <c r="CG262" s="380">
        <v>0</v>
      </c>
      <c r="CH262" s="380">
        <v>0</v>
      </c>
      <c r="CI262" s="380">
        <v>24370.626227183999</v>
      </c>
    </row>
    <row r="263" spans="1:87">
      <c r="A263" s="374">
        <v>38210</v>
      </c>
      <c r="B263" s="375" t="s">
        <v>613</v>
      </c>
      <c r="C263" s="381">
        <v>-3368833</v>
      </c>
      <c r="D263" s="380">
        <v>-2151732</v>
      </c>
      <c r="E263" s="380">
        <v>-2191865</v>
      </c>
      <c r="F263" s="380">
        <v>-1031836</v>
      </c>
      <c r="G263" s="380">
        <v>0</v>
      </c>
      <c r="H263" s="380">
        <v>0</v>
      </c>
      <c r="I263" s="380">
        <v>-8744266</v>
      </c>
      <c r="J263" s="446">
        <v>23984819</v>
      </c>
      <c r="K263" s="447">
        <v>28251353</v>
      </c>
      <c r="L263" s="447">
        <v>20500219</v>
      </c>
      <c r="M263" s="447">
        <v>19743343</v>
      </c>
      <c r="N263" s="447">
        <v>29467533</v>
      </c>
      <c r="O263" s="446">
        <v>2105015.0667300001</v>
      </c>
      <c r="P263" s="447">
        <v>1272275.68</v>
      </c>
      <c r="Q263" s="447">
        <v>832739.38673000014</v>
      </c>
      <c r="R263" s="448">
        <v>6.2899999999999998E-2</v>
      </c>
      <c r="S263" s="449">
        <v>1.0100210000000001E-3</v>
      </c>
      <c r="T263" s="450">
        <v>23984819</v>
      </c>
      <c r="U263" s="450">
        <v>20226958.346581876</v>
      </c>
      <c r="V263" s="451">
        <v>1.1857847625445455</v>
      </c>
      <c r="W263" s="451">
        <v>0.10581979340616332</v>
      </c>
      <c r="X263" s="379">
        <v>2406240</v>
      </c>
      <c r="Y263" s="380">
        <v>601560</v>
      </c>
      <c r="Z263" s="380">
        <v>601560</v>
      </c>
      <c r="AA263" s="380">
        <v>601560</v>
      </c>
      <c r="AB263" s="380">
        <v>601560</v>
      </c>
      <c r="AC263" s="380">
        <v>0</v>
      </c>
      <c r="AD263" s="380">
        <v>0</v>
      </c>
      <c r="AE263" s="380">
        <v>2406240</v>
      </c>
      <c r="AF263" s="381">
        <v>2528937</v>
      </c>
      <c r="AG263" s="381">
        <v>944937</v>
      </c>
      <c r="AH263" s="381">
        <v>770836</v>
      </c>
      <c r="AI263" s="381">
        <v>519569</v>
      </c>
      <c r="AJ263" s="381">
        <v>293595</v>
      </c>
      <c r="AK263" s="381">
        <v>0</v>
      </c>
      <c r="AL263" s="381">
        <v>0</v>
      </c>
      <c r="AM263" s="380">
        <v>2528937</v>
      </c>
      <c r="AN263" s="379">
        <v>1920296</v>
      </c>
      <c r="AO263" s="380">
        <v>633672</v>
      </c>
      <c r="AP263" s="380">
        <v>633672</v>
      </c>
      <c r="AQ263" s="380">
        <v>326476</v>
      </c>
      <c r="AR263" s="380">
        <v>326476</v>
      </c>
      <c r="AS263" s="380">
        <v>0</v>
      </c>
      <c r="AT263" s="380">
        <v>0</v>
      </c>
      <c r="AU263" s="380">
        <v>1920296</v>
      </c>
      <c r="AV263" s="381">
        <v>10916056</v>
      </c>
      <c r="AW263" s="380">
        <v>3735495</v>
      </c>
      <c r="AX263" s="380">
        <v>2701575</v>
      </c>
      <c r="AY263" s="380">
        <v>2701575</v>
      </c>
      <c r="AZ263" s="380">
        <v>1777411</v>
      </c>
      <c r="BA263" s="380">
        <v>0</v>
      </c>
      <c r="BB263" s="380">
        <v>0</v>
      </c>
      <c r="BC263" s="380">
        <v>10916056</v>
      </c>
      <c r="BD263" s="379">
        <v>252603</v>
      </c>
      <c r="BE263" s="380">
        <v>71848</v>
      </c>
      <c r="BF263" s="380">
        <v>67301</v>
      </c>
      <c r="BG263" s="380">
        <v>56727</v>
      </c>
      <c r="BH263" s="380">
        <v>56727</v>
      </c>
      <c r="BI263" s="380">
        <v>0</v>
      </c>
      <c r="BJ263" s="380">
        <v>0</v>
      </c>
      <c r="BK263" s="380">
        <v>252603</v>
      </c>
      <c r="BL263" s="381">
        <v>44904</v>
      </c>
      <c r="BM263" s="380">
        <v>14968</v>
      </c>
      <c r="BN263" s="380">
        <v>14968</v>
      </c>
      <c r="BO263" s="380">
        <v>14968</v>
      </c>
      <c r="BP263" s="380">
        <v>0</v>
      </c>
      <c r="BQ263" s="380">
        <v>0</v>
      </c>
      <c r="BR263" s="380">
        <v>0</v>
      </c>
      <c r="BS263" s="380">
        <v>44904</v>
      </c>
      <c r="BT263" s="379">
        <v>232861</v>
      </c>
      <c r="BU263" s="380">
        <v>59484</v>
      </c>
      <c r="BV263" s="380">
        <v>59484</v>
      </c>
      <c r="BW263" s="380">
        <v>59484</v>
      </c>
      <c r="BX263" s="380">
        <v>54408</v>
      </c>
      <c r="BY263" s="380">
        <v>0</v>
      </c>
      <c r="BZ263" s="380">
        <v>0</v>
      </c>
      <c r="CA263" s="380">
        <v>232861</v>
      </c>
      <c r="CB263" s="381">
        <v>66368.469809789996</v>
      </c>
      <c r="CC263" s="380">
        <v>39998</v>
      </c>
      <c r="CD263" s="380">
        <v>26371</v>
      </c>
      <c r="CE263" s="380">
        <v>0</v>
      </c>
      <c r="CF263" s="380">
        <v>0</v>
      </c>
      <c r="CG263" s="380">
        <v>0</v>
      </c>
      <c r="CH263" s="380">
        <v>0</v>
      </c>
      <c r="CI263" s="380">
        <v>66368.469809789996</v>
      </c>
    </row>
    <row r="264" spans="1:87">
      <c r="A264" s="374">
        <v>38300</v>
      </c>
      <c r="B264" s="375" t="s">
        <v>614</v>
      </c>
      <c r="C264" s="381">
        <v>-7348066</v>
      </c>
      <c r="D264" s="380">
        <v>-4663234</v>
      </c>
      <c r="E264" s="380">
        <v>-4426324</v>
      </c>
      <c r="F264" s="380">
        <v>-2485387</v>
      </c>
      <c r="G264" s="380">
        <v>0</v>
      </c>
      <c r="H264" s="380">
        <v>0</v>
      </c>
      <c r="I264" s="380">
        <v>-18923011</v>
      </c>
      <c r="J264" s="446">
        <v>47959930</v>
      </c>
      <c r="K264" s="447">
        <v>56491272</v>
      </c>
      <c r="L264" s="447">
        <v>40992140</v>
      </c>
      <c r="M264" s="447">
        <v>39478695</v>
      </c>
      <c r="N264" s="447">
        <v>58923139</v>
      </c>
      <c r="O264" s="446">
        <v>4209178.1411159998</v>
      </c>
      <c r="P264" s="447">
        <v>2525385.37</v>
      </c>
      <c r="Q264" s="447">
        <v>1683792.7711159997</v>
      </c>
      <c r="R264" s="448">
        <v>6.2899999999999998E-2</v>
      </c>
      <c r="S264" s="449">
        <v>2.0196331999999999E-3</v>
      </c>
      <c r="T264" s="450">
        <v>47959930</v>
      </c>
      <c r="U264" s="450">
        <v>40149210.969793327</v>
      </c>
      <c r="V264" s="451">
        <v>1.1945422796996721</v>
      </c>
      <c r="W264" s="451">
        <v>0.10581979340616332</v>
      </c>
      <c r="X264" s="379">
        <v>4056500</v>
      </c>
      <c r="Y264" s="380">
        <v>1014125</v>
      </c>
      <c r="Z264" s="380">
        <v>1014125</v>
      </c>
      <c r="AA264" s="380">
        <v>1014125</v>
      </c>
      <c r="AB264" s="380">
        <v>1014125</v>
      </c>
      <c r="AC264" s="380">
        <v>0</v>
      </c>
      <c r="AD264" s="380">
        <v>0</v>
      </c>
      <c r="AE264" s="380">
        <v>4056500</v>
      </c>
      <c r="AF264" s="381">
        <v>5739863</v>
      </c>
      <c r="AG264" s="381">
        <v>2312504</v>
      </c>
      <c r="AH264" s="381">
        <v>1713249</v>
      </c>
      <c r="AI264" s="381">
        <v>893657</v>
      </c>
      <c r="AJ264" s="381">
        <v>820453</v>
      </c>
      <c r="AK264" s="381">
        <v>0</v>
      </c>
      <c r="AL264" s="381">
        <v>0</v>
      </c>
      <c r="AM264" s="380">
        <v>5739863</v>
      </c>
      <c r="AN264" s="379">
        <v>3839816</v>
      </c>
      <c r="AO264" s="380">
        <v>1267088</v>
      </c>
      <c r="AP264" s="380">
        <v>1267088</v>
      </c>
      <c r="AQ264" s="380">
        <v>652820</v>
      </c>
      <c r="AR264" s="380">
        <v>652820</v>
      </c>
      <c r="AS264" s="380">
        <v>0</v>
      </c>
      <c r="AT264" s="380">
        <v>0</v>
      </c>
      <c r="AU264" s="380">
        <v>3839816</v>
      </c>
      <c r="AV264" s="381">
        <v>21827694</v>
      </c>
      <c r="AW264" s="380">
        <v>7469478</v>
      </c>
      <c r="AX264" s="380">
        <v>5402056</v>
      </c>
      <c r="AY264" s="380">
        <v>5402056</v>
      </c>
      <c r="AZ264" s="380">
        <v>3554102</v>
      </c>
      <c r="BA264" s="380">
        <v>0</v>
      </c>
      <c r="BB264" s="380">
        <v>0</v>
      </c>
      <c r="BC264" s="380">
        <v>21827694</v>
      </c>
      <c r="BD264" s="379">
        <v>505101</v>
      </c>
      <c r="BE264" s="380">
        <v>143667</v>
      </c>
      <c r="BF264" s="380">
        <v>134574</v>
      </c>
      <c r="BG264" s="380">
        <v>113430</v>
      </c>
      <c r="BH264" s="380">
        <v>113430</v>
      </c>
      <c r="BI264" s="380">
        <v>0</v>
      </c>
      <c r="BJ264" s="380">
        <v>0</v>
      </c>
      <c r="BK264" s="380">
        <v>505101</v>
      </c>
      <c r="BL264" s="381">
        <v>89790</v>
      </c>
      <c r="BM264" s="380">
        <v>29930</v>
      </c>
      <c r="BN264" s="380">
        <v>29930</v>
      </c>
      <c r="BO264" s="380">
        <v>29930</v>
      </c>
      <c r="BP264" s="380">
        <v>0</v>
      </c>
      <c r="BQ264" s="380">
        <v>0</v>
      </c>
      <c r="BR264" s="380">
        <v>0</v>
      </c>
      <c r="BS264" s="380">
        <v>89790</v>
      </c>
      <c r="BT264" s="379">
        <v>465628</v>
      </c>
      <c r="BU264" s="380">
        <v>118945</v>
      </c>
      <c r="BV264" s="380">
        <v>118945</v>
      </c>
      <c r="BW264" s="380">
        <v>118945</v>
      </c>
      <c r="BX264" s="380">
        <v>108794</v>
      </c>
      <c r="BY264" s="380">
        <v>0</v>
      </c>
      <c r="BZ264" s="380">
        <v>0</v>
      </c>
      <c r="CA264" s="380">
        <v>465628</v>
      </c>
      <c r="CB264" s="381">
        <v>132710.07737566798</v>
      </c>
      <c r="CC264" s="380">
        <v>79979</v>
      </c>
      <c r="CD264" s="380">
        <v>52731</v>
      </c>
      <c r="CE264" s="380">
        <v>0</v>
      </c>
      <c r="CF264" s="380">
        <v>0</v>
      </c>
      <c r="CG264" s="380">
        <v>0</v>
      </c>
      <c r="CH264" s="380">
        <v>0</v>
      </c>
      <c r="CI264" s="380">
        <v>132710.07737566798</v>
      </c>
    </row>
    <row r="265" spans="1:87">
      <c r="A265" s="374">
        <v>38400</v>
      </c>
      <c r="B265" s="375" t="s">
        <v>615</v>
      </c>
      <c r="C265" s="381">
        <v>-8927961</v>
      </c>
      <c r="D265" s="380">
        <v>-5763568</v>
      </c>
      <c r="E265" s="380">
        <v>-5395076</v>
      </c>
      <c r="F265" s="380">
        <v>-3669709</v>
      </c>
      <c r="G265" s="380">
        <v>0</v>
      </c>
      <c r="H265" s="380">
        <v>0</v>
      </c>
      <c r="I265" s="380">
        <v>-23756314</v>
      </c>
      <c r="J265" s="446">
        <v>60382892</v>
      </c>
      <c r="K265" s="447">
        <v>71124089</v>
      </c>
      <c r="L265" s="447">
        <v>51610249</v>
      </c>
      <c r="M265" s="447">
        <v>49704779</v>
      </c>
      <c r="N265" s="447">
        <v>74185878</v>
      </c>
      <c r="O265" s="446">
        <v>5299472.8270979999</v>
      </c>
      <c r="P265" s="447">
        <v>3106609.88</v>
      </c>
      <c r="Q265" s="447">
        <v>2192862.947098</v>
      </c>
      <c r="R265" s="448">
        <v>6.2899999999999998E-2</v>
      </c>
      <c r="S265" s="449">
        <v>2.5427746E-3</v>
      </c>
      <c r="T265" s="450">
        <v>60382892</v>
      </c>
      <c r="U265" s="450">
        <v>49389664.228934817</v>
      </c>
      <c r="V265" s="451">
        <v>1.2225815449991422</v>
      </c>
      <c r="W265" s="451">
        <v>0.10581979340616332</v>
      </c>
      <c r="X265" s="379">
        <v>4848159</v>
      </c>
      <c r="Y265" s="380">
        <v>1368580</v>
      </c>
      <c r="Z265" s="380">
        <v>1368580</v>
      </c>
      <c r="AA265" s="380">
        <v>1368580</v>
      </c>
      <c r="AB265" s="380">
        <v>742419</v>
      </c>
      <c r="AC265" s="380">
        <v>0</v>
      </c>
      <c r="AD265" s="380">
        <v>0</v>
      </c>
      <c r="AE265" s="380">
        <v>4848159</v>
      </c>
      <c r="AF265" s="381">
        <v>6899275</v>
      </c>
      <c r="AG265" s="381">
        <v>2679816</v>
      </c>
      <c r="AH265" s="381">
        <v>2141223</v>
      </c>
      <c r="AI265" s="381">
        <v>1039118</v>
      </c>
      <c r="AJ265" s="381">
        <v>1039118</v>
      </c>
      <c r="AK265" s="381">
        <v>0</v>
      </c>
      <c r="AL265" s="381">
        <v>0</v>
      </c>
      <c r="AM265" s="380">
        <v>6899275</v>
      </c>
      <c r="AN265" s="379">
        <v>4834435</v>
      </c>
      <c r="AO265" s="380">
        <v>1595300</v>
      </c>
      <c r="AP265" s="380">
        <v>1595300</v>
      </c>
      <c r="AQ265" s="380">
        <v>821918</v>
      </c>
      <c r="AR265" s="380">
        <v>821918</v>
      </c>
      <c r="AS265" s="380">
        <v>0</v>
      </c>
      <c r="AT265" s="380">
        <v>0</v>
      </c>
      <c r="AU265" s="380">
        <v>4834435</v>
      </c>
      <c r="AV265" s="381">
        <v>27481676</v>
      </c>
      <c r="AW265" s="380">
        <v>9404282</v>
      </c>
      <c r="AX265" s="380">
        <v>6801340</v>
      </c>
      <c r="AY265" s="380">
        <v>6801340</v>
      </c>
      <c r="AZ265" s="380">
        <v>4474714</v>
      </c>
      <c r="BA265" s="380">
        <v>0</v>
      </c>
      <c r="BB265" s="380">
        <v>0</v>
      </c>
      <c r="BC265" s="380">
        <v>27481676</v>
      </c>
      <c r="BD265" s="379">
        <v>635937</v>
      </c>
      <c r="BE265" s="380">
        <v>180881</v>
      </c>
      <c r="BF265" s="380">
        <v>169432</v>
      </c>
      <c r="BG265" s="380">
        <v>142812</v>
      </c>
      <c r="BH265" s="380">
        <v>142812</v>
      </c>
      <c r="BI265" s="380">
        <v>0</v>
      </c>
      <c r="BJ265" s="380">
        <v>0</v>
      </c>
      <c r="BK265" s="380">
        <v>635937</v>
      </c>
      <c r="BL265" s="381">
        <v>113046</v>
      </c>
      <c r="BM265" s="380">
        <v>37682</v>
      </c>
      <c r="BN265" s="380">
        <v>37682</v>
      </c>
      <c r="BO265" s="380">
        <v>37682</v>
      </c>
      <c r="BP265" s="380">
        <v>0</v>
      </c>
      <c r="BQ265" s="380">
        <v>0</v>
      </c>
      <c r="BR265" s="380">
        <v>0</v>
      </c>
      <c r="BS265" s="380">
        <v>113046</v>
      </c>
      <c r="BT265" s="379">
        <v>586238</v>
      </c>
      <c r="BU265" s="380">
        <v>149755</v>
      </c>
      <c r="BV265" s="380">
        <v>149755</v>
      </c>
      <c r="BW265" s="380">
        <v>149755</v>
      </c>
      <c r="BX265" s="380">
        <v>136974</v>
      </c>
      <c r="BY265" s="380">
        <v>0</v>
      </c>
      <c r="BZ265" s="380">
        <v>0</v>
      </c>
      <c r="CA265" s="380">
        <v>586238</v>
      </c>
      <c r="CB265" s="381">
        <v>167085.69353825401</v>
      </c>
      <c r="CC265" s="380">
        <v>100696</v>
      </c>
      <c r="CD265" s="380">
        <v>66390</v>
      </c>
      <c r="CE265" s="380">
        <v>0</v>
      </c>
      <c r="CF265" s="380">
        <v>0</v>
      </c>
      <c r="CG265" s="380">
        <v>0</v>
      </c>
      <c r="CH265" s="380">
        <v>0</v>
      </c>
      <c r="CI265" s="380">
        <v>167085.69353825401</v>
      </c>
    </row>
    <row r="266" spans="1:87">
      <c r="A266" s="374">
        <v>38402</v>
      </c>
      <c r="B266" s="375" t="s">
        <v>616</v>
      </c>
      <c r="C266" s="381">
        <v>-28579</v>
      </c>
      <c r="D266" s="380">
        <v>-368209</v>
      </c>
      <c r="E266" s="380">
        <v>-546577</v>
      </c>
      <c r="F266" s="380">
        <v>-314025</v>
      </c>
      <c r="G266" s="380">
        <v>0</v>
      </c>
      <c r="H266" s="380">
        <v>0</v>
      </c>
      <c r="I266" s="380">
        <v>-1257390</v>
      </c>
      <c r="J266" s="446">
        <v>4452167</v>
      </c>
      <c r="K266" s="447">
        <v>5244139</v>
      </c>
      <c r="L266" s="447">
        <v>3805340</v>
      </c>
      <c r="M266" s="447">
        <v>3664845</v>
      </c>
      <c r="N266" s="447">
        <v>5469892</v>
      </c>
      <c r="O266" s="446">
        <v>390742.070985</v>
      </c>
      <c r="P266" s="447">
        <v>192574.32999999996</v>
      </c>
      <c r="Q266" s="447">
        <v>198167.74098500004</v>
      </c>
      <c r="R266" s="448">
        <v>6.2899999999999998E-2</v>
      </c>
      <c r="S266" s="449">
        <v>1.874845E-4</v>
      </c>
      <c r="T266" s="450">
        <v>4452167</v>
      </c>
      <c r="U266" s="450">
        <v>3061595.0715421299</v>
      </c>
      <c r="V266" s="451">
        <v>1.454198512854751</v>
      </c>
      <c r="W266" s="451">
        <v>0.10581979340616332</v>
      </c>
      <c r="X266" s="379">
        <v>781790</v>
      </c>
      <c r="Y266" s="380">
        <v>657513</v>
      </c>
      <c r="Z266" s="380">
        <v>124277</v>
      </c>
      <c r="AA266" s="380">
        <v>0</v>
      </c>
      <c r="AB266" s="380">
        <v>0</v>
      </c>
      <c r="AC266" s="380">
        <v>0</v>
      </c>
      <c r="AD266" s="380">
        <v>0</v>
      </c>
      <c r="AE266" s="380">
        <v>781790</v>
      </c>
      <c r="AF266" s="381">
        <v>438807</v>
      </c>
      <c r="AG266" s="381">
        <v>124494</v>
      </c>
      <c r="AH266" s="381">
        <v>124494</v>
      </c>
      <c r="AI266" s="381">
        <v>124494</v>
      </c>
      <c r="AJ266" s="381">
        <v>65325</v>
      </c>
      <c r="AK266" s="381">
        <v>0</v>
      </c>
      <c r="AL266" s="381">
        <v>0</v>
      </c>
      <c r="AM266" s="380">
        <v>438807</v>
      </c>
      <c r="AN266" s="379">
        <v>356454</v>
      </c>
      <c r="AO266" s="380">
        <v>117625</v>
      </c>
      <c r="AP266" s="380">
        <v>117625</v>
      </c>
      <c r="AQ266" s="380">
        <v>60602</v>
      </c>
      <c r="AR266" s="380">
        <v>60602</v>
      </c>
      <c r="AS266" s="380">
        <v>0</v>
      </c>
      <c r="AT266" s="380">
        <v>0</v>
      </c>
      <c r="AU266" s="380">
        <v>356454</v>
      </c>
      <c r="AV266" s="381">
        <v>2026286</v>
      </c>
      <c r="AW266" s="380">
        <v>693399</v>
      </c>
      <c r="AX266" s="380">
        <v>501478</v>
      </c>
      <c r="AY266" s="380">
        <v>501478</v>
      </c>
      <c r="AZ266" s="380">
        <v>329931</v>
      </c>
      <c r="BA266" s="380">
        <v>0</v>
      </c>
      <c r="BB266" s="380">
        <v>0</v>
      </c>
      <c r="BC266" s="380">
        <v>2026286</v>
      </c>
      <c r="BD266" s="379">
        <v>46890</v>
      </c>
      <c r="BE266" s="380">
        <v>13337</v>
      </c>
      <c r="BF266" s="380">
        <v>12493</v>
      </c>
      <c r="BG266" s="380">
        <v>10530</v>
      </c>
      <c r="BH266" s="380">
        <v>10530</v>
      </c>
      <c r="BI266" s="380">
        <v>0</v>
      </c>
      <c r="BJ266" s="380">
        <v>0</v>
      </c>
      <c r="BK266" s="380">
        <v>46890</v>
      </c>
      <c r="BL266" s="381">
        <v>8334</v>
      </c>
      <c r="BM266" s="380">
        <v>2778</v>
      </c>
      <c r="BN266" s="380">
        <v>2778</v>
      </c>
      <c r="BO266" s="380">
        <v>2778</v>
      </c>
      <c r="BP266" s="380">
        <v>0</v>
      </c>
      <c r="BQ266" s="380">
        <v>0</v>
      </c>
      <c r="BR266" s="380">
        <v>0</v>
      </c>
      <c r="BS266" s="380">
        <v>8334</v>
      </c>
      <c r="BT266" s="379">
        <v>43225</v>
      </c>
      <c r="BU266" s="380">
        <v>11042</v>
      </c>
      <c r="BV266" s="380">
        <v>11042</v>
      </c>
      <c r="BW266" s="380">
        <v>11042</v>
      </c>
      <c r="BX266" s="380">
        <v>10099</v>
      </c>
      <c r="BY266" s="380">
        <v>0</v>
      </c>
      <c r="BZ266" s="380">
        <v>0</v>
      </c>
      <c r="CA266" s="380">
        <v>43225</v>
      </c>
      <c r="CB266" s="381">
        <v>12319.604620155</v>
      </c>
      <c r="CC266" s="380">
        <v>7425</v>
      </c>
      <c r="CD266" s="380">
        <v>4895</v>
      </c>
      <c r="CE266" s="380">
        <v>0</v>
      </c>
      <c r="CF266" s="380">
        <v>0</v>
      </c>
      <c r="CG266" s="380">
        <v>0</v>
      </c>
      <c r="CH266" s="380">
        <v>0</v>
      </c>
      <c r="CI266" s="380">
        <v>12319.604620155</v>
      </c>
    </row>
    <row r="267" spans="1:87">
      <c r="A267" s="374">
        <v>38405</v>
      </c>
      <c r="B267" s="375" t="s">
        <v>617</v>
      </c>
      <c r="C267" s="381">
        <v>-2165622</v>
      </c>
      <c r="D267" s="380">
        <v>-1894987</v>
      </c>
      <c r="E267" s="380">
        <v>-1590836</v>
      </c>
      <c r="F267" s="380">
        <v>-947289</v>
      </c>
      <c r="G267" s="380">
        <v>0</v>
      </c>
      <c r="H267" s="380">
        <v>0</v>
      </c>
      <c r="I267" s="380">
        <v>-6598734</v>
      </c>
      <c r="J267" s="446">
        <v>14356316</v>
      </c>
      <c r="K267" s="447">
        <v>16910086</v>
      </c>
      <c r="L267" s="447">
        <v>12270579</v>
      </c>
      <c r="M267" s="447">
        <v>11817545</v>
      </c>
      <c r="N267" s="447">
        <v>17638041</v>
      </c>
      <c r="O267" s="446">
        <v>1259974.546758</v>
      </c>
      <c r="P267" s="447">
        <v>721021.62000000046</v>
      </c>
      <c r="Q267" s="447">
        <v>538952.92675799958</v>
      </c>
      <c r="R267" s="448">
        <v>6.2899999999999998E-2</v>
      </c>
      <c r="S267" s="449">
        <v>6.045566E-4</v>
      </c>
      <c r="T267" s="450">
        <v>14356316</v>
      </c>
      <c r="U267" s="450">
        <v>11462982.82988872</v>
      </c>
      <c r="V267" s="451">
        <v>1.252406656543807</v>
      </c>
      <c r="W267" s="451">
        <v>0.10581979340616332</v>
      </c>
      <c r="X267" s="379">
        <v>424505</v>
      </c>
      <c r="Y267" s="380">
        <v>371372</v>
      </c>
      <c r="Z267" s="380">
        <v>17711</v>
      </c>
      <c r="AA267" s="380">
        <v>17711</v>
      </c>
      <c r="AB267" s="380">
        <v>17711</v>
      </c>
      <c r="AC267" s="380">
        <v>0</v>
      </c>
      <c r="AD267" s="380">
        <v>0</v>
      </c>
      <c r="AE267" s="380">
        <v>424505</v>
      </c>
      <c r="AF267" s="381">
        <v>1862726</v>
      </c>
      <c r="AG267" s="381">
        <v>726082</v>
      </c>
      <c r="AH267" s="381">
        <v>726082</v>
      </c>
      <c r="AI267" s="381">
        <v>247511</v>
      </c>
      <c r="AJ267" s="381">
        <v>163051</v>
      </c>
      <c r="AK267" s="381">
        <v>0</v>
      </c>
      <c r="AL267" s="381">
        <v>0</v>
      </c>
      <c r="AM267" s="380">
        <v>1862726</v>
      </c>
      <c r="AN267" s="379">
        <v>1149410</v>
      </c>
      <c r="AO267" s="380">
        <v>379290</v>
      </c>
      <c r="AP267" s="380">
        <v>379290</v>
      </c>
      <c r="AQ267" s="380">
        <v>195415</v>
      </c>
      <c r="AR267" s="380">
        <v>195415</v>
      </c>
      <c r="AS267" s="380">
        <v>0</v>
      </c>
      <c r="AT267" s="380">
        <v>0</v>
      </c>
      <c r="AU267" s="380">
        <v>1149410</v>
      </c>
      <c r="AV267" s="381">
        <v>6533897</v>
      </c>
      <c r="AW267" s="380">
        <v>2235912</v>
      </c>
      <c r="AX267" s="380">
        <v>1617051</v>
      </c>
      <c r="AY267" s="380">
        <v>1617051</v>
      </c>
      <c r="AZ267" s="380">
        <v>1063884</v>
      </c>
      <c r="BA267" s="380">
        <v>0</v>
      </c>
      <c r="BB267" s="380">
        <v>0</v>
      </c>
      <c r="BC267" s="380">
        <v>6533897</v>
      </c>
      <c r="BD267" s="379">
        <v>151196</v>
      </c>
      <c r="BE267" s="380">
        <v>43005</v>
      </c>
      <c r="BF267" s="380">
        <v>40283</v>
      </c>
      <c r="BG267" s="380">
        <v>33954</v>
      </c>
      <c r="BH267" s="380">
        <v>33954</v>
      </c>
      <c r="BI267" s="380">
        <v>0</v>
      </c>
      <c r="BJ267" s="380">
        <v>0</v>
      </c>
      <c r="BK267" s="380">
        <v>151196</v>
      </c>
      <c r="BL267" s="381">
        <v>26877</v>
      </c>
      <c r="BM267" s="380">
        <v>8959</v>
      </c>
      <c r="BN267" s="380">
        <v>8959</v>
      </c>
      <c r="BO267" s="380">
        <v>8959</v>
      </c>
      <c r="BP267" s="380">
        <v>0</v>
      </c>
      <c r="BQ267" s="380">
        <v>0</v>
      </c>
      <c r="BR267" s="380">
        <v>0</v>
      </c>
      <c r="BS267" s="380">
        <v>26877</v>
      </c>
      <c r="BT267" s="379">
        <v>139381</v>
      </c>
      <c r="BU267" s="380">
        <v>35605</v>
      </c>
      <c r="BV267" s="380">
        <v>35605</v>
      </c>
      <c r="BW267" s="380">
        <v>35605</v>
      </c>
      <c r="BX267" s="380">
        <v>32566</v>
      </c>
      <c r="BY267" s="380">
        <v>0</v>
      </c>
      <c r="BZ267" s="380">
        <v>0</v>
      </c>
      <c r="CA267" s="380">
        <v>139381</v>
      </c>
      <c r="CB267" s="381">
        <v>39725.408140434003</v>
      </c>
      <c r="CC267" s="380">
        <v>23941</v>
      </c>
      <c r="CD267" s="380">
        <v>15784</v>
      </c>
      <c r="CE267" s="380">
        <v>0</v>
      </c>
      <c r="CF267" s="380">
        <v>0</v>
      </c>
      <c r="CG267" s="380">
        <v>0</v>
      </c>
      <c r="CH267" s="380">
        <v>0</v>
      </c>
      <c r="CI267" s="380">
        <v>39725.408140434003</v>
      </c>
    </row>
    <row r="268" spans="1:87">
      <c r="A268" s="374">
        <v>38500</v>
      </c>
      <c r="B268" s="375" t="s">
        <v>618</v>
      </c>
      <c r="C268" s="381">
        <v>-6913215</v>
      </c>
      <c r="D268" s="380">
        <v>-4225098</v>
      </c>
      <c r="E268" s="380">
        <v>-4015482</v>
      </c>
      <c r="F268" s="380">
        <v>-2035362</v>
      </c>
      <c r="G268" s="380">
        <v>0</v>
      </c>
      <c r="H268" s="380">
        <v>0</v>
      </c>
      <c r="I268" s="380">
        <v>-17189157</v>
      </c>
      <c r="J268" s="446">
        <v>47422565</v>
      </c>
      <c r="K268" s="447">
        <v>55858318</v>
      </c>
      <c r="L268" s="447">
        <v>40532845</v>
      </c>
      <c r="M268" s="447">
        <v>39036357</v>
      </c>
      <c r="N268" s="447">
        <v>58262937</v>
      </c>
      <c r="O268" s="446">
        <v>4162016.5717589995</v>
      </c>
      <c r="P268" s="447">
        <v>2469112.71</v>
      </c>
      <c r="Q268" s="447">
        <v>1692903.8617589995</v>
      </c>
      <c r="R268" s="448">
        <v>6.2899999999999998E-2</v>
      </c>
      <c r="S268" s="449">
        <v>1.9970042999999998E-3</v>
      </c>
      <c r="T268" s="450">
        <v>47422565</v>
      </c>
      <c r="U268" s="450">
        <v>39254574.085850559</v>
      </c>
      <c r="V268" s="451">
        <v>1.2080774305762656</v>
      </c>
      <c r="W268" s="451">
        <v>0.10581979340616332</v>
      </c>
      <c r="X268" s="379">
        <v>4534136</v>
      </c>
      <c r="Y268" s="380">
        <v>1133534</v>
      </c>
      <c r="Z268" s="380">
        <v>1133534</v>
      </c>
      <c r="AA268" s="380">
        <v>1133534</v>
      </c>
      <c r="AB268" s="380">
        <v>1133534</v>
      </c>
      <c r="AC268" s="380">
        <v>0</v>
      </c>
      <c r="AD268" s="380">
        <v>0</v>
      </c>
      <c r="AE268" s="380">
        <v>4534136</v>
      </c>
      <c r="AF268" s="381">
        <v>4676805</v>
      </c>
      <c r="AG268" s="381">
        <v>2064845</v>
      </c>
      <c r="AH268" s="381">
        <v>1438938</v>
      </c>
      <c r="AI268" s="381">
        <v>653168</v>
      </c>
      <c r="AJ268" s="381">
        <v>519854</v>
      </c>
      <c r="AK268" s="381">
        <v>0</v>
      </c>
      <c r="AL268" s="381">
        <v>0</v>
      </c>
      <c r="AM268" s="380">
        <v>4676805</v>
      </c>
      <c r="AN268" s="379">
        <v>3796792</v>
      </c>
      <c r="AO268" s="380">
        <v>1252891</v>
      </c>
      <c r="AP268" s="380">
        <v>1252891</v>
      </c>
      <c r="AQ268" s="380">
        <v>645505</v>
      </c>
      <c r="AR268" s="380">
        <v>645505</v>
      </c>
      <c r="AS268" s="380">
        <v>0</v>
      </c>
      <c r="AT268" s="380">
        <v>0</v>
      </c>
      <c r="AU268" s="380">
        <v>3796792</v>
      </c>
      <c r="AV268" s="381">
        <v>21583126</v>
      </c>
      <c r="AW268" s="380">
        <v>7385787</v>
      </c>
      <c r="AX268" s="380">
        <v>5341529</v>
      </c>
      <c r="AY268" s="380">
        <v>5341529</v>
      </c>
      <c r="AZ268" s="380">
        <v>3514281</v>
      </c>
      <c r="BA268" s="380">
        <v>0</v>
      </c>
      <c r="BB268" s="380">
        <v>0</v>
      </c>
      <c r="BC268" s="380">
        <v>21583126</v>
      </c>
      <c r="BD268" s="379">
        <v>499442</v>
      </c>
      <c r="BE268" s="380">
        <v>142058</v>
      </c>
      <c r="BF268" s="380">
        <v>133066</v>
      </c>
      <c r="BG268" s="380">
        <v>112159</v>
      </c>
      <c r="BH268" s="380">
        <v>112159</v>
      </c>
      <c r="BI268" s="380">
        <v>0</v>
      </c>
      <c r="BJ268" s="380">
        <v>0</v>
      </c>
      <c r="BK268" s="380">
        <v>499442</v>
      </c>
      <c r="BL268" s="381">
        <v>88782</v>
      </c>
      <c r="BM268" s="380">
        <v>29594</v>
      </c>
      <c r="BN268" s="380">
        <v>29594</v>
      </c>
      <c r="BO268" s="380">
        <v>29594</v>
      </c>
      <c r="BP268" s="380">
        <v>0</v>
      </c>
      <c r="BQ268" s="380">
        <v>0</v>
      </c>
      <c r="BR268" s="380">
        <v>0</v>
      </c>
      <c r="BS268" s="380">
        <v>88782</v>
      </c>
      <c r="BT268" s="379">
        <v>460410</v>
      </c>
      <c r="BU268" s="380">
        <v>117612</v>
      </c>
      <c r="BV268" s="380">
        <v>117612</v>
      </c>
      <c r="BW268" s="380">
        <v>117612</v>
      </c>
      <c r="BX268" s="380">
        <v>107575</v>
      </c>
      <c r="BY268" s="380">
        <v>0</v>
      </c>
      <c r="BZ268" s="380">
        <v>0</v>
      </c>
      <c r="CA268" s="380">
        <v>460410</v>
      </c>
      <c r="CB268" s="381">
        <v>131223.13258295698</v>
      </c>
      <c r="CC268" s="380">
        <v>79083</v>
      </c>
      <c r="CD268" s="380">
        <v>52140</v>
      </c>
      <c r="CE268" s="380">
        <v>0</v>
      </c>
      <c r="CF268" s="380">
        <v>0</v>
      </c>
      <c r="CG268" s="380">
        <v>0</v>
      </c>
      <c r="CH268" s="380">
        <v>0</v>
      </c>
      <c r="CI268" s="380">
        <v>131223.13258295698</v>
      </c>
    </row>
    <row r="269" spans="1:87">
      <c r="A269" s="374">
        <v>38600</v>
      </c>
      <c r="B269" s="375" t="s">
        <v>619</v>
      </c>
      <c r="C269" s="381">
        <v>-9343566</v>
      </c>
      <c r="D269" s="380">
        <v>-5988080</v>
      </c>
      <c r="E269" s="380">
        <v>-6043523</v>
      </c>
      <c r="F269" s="380">
        <v>-3000172</v>
      </c>
      <c r="G269" s="380">
        <v>0</v>
      </c>
      <c r="H269" s="380">
        <v>0</v>
      </c>
      <c r="I269" s="380">
        <v>-24375341</v>
      </c>
      <c r="J269" s="446">
        <v>58301694</v>
      </c>
      <c r="K269" s="447">
        <v>68672678</v>
      </c>
      <c r="L269" s="447">
        <v>49831415</v>
      </c>
      <c r="M269" s="447">
        <v>47991620</v>
      </c>
      <c r="N269" s="447">
        <v>71628937</v>
      </c>
      <c r="O269" s="446">
        <v>5116817.5897679999</v>
      </c>
      <c r="P269" s="447">
        <v>3051262.9699999997</v>
      </c>
      <c r="Q269" s="447">
        <v>2065554.6197680002</v>
      </c>
      <c r="R269" s="448">
        <v>6.2899999999999998E-2</v>
      </c>
      <c r="S269" s="449">
        <v>2.4551336000000002E-3</v>
      </c>
      <c r="T269" s="450">
        <v>58301694</v>
      </c>
      <c r="U269" s="450">
        <v>48509745.151033387</v>
      </c>
      <c r="V269" s="451">
        <v>1.2018552935802842</v>
      </c>
      <c r="W269" s="451">
        <v>0.10581979340616332</v>
      </c>
      <c r="X269" s="379">
        <v>4645716</v>
      </c>
      <c r="Y269" s="380">
        <v>1161429</v>
      </c>
      <c r="Z269" s="380">
        <v>1161429</v>
      </c>
      <c r="AA269" s="380">
        <v>1161429</v>
      </c>
      <c r="AB269" s="380">
        <v>1161429</v>
      </c>
      <c r="AC269" s="380">
        <v>0</v>
      </c>
      <c r="AD269" s="380">
        <v>0</v>
      </c>
      <c r="AE269" s="380">
        <v>4645716</v>
      </c>
      <c r="AF269" s="381">
        <v>8063964</v>
      </c>
      <c r="AG269" s="381">
        <v>3150793</v>
      </c>
      <c r="AH269" s="381">
        <v>2330604</v>
      </c>
      <c r="AI269" s="381">
        <v>1677720</v>
      </c>
      <c r="AJ269" s="381">
        <v>904847</v>
      </c>
      <c r="AK269" s="381">
        <v>0</v>
      </c>
      <c r="AL269" s="381">
        <v>0</v>
      </c>
      <c r="AM269" s="380">
        <v>8063964</v>
      </c>
      <c r="AN269" s="379">
        <v>4667808</v>
      </c>
      <c r="AO269" s="380">
        <v>1540315</v>
      </c>
      <c r="AP269" s="380">
        <v>1540315</v>
      </c>
      <c r="AQ269" s="380">
        <v>793589</v>
      </c>
      <c r="AR269" s="380">
        <v>793589</v>
      </c>
      <c r="AS269" s="380">
        <v>0</v>
      </c>
      <c r="AT269" s="380">
        <v>0</v>
      </c>
      <c r="AU269" s="380">
        <v>4667808</v>
      </c>
      <c r="AV269" s="381">
        <v>26534474</v>
      </c>
      <c r="AW269" s="380">
        <v>9080147</v>
      </c>
      <c r="AX269" s="380">
        <v>6566920</v>
      </c>
      <c r="AY269" s="380">
        <v>6566920</v>
      </c>
      <c r="AZ269" s="380">
        <v>4320486</v>
      </c>
      <c r="BA269" s="380">
        <v>0</v>
      </c>
      <c r="BB269" s="380">
        <v>0</v>
      </c>
      <c r="BC269" s="380">
        <v>26534474</v>
      </c>
      <c r="BD269" s="379">
        <v>614018</v>
      </c>
      <c r="BE269" s="380">
        <v>174647</v>
      </c>
      <c r="BF269" s="380">
        <v>163593</v>
      </c>
      <c r="BG269" s="380">
        <v>137889</v>
      </c>
      <c r="BH269" s="380">
        <v>137889</v>
      </c>
      <c r="BI269" s="380">
        <v>0</v>
      </c>
      <c r="BJ269" s="380">
        <v>0</v>
      </c>
      <c r="BK269" s="380">
        <v>614018</v>
      </c>
      <c r="BL269" s="381">
        <v>109152</v>
      </c>
      <c r="BM269" s="380">
        <v>36384</v>
      </c>
      <c r="BN269" s="380">
        <v>36384</v>
      </c>
      <c r="BO269" s="380">
        <v>36384</v>
      </c>
      <c r="BP269" s="380">
        <v>0</v>
      </c>
      <c r="BQ269" s="380">
        <v>0</v>
      </c>
      <c r="BR269" s="380">
        <v>0</v>
      </c>
      <c r="BS269" s="380">
        <v>109152</v>
      </c>
      <c r="BT269" s="379">
        <v>566032</v>
      </c>
      <c r="BU269" s="380">
        <v>144593</v>
      </c>
      <c r="BV269" s="380">
        <v>144593</v>
      </c>
      <c r="BW269" s="380">
        <v>144593</v>
      </c>
      <c r="BX269" s="380">
        <v>132253</v>
      </c>
      <c r="BY269" s="380">
        <v>0</v>
      </c>
      <c r="BZ269" s="380">
        <v>0</v>
      </c>
      <c r="CA269" s="380">
        <v>566032</v>
      </c>
      <c r="CB269" s="381">
        <v>161326.80430466402</v>
      </c>
      <c r="CC269" s="380">
        <v>97225</v>
      </c>
      <c r="CD269" s="380">
        <v>64101</v>
      </c>
      <c r="CE269" s="380">
        <v>0</v>
      </c>
      <c r="CF269" s="380">
        <v>0</v>
      </c>
      <c r="CG269" s="380">
        <v>0</v>
      </c>
      <c r="CH269" s="380">
        <v>0</v>
      </c>
      <c r="CI269" s="380">
        <v>161326.80430466402</v>
      </c>
    </row>
    <row r="270" spans="1:87">
      <c r="A270" s="374">
        <v>38601</v>
      </c>
      <c r="B270" s="375" t="s">
        <v>620</v>
      </c>
      <c r="C270" s="381">
        <v>-235274</v>
      </c>
      <c r="D270" s="380">
        <v>-254946</v>
      </c>
      <c r="E270" s="380">
        <v>-263224</v>
      </c>
      <c r="F270" s="380">
        <v>-270997</v>
      </c>
      <c r="G270" s="380">
        <v>0</v>
      </c>
      <c r="H270" s="380">
        <v>0</v>
      </c>
      <c r="I270" s="380">
        <v>-1024441</v>
      </c>
      <c r="J270" s="446">
        <v>0</v>
      </c>
      <c r="K270" s="447">
        <v>0</v>
      </c>
      <c r="L270" s="447">
        <v>0</v>
      </c>
      <c r="M270" s="447">
        <v>0</v>
      </c>
      <c r="N270" s="447">
        <v>0</v>
      </c>
      <c r="O270" s="446">
        <v>0</v>
      </c>
      <c r="P270" s="447">
        <v>0</v>
      </c>
      <c r="Q270" s="447">
        <v>0</v>
      </c>
      <c r="R270" s="448">
        <v>0</v>
      </c>
      <c r="S270" s="449">
        <v>0</v>
      </c>
      <c r="T270" s="450">
        <v>0</v>
      </c>
      <c r="U270" s="450">
        <v>0</v>
      </c>
      <c r="V270" s="451">
        <v>0</v>
      </c>
      <c r="W270" s="451">
        <v>0.10581979340616332</v>
      </c>
      <c r="X270" s="379">
        <v>59547</v>
      </c>
      <c r="Y270" s="380">
        <v>35723</v>
      </c>
      <c r="Z270" s="380">
        <v>16051</v>
      </c>
      <c r="AA270" s="380">
        <v>7773</v>
      </c>
      <c r="AB270" s="380">
        <v>0</v>
      </c>
      <c r="AC270" s="380">
        <v>0</v>
      </c>
      <c r="AD270" s="380">
        <v>0</v>
      </c>
      <c r="AE270" s="380">
        <v>59547</v>
      </c>
      <c r="AF270" s="381">
        <v>1083988</v>
      </c>
      <c r="AG270" s="381">
        <v>270997</v>
      </c>
      <c r="AH270" s="381">
        <v>270997</v>
      </c>
      <c r="AI270" s="381">
        <v>270997</v>
      </c>
      <c r="AJ270" s="381">
        <v>270997</v>
      </c>
      <c r="AK270" s="381">
        <v>0</v>
      </c>
      <c r="AL270" s="381">
        <v>0</v>
      </c>
      <c r="AM270" s="380">
        <v>1083988</v>
      </c>
      <c r="AN270" s="379">
        <v>0</v>
      </c>
      <c r="AO270" s="380">
        <v>0</v>
      </c>
      <c r="AP270" s="380">
        <v>0</v>
      </c>
      <c r="AQ270" s="380">
        <v>0</v>
      </c>
      <c r="AR270" s="380">
        <v>0</v>
      </c>
      <c r="AS270" s="380">
        <v>0</v>
      </c>
      <c r="AT270" s="380">
        <v>0</v>
      </c>
      <c r="AU270" s="380">
        <v>0</v>
      </c>
      <c r="AV270" s="381">
        <v>0</v>
      </c>
      <c r="AW270" s="380">
        <v>0</v>
      </c>
      <c r="AX270" s="380">
        <v>0</v>
      </c>
      <c r="AY270" s="380">
        <v>0</v>
      </c>
      <c r="AZ270" s="380">
        <v>0</v>
      </c>
      <c r="BA270" s="380">
        <v>0</v>
      </c>
      <c r="BB270" s="380">
        <v>0</v>
      </c>
      <c r="BC270" s="380">
        <v>0</v>
      </c>
      <c r="BD270" s="379">
        <v>0</v>
      </c>
      <c r="BE270" s="380">
        <v>0</v>
      </c>
      <c r="BF270" s="380">
        <v>0</v>
      </c>
      <c r="BG270" s="380">
        <v>0</v>
      </c>
      <c r="BH270" s="380">
        <v>0</v>
      </c>
      <c r="BI270" s="380">
        <v>0</v>
      </c>
      <c r="BJ270" s="380">
        <v>0</v>
      </c>
      <c r="BK270" s="380">
        <v>0</v>
      </c>
      <c r="BL270" s="381">
        <v>0</v>
      </c>
      <c r="BM270" s="380">
        <v>0</v>
      </c>
      <c r="BN270" s="380">
        <v>0</v>
      </c>
      <c r="BO270" s="380">
        <v>0</v>
      </c>
      <c r="BP270" s="380">
        <v>0</v>
      </c>
      <c r="BQ270" s="380">
        <v>0</v>
      </c>
      <c r="BR270" s="380">
        <v>0</v>
      </c>
      <c r="BS270" s="380">
        <v>0</v>
      </c>
      <c r="BT270" s="379">
        <v>0</v>
      </c>
      <c r="BU270" s="380">
        <v>0</v>
      </c>
      <c r="BV270" s="380">
        <v>0</v>
      </c>
      <c r="BW270" s="380">
        <v>0</v>
      </c>
      <c r="BX270" s="380">
        <v>0</v>
      </c>
      <c r="BY270" s="380">
        <v>0</v>
      </c>
      <c r="BZ270" s="380">
        <v>0</v>
      </c>
      <c r="CA270" s="380">
        <v>0</v>
      </c>
      <c r="CB270" s="381">
        <v>0</v>
      </c>
      <c r="CC270" s="380">
        <v>0</v>
      </c>
      <c r="CD270" s="380">
        <v>0</v>
      </c>
      <c r="CE270" s="380">
        <v>0</v>
      </c>
      <c r="CF270" s="380">
        <v>0</v>
      </c>
      <c r="CG270" s="380">
        <v>0</v>
      </c>
      <c r="CH270" s="380">
        <v>0</v>
      </c>
      <c r="CI270" s="380">
        <v>0</v>
      </c>
    </row>
    <row r="271" spans="1:87">
      <c r="A271" s="374">
        <v>38602</v>
      </c>
      <c r="B271" s="375" t="s">
        <v>621</v>
      </c>
      <c r="C271" s="381">
        <v>-533477</v>
      </c>
      <c r="D271" s="380">
        <v>-474394</v>
      </c>
      <c r="E271" s="380">
        <v>-512882</v>
      </c>
      <c r="F271" s="380">
        <v>-368183</v>
      </c>
      <c r="G271" s="380">
        <v>0</v>
      </c>
      <c r="H271" s="380">
        <v>0</v>
      </c>
      <c r="I271" s="380">
        <v>-1888936</v>
      </c>
      <c r="J271" s="446">
        <v>5169345</v>
      </c>
      <c r="K271" s="447">
        <v>6088893</v>
      </c>
      <c r="L271" s="447">
        <v>4418324</v>
      </c>
      <c r="M271" s="447">
        <v>4255198</v>
      </c>
      <c r="N271" s="447">
        <v>6351011</v>
      </c>
      <c r="O271" s="446">
        <v>453684.881115</v>
      </c>
      <c r="P271" s="447">
        <v>234257.06999999998</v>
      </c>
      <c r="Q271" s="447">
        <v>219427.81111500002</v>
      </c>
      <c r="R271" s="448">
        <v>6.2899999999999998E-2</v>
      </c>
      <c r="S271" s="449">
        <v>2.1768549999999999E-4</v>
      </c>
      <c r="T271" s="450">
        <v>5169345</v>
      </c>
      <c r="U271" s="450">
        <v>3724277.7424483304</v>
      </c>
      <c r="V271" s="451">
        <v>1.3880127524006001</v>
      </c>
      <c r="W271" s="451">
        <v>0.10581979340616332</v>
      </c>
      <c r="X271" s="379">
        <v>335550</v>
      </c>
      <c r="Y271" s="380">
        <v>222324</v>
      </c>
      <c r="Z271" s="380">
        <v>56613</v>
      </c>
      <c r="AA271" s="380">
        <v>56613</v>
      </c>
      <c r="AB271" s="380">
        <v>0</v>
      </c>
      <c r="AC271" s="380">
        <v>0</v>
      </c>
      <c r="AD271" s="380">
        <v>0</v>
      </c>
      <c r="AE271" s="380">
        <v>335550</v>
      </c>
      <c r="AF271" s="381">
        <v>366316</v>
      </c>
      <c r="AG271" s="381">
        <v>103737</v>
      </c>
      <c r="AH271" s="381">
        <v>103737</v>
      </c>
      <c r="AI271" s="381">
        <v>79421</v>
      </c>
      <c r="AJ271" s="381">
        <v>79421</v>
      </c>
      <c r="AK271" s="381">
        <v>0</v>
      </c>
      <c r="AL271" s="381">
        <v>0</v>
      </c>
      <c r="AM271" s="380">
        <v>366316</v>
      </c>
      <c r="AN271" s="379">
        <v>413873</v>
      </c>
      <c r="AO271" s="380">
        <v>136573</v>
      </c>
      <c r="AP271" s="380">
        <v>136573</v>
      </c>
      <c r="AQ271" s="380">
        <v>70364</v>
      </c>
      <c r="AR271" s="380">
        <v>70364</v>
      </c>
      <c r="AS271" s="380">
        <v>0</v>
      </c>
      <c r="AT271" s="380">
        <v>0</v>
      </c>
      <c r="AU271" s="380">
        <v>413873</v>
      </c>
      <c r="AV271" s="381">
        <v>2352691</v>
      </c>
      <c r="AW271" s="380">
        <v>805095</v>
      </c>
      <c r="AX271" s="380">
        <v>582259</v>
      </c>
      <c r="AY271" s="380">
        <v>582259</v>
      </c>
      <c r="AZ271" s="380">
        <v>383078</v>
      </c>
      <c r="BA271" s="380">
        <v>0</v>
      </c>
      <c r="BB271" s="380">
        <v>0</v>
      </c>
      <c r="BC271" s="380">
        <v>2352691</v>
      </c>
      <c r="BD271" s="379">
        <v>54442</v>
      </c>
      <c r="BE271" s="380">
        <v>15485</v>
      </c>
      <c r="BF271" s="380">
        <v>14505</v>
      </c>
      <c r="BG271" s="380">
        <v>12226</v>
      </c>
      <c r="BH271" s="380">
        <v>12226</v>
      </c>
      <c r="BI271" s="380">
        <v>0</v>
      </c>
      <c r="BJ271" s="380">
        <v>0</v>
      </c>
      <c r="BK271" s="380">
        <v>54442</v>
      </c>
      <c r="BL271" s="381">
        <v>9678</v>
      </c>
      <c r="BM271" s="380">
        <v>3226</v>
      </c>
      <c r="BN271" s="380">
        <v>3226</v>
      </c>
      <c r="BO271" s="380">
        <v>3226</v>
      </c>
      <c r="BP271" s="380">
        <v>0</v>
      </c>
      <c r="BQ271" s="380">
        <v>0</v>
      </c>
      <c r="BR271" s="380">
        <v>0</v>
      </c>
      <c r="BS271" s="380">
        <v>9678</v>
      </c>
      <c r="BT271" s="379">
        <v>50188</v>
      </c>
      <c r="BU271" s="380">
        <v>12820</v>
      </c>
      <c r="BV271" s="380">
        <v>12820</v>
      </c>
      <c r="BW271" s="380">
        <v>12820</v>
      </c>
      <c r="BX271" s="380">
        <v>11726</v>
      </c>
      <c r="BY271" s="380">
        <v>0</v>
      </c>
      <c r="BZ271" s="380">
        <v>0</v>
      </c>
      <c r="CA271" s="380">
        <v>50188</v>
      </c>
      <c r="CB271" s="381">
        <v>14304.112028145</v>
      </c>
      <c r="CC271" s="380">
        <v>8621</v>
      </c>
      <c r="CD271" s="380">
        <v>5684</v>
      </c>
      <c r="CE271" s="380">
        <v>0</v>
      </c>
      <c r="CF271" s="380">
        <v>0</v>
      </c>
      <c r="CG271" s="380">
        <v>0</v>
      </c>
      <c r="CH271" s="380">
        <v>0</v>
      </c>
      <c r="CI271" s="380">
        <v>14304.112028145</v>
      </c>
    </row>
    <row r="272" spans="1:87">
      <c r="A272" s="374">
        <v>38605</v>
      </c>
      <c r="B272" s="375" t="s">
        <v>622</v>
      </c>
      <c r="C272" s="381">
        <v>-2400579</v>
      </c>
      <c r="D272" s="380">
        <v>-1660196</v>
      </c>
      <c r="E272" s="380">
        <v>-1562745</v>
      </c>
      <c r="F272" s="380">
        <v>-634195</v>
      </c>
      <c r="G272" s="380">
        <v>0</v>
      </c>
      <c r="H272" s="380">
        <v>0</v>
      </c>
      <c r="I272" s="380">
        <v>-6257715</v>
      </c>
      <c r="J272" s="446">
        <v>15021043</v>
      </c>
      <c r="K272" s="447">
        <v>17693058</v>
      </c>
      <c r="L272" s="447">
        <v>12838732</v>
      </c>
      <c r="M272" s="447">
        <v>12364721</v>
      </c>
      <c r="N272" s="447">
        <v>18454718</v>
      </c>
      <c r="O272" s="446">
        <v>1318313.9305439999</v>
      </c>
      <c r="P272" s="447">
        <v>789246.47000000009</v>
      </c>
      <c r="Q272" s="447">
        <v>529067.4605439998</v>
      </c>
      <c r="R272" s="448">
        <v>6.2899999999999998E-2</v>
      </c>
      <c r="S272" s="449">
        <v>6.3254879999999998E-4</v>
      </c>
      <c r="T272" s="450">
        <v>15021043</v>
      </c>
      <c r="U272" s="450">
        <v>12547638.632750399</v>
      </c>
      <c r="V272" s="451">
        <v>1.1971211029933397</v>
      </c>
      <c r="W272" s="451">
        <v>0.10581979340616332</v>
      </c>
      <c r="X272" s="379">
        <v>967316</v>
      </c>
      <c r="Y272" s="380">
        <v>241829</v>
      </c>
      <c r="Z272" s="380">
        <v>241829</v>
      </c>
      <c r="AA272" s="380">
        <v>241829</v>
      </c>
      <c r="AB272" s="380">
        <v>241829</v>
      </c>
      <c r="AC272" s="380">
        <v>0</v>
      </c>
      <c r="AD272" s="380">
        <v>0</v>
      </c>
      <c r="AE272" s="380">
        <v>967316</v>
      </c>
      <c r="AF272" s="381">
        <v>1825575</v>
      </c>
      <c r="AG272" s="381">
        <v>747647</v>
      </c>
      <c r="AH272" s="381">
        <v>660466</v>
      </c>
      <c r="AI272" s="381">
        <v>380519</v>
      </c>
      <c r="AJ272" s="381">
        <v>36943</v>
      </c>
      <c r="AK272" s="381">
        <v>0</v>
      </c>
      <c r="AL272" s="381">
        <v>0</v>
      </c>
      <c r="AM272" s="380">
        <v>1825575</v>
      </c>
      <c r="AN272" s="379">
        <v>1202630</v>
      </c>
      <c r="AO272" s="380">
        <v>396852</v>
      </c>
      <c r="AP272" s="380">
        <v>396852</v>
      </c>
      <c r="AQ272" s="380">
        <v>204463</v>
      </c>
      <c r="AR272" s="380">
        <v>204463</v>
      </c>
      <c r="AS272" s="380">
        <v>0</v>
      </c>
      <c r="AT272" s="380">
        <v>0</v>
      </c>
      <c r="AU272" s="380">
        <v>1202630</v>
      </c>
      <c r="AV272" s="381">
        <v>6836430</v>
      </c>
      <c r="AW272" s="380">
        <v>2339439</v>
      </c>
      <c r="AX272" s="380">
        <v>1691923</v>
      </c>
      <c r="AY272" s="380">
        <v>1691923</v>
      </c>
      <c r="AZ272" s="380">
        <v>1113144</v>
      </c>
      <c r="BA272" s="380">
        <v>0</v>
      </c>
      <c r="BB272" s="380">
        <v>0</v>
      </c>
      <c r="BC272" s="380">
        <v>6836430</v>
      </c>
      <c r="BD272" s="379">
        <v>158198</v>
      </c>
      <c r="BE272" s="380">
        <v>44997</v>
      </c>
      <c r="BF272" s="380">
        <v>42149</v>
      </c>
      <c r="BG272" s="380">
        <v>35526</v>
      </c>
      <c r="BH272" s="380">
        <v>35526</v>
      </c>
      <c r="BI272" s="380">
        <v>0</v>
      </c>
      <c r="BJ272" s="380">
        <v>0</v>
      </c>
      <c r="BK272" s="380">
        <v>158198</v>
      </c>
      <c r="BL272" s="381">
        <v>28122</v>
      </c>
      <c r="BM272" s="380">
        <v>9374</v>
      </c>
      <c r="BN272" s="380">
        <v>9374</v>
      </c>
      <c r="BO272" s="380">
        <v>9374</v>
      </c>
      <c r="BP272" s="380">
        <v>0</v>
      </c>
      <c r="BQ272" s="380">
        <v>0</v>
      </c>
      <c r="BR272" s="380">
        <v>0</v>
      </c>
      <c r="BS272" s="380">
        <v>28122</v>
      </c>
      <c r="BT272" s="379">
        <v>145834</v>
      </c>
      <c r="BU272" s="380">
        <v>37253</v>
      </c>
      <c r="BV272" s="380">
        <v>37253</v>
      </c>
      <c r="BW272" s="380">
        <v>37253</v>
      </c>
      <c r="BX272" s="380">
        <v>34074</v>
      </c>
      <c r="BY272" s="380">
        <v>0</v>
      </c>
      <c r="BZ272" s="380">
        <v>0</v>
      </c>
      <c r="CA272" s="380">
        <v>145834</v>
      </c>
      <c r="CB272" s="381">
        <v>41564.775322511996</v>
      </c>
      <c r="CC272" s="380">
        <v>25049</v>
      </c>
      <c r="CD272" s="380">
        <v>16515</v>
      </c>
      <c r="CE272" s="380">
        <v>0</v>
      </c>
      <c r="CF272" s="380">
        <v>0</v>
      </c>
      <c r="CG272" s="380">
        <v>0</v>
      </c>
      <c r="CH272" s="380">
        <v>0</v>
      </c>
      <c r="CI272" s="380">
        <v>41564.775322511996</v>
      </c>
    </row>
    <row r="273" spans="1:87">
      <c r="A273" s="374">
        <v>38610</v>
      </c>
      <c r="B273" s="375" t="s">
        <v>623</v>
      </c>
      <c r="C273" s="381">
        <v>-1469806</v>
      </c>
      <c r="D273" s="380">
        <v>-825898</v>
      </c>
      <c r="E273" s="380">
        <v>-1068949</v>
      </c>
      <c r="F273" s="380">
        <v>-674573</v>
      </c>
      <c r="G273" s="380">
        <v>0</v>
      </c>
      <c r="H273" s="380">
        <v>0</v>
      </c>
      <c r="I273" s="380">
        <v>-4039226</v>
      </c>
      <c r="J273" s="446">
        <v>13988100</v>
      </c>
      <c r="K273" s="447">
        <v>16476370</v>
      </c>
      <c r="L273" s="447">
        <v>11955858</v>
      </c>
      <c r="M273" s="447">
        <v>11514444</v>
      </c>
      <c r="N273" s="447">
        <v>17185654</v>
      </c>
      <c r="O273" s="446">
        <v>1227658.2353909998</v>
      </c>
      <c r="P273" s="447">
        <v>735457.34000000008</v>
      </c>
      <c r="Q273" s="447">
        <v>492200.89539099974</v>
      </c>
      <c r="R273" s="448">
        <v>6.2899999999999998E-2</v>
      </c>
      <c r="S273" s="449">
        <v>5.8905069999999995E-4</v>
      </c>
      <c r="T273" s="450">
        <v>13988100</v>
      </c>
      <c r="U273" s="450">
        <v>11692485.532591417</v>
      </c>
      <c r="V273" s="451">
        <v>1.196332461648965</v>
      </c>
      <c r="W273" s="451">
        <v>0.10581979340616332</v>
      </c>
      <c r="X273" s="379">
        <v>1273299</v>
      </c>
      <c r="Y273" s="380">
        <v>392470</v>
      </c>
      <c r="Z273" s="380">
        <v>392470</v>
      </c>
      <c r="AA273" s="380">
        <v>319365</v>
      </c>
      <c r="AB273" s="380">
        <v>168994</v>
      </c>
      <c r="AC273" s="380">
        <v>0</v>
      </c>
      <c r="AD273" s="380">
        <v>0</v>
      </c>
      <c r="AE273" s="380">
        <v>1273299</v>
      </c>
      <c r="AF273" s="381">
        <v>284372</v>
      </c>
      <c r="AG273" s="381">
        <v>97811</v>
      </c>
      <c r="AH273" s="381">
        <v>62187</v>
      </c>
      <c r="AI273" s="381">
        <v>62187</v>
      </c>
      <c r="AJ273" s="381">
        <v>62187</v>
      </c>
      <c r="AK273" s="381">
        <v>0</v>
      </c>
      <c r="AL273" s="381">
        <v>0</v>
      </c>
      <c r="AM273" s="380">
        <v>284372</v>
      </c>
      <c r="AN273" s="379">
        <v>1119929</v>
      </c>
      <c r="AO273" s="380">
        <v>369562</v>
      </c>
      <c r="AP273" s="380">
        <v>369562</v>
      </c>
      <c r="AQ273" s="380">
        <v>190403</v>
      </c>
      <c r="AR273" s="380">
        <v>190403</v>
      </c>
      <c r="AS273" s="380">
        <v>0</v>
      </c>
      <c r="AT273" s="380">
        <v>0</v>
      </c>
      <c r="AU273" s="380">
        <v>1119929</v>
      </c>
      <c r="AV273" s="381">
        <v>6366314</v>
      </c>
      <c r="AW273" s="380">
        <v>2178565</v>
      </c>
      <c r="AX273" s="380">
        <v>1575576</v>
      </c>
      <c r="AY273" s="380">
        <v>1575576</v>
      </c>
      <c r="AZ273" s="380">
        <v>1036597</v>
      </c>
      <c r="BA273" s="380">
        <v>0</v>
      </c>
      <c r="BB273" s="380">
        <v>0</v>
      </c>
      <c r="BC273" s="380">
        <v>6366314</v>
      </c>
      <c r="BD273" s="379">
        <v>147318</v>
      </c>
      <c r="BE273" s="380">
        <v>41902</v>
      </c>
      <c r="BF273" s="380">
        <v>39250</v>
      </c>
      <c r="BG273" s="380">
        <v>33083</v>
      </c>
      <c r="BH273" s="380">
        <v>33083</v>
      </c>
      <c r="BI273" s="380">
        <v>0</v>
      </c>
      <c r="BJ273" s="380">
        <v>0</v>
      </c>
      <c r="BK273" s="380">
        <v>147318</v>
      </c>
      <c r="BL273" s="381">
        <v>26187</v>
      </c>
      <c r="BM273" s="380">
        <v>8729</v>
      </c>
      <c r="BN273" s="380">
        <v>8729</v>
      </c>
      <c r="BO273" s="380">
        <v>8729</v>
      </c>
      <c r="BP273" s="380">
        <v>0</v>
      </c>
      <c r="BQ273" s="380">
        <v>0</v>
      </c>
      <c r="BR273" s="380">
        <v>0</v>
      </c>
      <c r="BS273" s="380">
        <v>26187</v>
      </c>
      <c r="BT273" s="379">
        <v>135806</v>
      </c>
      <c r="BU273" s="380">
        <v>34692</v>
      </c>
      <c r="BV273" s="380">
        <v>34692</v>
      </c>
      <c r="BW273" s="380">
        <v>34692</v>
      </c>
      <c r="BX273" s="380">
        <v>31731</v>
      </c>
      <c r="BY273" s="380">
        <v>0</v>
      </c>
      <c r="BZ273" s="380">
        <v>0</v>
      </c>
      <c r="CA273" s="380">
        <v>135806</v>
      </c>
      <c r="CB273" s="381">
        <v>38706.515606492998</v>
      </c>
      <c r="CC273" s="380">
        <v>23327</v>
      </c>
      <c r="CD273" s="380">
        <v>15380</v>
      </c>
      <c r="CE273" s="380">
        <v>0</v>
      </c>
      <c r="CF273" s="380">
        <v>0</v>
      </c>
      <c r="CG273" s="380">
        <v>0</v>
      </c>
      <c r="CH273" s="380">
        <v>0</v>
      </c>
      <c r="CI273" s="380">
        <v>38706.515606492998</v>
      </c>
    </row>
    <row r="274" spans="1:87">
      <c r="A274" s="374">
        <v>38620</v>
      </c>
      <c r="B274" s="375" t="s">
        <v>624</v>
      </c>
      <c r="C274" s="381">
        <v>-1350042</v>
      </c>
      <c r="D274" s="380">
        <v>-754866</v>
      </c>
      <c r="E274" s="380">
        <v>-658656</v>
      </c>
      <c r="F274" s="380">
        <v>-285923</v>
      </c>
      <c r="G274" s="380">
        <v>0</v>
      </c>
      <c r="H274" s="380">
        <v>0</v>
      </c>
      <c r="I274" s="380">
        <v>-3049487</v>
      </c>
      <c r="J274" s="446">
        <v>10319377</v>
      </c>
      <c r="K274" s="447">
        <v>12155038</v>
      </c>
      <c r="L274" s="447">
        <v>8820141</v>
      </c>
      <c r="M274" s="447">
        <v>8494498</v>
      </c>
      <c r="N274" s="447">
        <v>12678294</v>
      </c>
      <c r="O274" s="446">
        <v>905674.73930100002</v>
      </c>
      <c r="P274" s="447">
        <v>650846.43999999994</v>
      </c>
      <c r="Q274" s="447">
        <v>254828.29930100008</v>
      </c>
      <c r="R274" s="448">
        <v>6.2899999999999998E-2</v>
      </c>
      <c r="S274" s="449">
        <v>4.3455769999999999E-4</v>
      </c>
      <c r="T274" s="450">
        <v>10319377</v>
      </c>
      <c r="U274" s="450">
        <v>10347320.190779014</v>
      </c>
      <c r="V274" s="451">
        <v>0.99729947558751342</v>
      </c>
      <c r="W274" s="451">
        <v>0.10581979340616332</v>
      </c>
      <c r="X274" s="379">
        <v>1249507</v>
      </c>
      <c r="Y274" s="380">
        <v>319662</v>
      </c>
      <c r="Z274" s="380">
        <v>319662</v>
      </c>
      <c r="AA274" s="380">
        <v>319662</v>
      </c>
      <c r="AB274" s="380">
        <v>290521</v>
      </c>
      <c r="AC274" s="380">
        <v>0</v>
      </c>
      <c r="AD274" s="380">
        <v>0</v>
      </c>
      <c r="AE274" s="380">
        <v>1249507</v>
      </c>
      <c r="AF274" s="381">
        <v>589597</v>
      </c>
      <c r="AG274" s="381">
        <v>368013</v>
      </c>
      <c r="AH274" s="381">
        <v>221584</v>
      </c>
      <c r="AI274" s="381">
        <v>0</v>
      </c>
      <c r="AJ274" s="381">
        <v>0</v>
      </c>
      <c r="AK274" s="381">
        <v>0</v>
      </c>
      <c r="AL274" s="381">
        <v>0</v>
      </c>
      <c r="AM274" s="380">
        <v>589597</v>
      </c>
      <c r="AN274" s="379">
        <v>826200</v>
      </c>
      <c r="AO274" s="380">
        <v>272635</v>
      </c>
      <c r="AP274" s="380">
        <v>272635</v>
      </c>
      <c r="AQ274" s="380">
        <v>140465</v>
      </c>
      <c r="AR274" s="380">
        <v>140465</v>
      </c>
      <c r="AS274" s="380">
        <v>0</v>
      </c>
      <c r="AT274" s="380">
        <v>0</v>
      </c>
      <c r="AU274" s="380">
        <v>826200</v>
      </c>
      <c r="AV274" s="381">
        <v>4696592</v>
      </c>
      <c r="AW274" s="380">
        <v>1607183</v>
      </c>
      <c r="AX274" s="380">
        <v>1162342</v>
      </c>
      <c r="AY274" s="380">
        <v>1162342</v>
      </c>
      <c r="AZ274" s="380">
        <v>764724</v>
      </c>
      <c r="BA274" s="380">
        <v>0</v>
      </c>
      <c r="BB274" s="380">
        <v>0</v>
      </c>
      <c r="BC274" s="380">
        <v>4696592</v>
      </c>
      <c r="BD274" s="379">
        <v>108680</v>
      </c>
      <c r="BE274" s="380">
        <v>30912</v>
      </c>
      <c r="BF274" s="380">
        <v>28956</v>
      </c>
      <c r="BG274" s="380">
        <v>24406</v>
      </c>
      <c r="BH274" s="380">
        <v>24406</v>
      </c>
      <c r="BI274" s="380">
        <v>0</v>
      </c>
      <c r="BJ274" s="380">
        <v>0</v>
      </c>
      <c r="BK274" s="380">
        <v>108680</v>
      </c>
      <c r="BL274" s="381">
        <v>19320</v>
      </c>
      <c r="BM274" s="380">
        <v>6440</v>
      </c>
      <c r="BN274" s="380">
        <v>6440</v>
      </c>
      <c r="BO274" s="380">
        <v>6440</v>
      </c>
      <c r="BP274" s="380">
        <v>0</v>
      </c>
      <c r="BQ274" s="380">
        <v>0</v>
      </c>
      <c r="BR274" s="380">
        <v>0</v>
      </c>
      <c r="BS274" s="380">
        <v>19320</v>
      </c>
      <c r="BT274" s="379">
        <v>100188</v>
      </c>
      <c r="BU274" s="380">
        <v>25593</v>
      </c>
      <c r="BV274" s="380">
        <v>25593</v>
      </c>
      <c r="BW274" s="380">
        <v>25593</v>
      </c>
      <c r="BX274" s="380">
        <v>23409</v>
      </c>
      <c r="BY274" s="380">
        <v>0</v>
      </c>
      <c r="BZ274" s="380">
        <v>0</v>
      </c>
      <c r="CA274" s="380">
        <v>100188</v>
      </c>
      <c r="CB274" s="381">
        <v>28554.782121422999</v>
      </c>
      <c r="CC274" s="380">
        <v>17209</v>
      </c>
      <c r="CD274" s="380">
        <v>11346</v>
      </c>
      <c r="CE274" s="380">
        <v>0</v>
      </c>
      <c r="CF274" s="380">
        <v>0</v>
      </c>
      <c r="CG274" s="380">
        <v>0</v>
      </c>
      <c r="CH274" s="380">
        <v>0</v>
      </c>
      <c r="CI274" s="380">
        <v>28554.782121422999</v>
      </c>
    </row>
    <row r="275" spans="1:87">
      <c r="A275" s="374">
        <v>38700</v>
      </c>
      <c r="B275" s="375" t="s">
        <v>625</v>
      </c>
      <c r="C275" s="381">
        <v>-2701139</v>
      </c>
      <c r="D275" s="380">
        <v>-1706724</v>
      </c>
      <c r="E275" s="380">
        <v>-1788610</v>
      </c>
      <c r="F275" s="380">
        <v>-898163</v>
      </c>
      <c r="G275" s="380">
        <v>0</v>
      </c>
      <c r="H275" s="380">
        <v>0</v>
      </c>
      <c r="I275" s="380">
        <v>-7094636</v>
      </c>
      <c r="J275" s="446">
        <v>18263922</v>
      </c>
      <c r="K275" s="447">
        <v>21512796</v>
      </c>
      <c r="L275" s="447">
        <v>15610474</v>
      </c>
      <c r="M275" s="447">
        <v>15034130</v>
      </c>
      <c r="N275" s="447">
        <v>22438891</v>
      </c>
      <c r="O275" s="446">
        <v>1602923.556996</v>
      </c>
      <c r="P275" s="447">
        <v>911588.09000000008</v>
      </c>
      <c r="Q275" s="447">
        <v>691335.46699599992</v>
      </c>
      <c r="R275" s="448">
        <v>6.2899999999999998E-2</v>
      </c>
      <c r="S275" s="449">
        <v>7.6910919999999999E-4</v>
      </c>
      <c r="T275" s="450">
        <v>18263922</v>
      </c>
      <c r="U275" s="450">
        <v>14492656.438791735</v>
      </c>
      <c r="V275" s="451">
        <v>1.2602190686804606</v>
      </c>
      <c r="W275" s="451">
        <v>0.10581979340616332</v>
      </c>
      <c r="X275" s="379">
        <v>1152144</v>
      </c>
      <c r="Y275" s="380">
        <v>288036</v>
      </c>
      <c r="Z275" s="380">
        <v>288036</v>
      </c>
      <c r="AA275" s="380">
        <v>288036</v>
      </c>
      <c r="AB275" s="380">
        <v>288036</v>
      </c>
      <c r="AC275" s="380">
        <v>0</v>
      </c>
      <c r="AD275" s="380">
        <v>0</v>
      </c>
      <c r="AE275" s="380">
        <v>1152144</v>
      </c>
      <c r="AF275" s="381">
        <v>1681642</v>
      </c>
      <c r="AG275" s="381">
        <v>685356</v>
      </c>
      <c r="AH275" s="381">
        <v>485162</v>
      </c>
      <c r="AI275" s="381">
        <v>345154</v>
      </c>
      <c r="AJ275" s="381">
        <v>165970</v>
      </c>
      <c r="AK275" s="381">
        <v>0</v>
      </c>
      <c r="AL275" s="381">
        <v>0</v>
      </c>
      <c r="AM275" s="380">
        <v>1681642</v>
      </c>
      <c r="AN275" s="379">
        <v>1462264</v>
      </c>
      <c r="AO275" s="380">
        <v>482528</v>
      </c>
      <c r="AP275" s="380">
        <v>482528</v>
      </c>
      <c r="AQ275" s="380">
        <v>248604</v>
      </c>
      <c r="AR275" s="380">
        <v>248604</v>
      </c>
      <c r="AS275" s="380">
        <v>0</v>
      </c>
      <c r="AT275" s="380">
        <v>0</v>
      </c>
      <c r="AU275" s="380">
        <v>1462264</v>
      </c>
      <c r="AV275" s="381">
        <v>8312341</v>
      </c>
      <c r="AW275" s="380">
        <v>2844499</v>
      </c>
      <c r="AX275" s="380">
        <v>2057191</v>
      </c>
      <c r="AY275" s="380">
        <v>2057191</v>
      </c>
      <c r="AZ275" s="380">
        <v>1353460</v>
      </c>
      <c r="BA275" s="380">
        <v>0</v>
      </c>
      <c r="BB275" s="380">
        <v>0</v>
      </c>
      <c r="BC275" s="380">
        <v>8312341</v>
      </c>
      <c r="BD275" s="379">
        <v>192351</v>
      </c>
      <c r="BE275" s="380">
        <v>54711</v>
      </c>
      <c r="BF275" s="380">
        <v>51248</v>
      </c>
      <c r="BG275" s="380">
        <v>43196</v>
      </c>
      <c r="BH275" s="380">
        <v>43196</v>
      </c>
      <c r="BI275" s="380">
        <v>0</v>
      </c>
      <c r="BJ275" s="380">
        <v>0</v>
      </c>
      <c r="BK275" s="380">
        <v>192351</v>
      </c>
      <c r="BL275" s="381">
        <v>34194</v>
      </c>
      <c r="BM275" s="380">
        <v>11398</v>
      </c>
      <c r="BN275" s="380">
        <v>11398</v>
      </c>
      <c r="BO275" s="380">
        <v>11398</v>
      </c>
      <c r="BP275" s="380">
        <v>0</v>
      </c>
      <c r="BQ275" s="380">
        <v>0</v>
      </c>
      <c r="BR275" s="380">
        <v>0</v>
      </c>
      <c r="BS275" s="380">
        <v>34194</v>
      </c>
      <c r="BT275" s="379">
        <v>177319</v>
      </c>
      <c r="BU275" s="380">
        <v>45296</v>
      </c>
      <c r="BV275" s="380">
        <v>45296</v>
      </c>
      <c r="BW275" s="380">
        <v>45296</v>
      </c>
      <c r="BX275" s="380">
        <v>41430</v>
      </c>
      <c r="BY275" s="380">
        <v>0</v>
      </c>
      <c r="BZ275" s="380">
        <v>0</v>
      </c>
      <c r="CA275" s="380">
        <v>177319</v>
      </c>
      <c r="CB275" s="381">
        <v>50538.157840907996</v>
      </c>
      <c r="CC275" s="380">
        <v>30457</v>
      </c>
      <c r="CD275" s="380">
        <v>20081</v>
      </c>
      <c r="CE275" s="380">
        <v>0</v>
      </c>
      <c r="CF275" s="380">
        <v>0</v>
      </c>
      <c r="CG275" s="380">
        <v>0</v>
      </c>
      <c r="CH275" s="380">
        <v>0</v>
      </c>
      <c r="CI275" s="380">
        <v>50538.157840907996</v>
      </c>
    </row>
    <row r="276" spans="1:87">
      <c r="A276" s="374">
        <v>38701</v>
      </c>
      <c r="B276" s="375" t="s">
        <v>626</v>
      </c>
      <c r="C276" s="381">
        <v>-115838</v>
      </c>
      <c r="D276" s="380">
        <v>-52184</v>
      </c>
      <c r="E276" s="380">
        <v>-77356</v>
      </c>
      <c r="F276" s="380">
        <v>-29260</v>
      </c>
      <c r="G276" s="380">
        <v>0</v>
      </c>
      <c r="H276" s="380">
        <v>0</v>
      </c>
      <c r="I276" s="380">
        <v>-274638</v>
      </c>
      <c r="J276" s="446">
        <v>1339702</v>
      </c>
      <c r="K276" s="447">
        <v>1578015</v>
      </c>
      <c r="L276" s="447">
        <v>1145066</v>
      </c>
      <c r="M276" s="447">
        <v>1102789</v>
      </c>
      <c r="N276" s="447">
        <v>1645946</v>
      </c>
      <c r="O276" s="446">
        <v>117578.27808</v>
      </c>
      <c r="P276" s="447">
        <v>62617.250000000015</v>
      </c>
      <c r="Q276" s="447">
        <v>54961.028079999989</v>
      </c>
      <c r="R276" s="448">
        <v>6.2899999999999998E-2</v>
      </c>
      <c r="S276" s="449">
        <v>5.6416000000000003E-5</v>
      </c>
      <c r="T276" s="450">
        <v>1339702</v>
      </c>
      <c r="U276" s="450">
        <v>995504.76947535796</v>
      </c>
      <c r="V276" s="451">
        <v>1.345751463055308</v>
      </c>
      <c r="W276" s="451">
        <v>0.10581979340616332</v>
      </c>
      <c r="X276" s="379">
        <v>212327</v>
      </c>
      <c r="Y276" s="380">
        <v>58549</v>
      </c>
      <c r="Z276" s="380">
        <v>58549</v>
      </c>
      <c r="AA276" s="380">
        <v>49653</v>
      </c>
      <c r="AB276" s="380">
        <v>45576</v>
      </c>
      <c r="AC276" s="380">
        <v>0</v>
      </c>
      <c r="AD276" s="380">
        <v>0</v>
      </c>
      <c r="AE276" s="380">
        <v>212327</v>
      </c>
      <c r="AF276" s="381">
        <v>5396</v>
      </c>
      <c r="AG276" s="381">
        <v>5396</v>
      </c>
      <c r="AH276" s="381">
        <v>0</v>
      </c>
      <c r="AI276" s="381">
        <v>0</v>
      </c>
      <c r="AJ276" s="381">
        <v>0</v>
      </c>
      <c r="AK276" s="381">
        <v>0</v>
      </c>
      <c r="AL276" s="381">
        <v>0</v>
      </c>
      <c r="AM276" s="380">
        <v>5396</v>
      </c>
      <c r="AN276" s="379">
        <v>107261</v>
      </c>
      <c r="AO276" s="380">
        <v>35395</v>
      </c>
      <c r="AP276" s="380">
        <v>35395</v>
      </c>
      <c r="AQ276" s="380">
        <v>18236</v>
      </c>
      <c r="AR276" s="380">
        <v>18236</v>
      </c>
      <c r="AS276" s="380">
        <v>0</v>
      </c>
      <c r="AT276" s="380">
        <v>0</v>
      </c>
      <c r="AU276" s="380">
        <v>107261</v>
      </c>
      <c r="AV276" s="381">
        <v>609730</v>
      </c>
      <c r="AW276" s="380">
        <v>208651</v>
      </c>
      <c r="AX276" s="380">
        <v>150900</v>
      </c>
      <c r="AY276" s="380">
        <v>150900</v>
      </c>
      <c r="AZ276" s="380">
        <v>99280</v>
      </c>
      <c r="BA276" s="380">
        <v>0</v>
      </c>
      <c r="BB276" s="380">
        <v>0</v>
      </c>
      <c r="BC276" s="380">
        <v>609730</v>
      </c>
      <c r="BD276" s="379">
        <v>14110</v>
      </c>
      <c r="BE276" s="380">
        <v>4013</v>
      </c>
      <c r="BF276" s="380">
        <v>3759</v>
      </c>
      <c r="BG276" s="380">
        <v>3169</v>
      </c>
      <c r="BH276" s="380">
        <v>3169</v>
      </c>
      <c r="BI276" s="380">
        <v>0</v>
      </c>
      <c r="BJ276" s="380">
        <v>0</v>
      </c>
      <c r="BK276" s="380">
        <v>14110</v>
      </c>
      <c r="BL276" s="381">
        <v>2508</v>
      </c>
      <c r="BM276" s="380">
        <v>836</v>
      </c>
      <c r="BN276" s="380">
        <v>836</v>
      </c>
      <c r="BO276" s="380">
        <v>836</v>
      </c>
      <c r="BP276" s="380">
        <v>0</v>
      </c>
      <c r="BQ276" s="380">
        <v>0</v>
      </c>
      <c r="BR276" s="380">
        <v>0</v>
      </c>
      <c r="BS276" s="380">
        <v>2508</v>
      </c>
      <c r="BT276" s="379">
        <v>13007</v>
      </c>
      <c r="BU276" s="380">
        <v>3323</v>
      </c>
      <c r="BV276" s="380">
        <v>3323</v>
      </c>
      <c r="BW276" s="380">
        <v>3323</v>
      </c>
      <c r="BX276" s="380">
        <v>3039</v>
      </c>
      <c r="BY276" s="380">
        <v>0</v>
      </c>
      <c r="BZ276" s="380">
        <v>0</v>
      </c>
      <c r="CA276" s="380">
        <v>13007</v>
      </c>
      <c r="CB276" s="381">
        <v>3707.0947958400002</v>
      </c>
      <c r="CC276" s="380">
        <v>2234</v>
      </c>
      <c r="CD276" s="380">
        <v>1473</v>
      </c>
      <c r="CE276" s="380">
        <v>0</v>
      </c>
      <c r="CF276" s="380">
        <v>0</v>
      </c>
      <c r="CG276" s="380">
        <v>0</v>
      </c>
      <c r="CH276" s="380">
        <v>0</v>
      </c>
      <c r="CI276" s="380">
        <v>3707.0947958400002</v>
      </c>
    </row>
    <row r="277" spans="1:87">
      <c r="A277" s="374">
        <v>38800</v>
      </c>
      <c r="B277" s="375" t="s">
        <v>627</v>
      </c>
      <c r="C277" s="381">
        <v>-4324816</v>
      </c>
      <c r="D277" s="380">
        <v>-2635241</v>
      </c>
      <c r="E277" s="380">
        <v>-2652790</v>
      </c>
      <c r="F277" s="380">
        <v>-1340564</v>
      </c>
      <c r="G277" s="380">
        <v>0</v>
      </c>
      <c r="H277" s="380">
        <v>0</v>
      </c>
      <c r="I277" s="380">
        <v>-10953411</v>
      </c>
      <c r="J277" s="446">
        <v>32417870</v>
      </c>
      <c r="K277" s="447">
        <v>38184516</v>
      </c>
      <c r="L277" s="447">
        <v>27708086</v>
      </c>
      <c r="M277" s="447">
        <v>26685093</v>
      </c>
      <c r="N277" s="447">
        <v>39828304</v>
      </c>
      <c r="O277" s="446">
        <v>2845137.3563069999</v>
      </c>
      <c r="P277" s="447">
        <v>1623310.7900000003</v>
      </c>
      <c r="Q277" s="447">
        <v>1221826.5663069997</v>
      </c>
      <c r="R277" s="448">
        <v>6.2899999999999998E-2</v>
      </c>
      <c r="S277" s="449">
        <v>1.3651439E-3</v>
      </c>
      <c r="T277" s="450">
        <v>32417870</v>
      </c>
      <c r="U277" s="450">
        <v>25807802.702702709</v>
      </c>
      <c r="V277" s="451">
        <v>1.2561266983262025</v>
      </c>
      <c r="W277" s="451">
        <v>0.10581979340616332</v>
      </c>
      <c r="X277" s="379">
        <v>3004312</v>
      </c>
      <c r="Y277" s="380">
        <v>751078</v>
      </c>
      <c r="Z277" s="380">
        <v>751078</v>
      </c>
      <c r="AA277" s="380">
        <v>751078</v>
      </c>
      <c r="AB277" s="380">
        <v>751078</v>
      </c>
      <c r="AC277" s="380">
        <v>0</v>
      </c>
      <c r="AD277" s="380">
        <v>0</v>
      </c>
      <c r="AE277" s="380">
        <v>3004312</v>
      </c>
      <c r="AF277" s="381">
        <v>2304814</v>
      </c>
      <c r="AG277" s="381">
        <v>986689</v>
      </c>
      <c r="AH277" s="381">
        <v>706832</v>
      </c>
      <c r="AI277" s="381">
        <v>330525</v>
      </c>
      <c r="AJ277" s="381">
        <v>280768</v>
      </c>
      <c r="AK277" s="381">
        <v>0</v>
      </c>
      <c r="AL277" s="381">
        <v>0</v>
      </c>
      <c r="AM277" s="380">
        <v>2304814</v>
      </c>
      <c r="AN277" s="379">
        <v>2595472</v>
      </c>
      <c r="AO277" s="380">
        <v>856471</v>
      </c>
      <c r="AP277" s="380">
        <v>856471</v>
      </c>
      <c r="AQ277" s="380">
        <v>441265</v>
      </c>
      <c r="AR277" s="380">
        <v>441265</v>
      </c>
      <c r="AS277" s="380">
        <v>0</v>
      </c>
      <c r="AT277" s="380">
        <v>0</v>
      </c>
      <c r="AU277" s="380">
        <v>2595472</v>
      </c>
      <c r="AV277" s="381">
        <v>14754136</v>
      </c>
      <c r="AW277" s="380">
        <v>5048893</v>
      </c>
      <c r="AX277" s="380">
        <v>3651447</v>
      </c>
      <c r="AY277" s="380">
        <v>3651447</v>
      </c>
      <c r="AZ277" s="380">
        <v>2402348</v>
      </c>
      <c r="BA277" s="380">
        <v>0</v>
      </c>
      <c r="BB277" s="380">
        <v>0</v>
      </c>
      <c r="BC277" s="380">
        <v>14754136</v>
      </c>
      <c r="BD277" s="379">
        <v>341417</v>
      </c>
      <c r="BE277" s="380">
        <v>97110</v>
      </c>
      <c r="BF277" s="380">
        <v>90963</v>
      </c>
      <c r="BG277" s="380">
        <v>76672</v>
      </c>
      <c r="BH277" s="380">
        <v>76672</v>
      </c>
      <c r="BI277" s="380">
        <v>0</v>
      </c>
      <c r="BJ277" s="380">
        <v>0</v>
      </c>
      <c r="BK277" s="380">
        <v>341417</v>
      </c>
      <c r="BL277" s="381">
        <v>60693</v>
      </c>
      <c r="BM277" s="380">
        <v>20231</v>
      </c>
      <c r="BN277" s="380">
        <v>20231</v>
      </c>
      <c r="BO277" s="380">
        <v>20231</v>
      </c>
      <c r="BP277" s="380">
        <v>0</v>
      </c>
      <c r="BQ277" s="380">
        <v>0</v>
      </c>
      <c r="BR277" s="380">
        <v>0</v>
      </c>
      <c r="BS277" s="380">
        <v>60693</v>
      </c>
      <c r="BT277" s="379">
        <v>314735</v>
      </c>
      <c r="BU277" s="380">
        <v>80399</v>
      </c>
      <c r="BV277" s="380">
        <v>80399</v>
      </c>
      <c r="BW277" s="380">
        <v>80399</v>
      </c>
      <c r="BX277" s="380">
        <v>73538</v>
      </c>
      <c r="BY277" s="380">
        <v>0</v>
      </c>
      <c r="BZ277" s="380">
        <v>0</v>
      </c>
      <c r="CA277" s="380">
        <v>314735</v>
      </c>
      <c r="CB277" s="381">
        <v>89703.592017560994</v>
      </c>
      <c r="CC277" s="380">
        <v>54061</v>
      </c>
      <c r="CD277" s="380">
        <v>35643</v>
      </c>
      <c r="CE277" s="380">
        <v>0</v>
      </c>
      <c r="CF277" s="380">
        <v>0</v>
      </c>
      <c r="CG277" s="380">
        <v>0</v>
      </c>
      <c r="CH277" s="380">
        <v>0</v>
      </c>
      <c r="CI277" s="380">
        <v>89703.592017560994</v>
      </c>
    </row>
    <row r="278" spans="1:87">
      <c r="A278" s="374">
        <v>38801</v>
      </c>
      <c r="B278" s="375" t="s">
        <v>628</v>
      </c>
      <c r="C278" s="381">
        <v>-303559</v>
      </c>
      <c r="D278" s="380">
        <v>-209815</v>
      </c>
      <c r="E278" s="380">
        <v>-135921</v>
      </c>
      <c r="F278" s="380">
        <v>-174211</v>
      </c>
      <c r="G278" s="380">
        <v>0</v>
      </c>
      <c r="H278" s="380">
        <v>0</v>
      </c>
      <c r="I278" s="380">
        <v>-823506</v>
      </c>
      <c r="J278" s="446">
        <v>3109997</v>
      </c>
      <c r="K278" s="447">
        <v>3663218</v>
      </c>
      <c r="L278" s="447">
        <v>2658165</v>
      </c>
      <c r="M278" s="447">
        <v>2560025</v>
      </c>
      <c r="N278" s="447">
        <v>3820914</v>
      </c>
      <c r="O278" s="446">
        <v>272947.25179800001</v>
      </c>
      <c r="P278" s="447">
        <v>136380.37000000002</v>
      </c>
      <c r="Q278" s="447">
        <v>136566.88179799999</v>
      </c>
      <c r="R278" s="448">
        <v>6.2899999999999998E-2</v>
      </c>
      <c r="S278" s="449">
        <v>1.309646E-4</v>
      </c>
      <c r="T278" s="450">
        <v>3109997</v>
      </c>
      <c r="U278" s="450">
        <v>2168209.3799682041</v>
      </c>
      <c r="V278" s="451">
        <v>1.4343619341991809</v>
      </c>
      <c r="W278" s="451">
        <v>0.10581979340616332</v>
      </c>
      <c r="X278" s="379">
        <v>604596</v>
      </c>
      <c r="Y278" s="380">
        <v>222122</v>
      </c>
      <c r="Z278" s="380">
        <v>180626</v>
      </c>
      <c r="AA278" s="380">
        <v>180626</v>
      </c>
      <c r="AB278" s="380">
        <v>21222</v>
      </c>
      <c r="AC278" s="380">
        <v>0</v>
      </c>
      <c r="AD278" s="380">
        <v>0</v>
      </c>
      <c r="AE278" s="380">
        <v>604596</v>
      </c>
      <c r="AF278" s="381">
        <v>310184</v>
      </c>
      <c r="AG278" s="381">
        <v>133385</v>
      </c>
      <c r="AH278" s="381">
        <v>133385</v>
      </c>
      <c r="AI278" s="381">
        <v>21707</v>
      </c>
      <c r="AJ278" s="381">
        <v>21707</v>
      </c>
      <c r="AK278" s="381">
        <v>0</v>
      </c>
      <c r="AL278" s="381">
        <v>0</v>
      </c>
      <c r="AM278" s="380">
        <v>310184</v>
      </c>
      <c r="AN278" s="379">
        <v>248996</v>
      </c>
      <c r="AO278" s="380">
        <v>82165</v>
      </c>
      <c r="AP278" s="380">
        <v>82165</v>
      </c>
      <c r="AQ278" s="380">
        <v>42333</v>
      </c>
      <c r="AR278" s="380">
        <v>42333</v>
      </c>
      <c r="AS278" s="380">
        <v>0</v>
      </c>
      <c r="AT278" s="380">
        <v>0</v>
      </c>
      <c r="AU278" s="380">
        <v>248996</v>
      </c>
      <c r="AV278" s="381">
        <v>1415433</v>
      </c>
      <c r="AW278" s="380">
        <v>484364</v>
      </c>
      <c r="AX278" s="380">
        <v>350300</v>
      </c>
      <c r="AY278" s="380">
        <v>350300</v>
      </c>
      <c r="AZ278" s="380">
        <v>230468</v>
      </c>
      <c r="BA278" s="380">
        <v>0</v>
      </c>
      <c r="BB278" s="380">
        <v>0</v>
      </c>
      <c r="BC278" s="380">
        <v>1415433</v>
      </c>
      <c r="BD278" s="379">
        <v>32753</v>
      </c>
      <c r="BE278" s="380">
        <v>9316</v>
      </c>
      <c r="BF278" s="380">
        <v>8727</v>
      </c>
      <c r="BG278" s="380">
        <v>7355</v>
      </c>
      <c r="BH278" s="380">
        <v>7355</v>
      </c>
      <c r="BI278" s="380">
        <v>0</v>
      </c>
      <c r="BJ278" s="380">
        <v>0</v>
      </c>
      <c r="BK278" s="380">
        <v>32753</v>
      </c>
      <c r="BL278" s="381">
        <v>5823</v>
      </c>
      <c r="BM278" s="380">
        <v>1941</v>
      </c>
      <c r="BN278" s="380">
        <v>1941</v>
      </c>
      <c r="BO278" s="380">
        <v>1941</v>
      </c>
      <c r="BP278" s="380">
        <v>0</v>
      </c>
      <c r="BQ278" s="380">
        <v>0</v>
      </c>
      <c r="BR278" s="380">
        <v>0</v>
      </c>
      <c r="BS278" s="380">
        <v>5823</v>
      </c>
      <c r="BT278" s="379">
        <v>30194</v>
      </c>
      <c r="BU278" s="380">
        <v>7713</v>
      </c>
      <c r="BV278" s="380">
        <v>7713</v>
      </c>
      <c r="BW278" s="380">
        <v>7713</v>
      </c>
      <c r="BX278" s="380">
        <v>7055</v>
      </c>
      <c r="BY278" s="380">
        <v>0</v>
      </c>
      <c r="BZ278" s="380">
        <v>0</v>
      </c>
      <c r="CA278" s="380">
        <v>30194</v>
      </c>
      <c r="CB278" s="381">
        <v>8605.6825563540006</v>
      </c>
      <c r="CC278" s="380">
        <v>5186</v>
      </c>
      <c r="CD278" s="380">
        <v>3419</v>
      </c>
      <c r="CE278" s="380">
        <v>0</v>
      </c>
      <c r="CF278" s="380">
        <v>0</v>
      </c>
      <c r="CG278" s="380">
        <v>0</v>
      </c>
      <c r="CH278" s="380">
        <v>0</v>
      </c>
      <c r="CI278" s="380">
        <v>8605.6825563540006</v>
      </c>
    </row>
    <row r="279" spans="1:87">
      <c r="A279" s="374">
        <v>38900</v>
      </c>
      <c r="B279" s="375" t="s">
        <v>629</v>
      </c>
      <c r="C279" s="381">
        <v>-862001</v>
      </c>
      <c r="D279" s="380">
        <v>-554456</v>
      </c>
      <c r="E279" s="380">
        <v>-549372</v>
      </c>
      <c r="F279" s="380">
        <v>-430225</v>
      </c>
      <c r="G279" s="380">
        <v>0</v>
      </c>
      <c r="H279" s="380">
        <v>0</v>
      </c>
      <c r="I279" s="380">
        <v>-2396054</v>
      </c>
      <c r="J279" s="446">
        <v>7013046</v>
      </c>
      <c r="K279" s="447">
        <v>8260560</v>
      </c>
      <c r="L279" s="447">
        <v>5994166</v>
      </c>
      <c r="M279" s="447">
        <v>5772859</v>
      </c>
      <c r="N279" s="447">
        <v>8616165</v>
      </c>
      <c r="O279" s="446">
        <v>615496.31748899992</v>
      </c>
      <c r="P279" s="447">
        <v>367801.74</v>
      </c>
      <c r="Q279" s="447">
        <v>247694.57748899993</v>
      </c>
      <c r="R279" s="448">
        <v>6.2899999999999998E-2</v>
      </c>
      <c r="S279" s="449">
        <v>2.9532529999999998E-4</v>
      </c>
      <c r="T279" s="450">
        <v>7013046</v>
      </c>
      <c r="U279" s="450">
        <v>5847404.4515103344</v>
      </c>
      <c r="V279" s="451">
        <v>1.1993434109365551</v>
      </c>
      <c r="W279" s="451">
        <v>0.10581979340616332</v>
      </c>
      <c r="X279" s="379">
        <v>609133</v>
      </c>
      <c r="Y279" s="380">
        <v>190775</v>
      </c>
      <c r="Z279" s="380">
        <v>190775</v>
      </c>
      <c r="AA279" s="380">
        <v>190775</v>
      </c>
      <c r="AB279" s="380">
        <v>36808</v>
      </c>
      <c r="AC279" s="380">
        <v>0</v>
      </c>
      <c r="AD279" s="380">
        <v>0</v>
      </c>
      <c r="AE279" s="380">
        <v>609133</v>
      </c>
      <c r="AF279" s="381">
        <v>484281</v>
      </c>
      <c r="AG279" s="381">
        <v>168147</v>
      </c>
      <c r="AH279" s="381">
        <v>165570</v>
      </c>
      <c r="AI279" s="381">
        <v>75282</v>
      </c>
      <c r="AJ279" s="381">
        <v>75282</v>
      </c>
      <c r="AK279" s="381">
        <v>0</v>
      </c>
      <c r="AL279" s="381">
        <v>0</v>
      </c>
      <c r="AM279" s="380">
        <v>484281</v>
      </c>
      <c r="AN279" s="379">
        <v>561485</v>
      </c>
      <c r="AO279" s="380">
        <v>185283</v>
      </c>
      <c r="AP279" s="380">
        <v>185283</v>
      </c>
      <c r="AQ279" s="380">
        <v>95460</v>
      </c>
      <c r="AR279" s="380">
        <v>95460</v>
      </c>
      <c r="AS279" s="380">
        <v>0</v>
      </c>
      <c r="AT279" s="380">
        <v>0</v>
      </c>
      <c r="AU279" s="380">
        <v>561485</v>
      </c>
      <c r="AV279" s="381">
        <v>3191802</v>
      </c>
      <c r="AW279" s="380">
        <v>1092241</v>
      </c>
      <c r="AX279" s="380">
        <v>789928</v>
      </c>
      <c r="AY279" s="380">
        <v>789928</v>
      </c>
      <c r="AZ279" s="380">
        <v>519706</v>
      </c>
      <c r="BA279" s="380">
        <v>0</v>
      </c>
      <c r="BB279" s="380">
        <v>0</v>
      </c>
      <c r="BC279" s="380">
        <v>3191802</v>
      </c>
      <c r="BD279" s="379">
        <v>73860</v>
      </c>
      <c r="BE279" s="380">
        <v>21008</v>
      </c>
      <c r="BF279" s="380">
        <v>19678</v>
      </c>
      <c r="BG279" s="380">
        <v>16587</v>
      </c>
      <c r="BH279" s="380">
        <v>16587</v>
      </c>
      <c r="BI279" s="380">
        <v>0</v>
      </c>
      <c r="BJ279" s="380">
        <v>0</v>
      </c>
      <c r="BK279" s="380">
        <v>73860</v>
      </c>
      <c r="BL279" s="381">
        <v>13131</v>
      </c>
      <c r="BM279" s="380">
        <v>4377</v>
      </c>
      <c r="BN279" s="380">
        <v>4377</v>
      </c>
      <c r="BO279" s="380">
        <v>4377</v>
      </c>
      <c r="BP279" s="380">
        <v>0</v>
      </c>
      <c r="BQ279" s="380">
        <v>0</v>
      </c>
      <c r="BR279" s="380">
        <v>0</v>
      </c>
      <c r="BS279" s="380">
        <v>13131</v>
      </c>
      <c r="BT279" s="379">
        <v>68087</v>
      </c>
      <c r="BU279" s="380">
        <v>17393</v>
      </c>
      <c r="BV279" s="380">
        <v>17393</v>
      </c>
      <c r="BW279" s="380">
        <v>17393</v>
      </c>
      <c r="BX279" s="380">
        <v>15909</v>
      </c>
      <c r="BY279" s="380">
        <v>0</v>
      </c>
      <c r="BZ279" s="380">
        <v>0</v>
      </c>
      <c r="CA279" s="380">
        <v>68087</v>
      </c>
      <c r="CB279" s="381">
        <v>19405.822509746999</v>
      </c>
      <c r="CC279" s="380">
        <v>11695</v>
      </c>
      <c r="CD279" s="380">
        <v>7711</v>
      </c>
      <c r="CE279" s="380">
        <v>0</v>
      </c>
      <c r="CF279" s="380">
        <v>0</v>
      </c>
      <c r="CG279" s="380">
        <v>0</v>
      </c>
      <c r="CH279" s="380">
        <v>0</v>
      </c>
      <c r="CI279" s="380">
        <v>19405.822509746999</v>
      </c>
    </row>
    <row r="280" spans="1:87">
      <c r="A280" s="374">
        <v>39000</v>
      </c>
      <c r="B280" s="375" t="s">
        <v>630</v>
      </c>
      <c r="C280" s="381">
        <v>-49335555</v>
      </c>
      <c r="D280" s="380">
        <v>-30459894</v>
      </c>
      <c r="E280" s="380">
        <v>-33178333</v>
      </c>
      <c r="F280" s="380">
        <v>-20846095</v>
      </c>
      <c r="G280" s="380">
        <v>0</v>
      </c>
      <c r="H280" s="380">
        <v>0</v>
      </c>
      <c r="I280" s="380">
        <v>-133819877</v>
      </c>
      <c r="J280" s="446">
        <v>312844184</v>
      </c>
      <c r="K280" s="447">
        <v>368494404</v>
      </c>
      <c r="L280" s="447">
        <v>267393061</v>
      </c>
      <c r="M280" s="447">
        <v>257520808</v>
      </c>
      <c r="N280" s="447">
        <v>384357554</v>
      </c>
      <c r="O280" s="446">
        <v>27456605.809289999</v>
      </c>
      <c r="P280" s="447">
        <v>15774432.969999999</v>
      </c>
      <c r="Q280" s="447">
        <v>11682172.83929</v>
      </c>
      <c r="R280" s="448">
        <v>6.2899999999999998E-2</v>
      </c>
      <c r="S280" s="449">
        <v>1.3174132999999999E-2</v>
      </c>
      <c r="T280" s="450">
        <v>312844184</v>
      </c>
      <c r="U280" s="450">
        <v>250785897.77424482</v>
      </c>
      <c r="V280" s="451">
        <v>1.2474552467923037</v>
      </c>
      <c r="W280" s="451">
        <v>0.10581979340616332</v>
      </c>
      <c r="X280" s="379">
        <v>11947320</v>
      </c>
      <c r="Y280" s="380">
        <v>2986830</v>
      </c>
      <c r="Z280" s="380">
        <v>2986830</v>
      </c>
      <c r="AA280" s="380">
        <v>2986830</v>
      </c>
      <c r="AB280" s="380">
        <v>2986830</v>
      </c>
      <c r="AC280" s="380">
        <v>0</v>
      </c>
      <c r="AD280" s="380">
        <v>0</v>
      </c>
      <c r="AE280" s="380">
        <v>11947320</v>
      </c>
      <c r="AF280" s="381">
        <v>33312411</v>
      </c>
      <c r="AG280" s="381">
        <v>12860080</v>
      </c>
      <c r="AH280" s="381">
        <v>7588704</v>
      </c>
      <c r="AI280" s="381">
        <v>6506292</v>
      </c>
      <c r="AJ280" s="381">
        <v>6357335</v>
      </c>
      <c r="AK280" s="381">
        <v>0</v>
      </c>
      <c r="AL280" s="381">
        <v>0</v>
      </c>
      <c r="AM280" s="380">
        <v>33312411</v>
      </c>
      <c r="AN280" s="379">
        <v>25047242</v>
      </c>
      <c r="AO280" s="380">
        <v>8265258</v>
      </c>
      <c r="AP280" s="380">
        <v>8265258</v>
      </c>
      <c r="AQ280" s="380">
        <v>4258363</v>
      </c>
      <c r="AR280" s="380">
        <v>4258363</v>
      </c>
      <c r="AS280" s="380">
        <v>0</v>
      </c>
      <c r="AT280" s="380">
        <v>0</v>
      </c>
      <c r="AU280" s="380">
        <v>25047242</v>
      </c>
      <c r="AV280" s="381">
        <v>142382754</v>
      </c>
      <c r="AW280" s="380">
        <v>48723650</v>
      </c>
      <c r="AX280" s="380">
        <v>35237790</v>
      </c>
      <c r="AY280" s="380">
        <v>35237790</v>
      </c>
      <c r="AZ280" s="380">
        <v>23183525</v>
      </c>
      <c r="BA280" s="380">
        <v>0</v>
      </c>
      <c r="BB280" s="380">
        <v>0</v>
      </c>
      <c r="BC280" s="380">
        <v>142382754</v>
      </c>
      <c r="BD280" s="379">
        <v>3294793</v>
      </c>
      <c r="BE280" s="380">
        <v>937147</v>
      </c>
      <c r="BF280" s="380">
        <v>877830</v>
      </c>
      <c r="BG280" s="380">
        <v>739908</v>
      </c>
      <c r="BH280" s="380">
        <v>739908</v>
      </c>
      <c r="BI280" s="380">
        <v>0</v>
      </c>
      <c r="BJ280" s="380">
        <v>0</v>
      </c>
      <c r="BK280" s="380">
        <v>3294793</v>
      </c>
      <c r="BL280" s="381">
        <v>585699</v>
      </c>
      <c r="BM280" s="380">
        <v>195233</v>
      </c>
      <c r="BN280" s="380">
        <v>195233</v>
      </c>
      <c r="BO280" s="380">
        <v>195233</v>
      </c>
      <c r="BP280" s="380">
        <v>0</v>
      </c>
      <c r="BQ280" s="380">
        <v>0</v>
      </c>
      <c r="BR280" s="380">
        <v>0</v>
      </c>
      <c r="BS280" s="380">
        <v>585699</v>
      </c>
      <c r="BT280" s="379">
        <v>3037303</v>
      </c>
      <c r="BU280" s="380">
        <v>775880</v>
      </c>
      <c r="BV280" s="380">
        <v>775880</v>
      </c>
      <c r="BW280" s="380">
        <v>775880</v>
      </c>
      <c r="BX280" s="380">
        <v>709664</v>
      </c>
      <c r="BY280" s="380">
        <v>0</v>
      </c>
      <c r="BZ280" s="380">
        <v>0</v>
      </c>
      <c r="CA280" s="380">
        <v>3037303</v>
      </c>
      <c r="CB280" s="381">
        <v>865672.14768866997</v>
      </c>
      <c r="CC280" s="380">
        <v>521707</v>
      </c>
      <c r="CD280" s="380">
        <v>343965</v>
      </c>
      <c r="CE280" s="380">
        <v>0</v>
      </c>
      <c r="CF280" s="380">
        <v>0</v>
      </c>
      <c r="CG280" s="380">
        <v>0</v>
      </c>
      <c r="CH280" s="380">
        <v>0</v>
      </c>
      <c r="CI280" s="380">
        <v>865672.14768866997</v>
      </c>
    </row>
    <row r="281" spans="1:87">
      <c r="A281" s="374">
        <v>39100</v>
      </c>
      <c r="B281" s="375" t="s">
        <v>631</v>
      </c>
      <c r="C281" s="381">
        <v>-8791517</v>
      </c>
      <c r="D281" s="380">
        <v>-6190452</v>
      </c>
      <c r="E281" s="380">
        <v>-5245002</v>
      </c>
      <c r="F281" s="380">
        <v>-3188743</v>
      </c>
      <c r="G281" s="380">
        <v>0</v>
      </c>
      <c r="H281" s="380">
        <v>0</v>
      </c>
      <c r="I281" s="380">
        <v>-23415714</v>
      </c>
      <c r="J281" s="446">
        <v>34189741</v>
      </c>
      <c r="K281" s="447">
        <v>40271576</v>
      </c>
      <c r="L281" s="447">
        <v>29222533</v>
      </c>
      <c r="M281" s="447">
        <v>28143626</v>
      </c>
      <c r="N281" s="447">
        <v>42005209</v>
      </c>
      <c r="O281" s="446">
        <v>3000644.7162570003</v>
      </c>
      <c r="P281" s="447">
        <v>1942462.5799999996</v>
      </c>
      <c r="Q281" s="447">
        <v>1058182.1362570007</v>
      </c>
      <c r="R281" s="448">
        <v>6.2899999999999998E-2</v>
      </c>
      <c r="S281" s="449">
        <v>1.4397589000000001E-3</v>
      </c>
      <c r="T281" s="450">
        <v>34189741</v>
      </c>
      <c r="U281" s="450">
        <v>30881758.028616846</v>
      </c>
      <c r="V281" s="451">
        <v>1.1071177025711354</v>
      </c>
      <c r="W281" s="451">
        <v>0.10581979340616332</v>
      </c>
      <c r="X281" s="379">
        <v>0</v>
      </c>
      <c r="Y281" s="380">
        <v>0</v>
      </c>
      <c r="Z281" s="380">
        <v>0</v>
      </c>
      <c r="AA281" s="380">
        <v>0</v>
      </c>
      <c r="AB281" s="380">
        <v>0</v>
      </c>
      <c r="AC281" s="380">
        <v>0</v>
      </c>
      <c r="AD281" s="380">
        <v>0</v>
      </c>
      <c r="AE281" s="380">
        <v>0</v>
      </c>
      <c r="AF281" s="381">
        <v>11125891</v>
      </c>
      <c r="AG281" s="381">
        <v>4478808</v>
      </c>
      <c r="AH281" s="381">
        <v>3364512</v>
      </c>
      <c r="AI281" s="381">
        <v>2003679</v>
      </c>
      <c r="AJ281" s="381">
        <v>1278892</v>
      </c>
      <c r="AK281" s="381">
        <v>0</v>
      </c>
      <c r="AL281" s="381">
        <v>0</v>
      </c>
      <c r="AM281" s="380">
        <v>11125891</v>
      </c>
      <c r="AN281" s="379">
        <v>2737333</v>
      </c>
      <c r="AO281" s="380">
        <v>903284</v>
      </c>
      <c r="AP281" s="380">
        <v>903284</v>
      </c>
      <c r="AQ281" s="380">
        <v>465383</v>
      </c>
      <c r="AR281" s="380">
        <v>465383</v>
      </c>
      <c r="AS281" s="380">
        <v>0</v>
      </c>
      <c r="AT281" s="380">
        <v>0</v>
      </c>
      <c r="AU281" s="380">
        <v>2737333</v>
      </c>
      <c r="AV281" s="381">
        <v>15560556</v>
      </c>
      <c r="AW281" s="380">
        <v>5324852</v>
      </c>
      <c r="AX281" s="380">
        <v>3851025</v>
      </c>
      <c r="AY281" s="380">
        <v>3851025</v>
      </c>
      <c r="AZ281" s="380">
        <v>2533653</v>
      </c>
      <c r="BA281" s="380">
        <v>0</v>
      </c>
      <c r="BB281" s="380">
        <v>0</v>
      </c>
      <c r="BC281" s="380">
        <v>15560556</v>
      </c>
      <c r="BD281" s="379">
        <v>360077</v>
      </c>
      <c r="BE281" s="380">
        <v>102418</v>
      </c>
      <c r="BF281" s="380">
        <v>95935</v>
      </c>
      <c r="BG281" s="380">
        <v>80862</v>
      </c>
      <c r="BH281" s="380">
        <v>80862</v>
      </c>
      <c r="BI281" s="380">
        <v>0</v>
      </c>
      <c r="BJ281" s="380">
        <v>0</v>
      </c>
      <c r="BK281" s="380">
        <v>360077</v>
      </c>
      <c r="BL281" s="381">
        <v>64008</v>
      </c>
      <c r="BM281" s="380">
        <v>21336</v>
      </c>
      <c r="BN281" s="380">
        <v>21336</v>
      </c>
      <c r="BO281" s="380">
        <v>21336</v>
      </c>
      <c r="BP281" s="380">
        <v>0</v>
      </c>
      <c r="BQ281" s="380">
        <v>0</v>
      </c>
      <c r="BR281" s="380">
        <v>0</v>
      </c>
      <c r="BS281" s="380">
        <v>64008</v>
      </c>
      <c r="BT281" s="379">
        <v>331937</v>
      </c>
      <c r="BU281" s="380">
        <v>84793</v>
      </c>
      <c r="BV281" s="380">
        <v>84793</v>
      </c>
      <c r="BW281" s="380">
        <v>84793</v>
      </c>
      <c r="BX281" s="380">
        <v>77557</v>
      </c>
      <c r="BY281" s="380">
        <v>0</v>
      </c>
      <c r="BZ281" s="380">
        <v>0</v>
      </c>
      <c r="CA281" s="380">
        <v>331937</v>
      </c>
      <c r="CB281" s="381">
        <v>94606.542921411004</v>
      </c>
      <c r="CC281" s="380">
        <v>57016</v>
      </c>
      <c r="CD281" s="380">
        <v>37591</v>
      </c>
      <c r="CE281" s="380">
        <v>0</v>
      </c>
      <c r="CF281" s="380">
        <v>0</v>
      </c>
      <c r="CG281" s="380">
        <v>0</v>
      </c>
      <c r="CH281" s="380">
        <v>0</v>
      </c>
      <c r="CI281" s="380">
        <v>94606.542921411004</v>
      </c>
    </row>
    <row r="282" spans="1:87">
      <c r="A282" s="374">
        <v>39101</v>
      </c>
      <c r="B282" s="375" t="s">
        <v>632</v>
      </c>
      <c r="C282" s="381">
        <v>-216272</v>
      </c>
      <c r="D282" s="380">
        <v>-124987</v>
      </c>
      <c r="E282" s="380">
        <v>-346688</v>
      </c>
      <c r="F282" s="380">
        <v>-204892</v>
      </c>
      <c r="G282" s="380">
        <v>0</v>
      </c>
      <c r="H282" s="380">
        <v>0</v>
      </c>
      <c r="I282" s="380">
        <v>-892839</v>
      </c>
      <c r="J282" s="446">
        <v>6046281</v>
      </c>
      <c r="K282" s="447">
        <v>7121822</v>
      </c>
      <c r="L282" s="447">
        <v>5167856</v>
      </c>
      <c r="M282" s="447">
        <v>4977056</v>
      </c>
      <c r="N282" s="447">
        <v>7428406</v>
      </c>
      <c r="O282" s="446">
        <v>530648.67582</v>
      </c>
      <c r="P282" s="447">
        <v>285745.29000000004</v>
      </c>
      <c r="Q282" s="447">
        <v>244903.38581999997</v>
      </c>
      <c r="R282" s="448">
        <v>6.2899999999999998E-2</v>
      </c>
      <c r="S282" s="449">
        <v>2.5461400000000001E-4</v>
      </c>
      <c r="T282" s="450">
        <v>6046281</v>
      </c>
      <c r="U282" s="450">
        <v>4542850.3974562809</v>
      </c>
      <c r="V282" s="451">
        <v>1.330944334725517</v>
      </c>
      <c r="W282" s="451">
        <v>0.10581979340616332</v>
      </c>
      <c r="X282" s="379">
        <v>1280553</v>
      </c>
      <c r="Y282" s="380">
        <v>546409</v>
      </c>
      <c r="Z282" s="380">
        <v>374766</v>
      </c>
      <c r="AA282" s="380">
        <v>226523</v>
      </c>
      <c r="AB282" s="380">
        <v>132855</v>
      </c>
      <c r="AC282" s="380">
        <v>0</v>
      </c>
      <c r="AD282" s="380">
        <v>0</v>
      </c>
      <c r="AE282" s="380">
        <v>1280553</v>
      </c>
      <c r="AF282" s="381">
        <v>0</v>
      </c>
      <c r="AG282" s="381">
        <v>0</v>
      </c>
      <c r="AH282" s="381">
        <v>0</v>
      </c>
      <c r="AI282" s="381">
        <v>0</v>
      </c>
      <c r="AJ282" s="381">
        <v>0</v>
      </c>
      <c r="AK282" s="381">
        <v>0</v>
      </c>
      <c r="AL282" s="381">
        <v>0</v>
      </c>
      <c r="AM282" s="380">
        <v>0</v>
      </c>
      <c r="AN282" s="379">
        <v>484083</v>
      </c>
      <c r="AO282" s="380">
        <v>159741</v>
      </c>
      <c r="AP282" s="380">
        <v>159741</v>
      </c>
      <c r="AQ282" s="380">
        <v>82301</v>
      </c>
      <c r="AR282" s="380">
        <v>82301</v>
      </c>
      <c r="AS282" s="380">
        <v>0</v>
      </c>
      <c r="AT282" s="380">
        <v>0</v>
      </c>
      <c r="AU282" s="380">
        <v>484083</v>
      </c>
      <c r="AV282" s="381">
        <v>2751805</v>
      </c>
      <c r="AW282" s="380">
        <v>941673</v>
      </c>
      <c r="AX282" s="380">
        <v>681034</v>
      </c>
      <c r="AY282" s="380">
        <v>681034</v>
      </c>
      <c r="AZ282" s="380">
        <v>448064</v>
      </c>
      <c r="BA282" s="380">
        <v>0</v>
      </c>
      <c r="BB282" s="380">
        <v>0</v>
      </c>
      <c r="BC282" s="380">
        <v>2751805</v>
      </c>
      <c r="BD282" s="379">
        <v>63678</v>
      </c>
      <c r="BE282" s="380">
        <v>18112</v>
      </c>
      <c r="BF282" s="380">
        <v>16966</v>
      </c>
      <c r="BG282" s="380">
        <v>14300</v>
      </c>
      <c r="BH282" s="380">
        <v>14300</v>
      </c>
      <c r="BI282" s="380">
        <v>0</v>
      </c>
      <c r="BJ282" s="380">
        <v>0</v>
      </c>
      <c r="BK282" s="380">
        <v>63678</v>
      </c>
      <c r="BL282" s="381">
        <v>11319</v>
      </c>
      <c r="BM282" s="380">
        <v>3773</v>
      </c>
      <c r="BN282" s="380">
        <v>3773</v>
      </c>
      <c r="BO282" s="380">
        <v>3773</v>
      </c>
      <c r="BP282" s="380">
        <v>0</v>
      </c>
      <c r="BQ282" s="380">
        <v>0</v>
      </c>
      <c r="BR282" s="380">
        <v>0</v>
      </c>
      <c r="BS282" s="380">
        <v>11319</v>
      </c>
      <c r="BT282" s="379">
        <v>58701</v>
      </c>
      <c r="BU282" s="380">
        <v>14995</v>
      </c>
      <c r="BV282" s="380">
        <v>14995</v>
      </c>
      <c r="BW282" s="380">
        <v>14995</v>
      </c>
      <c r="BX282" s="380">
        <v>13716</v>
      </c>
      <c r="BY282" s="380">
        <v>0</v>
      </c>
      <c r="BZ282" s="380">
        <v>0</v>
      </c>
      <c r="CA282" s="380">
        <v>58701</v>
      </c>
      <c r="CB282" s="381">
        <v>16730.683393859999</v>
      </c>
      <c r="CC282" s="380">
        <v>10083</v>
      </c>
      <c r="CD282" s="380">
        <v>6648</v>
      </c>
      <c r="CE282" s="380">
        <v>0</v>
      </c>
      <c r="CF282" s="380">
        <v>0</v>
      </c>
      <c r="CG282" s="380">
        <v>0</v>
      </c>
      <c r="CH282" s="380">
        <v>0</v>
      </c>
      <c r="CI282" s="380">
        <v>16730.683393859999</v>
      </c>
    </row>
    <row r="283" spans="1:87">
      <c r="A283" s="374">
        <v>39105</v>
      </c>
      <c r="B283" s="375" t="s">
        <v>633</v>
      </c>
      <c r="C283" s="381">
        <v>-3434401</v>
      </c>
      <c r="D283" s="380">
        <v>-2573425</v>
      </c>
      <c r="E283" s="380">
        <v>-1837694</v>
      </c>
      <c r="F283" s="380">
        <v>-1036127</v>
      </c>
      <c r="G283" s="380">
        <v>0</v>
      </c>
      <c r="H283" s="380">
        <v>0</v>
      </c>
      <c r="I283" s="380">
        <v>-8881647</v>
      </c>
      <c r="J283" s="446">
        <v>13617340</v>
      </c>
      <c r="K283" s="447">
        <v>16039658</v>
      </c>
      <c r="L283" s="447">
        <v>11638964</v>
      </c>
      <c r="M283" s="447">
        <v>11209249</v>
      </c>
      <c r="N283" s="447">
        <v>16730142</v>
      </c>
      <c r="O283" s="446">
        <v>1195118.713701</v>
      </c>
      <c r="P283" s="447">
        <v>703537.72000000044</v>
      </c>
      <c r="Q283" s="447">
        <v>491580.99370099953</v>
      </c>
      <c r="R283" s="448">
        <v>6.2899999999999998E-2</v>
      </c>
      <c r="S283" s="449">
        <v>5.7343770000000001E-4</v>
      </c>
      <c r="T283" s="450">
        <v>13617340</v>
      </c>
      <c r="U283" s="450">
        <v>11185019.395866463</v>
      </c>
      <c r="V283" s="451">
        <v>1.2174623501352555</v>
      </c>
      <c r="W283" s="451">
        <v>0.10581979340616332</v>
      </c>
      <c r="X283" s="379">
        <v>290692</v>
      </c>
      <c r="Y283" s="380">
        <v>72673</v>
      </c>
      <c r="Z283" s="380">
        <v>72673</v>
      </c>
      <c r="AA283" s="380">
        <v>72673</v>
      </c>
      <c r="AB283" s="380">
        <v>72673</v>
      </c>
      <c r="AC283" s="380">
        <v>0</v>
      </c>
      <c r="AD283" s="380">
        <v>0</v>
      </c>
      <c r="AE283" s="380">
        <v>290692</v>
      </c>
      <c r="AF283" s="381">
        <v>4277458</v>
      </c>
      <c r="AG283" s="381">
        <v>1789377</v>
      </c>
      <c r="AH283" s="381">
        <v>1520562</v>
      </c>
      <c r="AI283" s="381">
        <v>619389</v>
      </c>
      <c r="AJ283" s="381">
        <v>348130</v>
      </c>
      <c r="AK283" s="381">
        <v>0</v>
      </c>
      <c r="AL283" s="381">
        <v>0</v>
      </c>
      <c r="AM283" s="380">
        <v>4277458</v>
      </c>
      <c r="AN283" s="379">
        <v>1090245</v>
      </c>
      <c r="AO283" s="380">
        <v>359766</v>
      </c>
      <c r="AP283" s="380">
        <v>359766</v>
      </c>
      <c r="AQ283" s="380">
        <v>185356</v>
      </c>
      <c r="AR283" s="380">
        <v>185356</v>
      </c>
      <c r="AS283" s="380">
        <v>0</v>
      </c>
      <c r="AT283" s="380">
        <v>0</v>
      </c>
      <c r="AU283" s="380">
        <v>1090245</v>
      </c>
      <c r="AV283" s="381">
        <v>6197572</v>
      </c>
      <c r="AW283" s="380">
        <v>2120821</v>
      </c>
      <c r="AX283" s="380">
        <v>1533815</v>
      </c>
      <c r="AY283" s="380">
        <v>1533815</v>
      </c>
      <c r="AZ283" s="380">
        <v>1009122</v>
      </c>
      <c r="BA283" s="380">
        <v>0</v>
      </c>
      <c r="BB283" s="380">
        <v>0</v>
      </c>
      <c r="BC283" s="380">
        <v>6197572</v>
      </c>
      <c r="BD283" s="379">
        <v>143414</v>
      </c>
      <c r="BE283" s="380">
        <v>40792</v>
      </c>
      <c r="BF283" s="380">
        <v>38210</v>
      </c>
      <c r="BG283" s="380">
        <v>32206</v>
      </c>
      <c r="BH283" s="380">
        <v>32206</v>
      </c>
      <c r="BI283" s="380">
        <v>0</v>
      </c>
      <c r="BJ283" s="380">
        <v>0</v>
      </c>
      <c r="BK283" s="380">
        <v>143414</v>
      </c>
      <c r="BL283" s="381">
        <v>25494</v>
      </c>
      <c r="BM283" s="380">
        <v>8498</v>
      </c>
      <c r="BN283" s="380">
        <v>8498</v>
      </c>
      <c r="BO283" s="380">
        <v>8498</v>
      </c>
      <c r="BP283" s="380">
        <v>0</v>
      </c>
      <c r="BQ283" s="380">
        <v>0</v>
      </c>
      <c r="BR283" s="380">
        <v>0</v>
      </c>
      <c r="BS283" s="380">
        <v>25494</v>
      </c>
      <c r="BT283" s="379">
        <v>132206</v>
      </c>
      <c r="BU283" s="380">
        <v>33772</v>
      </c>
      <c r="BV283" s="380">
        <v>33772</v>
      </c>
      <c r="BW283" s="380">
        <v>33772</v>
      </c>
      <c r="BX283" s="380">
        <v>30890</v>
      </c>
      <c r="BY283" s="380">
        <v>0</v>
      </c>
      <c r="BZ283" s="380">
        <v>0</v>
      </c>
      <c r="CA283" s="380">
        <v>132206</v>
      </c>
      <c r="CB283" s="381">
        <v>37680.585532623001</v>
      </c>
      <c r="CC283" s="380">
        <v>22709</v>
      </c>
      <c r="CD283" s="380">
        <v>14972</v>
      </c>
      <c r="CE283" s="380">
        <v>0</v>
      </c>
      <c r="CF283" s="380">
        <v>0</v>
      </c>
      <c r="CG283" s="380">
        <v>0</v>
      </c>
      <c r="CH283" s="380">
        <v>0</v>
      </c>
      <c r="CI283" s="380">
        <v>37680.585532623001</v>
      </c>
    </row>
    <row r="284" spans="1:87">
      <c r="A284" s="374">
        <v>39200</v>
      </c>
      <c r="B284" s="375" t="s">
        <v>634</v>
      </c>
      <c r="C284" s="381">
        <v>-196352232</v>
      </c>
      <c r="D284" s="380">
        <v>-130192322</v>
      </c>
      <c r="E284" s="380">
        <v>-141400749</v>
      </c>
      <c r="F284" s="380">
        <v>-88993542</v>
      </c>
      <c r="G284" s="380">
        <v>0</v>
      </c>
      <c r="H284" s="380">
        <v>0</v>
      </c>
      <c r="I284" s="380">
        <v>-556938845</v>
      </c>
      <c r="J284" s="446">
        <v>1357818450</v>
      </c>
      <c r="K284" s="447">
        <v>1599353693</v>
      </c>
      <c r="L284" s="447">
        <v>1160549727</v>
      </c>
      <c r="M284" s="447">
        <v>1117701793</v>
      </c>
      <c r="N284" s="447">
        <v>1668203550</v>
      </c>
      <c r="O284" s="446">
        <v>119168224.59313801</v>
      </c>
      <c r="P284" s="447">
        <v>66053336.860000007</v>
      </c>
      <c r="Q284" s="447">
        <v>53114887.733138002</v>
      </c>
      <c r="R284" s="448">
        <v>6.2899999999999998E-2</v>
      </c>
      <c r="S284" s="449">
        <v>5.7178882600000001E-2</v>
      </c>
      <c r="T284" s="450">
        <v>1357818450</v>
      </c>
      <c r="U284" s="450">
        <v>1050132541.4944358</v>
      </c>
      <c r="V284" s="451">
        <v>1.2929972135400154</v>
      </c>
      <c r="W284" s="451">
        <v>0.10581979340616332</v>
      </c>
      <c r="X284" s="379">
        <v>1413426</v>
      </c>
      <c r="Y284" s="380">
        <v>471142</v>
      </c>
      <c r="Z284" s="380">
        <v>471142</v>
      </c>
      <c r="AA284" s="380">
        <v>471142</v>
      </c>
      <c r="AB284" s="380">
        <v>0</v>
      </c>
      <c r="AC284" s="380">
        <v>0</v>
      </c>
      <c r="AD284" s="380">
        <v>0</v>
      </c>
      <c r="AE284" s="380">
        <v>1413426</v>
      </c>
      <c r="AF284" s="381">
        <v>70271649</v>
      </c>
      <c r="AG284" s="381">
        <v>25547548</v>
      </c>
      <c r="AH284" s="381">
        <v>18433485</v>
      </c>
      <c r="AI284" s="381">
        <v>13145308</v>
      </c>
      <c r="AJ284" s="381">
        <v>13145308</v>
      </c>
      <c r="AK284" s="381">
        <v>0</v>
      </c>
      <c r="AL284" s="381">
        <v>0</v>
      </c>
      <c r="AM284" s="380">
        <v>70271649</v>
      </c>
      <c r="AN284" s="379">
        <v>108711009</v>
      </c>
      <c r="AO284" s="380">
        <v>35873193</v>
      </c>
      <c r="AP284" s="380">
        <v>35873193</v>
      </c>
      <c r="AQ284" s="380">
        <v>18482312</v>
      </c>
      <c r="AR284" s="380">
        <v>18482312</v>
      </c>
      <c r="AS284" s="380">
        <v>0</v>
      </c>
      <c r="AT284" s="380">
        <v>0</v>
      </c>
      <c r="AU284" s="380">
        <v>108711009</v>
      </c>
      <c r="AV284" s="381">
        <v>617975148</v>
      </c>
      <c r="AW284" s="380">
        <v>211472273</v>
      </c>
      <c r="AX284" s="380">
        <v>152940421</v>
      </c>
      <c r="AY284" s="380">
        <v>152940421</v>
      </c>
      <c r="AZ284" s="380">
        <v>100622034</v>
      </c>
      <c r="BA284" s="380">
        <v>0</v>
      </c>
      <c r="BB284" s="380">
        <v>0</v>
      </c>
      <c r="BC284" s="380">
        <v>617975148</v>
      </c>
      <c r="BD284" s="379">
        <v>14300192</v>
      </c>
      <c r="BE284" s="380">
        <v>4067441</v>
      </c>
      <c r="BF284" s="380">
        <v>3809993</v>
      </c>
      <c r="BG284" s="380">
        <v>3211379</v>
      </c>
      <c r="BH284" s="380">
        <v>3211379</v>
      </c>
      <c r="BI284" s="380">
        <v>0</v>
      </c>
      <c r="BJ284" s="380">
        <v>0</v>
      </c>
      <c r="BK284" s="380">
        <v>14300192</v>
      </c>
      <c r="BL284" s="381">
        <v>2542071</v>
      </c>
      <c r="BM284" s="380">
        <v>847357</v>
      </c>
      <c r="BN284" s="380">
        <v>847357</v>
      </c>
      <c r="BO284" s="380">
        <v>847357</v>
      </c>
      <c r="BP284" s="380">
        <v>0</v>
      </c>
      <c r="BQ284" s="380">
        <v>0</v>
      </c>
      <c r="BR284" s="380">
        <v>0</v>
      </c>
      <c r="BS284" s="380">
        <v>2542071</v>
      </c>
      <c r="BT284" s="379">
        <v>13182622</v>
      </c>
      <c r="BU284" s="380">
        <v>3367504</v>
      </c>
      <c r="BV284" s="380">
        <v>3367504</v>
      </c>
      <c r="BW284" s="380">
        <v>3367504</v>
      </c>
      <c r="BX284" s="380">
        <v>3080109</v>
      </c>
      <c r="BY284" s="380">
        <v>0</v>
      </c>
      <c r="BZ284" s="380">
        <v>0</v>
      </c>
      <c r="CA284" s="380">
        <v>13182622</v>
      </c>
      <c r="CB284" s="381">
        <v>3757223.8038571742</v>
      </c>
      <c r="CC284" s="380">
        <v>2264333</v>
      </c>
      <c r="CD284" s="380">
        <v>1492890</v>
      </c>
      <c r="CE284" s="380">
        <v>0</v>
      </c>
      <c r="CF284" s="380">
        <v>0</v>
      </c>
      <c r="CG284" s="380">
        <v>0</v>
      </c>
      <c r="CH284" s="380">
        <v>0</v>
      </c>
      <c r="CI284" s="380">
        <v>3757223.8038571742</v>
      </c>
    </row>
    <row r="285" spans="1:87">
      <c r="A285" s="374">
        <v>39201</v>
      </c>
      <c r="B285" s="375" t="s">
        <v>635</v>
      </c>
      <c r="C285" s="381">
        <v>-493878</v>
      </c>
      <c r="D285" s="380">
        <v>-262612</v>
      </c>
      <c r="E285" s="380">
        <v>-189408</v>
      </c>
      <c r="F285" s="380">
        <v>31533</v>
      </c>
      <c r="G285" s="380">
        <v>0</v>
      </c>
      <c r="H285" s="380">
        <v>0</v>
      </c>
      <c r="I285" s="380">
        <v>-914365</v>
      </c>
      <c r="J285" s="446">
        <v>4884305</v>
      </c>
      <c r="K285" s="447">
        <v>5753148</v>
      </c>
      <c r="L285" s="447">
        <v>4174695</v>
      </c>
      <c r="M285" s="447">
        <v>4020564</v>
      </c>
      <c r="N285" s="447">
        <v>6000813</v>
      </c>
      <c r="O285" s="446">
        <v>428668.44348599995</v>
      </c>
      <c r="P285" s="447">
        <v>232479.13000000003</v>
      </c>
      <c r="Q285" s="447">
        <v>196189.31348599991</v>
      </c>
      <c r="R285" s="448">
        <v>6.2899999999999998E-2</v>
      </c>
      <c r="S285" s="449">
        <v>2.0568219999999999E-4</v>
      </c>
      <c r="T285" s="450">
        <v>4884305</v>
      </c>
      <c r="U285" s="450">
        <v>3696011.6057233713</v>
      </c>
      <c r="V285" s="451">
        <v>1.3215069434404711</v>
      </c>
      <c r="W285" s="451">
        <v>0.10581979340616332</v>
      </c>
      <c r="X285" s="379">
        <v>1217488</v>
      </c>
      <c r="Y285" s="380">
        <v>304372</v>
      </c>
      <c r="Z285" s="380">
        <v>304372</v>
      </c>
      <c r="AA285" s="380">
        <v>304372</v>
      </c>
      <c r="AB285" s="380">
        <v>304372</v>
      </c>
      <c r="AC285" s="380">
        <v>0</v>
      </c>
      <c r="AD285" s="380">
        <v>0</v>
      </c>
      <c r="AE285" s="380">
        <v>1217488</v>
      </c>
      <c r="AF285" s="381">
        <v>376145</v>
      </c>
      <c r="AG285" s="381">
        <v>182142</v>
      </c>
      <c r="AH285" s="381">
        <v>163274</v>
      </c>
      <c r="AI285" s="381">
        <v>30729</v>
      </c>
      <c r="AJ285" s="381">
        <v>0</v>
      </c>
      <c r="AK285" s="381">
        <v>0</v>
      </c>
      <c r="AL285" s="381">
        <v>0</v>
      </c>
      <c r="AM285" s="380">
        <v>376145</v>
      </c>
      <c r="AN285" s="379">
        <v>391052</v>
      </c>
      <c r="AO285" s="380">
        <v>129042</v>
      </c>
      <c r="AP285" s="380">
        <v>129042</v>
      </c>
      <c r="AQ285" s="380">
        <v>66484</v>
      </c>
      <c r="AR285" s="380">
        <v>66484</v>
      </c>
      <c r="AS285" s="380">
        <v>0</v>
      </c>
      <c r="AT285" s="380">
        <v>0</v>
      </c>
      <c r="AU285" s="380">
        <v>391052</v>
      </c>
      <c r="AV285" s="381">
        <v>2222962</v>
      </c>
      <c r="AW285" s="380">
        <v>760702</v>
      </c>
      <c r="AX285" s="380">
        <v>550153</v>
      </c>
      <c r="AY285" s="380">
        <v>550153</v>
      </c>
      <c r="AZ285" s="380">
        <v>361955</v>
      </c>
      <c r="BA285" s="380">
        <v>0</v>
      </c>
      <c r="BB285" s="380">
        <v>0</v>
      </c>
      <c r="BC285" s="380">
        <v>2222962</v>
      </c>
      <c r="BD285" s="379">
        <v>51440</v>
      </c>
      <c r="BE285" s="380">
        <v>14631</v>
      </c>
      <c r="BF285" s="380">
        <v>13705</v>
      </c>
      <c r="BG285" s="380">
        <v>11552</v>
      </c>
      <c r="BH285" s="380">
        <v>11552</v>
      </c>
      <c r="BI285" s="380">
        <v>0</v>
      </c>
      <c r="BJ285" s="380">
        <v>0</v>
      </c>
      <c r="BK285" s="380">
        <v>51440</v>
      </c>
      <c r="BL285" s="381">
        <v>9144</v>
      </c>
      <c r="BM285" s="380">
        <v>3048</v>
      </c>
      <c r="BN285" s="380">
        <v>3048</v>
      </c>
      <c r="BO285" s="380">
        <v>3048</v>
      </c>
      <c r="BP285" s="380">
        <v>0</v>
      </c>
      <c r="BQ285" s="380">
        <v>0</v>
      </c>
      <c r="BR285" s="380">
        <v>0</v>
      </c>
      <c r="BS285" s="380">
        <v>9144</v>
      </c>
      <c r="BT285" s="379">
        <v>47420</v>
      </c>
      <c r="BU285" s="380">
        <v>12113</v>
      </c>
      <c r="BV285" s="380">
        <v>12113</v>
      </c>
      <c r="BW285" s="380">
        <v>12113</v>
      </c>
      <c r="BX285" s="380">
        <v>11080</v>
      </c>
      <c r="BY285" s="380">
        <v>0</v>
      </c>
      <c r="BZ285" s="380">
        <v>0</v>
      </c>
      <c r="CA285" s="380">
        <v>47420</v>
      </c>
      <c r="CB285" s="381">
        <v>13515.375305177999</v>
      </c>
      <c r="CC285" s="380">
        <v>8145</v>
      </c>
      <c r="CD285" s="380">
        <v>5370</v>
      </c>
      <c r="CE285" s="380">
        <v>0</v>
      </c>
      <c r="CF285" s="380">
        <v>0</v>
      </c>
      <c r="CG285" s="380">
        <v>0</v>
      </c>
      <c r="CH285" s="380">
        <v>0</v>
      </c>
      <c r="CI285" s="380">
        <v>13515.375305177999</v>
      </c>
    </row>
    <row r="286" spans="1:87">
      <c r="A286" s="374">
        <v>39204</v>
      </c>
      <c r="B286" s="375" t="s">
        <v>636</v>
      </c>
      <c r="C286" s="381">
        <v>-184392</v>
      </c>
      <c r="D286" s="380">
        <v>-264936</v>
      </c>
      <c r="E286" s="380">
        <v>-619969</v>
      </c>
      <c r="F286" s="380">
        <v>-754716</v>
      </c>
      <c r="G286" s="380">
        <v>0</v>
      </c>
      <c r="H286" s="380">
        <v>0</v>
      </c>
      <c r="I286" s="380">
        <v>-1824013</v>
      </c>
      <c r="J286" s="446">
        <v>5354849</v>
      </c>
      <c r="K286" s="447">
        <v>6307395</v>
      </c>
      <c r="L286" s="447">
        <v>4576877</v>
      </c>
      <c r="M286" s="447">
        <v>4407897</v>
      </c>
      <c r="N286" s="447">
        <v>6578919</v>
      </c>
      <c r="O286" s="446">
        <v>469965.47943599999</v>
      </c>
      <c r="P286" s="447">
        <v>256310.71000000002</v>
      </c>
      <c r="Q286" s="447">
        <v>213654.76943599997</v>
      </c>
      <c r="R286" s="448">
        <v>6.2899999999999998E-2</v>
      </c>
      <c r="S286" s="449">
        <v>2.254972E-4</v>
      </c>
      <c r="T286" s="450">
        <v>5354849</v>
      </c>
      <c r="U286" s="450">
        <v>4074892.0508744041</v>
      </c>
      <c r="V286" s="451">
        <v>1.3141081857250521</v>
      </c>
      <c r="W286" s="451">
        <v>0.10581979340616332</v>
      </c>
      <c r="X286" s="379">
        <v>1923206</v>
      </c>
      <c r="Y286" s="380">
        <v>946663</v>
      </c>
      <c r="Z286" s="380">
        <v>633259</v>
      </c>
      <c r="AA286" s="380">
        <v>343284</v>
      </c>
      <c r="AB286" s="380">
        <v>0</v>
      </c>
      <c r="AC286" s="380">
        <v>0</v>
      </c>
      <c r="AD286" s="380">
        <v>0</v>
      </c>
      <c r="AE286" s="380">
        <v>1923206</v>
      </c>
      <c r="AF286" s="381">
        <v>1822368</v>
      </c>
      <c r="AG286" s="381">
        <v>455592</v>
      </c>
      <c r="AH286" s="381">
        <v>455592</v>
      </c>
      <c r="AI286" s="381">
        <v>455592</v>
      </c>
      <c r="AJ286" s="381">
        <v>455592</v>
      </c>
      <c r="AK286" s="381">
        <v>0</v>
      </c>
      <c r="AL286" s="381">
        <v>0</v>
      </c>
      <c r="AM286" s="380">
        <v>1822368</v>
      </c>
      <c r="AN286" s="379">
        <v>428725</v>
      </c>
      <c r="AO286" s="380">
        <v>141474</v>
      </c>
      <c r="AP286" s="380">
        <v>141474</v>
      </c>
      <c r="AQ286" s="380">
        <v>72889</v>
      </c>
      <c r="AR286" s="380">
        <v>72889</v>
      </c>
      <c r="AS286" s="380">
        <v>0</v>
      </c>
      <c r="AT286" s="380">
        <v>0</v>
      </c>
      <c r="AU286" s="380">
        <v>428725</v>
      </c>
      <c r="AV286" s="381">
        <v>2437118</v>
      </c>
      <c r="AW286" s="380">
        <v>833986</v>
      </c>
      <c r="AX286" s="380">
        <v>603153</v>
      </c>
      <c r="AY286" s="380">
        <v>603153</v>
      </c>
      <c r="AZ286" s="380">
        <v>396825</v>
      </c>
      <c r="BA286" s="380">
        <v>0</v>
      </c>
      <c r="BB286" s="380">
        <v>0</v>
      </c>
      <c r="BC286" s="380">
        <v>2437118</v>
      </c>
      <c r="BD286" s="379">
        <v>56397</v>
      </c>
      <c r="BE286" s="380">
        <v>16041</v>
      </c>
      <c r="BF286" s="380">
        <v>15026</v>
      </c>
      <c r="BG286" s="380">
        <v>12665</v>
      </c>
      <c r="BH286" s="380">
        <v>12665</v>
      </c>
      <c r="BI286" s="380">
        <v>0</v>
      </c>
      <c r="BJ286" s="380">
        <v>0</v>
      </c>
      <c r="BK286" s="380">
        <v>56397</v>
      </c>
      <c r="BL286" s="381">
        <v>10026</v>
      </c>
      <c r="BM286" s="380">
        <v>3342</v>
      </c>
      <c r="BN286" s="380">
        <v>3342</v>
      </c>
      <c r="BO286" s="380">
        <v>3342</v>
      </c>
      <c r="BP286" s="380">
        <v>0</v>
      </c>
      <c r="BQ286" s="380">
        <v>0</v>
      </c>
      <c r="BR286" s="380">
        <v>0</v>
      </c>
      <c r="BS286" s="380">
        <v>10026</v>
      </c>
      <c r="BT286" s="379">
        <v>51988</v>
      </c>
      <c r="BU286" s="380">
        <v>13280</v>
      </c>
      <c r="BV286" s="380">
        <v>13280</v>
      </c>
      <c r="BW286" s="380">
        <v>13280</v>
      </c>
      <c r="BX286" s="380">
        <v>12147</v>
      </c>
      <c r="BY286" s="380">
        <v>0</v>
      </c>
      <c r="BZ286" s="380">
        <v>0</v>
      </c>
      <c r="CA286" s="380">
        <v>51988</v>
      </c>
      <c r="CB286" s="381">
        <v>14817.418757027999</v>
      </c>
      <c r="CC286" s="380">
        <v>8930</v>
      </c>
      <c r="CD286" s="380">
        <v>5888</v>
      </c>
      <c r="CE286" s="380">
        <v>0</v>
      </c>
      <c r="CF286" s="380">
        <v>0</v>
      </c>
      <c r="CG286" s="380">
        <v>0</v>
      </c>
      <c r="CH286" s="380">
        <v>0</v>
      </c>
      <c r="CI286" s="380">
        <v>14817.418757027999</v>
      </c>
    </row>
    <row r="287" spans="1:87">
      <c r="A287" s="374">
        <v>39205</v>
      </c>
      <c r="B287" s="375" t="s">
        <v>637</v>
      </c>
      <c r="C287" s="381">
        <v>-11752289</v>
      </c>
      <c r="D287" s="380">
        <v>-8344973</v>
      </c>
      <c r="E287" s="380">
        <v>-10379491</v>
      </c>
      <c r="F287" s="380">
        <v>-5138753</v>
      </c>
      <c r="G287" s="380">
        <v>0</v>
      </c>
      <c r="H287" s="380">
        <v>0</v>
      </c>
      <c r="I287" s="380">
        <v>-35615506</v>
      </c>
      <c r="J287" s="446">
        <v>115109829</v>
      </c>
      <c r="K287" s="447">
        <v>135586116</v>
      </c>
      <c r="L287" s="447">
        <v>98386261</v>
      </c>
      <c r="M287" s="447">
        <v>94753803</v>
      </c>
      <c r="N287" s="447">
        <v>141422902</v>
      </c>
      <c r="O287" s="446">
        <v>10102553.823186001</v>
      </c>
      <c r="P287" s="447">
        <v>5785713.209999999</v>
      </c>
      <c r="Q287" s="447">
        <v>4316840.6131860018</v>
      </c>
      <c r="R287" s="448">
        <v>6.2899999999999998E-2</v>
      </c>
      <c r="S287" s="449">
        <v>4.8473722E-3</v>
      </c>
      <c r="T287" s="450">
        <v>115109829</v>
      </c>
      <c r="U287" s="450">
        <v>91982721.939586639</v>
      </c>
      <c r="V287" s="451">
        <v>1.2514288180730617</v>
      </c>
      <c r="W287" s="451">
        <v>0.10581979340616332</v>
      </c>
      <c r="X287" s="379">
        <v>9292363</v>
      </c>
      <c r="Y287" s="380">
        <v>3839842</v>
      </c>
      <c r="Z287" s="380">
        <v>2241513</v>
      </c>
      <c r="AA287" s="380">
        <v>1605504</v>
      </c>
      <c r="AB287" s="380">
        <v>1605504</v>
      </c>
      <c r="AC287" s="380">
        <v>0</v>
      </c>
      <c r="AD287" s="380">
        <v>0</v>
      </c>
      <c r="AE287" s="380">
        <v>9292363</v>
      </c>
      <c r="AF287" s="381">
        <v>3530558</v>
      </c>
      <c r="AG287" s="381">
        <v>1072126</v>
      </c>
      <c r="AH287" s="381">
        <v>1072126</v>
      </c>
      <c r="AI287" s="381">
        <v>1072126</v>
      </c>
      <c r="AJ287" s="381">
        <v>314180</v>
      </c>
      <c r="AK287" s="381">
        <v>0</v>
      </c>
      <c r="AL287" s="381">
        <v>0</v>
      </c>
      <c r="AM287" s="380">
        <v>3530558</v>
      </c>
      <c r="AN287" s="379">
        <v>9216037</v>
      </c>
      <c r="AO287" s="380">
        <v>3041170</v>
      </c>
      <c r="AP287" s="380">
        <v>3041170</v>
      </c>
      <c r="AQ287" s="380">
        <v>1566848</v>
      </c>
      <c r="AR287" s="380">
        <v>1566848</v>
      </c>
      <c r="AS287" s="380">
        <v>0</v>
      </c>
      <c r="AT287" s="380">
        <v>0</v>
      </c>
      <c r="AU287" s="380">
        <v>9216037</v>
      </c>
      <c r="AV287" s="381">
        <v>52389194</v>
      </c>
      <c r="AW287" s="380">
        <v>17927682</v>
      </c>
      <c r="AX287" s="380">
        <v>12965611</v>
      </c>
      <c r="AY287" s="380">
        <v>12965611</v>
      </c>
      <c r="AZ287" s="380">
        <v>8530290</v>
      </c>
      <c r="BA287" s="380">
        <v>0</v>
      </c>
      <c r="BB287" s="380">
        <v>0</v>
      </c>
      <c r="BC287" s="380">
        <v>52389194</v>
      </c>
      <c r="BD287" s="379">
        <v>1212306</v>
      </c>
      <c r="BE287" s="380">
        <v>344820</v>
      </c>
      <c r="BF287" s="380">
        <v>322994</v>
      </c>
      <c r="BG287" s="380">
        <v>272246</v>
      </c>
      <c r="BH287" s="380">
        <v>272246</v>
      </c>
      <c r="BI287" s="380">
        <v>0</v>
      </c>
      <c r="BJ287" s="380">
        <v>0</v>
      </c>
      <c r="BK287" s="380">
        <v>1212306</v>
      </c>
      <c r="BL287" s="381">
        <v>215505</v>
      </c>
      <c r="BM287" s="380">
        <v>71835</v>
      </c>
      <c r="BN287" s="380">
        <v>71835</v>
      </c>
      <c r="BO287" s="380">
        <v>71835</v>
      </c>
      <c r="BP287" s="380">
        <v>0</v>
      </c>
      <c r="BQ287" s="380">
        <v>0</v>
      </c>
      <c r="BR287" s="380">
        <v>0</v>
      </c>
      <c r="BS287" s="380">
        <v>215505</v>
      </c>
      <c r="BT287" s="379">
        <v>1117564</v>
      </c>
      <c r="BU287" s="380">
        <v>285482</v>
      </c>
      <c r="BV287" s="380">
        <v>285482</v>
      </c>
      <c r="BW287" s="380">
        <v>285482</v>
      </c>
      <c r="BX287" s="380">
        <v>261118</v>
      </c>
      <c r="BY287" s="380">
        <v>0</v>
      </c>
      <c r="BZ287" s="380">
        <v>0</v>
      </c>
      <c r="CA287" s="380">
        <v>1117564</v>
      </c>
      <c r="CB287" s="381">
        <v>318520.778788278</v>
      </c>
      <c r="CC287" s="380">
        <v>191960</v>
      </c>
      <c r="CD287" s="380">
        <v>126561</v>
      </c>
      <c r="CE287" s="380">
        <v>0</v>
      </c>
      <c r="CF287" s="380">
        <v>0</v>
      </c>
      <c r="CG287" s="380">
        <v>0</v>
      </c>
      <c r="CH287" s="380">
        <v>0</v>
      </c>
      <c r="CI287" s="380">
        <v>318520.778788278</v>
      </c>
    </row>
    <row r="288" spans="1:87">
      <c r="A288" s="374">
        <v>39208</v>
      </c>
      <c r="B288" s="375" t="s">
        <v>638</v>
      </c>
      <c r="C288" s="381">
        <v>-1166973</v>
      </c>
      <c r="D288" s="380">
        <v>-767104</v>
      </c>
      <c r="E288" s="380">
        <v>-792330</v>
      </c>
      <c r="F288" s="380">
        <v>-646729</v>
      </c>
      <c r="G288" s="380">
        <v>0</v>
      </c>
      <c r="H288" s="380">
        <v>0</v>
      </c>
      <c r="I288" s="380">
        <v>-3373136</v>
      </c>
      <c r="J288" s="446">
        <v>8417943</v>
      </c>
      <c r="K288" s="447">
        <v>9915367</v>
      </c>
      <c r="L288" s="447">
        <v>7194954</v>
      </c>
      <c r="M288" s="447">
        <v>6929314</v>
      </c>
      <c r="N288" s="447">
        <v>10342209</v>
      </c>
      <c r="O288" s="446">
        <v>738796.366071</v>
      </c>
      <c r="P288" s="447">
        <v>369510.48</v>
      </c>
      <c r="Q288" s="447">
        <v>369285.88607100002</v>
      </c>
      <c r="R288" s="448">
        <v>6.2899999999999998E-2</v>
      </c>
      <c r="S288" s="449">
        <v>3.5448670000000002E-4</v>
      </c>
      <c r="T288" s="450">
        <v>8417943</v>
      </c>
      <c r="U288" s="450">
        <v>5874570.4292527819</v>
      </c>
      <c r="V288" s="451">
        <v>1.4329461364668197</v>
      </c>
      <c r="W288" s="451">
        <v>0.10581979340616332</v>
      </c>
      <c r="X288" s="379">
        <v>546672</v>
      </c>
      <c r="Y288" s="380">
        <v>182224</v>
      </c>
      <c r="Z288" s="380">
        <v>182224</v>
      </c>
      <c r="AA288" s="380">
        <v>182224</v>
      </c>
      <c r="AB288" s="380">
        <v>0</v>
      </c>
      <c r="AC288" s="380">
        <v>0</v>
      </c>
      <c r="AD288" s="380">
        <v>0</v>
      </c>
      <c r="AE288" s="380">
        <v>546672</v>
      </c>
      <c r="AF288" s="381">
        <v>893900</v>
      </c>
      <c r="AG288" s="381">
        <v>287354</v>
      </c>
      <c r="AH288" s="381">
        <v>253546</v>
      </c>
      <c r="AI288" s="381">
        <v>176500</v>
      </c>
      <c r="AJ288" s="381">
        <v>176500</v>
      </c>
      <c r="AK288" s="381">
        <v>0</v>
      </c>
      <c r="AL288" s="381">
        <v>0</v>
      </c>
      <c r="AM288" s="380">
        <v>893900</v>
      </c>
      <c r="AN288" s="379">
        <v>673966</v>
      </c>
      <c r="AO288" s="380">
        <v>222400</v>
      </c>
      <c r="AP288" s="380">
        <v>222400</v>
      </c>
      <c r="AQ288" s="380">
        <v>114583</v>
      </c>
      <c r="AR288" s="380">
        <v>114583</v>
      </c>
      <c r="AS288" s="380">
        <v>0</v>
      </c>
      <c r="AT288" s="380">
        <v>0</v>
      </c>
      <c r="AU288" s="380">
        <v>673966</v>
      </c>
      <c r="AV288" s="381">
        <v>3831204</v>
      </c>
      <c r="AW288" s="380">
        <v>1311045</v>
      </c>
      <c r="AX288" s="380">
        <v>948171</v>
      </c>
      <c r="AY288" s="380">
        <v>948171</v>
      </c>
      <c r="AZ288" s="380">
        <v>623817</v>
      </c>
      <c r="BA288" s="380">
        <v>0</v>
      </c>
      <c r="BB288" s="380">
        <v>0</v>
      </c>
      <c r="BC288" s="380">
        <v>3831204</v>
      </c>
      <c r="BD288" s="379">
        <v>88655</v>
      </c>
      <c r="BE288" s="380">
        <v>25217</v>
      </c>
      <c r="BF288" s="380">
        <v>23620</v>
      </c>
      <c r="BG288" s="380">
        <v>19909</v>
      </c>
      <c r="BH288" s="380">
        <v>19909</v>
      </c>
      <c r="BI288" s="380">
        <v>0</v>
      </c>
      <c r="BJ288" s="380">
        <v>0</v>
      </c>
      <c r="BK288" s="380">
        <v>88655</v>
      </c>
      <c r="BL288" s="381">
        <v>15759</v>
      </c>
      <c r="BM288" s="380">
        <v>5253</v>
      </c>
      <c r="BN288" s="380">
        <v>5253</v>
      </c>
      <c r="BO288" s="380">
        <v>5253</v>
      </c>
      <c r="BP288" s="380">
        <v>0</v>
      </c>
      <c r="BQ288" s="380">
        <v>0</v>
      </c>
      <c r="BR288" s="380">
        <v>0</v>
      </c>
      <c r="BS288" s="380">
        <v>15759</v>
      </c>
      <c r="BT288" s="379">
        <v>81727</v>
      </c>
      <c r="BU288" s="380">
        <v>20877</v>
      </c>
      <c r="BV288" s="380">
        <v>20877</v>
      </c>
      <c r="BW288" s="380">
        <v>20877</v>
      </c>
      <c r="BX288" s="380">
        <v>19095</v>
      </c>
      <c r="BY288" s="380">
        <v>0</v>
      </c>
      <c r="BZ288" s="380">
        <v>0</v>
      </c>
      <c r="CA288" s="380">
        <v>81727</v>
      </c>
      <c r="CB288" s="381">
        <v>23293.317512133002</v>
      </c>
      <c r="CC288" s="380">
        <v>14038</v>
      </c>
      <c r="CD288" s="380">
        <v>9255</v>
      </c>
      <c r="CE288" s="380">
        <v>0</v>
      </c>
      <c r="CF288" s="380">
        <v>0</v>
      </c>
      <c r="CG288" s="380">
        <v>0</v>
      </c>
      <c r="CH288" s="380">
        <v>0</v>
      </c>
      <c r="CI288" s="380">
        <v>23293.317512133002</v>
      </c>
    </row>
    <row r="289" spans="1:87">
      <c r="A289" s="374">
        <v>39209</v>
      </c>
      <c r="B289" s="375" t="s">
        <v>639</v>
      </c>
      <c r="C289" s="381">
        <v>-1372398</v>
      </c>
      <c r="D289" s="380">
        <v>-1312887</v>
      </c>
      <c r="E289" s="380">
        <v>-1292094</v>
      </c>
      <c r="F289" s="380">
        <v>-1184324</v>
      </c>
      <c r="G289" s="380">
        <v>0</v>
      </c>
      <c r="H289" s="380">
        <v>0</v>
      </c>
      <c r="I289" s="380">
        <v>-5161703</v>
      </c>
      <c r="J289" s="446">
        <v>0</v>
      </c>
      <c r="K289" s="447">
        <v>0</v>
      </c>
      <c r="L289" s="447">
        <v>0</v>
      </c>
      <c r="M289" s="447">
        <v>0</v>
      </c>
      <c r="N289" s="447">
        <v>0</v>
      </c>
      <c r="O289" s="446">
        <v>0</v>
      </c>
      <c r="P289" s="447">
        <v>37183.769999999997</v>
      </c>
      <c r="Q289" s="447">
        <v>-37183.769999999997</v>
      </c>
      <c r="R289" s="448">
        <v>6.2899999999999998E-2</v>
      </c>
      <c r="S289" s="449">
        <v>0</v>
      </c>
      <c r="T289" s="450">
        <v>0</v>
      </c>
      <c r="U289" s="450">
        <v>591156.91573926865</v>
      </c>
      <c r="V289" s="451">
        <v>0</v>
      </c>
      <c r="W289" s="451">
        <v>0.10581979340616332</v>
      </c>
      <c r="X289" s="379">
        <v>39176</v>
      </c>
      <c r="Y289" s="380">
        <v>9794</v>
      </c>
      <c r="Z289" s="380">
        <v>9794</v>
      </c>
      <c r="AA289" s="380">
        <v>9794</v>
      </c>
      <c r="AB289" s="380">
        <v>9794</v>
      </c>
      <c r="AC289" s="380">
        <v>0</v>
      </c>
      <c r="AD289" s="380">
        <v>0</v>
      </c>
      <c r="AE289" s="380">
        <v>39176</v>
      </c>
      <c r="AF289" s="381">
        <v>5200879</v>
      </c>
      <c r="AG289" s="381">
        <v>1382192</v>
      </c>
      <c r="AH289" s="381">
        <v>1322681</v>
      </c>
      <c r="AI289" s="381">
        <v>1301888</v>
      </c>
      <c r="AJ289" s="381">
        <v>1194118</v>
      </c>
      <c r="AK289" s="381">
        <v>0</v>
      </c>
      <c r="AL289" s="381">
        <v>0</v>
      </c>
      <c r="AM289" s="380">
        <v>5200879</v>
      </c>
      <c r="AN289" s="379">
        <v>0</v>
      </c>
      <c r="AO289" s="380">
        <v>0</v>
      </c>
      <c r="AP289" s="380">
        <v>0</v>
      </c>
      <c r="AQ289" s="380">
        <v>0</v>
      </c>
      <c r="AR289" s="380">
        <v>0</v>
      </c>
      <c r="AS289" s="380">
        <v>0</v>
      </c>
      <c r="AT289" s="380">
        <v>0</v>
      </c>
      <c r="AU289" s="380">
        <v>0</v>
      </c>
      <c r="AV289" s="381">
        <v>0</v>
      </c>
      <c r="AW289" s="380">
        <v>0</v>
      </c>
      <c r="AX289" s="380">
        <v>0</v>
      </c>
      <c r="AY289" s="380">
        <v>0</v>
      </c>
      <c r="AZ289" s="380">
        <v>0</v>
      </c>
      <c r="BA289" s="380">
        <v>0</v>
      </c>
      <c r="BB289" s="380">
        <v>0</v>
      </c>
      <c r="BC289" s="380">
        <v>0</v>
      </c>
      <c r="BD289" s="379">
        <v>0</v>
      </c>
      <c r="BE289" s="380">
        <v>0</v>
      </c>
      <c r="BF289" s="380">
        <v>0</v>
      </c>
      <c r="BG289" s="380">
        <v>0</v>
      </c>
      <c r="BH289" s="380">
        <v>0</v>
      </c>
      <c r="BI289" s="380">
        <v>0</v>
      </c>
      <c r="BJ289" s="380">
        <v>0</v>
      </c>
      <c r="BK289" s="380">
        <v>0</v>
      </c>
      <c r="BL289" s="381">
        <v>0</v>
      </c>
      <c r="BM289" s="380">
        <v>0</v>
      </c>
      <c r="BN289" s="380">
        <v>0</v>
      </c>
      <c r="BO289" s="380">
        <v>0</v>
      </c>
      <c r="BP289" s="380">
        <v>0</v>
      </c>
      <c r="BQ289" s="380">
        <v>0</v>
      </c>
      <c r="BR289" s="380">
        <v>0</v>
      </c>
      <c r="BS289" s="380">
        <v>0</v>
      </c>
      <c r="BT289" s="379">
        <v>0</v>
      </c>
      <c r="BU289" s="380">
        <v>0</v>
      </c>
      <c r="BV289" s="380">
        <v>0</v>
      </c>
      <c r="BW289" s="380">
        <v>0</v>
      </c>
      <c r="BX289" s="380">
        <v>0</v>
      </c>
      <c r="BY289" s="380">
        <v>0</v>
      </c>
      <c r="BZ289" s="380">
        <v>0</v>
      </c>
      <c r="CA289" s="380">
        <v>0</v>
      </c>
      <c r="CB289" s="381">
        <v>0</v>
      </c>
      <c r="CC289" s="380">
        <v>0</v>
      </c>
      <c r="CD289" s="380">
        <v>0</v>
      </c>
      <c r="CE289" s="380">
        <v>0</v>
      </c>
      <c r="CF289" s="380">
        <v>0</v>
      </c>
      <c r="CG289" s="380">
        <v>0</v>
      </c>
      <c r="CH289" s="380">
        <v>0</v>
      </c>
      <c r="CI289" s="380">
        <v>0</v>
      </c>
    </row>
    <row r="290" spans="1:87">
      <c r="A290" s="374">
        <v>39220</v>
      </c>
      <c r="B290" s="375" t="s">
        <v>730</v>
      </c>
      <c r="C290" s="381">
        <v>226917</v>
      </c>
      <c r="D290" s="380">
        <v>282869</v>
      </c>
      <c r="E290" s="380">
        <v>11159</v>
      </c>
      <c r="F290" s="380">
        <v>-126979</v>
      </c>
      <c r="G290" s="380">
        <v>0</v>
      </c>
      <c r="H290" s="380">
        <v>0</v>
      </c>
      <c r="I290" s="380">
        <v>393966</v>
      </c>
      <c r="J290" s="446">
        <v>1286680</v>
      </c>
      <c r="K290" s="447">
        <v>1515561</v>
      </c>
      <c r="L290" s="447">
        <v>1099747</v>
      </c>
      <c r="M290" s="447">
        <v>1059144</v>
      </c>
      <c r="N290" s="447">
        <v>1580804</v>
      </c>
      <c r="O290" s="446">
        <v>112924.832616</v>
      </c>
      <c r="P290" s="447">
        <v>73101.849999999991</v>
      </c>
      <c r="Q290" s="447">
        <v>39822.982616000008</v>
      </c>
      <c r="R290" s="448">
        <v>6.2899999999999998E-2</v>
      </c>
      <c r="S290" s="449">
        <v>5.41832E-5</v>
      </c>
      <c r="T290" s="450">
        <v>1286680</v>
      </c>
      <c r="U290" s="450">
        <v>1162191.5739268679</v>
      </c>
      <c r="V290" s="451">
        <v>1.1071152371656805</v>
      </c>
      <c r="W290" s="451">
        <v>0.10581979340616332</v>
      </c>
      <c r="X290" s="379">
        <v>1141334</v>
      </c>
      <c r="Y290" s="380">
        <v>460434</v>
      </c>
      <c r="Z290" s="380">
        <v>460434</v>
      </c>
      <c r="AA290" s="380">
        <v>204356</v>
      </c>
      <c r="AB290" s="380">
        <v>16110</v>
      </c>
      <c r="AC290" s="380">
        <v>0</v>
      </c>
      <c r="AD290" s="380">
        <v>0</v>
      </c>
      <c r="AE290" s="380">
        <v>1141334</v>
      </c>
      <c r="AF290" s="381">
        <v>284860</v>
      </c>
      <c r="AG290" s="381">
        <v>71215</v>
      </c>
      <c r="AH290" s="381">
        <v>71215</v>
      </c>
      <c r="AI290" s="381">
        <v>71215</v>
      </c>
      <c r="AJ290" s="381">
        <v>71215</v>
      </c>
      <c r="AK290" s="381">
        <v>0</v>
      </c>
      <c r="AL290" s="381">
        <v>0</v>
      </c>
      <c r="AM290" s="380">
        <v>284860</v>
      </c>
      <c r="AN290" s="379">
        <v>103015</v>
      </c>
      <c r="AO290" s="380">
        <v>33994</v>
      </c>
      <c r="AP290" s="380">
        <v>33994</v>
      </c>
      <c r="AQ290" s="380">
        <v>17514</v>
      </c>
      <c r="AR290" s="380">
        <v>17514</v>
      </c>
      <c r="AS290" s="380">
        <v>0</v>
      </c>
      <c r="AT290" s="380">
        <v>0</v>
      </c>
      <c r="AU290" s="380">
        <v>103015</v>
      </c>
      <c r="AV290" s="381">
        <v>585599</v>
      </c>
      <c r="AW290" s="380">
        <v>200393</v>
      </c>
      <c r="AX290" s="380">
        <v>144928</v>
      </c>
      <c r="AY290" s="380">
        <v>144928</v>
      </c>
      <c r="AZ290" s="380">
        <v>95350</v>
      </c>
      <c r="BA290" s="380">
        <v>0</v>
      </c>
      <c r="BB290" s="380">
        <v>0</v>
      </c>
      <c r="BC290" s="380">
        <v>585599</v>
      </c>
      <c r="BD290" s="379">
        <v>13550</v>
      </c>
      <c r="BE290" s="380">
        <v>3854</v>
      </c>
      <c r="BF290" s="380">
        <v>3610</v>
      </c>
      <c r="BG290" s="380">
        <v>3043</v>
      </c>
      <c r="BH290" s="380">
        <v>3043</v>
      </c>
      <c r="BI290" s="380">
        <v>0</v>
      </c>
      <c r="BJ290" s="380">
        <v>0</v>
      </c>
      <c r="BK290" s="380">
        <v>13550</v>
      </c>
      <c r="BL290" s="381">
        <v>2409</v>
      </c>
      <c r="BM290" s="380">
        <v>803</v>
      </c>
      <c r="BN290" s="380">
        <v>803</v>
      </c>
      <c r="BO290" s="380">
        <v>803</v>
      </c>
      <c r="BP290" s="380">
        <v>0</v>
      </c>
      <c r="BQ290" s="380">
        <v>0</v>
      </c>
      <c r="BR290" s="380">
        <v>0</v>
      </c>
      <c r="BS290" s="380">
        <v>2409</v>
      </c>
      <c r="BT290" s="379">
        <v>12492</v>
      </c>
      <c r="BU290" s="380">
        <v>3191</v>
      </c>
      <c r="BV290" s="380">
        <v>3191</v>
      </c>
      <c r="BW290" s="380">
        <v>3191</v>
      </c>
      <c r="BX290" s="380">
        <v>2919</v>
      </c>
      <c r="BY290" s="380">
        <v>0</v>
      </c>
      <c r="BZ290" s="380">
        <v>0</v>
      </c>
      <c r="CA290" s="380">
        <v>12492</v>
      </c>
      <c r="CB290" s="381">
        <v>3560.3775301679998</v>
      </c>
      <c r="CC290" s="380">
        <v>2146</v>
      </c>
      <c r="CD290" s="380">
        <v>1415</v>
      </c>
      <c r="CE290" s="380">
        <v>0</v>
      </c>
      <c r="CF290" s="380">
        <v>0</v>
      </c>
      <c r="CG290" s="380">
        <v>0</v>
      </c>
      <c r="CH290" s="380">
        <v>0</v>
      </c>
      <c r="CI290" s="380">
        <v>3560.3775301679998</v>
      </c>
    </row>
    <row r="291" spans="1:87">
      <c r="A291" s="374">
        <v>39300</v>
      </c>
      <c r="B291" s="375" t="s">
        <v>640</v>
      </c>
      <c r="C291" s="381">
        <v>-3210267</v>
      </c>
      <c r="D291" s="380">
        <v>-2038034</v>
      </c>
      <c r="E291" s="380">
        <v>-2021685</v>
      </c>
      <c r="F291" s="380">
        <v>-1014985</v>
      </c>
      <c r="G291" s="380">
        <v>0</v>
      </c>
      <c r="H291" s="380">
        <v>0</v>
      </c>
      <c r="I291" s="380">
        <v>-8284971</v>
      </c>
      <c r="J291" s="446">
        <v>13650441</v>
      </c>
      <c r="K291" s="447">
        <v>16078647</v>
      </c>
      <c r="L291" s="447">
        <v>11667256</v>
      </c>
      <c r="M291" s="447">
        <v>11236496</v>
      </c>
      <c r="N291" s="447">
        <v>16770809</v>
      </c>
      <c r="O291" s="446">
        <v>1198023.782508</v>
      </c>
      <c r="P291" s="447">
        <v>784043.69999999984</v>
      </c>
      <c r="Q291" s="447">
        <v>413980.0825080002</v>
      </c>
      <c r="R291" s="448">
        <v>6.2899999999999998E-2</v>
      </c>
      <c r="S291" s="449">
        <v>5.7483160000000003E-4</v>
      </c>
      <c r="T291" s="450">
        <v>13650441</v>
      </c>
      <c r="U291" s="450">
        <v>12464923.688394275</v>
      </c>
      <c r="V291" s="451">
        <v>1.0951082687100224</v>
      </c>
      <c r="W291" s="451">
        <v>0.10581979340616332</v>
      </c>
      <c r="X291" s="379">
        <v>639436</v>
      </c>
      <c r="Y291" s="380">
        <v>159859</v>
      </c>
      <c r="Z291" s="380">
        <v>159859</v>
      </c>
      <c r="AA291" s="380">
        <v>159859</v>
      </c>
      <c r="AB291" s="380">
        <v>159859</v>
      </c>
      <c r="AC291" s="380">
        <v>0</v>
      </c>
      <c r="AD291" s="380">
        <v>0</v>
      </c>
      <c r="AE291" s="380">
        <v>639436</v>
      </c>
      <c r="AF291" s="381">
        <v>4017627</v>
      </c>
      <c r="AG291" s="381">
        <v>1648253</v>
      </c>
      <c r="AH291" s="381">
        <v>1069621</v>
      </c>
      <c r="AI291" s="381">
        <v>887428</v>
      </c>
      <c r="AJ291" s="381">
        <v>412325</v>
      </c>
      <c r="AK291" s="381">
        <v>0</v>
      </c>
      <c r="AL291" s="381">
        <v>0</v>
      </c>
      <c r="AM291" s="380">
        <v>4017627</v>
      </c>
      <c r="AN291" s="379">
        <v>1092895</v>
      </c>
      <c r="AO291" s="380">
        <v>360641</v>
      </c>
      <c r="AP291" s="380">
        <v>360641</v>
      </c>
      <c r="AQ291" s="380">
        <v>185807</v>
      </c>
      <c r="AR291" s="380">
        <v>185807</v>
      </c>
      <c r="AS291" s="380">
        <v>0</v>
      </c>
      <c r="AT291" s="380">
        <v>0</v>
      </c>
      <c r="AU291" s="380">
        <v>1092895</v>
      </c>
      <c r="AV291" s="381">
        <v>6212637</v>
      </c>
      <c r="AW291" s="380">
        <v>2125976</v>
      </c>
      <c r="AX291" s="380">
        <v>1537543</v>
      </c>
      <c r="AY291" s="380">
        <v>1537543</v>
      </c>
      <c r="AZ291" s="380">
        <v>1011575</v>
      </c>
      <c r="BA291" s="380">
        <v>0</v>
      </c>
      <c r="BB291" s="380">
        <v>0</v>
      </c>
      <c r="BC291" s="380">
        <v>6212637</v>
      </c>
      <c r="BD291" s="379">
        <v>143764</v>
      </c>
      <c r="BE291" s="380">
        <v>40891</v>
      </c>
      <c r="BF291" s="380">
        <v>38303</v>
      </c>
      <c r="BG291" s="380">
        <v>32285</v>
      </c>
      <c r="BH291" s="380">
        <v>32285</v>
      </c>
      <c r="BI291" s="380">
        <v>0</v>
      </c>
      <c r="BJ291" s="380">
        <v>0</v>
      </c>
      <c r="BK291" s="380">
        <v>143764</v>
      </c>
      <c r="BL291" s="381">
        <v>25557</v>
      </c>
      <c r="BM291" s="380">
        <v>8519</v>
      </c>
      <c r="BN291" s="380">
        <v>8519</v>
      </c>
      <c r="BO291" s="380">
        <v>8519</v>
      </c>
      <c r="BP291" s="380">
        <v>0</v>
      </c>
      <c r="BQ291" s="380">
        <v>0</v>
      </c>
      <c r="BR291" s="380">
        <v>0</v>
      </c>
      <c r="BS291" s="380">
        <v>25557</v>
      </c>
      <c r="BT291" s="379">
        <v>132528</v>
      </c>
      <c r="BU291" s="380">
        <v>33854</v>
      </c>
      <c r="BV291" s="380">
        <v>33854</v>
      </c>
      <c r="BW291" s="380">
        <v>33854</v>
      </c>
      <c r="BX291" s="380">
        <v>30965</v>
      </c>
      <c r="BY291" s="380">
        <v>0</v>
      </c>
      <c r="BZ291" s="380">
        <v>0</v>
      </c>
      <c r="CA291" s="380">
        <v>132528</v>
      </c>
      <c r="CB291" s="381">
        <v>37772.178687684005</v>
      </c>
      <c r="CC291" s="380">
        <v>22764</v>
      </c>
      <c r="CD291" s="380">
        <v>15008</v>
      </c>
      <c r="CE291" s="380">
        <v>0</v>
      </c>
      <c r="CF291" s="380">
        <v>0</v>
      </c>
      <c r="CG291" s="380">
        <v>0</v>
      </c>
      <c r="CH291" s="380">
        <v>0</v>
      </c>
      <c r="CI291" s="380">
        <v>37772.178687684005</v>
      </c>
    </row>
    <row r="292" spans="1:87">
      <c r="A292" s="374">
        <v>39301</v>
      </c>
      <c r="B292" s="375" t="s">
        <v>641</v>
      </c>
      <c r="C292" s="381">
        <v>-269438</v>
      </c>
      <c r="D292" s="380">
        <v>-87231</v>
      </c>
      <c r="E292" s="380">
        <v>-35331</v>
      </c>
      <c r="F292" s="380">
        <v>-35267</v>
      </c>
      <c r="G292" s="380">
        <v>0</v>
      </c>
      <c r="H292" s="380">
        <v>0</v>
      </c>
      <c r="I292" s="380">
        <v>-427267</v>
      </c>
      <c r="J292" s="446">
        <v>817293</v>
      </c>
      <c r="K292" s="447">
        <v>962677</v>
      </c>
      <c r="L292" s="447">
        <v>698554</v>
      </c>
      <c r="M292" s="447">
        <v>672763</v>
      </c>
      <c r="N292" s="447">
        <v>1004119</v>
      </c>
      <c r="O292" s="446">
        <v>71729.293796999991</v>
      </c>
      <c r="P292" s="447">
        <v>49700.26</v>
      </c>
      <c r="Q292" s="447">
        <v>22029.033796999989</v>
      </c>
      <c r="R292" s="448">
        <v>6.2899999999999998E-2</v>
      </c>
      <c r="S292" s="449">
        <v>3.4416899999999999E-5</v>
      </c>
      <c r="T292" s="450">
        <v>817293</v>
      </c>
      <c r="U292" s="450">
        <v>790147.21780604136</v>
      </c>
      <c r="V292" s="451">
        <v>1.0343553474368141</v>
      </c>
      <c r="W292" s="451">
        <v>0.10581979340616332</v>
      </c>
      <c r="X292" s="379">
        <v>174995</v>
      </c>
      <c r="Y292" s="380">
        <v>51690</v>
      </c>
      <c r="Z292" s="380">
        <v>51690</v>
      </c>
      <c r="AA292" s="380">
        <v>51690</v>
      </c>
      <c r="AB292" s="380">
        <v>19925</v>
      </c>
      <c r="AC292" s="380">
        <v>0</v>
      </c>
      <c r="AD292" s="380">
        <v>0</v>
      </c>
      <c r="AE292" s="380">
        <v>174995</v>
      </c>
      <c r="AF292" s="381">
        <v>308478</v>
      </c>
      <c r="AG292" s="381">
        <v>218034</v>
      </c>
      <c r="AH292" s="381">
        <v>71368</v>
      </c>
      <c r="AI292" s="381">
        <v>9538</v>
      </c>
      <c r="AJ292" s="381">
        <v>9538</v>
      </c>
      <c r="AK292" s="381">
        <v>0</v>
      </c>
      <c r="AL292" s="381">
        <v>0</v>
      </c>
      <c r="AM292" s="380">
        <v>308478</v>
      </c>
      <c r="AN292" s="379">
        <v>65435</v>
      </c>
      <c r="AO292" s="380">
        <v>21593</v>
      </c>
      <c r="AP292" s="380">
        <v>21593</v>
      </c>
      <c r="AQ292" s="380">
        <v>11125</v>
      </c>
      <c r="AR292" s="380">
        <v>11125</v>
      </c>
      <c r="AS292" s="380">
        <v>0</v>
      </c>
      <c r="AT292" s="380">
        <v>0</v>
      </c>
      <c r="AU292" s="380">
        <v>65435</v>
      </c>
      <c r="AV292" s="381">
        <v>371969</v>
      </c>
      <c r="AW292" s="380">
        <v>127289</v>
      </c>
      <c r="AX292" s="380">
        <v>92057</v>
      </c>
      <c r="AY292" s="380">
        <v>92057</v>
      </c>
      <c r="AZ292" s="380">
        <v>60566</v>
      </c>
      <c r="BA292" s="380">
        <v>0</v>
      </c>
      <c r="BB292" s="380">
        <v>0</v>
      </c>
      <c r="BC292" s="380">
        <v>371969</v>
      </c>
      <c r="BD292" s="379">
        <v>8607</v>
      </c>
      <c r="BE292" s="380">
        <v>2448</v>
      </c>
      <c r="BF292" s="380">
        <v>2293</v>
      </c>
      <c r="BG292" s="380">
        <v>1933</v>
      </c>
      <c r="BH292" s="380">
        <v>1933</v>
      </c>
      <c r="BI292" s="380">
        <v>0</v>
      </c>
      <c r="BJ292" s="380">
        <v>0</v>
      </c>
      <c r="BK292" s="380">
        <v>8607</v>
      </c>
      <c r="BL292" s="381">
        <v>1530</v>
      </c>
      <c r="BM292" s="380">
        <v>510</v>
      </c>
      <c r="BN292" s="380">
        <v>510</v>
      </c>
      <c r="BO292" s="380">
        <v>510</v>
      </c>
      <c r="BP292" s="380">
        <v>0</v>
      </c>
      <c r="BQ292" s="380">
        <v>0</v>
      </c>
      <c r="BR292" s="380">
        <v>0</v>
      </c>
      <c r="BS292" s="380">
        <v>1530</v>
      </c>
      <c r="BT292" s="379">
        <v>7935</v>
      </c>
      <c r="BU292" s="380">
        <v>2027</v>
      </c>
      <c r="BV292" s="380">
        <v>2027</v>
      </c>
      <c r="BW292" s="380">
        <v>2027</v>
      </c>
      <c r="BX292" s="380">
        <v>1854</v>
      </c>
      <c r="BY292" s="380">
        <v>0</v>
      </c>
      <c r="BZ292" s="380">
        <v>0</v>
      </c>
      <c r="CA292" s="380">
        <v>7935</v>
      </c>
      <c r="CB292" s="381">
        <v>2261.5341548309998</v>
      </c>
      <c r="CC292" s="380">
        <v>1363</v>
      </c>
      <c r="CD292" s="380">
        <v>899</v>
      </c>
      <c r="CE292" s="380">
        <v>0</v>
      </c>
      <c r="CF292" s="380">
        <v>0</v>
      </c>
      <c r="CG292" s="380">
        <v>0</v>
      </c>
      <c r="CH292" s="380">
        <v>0</v>
      </c>
      <c r="CI292" s="380">
        <v>2261.5341548309998</v>
      </c>
    </row>
    <row r="293" spans="1:87">
      <c r="A293" s="374">
        <v>39400</v>
      </c>
      <c r="B293" s="375" t="s">
        <v>642</v>
      </c>
      <c r="C293" s="381">
        <v>-2312676</v>
      </c>
      <c r="D293" s="380">
        <v>-1930460</v>
      </c>
      <c r="E293" s="380">
        <v>-1555385</v>
      </c>
      <c r="F293" s="380">
        <v>-887263</v>
      </c>
      <c r="G293" s="380">
        <v>0</v>
      </c>
      <c r="H293" s="380">
        <v>0</v>
      </c>
      <c r="I293" s="380">
        <v>-6685784</v>
      </c>
      <c r="J293" s="446">
        <v>8466923</v>
      </c>
      <c r="K293" s="447">
        <v>9973060</v>
      </c>
      <c r="L293" s="447">
        <v>7236818</v>
      </c>
      <c r="M293" s="447">
        <v>6969632</v>
      </c>
      <c r="N293" s="447">
        <v>10402386</v>
      </c>
      <c r="O293" s="446">
        <v>743095.09260900004</v>
      </c>
      <c r="P293" s="447">
        <v>521125.04</v>
      </c>
      <c r="Q293" s="447">
        <v>221970.05260900006</v>
      </c>
      <c r="R293" s="448">
        <v>6.2899999999999998E-2</v>
      </c>
      <c r="S293" s="449">
        <v>3.565493E-4</v>
      </c>
      <c r="T293" s="450">
        <v>8466923</v>
      </c>
      <c r="U293" s="450">
        <v>8284976.7885532593</v>
      </c>
      <c r="V293" s="451">
        <v>1.0219609802284688</v>
      </c>
      <c r="W293" s="451">
        <v>0.10581979340616332</v>
      </c>
      <c r="X293" s="379">
        <v>0</v>
      </c>
      <c r="Y293" s="380">
        <v>0</v>
      </c>
      <c r="Z293" s="380">
        <v>0</v>
      </c>
      <c r="AA293" s="380">
        <v>0</v>
      </c>
      <c r="AB293" s="380">
        <v>0</v>
      </c>
      <c r="AC293" s="380">
        <v>0</v>
      </c>
      <c r="AD293" s="380">
        <v>0</v>
      </c>
      <c r="AE293" s="380">
        <v>0</v>
      </c>
      <c r="AF293" s="381">
        <v>3642270</v>
      </c>
      <c r="AG293" s="381">
        <v>1244655</v>
      </c>
      <c r="AH293" s="381">
        <v>1230630</v>
      </c>
      <c r="AI293" s="381">
        <v>752687</v>
      </c>
      <c r="AJ293" s="381">
        <v>414298</v>
      </c>
      <c r="AK293" s="381">
        <v>0</v>
      </c>
      <c r="AL293" s="381">
        <v>0</v>
      </c>
      <c r="AM293" s="380">
        <v>3642270</v>
      </c>
      <c r="AN293" s="379">
        <v>677887</v>
      </c>
      <c r="AO293" s="380">
        <v>223694</v>
      </c>
      <c r="AP293" s="380">
        <v>223694</v>
      </c>
      <c r="AQ293" s="380">
        <v>115250</v>
      </c>
      <c r="AR293" s="380">
        <v>115250</v>
      </c>
      <c r="AS293" s="380">
        <v>0</v>
      </c>
      <c r="AT293" s="380">
        <v>0</v>
      </c>
      <c r="AU293" s="380">
        <v>677887</v>
      </c>
      <c r="AV293" s="381">
        <v>3853496</v>
      </c>
      <c r="AW293" s="380">
        <v>1318674</v>
      </c>
      <c r="AX293" s="380">
        <v>953688</v>
      </c>
      <c r="AY293" s="380">
        <v>953688</v>
      </c>
      <c r="AZ293" s="380">
        <v>627447</v>
      </c>
      <c r="BA293" s="380">
        <v>0</v>
      </c>
      <c r="BB293" s="380">
        <v>0</v>
      </c>
      <c r="BC293" s="380">
        <v>3853496</v>
      </c>
      <c r="BD293" s="379">
        <v>89171</v>
      </c>
      <c r="BE293" s="380">
        <v>25363</v>
      </c>
      <c r="BF293" s="380">
        <v>23758</v>
      </c>
      <c r="BG293" s="380">
        <v>20025</v>
      </c>
      <c r="BH293" s="380">
        <v>20025</v>
      </c>
      <c r="BI293" s="380">
        <v>0</v>
      </c>
      <c r="BJ293" s="380">
        <v>0</v>
      </c>
      <c r="BK293" s="380">
        <v>89171</v>
      </c>
      <c r="BL293" s="381">
        <v>15852</v>
      </c>
      <c r="BM293" s="380">
        <v>5284</v>
      </c>
      <c r="BN293" s="380">
        <v>5284</v>
      </c>
      <c r="BO293" s="380">
        <v>5284</v>
      </c>
      <c r="BP293" s="380">
        <v>0</v>
      </c>
      <c r="BQ293" s="380">
        <v>0</v>
      </c>
      <c r="BR293" s="380">
        <v>0</v>
      </c>
      <c r="BS293" s="380">
        <v>15852</v>
      </c>
      <c r="BT293" s="379">
        <v>82203</v>
      </c>
      <c r="BU293" s="380">
        <v>20999</v>
      </c>
      <c r="BV293" s="380">
        <v>20999</v>
      </c>
      <c r="BW293" s="380">
        <v>20999</v>
      </c>
      <c r="BX293" s="380">
        <v>19207</v>
      </c>
      <c r="BY293" s="380">
        <v>0</v>
      </c>
      <c r="BZ293" s="380">
        <v>0</v>
      </c>
      <c r="CA293" s="380">
        <v>82203</v>
      </c>
      <c r="CB293" s="381">
        <v>23428.850937506999</v>
      </c>
      <c r="CC293" s="380">
        <v>14120</v>
      </c>
      <c r="CD293" s="380">
        <v>9309</v>
      </c>
      <c r="CE293" s="380">
        <v>0</v>
      </c>
      <c r="CF293" s="380">
        <v>0</v>
      </c>
      <c r="CG293" s="380">
        <v>0</v>
      </c>
      <c r="CH293" s="380">
        <v>0</v>
      </c>
      <c r="CI293" s="380">
        <v>23428.850937506999</v>
      </c>
    </row>
    <row r="294" spans="1:87">
      <c r="A294" s="374">
        <v>39401</v>
      </c>
      <c r="B294" s="375" t="s">
        <v>643</v>
      </c>
      <c r="C294" s="381">
        <v>-340012</v>
      </c>
      <c r="D294" s="380">
        <v>-309295</v>
      </c>
      <c r="E294" s="380">
        <v>-617748</v>
      </c>
      <c r="F294" s="380">
        <v>-725310</v>
      </c>
      <c r="G294" s="380">
        <v>0</v>
      </c>
      <c r="H294" s="380">
        <v>0</v>
      </c>
      <c r="I294" s="380">
        <v>-1992365</v>
      </c>
      <c r="J294" s="446">
        <v>10450821</v>
      </c>
      <c r="K294" s="447">
        <v>12309863</v>
      </c>
      <c r="L294" s="447">
        <v>8932488</v>
      </c>
      <c r="M294" s="447">
        <v>8602697</v>
      </c>
      <c r="N294" s="447">
        <v>12839785</v>
      </c>
      <c r="O294" s="446">
        <v>917210.81567699998</v>
      </c>
      <c r="P294" s="447">
        <v>406500.63</v>
      </c>
      <c r="Q294" s="447">
        <v>510710.18567699997</v>
      </c>
      <c r="R294" s="448">
        <v>6.2899999999999998E-2</v>
      </c>
      <c r="S294" s="449">
        <v>4.4009289999999998E-4</v>
      </c>
      <c r="T294" s="450">
        <v>10450821</v>
      </c>
      <c r="U294" s="450">
        <v>6462649.1255961843</v>
      </c>
      <c r="V294" s="451">
        <v>1.6171110015253851</v>
      </c>
      <c r="W294" s="451">
        <v>0.10581979340616332</v>
      </c>
      <c r="X294" s="379">
        <v>2695337</v>
      </c>
      <c r="Y294" s="380">
        <v>1211023</v>
      </c>
      <c r="Z294" s="380">
        <v>787278</v>
      </c>
      <c r="AA294" s="380">
        <v>605795</v>
      </c>
      <c r="AB294" s="380">
        <v>91241</v>
      </c>
      <c r="AC294" s="380">
        <v>0</v>
      </c>
      <c r="AD294" s="380">
        <v>0</v>
      </c>
      <c r="AE294" s="380">
        <v>2695337</v>
      </c>
      <c r="AF294" s="381">
        <v>931056</v>
      </c>
      <c r="AG294" s="381">
        <v>232764</v>
      </c>
      <c r="AH294" s="381">
        <v>232764</v>
      </c>
      <c r="AI294" s="381">
        <v>232764</v>
      </c>
      <c r="AJ294" s="381">
        <v>232764</v>
      </c>
      <c r="AK294" s="381">
        <v>0</v>
      </c>
      <c r="AL294" s="381">
        <v>0</v>
      </c>
      <c r="AM294" s="380">
        <v>931056</v>
      </c>
      <c r="AN294" s="379">
        <v>836724</v>
      </c>
      <c r="AO294" s="380">
        <v>276108</v>
      </c>
      <c r="AP294" s="380">
        <v>276108</v>
      </c>
      <c r="AQ294" s="380">
        <v>142254</v>
      </c>
      <c r="AR294" s="380">
        <v>142254</v>
      </c>
      <c r="AS294" s="380">
        <v>0</v>
      </c>
      <c r="AT294" s="380">
        <v>0</v>
      </c>
      <c r="AU294" s="380">
        <v>836724</v>
      </c>
      <c r="AV294" s="381">
        <v>4756415</v>
      </c>
      <c r="AW294" s="380">
        <v>1627654</v>
      </c>
      <c r="AX294" s="380">
        <v>1177148</v>
      </c>
      <c r="AY294" s="380">
        <v>1177148</v>
      </c>
      <c r="AZ294" s="380">
        <v>774465</v>
      </c>
      <c r="BA294" s="380">
        <v>0</v>
      </c>
      <c r="BB294" s="380">
        <v>0</v>
      </c>
      <c r="BC294" s="380">
        <v>4756415</v>
      </c>
      <c r="BD294" s="379">
        <v>110065</v>
      </c>
      <c r="BE294" s="380">
        <v>31306</v>
      </c>
      <c r="BF294" s="380">
        <v>29325</v>
      </c>
      <c r="BG294" s="380">
        <v>24717</v>
      </c>
      <c r="BH294" s="380">
        <v>24717</v>
      </c>
      <c r="BI294" s="380">
        <v>0</v>
      </c>
      <c r="BJ294" s="380">
        <v>0</v>
      </c>
      <c r="BK294" s="380">
        <v>110065</v>
      </c>
      <c r="BL294" s="381">
        <v>19566</v>
      </c>
      <c r="BM294" s="380">
        <v>6522</v>
      </c>
      <c r="BN294" s="380">
        <v>6522</v>
      </c>
      <c r="BO294" s="380">
        <v>6522</v>
      </c>
      <c r="BP294" s="380">
        <v>0</v>
      </c>
      <c r="BQ294" s="380">
        <v>0</v>
      </c>
      <c r="BR294" s="380">
        <v>0</v>
      </c>
      <c r="BS294" s="380">
        <v>19566</v>
      </c>
      <c r="BT294" s="379">
        <v>101464</v>
      </c>
      <c r="BU294" s="380">
        <v>25919</v>
      </c>
      <c r="BV294" s="380">
        <v>25919</v>
      </c>
      <c r="BW294" s="380">
        <v>25919</v>
      </c>
      <c r="BX294" s="380">
        <v>23707</v>
      </c>
      <c r="BY294" s="380">
        <v>0</v>
      </c>
      <c r="BZ294" s="380">
        <v>0</v>
      </c>
      <c r="CA294" s="380">
        <v>101464</v>
      </c>
      <c r="CB294" s="381">
        <v>28918.500058071</v>
      </c>
      <c r="CC294" s="380">
        <v>17428</v>
      </c>
      <c r="CD294" s="380">
        <v>11490</v>
      </c>
      <c r="CE294" s="380">
        <v>0</v>
      </c>
      <c r="CF294" s="380">
        <v>0</v>
      </c>
      <c r="CG294" s="380">
        <v>0</v>
      </c>
      <c r="CH294" s="380">
        <v>0</v>
      </c>
      <c r="CI294" s="380">
        <v>28918.500058071</v>
      </c>
    </row>
    <row r="295" spans="1:87">
      <c r="A295" s="374">
        <v>39500</v>
      </c>
      <c r="B295" s="375" t="s">
        <v>644</v>
      </c>
      <c r="C295" s="381">
        <v>-4532951</v>
      </c>
      <c r="D295" s="380">
        <v>-2309509</v>
      </c>
      <c r="E295" s="380">
        <v>-3070117</v>
      </c>
      <c r="F295" s="380">
        <v>-1333373</v>
      </c>
      <c r="G295" s="380">
        <v>0</v>
      </c>
      <c r="H295" s="380">
        <v>0</v>
      </c>
      <c r="I295" s="380">
        <v>-11245950</v>
      </c>
      <c r="J295" s="446">
        <v>47671962</v>
      </c>
      <c r="K295" s="447">
        <v>56152078</v>
      </c>
      <c r="L295" s="447">
        <v>40746009</v>
      </c>
      <c r="M295" s="447">
        <v>39241650</v>
      </c>
      <c r="N295" s="447">
        <v>58569344</v>
      </c>
      <c r="O295" s="446">
        <v>4183904.7302579996</v>
      </c>
      <c r="P295" s="447">
        <v>2262634.91</v>
      </c>
      <c r="Q295" s="447">
        <v>1921269.8202579995</v>
      </c>
      <c r="R295" s="448">
        <v>6.2899999999999998E-2</v>
      </c>
      <c r="S295" s="449">
        <v>2.0075065999999998E-3</v>
      </c>
      <c r="T295" s="450">
        <v>47671962</v>
      </c>
      <c r="U295" s="450">
        <v>35971938.155802868</v>
      </c>
      <c r="V295" s="451">
        <v>1.3252541965773874</v>
      </c>
      <c r="W295" s="451">
        <v>0.10581979340616332</v>
      </c>
      <c r="X295" s="379">
        <v>7941960</v>
      </c>
      <c r="Y295" s="380">
        <v>2106146</v>
      </c>
      <c r="Z295" s="380">
        <v>2106146</v>
      </c>
      <c r="AA295" s="380">
        <v>1924721</v>
      </c>
      <c r="AB295" s="380">
        <v>1804947</v>
      </c>
      <c r="AC295" s="380">
        <v>0</v>
      </c>
      <c r="AD295" s="380">
        <v>0</v>
      </c>
      <c r="AE295" s="380">
        <v>7941960</v>
      </c>
      <c r="AF295" s="381">
        <v>2051775</v>
      </c>
      <c r="AG295" s="381">
        <v>625734</v>
      </c>
      <c r="AH295" s="381">
        <v>475347</v>
      </c>
      <c r="AI295" s="381">
        <v>475347</v>
      </c>
      <c r="AJ295" s="381">
        <v>475347</v>
      </c>
      <c r="AK295" s="381">
        <v>0</v>
      </c>
      <c r="AL295" s="381">
        <v>0</v>
      </c>
      <c r="AM295" s="380">
        <v>2051775</v>
      </c>
      <c r="AN295" s="379">
        <v>3816760</v>
      </c>
      <c r="AO295" s="380">
        <v>1259480</v>
      </c>
      <c r="AP295" s="380">
        <v>1259480</v>
      </c>
      <c r="AQ295" s="380">
        <v>648900</v>
      </c>
      <c r="AR295" s="380">
        <v>648900</v>
      </c>
      <c r="AS295" s="380">
        <v>0</v>
      </c>
      <c r="AT295" s="380">
        <v>0</v>
      </c>
      <c r="AU295" s="380">
        <v>3816760</v>
      </c>
      <c r="AV295" s="381">
        <v>21696632</v>
      </c>
      <c r="AW295" s="380">
        <v>7424629</v>
      </c>
      <c r="AX295" s="380">
        <v>5369621</v>
      </c>
      <c r="AY295" s="380">
        <v>5369621</v>
      </c>
      <c r="AZ295" s="380">
        <v>3532762</v>
      </c>
      <c r="BA295" s="380">
        <v>0</v>
      </c>
      <c r="BB295" s="380">
        <v>0</v>
      </c>
      <c r="BC295" s="380">
        <v>21696632</v>
      </c>
      <c r="BD295" s="379">
        <v>502069</v>
      </c>
      <c r="BE295" s="380">
        <v>142805</v>
      </c>
      <c r="BF295" s="380">
        <v>133766</v>
      </c>
      <c r="BG295" s="380">
        <v>112749</v>
      </c>
      <c r="BH295" s="380">
        <v>112749</v>
      </c>
      <c r="BI295" s="380">
        <v>0</v>
      </c>
      <c r="BJ295" s="380">
        <v>0</v>
      </c>
      <c r="BK295" s="380">
        <v>502069</v>
      </c>
      <c r="BL295" s="381">
        <v>89250</v>
      </c>
      <c r="BM295" s="380">
        <v>29750</v>
      </c>
      <c r="BN295" s="380">
        <v>29750</v>
      </c>
      <c r="BO295" s="380">
        <v>29750</v>
      </c>
      <c r="BP295" s="380">
        <v>0</v>
      </c>
      <c r="BQ295" s="380">
        <v>0</v>
      </c>
      <c r="BR295" s="380">
        <v>0</v>
      </c>
      <c r="BS295" s="380">
        <v>89250</v>
      </c>
      <c r="BT295" s="379">
        <v>462832</v>
      </c>
      <c r="BU295" s="380">
        <v>118230</v>
      </c>
      <c r="BV295" s="380">
        <v>118230</v>
      </c>
      <c r="BW295" s="380">
        <v>118230</v>
      </c>
      <c r="BX295" s="380">
        <v>108140</v>
      </c>
      <c r="BY295" s="380">
        <v>0</v>
      </c>
      <c r="BZ295" s="380">
        <v>0</v>
      </c>
      <c r="CA295" s="380">
        <v>462832</v>
      </c>
      <c r="CB295" s="381">
        <v>131913.238610934</v>
      </c>
      <c r="CC295" s="380">
        <v>79499</v>
      </c>
      <c r="CD295" s="380">
        <v>52414</v>
      </c>
      <c r="CE295" s="380">
        <v>0</v>
      </c>
      <c r="CF295" s="380">
        <v>0</v>
      </c>
      <c r="CG295" s="380">
        <v>0</v>
      </c>
      <c r="CH295" s="380">
        <v>0</v>
      </c>
      <c r="CI295" s="380">
        <v>131913.238610934</v>
      </c>
    </row>
    <row r="296" spans="1:87">
      <c r="A296" s="374">
        <v>39501</v>
      </c>
      <c r="B296" s="375" t="s">
        <v>645</v>
      </c>
      <c r="C296" s="381">
        <v>-213017</v>
      </c>
      <c r="D296" s="380">
        <v>-139405</v>
      </c>
      <c r="E296" s="380">
        <v>-105138</v>
      </c>
      <c r="F296" s="380">
        <v>-61569</v>
      </c>
      <c r="G296" s="380">
        <v>0</v>
      </c>
      <c r="H296" s="380">
        <v>0</v>
      </c>
      <c r="I296" s="380">
        <v>-519129</v>
      </c>
      <c r="J296" s="446">
        <v>1159003</v>
      </c>
      <c r="K296" s="447">
        <v>1365172</v>
      </c>
      <c r="L296" s="447">
        <v>990619</v>
      </c>
      <c r="M296" s="447">
        <v>954045</v>
      </c>
      <c r="N296" s="447">
        <v>1423941</v>
      </c>
      <c r="O296" s="446">
        <v>101719.299258</v>
      </c>
      <c r="P296" s="447">
        <v>77778.52</v>
      </c>
      <c r="Q296" s="447">
        <v>23940.779257999995</v>
      </c>
      <c r="R296" s="448">
        <v>6.2899999999999998E-2</v>
      </c>
      <c r="S296" s="449">
        <v>4.8806600000000001E-5</v>
      </c>
      <c r="T296" s="450">
        <v>1159003</v>
      </c>
      <c r="U296" s="450">
        <v>1236542.4483306836</v>
      </c>
      <c r="V296" s="451">
        <v>0.9372933388292809</v>
      </c>
      <c r="W296" s="451">
        <v>0.10581979340616332</v>
      </c>
      <c r="X296" s="379">
        <v>84121</v>
      </c>
      <c r="Y296" s="380">
        <v>21422</v>
      </c>
      <c r="Z296" s="380">
        <v>21422</v>
      </c>
      <c r="AA296" s="380">
        <v>21422</v>
      </c>
      <c r="AB296" s="380">
        <v>19855</v>
      </c>
      <c r="AC296" s="380">
        <v>0</v>
      </c>
      <c r="AD296" s="380">
        <v>0</v>
      </c>
      <c r="AE296" s="380">
        <v>84121</v>
      </c>
      <c r="AF296" s="381">
        <v>186636</v>
      </c>
      <c r="AG296" s="381">
        <v>88242</v>
      </c>
      <c r="AH296" s="381">
        <v>65030</v>
      </c>
      <c r="AI296" s="381">
        <v>16682</v>
      </c>
      <c r="AJ296" s="381">
        <v>16682</v>
      </c>
      <c r="AK296" s="381">
        <v>0</v>
      </c>
      <c r="AL296" s="381">
        <v>0</v>
      </c>
      <c r="AM296" s="380">
        <v>186636</v>
      </c>
      <c r="AN296" s="379">
        <v>92793</v>
      </c>
      <c r="AO296" s="380">
        <v>30621</v>
      </c>
      <c r="AP296" s="380">
        <v>30621</v>
      </c>
      <c r="AQ296" s="380">
        <v>15776</v>
      </c>
      <c r="AR296" s="380">
        <v>15776</v>
      </c>
      <c r="AS296" s="380">
        <v>0</v>
      </c>
      <c r="AT296" s="380">
        <v>0</v>
      </c>
      <c r="AU296" s="380">
        <v>92793</v>
      </c>
      <c r="AV296" s="381">
        <v>527490</v>
      </c>
      <c r="AW296" s="380">
        <v>180508</v>
      </c>
      <c r="AX296" s="380">
        <v>130546</v>
      </c>
      <c r="AY296" s="380">
        <v>130546</v>
      </c>
      <c r="AZ296" s="380">
        <v>85889</v>
      </c>
      <c r="BA296" s="380">
        <v>0</v>
      </c>
      <c r="BB296" s="380">
        <v>0</v>
      </c>
      <c r="BC296" s="380">
        <v>527490</v>
      </c>
      <c r="BD296" s="379">
        <v>12206</v>
      </c>
      <c r="BE296" s="380">
        <v>3472</v>
      </c>
      <c r="BF296" s="380">
        <v>3252</v>
      </c>
      <c r="BG296" s="380">
        <v>2741</v>
      </c>
      <c r="BH296" s="380">
        <v>2741</v>
      </c>
      <c r="BI296" s="380">
        <v>0</v>
      </c>
      <c r="BJ296" s="380">
        <v>0</v>
      </c>
      <c r="BK296" s="380">
        <v>12206</v>
      </c>
      <c r="BL296" s="381">
        <v>2169</v>
      </c>
      <c r="BM296" s="380">
        <v>723</v>
      </c>
      <c r="BN296" s="380">
        <v>723</v>
      </c>
      <c r="BO296" s="380">
        <v>723</v>
      </c>
      <c r="BP296" s="380">
        <v>0</v>
      </c>
      <c r="BQ296" s="380">
        <v>0</v>
      </c>
      <c r="BR296" s="380">
        <v>0</v>
      </c>
      <c r="BS296" s="380">
        <v>2169</v>
      </c>
      <c r="BT296" s="379">
        <v>11252</v>
      </c>
      <c r="BU296" s="380">
        <v>2874</v>
      </c>
      <c r="BV296" s="380">
        <v>2874</v>
      </c>
      <c r="BW296" s="380">
        <v>2874</v>
      </c>
      <c r="BX296" s="380">
        <v>2629</v>
      </c>
      <c r="BY296" s="380">
        <v>0</v>
      </c>
      <c r="BZ296" s="380">
        <v>0</v>
      </c>
      <c r="CA296" s="380">
        <v>11252</v>
      </c>
      <c r="CB296" s="381">
        <v>3207.0811979340001</v>
      </c>
      <c r="CC296" s="380">
        <v>1933</v>
      </c>
      <c r="CD296" s="380">
        <v>1274</v>
      </c>
      <c r="CE296" s="380">
        <v>0</v>
      </c>
      <c r="CF296" s="380">
        <v>0</v>
      </c>
      <c r="CG296" s="380">
        <v>0</v>
      </c>
      <c r="CH296" s="380">
        <v>0</v>
      </c>
      <c r="CI296" s="380">
        <v>3207.0811979340001</v>
      </c>
    </row>
    <row r="297" spans="1:87">
      <c r="A297" s="374">
        <v>39600</v>
      </c>
      <c r="B297" s="375" t="s">
        <v>646</v>
      </c>
      <c r="C297" s="381">
        <v>-20272701</v>
      </c>
      <c r="D297" s="380">
        <v>-14180869</v>
      </c>
      <c r="E297" s="380">
        <v>-14812537</v>
      </c>
      <c r="F297" s="380">
        <v>-10199767</v>
      </c>
      <c r="G297" s="380">
        <v>0</v>
      </c>
      <c r="H297" s="380">
        <v>0</v>
      </c>
      <c r="I297" s="380">
        <v>-59465874</v>
      </c>
      <c r="J297" s="446">
        <v>120504271</v>
      </c>
      <c r="K297" s="447">
        <v>141940147</v>
      </c>
      <c r="L297" s="447">
        <v>102996979</v>
      </c>
      <c r="M297" s="447">
        <v>99194292</v>
      </c>
      <c r="N297" s="447">
        <v>148050465</v>
      </c>
      <c r="O297" s="446">
        <v>10575994.172571</v>
      </c>
      <c r="P297" s="447">
        <v>6685891.2200000007</v>
      </c>
      <c r="Q297" s="447">
        <v>3890102.952570999</v>
      </c>
      <c r="R297" s="448">
        <v>6.2899999999999998E-2</v>
      </c>
      <c r="S297" s="449">
        <v>5.0745367E-3</v>
      </c>
      <c r="T297" s="450">
        <v>120504271</v>
      </c>
      <c r="U297" s="450">
        <v>106293978.06041338</v>
      </c>
      <c r="V297" s="451">
        <v>1.1336885983466538</v>
      </c>
      <c r="W297" s="451">
        <v>0.10581979340616332</v>
      </c>
      <c r="X297" s="379">
        <v>240303</v>
      </c>
      <c r="Y297" s="380">
        <v>80101</v>
      </c>
      <c r="Z297" s="380">
        <v>80101</v>
      </c>
      <c r="AA297" s="380">
        <v>80101</v>
      </c>
      <c r="AB297" s="380">
        <v>0</v>
      </c>
      <c r="AC297" s="380">
        <v>0</v>
      </c>
      <c r="AD297" s="380">
        <v>0</v>
      </c>
      <c r="AE297" s="380">
        <v>240303</v>
      </c>
      <c r="AF297" s="381">
        <v>16389781</v>
      </c>
      <c r="AG297" s="381">
        <v>5152339</v>
      </c>
      <c r="AH297" s="381">
        <v>4300734</v>
      </c>
      <c r="AI297" s="381">
        <v>3468354</v>
      </c>
      <c r="AJ297" s="381">
        <v>3468354</v>
      </c>
      <c r="AK297" s="381">
        <v>0</v>
      </c>
      <c r="AL297" s="381">
        <v>0</v>
      </c>
      <c r="AM297" s="380">
        <v>16389781</v>
      </c>
      <c r="AN297" s="379">
        <v>9647933</v>
      </c>
      <c r="AO297" s="380">
        <v>3183690</v>
      </c>
      <c r="AP297" s="380">
        <v>3183690</v>
      </c>
      <c r="AQ297" s="380">
        <v>1640276</v>
      </c>
      <c r="AR297" s="380">
        <v>1640276</v>
      </c>
      <c r="AS297" s="380">
        <v>0</v>
      </c>
      <c r="AT297" s="380">
        <v>0</v>
      </c>
      <c r="AU297" s="380">
        <v>9647933</v>
      </c>
      <c r="AV297" s="381">
        <v>54844331</v>
      </c>
      <c r="AW297" s="380">
        <v>18767835</v>
      </c>
      <c r="AX297" s="380">
        <v>13573224</v>
      </c>
      <c r="AY297" s="380">
        <v>13573224</v>
      </c>
      <c r="AZ297" s="380">
        <v>8930049</v>
      </c>
      <c r="BA297" s="380">
        <v>0</v>
      </c>
      <c r="BB297" s="380">
        <v>0</v>
      </c>
      <c r="BC297" s="380">
        <v>54844331</v>
      </c>
      <c r="BD297" s="379">
        <v>1269120</v>
      </c>
      <c r="BE297" s="380">
        <v>360979</v>
      </c>
      <c r="BF297" s="380">
        <v>338131</v>
      </c>
      <c r="BG297" s="380">
        <v>285005</v>
      </c>
      <c r="BH297" s="380">
        <v>285005</v>
      </c>
      <c r="BI297" s="380">
        <v>0</v>
      </c>
      <c r="BJ297" s="380">
        <v>0</v>
      </c>
      <c r="BK297" s="380">
        <v>1269120</v>
      </c>
      <c r="BL297" s="381">
        <v>225606</v>
      </c>
      <c r="BM297" s="380">
        <v>75202</v>
      </c>
      <c r="BN297" s="380">
        <v>75202</v>
      </c>
      <c r="BO297" s="380">
        <v>75202</v>
      </c>
      <c r="BP297" s="380">
        <v>0</v>
      </c>
      <c r="BQ297" s="380">
        <v>0</v>
      </c>
      <c r="BR297" s="380">
        <v>0</v>
      </c>
      <c r="BS297" s="380">
        <v>225606</v>
      </c>
      <c r="BT297" s="379">
        <v>1169937</v>
      </c>
      <c r="BU297" s="380">
        <v>298861</v>
      </c>
      <c r="BV297" s="380">
        <v>298861</v>
      </c>
      <c r="BW297" s="380">
        <v>298861</v>
      </c>
      <c r="BX297" s="380">
        <v>273355</v>
      </c>
      <c r="BY297" s="380">
        <v>0</v>
      </c>
      <c r="BZ297" s="380">
        <v>0</v>
      </c>
      <c r="CA297" s="380">
        <v>1169937</v>
      </c>
      <c r="CB297" s="381">
        <v>333447.75581163302</v>
      </c>
      <c r="CC297" s="380">
        <v>200956</v>
      </c>
      <c r="CD297" s="380">
        <v>132492</v>
      </c>
      <c r="CE297" s="380">
        <v>0</v>
      </c>
      <c r="CF297" s="380">
        <v>0</v>
      </c>
      <c r="CG297" s="380">
        <v>0</v>
      </c>
      <c r="CH297" s="380">
        <v>0</v>
      </c>
      <c r="CI297" s="380">
        <v>333447.75581163302</v>
      </c>
    </row>
    <row r="298" spans="1:87">
      <c r="A298" s="374">
        <v>39605</v>
      </c>
      <c r="B298" s="375" t="s">
        <v>647</v>
      </c>
      <c r="C298" s="381">
        <v>-2236745</v>
      </c>
      <c r="D298" s="380">
        <v>-1805957</v>
      </c>
      <c r="E298" s="380">
        <v>-1851306</v>
      </c>
      <c r="F298" s="380">
        <v>-987281</v>
      </c>
      <c r="G298" s="380">
        <v>0</v>
      </c>
      <c r="H298" s="380">
        <v>0</v>
      </c>
      <c r="I298" s="380">
        <v>-6881289</v>
      </c>
      <c r="J298" s="446">
        <v>19338037</v>
      </c>
      <c r="K298" s="447">
        <v>22777980</v>
      </c>
      <c r="L298" s="447">
        <v>16528538</v>
      </c>
      <c r="M298" s="447">
        <v>15918298</v>
      </c>
      <c r="N298" s="447">
        <v>23758539</v>
      </c>
      <c r="O298" s="446">
        <v>1697192.7167430001</v>
      </c>
      <c r="P298" s="447">
        <v>949598.68</v>
      </c>
      <c r="Q298" s="447">
        <v>747594.03674300003</v>
      </c>
      <c r="R298" s="448">
        <v>6.2899999999999998E-2</v>
      </c>
      <c r="S298" s="449">
        <v>8.1434110000000004E-4</v>
      </c>
      <c r="T298" s="450">
        <v>19338037</v>
      </c>
      <c r="U298" s="450">
        <v>15096958.346581878</v>
      </c>
      <c r="V298" s="451">
        <v>1.2809227233761529</v>
      </c>
      <c r="W298" s="451">
        <v>0.10581979340616332</v>
      </c>
      <c r="X298" s="379">
        <v>1058755</v>
      </c>
      <c r="Y298" s="380">
        <v>572296</v>
      </c>
      <c r="Z298" s="380">
        <v>162153</v>
      </c>
      <c r="AA298" s="380">
        <v>162153</v>
      </c>
      <c r="AB298" s="380">
        <v>162153</v>
      </c>
      <c r="AC298" s="380">
        <v>0</v>
      </c>
      <c r="AD298" s="380">
        <v>0</v>
      </c>
      <c r="AE298" s="380">
        <v>1058755</v>
      </c>
      <c r="AF298" s="381">
        <v>988804</v>
      </c>
      <c r="AG298" s="381">
        <v>369732</v>
      </c>
      <c r="AH298" s="381">
        <v>369732</v>
      </c>
      <c r="AI298" s="381">
        <v>180136</v>
      </c>
      <c r="AJ298" s="381">
        <v>69204</v>
      </c>
      <c r="AK298" s="381">
        <v>0</v>
      </c>
      <c r="AL298" s="381">
        <v>0</v>
      </c>
      <c r="AM298" s="380">
        <v>988804</v>
      </c>
      <c r="AN298" s="379">
        <v>1548261</v>
      </c>
      <c r="AO298" s="380">
        <v>510906</v>
      </c>
      <c r="AP298" s="380">
        <v>510906</v>
      </c>
      <c r="AQ298" s="380">
        <v>263225</v>
      </c>
      <c r="AR298" s="380">
        <v>263225</v>
      </c>
      <c r="AS298" s="380">
        <v>0</v>
      </c>
      <c r="AT298" s="380">
        <v>0</v>
      </c>
      <c r="AU298" s="380">
        <v>1548261</v>
      </c>
      <c r="AV298" s="381">
        <v>8801196</v>
      </c>
      <c r="AW298" s="380">
        <v>3011786</v>
      </c>
      <c r="AX298" s="380">
        <v>2178176</v>
      </c>
      <c r="AY298" s="380">
        <v>2178176</v>
      </c>
      <c r="AZ298" s="380">
        <v>1433058</v>
      </c>
      <c r="BA298" s="380">
        <v>0</v>
      </c>
      <c r="BB298" s="380">
        <v>0</v>
      </c>
      <c r="BC298" s="380">
        <v>8801196</v>
      </c>
      <c r="BD298" s="379">
        <v>203662</v>
      </c>
      <c r="BE298" s="380">
        <v>57928</v>
      </c>
      <c r="BF298" s="380">
        <v>54262</v>
      </c>
      <c r="BG298" s="380">
        <v>45736</v>
      </c>
      <c r="BH298" s="380">
        <v>45736</v>
      </c>
      <c r="BI298" s="380">
        <v>0</v>
      </c>
      <c r="BJ298" s="380">
        <v>0</v>
      </c>
      <c r="BK298" s="380">
        <v>203662</v>
      </c>
      <c r="BL298" s="381">
        <v>36204</v>
      </c>
      <c r="BM298" s="380">
        <v>12068</v>
      </c>
      <c r="BN298" s="380">
        <v>12068</v>
      </c>
      <c r="BO298" s="380">
        <v>12068</v>
      </c>
      <c r="BP298" s="380">
        <v>0</v>
      </c>
      <c r="BQ298" s="380">
        <v>0</v>
      </c>
      <c r="BR298" s="380">
        <v>0</v>
      </c>
      <c r="BS298" s="380">
        <v>36204</v>
      </c>
      <c r="BT298" s="379">
        <v>187747</v>
      </c>
      <c r="BU298" s="380">
        <v>47960</v>
      </c>
      <c r="BV298" s="380">
        <v>47960</v>
      </c>
      <c r="BW298" s="380">
        <v>47960</v>
      </c>
      <c r="BX298" s="380">
        <v>43867</v>
      </c>
      <c r="BY298" s="380">
        <v>0</v>
      </c>
      <c r="BZ298" s="380">
        <v>0</v>
      </c>
      <c r="CA298" s="380">
        <v>187747</v>
      </c>
      <c r="CB298" s="381">
        <v>53510.345537589004</v>
      </c>
      <c r="CC298" s="380">
        <v>32249</v>
      </c>
      <c r="CD298" s="380">
        <v>21262</v>
      </c>
      <c r="CE298" s="380">
        <v>0</v>
      </c>
      <c r="CF298" s="380">
        <v>0</v>
      </c>
      <c r="CG298" s="380">
        <v>0</v>
      </c>
      <c r="CH298" s="380">
        <v>0</v>
      </c>
      <c r="CI298" s="380">
        <v>53510.345537589004</v>
      </c>
    </row>
    <row r="299" spans="1:87">
      <c r="A299" s="374">
        <v>39700</v>
      </c>
      <c r="B299" s="375" t="s">
        <v>648</v>
      </c>
      <c r="C299" s="381">
        <v>-12025572</v>
      </c>
      <c r="D299" s="380">
        <v>-7398351</v>
      </c>
      <c r="E299" s="380">
        <v>-7517440</v>
      </c>
      <c r="F299" s="380">
        <v>-4379457</v>
      </c>
      <c r="G299" s="380">
        <v>0</v>
      </c>
      <c r="H299" s="380">
        <v>0</v>
      </c>
      <c r="I299" s="380">
        <v>-31320820</v>
      </c>
      <c r="J299" s="446">
        <v>71741125</v>
      </c>
      <c r="K299" s="447">
        <v>84502779</v>
      </c>
      <c r="L299" s="447">
        <v>61318317</v>
      </c>
      <c r="M299" s="447">
        <v>59054422</v>
      </c>
      <c r="N299" s="447">
        <v>88140501</v>
      </c>
      <c r="O299" s="446">
        <v>6296322.2099219998</v>
      </c>
      <c r="P299" s="447">
        <v>3564734.03</v>
      </c>
      <c r="Q299" s="447">
        <v>2731588.179922</v>
      </c>
      <c r="R299" s="448">
        <v>6.2899999999999998E-2</v>
      </c>
      <c r="S299" s="449">
        <v>3.0210794E-3</v>
      </c>
      <c r="T299" s="450">
        <v>71741125</v>
      </c>
      <c r="U299" s="450">
        <v>56673037.042925276</v>
      </c>
      <c r="V299" s="451">
        <v>1.2658775450071937</v>
      </c>
      <c r="W299" s="451">
        <v>0.10581979340616332</v>
      </c>
      <c r="X299" s="379">
        <v>1587584</v>
      </c>
      <c r="Y299" s="380">
        <v>396896</v>
      </c>
      <c r="Z299" s="380">
        <v>396896</v>
      </c>
      <c r="AA299" s="380">
        <v>396896</v>
      </c>
      <c r="AB299" s="380">
        <v>396896</v>
      </c>
      <c r="AC299" s="380">
        <v>0</v>
      </c>
      <c r="AD299" s="380">
        <v>0</v>
      </c>
      <c r="AE299" s="380">
        <v>1587584</v>
      </c>
      <c r="AF299" s="381">
        <v>7120381</v>
      </c>
      <c r="AG299" s="381">
        <v>3373010</v>
      </c>
      <c r="AH299" s="381">
        <v>1865511</v>
      </c>
      <c r="AI299" s="381">
        <v>1112992</v>
      </c>
      <c r="AJ299" s="381">
        <v>768868</v>
      </c>
      <c r="AK299" s="381">
        <v>0</v>
      </c>
      <c r="AL299" s="381">
        <v>0</v>
      </c>
      <c r="AM299" s="380">
        <v>7120381</v>
      </c>
      <c r="AN299" s="379">
        <v>5743809</v>
      </c>
      <c r="AO299" s="380">
        <v>1895381</v>
      </c>
      <c r="AP299" s="380">
        <v>1895381</v>
      </c>
      <c r="AQ299" s="380">
        <v>976524</v>
      </c>
      <c r="AR299" s="380">
        <v>976524</v>
      </c>
      <c r="AS299" s="380">
        <v>0</v>
      </c>
      <c r="AT299" s="380">
        <v>0</v>
      </c>
      <c r="AU299" s="380">
        <v>5743809</v>
      </c>
      <c r="AV299" s="381">
        <v>32651075</v>
      </c>
      <c r="AW299" s="380">
        <v>11173260</v>
      </c>
      <c r="AX299" s="380">
        <v>8080696</v>
      </c>
      <c r="AY299" s="380">
        <v>8080696</v>
      </c>
      <c r="AZ299" s="380">
        <v>5316423</v>
      </c>
      <c r="BA299" s="380">
        <v>0</v>
      </c>
      <c r="BB299" s="380">
        <v>0</v>
      </c>
      <c r="BC299" s="380">
        <v>32651075</v>
      </c>
      <c r="BD299" s="379">
        <v>755559</v>
      </c>
      <c r="BE299" s="380">
        <v>214906</v>
      </c>
      <c r="BF299" s="380">
        <v>201303</v>
      </c>
      <c r="BG299" s="380">
        <v>169675</v>
      </c>
      <c r="BH299" s="380">
        <v>169675</v>
      </c>
      <c r="BI299" s="380">
        <v>0</v>
      </c>
      <c r="BJ299" s="380">
        <v>0</v>
      </c>
      <c r="BK299" s="380">
        <v>755559</v>
      </c>
      <c r="BL299" s="381">
        <v>134313</v>
      </c>
      <c r="BM299" s="380">
        <v>44771</v>
      </c>
      <c r="BN299" s="380">
        <v>44771</v>
      </c>
      <c r="BO299" s="380">
        <v>44771</v>
      </c>
      <c r="BP299" s="380">
        <v>0</v>
      </c>
      <c r="BQ299" s="380">
        <v>0</v>
      </c>
      <c r="BR299" s="380">
        <v>0</v>
      </c>
      <c r="BS299" s="380">
        <v>134313</v>
      </c>
      <c r="BT299" s="379">
        <v>696511</v>
      </c>
      <c r="BU299" s="380">
        <v>177924</v>
      </c>
      <c r="BV299" s="380">
        <v>177924</v>
      </c>
      <c r="BW299" s="380">
        <v>177924</v>
      </c>
      <c r="BX299" s="380">
        <v>162739</v>
      </c>
      <c r="BY299" s="380">
        <v>0</v>
      </c>
      <c r="BZ299" s="380">
        <v>0</v>
      </c>
      <c r="CA299" s="380">
        <v>696511</v>
      </c>
      <c r="CB299" s="381">
        <v>198515.097163206</v>
      </c>
      <c r="CC299" s="380">
        <v>119637</v>
      </c>
      <c r="CD299" s="380">
        <v>78878</v>
      </c>
      <c r="CE299" s="380">
        <v>0</v>
      </c>
      <c r="CF299" s="380">
        <v>0</v>
      </c>
      <c r="CG299" s="380">
        <v>0</v>
      </c>
      <c r="CH299" s="380">
        <v>0</v>
      </c>
      <c r="CI299" s="380">
        <v>198515.097163206</v>
      </c>
    </row>
    <row r="300" spans="1:87">
      <c r="A300" s="374">
        <v>39703</v>
      </c>
      <c r="B300" s="375" t="s">
        <v>649</v>
      </c>
      <c r="C300" s="381">
        <v>-142143</v>
      </c>
      <c r="D300" s="380">
        <v>-326074</v>
      </c>
      <c r="E300" s="380">
        <v>-621515</v>
      </c>
      <c r="F300" s="380">
        <v>-367980</v>
      </c>
      <c r="G300" s="380">
        <v>0</v>
      </c>
      <c r="H300" s="380">
        <v>0</v>
      </c>
      <c r="I300" s="380">
        <v>-1457712</v>
      </c>
      <c r="J300" s="446">
        <v>5086649</v>
      </c>
      <c r="K300" s="447">
        <v>5991487</v>
      </c>
      <c r="L300" s="447">
        <v>4347643</v>
      </c>
      <c r="M300" s="447">
        <v>4187126</v>
      </c>
      <c r="N300" s="447">
        <v>6249412</v>
      </c>
      <c r="O300" s="446">
        <v>446427.10680300003</v>
      </c>
      <c r="P300" s="447">
        <v>225776.31</v>
      </c>
      <c r="Q300" s="447">
        <v>220650.79680300003</v>
      </c>
      <c r="R300" s="448">
        <v>6.2899999999999998E-2</v>
      </c>
      <c r="S300" s="449">
        <v>2.142031E-4</v>
      </c>
      <c r="T300" s="450">
        <v>5086649</v>
      </c>
      <c r="U300" s="450">
        <v>3589448.4896661369</v>
      </c>
      <c r="V300" s="451">
        <v>1.4171115742834135</v>
      </c>
      <c r="W300" s="451">
        <v>0.10581979340616332</v>
      </c>
      <c r="X300" s="379">
        <v>872410</v>
      </c>
      <c r="Y300" s="380">
        <v>638769</v>
      </c>
      <c r="Z300" s="380">
        <v>233641</v>
      </c>
      <c r="AA300" s="380">
        <v>0</v>
      </c>
      <c r="AB300" s="380">
        <v>0</v>
      </c>
      <c r="AC300" s="380">
        <v>0</v>
      </c>
      <c r="AD300" s="380">
        <v>0</v>
      </c>
      <c r="AE300" s="380">
        <v>872410</v>
      </c>
      <c r="AF300" s="381">
        <v>501678</v>
      </c>
      <c r="AG300" s="381">
        <v>139280</v>
      </c>
      <c r="AH300" s="381">
        <v>139280</v>
      </c>
      <c r="AI300" s="381">
        <v>139280</v>
      </c>
      <c r="AJ300" s="381">
        <v>83838</v>
      </c>
      <c r="AK300" s="381">
        <v>0</v>
      </c>
      <c r="AL300" s="381">
        <v>0</v>
      </c>
      <c r="AM300" s="380">
        <v>501678</v>
      </c>
      <c r="AN300" s="379">
        <v>407252</v>
      </c>
      <c r="AO300" s="380">
        <v>134388</v>
      </c>
      <c r="AP300" s="380">
        <v>134388</v>
      </c>
      <c r="AQ300" s="380">
        <v>69238</v>
      </c>
      <c r="AR300" s="380">
        <v>69238</v>
      </c>
      <c r="AS300" s="380">
        <v>0</v>
      </c>
      <c r="AT300" s="380">
        <v>0</v>
      </c>
      <c r="AU300" s="380">
        <v>407252</v>
      </c>
      <c r="AV300" s="381">
        <v>2315054</v>
      </c>
      <c r="AW300" s="380">
        <v>792216</v>
      </c>
      <c r="AX300" s="380">
        <v>572944</v>
      </c>
      <c r="AY300" s="380">
        <v>572944</v>
      </c>
      <c r="AZ300" s="380">
        <v>376950</v>
      </c>
      <c r="BA300" s="380">
        <v>0</v>
      </c>
      <c r="BB300" s="380">
        <v>0</v>
      </c>
      <c r="BC300" s="380">
        <v>2315054</v>
      </c>
      <c r="BD300" s="379">
        <v>53570</v>
      </c>
      <c r="BE300" s="380">
        <v>15237</v>
      </c>
      <c r="BF300" s="380">
        <v>14273</v>
      </c>
      <c r="BG300" s="380">
        <v>12030</v>
      </c>
      <c r="BH300" s="380">
        <v>12030</v>
      </c>
      <c r="BI300" s="380">
        <v>0</v>
      </c>
      <c r="BJ300" s="380">
        <v>0</v>
      </c>
      <c r="BK300" s="380">
        <v>53570</v>
      </c>
      <c r="BL300" s="381">
        <v>9522</v>
      </c>
      <c r="BM300" s="380">
        <v>3174</v>
      </c>
      <c r="BN300" s="380">
        <v>3174</v>
      </c>
      <c r="BO300" s="380">
        <v>3174</v>
      </c>
      <c r="BP300" s="380">
        <v>0</v>
      </c>
      <c r="BQ300" s="380">
        <v>0</v>
      </c>
      <c r="BR300" s="380">
        <v>0</v>
      </c>
      <c r="BS300" s="380">
        <v>9522</v>
      </c>
      <c r="BT300" s="379">
        <v>49385</v>
      </c>
      <c r="BU300" s="380">
        <v>12615</v>
      </c>
      <c r="BV300" s="380">
        <v>12615</v>
      </c>
      <c r="BW300" s="380">
        <v>12615</v>
      </c>
      <c r="BX300" s="380">
        <v>11539</v>
      </c>
      <c r="BY300" s="380">
        <v>0</v>
      </c>
      <c r="BZ300" s="380">
        <v>0</v>
      </c>
      <c r="CA300" s="380">
        <v>49385</v>
      </c>
      <c r="CB300" s="381">
        <v>14075.283558969</v>
      </c>
      <c r="CC300" s="380">
        <v>8483</v>
      </c>
      <c r="CD300" s="380">
        <v>5593</v>
      </c>
      <c r="CE300" s="380">
        <v>0</v>
      </c>
      <c r="CF300" s="380">
        <v>0</v>
      </c>
      <c r="CG300" s="380">
        <v>0</v>
      </c>
      <c r="CH300" s="380">
        <v>0</v>
      </c>
      <c r="CI300" s="380">
        <v>14075.283558969</v>
      </c>
    </row>
    <row r="301" spans="1:87">
      <c r="A301" s="374">
        <v>39705</v>
      </c>
      <c r="B301" s="375" t="s">
        <v>650</v>
      </c>
      <c r="C301" s="381">
        <v>-2083410</v>
      </c>
      <c r="D301" s="380">
        <v>-1431222</v>
      </c>
      <c r="E301" s="380">
        <v>-1630946</v>
      </c>
      <c r="F301" s="380">
        <v>-902730</v>
      </c>
      <c r="G301" s="380">
        <v>0</v>
      </c>
      <c r="H301" s="380">
        <v>0</v>
      </c>
      <c r="I301" s="380">
        <v>-6048308</v>
      </c>
      <c r="J301" s="446">
        <v>18305170</v>
      </c>
      <c r="K301" s="447">
        <v>21561382</v>
      </c>
      <c r="L301" s="447">
        <v>15645730</v>
      </c>
      <c r="M301" s="447">
        <v>15068084</v>
      </c>
      <c r="N301" s="447">
        <v>22489568</v>
      </c>
      <c r="O301" s="446">
        <v>1606543.690806</v>
      </c>
      <c r="P301" s="447">
        <v>962581.08000000007</v>
      </c>
      <c r="Q301" s="447">
        <v>643962.61080599995</v>
      </c>
      <c r="R301" s="448">
        <v>6.2899999999999998E-2</v>
      </c>
      <c r="S301" s="449">
        <v>7.7084620000000001E-4</v>
      </c>
      <c r="T301" s="450">
        <v>18305170</v>
      </c>
      <c r="U301" s="450">
        <v>15303355.802861687</v>
      </c>
      <c r="V301" s="451">
        <v>1.1961539832052381</v>
      </c>
      <c r="W301" s="451">
        <v>0.10581979340616332</v>
      </c>
      <c r="X301" s="379">
        <v>748303</v>
      </c>
      <c r="Y301" s="380">
        <v>294946</v>
      </c>
      <c r="Z301" s="380">
        <v>151119</v>
      </c>
      <c r="AA301" s="380">
        <v>151119</v>
      </c>
      <c r="AB301" s="380">
        <v>151119</v>
      </c>
      <c r="AC301" s="380">
        <v>0</v>
      </c>
      <c r="AD301" s="380">
        <v>0</v>
      </c>
      <c r="AE301" s="380">
        <v>748303</v>
      </c>
      <c r="AF301" s="381">
        <v>216646</v>
      </c>
      <c r="AG301" s="381">
        <v>69334</v>
      </c>
      <c r="AH301" s="381">
        <v>69334</v>
      </c>
      <c r="AI301" s="381">
        <v>46662</v>
      </c>
      <c r="AJ301" s="381">
        <v>31316</v>
      </c>
      <c r="AK301" s="381">
        <v>0</v>
      </c>
      <c r="AL301" s="381">
        <v>0</v>
      </c>
      <c r="AM301" s="380">
        <v>216646</v>
      </c>
      <c r="AN301" s="379">
        <v>1465567</v>
      </c>
      <c r="AO301" s="380">
        <v>483618</v>
      </c>
      <c r="AP301" s="380">
        <v>483618</v>
      </c>
      <c r="AQ301" s="380">
        <v>249166</v>
      </c>
      <c r="AR301" s="380">
        <v>249166</v>
      </c>
      <c r="AS301" s="380">
        <v>0</v>
      </c>
      <c r="AT301" s="380">
        <v>0</v>
      </c>
      <c r="AU301" s="380">
        <v>1465567</v>
      </c>
      <c r="AV301" s="381">
        <v>8331114</v>
      </c>
      <c r="AW301" s="380">
        <v>2850923</v>
      </c>
      <c r="AX301" s="380">
        <v>2061837</v>
      </c>
      <c r="AY301" s="380">
        <v>2061837</v>
      </c>
      <c r="AZ301" s="380">
        <v>1356517</v>
      </c>
      <c r="BA301" s="380">
        <v>0</v>
      </c>
      <c r="BB301" s="380">
        <v>0</v>
      </c>
      <c r="BC301" s="380">
        <v>8331114</v>
      </c>
      <c r="BD301" s="379">
        <v>192786</v>
      </c>
      <c r="BE301" s="380">
        <v>54834</v>
      </c>
      <c r="BF301" s="380">
        <v>51364</v>
      </c>
      <c r="BG301" s="380">
        <v>43294</v>
      </c>
      <c r="BH301" s="380">
        <v>43294</v>
      </c>
      <c r="BI301" s="380">
        <v>0</v>
      </c>
      <c r="BJ301" s="380">
        <v>0</v>
      </c>
      <c r="BK301" s="380">
        <v>192786</v>
      </c>
      <c r="BL301" s="381">
        <v>34269</v>
      </c>
      <c r="BM301" s="380">
        <v>11423</v>
      </c>
      <c r="BN301" s="380">
        <v>11423</v>
      </c>
      <c r="BO301" s="380">
        <v>11423</v>
      </c>
      <c r="BP301" s="380">
        <v>0</v>
      </c>
      <c r="BQ301" s="380">
        <v>0</v>
      </c>
      <c r="BR301" s="380">
        <v>0</v>
      </c>
      <c r="BS301" s="380">
        <v>34269</v>
      </c>
      <c r="BT301" s="379">
        <v>177719</v>
      </c>
      <c r="BU301" s="380">
        <v>45398</v>
      </c>
      <c r="BV301" s="380">
        <v>45398</v>
      </c>
      <c r="BW301" s="380">
        <v>45398</v>
      </c>
      <c r="BX301" s="380">
        <v>41524</v>
      </c>
      <c r="BY301" s="380">
        <v>0</v>
      </c>
      <c r="BZ301" s="380">
        <v>0</v>
      </c>
      <c r="CA301" s="380">
        <v>177719</v>
      </c>
      <c r="CB301" s="381">
        <v>50652.296093538003</v>
      </c>
      <c r="CC301" s="380">
        <v>30526</v>
      </c>
      <c r="CD301" s="380">
        <v>20126</v>
      </c>
      <c r="CE301" s="380">
        <v>0</v>
      </c>
      <c r="CF301" s="380">
        <v>0</v>
      </c>
      <c r="CG301" s="380">
        <v>0</v>
      </c>
      <c r="CH301" s="380">
        <v>0</v>
      </c>
      <c r="CI301" s="380">
        <v>50652.296093538003</v>
      </c>
    </row>
    <row r="302" spans="1:87">
      <c r="A302" s="374">
        <v>39800</v>
      </c>
      <c r="B302" s="375" t="s">
        <v>651</v>
      </c>
      <c r="C302" s="381">
        <v>-13299795</v>
      </c>
      <c r="D302" s="380">
        <v>-9649125</v>
      </c>
      <c r="E302" s="380">
        <v>-8629780</v>
      </c>
      <c r="F302" s="380">
        <v>-4645895</v>
      </c>
      <c r="G302" s="380">
        <v>0</v>
      </c>
      <c r="H302" s="380">
        <v>0</v>
      </c>
      <c r="I302" s="380">
        <v>-36224595</v>
      </c>
      <c r="J302" s="446">
        <v>78348050</v>
      </c>
      <c r="K302" s="447">
        <v>92284976</v>
      </c>
      <c r="L302" s="447">
        <v>66965365</v>
      </c>
      <c r="M302" s="447">
        <v>64492978</v>
      </c>
      <c r="N302" s="447">
        <v>96257710</v>
      </c>
      <c r="O302" s="446">
        <v>6876175.5277379993</v>
      </c>
      <c r="P302" s="447">
        <v>4109475.0699999994</v>
      </c>
      <c r="Q302" s="447">
        <v>2766700.457738</v>
      </c>
      <c r="R302" s="448">
        <v>6.2899999999999998E-2</v>
      </c>
      <c r="S302" s="449">
        <v>3.2993025999999998E-3</v>
      </c>
      <c r="T302" s="450">
        <v>78348050</v>
      </c>
      <c r="U302" s="450">
        <v>65333466.931637511</v>
      </c>
      <c r="V302" s="451">
        <v>1.199202394723373</v>
      </c>
      <c r="W302" s="451">
        <v>0.10581979340616332</v>
      </c>
      <c r="X302" s="379">
        <v>1648032</v>
      </c>
      <c r="Y302" s="380">
        <v>412008</v>
      </c>
      <c r="Z302" s="380">
        <v>412008</v>
      </c>
      <c r="AA302" s="380">
        <v>412008</v>
      </c>
      <c r="AB302" s="380">
        <v>412008</v>
      </c>
      <c r="AC302" s="380">
        <v>0</v>
      </c>
      <c r="AD302" s="380">
        <v>0</v>
      </c>
      <c r="AE302" s="380">
        <v>1648032</v>
      </c>
      <c r="AF302" s="381">
        <v>9709683</v>
      </c>
      <c r="AG302" s="381">
        <v>3828945</v>
      </c>
      <c r="AH302" s="381">
        <v>3585304</v>
      </c>
      <c r="AI302" s="381">
        <v>1614082</v>
      </c>
      <c r="AJ302" s="381">
        <v>681352</v>
      </c>
      <c r="AK302" s="381">
        <v>0</v>
      </c>
      <c r="AL302" s="381">
        <v>0</v>
      </c>
      <c r="AM302" s="380">
        <v>9709683</v>
      </c>
      <c r="AN302" s="379">
        <v>6272779</v>
      </c>
      <c r="AO302" s="380">
        <v>2069934</v>
      </c>
      <c r="AP302" s="380">
        <v>2069934</v>
      </c>
      <c r="AQ302" s="380">
        <v>1066456</v>
      </c>
      <c r="AR302" s="380">
        <v>1066456</v>
      </c>
      <c r="AS302" s="380">
        <v>0</v>
      </c>
      <c r="AT302" s="380">
        <v>0</v>
      </c>
      <c r="AU302" s="380">
        <v>6272779</v>
      </c>
      <c r="AV302" s="381">
        <v>35658042</v>
      </c>
      <c r="AW302" s="380">
        <v>12202250</v>
      </c>
      <c r="AX302" s="380">
        <v>8824879</v>
      </c>
      <c r="AY302" s="380">
        <v>8824879</v>
      </c>
      <c r="AZ302" s="380">
        <v>5806034</v>
      </c>
      <c r="BA302" s="380">
        <v>0</v>
      </c>
      <c r="BB302" s="380">
        <v>0</v>
      </c>
      <c r="BC302" s="380">
        <v>35658042</v>
      </c>
      <c r="BD302" s="379">
        <v>825141</v>
      </c>
      <c r="BE302" s="380">
        <v>234697</v>
      </c>
      <c r="BF302" s="380">
        <v>219842</v>
      </c>
      <c r="BG302" s="380">
        <v>185301</v>
      </c>
      <c r="BH302" s="380">
        <v>185301</v>
      </c>
      <c r="BI302" s="380">
        <v>0</v>
      </c>
      <c r="BJ302" s="380">
        <v>0</v>
      </c>
      <c r="BK302" s="380">
        <v>825141</v>
      </c>
      <c r="BL302" s="381">
        <v>146682</v>
      </c>
      <c r="BM302" s="380">
        <v>48894</v>
      </c>
      <c r="BN302" s="380">
        <v>48894</v>
      </c>
      <c r="BO302" s="380">
        <v>48894</v>
      </c>
      <c r="BP302" s="380">
        <v>0</v>
      </c>
      <c r="BQ302" s="380">
        <v>0</v>
      </c>
      <c r="BR302" s="380">
        <v>0</v>
      </c>
      <c r="BS302" s="380">
        <v>146682</v>
      </c>
      <c r="BT302" s="379">
        <v>760656</v>
      </c>
      <c r="BU302" s="380">
        <v>194310</v>
      </c>
      <c r="BV302" s="380">
        <v>194310</v>
      </c>
      <c r="BW302" s="380">
        <v>194310</v>
      </c>
      <c r="BX302" s="380">
        <v>177727</v>
      </c>
      <c r="BY302" s="380">
        <v>0</v>
      </c>
      <c r="BZ302" s="380">
        <v>0</v>
      </c>
      <c r="CA302" s="380">
        <v>760656</v>
      </c>
      <c r="CB302" s="381">
        <v>216797.140852974</v>
      </c>
      <c r="CC302" s="380">
        <v>130655</v>
      </c>
      <c r="CD302" s="380">
        <v>86142</v>
      </c>
      <c r="CE302" s="380">
        <v>0</v>
      </c>
      <c r="CF302" s="380">
        <v>0</v>
      </c>
      <c r="CG302" s="380">
        <v>0</v>
      </c>
      <c r="CH302" s="380">
        <v>0</v>
      </c>
      <c r="CI302" s="380">
        <v>216797.140852974</v>
      </c>
    </row>
    <row r="303" spans="1:87">
      <c r="A303" s="374">
        <v>39805</v>
      </c>
      <c r="B303" s="375" t="s">
        <v>652</v>
      </c>
      <c r="C303" s="381">
        <v>-1309307</v>
      </c>
      <c r="D303" s="380">
        <v>-843899</v>
      </c>
      <c r="E303" s="380">
        <v>-1064178</v>
      </c>
      <c r="F303" s="380">
        <v>-513955</v>
      </c>
      <c r="G303" s="380">
        <v>0</v>
      </c>
      <c r="H303" s="380">
        <v>0</v>
      </c>
      <c r="I303" s="380">
        <v>-3731339</v>
      </c>
      <c r="J303" s="446">
        <v>9215512</v>
      </c>
      <c r="K303" s="447">
        <v>10854811</v>
      </c>
      <c r="L303" s="447">
        <v>7876649</v>
      </c>
      <c r="M303" s="447">
        <v>7585841</v>
      </c>
      <c r="N303" s="447">
        <v>11322095</v>
      </c>
      <c r="O303" s="446">
        <v>808794.58149000001</v>
      </c>
      <c r="P303" s="447">
        <v>479755.28</v>
      </c>
      <c r="Q303" s="447">
        <v>329039.30148999998</v>
      </c>
      <c r="R303" s="448">
        <v>6.2899999999999998E-2</v>
      </c>
      <c r="S303" s="449">
        <v>3.8807300000000001E-4</v>
      </c>
      <c r="T303" s="450">
        <v>9215512</v>
      </c>
      <c r="U303" s="450">
        <v>7627269.9523052471</v>
      </c>
      <c r="V303" s="451">
        <v>1.2082320486394647</v>
      </c>
      <c r="W303" s="451">
        <v>0.10581979340616332</v>
      </c>
      <c r="X303" s="379">
        <v>508298</v>
      </c>
      <c r="Y303" s="380">
        <v>181233</v>
      </c>
      <c r="Z303" s="380">
        <v>181233</v>
      </c>
      <c r="AA303" s="380">
        <v>72916</v>
      </c>
      <c r="AB303" s="380">
        <v>72916</v>
      </c>
      <c r="AC303" s="380">
        <v>0</v>
      </c>
      <c r="AD303" s="380">
        <v>0</v>
      </c>
      <c r="AE303" s="380">
        <v>508298</v>
      </c>
      <c r="AF303" s="381">
        <v>927034</v>
      </c>
      <c r="AG303" s="381">
        <v>328091</v>
      </c>
      <c r="AH303" s="381">
        <v>263427</v>
      </c>
      <c r="AI303" s="381">
        <v>263427</v>
      </c>
      <c r="AJ303" s="381">
        <v>72089</v>
      </c>
      <c r="AK303" s="381">
        <v>0</v>
      </c>
      <c r="AL303" s="381">
        <v>0</v>
      </c>
      <c r="AM303" s="380">
        <v>927034</v>
      </c>
      <c r="AN303" s="379">
        <v>737821</v>
      </c>
      <c r="AO303" s="380">
        <v>243471</v>
      </c>
      <c r="AP303" s="380">
        <v>243471</v>
      </c>
      <c r="AQ303" s="380">
        <v>125439</v>
      </c>
      <c r="AR303" s="380">
        <v>125439</v>
      </c>
      <c r="AS303" s="380">
        <v>0</v>
      </c>
      <c r="AT303" s="380">
        <v>0</v>
      </c>
      <c r="AU303" s="380">
        <v>737821</v>
      </c>
      <c r="AV303" s="381">
        <v>4194197</v>
      </c>
      <c r="AW303" s="380">
        <v>1435262</v>
      </c>
      <c r="AX303" s="380">
        <v>1038006</v>
      </c>
      <c r="AY303" s="380">
        <v>1038006</v>
      </c>
      <c r="AZ303" s="380">
        <v>682922</v>
      </c>
      <c r="BA303" s="380">
        <v>0</v>
      </c>
      <c r="BB303" s="380">
        <v>0</v>
      </c>
      <c r="BC303" s="380">
        <v>4194197</v>
      </c>
      <c r="BD303" s="379">
        <v>97056</v>
      </c>
      <c r="BE303" s="380">
        <v>27606</v>
      </c>
      <c r="BF303" s="380">
        <v>25858</v>
      </c>
      <c r="BG303" s="380">
        <v>21796</v>
      </c>
      <c r="BH303" s="380">
        <v>21796</v>
      </c>
      <c r="BI303" s="380">
        <v>0</v>
      </c>
      <c r="BJ303" s="380">
        <v>0</v>
      </c>
      <c r="BK303" s="380">
        <v>97056</v>
      </c>
      <c r="BL303" s="381">
        <v>17253</v>
      </c>
      <c r="BM303" s="380">
        <v>5751</v>
      </c>
      <c r="BN303" s="380">
        <v>5751</v>
      </c>
      <c r="BO303" s="380">
        <v>5751</v>
      </c>
      <c r="BP303" s="380">
        <v>0</v>
      </c>
      <c r="BQ303" s="380">
        <v>0</v>
      </c>
      <c r="BR303" s="380">
        <v>0</v>
      </c>
      <c r="BS303" s="380">
        <v>17253</v>
      </c>
      <c r="BT303" s="379">
        <v>89470</v>
      </c>
      <c r="BU303" s="380">
        <v>22855</v>
      </c>
      <c r="BV303" s="380">
        <v>22855</v>
      </c>
      <c r="BW303" s="380">
        <v>22855</v>
      </c>
      <c r="BX303" s="380">
        <v>20905</v>
      </c>
      <c r="BY303" s="380">
        <v>0</v>
      </c>
      <c r="BZ303" s="380">
        <v>0</v>
      </c>
      <c r="CA303" s="380">
        <v>89470</v>
      </c>
      <c r="CB303" s="381">
        <v>25500.272949270002</v>
      </c>
      <c r="CC303" s="380">
        <v>15368</v>
      </c>
      <c r="CD303" s="380">
        <v>10132</v>
      </c>
      <c r="CE303" s="380">
        <v>0</v>
      </c>
      <c r="CF303" s="380">
        <v>0</v>
      </c>
      <c r="CG303" s="380">
        <v>0</v>
      </c>
      <c r="CH303" s="380">
        <v>0</v>
      </c>
      <c r="CI303" s="380">
        <v>25500.272949270002</v>
      </c>
    </row>
    <row r="304" spans="1:87">
      <c r="A304" s="374">
        <v>39900</v>
      </c>
      <c r="B304" s="375" t="s">
        <v>653</v>
      </c>
      <c r="C304" s="381">
        <v>-6364120</v>
      </c>
      <c r="D304" s="380">
        <v>-4056239</v>
      </c>
      <c r="E304" s="380">
        <v>-3937470</v>
      </c>
      <c r="F304" s="380">
        <v>-1779093</v>
      </c>
      <c r="G304" s="380">
        <v>0</v>
      </c>
      <c r="H304" s="380">
        <v>0</v>
      </c>
      <c r="I304" s="380">
        <v>-16136922</v>
      </c>
      <c r="J304" s="446">
        <v>41990603</v>
      </c>
      <c r="K304" s="447">
        <v>49460093</v>
      </c>
      <c r="L304" s="447">
        <v>35890058</v>
      </c>
      <c r="M304" s="447">
        <v>34564984</v>
      </c>
      <c r="N304" s="447">
        <v>51589278</v>
      </c>
      <c r="O304" s="446">
        <v>3685283.2969740001</v>
      </c>
      <c r="P304" s="447">
        <v>2215292.66</v>
      </c>
      <c r="Q304" s="447">
        <v>1469990.6369739999</v>
      </c>
      <c r="R304" s="448">
        <v>6.2899999999999998E-2</v>
      </c>
      <c r="S304" s="449">
        <v>1.7682597999999999E-3</v>
      </c>
      <c r="T304" s="450">
        <v>41990603</v>
      </c>
      <c r="U304" s="450">
        <v>35219279.173290938</v>
      </c>
      <c r="V304" s="451">
        <v>1.1922618516237038</v>
      </c>
      <c r="W304" s="451">
        <v>0.10581979340616332</v>
      </c>
      <c r="X304" s="379">
        <v>3851704</v>
      </c>
      <c r="Y304" s="380">
        <v>962926</v>
      </c>
      <c r="Z304" s="380">
        <v>962926</v>
      </c>
      <c r="AA304" s="380">
        <v>962926</v>
      </c>
      <c r="AB304" s="380">
        <v>962926</v>
      </c>
      <c r="AC304" s="380">
        <v>0</v>
      </c>
      <c r="AD304" s="380">
        <v>0</v>
      </c>
      <c r="AE304" s="380">
        <v>3851704</v>
      </c>
      <c r="AF304" s="381">
        <v>4894709</v>
      </c>
      <c r="AG304" s="381">
        <v>2030333</v>
      </c>
      <c r="AH304" s="381">
        <v>1548447</v>
      </c>
      <c r="AI304" s="381">
        <v>919520</v>
      </c>
      <c r="AJ304" s="381">
        <v>396409</v>
      </c>
      <c r="AK304" s="381">
        <v>0</v>
      </c>
      <c r="AL304" s="381">
        <v>0</v>
      </c>
      <c r="AM304" s="380">
        <v>4894709</v>
      </c>
      <c r="AN304" s="379">
        <v>3361893</v>
      </c>
      <c r="AO304" s="380">
        <v>1109380</v>
      </c>
      <c r="AP304" s="380">
        <v>1109380</v>
      </c>
      <c r="AQ304" s="380">
        <v>571566</v>
      </c>
      <c r="AR304" s="380">
        <v>571566</v>
      </c>
      <c r="AS304" s="380">
        <v>0</v>
      </c>
      <c r="AT304" s="380">
        <v>0</v>
      </c>
      <c r="AU304" s="380">
        <v>3361893</v>
      </c>
      <c r="AV304" s="381">
        <v>19110912</v>
      </c>
      <c r="AW304" s="380">
        <v>6539791</v>
      </c>
      <c r="AX304" s="380">
        <v>4729690</v>
      </c>
      <c r="AY304" s="380">
        <v>4729690</v>
      </c>
      <c r="AZ304" s="380">
        <v>3111741</v>
      </c>
      <c r="BA304" s="380">
        <v>0</v>
      </c>
      <c r="BB304" s="380">
        <v>0</v>
      </c>
      <c r="BC304" s="380">
        <v>19110912</v>
      </c>
      <c r="BD304" s="379">
        <v>442234</v>
      </c>
      <c r="BE304" s="380">
        <v>125786</v>
      </c>
      <c r="BF304" s="380">
        <v>117824</v>
      </c>
      <c r="BG304" s="380">
        <v>99312</v>
      </c>
      <c r="BH304" s="380">
        <v>99312</v>
      </c>
      <c r="BI304" s="380">
        <v>0</v>
      </c>
      <c r="BJ304" s="380">
        <v>0</v>
      </c>
      <c r="BK304" s="380">
        <v>442234</v>
      </c>
      <c r="BL304" s="381">
        <v>78615</v>
      </c>
      <c r="BM304" s="380">
        <v>26205</v>
      </c>
      <c r="BN304" s="380">
        <v>26205</v>
      </c>
      <c r="BO304" s="380">
        <v>26205</v>
      </c>
      <c r="BP304" s="380">
        <v>0</v>
      </c>
      <c r="BQ304" s="380">
        <v>0</v>
      </c>
      <c r="BR304" s="380">
        <v>0</v>
      </c>
      <c r="BS304" s="380">
        <v>78615</v>
      </c>
      <c r="BT304" s="379">
        <v>407673</v>
      </c>
      <c r="BU304" s="380">
        <v>104140</v>
      </c>
      <c r="BV304" s="380">
        <v>104140</v>
      </c>
      <c r="BW304" s="380">
        <v>104140</v>
      </c>
      <c r="BX304" s="380">
        <v>95253</v>
      </c>
      <c r="BY304" s="380">
        <v>0</v>
      </c>
      <c r="BZ304" s="380">
        <v>0</v>
      </c>
      <c r="CA304" s="380">
        <v>407673</v>
      </c>
      <c r="CB304" s="381">
        <v>116192.333775402</v>
      </c>
      <c r="CC304" s="380">
        <v>70025</v>
      </c>
      <c r="CD304" s="380">
        <v>46168</v>
      </c>
      <c r="CE304" s="380">
        <v>0</v>
      </c>
      <c r="CF304" s="380">
        <v>0</v>
      </c>
      <c r="CG304" s="380">
        <v>0</v>
      </c>
      <c r="CH304" s="380">
        <v>0</v>
      </c>
      <c r="CI304" s="380">
        <v>116192.333775402</v>
      </c>
    </row>
    <row r="305" spans="1:446">
      <c r="A305" s="374">
        <v>40000</v>
      </c>
      <c r="B305" s="375" t="s">
        <v>654</v>
      </c>
      <c r="C305" s="381">
        <v>-5157233</v>
      </c>
      <c r="D305" s="380">
        <v>701489</v>
      </c>
      <c r="E305" s="380">
        <v>-3521797</v>
      </c>
      <c r="F305" s="380">
        <v>-2307083</v>
      </c>
      <c r="G305" s="380">
        <v>0</v>
      </c>
      <c r="H305" s="380">
        <v>0</v>
      </c>
      <c r="I305" s="380">
        <v>-10284624</v>
      </c>
      <c r="J305" s="446">
        <v>73638151</v>
      </c>
      <c r="K305" s="447">
        <v>86737258</v>
      </c>
      <c r="L305" s="447">
        <v>62939737</v>
      </c>
      <c r="M305" s="447">
        <v>60615978</v>
      </c>
      <c r="N305" s="447">
        <v>90471171</v>
      </c>
      <c r="O305" s="446">
        <v>6462813.7686240003</v>
      </c>
      <c r="P305" s="447">
        <v>5112009.0100000007</v>
      </c>
      <c r="Q305" s="447">
        <v>1350804.7586239995</v>
      </c>
      <c r="R305" s="448">
        <v>6.2899999999999998E-2</v>
      </c>
      <c r="S305" s="449">
        <v>3.1009648000000002E-3</v>
      </c>
      <c r="T305" s="450">
        <v>73638151</v>
      </c>
      <c r="U305" s="450">
        <v>81272003.338632762</v>
      </c>
      <c r="V305" s="451">
        <v>0.90607033141751037</v>
      </c>
      <c r="W305" s="451">
        <v>0.10581979340616332</v>
      </c>
      <c r="X305" s="379">
        <v>18841809</v>
      </c>
      <c r="Y305" s="380">
        <v>6788023</v>
      </c>
      <c r="Z305" s="380">
        <v>6788023</v>
      </c>
      <c r="AA305" s="380">
        <v>3459392</v>
      </c>
      <c r="AB305" s="380">
        <v>1806371</v>
      </c>
      <c r="AC305" s="380">
        <v>0</v>
      </c>
      <c r="AD305" s="380">
        <v>0</v>
      </c>
      <c r="AE305" s="380">
        <v>18841809</v>
      </c>
      <c r="AF305" s="381">
        <v>2656507</v>
      </c>
      <c r="AG305" s="381">
        <v>2656507</v>
      </c>
      <c r="AH305" s="381">
        <v>0</v>
      </c>
      <c r="AI305" s="381">
        <v>0</v>
      </c>
      <c r="AJ305" s="381">
        <v>0</v>
      </c>
      <c r="AK305" s="381">
        <v>0</v>
      </c>
      <c r="AL305" s="381">
        <v>0</v>
      </c>
      <c r="AM305" s="380">
        <v>2656507</v>
      </c>
      <c r="AN305" s="379">
        <v>5895691</v>
      </c>
      <c r="AO305" s="380">
        <v>1945500</v>
      </c>
      <c r="AP305" s="380">
        <v>1945500</v>
      </c>
      <c r="AQ305" s="380">
        <v>1002346</v>
      </c>
      <c r="AR305" s="380">
        <v>1002346</v>
      </c>
      <c r="AS305" s="380">
        <v>0</v>
      </c>
      <c r="AT305" s="380">
        <v>0</v>
      </c>
      <c r="AU305" s="380">
        <v>5895691</v>
      </c>
      <c r="AV305" s="381">
        <v>33514457</v>
      </c>
      <c r="AW305" s="380">
        <v>11468711</v>
      </c>
      <c r="AX305" s="380">
        <v>8294371</v>
      </c>
      <c r="AY305" s="380">
        <v>8294371</v>
      </c>
      <c r="AZ305" s="380">
        <v>5457004</v>
      </c>
      <c r="BA305" s="380">
        <v>0</v>
      </c>
      <c r="BB305" s="380">
        <v>0</v>
      </c>
      <c r="BC305" s="380">
        <v>33514457</v>
      </c>
      <c r="BD305" s="379">
        <v>775538</v>
      </c>
      <c r="BE305" s="380">
        <v>220588</v>
      </c>
      <c r="BF305" s="380">
        <v>206626</v>
      </c>
      <c r="BG305" s="380">
        <v>174162</v>
      </c>
      <c r="BH305" s="380">
        <v>174162</v>
      </c>
      <c r="BI305" s="380">
        <v>0</v>
      </c>
      <c r="BJ305" s="380">
        <v>0</v>
      </c>
      <c r="BK305" s="380">
        <v>775538</v>
      </c>
      <c r="BL305" s="381">
        <v>137862</v>
      </c>
      <c r="BM305" s="380">
        <v>45954</v>
      </c>
      <c r="BN305" s="380">
        <v>45954</v>
      </c>
      <c r="BO305" s="380">
        <v>45954</v>
      </c>
      <c r="BP305" s="380">
        <v>0</v>
      </c>
      <c r="BQ305" s="380">
        <v>0</v>
      </c>
      <c r="BR305" s="380">
        <v>0</v>
      </c>
      <c r="BS305" s="380">
        <v>137862</v>
      </c>
      <c r="BT305" s="379">
        <v>714929</v>
      </c>
      <c r="BU305" s="380">
        <v>182629</v>
      </c>
      <c r="BV305" s="380">
        <v>182629</v>
      </c>
      <c r="BW305" s="380">
        <v>182629</v>
      </c>
      <c r="BX305" s="380">
        <v>167043</v>
      </c>
      <c r="BY305" s="380">
        <v>0</v>
      </c>
      <c r="BZ305" s="380">
        <v>0</v>
      </c>
      <c r="CA305" s="380">
        <v>714929</v>
      </c>
      <c r="CB305" s="381">
        <v>203764.365998352</v>
      </c>
      <c r="CC305" s="380">
        <v>122801</v>
      </c>
      <c r="CD305" s="380">
        <v>80963</v>
      </c>
      <c r="CE305" s="380">
        <v>0</v>
      </c>
      <c r="CF305" s="380">
        <v>0</v>
      </c>
      <c r="CG305" s="380">
        <v>0</v>
      </c>
      <c r="CH305" s="380">
        <v>0</v>
      </c>
      <c r="CI305" s="380">
        <v>203764.365998352</v>
      </c>
    </row>
    <row r="306" spans="1:446">
      <c r="A306" s="374">
        <v>51000</v>
      </c>
      <c r="B306" s="375" t="s">
        <v>655</v>
      </c>
      <c r="C306" s="381">
        <v>-81370505</v>
      </c>
      <c r="D306" s="380">
        <v>-45741503</v>
      </c>
      <c r="E306" s="380">
        <v>-51110668</v>
      </c>
      <c r="F306" s="380">
        <v>-41811600</v>
      </c>
      <c r="G306" s="380">
        <v>0</v>
      </c>
      <c r="H306" s="380">
        <v>0</v>
      </c>
      <c r="I306" s="380">
        <v>-220034276</v>
      </c>
      <c r="J306" s="446">
        <v>596971014</v>
      </c>
      <c r="K306" s="447">
        <v>703163075</v>
      </c>
      <c r="L306" s="447">
        <v>510240929</v>
      </c>
      <c r="M306" s="447">
        <v>491402642</v>
      </c>
      <c r="N306" s="447">
        <v>733433226</v>
      </c>
      <c r="O306" s="446">
        <v>52392848.20002</v>
      </c>
      <c r="P306" s="447">
        <v>34652380.859999992</v>
      </c>
      <c r="Q306" s="447">
        <v>17740467.340020008</v>
      </c>
      <c r="R306" s="448">
        <v>6.2899999999999998E-2</v>
      </c>
      <c r="S306" s="449">
        <v>2.5138954000000002E-2</v>
      </c>
      <c r="T306" s="450">
        <v>596971014</v>
      </c>
      <c r="U306" s="450">
        <v>550912255.32591403</v>
      </c>
      <c r="V306" s="451">
        <v>1.0836045272705688</v>
      </c>
      <c r="W306" s="451">
        <v>0.10581979340616332</v>
      </c>
      <c r="X306" s="379">
        <v>46053131</v>
      </c>
      <c r="Y306" s="380">
        <v>15000567</v>
      </c>
      <c r="Z306" s="380">
        <v>15000567</v>
      </c>
      <c r="AA306" s="380">
        <v>15000567</v>
      </c>
      <c r="AB306" s="380">
        <v>1051430</v>
      </c>
      <c r="AC306" s="380">
        <v>0</v>
      </c>
      <c r="AD306" s="380">
        <v>0</v>
      </c>
      <c r="AE306" s="380">
        <v>46053131</v>
      </c>
      <c r="AF306" s="381">
        <v>51500556</v>
      </c>
      <c r="AG306" s="381">
        <v>21068881</v>
      </c>
      <c r="AH306" s="381">
        <v>11399653</v>
      </c>
      <c r="AI306" s="381">
        <v>9516011</v>
      </c>
      <c r="AJ306" s="381">
        <v>9516011</v>
      </c>
      <c r="AK306" s="381">
        <v>0</v>
      </c>
      <c r="AL306" s="381">
        <v>0</v>
      </c>
      <c r="AM306" s="380">
        <v>51500556</v>
      </c>
      <c r="AN306" s="379">
        <v>47795286</v>
      </c>
      <c r="AO306" s="380">
        <v>15771811</v>
      </c>
      <c r="AP306" s="380">
        <v>15771811</v>
      </c>
      <c r="AQ306" s="380">
        <v>8125832</v>
      </c>
      <c r="AR306" s="380">
        <v>8125832</v>
      </c>
      <c r="AS306" s="380">
        <v>0</v>
      </c>
      <c r="AT306" s="380">
        <v>0</v>
      </c>
      <c r="AU306" s="380">
        <v>47795286</v>
      </c>
      <c r="AV306" s="381">
        <v>271695565</v>
      </c>
      <c r="AW306" s="380">
        <v>92974740</v>
      </c>
      <c r="AX306" s="380">
        <v>67240947</v>
      </c>
      <c r="AY306" s="380">
        <v>67240947</v>
      </c>
      <c r="AZ306" s="380">
        <v>44238932</v>
      </c>
      <c r="BA306" s="380">
        <v>0</v>
      </c>
      <c r="BB306" s="380">
        <v>0</v>
      </c>
      <c r="BC306" s="380">
        <v>271695565</v>
      </c>
      <c r="BD306" s="379">
        <v>6287143</v>
      </c>
      <c r="BE306" s="380">
        <v>1788269</v>
      </c>
      <c r="BF306" s="380">
        <v>1675080</v>
      </c>
      <c r="BG306" s="380">
        <v>1411897</v>
      </c>
      <c r="BH306" s="380">
        <v>1411897</v>
      </c>
      <c r="BI306" s="380">
        <v>0</v>
      </c>
      <c r="BJ306" s="380">
        <v>0</v>
      </c>
      <c r="BK306" s="380">
        <v>6287143</v>
      </c>
      <c r="BL306" s="381">
        <v>1117632</v>
      </c>
      <c r="BM306" s="380">
        <v>372544</v>
      </c>
      <c r="BN306" s="380">
        <v>372544</v>
      </c>
      <c r="BO306" s="380">
        <v>372544</v>
      </c>
      <c r="BP306" s="380">
        <v>0</v>
      </c>
      <c r="BQ306" s="380">
        <v>0</v>
      </c>
      <c r="BR306" s="380">
        <v>0</v>
      </c>
      <c r="BS306" s="380">
        <v>1117632</v>
      </c>
      <c r="BT306" s="379">
        <v>5795799</v>
      </c>
      <c r="BU306" s="380">
        <v>1480538</v>
      </c>
      <c r="BV306" s="380">
        <v>1480538</v>
      </c>
      <c r="BW306" s="380">
        <v>1480538</v>
      </c>
      <c r="BX306" s="380">
        <v>1354184</v>
      </c>
      <c r="BY306" s="380">
        <v>0</v>
      </c>
      <c r="BZ306" s="380">
        <v>0</v>
      </c>
      <c r="CA306" s="380">
        <v>5795799</v>
      </c>
      <c r="CB306" s="381">
        <v>1651880.4159504601</v>
      </c>
      <c r="CC306" s="380">
        <v>995524</v>
      </c>
      <c r="CD306" s="380">
        <v>656356</v>
      </c>
      <c r="CE306" s="380">
        <v>0</v>
      </c>
      <c r="CF306" s="380">
        <v>0</v>
      </c>
      <c r="CG306" s="380">
        <v>0</v>
      </c>
      <c r="CH306" s="380">
        <v>0</v>
      </c>
      <c r="CI306" s="380">
        <v>1651880.4159504601</v>
      </c>
    </row>
    <row r="307" spans="1:446">
      <c r="A307" s="374">
        <v>51000.1</v>
      </c>
      <c r="B307" s="375" t="s">
        <v>656</v>
      </c>
      <c r="C307" s="381">
        <v>86964</v>
      </c>
      <c r="D307" s="380">
        <v>83964</v>
      </c>
      <c r="E307" s="380">
        <v>9494</v>
      </c>
      <c r="F307" s="380">
        <v>87783</v>
      </c>
      <c r="G307" s="380">
        <v>0</v>
      </c>
      <c r="H307" s="380">
        <v>0</v>
      </c>
      <c r="I307" s="380">
        <v>268205</v>
      </c>
      <c r="J307" s="446">
        <v>898780</v>
      </c>
      <c r="K307" s="447">
        <v>1058660</v>
      </c>
      <c r="L307" s="447">
        <v>768202</v>
      </c>
      <c r="M307" s="447">
        <v>739840</v>
      </c>
      <c r="N307" s="447">
        <v>1104233</v>
      </c>
      <c r="O307" s="446">
        <v>78880.985891999997</v>
      </c>
      <c r="P307" s="447">
        <v>54285</v>
      </c>
      <c r="Q307" s="447">
        <v>24595.985891999997</v>
      </c>
      <c r="R307" s="448">
        <v>6.2899999999999998E-2</v>
      </c>
      <c r="S307" s="449">
        <v>3.7848400000000002E-5</v>
      </c>
      <c r="T307" s="450">
        <v>898780</v>
      </c>
      <c r="U307" s="450">
        <v>863036.56597774243</v>
      </c>
      <c r="V307" s="451">
        <v>1.0414158975775998</v>
      </c>
      <c r="W307" s="451">
        <v>0.10581979340616332</v>
      </c>
      <c r="X307" s="379">
        <v>721141</v>
      </c>
      <c r="Y307" s="380">
        <v>243624</v>
      </c>
      <c r="Z307" s="380">
        <v>201539</v>
      </c>
      <c r="AA307" s="380">
        <v>137989</v>
      </c>
      <c r="AB307" s="380">
        <v>137989</v>
      </c>
      <c r="AC307" s="380">
        <v>0</v>
      </c>
      <c r="AD307" s="380">
        <v>0</v>
      </c>
      <c r="AE307" s="380">
        <v>721141</v>
      </c>
      <c r="AF307" s="381">
        <v>129861</v>
      </c>
      <c r="AG307" s="381">
        <v>43287</v>
      </c>
      <c r="AH307" s="381">
        <v>43287</v>
      </c>
      <c r="AI307" s="381">
        <v>43287</v>
      </c>
      <c r="AJ307" s="381">
        <v>0</v>
      </c>
      <c r="AK307" s="381">
        <v>0</v>
      </c>
      <c r="AL307" s="381">
        <v>0</v>
      </c>
      <c r="AM307" s="380">
        <v>129861</v>
      </c>
      <c r="AN307" s="379">
        <v>71959</v>
      </c>
      <c r="AO307" s="380">
        <v>23746</v>
      </c>
      <c r="AP307" s="380">
        <v>23746</v>
      </c>
      <c r="AQ307" s="380">
        <v>12234</v>
      </c>
      <c r="AR307" s="380">
        <v>12234</v>
      </c>
      <c r="AS307" s="380">
        <v>0</v>
      </c>
      <c r="AT307" s="380">
        <v>0</v>
      </c>
      <c r="AU307" s="380">
        <v>71959</v>
      </c>
      <c r="AV307" s="381">
        <v>409056</v>
      </c>
      <c r="AW307" s="380">
        <v>139980</v>
      </c>
      <c r="AX307" s="380">
        <v>101236</v>
      </c>
      <c r="AY307" s="380">
        <v>101236</v>
      </c>
      <c r="AZ307" s="380">
        <v>66605</v>
      </c>
      <c r="BA307" s="380">
        <v>0</v>
      </c>
      <c r="BB307" s="380">
        <v>0</v>
      </c>
      <c r="BC307" s="380">
        <v>409056</v>
      </c>
      <c r="BD307" s="379">
        <v>9466</v>
      </c>
      <c r="BE307" s="380">
        <v>2692</v>
      </c>
      <c r="BF307" s="380">
        <v>2522</v>
      </c>
      <c r="BG307" s="380">
        <v>2126</v>
      </c>
      <c r="BH307" s="380">
        <v>2126</v>
      </c>
      <c r="BI307" s="380">
        <v>0</v>
      </c>
      <c r="BJ307" s="380">
        <v>0</v>
      </c>
      <c r="BK307" s="380">
        <v>9466</v>
      </c>
      <c r="BL307" s="381">
        <v>1683</v>
      </c>
      <c r="BM307" s="380">
        <v>561</v>
      </c>
      <c r="BN307" s="380">
        <v>561</v>
      </c>
      <c r="BO307" s="380">
        <v>561</v>
      </c>
      <c r="BP307" s="380">
        <v>0</v>
      </c>
      <c r="BQ307" s="380">
        <v>0</v>
      </c>
      <c r="BR307" s="380">
        <v>0</v>
      </c>
      <c r="BS307" s="380">
        <v>1683</v>
      </c>
      <c r="BT307" s="379">
        <v>8726</v>
      </c>
      <c r="BU307" s="380">
        <v>2229</v>
      </c>
      <c r="BV307" s="380">
        <v>2229</v>
      </c>
      <c r="BW307" s="380">
        <v>2229</v>
      </c>
      <c r="BX307" s="380">
        <v>2039</v>
      </c>
      <c r="BY307" s="380">
        <v>0</v>
      </c>
      <c r="BZ307" s="380">
        <v>0</v>
      </c>
      <c r="CA307" s="380">
        <v>8726</v>
      </c>
      <c r="CB307" s="381">
        <v>2487.017985516</v>
      </c>
      <c r="CC307" s="380">
        <v>1499</v>
      </c>
      <c r="CD307" s="380">
        <v>988</v>
      </c>
      <c r="CE307" s="380">
        <v>0</v>
      </c>
      <c r="CF307" s="380">
        <v>0</v>
      </c>
      <c r="CG307" s="380">
        <v>0</v>
      </c>
      <c r="CH307" s="380">
        <v>0</v>
      </c>
      <c r="CI307" s="380">
        <v>2487.017985516</v>
      </c>
    </row>
    <row r="308" spans="1:446">
      <c r="A308" s="374">
        <v>51000.2</v>
      </c>
      <c r="B308" s="375" t="s">
        <v>657</v>
      </c>
      <c r="C308" s="381">
        <v>-1080900</v>
      </c>
      <c r="D308" s="380">
        <v>-567043</v>
      </c>
      <c r="E308" s="380">
        <v>-900554</v>
      </c>
      <c r="F308" s="380">
        <v>-605715</v>
      </c>
      <c r="G308" s="380">
        <v>0</v>
      </c>
      <c r="H308" s="380">
        <v>0</v>
      </c>
      <c r="I308" s="380">
        <v>-3154212</v>
      </c>
      <c r="J308" s="446">
        <v>18476737</v>
      </c>
      <c r="K308" s="447">
        <v>21763467</v>
      </c>
      <c r="L308" s="447">
        <v>15792370</v>
      </c>
      <c r="M308" s="447">
        <v>15209310</v>
      </c>
      <c r="N308" s="447">
        <v>22700353</v>
      </c>
      <c r="O308" s="446">
        <v>1621601.11323</v>
      </c>
      <c r="P308" s="447">
        <v>1022489</v>
      </c>
      <c r="Q308" s="447">
        <v>599112.11323000002</v>
      </c>
      <c r="R308" s="448">
        <v>6.2899999999999998E-2</v>
      </c>
      <c r="S308" s="449">
        <v>7.7807099999999997E-4</v>
      </c>
      <c r="T308" s="450">
        <v>18476737</v>
      </c>
      <c r="U308" s="450">
        <v>16255786.963434024</v>
      </c>
      <c r="V308" s="451">
        <v>1.1366251933272631</v>
      </c>
      <c r="W308" s="451">
        <v>0.10581979340616332</v>
      </c>
      <c r="X308" s="379">
        <v>3487425</v>
      </c>
      <c r="Y308" s="380">
        <v>1249764</v>
      </c>
      <c r="Z308" s="380">
        <v>960145</v>
      </c>
      <c r="AA308" s="380">
        <v>851114</v>
      </c>
      <c r="AB308" s="380">
        <v>426402</v>
      </c>
      <c r="AC308" s="380">
        <v>0</v>
      </c>
      <c r="AD308" s="380">
        <v>0</v>
      </c>
      <c r="AE308" s="380">
        <v>3487425</v>
      </c>
      <c r="AF308" s="381">
        <v>0</v>
      </c>
      <c r="AG308" s="381">
        <v>0</v>
      </c>
      <c r="AH308" s="381">
        <v>0</v>
      </c>
      <c r="AI308" s="381">
        <v>0</v>
      </c>
      <c r="AJ308" s="381">
        <v>0</v>
      </c>
      <c r="AK308" s="381">
        <v>0</v>
      </c>
      <c r="AL308" s="381">
        <v>0</v>
      </c>
      <c r="AM308" s="380">
        <v>0</v>
      </c>
      <c r="AN308" s="379">
        <v>1479303</v>
      </c>
      <c r="AO308" s="380">
        <v>488150</v>
      </c>
      <c r="AP308" s="380">
        <v>488150</v>
      </c>
      <c r="AQ308" s="380">
        <v>251501</v>
      </c>
      <c r="AR308" s="380">
        <v>251501</v>
      </c>
      <c r="AS308" s="380">
        <v>0</v>
      </c>
      <c r="AT308" s="380">
        <v>0</v>
      </c>
      <c r="AU308" s="380">
        <v>1479303</v>
      </c>
      <c r="AV308" s="381">
        <v>8409198</v>
      </c>
      <c r="AW308" s="380">
        <v>2877644</v>
      </c>
      <c r="AX308" s="380">
        <v>2081162</v>
      </c>
      <c r="AY308" s="380">
        <v>2081162</v>
      </c>
      <c r="AZ308" s="380">
        <v>1369231</v>
      </c>
      <c r="BA308" s="380">
        <v>0</v>
      </c>
      <c r="BB308" s="380">
        <v>0</v>
      </c>
      <c r="BC308" s="380">
        <v>8409198</v>
      </c>
      <c r="BD308" s="379">
        <v>194591</v>
      </c>
      <c r="BE308" s="380">
        <v>55348</v>
      </c>
      <c r="BF308" s="380">
        <v>51845</v>
      </c>
      <c r="BG308" s="380">
        <v>43699</v>
      </c>
      <c r="BH308" s="380">
        <v>43699</v>
      </c>
      <c r="BI308" s="380">
        <v>0</v>
      </c>
      <c r="BJ308" s="380">
        <v>0</v>
      </c>
      <c r="BK308" s="380">
        <v>194591</v>
      </c>
      <c r="BL308" s="381">
        <v>34593</v>
      </c>
      <c r="BM308" s="380">
        <v>11531</v>
      </c>
      <c r="BN308" s="380">
        <v>11531</v>
      </c>
      <c r="BO308" s="380">
        <v>11531</v>
      </c>
      <c r="BP308" s="380">
        <v>0</v>
      </c>
      <c r="BQ308" s="380">
        <v>0</v>
      </c>
      <c r="BR308" s="380">
        <v>0</v>
      </c>
      <c r="BS308" s="380">
        <v>34593</v>
      </c>
      <c r="BT308" s="379">
        <v>179385</v>
      </c>
      <c r="BU308" s="380">
        <v>45824</v>
      </c>
      <c r="BV308" s="380">
        <v>45824</v>
      </c>
      <c r="BW308" s="380">
        <v>45824</v>
      </c>
      <c r="BX308" s="380">
        <v>41913</v>
      </c>
      <c r="BY308" s="380">
        <v>0</v>
      </c>
      <c r="BZ308" s="380">
        <v>0</v>
      </c>
      <c r="CA308" s="380">
        <v>179385</v>
      </c>
      <c r="CB308" s="381">
        <v>51127.037629289996</v>
      </c>
      <c r="CC308" s="380">
        <v>30812</v>
      </c>
      <c r="CD308" s="380">
        <v>20315</v>
      </c>
      <c r="CE308" s="380">
        <v>0</v>
      </c>
      <c r="CF308" s="380">
        <v>0</v>
      </c>
      <c r="CG308" s="380">
        <v>0</v>
      </c>
      <c r="CH308" s="380">
        <v>0</v>
      </c>
      <c r="CI308" s="380">
        <v>51127.037629289996</v>
      </c>
    </row>
    <row r="309" spans="1:446">
      <c r="A309" s="374">
        <v>60000</v>
      </c>
      <c r="B309" s="375" t="s">
        <v>658</v>
      </c>
      <c r="C309" s="381">
        <v>-217502</v>
      </c>
      <c r="D309" s="380">
        <v>-62544</v>
      </c>
      <c r="E309" s="380">
        <v>-280410</v>
      </c>
      <c r="F309" s="380">
        <v>-166020</v>
      </c>
      <c r="G309" s="380">
        <v>0</v>
      </c>
      <c r="H309" s="380">
        <v>0</v>
      </c>
      <c r="I309" s="380">
        <v>-726476</v>
      </c>
      <c r="J309" s="446">
        <v>3061147</v>
      </c>
      <c r="K309" s="447">
        <v>3605679</v>
      </c>
      <c r="L309" s="447">
        <v>2616413</v>
      </c>
      <c r="M309" s="447">
        <v>2519814</v>
      </c>
      <c r="N309" s="447">
        <v>3760898</v>
      </c>
      <c r="O309" s="446">
        <v>268659.987975</v>
      </c>
      <c r="P309" s="447">
        <v>227604.21000000008</v>
      </c>
      <c r="Q309" s="447">
        <v>41055.777974999917</v>
      </c>
      <c r="R309" s="448">
        <v>6.2899999999999998E-2</v>
      </c>
      <c r="S309" s="449">
        <v>1.289075E-4</v>
      </c>
      <c r="T309" s="450">
        <v>3061147</v>
      </c>
      <c r="U309" s="450">
        <v>3618508.9030206692</v>
      </c>
      <c r="V309" s="451">
        <v>0.84596917737154298</v>
      </c>
      <c r="W309" s="451">
        <v>0.10581979340616332</v>
      </c>
      <c r="X309" s="379">
        <v>755748</v>
      </c>
      <c r="Y309" s="380">
        <v>280480</v>
      </c>
      <c r="Z309" s="380">
        <v>280480</v>
      </c>
      <c r="AA309" s="380">
        <v>99805</v>
      </c>
      <c r="AB309" s="380">
        <v>94983</v>
      </c>
      <c r="AC309" s="380">
        <v>0</v>
      </c>
      <c r="AD309" s="380">
        <v>0</v>
      </c>
      <c r="AE309" s="380">
        <v>755748</v>
      </c>
      <c r="AF309" s="381">
        <v>381866</v>
      </c>
      <c r="AG309" s="381">
        <v>111848</v>
      </c>
      <c r="AH309" s="381">
        <v>90006</v>
      </c>
      <c r="AI309" s="381">
        <v>90006</v>
      </c>
      <c r="AJ309" s="381">
        <v>90006</v>
      </c>
      <c r="AK309" s="381">
        <v>0</v>
      </c>
      <c r="AL309" s="381">
        <v>0</v>
      </c>
      <c r="AM309" s="380">
        <v>381866</v>
      </c>
      <c r="AN309" s="379">
        <v>245085</v>
      </c>
      <c r="AO309" s="380">
        <v>80875</v>
      </c>
      <c r="AP309" s="380">
        <v>80875</v>
      </c>
      <c r="AQ309" s="380">
        <v>41668</v>
      </c>
      <c r="AR309" s="380">
        <v>41668</v>
      </c>
      <c r="AS309" s="380">
        <v>0</v>
      </c>
      <c r="AT309" s="380">
        <v>0</v>
      </c>
      <c r="AU309" s="380">
        <v>245085</v>
      </c>
      <c r="AV309" s="381">
        <v>1393200</v>
      </c>
      <c r="AW309" s="380">
        <v>476756</v>
      </c>
      <c r="AX309" s="380">
        <v>344798</v>
      </c>
      <c r="AY309" s="380">
        <v>344798</v>
      </c>
      <c r="AZ309" s="380">
        <v>226848</v>
      </c>
      <c r="BA309" s="380">
        <v>0</v>
      </c>
      <c r="BB309" s="380">
        <v>0</v>
      </c>
      <c r="BC309" s="380">
        <v>1393200</v>
      </c>
      <c r="BD309" s="379">
        <v>32239</v>
      </c>
      <c r="BE309" s="380">
        <v>9170</v>
      </c>
      <c r="BF309" s="380">
        <v>8589</v>
      </c>
      <c r="BG309" s="380">
        <v>7240</v>
      </c>
      <c r="BH309" s="380">
        <v>7240</v>
      </c>
      <c r="BI309" s="380">
        <v>0</v>
      </c>
      <c r="BJ309" s="380">
        <v>0</v>
      </c>
      <c r="BK309" s="380">
        <v>32239</v>
      </c>
      <c r="BL309" s="381">
        <v>5730</v>
      </c>
      <c r="BM309" s="380">
        <v>1910</v>
      </c>
      <c r="BN309" s="380">
        <v>1910</v>
      </c>
      <c r="BO309" s="380">
        <v>1910</v>
      </c>
      <c r="BP309" s="380">
        <v>0</v>
      </c>
      <c r="BQ309" s="380">
        <v>0</v>
      </c>
      <c r="BR309" s="380">
        <v>0</v>
      </c>
      <c r="BS309" s="380">
        <v>5730</v>
      </c>
      <c r="BT309" s="379">
        <v>29720</v>
      </c>
      <c r="BU309" s="380">
        <v>7592</v>
      </c>
      <c r="BV309" s="380">
        <v>7592</v>
      </c>
      <c r="BW309" s="380">
        <v>7592</v>
      </c>
      <c r="BX309" s="380">
        <v>6944</v>
      </c>
      <c r="BY309" s="380">
        <v>0</v>
      </c>
      <c r="BZ309" s="380">
        <v>0</v>
      </c>
      <c r="CA309" s="380">
        <v>29720</v>
      </c>
      <c r="CB309" s="381">
        <v>8470.5105359249992</v>
      </c>
      <c r="CC309" s="380">
        <v>5105</v>
      </c>
      <c r="CD309" s="380">
        <v>3366</v>
      </c>
      <c r="CE309" s="380">
        <v>0</v>
      </c>
      <c r="CF309" s="380">
        <v>0</v>
      </c>
      <c r="CG309" s="380">
        <v>0</v>
      </c>
      <c r="CH309" s="380">
        <v>0</v>
      </c>
      <c r="CI309" s="380">
        <v>8470.5105359249992</v>
      </c>
    </row>
    <row r="310" spans="1:446">
      <c r="A310" s="374">
        <v>90901</v>
      </c>
      <c r="B310" s="375" t="s">
        <v>659</v>
      </c>
      <c r="C310" s="381">
        <v>-2380370</v>
      </c>
      <c r="D310" s="380">
        <v>-1290147</v>
      </c>
      <c r="E310" s="380">
        <v>-1961987</v>
      </c>
      <c r="F310" s="380">
        <v>-1029475</v>
      </c>
      <c r="G310" s="380">
        <v>0</v>
      </c>
      <c r="H310" s="380">
        <v>0</v>
      </c>
      <c r="I310" s="380">
        <v>-6661979</v>
      </c>
      <c r="J310" s="446">
        <v>19650252</v>
      </c>
      <c r="K310" s="447">
        <v>23145732</v>
      </c>
      <c r="L310" s="447">
        <v>16795393</v>
      </c>
      <c r="M310" s="447">
        <v>16175300</v>
      </c>
      <c r="N310" s="447">
        <v>24142122</v>
      </c>
      <c r="O310" s="446">
        <v>1724594.0243310002</v>
      </c>
      <c r="P310" s="447">
        <v>1025656.8200000004</v>
      </c>
      <c r="Q310" s="447">
        <v>698937.20433099975</v>
      </c>
      <c r="R310" s="448">
        <v>6.2899999999999998E-2</v>
      </c>
      <c r="S310" s="449">
        <v>8.2748870000000005E-4</v>
      </c>
      <c r="T310" s="450">
        <v>19650252</v>
      </c>
      <c r="U310" s="450">
        <v>16306149.76152624</v>
      </c>
      <c r="V310" s="451">
        <v>1.2050822718655538</v>
      </c>
      <c r="W310" s="451">
        <v>0.10581979340616332</v>
      </c>
      <c r="X310" s="379">
        <v>1138984</v>
      </c>
      <c r="Y310" s="380">
        <v>501297</v>
      </c>
      <c r="Z310" s="380">
        <v>501297</v>
      </c>
      <c r="AA310" s="380">
        <v>68195</v>
      </c>
      <c r="AB310" s="380">
        <v>68195</v>
      </c>
      <c r="AC310" s="380">
        <v>0</v>
      </c>
      <c r="AD310" s="380">
        <v>0</v>
      </c>
      <c r="AE310" s="380">
        <v>1138984</v>
      </c>
      <c r="AF310" s="381">
        <v>737495</v>
      </c>
      <c r="AG310" s="381">
        <v>402975</v>
      </c>
      <c r="AH310" s="381">
        <v>167260</v>
      </c>
      <c r="AI310" s="381">
        <v>167260</v>
      </c>
      <c r="AJ310" s="381">
        <v>0</v>
      </c>
      <c r="AK310" s="381">
        <v>0</v>
      </c>
      <c r="AL310" s="381">
        <v>0</v>
      </c>
      <c r="AM310" s="380">
        <v>737495</v>
      </c>
      <c r="AN310" s="379">
        <v>1573258</v>
      </c>
      <c r="AO310" s="380">
        <v>519154</v>
      </c>
      <c r="AP310" s="380">
        <v>519154</v>
      </c>
      <c r="AQ310" s="380">
        <v>267475</v>
      </c>
      <c r="AR310" s="380">
        <v>267475</v>
      </c>
      <c r="AS310" s="380">
        <v>0</v>
      </c>
      <c r="AT310" s="380">
        <v>0</v>
      </c>
      <c r="AU310" s="380">
        <v>1573258</v>
      </c>
      <c r="AV310" s="381">
        <v>8943292</v>
      </c>
      <c r="AW310" s="380">
        <v>3060412</v>
      </c>
      <c r="AX310" s="380">
        <v>2213343</v>
      </c>
      <c r="AY310" s="380">
        <v>2213343</v>
      </c>
      <c r="AZ310" s="380">
        <v>1456195</v>
      </c>
      <c r="BA310" s="380">
        <v>0</v>
      </c>
      <c r="BB310" s="380">
        <v>0</v>
      </c>
      <c r="BC310" s="380">
        <v>8943292</v>
      </c>
      <c r="BD310" s="379">
        <v>206952</v>
      </c>
      <c r="BE310" s="380">
        <v>58864</v>
      </c>
      <c r="BF310" s="380">
        <v>55138</v>
      </c>
      <c r="BG310" s="380">
        <v>46475</v>
      </c>
      <c r="BH310" s="380">
        <v>46475</v>
      </c>
      <c r="BI310" s="380">
        <v>0</v>
      </c>
      <c r="BJ310" s="380">
        <v>0</v>
      </c>
      <c r="BK310" s="380">
        <v>206952</v>
      </c>
      <c r="BL310" s="381">
        <v>36789</v>
      </c>
      <c r="BM310" s="380">
        <v>12263</v>
      </c>
      <c r="BN310" s="380">
        <v>12263</v>
      </c>
      <c r="BO310" s="380">
        <v>12263</v>
      </c>
      <c r="BP310" s="380">
        <v>0</v>
      </c>
      <c r="BQ310" s="380">
        <v>0</v>
      </c>
      <c r="BR310" s="380">
        <v>0</v>
      </c>
      <c r="BS310" s="380">
        <v>36789</v>
      </c>
      <c r="BT310" s="379">
        <v>190778</v>
      </c>
      <c r="BU310" s="380">
        <v>48734</v>
      </c>
      <c r="BV310" s="380">
        <v>48734</v>
      </c>
      <c r="BW310" s="380">
        <v>48734</v>
      </c>
      <c r="BX310" s="380">
        <v>44575</v>
      </c>
      <c r="BY310" s="380">
        <v>0</v>
      </c>
      <c r="BZ310" s="380">
        <v>0</v>
      </c>
      <c r="CA310" s="380">
        <v>190778</v>
      </c>
      <c r="CB310" s="381">
        <v>54374.274202113003</v>
      </c>
      <c r="CC310" s="380">
        <v>32769</v>
      </c>
      <c r="CD310" s="380">
        <v>21605</v>
      </c>
      <c r="CE310" s="380">
        <v>0</v>
      </c>
      <c r="CF310" s="380">
        <v>0</v>
      </c>
      <c r="CG310" s="380">
        <v>0</v>
      </c>
      <c r="CH310" s="380">
        <v>0</v>
      </c>
      <c r="CI310" s="380">
        <v>54374.274202113003</v>
      </c>
    </row>
    <row r="311" spans="1:446">
      <c r="A311" s="374">
        <v>91041</v>
      </c>
      <c r="B311" s="375" t="s">
        <v>660</v>
      </c>
      <c r="C311" s="381">
        <v>-367710</v>
      </c>
      <c r="D311" s="380">
        <v>-231251</v>
      </c>
      <c r="E311" s="380">
        <v>-336942</v>
      </c>
      <c r="F311" s="380">
        <v>-228584</v>
      </c>
      <c r="G311" s="380">
        <v>0</v>
      </c>
      <c r="H311" s="380">
        <v>0</v>
      </c>
      <c r="I311" s="380">
        <v>-1164487</v>
      </c>
      <c r="J311" s="446">
        <v>4030591</v>
      </c>
      <c r="K311" s="447">
        <v>4747572</v>
      </c>
      <c r="L311" s="447">
        <v>3445012</v>
      </c>
      <c r="M311" s="447">
        <v>3317821</v>
      </c>
      <c r="N311" s="447">
        <v>4951948</v>
      </c>
      <c r="O311" s="446">
        <v>353742.71950800001</v>
      </c>
      <c r="P311" s="447">
        <v>196745.16999999998</v>
      </c>
      <c r="Q311" s="447">
        <v>156997.54950800003</v>
      </c>
      <c r="R311" s="448">
        <v>6.2899999999999998E-2</v>
      </c>
      <c r="S311" s="449">
        <v>1.6973159999999999E-4</v>
      </c>
      <c r="T311" s="450">
        <v>4030591</v>
      </c>
      <c r="U311" s="450">
        <v>3127904.1335453098</v>
      </c>
      <c r="V311" s="451">
        <v>1.2885916025282858</v>
      </c>
      <c r="W311" s="451">
        <v>0.10581979340616332</v>
      </c>
      <c r="X311" s="379">
        <v>514023</v>
      </c>
      <c r="Y311" s="380">
        <v>198130</v>
      </c>
      <c r="Z311" s="380">
        <v>159315</v>
      </c>
      <c r="AA311" s="380">
        <v>102593</v>
      </c>
      <c r="AB311" s="380">
        <v>53985</v>
      </c>
      <c r="AC311" s="380">
        <v>0</v>
      </c>
      <c r="AD311" s="380">
        <v>0</v>
      </c>
      <c r="AE311" s="380">
        <v>514023</v>
      </c>
      <c r="AF311" s="381">
        <v>229676</v>
      </c>
      <c r="AG311" s="381">
        <v>57419</v>
      </c>
      <c r="AH311" s="381">
        <v>57419</v>
      </c>
      <c r="AI311" s="381">
        <v>57419</v>
      </c>
      <c r="AJ311" s="381">
        <v>57419</v>
      </c>
      <c r="AK311" s="381">
        <v>0</v>
      </c>
      <c r="AL311" s="381">
        <v>0</v>
      </c>
      <c r="AM311" s="380">
        <v>229676</v>
      </c>
      <c r="AN311" s="379">
        <v>322701</v>
      </c>
      <c r="AO311" s="380">
        <v>106487</v>
      </c>
      <c r="AP311" s="380">
        <v>106487</v>
      </c>
      <c r="AQ311" s="380">
        <v>54863</v>
      </c>
      <c r="AR311" s="380">
        <v>54863</v>
      </c>
      <c r="AS311" s="380">
        <v>0</v>
      </c>
      <c r="AT311" s="380">
        <v>0</v>
      </c>
      <c r="AU311" s="380">
        <v>322701</v>
      </c>
      <c r="AV311" s="381">
        <v>1834417</v>
      </c>
      <c r="AW311" s="380">
        <v>627741</v>
      </c>
      <c r="AX311" s="380">
        <v>453993</v>
      </c>
      <c r="AY311" s="380">
        <v>453993</v>
      </c>
      <c r="AZ311" s="380">
        <v>298690</v>
      </c>
      <c r="BA311" s="380">
        <v>0</v>
      </c>
      <c r="BB311" s="380">
        <v>0</v>
      </c>
      <c r="BC311" s="380">
        <v>1834417</v>
      </c>
      <c r="BD311" s="379">
        <v>42450</v>
      </c>
      <c r="BE311" s="380">
        <v>12074</v>
      </c>
      <c r="BF311" s="380">
        <v>11310</v>
      </c>
      <c r="BG311" s="380">
        <v>9533</v>
      </c>
      <c r="BH311" s="380">
        <v>9533</v>
      </c>
      <c r="BI311" s="380">
        <v>0</v>
      </c>
      <c r="BJ311" s="380">
        <v>0</v>
      </c>
      <c r="BK311" s="380">
        <v>42450</v>
      </c>
      <c r="BL311" s="381">
        <v>7545</v>
      </c>
      <c r="BM311" s="380">
        <v>2515</v>
      </c>
      <c r="BN311" s="380">
        <v>2515</v>
      </c>
      <c r="BO311" s="380">
        <v>2515</v>
      </c>
      <c r="BP311" s="380">
        <v>0</v>
      </c>
      <c r="BQ311" s="380">
        <v>0</v>
      </c>
      <c r="BR311" s="380">
        <v>0</v>
      </c>
      <c r="BS311" s="380">
        <v>7545</v>
      </c>
      <c r="BT311" s="379">
        <v>39132</v>
      </c>
      <c r="BU311" s="380">
        <v>9996</v>
      </c>
      <c r="BV311" s="380">
        <v>9996</v>
      </c>
      <c r="BW311" s="380">
        <v>9996</v>
      </c>
      <c r="BX311" s="380">
        <v>9143</v>
      </c>
      <c r="BY311" s="380">
        <v>0</v>
      </c>
      <c r="BZ311" s="380">
        <v>0</v>
      </c>
      <c r="CA311" s="380">
        <v>39132</v>
      </c>
      <c r="CB311" s="381">
        <v>11153.061738684</v>
      </c>
      <c r="CC311" s="380">
        <v>6722</v>
      </c>
      <c r="CD311" s="380">
        <v>4432</v>
      </c>
      <c r="CE311" s="380">
        <v>0</v>
      </c>
      <c r="CF311" s="380">
        <v>0</v>
      </c>
      <c r="CG311" s="380">
        <v>0</v>
      </c>
      <c r="CH311" s="380">
        <v>0</v>
      </c>
      <c r="CI311" s="380">
        <v>11153.061738684</v>
      </c>
    </row>
    <row r="312" spans="1:446">
      <c r="A312" s="374">
        <v>91111</v>
      </c>
      <c r="B312" s="375" t="s">
        <v>661</v>
      </c>
      <c r="C312" s="381">
        <v>-275250</v>
      </c>
      <c r="D312" s="380">
        <v>-149506</v>
      </c>
      <c r="E312" s="380">
        <v>-164105</v>
      </c>
      <c r="F312" s="380">
        <v>-54005</v>
      </c>
      <c r="G312" s="380">
        <v>0</v>
      </c>
      <c r="H312" s="380">
        <v>0</v>
      </c>
      <c r="I312" s="380">
        <v>-642866</v>
      </c>
      <c r="J312" s="446">
        <v>1922939</v>
      </c>
      <c r="K312" s="447">
        <v>2265001</v>
      </c>
      <c r="L312" s="447">
        <v>1643568</v>
      </c>
      <c r="M312" s="447">
        <v>1582887</v>
      </c>
      <c r="N312" s="447">
        <v>2362506</v>
      </c>
      <c r="O312" s="446">
        <v>168765.76135800002</v>
      </c>
      <c r="P312" s="447">
        <v>92335.450000000012</v>
      </c>
      <c r="Q312" s="447">
        <v>76430.311358000006</v>
      </c>
      <c r="R312" s="448">
        <v>6.2899999999999998E-2</v>
      </c>
      <c r="S312" s="449">
        <v>8.0976600000000007E-5</v>
      </c>
      <c r="T312" s="450">
        <v>1922939</v>
      </c>
      <c r="U312" s="450">
        <v>1467972.1780604136</v>
      </c>
      <c r="V312" s="451">
        <v>1.3099287770839909</v>
      </c>
      <c r="W312" s="451">
        <v>0.10581979340616332</v>
      </c>
      <c r="X312" s="379">
        <v>424220</v>
      </c>
      <c r="Y312" s="380">
        <v>106055</v>
      </c>
      <c r="Z312" s="380">
        <v>106055</v>
      </c>
      <c r="AA312" s="380">
        <v>106055</v>
      </c>
      <c r="AB312" s="380">
        <v>106055</v>
      </c>
      <c r="AC312" s="380">
        <v>0</v>
      </c>
      <c r="AD312" s="380">
        <v>0</v>
      </c>
      <c r="AE312" s="380">
        <v>424220</v>
      </c>
      <c r="AF312" s="381">
        <v>375868</v>
      </c>
      <c r="AG312" s="381">
        <v>138745</v>
      </c>
      <c r="AH312" s="381">
        <v>96621</v>
      </c>
      <c r="AI312" s="381">
        <v>87858</v>
      </c>
      <c r="AJ312" s="381">
        <v>52644</v>
      </c>
      <c r="AK312" s="381">
        <v>0</v>
      </c>
      <c r="AL312" s="381">
        <v>0</v>
      </c>
      <c r="AM312" s="380">
        <v>375868</v>
      </c>
      <c r="AN312" s="379">
        <v>153956</v>
      </c>
      <c r="AO312" s="380">
        <v>50804</v>
      </c>
      <c r="AP312" s="380">
        <v>50804</v>
      </c>
      <c r="AQ312" s="380">
        <v>26175</v>
      </c>
      <c r="AR312" s="380">
        <v>26175</v>
      </c>
      <c r="AS312" s="380">
        <v>0</v>
      </c>
      <c r="AT312" s="380">
        <v>0</v>
      </c>
      <c r="AU312" s="380">
        <v>153956</v>
      </c>
      <c r="AV312" s="381">
        <v>875175</v>
      </c>
      <c r="AW312" s="380">
        <v>299487</v>
      </c>
      <c r="AX312" s="380">
        <v>216594</v>
      </c>
      <c r="AY312" s="380">
        <v>216594</v>
      </c>
      <c r="AZ312" s="380">
        <v>142501</v>
      </c>
      <c r="BA312" s="380">
        <v>0</v>
      </c>
      <c r="BB312" s="380">
        <v>0</v>
      </c>
      <c r="BC312" s="380">
        <v>875175</v>
      </c>
      <c r="BD312" s="379">
        <v>20252</v>
      </c>
      <c r="BE312" s="380">
        <v>5760</v>
      </c>
      <c r="BF312" s="380">
        <v>5396</v>
      </c>
      <c r="BG312" s="380">
        <v>4548</v>
      </c>
      <c r="BH312" s="380">
        <v>4548</v>
      </c>
      <c r="BI312" s="380">
        <v>0</v>
      </c>
      <c r="BJ312" s="380">
        <v>0</v>
      </c>
      <c r="BK312" s="380">
        <v>20252</v>
      </c>
      <c r="BL312" s="381">
        <v>3600</v>
      </c>
      <c r="BM312" s="380">
        <v>1200</v>
      </c>
      <c r="BN312" s="380">
        <v>1200</v>
      </c>
      <c r="BO312" s="380">
        <v>1200</v>
      </c>
      <c r="BP312" s="380">
        <v>0</v>
      </c>
      <c r="BQ312" s="380">
        <v>0</v>
      </c>
      <c r="BR312" s="380">
        <v>0</v>
      </c>
      <c r="BS312" s="380">
        <v>3600</v>
      </c>
      <c r="BT312" s="379">
        <v>18669</v>
      </c>
      <c r="BU312" s="380">
        <v>4769</v>
      </c>
      <c r="BV312" s="380">
        <v>4769</v>
      </c>
      <c r="BW312" s="380">
        <v>4769</v>
      </c>
      <c r="BX312" s="380">
        <v>4362</v>
      </c>
      <c r="BY312" s="380">
        <v>0</v>
      </c>
      <c r="BZ312" s="380">
        <v>0</v>
      </c>
      <c r="CA312" s="380">
        <v>18669</v>
      </c>
      <c r="CB312" s="381">
        <v>5320.9715762340002</v>
      </c>
      <c r="CC312" s="380">
        <v>3207</v>
      </c>
      <c r="CD312" s="380">
        <v>2114</v>
      </c>
      <c r="CE312" s="380">
        <v>0</v>
      </c>
      <c r="CF312" s="380">
        <v>0</v>
      </c>
      <c r="CG312" s="380">
        <v>0</v>
      </c>
      <c r="CH312" s="380">
        <v>0</v>
      </c>
      <c r="CI312" s="380">
        <v>5320.9715762340002</v>
      </c>
    </row>
    <row r="313" spans="1:446">
      <c r="A313" s="374">
        <v>91151</v>
      </c>
      <c r="B313" s="375" t="s">
        <v>662</v>
      </c>
      <c r="C313" s="381">
        <v>-620641</v>
      </c>
      <c r="D313" s="380">
        <v>-254167</v>
      </c>
      <c r="E313" s="380">
        <v>-382166</v>
      </c>
      <c r="F313" s="380">
        <v>-156948</v>
      </c>
      <c r="G313" s="380">
        <v>0</v>
      </c>
      <c r="H313" s="380">
        <v>0</v>
      </c>
      <c r="I313" s="380">
        <v>-1413922</v>
      </c>
      <c r="J313" s="446">
        <v>6115011</v>
      </c>
      <c r="K313" s="447">
        <v>7202779</v>
      </c>
      <c r="L313" s="447">
        <v>5226601</v>
      </c>
      <c r="M313" s="447">
        <v>5033633</v>
      </c>
      <c r="N313" s="447">
        <v>7512848</v>
      </c>
      <c r="O313" s="446">
        <v>536680.77327899996</v>
      </c>
      <c r="P313" s="447">
        <v>272596.83</v>
      </c>
      <c r="Q313" s="447">
        <v>264083.94327899994</v>
      </c>
      <c r="R313" s="448">
        <v>6.2899999999999998E-2</v>
      </c>
      <c r="S313" s="449">
        <v>2.5750829999999998E-4</v>
      </c>
      <c r="T313" s="450">
        <v>6115011</v>
      </c>
      <c r="U313" s="450">
        <v>4333812.8775834665</v>
      </c>
      <c r="V313" s="451">
        <v>1.4110002376036432</v>
      </c>
      <c r="W313" s="451">
        <v>0.10581979340616332</v>
      </c>
      <c r="X313" s="379">
        <v>884734</v>
      </c>
      <c r="Y313" s="380">
        <v>251267</v>
      </c>
      <c r="Z313" s="380">
        <v>251267</v>
      </c>
      <c r="AA313" s="380">
        <v>197561</v>
      </c>
      <c r="AB313" s="380">
        <v>184639</v>
      </c>
      <c r="AC313" s="380">
        <v>0</v>
      </c>
      <c r="AD313" s="380">
        <v>0</v>
      </c>
      <c r="AE313" s="380">
        <v>884734</v>
      </c>
      <c r="AF313" s="381">
        <v>100558</v>
      </c>
      <c r="AG313" s="381">
        <v>100558</v>
      </c>
      <c r="AH313" s="381">
        <v>0</v>
      </c>
      <c r="AI313" s="381">
        <v>0</v>
      </c>
      <c r="AJ313" s="381">
        <v>0</v>
      </c>
      <c r="AK313" s="381">
        <v>0</v>
      </c>
      <c r="AL313" s="381">
        <v>0</v>
      </c>
      <c r="AM313" s="380">
        <v>100558</v>
      </c>
      <c r="AN313" s="379">
        <v>489586</v>
      </c>
      <c r="AO313" s="380">
        <v>161557</v>
      </c>
      <c r="AP313" s="380">
        <v>161557</v>
      </c>
      <c r="AQ313" s="380">
        <v>83236</v>
      </c>
      <c r="AR313" s="380">
        <v>83236</v>
      </c>
      <c r="AS313" s="380">
        <v>0</v>
      </c>
      <c r="AT313" s="380">
        <v>0</v>
      </c>
      <c r="AU313" s="380">
        <v>489586</v>
      </c>
      <c r="AV313" s="381">
        <v>2783086</v>
      </c>
      <c r="AW313" s="380">
        <v>952377</v>
      </c>
      <c r="AX313" s="380">
        <v>688776</v>
      </c>
      <c r="AY313" s="380">
        <v>688776</v>
      </c>
      <c r="AZ313" s="380">
        <v>453157</v>
      </c>
      <c r="BA313" s="380">
        <v>0</v>
      </c>
      <c r="BB313" s="380">
        <v>0</v>
      </c>
      <c r="BC313" s="380">
        <v>2783086</v>
      </c>
      <c r="BD313" s="379">
        <v>64403</v>
      </c>
      <c r="BE313" s="380">
        <v>18318</v>
      </c>
      <c r="BF313" s="380">
        <v>17159</v>
      </c>
      <c r="BG313" s="380">
        <v>14463</v>
      </c>
      <c r="BH313" s="380">
        <v>14463</v>
      </c>
      <c r="BI313" s="380">
        <v>0</v>
      </c>
      <c r="BJ313" s="380">
        <v>0</v>
      </c>
      <c r="BK313" s="380">
        <v>64403</v>
      </c>
      <c r="BL313" s="381">
        <v>11448</v>
      </c>
      <c r="BM313" s="380">
        <v>3816</v>
      </c>
      <c r="BN313" s="380">
        <v>3816</v>
      </c>
      <c r="BO313" s="380">
        <v>3816</v>
      </c>
      <c r="BP313" s="380">
        <v>0</v>
      </c>
      <c r="BQ313" s="380">
        <v>0</v>
      </c>
      <c r="BR313" s="380">
        <v>0</v>
      </c>
      <c r="BS313" s="380">
        <v>11448</v>
      </c>
      <c r="BT313" s="379">
        <v>59369</v>
      </c>
      <c r="BU313" s="380">
        <v>15166</v>
      </c>
      <c r="BV313" s="380">
        <v>15166</v>
      </c>
      <c r="BW313" s="380">
        <v>15166</v>
      </c>
      <c r="BX313" s="380">
        <v>13871</v>
      </c>
      <c r="BY313" s="380">
        <v>0</v>
      </c>
      <c r="BZ313" s="380">
        <v>0</v>
      </c>
      <c r="CA313" s="380">
        <v>59369</v>
      </c>
      <c r="CB313" s="381">
        <v>16920.867817916998</v>
      </c>
      <c r="CC313" s="380">
        <v>10198</v>
      </c>
      <c r="CD313" s="380">
        <v>6723</v>
      </c>
      <c r="CE313" s="380">
        <v>0</v>
      </c>
      <c r="CF313" s="380">
        <v>0</v>
      </c>
      <c r="CG313" s="380">
        <v>0</v>
      </c>
      <c r="CH313" s="380">
        <v>0</v>
      </c>
      <c r="CI313" s="380">
        <v>16920.867817916998</v>
      </c>
      <c r="CK313" s="383"/>
      <c r="CL313" s="383"/>
      <c r="CM313" s="383"/>
      <c r="CN313" s="383"/>
      <c r="CO313" s="383"/>
      <c r="CP313" s="383"/>
      <c r="CQ313" s="383"/>
      <c r="CR313" s="383"/>
      <c r="CS313" s="383"/>
      <c r="CT313" s="383"/>
      <c r="CU313" s="383"/>
      <c r="CV313" s="383"/>
      <c r="CW313" s="383"/>
      <c r="CX313" s="383"/>
      <c r="CY313" s="383"/>
      <c r="CZ313" s="383"/>
      <c r="DA313" s="383"/>
      <c r="DB313" s="383"/>
      <c r="DC313" s="383"/>
      <c r="DD313" s="383"/>
      <c r="DE313" s="383"/>
      <c r="DF313" s="383"/>
      <c r="DG313" s="383"/>
      <c r="DH313" s="383"/>
      <c r="DI313" s="383"/>
      <c r="DJ313" s="383"/>
      <c r="DK313" s="383"/>
      <c r="DL313" s="383"/>
      <c r="DM313" s="383"/>
      <c r="DN313" s="383"/>
      <c r="DO313" s="383"/>
      <c r="DP313" s="383"/>
      <c r="DQ313" s="383"/>
      <c r="DR313" s="383"/>
      <c r="DS313" s="383"/>
      <c r="DT313" s="383"/>
      <c r="DU313" s="383"/>
      <c r="DV313" s="383"/>
      <c r="DW313" s="383"/>
      <c r="DX313" s="383"/>
      <c r="DY313" s="383"/>
      <c r="DZ313" s="383"/>
      <c r="EA313" s="383"/>
      <c r="EB313" s="383"/>
      <c r="EC313" s="383"/>
      <c r="ED313" s="383"/>
      <c r="EE313" s="383"/>
      <c r="EF313" s="383"/>
      <c r="EG313" s="383"/>
      <c r="EH313" s="383"/>
      <c r="EI313" s="383"/>
      <c r="EJ313" s="383"/>
      <c r="EK313" s="383"/>
      <c r="EL313" s="383"/>
      <c r="EM313" s="383"/>
      <c r="EN313" s="383"/>
      <c r="EO313" s="383"/>
      <c r="EP313" s="383"/>
      <c r="EQ313" s="383"/>
      <c r="ER313" s="383"/>
      <c r="ES313" s="383"/>
      <c r="ET313" s="383"/>
      <c r="EU313" s="383"/>
      <c r="EV313" s="383"/>
      <c r="EW313" s="383"/>
      <c r="EX313" s="383"/>
      <c r="EY313" s="383"/>
      <c r="EZ313" s="383"/>
      <c r="FA313" s="383"/>
      <c r="FB313" s="383"/>
      <c r="FC313" s="383"/>
      <c r="FD313" s="383"/>
      <c r="FE313" s="383"/>
      <c r="FF313" s="383"/>
      <c r="FG313" s="383"/>
      <c r="FH313" s="383"/>
      <c r="FI313" s="383"/>
      <c r="FJ313" s="383"/>
      <c r="FK313" s="383"/>
      <c r="FL313" s="383"/>
      <c r="FM313" s="383"/>
      <c r="FN313" s="383"/>
      <c r="FO313" s="383"/>
      <c r="FP313" s="383"/>
      <c r="FQ313" s="383"/>
      <c r="FR313" s="383"/>
      <c r="FS313" s="383"/>
      <c r="FT313" s="383"/>
      <c r="FU313" s="383"/>
      <c r="FV313" s="383"/>
      <c r="FW313" s="383"/>
      <c r="FX313" s="383"/>
      <c r="FY313" s="383"/>
      <c r="FZ313" s="383"/>
      <c r="GA313" s="383"/>
      <c r="GB313" s="383"/>
      <c r="GC313" s="383"/>
      <c r="GD313" s="383"/>
      <c r="GE313" s="383"/>
      <c r="GF313" s="383"/>
      <c r="GG313" s="383"/>
      <c r="GH313" s="383"/>
      <c r="GI313" s="383"/>
      <c r="GJ313" s="383"/>
      <c r="GK313" s="383"/>
      <c r="GL313" s="383"/>
      <c r="GM313" s="383"/>
      <c r="GN313" s="383"/>
      <c r="GO313" s="383"/>
      <c r="GP313" s="383"/>
      <c r="GQ313" s="383"/>
      <c r="GR313" s="383"/>
      <c r="GS313" s="383"/>
      <c r="GT313" s="383"/>
      <c r="GU313" s="383"/>
      <c r="GV313" s="383"/>
      <c r="GW313" s="383"/>
      <c r="GX313" s="383"/>
      <c r="GY313" s="383"/>
      <c r="GZ313" s="383"/>
      <c r="HA313" s="383"/>
      <c r="HB313" s="383"/>
      <c r="HC313" s="383"/>
      <c r="HD313" s="383"/>
      <c r="HE313" s="383"/>
      <c r="HF313" s="383"/>
      <c r="HG313" s="383"/>
      <c r="HH313" s="383"/>
      <c r="HI313" s="383"/>
      <c r="HJ313" s="383"/>
      <c r="HK313" s="383"/>
      <c r="HL313" s="383"/>
      <c r="HM313" s="383"/>
      <c r="HN313" s="383"/>
      <c r="HO313" s="383"/>
      <c r="HP313" s="383"/>
      <c r="HQ313" s="383"/>
      <c r="HR313" s="383"/>
      <c r="HS313" s="383"/>
      <c r="HT313" s="383"/>
      <c r="HU313" s="383"/>
      <c r="HV313" s="383"/>
      <c r="HW313" s="383"/>
      <c r="HX313" s="383"/>
      <c r="HY313" s="383"/>
      <c r="HZ313" s="383"/>
      <c r="IA313" s="383"/>
      <c r="IB313" s="383"/>
      <c r="IC313" s="383"/>
      <c r="ID313" s="383"/>
      <c r="IE313" s="383"/>
      <c r="IF313" s="383"/>
      <c r="IG313" s="383"/>
      <c r="IH313" s="383"/>
      <c r="II313" s="383"/>
      <c r="IJ313" s="383"/>
      <c r="IK313" s="383"/>
      <c r="IL313" s="383"/>
      <c r="IM313" s="383"/>
      <c r="IN313" s="383"/>
      <c r="IO313" s="383"/>
      <c r="IP313" s="383"/>
      <c r="IQ313" s="383"/>
      <c r="IR313" s="383"/>
      <c r="IS313" s="383"/>
      <c r="IT313" s="383"/>
      <c r="IU313" s="383"/>
      <c r="IV313" s="383"/>
      <c r="IW313" s="383"/>
      <c r="IX313" s="383"/>
      <c r="IY313" s="383"/>
      <c r="IZ313" s="383"/>
      <c r="JA313" s="383"/>
      <c r="JB313" s="383"/>
      <c r="JC313" s="383"/>
      <c r="JD313" s="383"/>
      <c r="JE313" s="383"/>
      <c r="JF313" s="383"/>
      <c r="JG313" s="383"/>
      <c r="JH313" s="383"/>
      <c r="JI313" s="383"/>
      <c r="JJ313" s="383"/>
      <c r="JK313" s="383"/>
      <c r="JL313" s="383"/>
      <c r="JM313" s="383"/>
      <c r="JN313" s="383"/>
      <c r="JO313" s="383"/>
      <c r="JP313" s="383"/>
      <c r="JQ313" s="383"/>
      <c r="JR313" s="383"/>
      <c r="JS313" s="383"/>
      <c r="JT313" s="383"/>
      <c r="JU313" s="383"/>
      <c r="JV313" s="383"/>
      <c r="JW313" s="383"/>
      <c r="JX313" s="383"/>
      <c r="JY313" s="383"/>
      <c r="JZ313" s="383"/>
      <c r="KA313" s="383"/>
      <c r="KB313" s="383"/>
      <c r="KC313" s="383"/>
      <c r="KD313" s="383"/>
      <c r="KE313" s="383"/>
      <c r="KF313" s="383"/>
      <c r="KG313" s="383"/>
      <c r="KH313" s="383"/>
      <c r="KI313" s="383"/>
      <c r="KJ313" s="383"/>
      <c r="KK313" s="383"/>
      <c r="KL313" s="383"/>
      <c r="KM313" s="383"/>
      <c r="KN313" s="383"/>
      <c r="KO313" s="383"/>
      <c r="KP313" s="383"/>
      <c r="KQ313" s="383"/>
      <c r="KR313" s="383"/>
      <c r="KS313" s="383"/>
      <c r="KT313" s="383"/>
      <c r="KU313" s="383"/>
      <c r="KV313" s="383"/>
      <c r="KW313" s="383"/>
      <c r="KX313" s="383"/>
      <c r="KY313" s="383"/>
      <c r="KZ313" s="383"/>
      <c r="LA313" s="383"/>
      <c r="LB313" s="383"/>
      <c r="LC313" s="383"/>
      <c r="LD313" s="383"/>
      <c r="LE313" s="383"/>
      <c r="LF313" s="383"/>
      <c r="LG313" s="383"/>
      <c r="LH313" s="383"/>
      <c r="LI313" s="383"/>
      <c r="LJ313" s="383"/>
      <c r="LK313" s="383"/>
      <c r="LL313" s="383"/>
      <c r="LM313" s="383"/>
      <c r="LN313" s="383"/>
      <c r="LO313" s="383"/>
      <c r="LP313" s="383"/>
      <c r="LQ313" s="383"/>
      <c r="LR313" s="383"/>
      <c r="LS313" s="383"/>
      <c r="LT313" s="383"/>
      <c r="LU313" s="383"/>
      <c r="LV313" s="383"/>
      <c r="LW313" s="383"/>
      <c r="LX313" s="383"/>
      <c r="LY313" s="383"/>
      <c r="LZ313" s="383"/>
      <c r="MA313" s="383"/>
      <c r="MB313" s="383"/>
      <c r="MC313" s="383"/>
      <c r="MD313" s="383"/>
      <c r="ME313" s="383"/>
      <c r="MF313" s="383"/>
      <c r="MG313" s="383"/>
      <c r="MH313" s="383"/>
      <c r="MI313" s="383"/>
      <c r="MJ313" s="383"/>
      <c r="MK313" s="383"/>
      <c r="ML313" s="383"/>
      <c r="MM313" s="383"/>
      <c r="MN313" s="383"/>
      <c r="MO313" s="383"/>
      <c r="MP313" s="383"/>
      <c r="MQ313" s="383"/>
      <c r="MR313" s="383"/>
      <c r="MS313" s="383"/>
      <c r="MT313" s="383"/>
      <c r="MU313" s="383"/>
      <c r="MV313" s="383"/>
      <c r="MW313" s="383"/>
      <c r="MX313" s="383"/>
      <c r="MY313" s="383"/>
      <c r="MZ313" s="383"/>
      <c r="NA313" s="383"/>
      <c r="NB313" s="383"/>
      <c r="NC313" s="383"/>
      <c r="ND313" s="383"/>
      <c r="NE313" s="383"/>
      <c r="NF313" s="383"/>
      <c r="NG313" s="383"/>
      <c r="NH313" s="383"/>
      <c r="NI313" s="383"/>
      <c r="NJ313" s="383"/>
      <c r="NK313" s="383"/>
      <c r="NL313" s="383"/>
      <c r="NM313" s="383"/>
      <c r="NN313" s="383"/>
      <c r="NO313" s="383"/>
      <c r="NP313" s="383"/>
      <c r="NQ313" s="383"/>
      <c r="NR313" s="383"/>
      <c r="NS313" s="383"/>
      <c r="NT313" s="383"/>
      <c r="NU313" s="383"/>
      <c r="NV313" s="383"/>
      <c r="NW313" s="383"/>
      <c r="NX313" s="383"/>
      <c r="NY313" s="383"/>
      <c r="NZ313" s="383"/>
      <c r="OA313" s="383"/>
      <c r="OB313" s="383"/>
      <c r="OC313" s="383"/>
      <c r="OD313" s="383"/>
      <c r="OE313" s="383"/>
      <c r="OF313" s="383"/>
      <c r="OG313" s="383"/>
      <c r="OH313" s="383"/>
      <c r="OI313" s="383"/>
      <c r="OJ313" s="383"/>
      <c r="OK313" s="383"/>
      <c r="OL313" s="383"/>
      <c r="OM313" s="383"/>
      <c r="ON313" s="383"/>
      <c r="OO313" s="383"/>
      <c r="OP313" s="383"/>
      <c r="OQ313" s="383"/>
      <c r="OR313" s="383"/>
      <c r="OS313" s="383"/>
      <c r="OT313" s="383"/>
      <c r="OU313" s="383"/>
      <c r="OV313" s="383"/>
      <c r="OW313" s="383"/>
      <c r="OX313" s="383"/>
      <c r="OY313" s="383"/>
      <c r="OZ313" s="383"/>
      <c r="PA313" s="383"/>
      <c r="PB313" s="383"/>
      <c r="PC313" s="383"/>
      <c r="PD313" s="383"/>
      <c r="PE313" s="383"/>
      <c r="PF313" s="383"/>
      <c r="PG313" s="383"/>
      <c r="PH313" s="383"/>
      <c r="PI313" s="383"/>
      <c r="PJ313" s="383"/>
      <c r="PK313" s="383"/>
      <c r="PL313" s="383"/>
      <c r="PM313" s="383"/>
      <c r="PN313" s="383"/>
      <c r="PO313" s="383"/>
      <c r="PP313" s="383"/>
      <c r="PQ313" s="383"/>
      <c r="PR313" s="383"/>
      <c r="PS313" s="383"/>
      <c r="PT313" s="383"/>
      <c r="PU313" s="383"/>
      <c r="PV313" s="383"/>
      <c r="PW313" s="383"/>
      <c r="PX313" s="383"/>
      <c r="PY313" s="383"/>
      <c r="PZ313" s="383"/>
      <c r="QA313" s="383"/>
      <c r="QB313" s="383"/>
      <c r="QC313" s="383"/>
      <c r="QD313" s="383"/>
    </row>
    <row r="314" spans="1:446">
      <c r="A314" s="374">
        <v>98101</v>
      </c>
      <c r="B314" s="375" t="s">
        <v>663</v>
      </c>
      <c r="C314" s="381">
        <v>-2921844</v>
      </c>
      <c r="D314" s="380">
        <v>-1288494</v>
      </c>
      <c r="E314" s="380">
        <v>-1911203</v>
      </c>
      <c r="F314" s="380">
        <v>-1098078</v>
      </c>
      <c r="G314" s="380">
        <v>0</v>
      </c>
      <c r="H314" s="380">
        <v>0</v>
      </c>
      <c r="I314" s="380">
        <v>-7219619</v>
      </c>
      <c r="J314" s="446">
        <v>26255448</v>
      </c>
      <c r="K314" s="447">
        <v>30925893</v>
      </c>
      <c r="L314" s="447">
        <v>22440962</v>
      </c>
      <c r="M314" s="447">
        <v>21612434</v>
      </c>
      <c r="N314" s="447">
        <v>32257207</v>
      </c>
      <c r="O314" s="446">
        <v>2304295.6174830003</v>
      </c>
      <c r="P314" s="447">
        <v>1229487.8899999999</v>
      </c>
      <c r="Q314" s="447">
        <v>1074807.7274830004</v>
      </c>
      <c r="R314" s="448">
        <v>6.2899999999999998E-2</v>
      </c>
      <c r="S314" s="449">
        <v>1.1056391000000001E-3</v>
      </c>
      <c r="T314" s="450">
        <v>26255448</v>
      </c>
      <c r="U314" s="450">
        <v>19546707.313195549</v>
      </c>
      <c r="V314" s="451">
        <v>1.3432158971488528</v>
      </c>
      <c r="W314" s="451">
        <v>0.10581979340616332</v>
      </c>
      <c r="X314" s="379">
        <v>2709759</v>
      </c>
      <c r="Y314" s="380">
        <v>881640</v>
      </c>
      <c r="Z314" s="380">
        <v>881640</v>
      </c>
      <c r="AA314" s="380">
        <v>577918</v>
      </c>
      <c r="AB314" s="380">
        <v>368561</v>
      </c>
      <c r="AC314" s="380">
        <v>0</v>
      </c>
      <c r="AD314" s="380">
        <v>0</v>
      </c>
      <c r="AE314" s="380">
        <v>2709759</v>
      </c>
      <c r="AF314" s="381">
        <v>491610</v>
      </c>
      <c r="AG314" s="381">
        <v>491610</v>
      </c>
      <c r="AH314" s="381">
        <v>0</v>
      </c>
      <c r="AI314" s="381">
        <v>0</v>
      </c>
      <c r="AJ314" s="381">
        <v>0</v>
      </c>
      <c r="AK314" s="381">
        <v>0</v>
      </c>
      <c r="AL314" s="381">
        <v>0</v>
      </c>
      <c r="AM314" s="380">
        <v>491610</v>
      </c>
      <c r="AN314" s="379">
        <v>2102090</v>
      </c>
      <c r="AO314" s="380">
        <v>693662</v>
      </c>
      <c r="AP314" s="380">
        <v>693662</v>
      </c>
      <c r="AQ314" s="380">
        <v>357383</v>
      </c>
      <c r="AR314" s="380">
        <v>357383</v>
      </c>
      <c r="AS314" s="380">
        <v>0</v>
      </c>
      <c r="AT314" s="380">
        <v>0</v>
      </c>
      <c r="AU314" s="380">
        <v>2102090</v>
      </c>
      <c r="AV314" s="381">
        <v>11949473</v>
      </c>
      <c r="AW314" s="380">
        <v>4089132</v>
      </c>
      <c r="AX314" s="380">
        <v>2957331</v>
      </c>
      <c r="AY314" s="380">
        <v>2957331</v>
      </c>
      <c r="AZ314" s="380">
        <v>1945677</v>
      </c>
      <c r="BA314" s="380">
        <v>0</v>
      </c>
      <c r="BB314" s="380">
        <v>0</v>
      </c>
      <c r="BC314" s="380">
        <v>11949473</v>
      </c>
      <c r="BD314" s="379">
        <v>276516</v>
      </c>
      <c r="BE314" s="380">
        <v>78650</v>
      </c>
      <c r="BF314" s="380">
        <v>73672</v>
      </c>
      <c r="BG314" s="380">
        <v>62097</v>
      </c>
      <c r="BH314" s="380">
        <v>62097</v>
      </c>
      <c r="BI314" s="380">
        <v>0</v>
      </c>
      <c r="BJ314" s="380">
        <v>0</v>
      </c>
      <c r="BK314" s="380">
        <v>276516</v>
      </c>
      <c r="BL314" s="381">
        <v>49155</v>
      </c>
      <c r="BM314" s="380">
        <v>16385</v>
      </c>
      <c r="BN314" s="380">
        <v>16385</v>
      </c>
      <c r="BO314" s="380">
        <v>16385</v>
      </c>
      <c r="BP314" s="380">
        <v>0</v>
      </c>
      <c r="BQ314" s="380">
        <v>0</v>
      </c>
      <c r="BR314" s="380">
        <v>0</v>
      </c>
      <c r="BS314" s="380">
        <v>49155</v>
      </c>
      <c r="BT314" s="379">
        <v>254906</v>
      </c>
      <c r="BU314" s="380">
        <v>65116</v>
      </c>
      <c r="BV314" s="380">
        <v>65116</v>
      </c>
      <c r="BW314" s="380">
        <v>65116</v>
      </c>
      <c r="BX314" s="380">
        <v>59559</v>
      </c>
      <c r="BY314" s="380">
        <v>0</v>
      </c>
      <c r="BZ314" s="380">
        <v>0</v>
      </c>
      <c r="CA314" s="380">
        <v>254906</v>
      </c>
      <c r="CB314" s="381">
        <v>72651.534204609008</v>
      </c>
      <c r="CC314" s="380">
        <v>43784</v>
      </c>
      <c r="CD314" s="380">
        <v>28867</v>
      </c>
      <c r="CE314" s="380">
        <v>0</v>
      </c>
      <c r="CF314" s="380">
        <v>0</v>
      </c>
      <c r="CG314" s="380">
        <v>0</v>
      </c>
      <c r="CH314" s="380">
        <v>0</v>
      </c>
      <c r="CI314" s="380">
        <v>72651.534204609008</v>
      </c>
      <c r="CK314" s="383"/>
      <c r="CL314" s="383"/>
      <c r="CM314" s="383"/>
      <c r="CN314" s="383"/>
      <c r="CO314" s="383"/>
      <c r="CP314" s="383"/>
      <c r="CQ314" s="383"/>
      <c r="CR314" s="383"/>
      <c r="CS314" s="383"/>
      <c r="CT314" s="383"/>
      <c r="CU314" s="383"/>
      <c r="CV314" s="383"/>
      <c r="CW314" s="383"/>
      <c r="CX314" s="383"/>
      <c r="CY314" s="383"/>
      <c r="CZ314" s="383"/>
      <c r="DA314" s="383"/>
      <c r="DB314" s="383"/>
      <c r="DC314" s="383"/>
      <c r="DD314" s="383"/>
      <c r="DE314" s="383"/>
      <c r="DF314" s="383"/>
      <c r="DG314" s="383"/>
      <c r="DH314" s="383"/>
      <c r="DI314" s="383"/>
      <c r="DJ314" s="383"/>
      <c r="DK314" s="383"/>
      <c r="DL314" s="383"/>
      <c r="DM314" s="383"/>
      <c r="DN314" s="383"/>
      <c r="DO314" s="383"/>
      <c r="DP314" s="383"/>
      <c r="DQ314" s="383"/>
      <c r="DR314" s="383"/>
      <c r="DS314" s="383"/>
      <c r="DT314" s="383"/>
      <c r="DU314" s="383"/>
      <c r="DV314" s="383"/>
      <c r="DW314" s="383"/>
      <c r="DX314" s="383"/>
      <c r="DY314" s="383"/>
      <c r="DZ314" s="383"/>
      <c r="EA314" s="383"/>
      <c r="EB314" s="383"/>
      <c r="EC314" s="383"/>
      <c r="ED314" s="383"/>
      <c r="EE314" s="383"/>
      <c r="EF314" s="383"/>
      <c r="EG314" s="383"/>
      <c r="EH314" s="383"/>
      <c r="EI314" s="383"/>
      <c r="EJ314" s="383"/>
      <c r="EK314" s="383"/>
      <c r="EL314" s="383"/>
      <c r="EM314" s="383"/>
      <c r="EN314" s="383"/>
      <c r="EO314" s="383"/>
      <c r="EP314" s="383"/>
      <c r="EQ314" s="383"/>
      <c r="ER314" s="383"/>
      <c r="ES314" s="383"/>
      <c r="ET314" s="383"/>
      <c r="EU314" s="383"/>
      <c r="EV314" s="383"/>
      <c r="EW314" s="383"/>
      <c r="EX314" s="383"/>
      <c r="EY314" s="383"/>
      <c r="EZ314" s="383"/>
      <c r="FA314" s="383"/>
      <c r="FB314" s="383"/>
      <c r="FC314" s="383"/>
      <c r="FD314" s="383"/>
      <c r="FE314" s="383"/>
      <c r="FF314" s="383"/>
      <c r="FG314" s="383"/>
      <c r="FH314" s="383"/>
      <c r="FI314" s="383"/>
      <c r="FJ314" s="383"/>
      <c r="FK314" s="383"/>
      <c r="FL314" s="383"/>
      <c r="FM314" s="383"/>
      <c r="FN314" s="383"/>
      <c r="FO314" s="383"/>
      <c r="FP314" s="383"/>
      <c r="FQ314" s="383"/>
      <c r="FR314" s="383"/>
      <c r="FS314" s="383"/>
      <c r="FT314" s="383"/>
      <c r="FU314" s="383"/>
      <c r="FV314" s="383"/>
      <c r="FW314" s="383"/>
      <c r="FX314" s="383"/>
      <c r="FY314" s="383"/>
      <c r="FZ314" s="383"/>
      <c r="GA314" s="383"/>
      <c r="GB314" s="383"/>
      <c r="GC314" s="383"/>
      <c r="GD314" s="383"/>
      <c r="GE314" s="383"/>
      <c r="GF314" s="383"/>
      <c r="GG314" s="383"/>
      <c r="GH314" s="383"/>
      <c r="GI314" s="383"/>
      <c r="GJ314" s="383"/>
      <c r="GK314" s="383"/>
      <c r="GL314" s="383"/>
      <c r="GM314" s="383"/>
      <c r="GN314" s="383"/>
      <c r="GO314" s="383"/>
      <c r="GP314" s="383"/>
      <c r="GQ314" s="383"/>
      <c r="GR314" s="383"/>
      <c r="GS314" s="383"/>
      <c r="GT314" s="383"/>
      <c r="GU314" s="383"/>
      <c r="GV314" s="383"/>
      <c r="GW314" s="383"/>
      <c r="GX314" s="383"/>
      <c r="GY314" s="383"/>
      <c r="GZ314" s="383"/>
      <c r="HA314" s="383"/>
      <c r="HB314" s="383"/>
      <c r="HC314" s="383"/>
      <c r="HD314" s="383"/>
      <c r="HE314" s="383"/>
      <c r="HF314" s="383"/>
      <c r="HG314" s="383"/>
      <c r="HH314" s="383"/>
      <c r="HI314" s="383"/>
      <c r="HJ314" s="383"/>
      <c r="HK314" s="383"/>
      <c r="HL314" s="383"/>
      <c r="HM314" s="383"/>
      <c r="HN314" s="383"/>
      <c r="HO314" s="383"/>
      <c r="HP314" s="383"/>
      <c r="HQ314" s="383"/>
      <c r="HR314" s="383"/>
      <c r="HS314" s="383"/>
      <c r="HT314" s="383"/>
      <c r="HU314" s="383"/>
      <c r="HV314" s="383"/>
      <c r="HW314" s="383"/>
      <c r="HX314" s="383"/>
      <c r="HY314" s="383"/>
      <c r="HZ314" s="383"/>
      <c r="IA314" s="383"/>
      <c r="IB314" s="383"/>
      <c r="IC314" s="383"/>
      <c r="ID314" s="383"/>
      <c r="IE314" s="383"/>
      <c r="IF314" s="383"/>
      <c r="IG314" s="383"/>
      <c r="IH314" s="383"/>
      <c r="II314" s="383"/>
      <c r="IJ314" s="383"/>
      <c r="IK314" s="383"/>
      <c r="IL314" s="383"/>
      <c r="IM314" s="383"/>
      <c r="IN314" s="383"/>
      <c r="IO314" s="383"/>
      <c r="IP314" s="383"/>
      <c r="IQ314" s="383"/>
      <c r="IR314" s="383"/>
      <c r="IS314" s="383"/>
      <c r="IT314" s="383"/>
      <c r="IU314" s="383"/>
      <c r="IV314" s="383"/>
      <c r="IW314" s="383"/>
      <c r="IX314" s="383"/>
      <c r="IY314" s="383"/>
      <c r="IZ314" s="383"/>
      <c r="JA314" s="383"/>
      <c r="JB314" s="383"/>
      <c r="JC314" s="383"/>
      <c r="JD314" s="383"/>
      <c r="JE314" s="383"/>
      <c r="JF314" s="383"/>
      <c r="JG314" s="383"/>
      <c r="JH314" s="383"/>
      <c r="JI314" s="383"/>
      <c r="JJ314" s="383"/>
      <c r="JK314" s="383"/>
      <c r="JL314" s="383"/>
      <c r="JM314" s="383"/>
      <c r="JN314" s="383"/>
      <c r="JO314" s="383"/>
      <c r="JP314" s="383"/>
      <c r="JQ314" s="383"/>
      <c r="JR314" s="383"/>
      <c r="JS314" s="383"/>
      <c r="JT314" s="383"/>
      <c r="JU314" s="383"/>
      <c r="JV314" s="383"/>
      <c r="JW314" s="383"/>
      <c r="JX314" s="383"/>
      <c r="JY314" s="383"/>
      <c r="JZ314" s="383"/>
      <c r="KA314" s="383"/>
      <c r="KB314" s="383"/>
      <c r="KC314" s="383"/>
      <c r="KD314" s="383"/>
      <c r="KE314" s="383"/>
      <c r="KF314" s="383"/>
      <c r="KG314" s="383"/>
      <c r="KH314" s="383"/>
      <c r="KI314" s="383"/>
      <c r="KJ314" s="383"/>
      <c r="KK314" s="383"/>
      <c r="KL314" s="383"/>
      <c r="KM314" s="383"/>
      <c r="KN314" s="383"/>
      <c r="KO314" s="383"/>
      <c r="KP314" s="383"/>
      <c r="KQ314" s="383"/>
      <c r="KR314" s="383"/>
      <c r="KS314" s="383"/>
      <c r="KT314" s="383"/>
      <c r="KU314" s="383"/>
      <c r="KV314" s="383"/>
      <c r="KW314" s="383"/>
      <c r="KX314" s="383"/>
      <c r="KY314" s="383"/>
      <c r="KZ314" s="383"/>
      <c r="LA314" s="383"/>
      <c r="LB314" s="383"/>
      <c r="LC314" s="383"/>
      <c r="LD314" s="383"/>
      <c r="LE314" s="383"/>
      <c r="LF314" s="383"/>
      <c r="LG314" s="383"/>
      <c r="LH314" s="383"/>
      <c r="LI314" s="383"/>
      <c r="LJ314" s="383"/>
      <c r="LK314" s="383"/>
      <c r="LL314" s="383"/>
      <c r="LM314" s="383"/>
      <c r="LN314" s="383"/>
      <c r="LO314" s="383"/>
      <c r="LP314" s="383"/>
      <c r="LQ314" s="383"/>
      <c r="LR314" s="383"/>
      <c r="LS314" s="383"/>
      <c r="LT314" s="383"/>
      <c r="LU314" s="383"/>
      <c r="LV314" s="383"/>
      <c r="LW314" s="383"/>
      <c r="LX314" s="383"/>
      <c r="LY314" s="383"/>
      <c r="LZ314" s="383"/>
      <c r="MA314" s="383"/>
      <c r="MB314" s="383"/>
      <c r="MC314" s="383"/>
      <c r="MD314" s="383"/>
      <c r="ME314" s="383"/>
      <c r="MF314" s="383"/>
      <c r="MG314" s="383"/>
      <c r="MH314" s="383"/>
      <c r="MI314" s="383"/>
      <c r="MJ314" s="383"/>
      <c r="MK314" s="383"/>
      <c r="ML314" s="383"/>
      <c r="MM314" s="383"/>
      <c r="MN314" s="383"/>
      <c r="MO314" s="383"/>
      <c r="MP314" s="383"/>
      <c r="MQ314" s="383"/>
      <c r="MR314" s="383"/>
      <c r="MS314" s="383"/>
      <c r="MT314" s="383"/>
      <c r="MU314" s="383"/>
      <c r="MV314" s="383"/>
      <c r="MW314" s="383"/>
      <c r="MX314" s="383"/>
      <c r="MY314" s="383"/>
      <c r="MZ314" s="383"/>
      <c r="NA314" s="383"/>
      <c r="NB314" s="383"/>
      <c r="NC314" s="383"/>
      <c r="ND314" s="383"/>
      <c r="NE314" s="383"/>
      <c r="NF314" s="383"/>
      <c r="NG314" s="383"/>
      <c r="NH314" s="383"/>
      <c r="NI314" s="383"/>
      <c r="NJ314" s="383"/>
      <c r="NK314" s="383"/>
      <c r="NL314" s="383"/>
      <c r="NM314" s="383"/>
      <c r="NN314" s="383"/>
      <c r="NO314" s="383"/>
      <c r="NP314" s="383"/>
      <c r="NQ314" s="383"/>
      <c r="NR314" s="383"/>
      <c r="NS314" s="383"/>
      <c r="NT314" s="383"/>
      <c r="NU314" s="383"/>
      <c r="NV314" s="383"/>
      <c r="NW314" s="383"/>
      <c r="NX314" s="383"/>
      <c r="NY314" s="383"/>
      <c r="NZ314" s="383"/>
      <c r="OA314" s="383"/>
      <c r="OB314" s="383"/>
      <c r="OC314" s="383"/>
      <c r="OD314" s="383"/>
      <c r="OE314" s="383"/>
      <c r="OF314" s="383"/>
      <c r="OG314" s="383"/>
      <c r="OH314" s="383"/>
      <c r="OI314" s="383"/>
      <c r="OJ314" s="383"/>
      <c r="OK314" s="383"/>
      <c r="OL314" s="383"/>
      <c r="OM314" s="383"/>
      <c r="ON314" s="383"/>
      <c r="OO314" s="383"/>
      <c r="OP314" s="383"/>
      <c r="OQ314" s="383"/>
      <c r="OR314" s="383"/>
      <c r="OS314" s="383"/>
      <c r="OT314" s="383"/>
      <c r="OU314" s="383"/>
      <c r="OV314" s="383"/>
      <c r="OW314" s="383"/>
      <c r="OX314" s="383"/>
      <c r="OY314" s="383"/>
      <c r="OZ314" s="383"/>
      <c r="PA314" s="383"/>
      <c r="PB314" s="383"/>
      <c r="PC314" s="383"/>
      <c r="PD314" s="383"/>
      <c r="PE314" s="383"/>
      <c r="PF314" s="383"/>
      <c r="PG314" s="383"/>
      <c r="PH314" s="383"/>
      <c r="PI314" s="383"/>
      <c r="PJ314" s="383"/>
      <c r="PK314" s="383"/>
      <c r="PL314" s="383"/>
      <c r="PM314" s="383"/>
      <c r="PN314" s="383"/>
      <c r="PO314" s="383"/>
      <c r="PP314" s="383"/>
      <c r="PQ314" s="383"/>
      <c r="PR314" s="383"/>
      <c r="PS314" s="383"/>
      <c r="PT314" s="383"/>
      <c r="PU314" s="383"/>
      <c r="PV314" s="383"/>
      <c r="PW314" s="383"/>
      <c r="PX314" s="383"/>
      <c r="PY314" s="383"/>
      <c r="PZ314" s="383"/>
      <c r="QA314" s="383"/>
      <c r="QB314" s="383"/>
      <c r="QC314" s="383"/>
      <c r="QD314" s="383"/>
    </row>
    <row r="315" spans="1:446">
      <c r="A315" s="374">
        <v>98103</v>
      </c>
      <c r="B315" s="423" t="s">
        <v>664</v>
      </c>
      <c r="C315" s="379">
        <v>-540259</v>
      </c>
      <c r="D315" s="380">
        <v>-240622</v>
      </c>
      <c r="E315" s="380">
        <v>-332178</v>
      </c>
      <c r="F315" s="380">
        <v>-281725</v>
      </c>
      <c r="G315" s="380">
        <v>0</v>
      </c>
      <c r="H315" s="380">
        <v>0</v>
      </c>
      <c r="I315" s="380">
        <v>-1394784</v>
      </c>
      <c r="J315" s="446">
        <v>4730171</v>
      </c>
      <c r="K315" s="447">
        <v>5571596</v>
      </c>
      <c r="L315" s="447">
        <v>4042955</v>
      </c>
      <c r="M315" s="447">
        <v>3893687</v>
      </c>
      <c r="N315" s="447">
        <v>5811446</v>
      </c>
      <c r="O315" s="446">
        <v>415140.98089499999</v>
      </c>
      <c r="P315" s="447">
        <v>252076.31</v>
      </c>
      <c r="Q315" s="447">
        <v>163064.67089499999</v>
      </c>
      <c r="R315" s="448">
        <v>6.2899999999999998E-2</v>
      </c>
      <c r="S315" s="449">
        <v>1.9919149999999999E-4</v>
      </c>
      <c r="T315" s="450">
        <v>4730171</v>
      </c>
      <c r="U315" s="450">
        <v>4007572.4960254375</v>
      </c>
      <c r="V315" s="451">
        <v>1.1803082800601135</v>
      </c>
      <c r="W315" s="451">
        <v>0.10581979340616332</v>
      </c>
      <c r="X315" s="379">
        <v>487499</v>
      </c>
      <c r="Y315" s="380">
        <v>172358</v>
      </c>
      <c r="Z315" s="380">
        <v>172358</v>
      </c>
      <c r="AA315" s="380">
        <v>138270</v>
      </c>
      <c r="AB315" s="380">
        <v>4513</v>
      </c>
      <c r="AC315" s="380">
        <v>0</v>
      </c>
      <c r="AD315" s="380">
        <v>0</v>
      </c>
      <c r="AE315" s="380">
        <v>487499</v>
      </c>
      <c r="AF315" s="381">
        <v>181978</v>
      </c>
      <c r="AG315" s="381">
        <v>115951</v>
      </c>
      <c r="AH315" s="381">
        <v>22009</v>
      </c>
      <c r="AI315" s="381">
        <v>22009</v>
      </c>
      <c r="AJ315" s="381">
        <v>22009</v>
      </c>
      <c r="AK315" s="381">
        <v>0</v>
      </c>
      <c r="AL315" s="381">
        <v>0</v>
      </c>
      <c r="AM315" s="380">
        <v>181978</v>
      </c>
      <c r="AN315" s="379">
        <v>378712</v>
      </c>
      <c r="AO315" s="380">
        <v>124970</v>
      </c>
      <c r="AP315" s="380">
        <v>124970</v>
      </c>
      <c r="AQ315" s="380">
        <v>64386</v>
      </c>
      <c r="AR315" s="380">
        <v>64386</v>
      </c>
      <c r="AS315" s="380">
        <v>0</v>
      </c>
      <c r="AT315" s="380">
        <v>0</v>
      </c>
      <c r="AU315" s="380">
        <v>378712</v>
      </c>
      <c r="AV315" s="381">
        <v>2152812</v>
      </c>
      <c r="AW315" s="380">
        <v>736696</v>
      </c>
      <c r="AX315" s="380">
        <v>532792</v>
      </c>
      <c r="AY315" s="380">
        <v>532792</v>
      </c>
      <c r="AZ315" s="380">
        <v>350532</v>
      </c>
      <c r="BA315" s="380">
        <v>0</v>
      </c>
      <c r="BB315" s="380">
        <v>0</v>
      </c>
      <c r="BC315" s="380">
        <v>2152812</v>
      </c>
      <c r="BD315" s="379">
        <v>49817</v>
      </c>
      <c r="BE315" s="380">
        <v>14170</v>
      </c>
      <c r="BF315" s="380">
        <v>13273</v>
      </c>
      <c r="BG315" s="380">
        <v>11187</v>
      </c>
      <c r="BH315" s="380">
        <v>11187</v>
      </c>
      <c r="BI315" s="380">
        <v>0</v>
      </c>
      <c r="BJ315" s="380">
        <v>0</v>
      </c>
      <c r="BK315" s="380">
        <v>49817</v>
      </c>
      <c r="BL315" s="381">
        <v>8856</v>
      </c>
      <c r="BM315" s="380">
        <v>2952</v>
      </c>
      <c r="BN315" s="380">
        <v>2952</v>
      </c>
      <c r="BO315" s="380">
        <v>2952</v>
      </c>
      <c r="BP315" s="380">
        <v>0</v>
      </c>
      <c r="BQ315" s="380">
        <v>0</v>
      </c>
      <c r="BR315" s="380">
        <v>0</v>
      </c>
      <c r="BS315" s="380">
        <v>8856</v>
      </c>
      <c r="BT315" s="379">
        <v>45924</v>
      </c>
      <c r="BU315" s="380">
        <v>11731</v>
      </c>
      <c r="BV315" s="380">
        <v>11731</v>
      </c>
      <c r="BW315" s="380">
        <v>11731</v>
      </c>
      <c r="BX315" s="380">
        <v>10730</v>
      </c>
      <c r="BY315" s="380">
        <v>0</v>
      </c>
      <c r="BZ315" s="380">
        <v>0</v>
      </c>
      <c r="CA315" s="380">
        <v>45924</v>
      </c>
      <c r="CB315" s="381">
        <v>13088.871473084999</v>
      </c>
      <c r="CC315" s="380">
        <v>7888</v>
      </c>
      <c r="CD315" s="380">
        <v>5201</v>
      </c>
      <c r="CE315" s="380">
        <v>0</v>
      </c>
      <c r="CF315" s="380">
        <v>0</v>
      </c>
      <c r="CG315" s="380">
        <v>0</v>
      </c>
      <c r="CH315" s="380">
        <v>0</v>
      </c>
      <c r="CI315" s="380">
        <v>13088.871473084999</v>
      </c>
      <c r="CK315" s="383"/>
      <c r="CL315" s="383"/>
      <c r="CM315" s="383"/>
      <c r="CN315" s="383"/>
      <c r="CO315" s="383"/>
      <c r="CP315" s="383"/>
      <c r="CQ315" s="383"/>
      <c r="CR315" s="383"/>
      <c r="CS315" s="383"/>
      <c r="CT315" s="383"/>
      <c r="CU315" s="383"/>
      <c r="CV315" s="383"/>
      <c r="CW315" s="383"/>
      <c r="CX315" s="383"/>
      <c r="CY315" s="383"/>
      <c r="CZ315" s="383"/>
      <c r="DA315" s="383"/>
      <c r="DB315" s="383"/>
      <c r="DC315" s="383"/>
      <c r="DD315" s="383"/>
      <c r="DE315" s="383"/>
      <c r="DF315" s="383"/>
      <c r="DG315" s="383"/>
      <c r="DH315" s="383"/>
      <c r="DI315" s="383"/>
      <c r="DJ315" s="383"/>
      <c r="DK315" s="383"/>
      <c r="DL315" s="383"/>
      <c r="DM315" s="383"/>
      <c r="DN315" s="383"/>
      <c r="DO315" s="383"/>
      <c r="DP315" s="383"/>
      <c r="DQ315" s="383"/>
      <c r="DR315" s="383"/>
      <c r="DS315" s="383"/>
      <c r="DT315" s="383"/>
      <c r="DU315" s="383"/>
      <c r="DV315" s="383"/>
      <c r="DW315" s="383"/>
      <c r="DX315" s="383"/>
      <c r="DY315" s="383"/>
      <c r="DZ315" s="383"/>
      <c r="EA315" s="383"/>
      <c r="EB315" s="383"/>
      <c r="EC315" s="383"/>
      <c r="ED315" s="383"/>
      <c r="EE315" s="383"/>
      <c r="EF315" s="383"/>
      <c r="EG315" s="383"/>
      <c r="EH315" s="383"/>
      <c r="EI315" s="383"/>
      <c r="EJ315" s="383"/>
      <c r="EK315" s="383"/>
      <c r="EL315" s="383"/>
      <c r="EM315" s="383"/>
      <c r="EN315" s="383"/>
      <c r="EO315" s="383"/>
      <c r="EP315" s="383"/>
      <c r="EQ315" s="383"/>
      <c r="ER315" s="383"/>
      <c r="ES315" s="383"/>
      <c r="ET315" s="383"/>
      <c r="EU315" s="383"/>
      <c r="EV315" s="383"/>
      <c r="EW315" s="383"/>
      <c r="EX315" s="383"/>
      <c r="EY315" s="383"/>
      <c r="EZ315" s="383"/>
      <c r="FA315" s="383"/>
      <c r="FB315" s="383"/>
      <c r="FC315" s="383"/>
      <c r="FD315" s="383"/>
      <c r="FE315" s="383"/>
      <c r="FF315" s="383"/>
      <c r="FG315" s="383"/>
      <c r="FH315" s="383"/>
      <c r="FI315" s="383"/>
      <c r="FJ315" s="383"/>
      <c r="FK315" s="383"/>
      <c r="FL315" s="383"/>
      <c r="FM315" s="383"/>
      <c r="FN315" s="383"/>
      <c r="FO315" s="383"/>
      <c r="FP315" s="383"/>
      <c r="FQ315" s="383"/>
      <c r="FR315" s="383"/>
      <c r="FS315" s="383"/>
      <c r="FT315" s="383"/>
      <c r="FU315" s="383"/>
      <c r="FV315" s="383"/>
      <c r="FW315" s="383"/>
      <c r="FX315" s="383"/>
      <c r="FY315" s="383"/>
      <c r="FZ315" s="383"/>
      <c r="GA315" s="383"/>
      <c r="GB315" s="383"/>
      <c r="GC315" s="383"/>
      <c r="GD315" s="383"/>
      <c r="GE315" s="383"/>
      <c r="GF315" s="383"/>
      <c r="GG315" s="383"/>
      <c r="GH315" s="383"/>
      <c r="GI315" s="383"/>
      <c r="GJ315" s="383"/>
      <c r="GK315" s="383"/>
      <c r="GL315" s="383"/>
      <c r="GM315" s="383"/>
      <c r="GN315" s="383"/>
      <c r="GO315" s="383"/>
      <c r="GP315" s="383"/>
      <c r="GQ315" s="383"/>
      <c r="GR315" s="383"/>
      <c r="GS315" s="383"/>
      <c r="GT315" s="383"/>
      <c r="GU315" s="383"/>
      <c r="GV315" s="383"/>
      <c r="GW315" s="383"/>
      <c r="GX315" s="383"/>
      <c r="GY315" s="383"/>
      <c r="GZ315" s="383"/>
      <c r="HA315" s="383"/>
      <c r="HB315" s="383"/>
      <c r="HC315" s="383"/>
      <c r="HD315" s="383"/>
      <c r="HE315" s="383"/>
      <c r="HF315" s="383"/>
      <c r="HG315" s="383"/>
      <c r="HH315" s="383"/>
      <c r="HI315" s="383"/>
      <c r="HJ315" s="383"/>
      <c r="HK315" s="383"/>
      <c r="HL315" s="383"/>
      <c r="HM315" s="383"/>
      <c r="HN315" s="383"/>
      <c r="HO315" s="383"/>
      <c r="HP315" s="383"/>
      <c r="HQ315" s="383"/>
      <c r="HR315" s="383"/>
      <c r="HS315" s="383"/>
      <c r="HT315" s="383"/>
      <c r="HU315" s="383"/>
      <c r="HV315" s="383"/>
      <c r="HW315" s="383"/>
      <c r="HX315" s="383"/>
      <c r="HY315" s="383"/>
      <c r="HZ315" s="383"/>
      <c r="IA315" s="383"/>
      <c r="IB315" s="383"/>
      <c r="IC315" s="383"/>
      <c r="ID315" s="383"/>
      <c r="IE315" s="383"/>
      <c r="IF315" s="383"/>
      <c r="IG315" s="383"/>
      <c r="IH315" s="383"/>
      <c r="II315" s="383"/>
      <c r="IJ315" s="383"/>
      <c r="IK315" s="383"/>
      <c r="IL315" s="383"/>
      <c r="IM315" s="383"/>
      <c r="IN315" s="383"/>
      <c r="IO315" s="383"/>
      <c r="IP315" s="383"/>
      <c r="IQ315" s="383"/>
      <c r="IR315" s="383"/>
      <c r="IS315" s="383"/>
      <c r="IT315" s="383"/>
      <c r="IU315" s="383"/>
      <c r="IV315" s="383"/>
      <c r="IW315" s="383"/>
      <c r="IX315" s="383"/>
      <c r="IY315" s="383"/>
      <c r="IZ315" s="383"/>
      <c r="JA315" s="383"/>
      <c r="JB315" s="383"/>
      <c r="JC315" s="383"/>
      <c r="JD315" s="383"/>
      <c r="JE315" s="383"/>
      <c r="JF315" s="383"/>
      <c r="JG315" s="383"/>
      <c r="JH315" s="383"/>
      <c r="JI315" s="383"/>
      <c r="JJ315" s="383"/>
      <c r="JK315" s="383"/>
      <c r="JL315" s="383"/>
      <c r="JM315" s="383"/>
      <c r="JN315" s="383"/>
      <c r="JO315" s="383"/>
      <c r="JP315" s="383"/>
      <c r="JQ315" s="383"/>
      <c r="JR315" s="383"/>
      <c r="JS315" s="383"/>
      <c r="JT315" s="383"/>
      <c r="JU315" s="383"/>
      <c r="JV315" s="383"/>
      <c r="JW315" s="383"/>
      <c r="JX315" s="383"/>
      <c r="JY315" s="383"/>
      <c r="JZ315" s="383"/>
      <c r="KA315" s="383"/>
      <c r="KB315" s="383"/>
      <c r="KC315" s="383"/>
      <c r="KD315" s="383"/>
      <c r="KE315" s="383"/>
      <c r="KF315" s="383"/>
      <c r="KG315" s="383"/>
      <c r="KH315" s="383"/>
      <c r="KI315" s="383"/>
      <c r="KJ315" s="383"/>
      <c r="KK315" s="383"/>
      <c r="KL315" s="383"/>
      <c r="KM315" s="383"/>
      <c r="KN315" s="383"/>
      <c r="KO315" s="383"/>
      <c r="KP315" s="383"/>
      <c r="KQ315" s="383"/>
      <c r="KR315" s="383"/>
      <c r="KS315" s="383"/>
      <c r="KT315" s="383"/>
      <c r="KU315" s="383"/>
      <c r="KV315" s="383"/>
      <c r="KW315" s="383"/>
      <c r="KX315" s="383"/>
      <c r="KY315" s="383"/>
      <c r="KZ315" s="383"/>
      <c r="LA315" s="383"/>
      <c r="LB315" s="383"/>
      <c r="LC315" s="383"/>
      <c r="LD315" s="383"/>
      <c r="LE315" s="383"/>
      <c r="LF315" s="383"/>
      <c r="LG315" s="383"/>
      <c r="LH315" s="383"/>
      <c r="LI315" s="383"/>
      <c r="LJ315" s="383"/>
      <c r="LK315" s="383"/>
      <c r="LL315" s="383"/>
      <c r="LM315" s="383"/>
      <c r="LN315" s="383"/>
      <c r="LO315" s="383"/>
      <c r="LP315" s="383"/>
      <c r="LQ315" s="383"/>
      <c r="LR315" s="383"/>
      <c r="LS315" s="383"/>
      <c r="LT315" s="383"/>
      <c r="LU315" s="383"/>
      <c r="LV315" s="383"/>
      <c r="LW315" s="383"/>
      <c r="LX315" s="383"/>
      <c r="LY315" s="383"/>
      <c r="LZ315" s="383"/>
      <c r="MA315" s="383"/>
      <c r="MB315" s="383"/>
      <c r="MC315" s="383"/>
      <c r="MD315" s="383"/>
      <c r="ME315" s="383"/>
      <c r="MF315" s="383"/>
      <c r="MG315" s="383"/>
      <c r="MH315" s="383"/>
      <c r="MI315" s="383"/>
      <c r="MJ315" s="383"/>
      <c r="MK315" s="383"/>
      <c r="ML315" s="383"/>
      <c r="MM315" s="383"/>
      <c r="MN315" s="383"/>
      <c r="MO315" s="383"/>
      <c r="MP315" s="383"/>
      <c r="MQ315" s="383"/>
      <c r="MR315" s="383"/>
      <c r="MS315" s="383"/>
      <c r="MT315" s="383"/>
      <c r="MU315" s="383"/>
      <c r="MV315" s="383"/>
      <c r="MW315" s="383"/>
      <c r="MX315" s="383"/>
      <c r="MY315" s="383"/>
      <c r="MZ315" s="383"/>
      <c r="NA315" s="383"/>
      <c r="NB315" s="383"/>
      <c r="NC315" s="383"/>
      <c r="ND315" s="383"/>
      <c r="NE315" s="383"/>
      <c r="NF315" s="383"/>
      <c r="NG315" s="383"/>
      <c r="NH315" s="383"/>
      <c r="NI315" s="383"/>
      <c r="NJ315" s="383"/>
      <c r="NK315" s="383"/>
      <c r="NL315" s="383"/>
      <c r="NM315" s="383"/>
      <c r="NN315" s="383"/>
      <c r="NO315" s="383"/>
      <c r="NP315" s="383"/>
      <c r="NQ315" s="383"/>
      <c r="NR315" s="383"/>
      <c r="NS315" s="383"/>
      <c r="NT315" s="383"/>
      <c r="NU315" s="383"/>
      <c r="NV315" s="383"/>
      <c r="NW315" s="383"/>
      <c r="NX315" s="383"/>
      <c r="NY315" s="383"/>
      <c r="NZ315" s="383"/>
      <c r="OA315" s="383"/>
      <c r="OB315" s="383"/>
      <c r="OC315" s="383"/>
      <c r="OD315" s="383"/>
      <c r="OE315" s="383"/>
      <c r="OF315" s="383"/>
      <c r="OG315" s="383"/>
      <c r="OH315" s="383"/>
      <c r="OI315" s="383"/>
      <c r="OJ315" s="383"/>
      <c r="OK315" s="383"/>
      <c r="OL315" s="383"/>
      <c r="OM315" s="383"/>
      <c r="ON315" s="383"/>
      <c r="OO315" s="383"/>
      <c r="OP315" s="383"/>
      <c r="OQ315" s="383"/>
      <c r="OR315" s="383"/>
      <c r="OS315" s="383"/>
      <c r="OT315" s="383"/>
      <c r="OU315" s="383"/>
      <c r="OV315" s="383"/>
      <c r="OW315" s="383"/>
      <c r="OX315" s="383"/>
      <c r="OY315" s="383"/>
      <c r="OZ315" s="383"/>
      <c r="PA315" s="383"/>
      <c r="PB315" s="383"/>
      <c r="PC315" s="383"/>
      <c r="PD315" s="383"/>
      <c r="PE315" s="383"/>
      <c r="PF315" s="383"/>
      <c r="PG315" s="383"/>
      <c r="PH315" s="383"/>
      <c r="PI315" s="383"/>
      <c r="PJ315" s="383"/>
      <c r="PK315" s="383"/>
      <c r="PL315" s="383"/>
      <c r="PM315" s="383"/>
      <c r="PN315" s="383"/>
      <c r="PO315" s="383"/>
      <c r="PP315" s="383"/>
      <c r="PQ315" s="383"/>
      <c r="PR315" s="383"/>
      <c r="PS315" s="383"/>
      <c r="PT315" s="383"/>
      <c r="PU315" s="383"/>
      <c r="PV315" s="383"/>
      <c r="PW315" s="383"/>
      <c r="PX315" s="383"/>
      <c r="PY315" s="383"/>
      <c r="PZ315" s="383"/>
      <c r="QA315" s="383"/>
      <c r="QB315" s="383"/>
      <c r="QC315" s="383"/>
      <c r="QD315" s="383"/>
    </row>
    <row r="316" spans="1:446">
      <c r="A316" s="374">
        <v>98111</v>
      </c>
      <c r="B316" s="423" t="s">
        <v>665</v>
      </c>
      <c r="C316" s="379">
        <v>-1051319</v>
      </c>
      <c r="D316" s="380">
        <v>-631367</v>
      </c>
      <c r="E316" s="380">
        <v>-820373</v>
      </c>
      <c r="F316" s="380">
        <v>-507672</v>
      </c>
      <c r="G316" s="380">
        <v>0</v>
      </c>
      <c r="H316" s="380">
        <v>0</v>
      </c>
      <c r="I316" s="380">
        <v>-3010731</v>
      </c>
      <c r="J316" s="459">
        <v>9282858</v>
      </c>
      <c r="K316" s="459">
        <v>10934137</v>
      </c>
      <c r="L316" s="459">
        <v>7934211</v>
      </c>
      <c r="M316" s="459">
        <v>7641277</v>
      </c>
      <c r="N316" s="459">
        <v>11404836</v>
      </c>
      <c r="O316" s="459">
        <v>814705.17417000001</v>
      </c>
      <c r="P316" s="459">
        <v>447649.72</v>
      </c>
      <c r="Q316" s="459">
        <v>367055.45417000004</v>
      </c>
      <c r="R316" s="448">
        <v>6.2899999999999998E-2</v>
      </c>
      <c r="S316" s="376">
        <v>3.9090899999999999E-4</v>
      </c>
      <c r="T316" s="450">
        <v>9282858</v>
      </c>
      <c r="U316" s="450">
        <v>7116847.694753577</v>
      </c>
      <c r="V316" s="451">
        <v>1.3043496781367361</v>
      </c>
      <c r="W316" s="451">
        <v>0.10581979340616332</v>
      </c>
      <c r="X316" s="380">
        <v>493211</v>
      </c>
      <c r="Y316" s="380">
        <v>173617</v>
      </c>
      <c r="Z316" s="380">
        <v>173617</v>
      </c>
      <c r="AA316" s="380">
        <v>97392</v>
      </c>
      <c r="AB316" s="380">
        <v>48585</v>
      </c>
      <c r="AC316" s="380">
        <v>0</v>
      </c>
      <c r="AD316" s="380">
        <v>0</v>
      </c>
      <c r="AE316" s="380">
        <v>493211</v>
      </c>
      <c r="AF316" s="380">
        <v>167131</v>
      </c>
      <c r="AG316" s="380">
        <v>53992</v>
      </c>
      <c r="AH316" s="380">
        <v>37713</v>
      </c>
      <c r="AI316" s="380">
        <v>37713</v>
      </c>
      <c r="AJ316" s="380">
        <v>37713</v>
      </c>
      <c r="AK316" s="380">
        <v>0</v>
      </c>
      <c r="AL316" s="380">
        <v>0</v>
      </c>
      <c r="AM316" s="380">
        <v>167131</v>
      </c>
      <c r="AN316" s="380">
        <v>743213</v>
      </c>
      <c r="AO316" s="380">
        <v>245251</v>
      </c>
      <c r="AP316" s="380">
        <v>245251</v>
      </c>
      <c r="AQ316" s="380">
        <v>126356</v>
      </c>
      <c r="AR316" s="380">
        <v>126356</v>
      </c>
      <c r="AS316" s="380">
        <v>0</v>
      </c>
      <c r="AT316" s="380">
        <v>0</v>
      </c>
      <c r="AU316" s="380">
        <v>743213</v>
      </c>
      <c r="AV316" s="380">
        <v>4224847</v>
      </c>
      <c r="AW316" s="380">
        <v>1445751</v>
      </c>
      <c r="AX316" s="380">
        <v>1045592</v>
      </c>
      <c r="AY316" s="380">
        <v>1045592</v>
      </c>
      <c r="AZ316" s="380">
        <v>687912</v>
      </c>
      <c r="BA316" s="380">
        <v>0</v>
      </c>
      <c r="BB316" s="380">
        <v>0</v>
      </c>
      <c r="BC316" s="380">
        <v>4224847</v>
      </c>
      <c r="BD316" s="380">
        <v>97764</v>
      </c>
      <c r="BE316" s="380">
        <v>27807</v>
      </c>
      <c r="BF316" s="380">
        <v>26047</v>
      </c>
      <c r="BG316" s="380">
        <v>21955</v>
      </c>
      <c r="BH316" s="380">
        <v>21955</v>
      </c>
      <c r="BI316" s="380">
        <v>0</v>
      </c>
      <c r="BJ316" s="380">
        <v>0</v>
      </c>
      <c r="BK316" s="380">
        <v>97764</v>
      </c>
      <c r="BL316" s="380">
        <v>17379</v>
      </c>
      <c r="BM316" s="380">
        <v>5793</v>
      </c>
      <c r="BN316" s="380">
        <v>5793</v>
      </c>
      <c r="BO316" s="380">
        <v>5793</v>
      </c>
      <c r="BP316" s="380">
        <v>0</v>
      </c>
      <c r="BQ316" s="380">
        <v>0</v>
      </c>
      <c r="BR316" s="380">
        <v>0</v>
      </c>
      <c r="BS316" s="380">
        <v>17379</v>
      </c>
      <c r="BT316" s="380">
        <v>90124</v>
      </c>
      <c r="BU316" s="380">
        <v>23022</v>
      </c>
      <c r="BV316" s="380">
        <v>23022</v>
      </c>
      <c r="BW316" s="380">
        <v>23022</v>
      </c>
      <c r="BX316" s="380">
        <v>21057</v>
      </c>
      <c r="BY316" s="380">
        <v>0</v>
      </c>
      <c r="BZ316" s="380">
        <v>0</v>
      </c>
      <c r="CA316" s="380">
        <v>90124</v>
      </c>
      <c r="CB316" s="380">
        <v>25686.626480909999</v>
      </c>
      <c r="CC316" s="380">
        <v>15480</v>
      </c>
      <c r="CD316" s="380">
        <v>10206</v>
      </c>
      <c r="CE316" s="380">
        <v>0</v>
      </c>
      <c r="CF316" s="380">
        <v>0</v>
      </c>
      <c r="CG316" s="380">
        <v>0</v>
      </c>
      <c r="CH316" s="380">
        <v>0</v>
      </c>
      <c r="CI316" s="380">
        <v>25686.626480909999</v>
      </c>
      <c r="CJ316" s="383"/>
      <c r="CK316" s="383"/>
      <c r="CL316" s="383"/>
      <c r="CM316" s="383"/>
      <c r="CN316" s="383"/>
      <c r="CO316" s="383"/>
      <c r="CP316" s="383"/>
      <c r="CQ316" s="383"/>
      <c r="CR316" s="383"/>
      <c r="CS316" s="383"/>
      <c r="CT316" s="383"/>
      <c r="CU316" s="383"/>
      <c r="CV316" s="383"/>
      <c r="CW316" s="383"/>
      <c r="CX316" s="383"/>
      <c r="CY316" s="383"/>
      <c r="CZ316" s="383"/>
      <c r="DA316" s="383"/>
      <c r="DB316" s="383"/>
      <c r="DC316" s="383"/>
      <c r="DD316" s="383"/>
      <c r="DE316" s="383"/>
      <c r="DF316" s="383"/>
      <c r="DG316" s="383"/>
      <c r="DH316" s="383"/>
      <c r="DI316" s="383"/>
      <c r="DJ316" s="383"/>
      <c r="DK316" s="383"/>
      <c r="DL316" s="383"/>
      <c r="DM316" s="383"/>
      <c r="DN316" s="383"/>
      <c r="DO316" s="383"/>
      <c r="DP316" s="383"/>
      <c r="DQ316" s="383"/>
      <c r="DR316" s="383"/>
      <c r="DS316" s="383"/>
      <c r="DT316" s="383"/>
      <c r="DU316" s="383"/>
      <c r="DV316" s="383"/>
      <c r="DW316" s="383"/>
      <c r="DX316" s="383"/>
      <c r="DY316" s="383"/>
      <c r="DZ316" s="383"/>
      <c r="EA316" s="383"/>
      <c r="EB316" s="383"/>
      <c r="EC316" s="383"/>
      <c r="ED316" s="383"/>
      <c r="EE316" s="383"/>
      <c r="EF316" s="383"/>
      <c r="EG316" s="383"/>
      <c r="EH316" s="383"/>
      <c r="EI316" s="383"/>
      <c r="EJ316" s="383"/>
      <c r="EK316" s="383"/>
      <c r="EL316" s="383"/>
      <c r="EM316" s="383"/>
      <c r="EN316" s="383"/>
      <c r="EO316" s="383"/>
      <c r="EP316" s="383"/>
      <c r="EQ316" s="383"/>
      <c r="ER316" s="383"/>
      <c r="ES316" s="383"/>
      <c r="ET316" s="383"/>
      <c r="EU316" s="383"/>
      <c r="EV316" s="383"/>
      <c r="EW316" s="383"/>
      <c r="EX316" s="383"/>
      <c r="EY316" s="383"/>
      <c r="EZ316" s="383"/>
      <c r="FA316" s="383"/>
      <c r="FB316" s="383"/>
      <c r="FC316" s="383"/>
      <c r="FD316" s="383"/>
      <c r="FE316" s="383"/>
      <c r="FF316" s="383"/>
      <c r="FG316" s="383"/>
      <c r="FH316" s="383"/>
      <c r="FI316" s="383"/>
      <c r="FJ316" s="383"/>
      <c r="FK316" s="383"/>
      <c r="FL316" s="383"/>
      <c r="FM316" s="383"/>
      <c r="FN316" s="383"/>
      <c r="FO316" s="383"/>
      <c r="FP316" s="383"/>
      <c r="FQ316" s="383"/>
      <c r="FR316" s="383"/>
      <c r="FS316" s="383"/>
      <c r="FT316" s="383"/>
      <c r="FU316" s="383"/>
      <c r="FV316" s="383"/>
      <c r="FW316" s="383"/>
      <c r="FX316" s="383"/>
      <c r="FY316" s="383"/>
      <c r="FZ316" s="383"/>
      <c r="GA316" s="383"/>
      <c r="GB316" s="383"/>
      <c r="GC316" s="383"/>
      <c r="GD316" s="383"/>
      <c r="GE316" s="383"/>
      <c r="GF316" s="383"/>
      <c r="GG316" s="383"/>
      <c r="GH316" s="383"/>
      <c r="GI316" s="383"/>
      <c r="GJ316" s="383"/>
      <c r="GK316" s="383"/>
      <c r="GL316" s="383"/>
      <c r="GM316" s="383"/>
      <c r="GN316" s="383"/>
      <c r="GO316" s="383"/>
      <c r="GP316" s="383"/>
      <c r="GQ316" s="383"/>
      <c r="GR316" s="383"/>
      <c r="GS316" s="383"/>
      <c r="GT316" s="383"/>
      <c r="GU316" s="383"/>
      <c r="GV316" s="383"/>
      <c r="GW316" s="383"/>
      <c r="GX316" s="383"/>
      <c r="GY316" s="383"/>
      <c r="GZ316" s="383"/>
      <c r="HA316" s="383"/>
      <c r="HB316" s="383"/>
      <c r="HC316" s="383"/>
      <c r="HD316" s="383"/>
      <c r="HE316" s="383"/>
      <c r="HF316" s="383"/>
      <c r="HG316" s="383"/>
      <c r="HH316" s="383"/>
      <c r="HI316" s="383"/>
      <c r="HJ316" s="383"/>
      <c r="HK316" s="383"/>
      <c r="HL316" s="383"/>
      <c r="HM316" s="383"/>
      <c r="HN316" s="383"/>
      <c r="HO316" s="383"/>
      <c r="HP316" s="383"/>
      <c r="HQ316" s="383"/>
      <c r="HR316" s="383"/>
      <c r="HS316" s="383"/>
      <c r="HT316" s="383"/>
      <c r="HU316" s="383"/>
      <c r="HV316" s="383"/>
      <c r="HW316" s="383"/>
      <c r="HX316" s="383"/>
      <c r="HY316" s="383"/>
      <c r="HZ316" s="383"/>
      <c r="IA316" s="383"/>
      <c r="IB316" s="383"/>
      <c r="IC316" s="383"/>
      <c r="ID316" s="383"/>
      <c r="IE316" s="383"/>
      <c r="IF316" s="383"/>
      <c r="IG316" s="383"/>
      <c r="IH316" s="383"/>
      <c r="II316" s="383"/>
      <c r="IJ316" s="383"/>
      <c r="IK316" s="383"/>
      <c r="IL316" s="383"/>
      <c r="IM316" s="383"/>
      <c r="IN316" s="383"/>
      <c r="IO316" s="383"/>
      <c r="IP316" s="383"/>
      <c r="IQ316" s="383"/>
      <c r="IR316" s="383"/>
      <c r="IS316" s="383"/>
      <c r="IT316" s="383"/>
      <c r="IU316" s="383"/>
      <c r="IV316" s="383"/>
      <c r="IW316" s="383"/>
      <c r="IX316" s="383"/>
      <c r="IY316" s="383"/>
      <c r="IZ316" s="383"/>
      <c r="JA316" s="383"/>
      <c r="JB316" s="383"/>
      <c r="JC316" s="383"/>
      <c r="JD316" s="383"/>
      <c r="JE316" s="383"/>
      <c r="JF316" s="383"/>
      <c r="JG316" s="383"/>
      <c r="JH316" s="383"/>
      <c r="JI316" s="383"/>
      <c r="JJ316" s="383"/>
      <c r="JK316" s="383"/>
      <c r="JL316" s="383"/>
      <c r="JM316" s="383"/>
      <c r="JN316" s="383"/>
      <c r="JO316" s="383"/>
      <c r="JP316" s="383"/>
      <c r="JQ316" s="383"/>
      <c r="JR316" s="383"/>
      <c r="JS316" s="383"/>
      <c r="JT316" s="383"/>
      <c r="JU316" s="383"/>
      <c r="JV316" s="383"/>
      <c r="JW316" s="383"/>
      <c r="JX316" s="383"/>
      <c r="JY316" s="383"/>
      <c r="JZ316" s="383"/>
      <c r="KA316" s="383"/>
      <c r="KB316" s="383"/>
      <c r="KC316" s="383"/>
      <c r="KD316" s="383"/>
      <c r="KE316" s="383"/>
      <c r="KF316" s="383"/>
      <c r="KG316" s="383"/>
      <c r="KH316" s="383"/>
      <c r="KI316" s="383"/>
      <c r="KJ316" s="383"/>
      <c r="KK316" s="383"/>
      <c r="KL316" s="383"/>
      <c r="KM316" s="383"/>
      <c r="KN316" s="383"/>
      <c r="KO316" s="383"/>
      <c r="KP316" s="383"/>
      <c r="KQ316" s="383"/>
      <c r="KR316" s="383"/>
      <c r="KS316" s="383"/>
      <c r="KT316" s="383"/>
      <c r="KU316" s="383"/>
      <c r="KV316" s="383"/>
      <c r="KW316" s="383"/>
      <c r="KX316" s="383"/>
      <c r="KY316" s="383"/>
      <c r="KZ316" s="383"/>
      <c r="LA316" s="383"/>
      <c r="LB316" s="383"/>
      <c r="LC316" s="383"/>
      <c r="LD316" s="383"/>
      <c r="LE316" s="383"/>
      <c r="LF316" s="383"/>
      <c r="LG316" s="383"/>
      <c r="LH316" s="383"/>
      <c r="LI316" s="383"/>
      <c r="LJ316" s="383"/>
      <c r="LK316" s="383"/>
      <c r="LL316" s="383"/>
      <c r="LM316" s="383"/>
      <c r="LN316" s="383"/>
      <c r="LO316" s="383"/>
      <c r="LP316" s="383"/>
      <c r="LQ316" s="383"/>
      <c r="LR316" s="383"/>
      <c r="LS316" s="383"/>
      <c r="LT316" s="383"/>
      <c r="LU316" s="383"/>
      <c r="LV316" s="383"/>
      <c r="LW316" s="383"/>
      <c r="LX316" s="383"/>
      <c r="LY316" s="383"/>
      <c r="LZ316" s="383"/>
      <c r="MA316" s="383"/>
      <c r="MB316" s="383"/>
      <c r="MC316" s="383"/>
      <c r="MD316" s="383"/>
      <c r="ME316" s="383"/>
      <c r="MF316" s="383"/>
      <c r="MG316" s="383"/>
      <c r="MH316" s="383"/>
      <c r="MI316" s="383"/>
      <c r="MJ316" s="383"/>
      <c r="MK316" s="383"/>
      <c r="ML316" s="383"/>
      <c r="MM316" s="383"/>
      <c r="MN316" s="383"/>
      <c r="MO316" s="383"/>
      <c r="MP316" s="383"/>
      <c r="MQ316" s="383"/>
      <c r="MR316" s="383"/>
      <c r="MS316" s="383"/>
      <c r="MT316" s="383"/>
      <c r="MU316" s="383"/>
      <c r="MV316" s="383"/>
      <c r="MW316" s="383"/>
      <c r="MX316" s="383"/>
      <c r="MY316" s="383"/>
      <c r="MZ316" s="383"/>
      <c r="NA316" s="383"/>
      <c r="NB316" s="383"/>
      <c r="NC316" s="383"/>
      <c r="ND316" s="383"/>
      <c r="NE316" s="383"/>
      <c r="NF316" s="383"/>
      <c r="NG316" s="383"/>
      <c r="NH316" s="383"/>
      <c r="NI316" s="383"/>
      <c r="NJ316" s="383"/>
      <c r="NK316" s="383"/>
      <c r="NL316" s="383"/>
      <c r="NM316" s="383"/>
      <c r="NN316" s="383"/>
      <c r="NO316" s="383"/>
      <c r="NP316" s="383"/>
      <c r="NQ316" s="383"/>
      <c r="NR316" s="383"/>
      <c r="NS316" s="383"/>
      <c r="NT316" s="383"/>
      <c r="NU316" s="383"/>
      <c r="NV316" s="383"/>
      <c r="NW316" s="383"/>
      <c r="NX316" s="383"/>
      <c r="NY316" s="383"/>
      <c r="NZ316" s="383"/>
      <c r="OA316" s="383"/>
      <c r="OB316" s="383"/>
      <c r="OC316" s="383"/>
      <c r="OD316" s="383"/>
      <c r="OE316" s="383"/>
      <c r="OF316" s="383"/>
      <c r="OG316" s="383"/>
      <c r="OH316" s="383"/>
      <c r="OI316" s="383"/>
      <c r="OJ316" s="383"/>
      <c r="OK316" s="383"/>
      <c r="OL316" s="383"/>
      <c r="OM316" s="383"/>
      <c r="ON316" s="383"/>
      <c r="OO316" s="383"/>
      <c r="OP316" s="383"/>
      <c r="OQ316" s="383"/>
      <c r="OR316" s="383"/>
      <c r="OS316" s="383"/>
      <c r="OT316" s="383"/>
      <c r="OU316" s="383"/>
      <c r="OV316" s="383"/>
      <c r="OW316" s="383"/>
      <c r="OX316" s="383"/>
      <c r="OY316" s="383"/>
      <c r="OZ316" s="383"/>
      <c r="PA316" s="383"/>
      <c r="PB316" s="383"/>
      <c r="PC316" s="383"/>
      <c r="PD316" s="383"/>
      <c r="PE316" s="383"/>
      <c r="PF316" s="383"/>
      <c r="PG316" s="383"/>
      <c r="PH316" s="383"/>
      <c r="PI316" s="383"/>
      <c r="PJ316" s="383"/>
      <c r="PK316" s="383"/>
      <c r="PL316" s="383"/>
      <c r="PM316" s="383"/>
      <c r="PN316" s="383"/>
      <c r="PO316" s="383"/>
      <c r="PP316" s="383"/>
      <c r="PQ316" s="383"/>
      <c r="PR316" s="383"/>
      <c r="PS316" s="383"/>
      <c r="PT316" s="383"/>
      <c r="PU316" s="383"/>
      <c r="PV316" s="383"/>
      <c r="PW316" s="383"/>
      <c r="PX316" s="383"/>
      <c r="PY316" s="383"/>
      <c r="PZ316" s="383"/>
      <c r="QA316" s="383"/>
      <c r="QB316" s="383"/>
      <c r="QC316" s="383"/>
      <c r="QD316" s="383"/>
    </row>
    <row r="317" spans="1:446">
      <c r="A317" s="374">
        <v>98131</v>
      </c>
      <c r="B317" s="423" t="s">
        <v>666</v>
      </c>
      <c r="C317" s="379">
        <v>-270146</v>
      </c>
      <c r="D317" s="380">
        <v>-95317</v>
      </c>
      <c r="E317" s="380">
        <v>-146701</v>
      </c>
      <c r="F317" s="380">
        <v>-117978</v>
      </c>
      <c r="G317" s="380">
        <v>0</v>
      </c>
      <c r="H317" s="380">
        <v>0</v>
      </c>
      <c r="I317" s="380">
        <v>-630142</v>
      </c>
      <c r="J317" s="459">
        <v>2160094</v>
      </c>
      <c r="K317" s="459">
        <v>2544342</v>
      </c>
      <c r="L317" s="459">
        <v>1846268</v>
      </c>
      <c r="M317" s="459">
        <v>1778103</v>
      </c>
      <c r="N317" s="459">
        <v>2653873</v>
      </c>
      <c r="O317" s="459">
        <v>189579.550842</v>
      </c>
      <c r="P317" s="459">
        <v>131617.91</v>
      </c>
      <c r="Q317" s="459">
        <v>57961.640841999993</v>
      </c>
      <c r="R317" s="448">
        <v>6.2899999999999998E-2</v>
      </c>
      <c r="S317" s="376">
        <v>9.0963400000000004E-5</v>
      </c>
      <c r="T317" s="450">
        <v>2160094</v>
      </c>
      <c r="U317" s="450">
        <v>2092494.5945945948</v>
      </c>
      <c r="V317" s="451">
        <v>1.0323056535390964</v>
      </c>
      <c r="W317" s="451">
        <v>0.10581979340616332</v>
      </c>
      <c r="X317" s="380">
        <v>606317</v>
      </c>
      <c r="Y317" s="380">
        <v>177999</v>
      </c>
      <c r="Z317" s="380">
        <v>177999</v>
      </c>
      <c r="AA317" s="380">
        <v>152859</v>
      </c>
      <c r="AB317" s="380">
        <v>97460</v>
      </c>
      <c r="AC317" s="380">
        <v>0</v>
      </c>
      <c r="AD317" s="380">
        <v>0</v>
      </c>
      <c r="AE317" s="380">
        <v>606317</v>
      </c>
      <c r="AF317" s="380">
        <v>459992</v>
      </c>
      <c r="AG317" s="380">
        <v>175670</v>
      </c>
      <c r="AH317" s="380">
        <v>94774</v>
      </c>
      <c r="AI317" s="380">
        <v>94774</v>
      </c>
      <c r="AJ317" s="380">
        <v>94774</v>
      </c>
      <c r="AK317" s="380">
        <v>0</v>
      </c>
      <c r="AL317" s="380">
        <v>0</v>
      </c>
      <c r="AM317" s="380">
        <v>459992</v>
      </c>
      <c r="AN317" s="380">
        <v>172944</v>
      </c>
      <c r="AO317" s="380">
        <v>57069</v>
      </c>
      <c r="AP317" s="380">
        <v>57069</v>
      </c>
      <c r="AQ317" s="380">
        <v>29403</v>
      </c>
      <c r="AR317" s="380">
        <v>29403</v>
      </c>
      <c r="AS317" s="380">
        <v>0</v>
      </c>
      <c r="AT317" s="380">
        <v>0</v>
      </c>
      <c r="AU317" s="380">
        <v>172944</v>
      </c>
      <c r="AV317" s="380">
        <v>983110</v>
      </c>
      <c r="AW317" s="380">
        <v>336422</v>
      </c>
      <c r="AX317" s="380">
        <v>243306</v>
      </c>
      <c r="AY317" s="380">
        <v>243306</v>
      </c>
      <c r="AZ317" s="380">
        <v>160075</v>
      </c>
      <c r="BA317" s="380">
        <v>0</v>
      </c>
      <c r="BB317" s="380">
        <v>0</v>
      </c>
      <c r="BC317" s="380">
        <v>983110</v>
      </c>
      <c r="BD317" s="380">
        <v>22750</v>
      </c>
      <c r="BE317" s="380">
        <v>6471</v>
      </c>
      <c r="BF317" s="380">
        <v>6061</v>
      </c>
      <c r="BG317" s="380">
        <v>5109</v>
      </c>
      <c r="BH317" s="380">
        <v>5109</v>
      </c>
      <c r="BI317" s="380">
        <v>0</v>
      </c>
      <c r="BJ317" s="380">
        <v>0</v>
      </c>
      <c r="BK317" s="380">
        <v>22750</v>
      </c>
      <c r="BL317" s="380">
        <v>4044</v>
      </c>
      <c r="BM317" s="380">
        <v>1348</v>
      </c>
      <c r="BN317" s="380">
        <v>1348</v>
      </c>
      <c r="BO317" s="380">
        <v>1348</v>
      </c>
      <c r="BP317" s="380">
        <v>0</v>
      </c>
      <c r="BQ317" s="380">
        <v>0</v>
      </c>
      <c r="BR317" s="380">
        <v>0</v>
      </c>
      <c r="BS317" s="380">
        <v>4044</v>
      </c>
      <c r="BT317" s="380">
        <v>20972</v>
      </c>
      <c r="BU317" s="380">
        <v>5357</v>
      </c>
      <c r="BV317" s="380">
        <v>5357</v>
      </c>
      <c r="BW317" s="380">
        <v>5357</v>
      </c>
      <c r="BX317" s="380">
        <v>4900</v>
      </c>
      <c r="BY317" s="380">
        <v>0</v>
      </c>
      <c r="BZ317" s="380">
        <v>0</v>
      </c>
      <c r="CA317" s="380">
        <v>20972</v>
      </c>
      <c r="CB317" s="380">
        <v>5977.2041043660001</v>
      </c>
      <c r="CC317" s="380">
        <v>3602</v>
      </c>
      <c r="CD317" s="380">
        <v>2375</v>
      </c>
      <c r="CE317" s="380">
        <v>0</v>
      </c>
      <c r="CF317" s="380">
        <v>0</v>
      </c>
      <c r="CG317" s="380">
        <v>0</v>
      </c>
      <c r="CH317" s="380">
        <v>0</v>
      </c>
      <c r="CI317" s="380">
        <v>5977.2041043660001</v>
      </c>
      <c r="CJ317" s="383"/>
      <c r="CK317" s="383"/>
      <c r="CL317" s="383"/>
      <c r="CM317" s="383"/>
      <c r="CN317" s="383"/>
      <c r="CO317" s="383"/>
      <c r="CP317" s="383"/>
      <c r="CQ317" s="383"/>
      <c r="CR317" s="383"/>
      <c r="CS317" s="383"/>
      <c r="CT317" s="383"/>
      <c r="CU317" s="383"/>
      <c r="CV317" s="383"/>
      <c r="CW317" s="383"/>
      <c r="CX317" s="383"/>
      <c r="CY317" s="383"/>
      <c r="CZ317" s="383"/>
      <c r="DA317" s="383"/>
      <c r="DB317" s="383"/>
      <c r="DC317" s="383"/>
      <c r="DD317" s="383"/>
      <c r="DE317" s="383"/>
      <c r="DF317" s="383"/>
      <c r="DG317" s="383"/>
      <c r="DH317" s="383"/>
      <c r="DI317" s="383"/>
      <c r="DJ317" s="383"/>
      <c r="DK317" s="383"/>
      <c r="DL317" s="383"/>
      <c r="DM317" s="383"/>
      <c r="DN317" s="383"/>
      <c r="DO317" s="383"/>
      <c r="DP317" s="383"/>
      <c r="DQ317" s="383"/>
      <c r="DR317" s="383"/>
      <c r="DS317" s="383"/>
      <c r="DT317" s="383"/>
      <c r="DU317" s="383"/>
      <c r="DV317" s="383"/>
      <c r="DW317" s="383"/>
      <c r="DX317" s="383"/>
      <c r="DY317" s="383"/>
      <c r="DZ317" s="383"/>
      <c r="EA317" s="383"/>
      <c r="EB317" s="383"/>
      <c r="EC317" s="383"/>
      <c r="ED317" s="383"/>
      <c r="EE317" s="383"/>
      <c r="EF317" s="383"/>
      <c r="EG317" s="383"/>
      <c r="EH317" s="383"/>
      <c r="EI317" s="383"/>
      <c r="EJ317" s="383"/>
      <c r="EK317" s="383"/>
      <c r="EL317" s="383"/>
      <c r="EM317" s="383"/>
      <c r="EN317" s="383"/>
      <c r="EO317" s="383"/>
      <c r="EP317" s="383"/>
      <c r="EQ317" s="383"/>
      <c r="ER317" s="383"/>
      <c r="ES317" s="383"/>
      <c r="ET317" s="383"/>
      <c r="EU317" s="383"/>
      <c r="EV317" s="383"/>
      <c r="EW317" s="383"/>
      <c r="EX317" s="383"/>
      <c r="EY317" s="383"/>
      <c r="EZ317" s="383"/>
      <c r="FA317" s="383"/>
      <c r="FB317" s="383"/>
      <c r="FC317" s="383"/>
      <c r="FD317" s="383"/>
      <c r="FE317" s="383"/>
      <c r="FF317" s="383"/>
      <c r="FG317" s="383"/>
      <c r="FH317" s="383"/>
      <c r="FI317" s="383"/>
      <c r="FJ317" s="383"/>
      <c r="FK317" s="383"/>
      <c r="FL317" s="383"/>
      <c r="FM317" s="383"/>
      <c r="FN317" s="383"/>
      <c r="FO317" s="383"/>
      <c r="FP317" s="383"/>
      <c r="FQ317" s="383"/>
      <c r="FR317" s="383"/>
      <c r="FS317" s="383"/>
      <c r="FT317" s="383"/>
      <c r="FU317" s="383"/>
      <c r="FV317" s="383"/>
      <c r="FW317" s="383"/>
      <c r="FX317" s="383"/>
      <c r="FY317" s="383"/>
      <c r="FZ317" s="383"/>
      <c r="GA317" s="383"/>
      <c r="GB317" s="383"/>
      <c r="GC317" s="383"/>
      <c r="GD317" s="383"/>
      <c r="GE317" s="383"/>
      <c r="GF317" s="383"/>
      <c r="GG317" s="383"/>
      <c r="GH317" s="383"/>
      <c r="GI317" s="383"/>
      <c r="GJ317" s="383"/>
      <c r="GK317" s="383"/>
      <c r="GL317" s="383"/>
      <c r="GM317" s="383"/>
      <c r="GN317" s="383"/>
      <c r="GO317" s="383"/>
      <c r="GP317" s="383"/>
      <c r="GQ317" s="383"/>
      <c r="GR317" s="383"/>
      <c r="GS317" s="383"/>
      <c r="GT317" s="383"/>
      <c r="GU317" s="383"/>
      <c r="GV317" s="383"/>
      <c r="GW317" s="383"/>
      <c r="GX317" s="383"/>
      <c r="GY317" s="383"/>
      <c r="GZ317" s="383"/>
      <c r="HA317" s="383"/>
      <c r="HB317" s="383"/>
      <c r="HC317" s="383"/>
      <c r="HD317" s="383"/>
      <c r="HE317" s="383"/>
      <c r="HF317" s="383"/>
      <c r="HG317" s="383"/>
      <c r="HH317" s="383"/>
      <c r="HI317" s="383"/>
      <c r="HJ317" s="383"/>
      <c r="HK317" s="383"/>
      <c r="HL317" s="383"/>
      <c r="HM317" s="383"/>
      <c r="HN317" s="383"/>
      <c r="HO317" s="383"/>
      <c r="HP317" s="383"/>
      <c r="HQ317" s="383"/>
      <c r="HR317" s="383"/>
      <c r="HS317" s="383"/>
      <c r="HT317" s="383"/>
      <c r="HU317" s="383"/>
      <c r="HV317" s="383"/>
      <c r="HW317" s="383"/>
      <c r="HX317" s="383"/>
      <c r="HY317" s="383"/>
      <c r="HZ317" s="383"/>
      <c r="IA317" s="383"/>
      <c r="IB317" s="383"/>
      <c r="IC317" s="383"/>
      <c r="ID317" s="383"/>
      <c r="IE317" s="383"/>
      <c r="IF317" s="383"/>
      <c r="IG317" s="383"/>
      <c r="IH317" s="383"/>
      <c r="II317" s="383"/>
      <c r="IJ317" s="383"/>
      <c r="IK317" s="383"/>
      <c r="IL317" s="383"/>
      <c r="IM317" s="383"/>
      <c r="IN317" s="383"/>
      <c r="IO317" s="383"/>
      <c r="IP317" s="383"/>
      <c r="IQ317" s="383"/>
      <c r="IR317" s="383"/>
      <c r="IS317" s="383"/>
      <c r="IT317" s="383"/>
      <c r="IU317" s="383"/>
      <c r="IV317" s="383"/>
      <c r="IW317" s="383"/>
      <c r="IX317" s="383"/>
      <c r="IY317" s="383"/>
      <c r="IZ317" s="383"/>
      <c r="JA317" s="383"/>
      <c r="JB317" s="383"/>
      <c r="JC317" s="383"/>
      <c r="JD317" s="383"/>
      <c r="JE317" s="383"/>
      <c r="JF317" s="383"/>
      <c r="JG317" s="383"/>
      <c r="JH317" s="383"/>
      <c r="JI317" s="383"/>
      <c r="JJ317" s="383"/>
      <c r="JK317" s="383"/>
      <c r="JL317" s="383"/>
      <c r="JM317" s="383"/>
      <c r="JN317" s="383"/>
      <c r="JO317" s="383"/>
      <c r="JP317" s="383"/>
      <c r="JQ317" s="383"/>
      <c r="JR317" s="383"/>
      <c r="JS317" s="383"/>
      <c r="JT317" s="383"/>
      <c r="JU317" s="383"/>
      <c r="JV317" s="383"/>
      <c r="JW317" s="383"/>
      <c r="JX317" s="383"/>
      <c r="JY317" s="383"/>
      <c r="JZ317" s="383"/>
      <c r="KA317" s="383"/>
      <c r="KB317" s="383"/>
      <c r="KC317" s="383"/>
      <c r="KD317" s="383"/>
      <c r="KE317" s="383"/>
      <c r="KF317" s="383"/>
      <c r="KG317" s="383"/>
      <c r="KH317" s="383"/>
      <c r="KI317" s="383"/>
      <c r="KJ317" s="383"/>
      <c r="KK317" s="383"/>
      <c r="KL317" s="383"/>
      <c r="KM317" s="383"/>
      <c r="KN317" s="383"/>
      <c r="KO317" s="383"/>
      <c r="KP317" s="383"/>
      <c r="KQ317" s="383"/>
      <c r="KR317" s="383"/>
      <c r="KS317" s="383"/>
      <c r="KT317" s="383"/>
      <c r="KU317" s="383"/>
      <c r="KV317" s="383"/>
      <c r="KW317" s="383"/>
      <c r="KX317" s="383"/>
      <c r="KY317" s="383"/>
      <c r="KZ317" s="383"/>
      <c r="LA317" s="383"/>
      <c r="LB317" s="383"/>
      <c r="LC317" s="383"/>
      <c r="LD317" s="383"/>
      <c r="LE317" s="383"/>
      <c r="LF317" s="383"/>
      <c r="LG317" s="383"/>
      <c r="LH317" s="383"/>
      <c r="LI317" s="383"/>
      <c r="LJ317" s="383"/>
      <c r="LK317" s="383"/>
      <c r="LL317" s="383"/>
      <c r="LM317" s="383"/>
      <c r="LN317" s="383"/>
      <c r="LO317" s="383"/>
      <c r="LP317" s="383"/>
      <c r="LQ317" s="383"/>
      <c r="LR317" s="383"/>
      <c r="LS317" s="383"/>
      <c r="LT317" s="383"/>
      <c r="LU317" s="383"/>
      <c r="LV317" s="383"/>
      <c r="LW317" s="383"/>
      <c r="LX317" s="383"/>
      <c r="LY317" s="383"/>
      <c r="LZ317" s="383"/>
      <c r="MA317" s="383"/>
      <c r="MB317" s="383"/>
      <c r="MC317" s="383"/>
      <c r="MD317" s="383"/>
      <c r="ME317" s="383"/>
      <c r="MF317" s="383"/>
      <c r="MG317" s="383"/>
      <c r="MH317" s="383"/>
      <c r="MI317" s="383"/>
      <c r="MJ317" s="383"/>
      <c r="MK317" s="383"/>
      <c r="ML317" s="383"/>
      <c r="MM317" s="383"/>
      <c r="MN317" s="383"/>
      <c r="MO317" s="383"/>
      <c r="MP317" s="383"/>
      <c r="MQ317" s="383"/>
      <c r="MR317" s="383"/>
      <c r="MS317" s="383"/>
      <c r="MT317" s="383"/>
      <c r="MU317" s="383"/>
      <c r="MV317" s="383"/>
      <c r="MW317" s="383"/>
      <c r="MX317" s="383"/>
      <c r="MY317" s="383"/>
      <c r="MZ317" s="383"/>
      <c r="NA317" s="383"/>
      <c r="NB317" s="383"/>
      <c r="NC317" s="383"/>
      <c r="ND317" s="383"/>
      <c r="NE317" s="383"/>
      <c r="NF317" s="383"/>
      <c r="NG317" s="383"/>
      <c r="NH317" s="383"/>
      <c r="NI317" s="383"/>
      <c r="NJ317" s="383"/>
      <c r="NK317" s="383"/>
      <c r="NL317" s="383"/>
      <c r="NM317" s="383"/>
      <c r="NN317" s="383"/>
      <c r="NO317" s="383"/>
      <c r="NP317" s="383"/>
      <c r="NQ317" s="383"/>
      <c r="NR317" s="383"/>
      <c r="NS317" s="383"/>
      <c r="NT317" s="383"/>
      <c r="NU317" s="383"/>
      <c r="NV317" s="383"/>
      <c r="NW317" s="383"/>
      <c r="NX317" s="383"/>
      <c r="NY317" s="383"/>
      <c r="NZ317" s="383"/>
      <c r="OA317" s="383"/>
      <c r="OB317" s="383"/>
      <c r="OC317" s="383"/>
      <c r="OD317" s="383"/>
      <c r="OE317" s="383"/>
      <c r="OF317" s="383"/>
      <c r="OG317" s="383"/>
      <c r="OH317" s="383"/>
      <c r="OI317" s="383"/>
      <c r="OJ317" s="383"/>
      <c r="OK317" s="383"/>
      <c r="OL317" s="383"/>
      <c r="OM317" s="383"/>
      <c r="ON317" s="383"/>
      <c r="OO317" s="383"/>
      <c r="OP317" s="383"/>
      <c r="OQ317" s="383"/>
      <c r="OR317" s="383"/>
      <c r="OS317" s="383"/>
      <c r="OT317" s="383"/>
      <c r="OU317" s="383"/>
      <c r="OV317" s="383"/>
      <c r="OW317" s="383"/>
      <c r="OX317" s="383"/>
      <c r="OY317" s="383"/>
      <c r="OZ317" s="383"/>
      <c r="PA317" s="383"/>
      <c r="PB317" s="383"/>
      <c r="PC317" s="383"/>
      <c r="PD317" s="383"/>
      <c r="PE317" s="383"/>
      <c r="PF317" s="383"/>
      <c r="PG317" s="383"/>
      <c r="PH317" s="383"/>
      <c r="PI317" s="383"/>
      <c r="PJ317" s="383"/>
      <c r="PK317" s="383"/>
      <c r="PL317" s="383"/>
      <c r="PM317" s="383"/>
      <c r="PN317" s="383"/>
      <c r="PO317" s="383"/>
      <c r="PP317" s="383"/>
      <c r="PQ317" s="383"/>
      <c r="PR317" s="383"/>
      <c r="PS317" s="383"/>
      <c r="PT317" s="383"/>
      <c r="PU317" s="383"/>
      <c r="PV317" s="383"/>
      <c r="PW317" s="383"/>
      <c r="PX317" s="383"/>
      <c r="PY317" s="383"/>
      <c r="PZ317" s="383"/>
      <c r="QA317" s="383"/>
      <c r="QB317" s="383"/>
      <c r="QC317" s="383"/>
      <c r="QD317" s="383"/>
    </row>
    <row r="318" spans="1:446">
      <c r="A318" s="374">
        <v>99401</v>
      </c>
      <c r="B318" s="423" t="s">
        <v>667</v>
      </c>
      <c r="C318" s="379">
        <v>-1041880</v>
      </c>
      <c r="D318" s="380">
        <v>-441624</v>
      </c>
      <c r="E318" s="380">
        <v>-562045</v>
      </c>
      <c r="F318" s="380">
        <v>-247386</v>
      </c>
      <c r="G318" s="380">
        <v>0</v>
      </c>
      <c r="H318" s="380">
        <v>0</v>
      </c>
      <c r="I318" s="380">
        <v>-2292935</v>
      </c>
      <c r="J318" s="459">
        <v>7668018</v>
      </c>
      <c r="K318" s="459">
        <v>9032041</v>
      </c>
      <c r="L318" s="459">
        <v>6553981</v>
      </c>
      <c r="M318" s="459">
        <v>6312005</v>
      </c>
      <c r="N318" s="459">
        <v>9420857</v>
      </c>
      <c r="O318" s="459">
        <v>672979.54067100002</v>
      </c>
      <c r="P318" s="459">
        <v>387524.59999999992</v>
      </c>
      <c r="Q318" s="459">
        <v>285454.94067100011</v>
      </c>
      <c r="R318" s="448">
        <v>6.2899999999999998E-2</v>
      </c>
      <c r="S318" s="376">
        <v>3.229067E-4</v>
      </c>
      <c r="T318" s="450">
        <v>7668018</v>
      </c>
      <c r="U318" s="450">
        <v>6160963.4340222562</v>
      </c>
      <c r="V318" s="451">
        <v>1.2446134573134198</v>
      </c>
      <c r="W318" s="451">
        <v>0.10581979340616332</v>
      </c>
      <c r="X318" s="380">
        <v>778326</v>
      </c>
      <c r="Y318" s="380">
        <v>208211</v>
      </c>
      <c r="Z318" s="380">
        <v>208211</v>
      </c>
      <c r="AA318" s="380">
        <v>180952</v>
      </c>
      <c r="AB318" s="380">
        <v>180952</v>
      </c>
      <c r="AC318" s="380">
        <v>0</v>
      </c>
      <c r="AD318" s="380">
        <v>0</v>
      </c>
      <c r="AE318" s="380">
        <v>778326</v>
      </c>
      <c r="AF318" s="380">
        <v>314920</v>
      </c>
      <c r="AG318" s="380">
        <v>282844</v>
      </c>
      <c r="AH318" s="380">
        <v>16038</v>
      </c>
      <c r="AI318" s="380">
        <v>16038</v>
      </c>
      <c r="AJ318" s="380">
        <v>0</v>
      </c>
      <c r="AK318" s="380">
        <v>0</v>
      </c>
      <c r="AL318" s="380">
        <v>0</v>
      </c>
      <c r="AM318" s="380">
        <v>314920</v>
      </c>
      <c r="AN318" s="380">
        <v>613924</v>
      </c>
      <c r="AO318" s="380">
        <v>202587</v>
      </c>
      <c r="AP318" s="380">
        <v>202587</v>
      </c>
      <c r="AQ318" s="380">
        <v>104375</v>
      </c>
      <c r="AR318" s="380">
        <v>104375</v>
      </c>
      <c r="AS318" s="380">
        <v>0</v>
      </c>
      <c r="AT318" s="380">
        <v>0</v>
      </c>
      <c r="AU318" s="380">
        <v>613924</v>
      </c>
      <c r="AV318" s="380">
        <v>3489895</v>
      </c>
      <c r="AW318" s="380">
        <v>1194249</v>
      </c>
      <c r="AX318" s="380">
        <v>863701</v>
      </c>
      <c r="AY318" s="380">
        <v>863701</v>
      </c>
      <c r="AZ318" s="380">
        <v>568244</v>
      </c>
      <c r="BA318" s="380">
        <v>0</v>
      </c>
      <c r="BB318" s="380">
        <v>0</v>
      </c>
      <c r="BC318" s="380">
        <v>3489895</v>
      </c>
      <c r="BD318" s="380">
        <v>80758</v>
      </c>
      <c r="BE318" s="380">
        <v>22970</v>
      </c>
      <c r="BF318" s="380">
        <v>21516</v>
      </c>
      <c r="BG318" s="380">
        <v>18136</v>
      </c>
      <c r="BH318" s="380">
        <v>18136</v>
      </c>
      <c r="BI318" s="380">
        <v>0</v>
      </c>
      <c r="BJ318" s="380">
        <v>0</v>
      </c>
      <c r="BK318" s="380">
        <v>80758</v>
      </c>
      <c r="BL318" s="380">
        <v>14355</v>
      </c>
      <c r="BM318" s="380">
        <v>4785</v>
      </c>
      <c r="BN318" s="380">
        <v>4785</v>
      </c>
      <c r="BO318" s="380">
        <v>4785</v>
      </c>
      <c r="BP318" s="380">
        <v>0</v>
      </c>
      <c r="BQ318" s="380">
        <v>0</v>
      </c>
      <c r="BR318" s="380">
        <v>0</v>
      </c>
      <c r="BS318" s="380">
        <v>14355</v>
      </c>
      <c r="BT318" s="380">
        <v>74446</v>
      </c>
      <c r="BU318" s="380">
        <v>19017</v>
      </c>
      <c r="BV318" s="380">
        <v>19017</v>
      </c>
      <c r="BW318" s="380">
        <v>19017</v>
      </c>
      <c r="BX318" s="380">
        <v>17394</v>
      </c>
      <c r="BY318" s="380">
        <v>0</v>
      </c>
      <c r="BZ318" s="380">
        <v>0</v>
      </c>
      <c r="CA318" s="380">
        <v>74446</v>
      </c>
      <c r="CB318" s="380">
        <v>21218.196027933001</v>
      </c>
      <c r="CC318" s="380">
        <v>12787</v>
      </c>
      <c r="CD318" s="380">
        <v>8431</v>
      </c>
      <c r="CE318" s="380">
        <v>0</v>
      </c>
      <c r="CF318" s="380">
        <v>0</v>
      </c>
      <c r="CG318" s="380">
        <v>0</v>
      </c>
      <c r="CH318" s="380">
        <v>0</v>
      </c>
      <c r="CI318" s="380">
        <v>21218.196027933001</v>
      </c>
      <c r="CJ318" s="383"/>
      <c r="CK318" s="383"/>
      <c r="CL318" s="383"/>
      <c r="CM318" s="383"/>
      <c r="CN318" s="383"/>
      <c r="CO318" s="383"/>
      <c r="CP318" s="383"/>
      <c r="CQ318" s="383"/>
      <c r="CR318" s="383"/>
      <c r="CS318" s="383"/>
      <c r="CT318" s="383"/>
      <c r="CU318" s="383"/>
      <c r="CV318" s="383"/>
      <c r="CW318" s="383"/>
      <c r="CX318" s="383"/>
      <c r="CY318" s="383"/>
      <c r="CZ318" s="383"/>
      <c r="DA318" s="383"/>
      <c r="DB318" s="383"/>
      <c r="DC318" s="383"/>
      <c r="DD318" s="383"/>
      <c r="DE318" s="383"/>
      <c r="DF318" s="383"/>
      <c r="DG318" s="383"/>
      <c r="DH318" s="383"/>
      <c r="DI318" s="383"/>
      <c r="DJ318" s="383"/>
      <c r="DK318" s="383"/>
      <c r="DL318" s="383"/>
      <c r="DM318" s="383"/>
      <c r="DN318" s="383"/>
      <c r="DO318" s="383"/>
      <c r="DP318" s="383"/>
      <c r="DQ318" s="383"/>
      <c r="DR318" s="383"/>
      <c r="DS318" s="383"/>
      <c r="DT318" s="383"/>
      <c r="DU318" s="383"/>
      <c r="DV318" s="383"/>
      <c r="DW318" s="383"/>
      <c r="DX318" s="383"/>
      <c r="DY318" s="383"/>
      <c r="DZ318" s="383"/>
      <c r="EA318" s="383"/>
      <c r="EB318" s="383"/>
      <c r="EC318" s="383"/>
      <c r="ED318" s="383"/>
      <c r="EE318" s="383"/>
      <c r="EF318" s="383"/>
      <c r="EG318" s="383"/>
      <c r="EH318" s="383"/>
      <c r="EI318" s="383"/>
      <c r="EJ318" s="383"/>
      <c r="EK318" s="383"/>
      <c r="EL318" s="383"/>
      <c r="EM318" s="383"/>
      <c r="EN318" s="383"/>
      <c r="EO318" s="383"/>
      <c r="EP318" s="383"/>
      <c r="EQ318" s="383"/>
      <c r="ER318" s="383"/>
      <c r="ES318" s="383"/>
      <c r="ET318" s="383"/>
      <c r="EU318" s="383"/>
      <c r="EV318" s="383"/>
      <c r="EW318" s="383"/>
      <c r="EX318" s="383"/>
      <c r="EY318" s="383"/>
      <c r="EZ318" s="383"/>
      <c r="FA318" s="383"/>
      <c r="FB318" s="383"/>
      <c r="FC318" s="383"/>
      <c r="FD318" s="383"/>
      <c r="FE318" s="383"/>
      <c r="FF318" s="383"/>
      <c r="FG318" s="383"/>
      <c r="FH318" s="383"/>
      <c r="FI318" s="383"/>
      <c r="FJ318" s="383"/>
      <c r="FK318" s="383"/>
      <c r="FL318" s="383"/>
      <c r="FM318" s="383"/>
      <c r="FN318" s="383"/>
      <c r="FO318" s="383"/>
      <c r="FP318" s="383"/>
      <c r="FQ318" s="383"/>
      <c r="FR318" s="383"/>
      <c r="FS318" s="383"/>
      <c r="FT318" s="383"/>
      <c r="FU318" s="383"/>
      <c r="FV318" s="383"/>
      <c r="FW318" s="383"/>
      <c r="FX318" s="383"/>
      <c r="FY318" s="383"/>
      <c r="FZ318" s="383"/>
      <c r="GA318" s="383"/>
      <c r="GB318" s="383"/>
      <c r="GC318" s="383"/>
      <c r="GD318" s="383"/>
      <c r="GE318" s="383"/>
      <c r="GF318" s="383"/>
      <c r="GG318" s="383"/>
      <c r="GH318" s="383"/>
      <c r="GI318" s="383"/>
      <c r="GJ318" s="383"/>
      <c r="GK318" s="383"/>
      <c r="GL318" s="383"/>
      <c r="GM318" s="383"/>
      <c r="GN318" s="383"/>
      <c r="GO318" s="383"/>
      <c r="GP318" s="383"/>
      <c r="GQ318" s="383"/>
      <c r="GR318" s="383"/>
      <c r="GS318" s="383"/>
      <c r="GT318" s="383"/>
      <c r="GU318" s="383"/>
      <c r="GV318" s="383"/>
      <c r="GW318" s="383"/>
      <c r="GX318" s="383"/>
      <c r="GY318" s="383"/>
      <c r="GZ318" s="383"/>
      <c r="HA318" s="383"/>
      <c r="HB318" s="383"/>
      <c r="HC318" s="383"/>
      <c r="HD318" s="383"/>
      <c r="HE318" s="383"/>
      <c r="HF318" s="383"/>
      <c r="HG318" s="383"/>
      <c r="HH318" s="383"/>
      <c r="HI318" s="383"/>
      <c r="HJ318" s="383"/>
      <c r="HK318" s="383"/>
      <c r="HL318" s="383"/>
      <c r="HM318" s="383"/>
      <c r="HN318" s="383"/>
      <c r="HO318" s="383"/>
      <c r="HP318" s="383"/>
      <c r="HQ318" s="383"/>
      <c r="HR318" s="383"/>
      <c r="HS318" s="383"/>
      <c r="HT318" s="383"/>
      <c r="HU318" s="383"/>
      <c r="HV318" s="383"/>
      <c r="HW318" s="383"/>
      <c r="HX318" s="383"/>
      <c r="HY318" s="383"/>
      <c r="HZ318" s="383"/>
      <c r="IA318" s="383"/>
      <c r="IB318" s="383"/>
      <c r="IC318" s="383"/>
      <c r="ID318" s="383"/>
      <c r="IE318" s="383"/>
      <c r="IF318" s="383"/>
      <c r="IG318" s="383"/>
      <c r="IH318" s="383"/>
      <c r="II318" s="383"/>
      <c r="IJ318" s="383"/>
      <c r="IK318" s="383"/>
      <c r="IL318" s="383"/>
      <c r="IM318" s="383"/>
      <c r="IN318" s="383"/>
      <c r="IO318" s="383"/>
      <c r="IP318" s="383"/>
      <c r="IQ318" s="383"/>
      <c r="IR318" s="383"/>
      <c r="IS318" s="383"/>
      <c r="IT318" s="383"/>
      <c r="IU318" s="383"/>
      <c r="IV318" s="383"/>
      <c r="IW318" s="383"/>
      <c r="IX318" s="383"/>
      <c r="IY318" s="383"/>
      <c r="IZ318" s="383"/>
      <c r="JA318" s="383"/>
      <c r="JB318" s="383"/>
      <c r="JC318" s="383"/>
      <c r="JD318" s="383"/>
      <c r="JE318" s="383"/>
      <c r="JF318" s="383"/>
      <c r="JG318" s="383"/>
      <c r="JH318" s="383"/>
      <c r="JI318" s="383"/>
      <c r="JJ318" s="383"/>
      <c r="JK318" s="383"/>
      <c r="JL318" s="383"/>
      <c r="JM318" s="383"/>
      <c r="JN318" s="383"/>
      <c r="JO318" s="383"/>
      <c r="JP318" s="383"/>
      <c r="JQ318" s="383"/>
      <c r="JR318" s="383"/>
      <c r="JS318" s="383"/>
      <c r="JT318" s="383"/>
      <c r="JU318" s="383"/>
      <c r="JV318" s="383"/>
      <c r="JW318" s="383"/>
      <c r="JX318" s="383"/>
      <c r="JY318" s="383"/>
      <c r="JZ318" s="383"/>
      <c r="KA318" s="383"/>
      <c r="KB318" s="383"/>
      <c r="KC318" s="383"/>
      <c r="KD318" s="383"/>
      <c r="KE318" s="383"/>
      <c r="KF318" s="383"/>
      <c r="KG318" s="383"/>
      <c r="KH318" s="383"/>
      <c r="KI318" s="383"/>
      <c r="KJ318" s="383"/>
      <c r="KK318" s="383"/>
      <c r="KL318" s="383"/>
      <c r="KM318" s="383"/>
      <c r="KN318" s="383"/>
      <c r="KO318" s="383"/>
      <c r="KP318" s="383"/>
      <c r="KQ318" s="383"/>
      <c r="KR318" s="383"/>
      <c r="KS318" s="383"/>
      <c r="KT318" s="383"/>
      <c r="KU318" s="383"/>
      <c r="KV318" s="383"/>
      <c r="KW318" s="383"/>
      <c r="KX318" s="383"/>
      <c r="KY318" s="383"/>
      <c r="KZ318" s="383"/>
      <c r="LA318" s="383"/>
      <c r="LB318" s="383"/>
      <c r="LC318" s="383"/>
      <c r="LD318" s="383"/>
      <c r="LE318" s="383"/>
      <c r="LF318" s="383"/>
      <c r="LG318" s="383"/>
      <c r="LH318" s="383"/>
      <c r="LI318" s="383"/>
      <c r="LJ318" s="383"/>
      <c r="LK318" s="383"/>
      <c r="LL318" s="383"/>
      <c r="LM318" s="383"/>
      <c r="LN318" s="383"/>
      <c r="LO318" s="383"/>
      <c r="LP318" s="383"/>
      <c r="LQ318" s="383"/>
      <c r="LR318" s="383"/>
      <c r="LS318" s="383"/>
      <c r="LT318" s="383"/>
      <c r="LU318" s="383"/>
      <c r="LV318" s="383"/>
      <c r="LW318" s="383"/>
      <c r="LX318" s="383"/>
      <c r="LY318" s="383"/>
      <c r="LZ318" s="383"/>
      <c r="MA318" s="383"/>
      <c r="MB318" s="383"/>
      <c r="MC318" s="383"/>
      <c r="MD318" s="383"/>
      <c r="ME318" s="383"/>
      <c r="MF318" s="383"/>
      <c r="MG318" s="383"/>
      <c r="MH318" s="383"/>
      <c r="MI318" s="383"/>
      <c r="MJ318" s="383"/>
      <c r="MK318" s="383"/>
      <c r="ML318" s="383"/>
      <c r="MM318" s="383"/>
      <c r="MN318" s="383"/>
      <c r="MO318" s="383"/>
      <c r="MP318" s="383"/>
      <c r="MQ318" s="383"/>
      <c r="MR318" s="383"/>
      <c r="MS318" s="383"/>
      <c r="MT318" s="383"/>
      <c r="MU318" s="383"/>
      <c r="MV318" s="383"/>
      <c r="MW318" s="383"/>
      <c r="MX318" s="383"/>
      <c r="MY318" s="383"/>
      <c r="MZ318" s="383"/>
      <c r="NA318" s="383"/>
      <c r="NB318" s="383"/>
      <c r="NC318" s="383"/>
      <c r="ND318" s="383"/>
      <c r="NE318" s="383"/>
      <c r="NF318" s="383"/>
      <c r="NG318" s="383"/>
      <c r="NH318" s="383"/>
      <c r="NI318" s="383"/>
      <c r="NJ318" s="383"/>
      <c r="NK318" s="383"/>
      <c r="NL318" s="383"/>
      <c r="NM318" s="383"/>
      <c r="NN318" s="383"/>
      <c r="NO318" s="383"/>
      <c r="NP318" s="383"/>
      <c r="NQ318" s="383"/>
      <c r="NR318" s="383"/>
      <c r="NS318" s="383"/>
      <c r="NT318" s="383"/>
      <c r="NU318" s="383"/>
      <c r="NV318" s="383"/>
      <c r="NW318" s="383"/>
      <c r="NX318" s="383"/>
      <c r="NY318" s="383"/>
      <c r="NZ318" s="383"/>
      <c r="OA318" s="383"/>
      <c r="OB318" s="383"/>
      <c r="OC318" s="383"/>
      <c r="OD318" s="383"/>
      <c r="OE318" s="383"/>
      <c r="OF318" s="383"/>
      <c r="OG318" s="383"/>
      <c r="OH318" s="383"/>
      <c r="OI318" s="383"/>
      <c r="OJ318" s="383"/>
      <c r="OK318" s="383"/>
      <c r="OL318" s="383"/>
      <c r="OM318" s="383"/>
      <c r="ON318" s="383"/>
      <c r="OO318" s="383"/>
      <c r="OP318" s="383"/>
      <c r="OQ318" s="383"/>
      <c r="OR318" s="383"/>
      <c r="OS318" s="383"/>
      <c r="OT318" s="383"/>
      <c r="OU318" s="383"/>
      <c r="OV318" s="383"/>
      <c r="OW318" s="383"/>
      <c r="OX318" s="383"/>
      <c r="OY318" s="383"/>
      <c r="OZ318" s="383"/>
      <c r="PA318" s="383"/>
      <c r="PB318" s="383"/>
      <c r="PC318" s="383"/>
      <c r="PD318" s="383"/>
      <c r="PE318" s="383"/>
      <c r="PF318" s="383"/>
      <c r="PG318" s="383"/>
      <c r="PH318" s="383"/>
      <c r="PI318" s="383"/>
      <c r="PJ318" s="383"/>
      <c r="PK318" s="383"/>
      <c r="PL318" s="383"/>
      <c r="PM318" s="383"/>
      <c r="PN318" s="383"/>
      <c r="PO318" s="383"/>
      <c r="PP318" s="383"/>
      <c r="PQ318" s="383"/>
      <c r="PR318" s="383"/>
      <c r="PS318" s="383"/>
      <c r="PT318" s="383"/>
      <c r="PU318" s="383"/>
      <c r="PV318" s="383"/>
      <c r="PW318" s="383"/>
      <c r="PX318" s="383"/>
      <c r="PY318" s="383"/>
      <c r="PZ318" s="383"/>
      <c r="QA318" s="383"/>
      <c r="QB318" s="383"/>
      <c r="QC318" s="383"/>
      <c r="QD318" s="383"/>
    </row>
    <row r="319" spans="1:446" s="383" customFormat="1">
      <c r="A319" s="374">
        <v>99521</v>
      </c>
      <c r="B319" s="423" t="s">
        <v>668</v>
      </c>
      <c r="C319" s="379">
        <v>-254376</v>
      </c>
      <c r="D319" s="380">
        <v>-124372</v>
      </c>
      <c r="E319" s="380">
        <v>-280838</v>
      </c>
      <c r="F319" s="380">
        <v>-114243</v>
      </c>
      <c r="G319" s="380">
        <v>0</v>
      </c>
      <c r="H319" s="380">
        <v>0</v>
      </c>
      <c r="I319" s="380">
        <v>-773829</v>
      </c>
      <c r="J319" s="459">
        <v>5103797</v>
      </c>
      <c r="K319" s="459">
        <v>6011685</v>
      </c>
      <c r="L319" s="459">
        <v>4362299</v>
      </c>
      <c r="M319" s="459">
        <v>4201241</v>
      </c>
      <c r="N319" s="459">
        <v>6270479</v>
      </c>
      <c r="O319" s="459">
        <v>447932.05707599997</v>
      </c>
      <c r="P319" s="459">
        <v>209256.04</v>
      </c>
      <c r="Q319" s="459">
        <v>238676.01707599996</v>
      </c>
      <c r="R319" s="448">
        <v>6.2899999999999998E-2</v>
      </c>
      <c r="S319" s="376">
        <v>2.1492519999999999E-4</v>
      </c>
      <c r="T319" s="450">
        <v>5103797</v>
      </c>
      <c r="U319" s="450">
        <v>3326805.0874403818</v>
      </c>
      <c r="V319" s="451">
        <v>1.5341436801537485</v>
      </c>
      <c r="W319" s="451">
        <v>0.10581979340616332</v>
      </c>
      <c r="X319" s="380">
        <v>1060778</v>
      </c>
      <c r="Y319" s="380">
        <v>389419</v>
      </c>
      <c r="Z319" s="380">
        <v>297480</v>
      </c>
      <c r="AA319" s="380">
        <v>203022</v>
      </c>
      <c r="AB319" s="380">
        <v>170857</v>
      </c>
      <c r="AC319" s="380">
        <v>0</v>
      </c>
      <c r="AD319" s="380">
        <v>0</v>
      </c>
      <c r="AE319" s="380">
        <v>1060778</v>
      </c>
      <c r="AF319" s="380">
        <v>0</v>
      </c>
      <c r="AG319" s="380">
        <v>0</v>
      </c>
      <c r="AH319" s="380">
        <v>0</v>
      </c>
      <c r="AI319" s="380">
        <v>0</v>
      </c>
      <c r="AJ319" s="380">
        <v>0</v>
      </c>
      <c r="AK319" s="380">
        <v>0</v>
      </c>
      <c r="AL319" s="380">
        <v>0</v>
      </c>
      <c r="AM319" s="380">
        <v>0</v>
      </c>
      <c r="AN319" s="380">
        <v>408625</v>
      </c>
      <c r="AO319" s="380">
        <v>134841</v>
      </c>
      <c r="AP319" s="380">
        <v>134841</v>
      </c>
      <c r="AQ319" s="380">
        <v>69472</v>
      </c>
      <c r="AR319" s="380">
        <v>69472</v>
      </c>
      <c r="AS319" s="380">
        <v>0</v>
      </c>
      <c r="AT319" s="380">
        <v>0</v>
      </c>
      <c r="AU319" s="380">
        <v>408625</v>
      </c>
      <c r="AV319" s="380">
        <v>2322858</v>
      </c>
      <c r="AW319" s="380">
        <v>794886</v>
      </c>
      <c r="AX319" s="380">
        <v>574876</v>
      </c>
      <c r="AY319" s="380">
        <v>574876</v>
      </c>
      <c r="AZ319" s="380">
        <v>378220</v>
      </c>
      <c r="BA319" s="380">
        <v>0</v>
      </c>
      <c r="BB319" s="380">
        <v>0</v>
      </c>
      <c r="BC319" s="380">
        <v>2322858</v>
      </c>
      <c r="BD319" s="380">
        <v>53752</v>
      </c>
      <c r="BE319" s="380">
        <v>15289</v>
      </c>
      <c r="BF319" s="380">
        <v>14321</v>
      </c>
      <c r="BG319" s="380">
        <v>12071</v>
      </c>
      <c r="BH319" s="380">
        <v>12071</v>
      </c>
      <c r="BI319" s="380">
        <v>0</v>
      </c>
      <c r="BJ319" s="380">
        <v>0</v>
      </c>
      <c r="BK319" s="380">
        <v>53752</v>
      </c>
      <c r="BL319" s="380">
        <v>9555</v>
      </c>
      <c r="BM319" s="380">
        <v>3185</v>
      </c>
      <c r="BN319" s="380">
        <v>3185</v>
      </c>
      <c r="BO319" s="380">
        <v>3185</v>
      </c>
      <c r="BP319" s="380">
        <v>0</v>
      </c>
      <c r="BQ319" s="380">
        <v>0</v>
      </c>
      <c r="BR319" s="380">
        <v>0</v>
      </c>
      <c r="BS319" s="380">
        <v>9555</v>
      </c>
      <c r="BT319" s="380">
        <v>49551</v>
      </c>
      <c r="BU319" s="380">
        <v>12658</v>
      </c>
      <c r="BV319" s="380">
        <v>12658</v>
      </c>
      <c r="BW319" s="380">
        <v>12658</v>
      </c>
      <c r="BX319" s="380">
        <v>11578</v>
      </c>
      <c r="BY319" s="380">
        <v>0</v>
      </c>
      <c r="BZ319" s="380">
        <v>0</v>
      </c>
      <c r="CA319" s="380">
        <v>49551</v>
      </c>
      <c r="CB319" s="380">
        <v>14122.732742748</v>
      </c>
      <c r="CC319" s="380">
        <v>8511</v>
      </c>
      <c r="CD319" s="380">
        <v>5612</v>
      </c>
      <c r="CE319" s="380">
        <v>0</v>
      </c>
      <c r="CF319" s="380">
        <v>0</v>
      </c>
      <c r="CG319" s="380">
        <v>0</v>
      </c>
      <c r="CH319" s="380">
        <v>0</v>
      </c>
      <c r="CI319" s="380">
        <v>14122.732742748</v>
      </c>
    </row>
    <row r="320" spans="1:446" s="390" customFormat="1" ht="13.5" thickBot="1">
      <c r="A320" s="374">
        <v>99831</v>
      </c>
      <c r="B320" s="423" t="s">
        <v>669</v>
      </c>
      <c r="C320" s="379">
        <v>-113717</v>
      </c>
      <c r="D320" s="380">
        <v>-63182</v>
      </c>
      <c r="E320" s="380">
        <v>-80588</v>
      </c>
      <c r="F320" s="380">
        <v>-78140</v>
      </c>
      <c r="G320" s="380">
        <v>0</v>
      </c>
      <c r="H320" s="380">
        <v>0</v>
      </c>
      <c r="I320" s="380">
        <v>-335627</v>
      </c>
      <c r="J320" s="459">
        <v>280970</v>
      </c>
      <c r="K320" s="459">
        <v>330951</v>
      </c>
      <c r="L320" s="459">
        <v>240150</v>
      </c>
      <c r="M320" s="459">
        <v>231284</v>
      </c>
      <c r="N320" s="459">
        <v>345198</v>
      </c>
      <c r="O320" s="459">
        <v>24659.217746999999</v>
      </c>
      <c r="P320" s="459">
        <v>24413.410000000003</v>
      </c>
      <c r="Q320" s="459">
        <v>245.80774699999529</v>
      </c>
      <c r="R320" s="448">
        <v>6.2899999999999998E-2</v>
      </c>
      <c r="S320" s="376">
        <v>1.1831899999999999E-5</v>
      </c>
      <c r="T320" s="450">
        <v>280970</v>
      </c>
      <c r="U320" s="450">
        <v>388130.52464228944</v>
      </c>
      <c r="V320" s="451">
        <v>0.72390595988024597</v>
      </c>
      <c r="W320" s="451">
        <v>0.10581979340616332</v>
      </c>
      <c r="X320" s="380">
        <v>53468</v>
      </c>
      <c r="Y320" s="380">
        <v>22487</v>
      </c>
      <c r="Z320" s="380">
        <v>22487</v>
      </c>
      <c r="AA320" s="380">
        <v>8494</v>
      </c>
      <c r="AB320" s="380">
        <v>0</v>
      </c>
      <c r="AC320" s="380">
        <v>0</v>
      </c>
      <c r="AD320" s="380">
        <v>0</v>
      </c>
      <c r="AE320" s="380">
        <v>53468</v>
      </c>
      <c r="AF320" s="380">
        <v>288097</v>
      </c>
      <c r="AG320" s="380">
        <v>100762</v>
      </c>
      <c r="AH320" s="380">
        <v>62445</v>
      </c>
      <c r="AI320" s="380">
        <v>62445</v>
      </c>
      <c r="AJ320" s="380">
        <v>62445</v>
      </c>
      <c r="AK320" s="380">
        <v>0</v>
      </c>
      <c r="AL320" s="380">
        <v>0</v>
      </c>
      <c r="AM320" s="380">
        <v>288097</v>
      </c>
      <c r="AN320" s="380">
        <v>22495</v>
      </c>
      <c r="AO320" s="380">
        <v>7423</v>
      </c>
      <c r="AP320" s="380">
        <v>7423</v>
      </c>
      <c r="AQ320" s="380">
        <v>3825</v>
      </c>
      <c r="AR320" s="380">
        <v>3825</v>
      </c>
      <c r="AS320" s="380">
        <v>0</v>
      </c>
      <c r="AT320" s="380">
        <v>0</v>
      </c>
      <c r="AU320" s="380">
        <v>22495</v>
      </c>
      <c r="AV320" s="380">
        <v>127876</v>
      </c>
      <c r="AW320" s="380">
        <v>43759</v>
      </c>
      <c r="AX320" s="380">
        <v>31648</v>
      </c>
      <c r="AY320" s="380">
        <v>31648</v>
      </c>
      <c r="AZ320" s="380">
        <v>20821</v>
      </c>
      <c r="BA320" s="380">
        <v>0</v>
      </c>
      <c r="BB320" s="380">
        <v>0</v>
      </c>
      <c r="BC320" s="380">
        <v>127876</v>
      </c>
      <c r="BD320" s="380">
        <v>2960</v>
      </c>
      <c r="BE320" s="380">
        <v>842</v>
      </c>
      <c r="BF320" s="380">
        <v>788</v>
      </c>
      <c r="BG320" s="380">
        <v>665</v>
      </c>
      <c r="BH320" s="380">
        <v>665</v>
      </c>
      <c r="BI320" s="380">
        <v>0</v>
      </c>
      <c r="BJ320" s="380">
        <v>0</v>
      </c>
      <c r="BK320" s="380">
        <v>2960</v>
      </c>
      <c r="BL320" s="380">
        <v>525</v>
      </c>
      <c r="BM320" s="380">
        <v>175</v>
      </c>
      <c r="BN320" s="380">
        <v>175</v>
      </c>
      <c r="BO320" s="380">
        <v>175</v>
      </c>
      <c r="BP320" s="380">
        <v>0</v>
      </c>
      <c r="BQ320" s="380">
        <v>0</v>
      </c>
      <c r="BR320" s="380">
        <v>0</v>
      </c>
      <c r="BS320" s="380">
        <v>525</v>
      </c>
      <c r="BT320" s="380">
        <v>2728</v>
      </c>
      <c r="BU320" s="380">
        <v>697</v>
      </c>
      <c r="BV320" s="380">
        <v>697</v>
      </c>
      <c r="BW320" s="380">
        <v>697</v>
      </c>
      <c r="BX320" s="380">
        <v>637</v>
      </c>
      <c r="BY320" s="380">
        <v>0</v>
      </c>
      <c r="BZ320" s="380">
        <v>0</v>
      </c>
      <c r="CA320" s="380">
        <v>2728</v>
      </c>
      <c r="CB320" s="380">
        <v>777.47403068099993</v>
      </c>
      <c r="CC320" s="380">
        <v>469</v>
      </c>
      <c r="CD320" s="380">
        <v>309</v>
      </c>
      <c r="CE320" s="380">
        <v>0</v>
      </c>
      <c r="CF320" s="380">
        <v>0</v>
      </c>
      <c r="CG320" s="380">
        <v>0</v>
      </c>
      <c r="CH320" s="380">
        <v>0</v>
      </c>
      <c r="CI320" s="380">
        <v>777.47403068099993</v>
      </c>
      <c r="CJ320" s="383"/>
      <c r="CK320" s="383"/>
      <c r="CL320" s="383"/>
      <c r="CM320" s="383"/>
      <c r="CN320" s="383"/>
      <c r="CO320" s="383"/>
      <c r="CP320" s="383"/>
      <c r="CQ320" s="383"/>
      <c r="CR320" s="383"/>
      <c r="CS320" s="383"/>
      <c r="CT320" s="383"/>
      <c r="CU320" s="383"/>
      <c r="CV320" s="383"/>
      <c r="CW320" s="383"/>
      <c r="CX320" s="383"/>
      <c r="CY320" s="383"/>
      <c r="CZ320" s="383"/>
      <c r="DA320" s="383"/>
      <c r="DB320" s="383"/>
      <c r="DC320" s="383"/>
      <c r="DD320" s="383"/>
      <c r="DE320" s="383"/>
      <c r="DF320" s="383"/>
      <c r="DG320" s="383"/>
      <c r="DH320" s="383"/>
      <c r="DI320" s="383"/>
      <c r="DJ320" s="383"/>
      <c r="DK320" s="383"/>
      <c r="DL320" s="383"/>
      <c r="DM320" s="383"/>
      <c r="DN320" s="383"/>
      <c r="DO320" s="383"/>
      <c r="DP320" s="383"/>
      <c r="DQ320" s="383"/>
      <c r="DR320" s="383"/>
      <c r="DS320" s="383"/>
      <c r="DT320" s="383"/>
      <c r="DU320" s="383"/>
      <c r="DV320" s="383"/>
      <c r="DW320" s="383"/>
      <c r="DX320" s="383"/>
      <c r="DY320" s="383"/>
      <c r="DZ320" s="383"/>
      <c r="EA320" s="383"/>
      <c r="EB320" s="383"/>
      <c r="EC320" s="383"/>
      <c r="ED320" s="383"/>
      <c r="EE320" s="383"/>
      <c r="EF320" s="383"/>
      <c r="EG320" s="383"/>
      <c r="EH320" s="383"/>
      <c r="EI320" s="383"/>
      <c r="EJ320" s="383"/>
      <c r="EK320" s="383"/>
      <c r="EL320" s="383"/>
      <c r="EM320" s="383"/>
      <c r="EN320" s="383"/>
      <c r="EO320" s="383"/>
      <c r="EP320" s="383"/>
      <c r="EQ320" s="383"/>
      <c r="ER320" s="383"/>
      <c r="ES320" s="383"/>
      <c r="ET320" s="383"/>
      <c r="EU320" s="383"/>
      <c r="EV320" s="383"/>
      <c r="EW320" s="383"/>
      <c r="EX320" s="383"/>
      <c r="EY320" s="383"/>
      <c r="EZ320" s="383"/>
      <c r="FA320" s="383"/>
      <c r="FB320" s="383"/>
      <c r="FC320" s="383"/>
      <c r="FD320" s="383"/>
      <c r="FE320" s="383"/>
      <c r="FF320" s="383"/>
      <c r="FG320" s="383"/>
      <c r="FH320" s="383"/>
      <c r="FI320" s="383"/>
      <c r="FJ320" s="383"/>
      <c r="FK320" s="383"/>
      <c r="FL320" s="383"/>
      <c r="FM320" s="383"/>
      <c r="FN320" s="383"/>
      <c r="FO320" s="383"/>
      <c r="FP320" s="383"/>
      <c r="FQ320" s="383"/>
      <c r="FR320" s="383"/>
      <c r="FS320" s="383"/>
      <c r="FT320" s="383"/>
      <c r="FU320" s="383"/>
      <c r="FV320" s="383"/>
      <c r="FW320" s="383"/>
      <c r="FX320" s="383"/>
      <c r="FY320" s="383"/>
      <c r="FZ320" s="383"/>
      <c r="GA320" s="383"/>
      <c r="GB320" s="383"/>
      <c r="GC320" s="383"/>
      <c r="GD320" s="383"/>
      <c r="GE320" s="383"/>
      <c r="GF320" s="383"/>
      <c r="GG320" s="383"/>
      <c r="GH320" s="383"/>
      <c r="GI320" s="383"/>
      <c r="GJ320" s="383"/>
      <c r="GK320" s="383"/>
      <c r="GL320" s="383"/>
      <c r="GM320" s="383"/>
      <c r="GN320" s="383"/>
      <c r="GO320" s="383"/>
      <c r="GP320" s="383"/>
      <c r="GQ320" s="383"/>
      <c r="GR320" s="383"/>
      <c r="GS320" s="383"/>
      <c r="GT320" s="383"/>
      <c r="GU320" s="383"/>
      <c r="GV320" s="383"/>
      <c r="GW320" s="383"/>
      <c r="GX320" s="383"/>
      <c r="GY320" s="383"/>
      <c r="GZ320" s="383"/>
      <c r="HA320" s="383"/>
      <c r="HB320" s="383"/>
      <c r="HC320" s="383"/>
      <c r="HD320" s="383"/>
      <c r="HE320" s="383"/>
      <c r="HF320" s="383"/>
      <c r="HG320" s="383"/>
      <c r="HH320" s="383"/>
      <c r="HI320" s="383"/>
      <c r="HJ320" s="383"/>
      <c r="HK320" s="383"/>
      <c r="HL320" s="383"/>
      <c r="HM320" s="383"/>
      <c r="HN320" s="383"/>
      <c r="HO320" s="383"/>
      <c r="HP320" s="383"/>
      <c r="HQ320" s="383"/>
      <c r="HR320" s="383"/>
      <c r="HS320" s="383"/>
      <c r="HT320" s="383"/>
      <c r="HU320" s="383"/>
      <c r="HV320" s="383"/>
      <c r="HW320" s="383"/>
      <c r="HX320" s="383"/>
      <c r="HY320" s="383"/>
      <c r="HZ320" s="383"/>
      <c r="IA320" s="383"/>
      <c r="IB320" s="383"/>
      <c r="IC320" s="383"/>
      <c r="ID320" s="383"/>
      <c r="IE320" s="383"/>
      <c r="IF320" s="383"/>
      <c r="IG320" s="383"/>
      <c r="IH320" s="383"/>
      <c r="II320" s="383"/>
      <c r="IJ320" s="383"/>
      <c r="IK320" s="383"/>
      <c r="IL320" s="383"/>
      <c r="IM320" s="383"/>
      <c r="IN320" s="383"/>
      <c r="IO320" s="383"/>
      <c r="IP320" s="383"/>
      <c r="IQ320" s="383"/>
      <c r="IR320" s="383"/>
      <c r="IS320" s="383"/>
      <c r="IT320" s="383"/>
      <c r="IU320" s="383"/>
      <c r="IV320" s="383"/>
      <c r="IW320" s="383"/>
      <c r="IX320" s="383"/>
      <c r="IY320" s="383"/>
      <c r="IZ320" s="383"/>
      <c r="JA320" s="383"/>
      <c r="JB320" s="383"/>
      <c r="JC320" s="383"/>
      <c r="JD320" s="383"/>
      <c r="JE320" s="383"/>
      <c r="JF320" s="383"/>
      <c r="JG320" s="383"/>
      <c r="JH320" s="383"/>
      <c r="JI320" s="383"/>
      <c r="JJ320" s="383"/>
      <c r="JK320" s="383"/>
      <c r="JL320" s="383"/>
      <c r="JM320" s="383"/>
      <c r="JN320" s="383"/>
      <c r="JO320" s="383"/>
      <c r="JP320" s="383"/>
      <c r="JQ320" s="383"/>
      <c r="JR320" s="383"/>
      <c r="JS320" s="383"/>
      <c r="JT320" s="383"/>
      <c r="JU320" s="383"/>
      <c r="JV320" s="383"/>
      <c r="JW320" s="383"/>
      <c r="JX320" s="383"/>
      <c r="JY320" s="383"/>
      <c r="JZ320" s="383"/>
      <c r="KA320" s="383"/>
      <c r="KB320" s="383"/>
      <c r="KC320" s="383"/>
      <c r="KD320" s="383"/>
      <c r="KE320" s="383"/>
      <c r="KF320" s="383"/>
      <c r="KG320" s="383"/>
      <c r="KH320" s="383"/>
      <c r="KI320" s="383"/>
      <c r="KJ320" s="383"/>
      <c r="KK320" s="383"/>
      <c r="KL320" s="383"/>
      <c r="KM320" s="383"/>
      <c r="KN320" s="383"/>
      <c r="KO320" s="383"/>
      <c r="KP320" s="383"/>
      <c r="KQ320" s="383"/>
      <c r="KR320" s="383"/>
      <c r="KS320" s="383"/>
      <c r="KT320" s="383"/>
      <c r="KU320" s="383"/>
      <c r="KV320" s="383"/>
      <c r="KW320" s="383"/>
      <c r="KX320" s="383"/>
      <c r="KY320" s="383"/>
      <c r="KZ320" s="383"/>
      <c r="LA320" s="383"/>
      <c r="LB320" s="383"/>
      <c r="LC320" s="383"/>
      <c r="LD320" s="383"/>
      <c r="LE320" s="383"/>
      <c r="LF320" s="383"/>
      <c r="LG320" s="383"/>
      <c r="LH320" s="383"/>
      <c r="LI320" s="383"/>
      <c r="LJ320" s="383"/>
      <c r="LK320" s="383"/>
      <c r="LL320" s="383"/>
      <c r="LM320" s="383"/>
      <c r="LN320" s="383"/>
      <c r="LO320" s="383"/>
      <c r="LP320" s="383"/>
      <c r="LQ320" s="383"/>
      <c r="LR320" s="383"/>
      <c r="LS320" s="383"/>
      <c r="LT320" s="383"/>
      <c r="LU320" s="383"/>
      <c r="LV320" s="383"/>
      <c r="LW320" s="383"/>
      <c r="LX320" s="383"/>
      <c r="LY320" s="383"/>
      <c r="LZ320" s="383"/>
      <c r="MA320" s="383"/>
      <c r="MB320" s="383"/>
      <c r="MC320" s="383"/>
      <c r="MD320" s="383"/>
      <c r="ME320" s="383"/>
      <c r="MF320" s="383"/>
      <c r="MG320" s="383"/>
      <c r="MH320" s="383"/>
      <c r="MI320" s="383"/>
      <c r="MJ320" s="383"/>
      <c r="MK320" s="383"/>
      <c r="ML320" s="383"/>
      <c r="MM320" s="383"/>
      <c r="MN320" s="383"/>
      <c r="MO320" s="383"/>
      <c r="MP320" s="383"/>
      <c r="MQ320" s="383"/>
      <c r="MR320" s="383"/>
      <c r="MS320" s="383"/>
      <c r="MT320" s="383"/>
      <c r="MU320" s="383"/>
      <c r="MV320" s="383"/>
      <c r="MW320" s="383"/>
      <c r="MX320" s="383"/>
      <c r="MY320" s="383"/>
      <c r="MZ320" s="383"/>
      <c r="NA320" s="383"/>
      <c r="NB320" s="383"/>
      <c r="NC320" s="383"/>
      <c r="ND320" s="383"/>
      <c r="NE320" s="383"/>
      <c r="NF320" s="383"/>
      <c r="NG320" s="383"/>
      <c r="NH320" s="383"/>
      <c r="NI320" s="383"/>
      <c r="NJ320" s="383"/>
      <c r="NK320" s="383"/>
      <c r="NL320" s="383"/>
      <c r="NM320" s="383"/>
      <c r="NN320" s="383"/>
      <c r="NO320" s="383"/>
      <c r="NP320" s="383"/>
      <c r="NQ320" s="383"/>
      <c r="NR320" s="383"/>
      <c r="NS320" s="383"/>
      <c r="NT320" s="383"/>
      <c r="NU320" s="383"/>
      <c r="NV320" s="383"/>
      <c r="NW320" s="383"/>
      <c r="NX320" s="383"/>
      <c r="NY320" s="383"/>
      <c r="NZ320" s="383"/>
      <c r="OA320" s="383"/>
      <c r="OB320" s="383"/>
      <c r="OC320" s="383"/>
      <c r="OD320" s="383"/>
      <c r="OE320" s="383"/>
      <c r="OF320" s="383"/>
      <c r="OG320" s="383"/>
      <c r="OH320" s="383"/>
      <c r="OI320" s="383"/>
      <c r="OJ320" s="383"/>
      <c r="OK320" s="383"/>
      <c r="OL320" s="383"/>
      <c r="OM320" s="383"/>
      <c r="ON320" s="383"/>
      <c r="OO320" s="383"/>
      <c r="OP320" s="383"/>
      <c r="OQ320" s="383"/>
      <c r="OR320" s="383"/>
      <c r="OS320" s="383"/>
      <c r="OT320" s="383"/>
      <c r="OU320" s="383"/>
      <c r="OV320" s="383"/>
      <c r="OW320" s="383"/>
      <c r="OX320" s="383"/>
      <c r="OY320" s="383"/>
      <c r="OZ320" s="383"/>
      <c r="PA320" s="383"/>
      <c r="PB320" s="383"/>
      <c r="PC320" s="383"/>
      <c r="PD320" s="383"/>
      <c r="PE320" s="383"/>
      <c r="PF320" s="383"/>
      <c r="PG320" s="383"/>
      <c r="PH320" s="383"/>
      <c r="PI320" s="383"/>
      <c r="PJ320" s="383"/>
      <c r="PK320" s="383"/>
      <c r="PL320" s="383"/>
      <c r="PM320" s="383"/>
      <c r="PN320" s="383"/>
      <c r="PO320" s="383"/>
      <c r="PP320" s="383"/>
      <c r="PQ320" s="383"/>
      <c r="PR320" s="383"/>
      <c r="PS320" s="383"/>
      <c r="PT320" s="383"/>
      <c r="PU320" s="383"/>
      <c r="PV320" s="383"/>
      <c r="PW320" s="383"/>
      <c r="PX320" s="383"/>
      <c r="PY320" s="383"/>
      <c r="PZ320" s="383"/>
      <c r="QA320" s="383"/>
      <c r="QB320" s="383"/>
      <c r="QC320" s="383"/>
      <c r="QD320" s="383"/>
    </row>
    <row r="321" spans="1:446" s="390" customFormat="1" ht="13.5" thickBot="1">
      <c r="A321" s="374" t="s">
        <v>806</v>
      </c>
      <c r="B321" s="423" t="s">
        <v>948</v>
      </c>
      <c r="C321" s="379">
        <v>0</v>
      </c>
      <c r="D321" s="380">
        <v>0</v>
      </c>
      <c r="E321" s="380">
        <v>0</v>
      </c>
      <c r="F321" s="380">
        <v>0</v>
      </c>
      <c r="G321" s="380">
        <v>0</v>
      </c>
      <c r="H321" s="380">
        <v>0</v>
      </c>
      <c r="I321" s="380">
        <v>0</v>
      </c>
      <c r="J321" s="459">
        <v>0</v>
      </c>
      <c r="K321" s="459">
        <v>0</v>
      </c>
      <c r="L321" s="459">
        <v>0</v>
      </c>
      <c r="M321" s="459">
        <v>0</v>
      </c>
      <c r="N321" s="459">
        <v>0</v>
      </c>
      <c r="O321" s="459">
        <v>0</v>
      </c>
      <c r="P321" s="459">
        <v>0</v>
      </c>
      <c r="Q321" s="459">
        <v>0</v>
      </c>
      <c r="R321" s="448">
        <v>0</v>
      </c>
      <c r="S321" s="376">
        <v>0</v>
      </c>
      <c r="T321" s="450">
        <v>0</v>
      </c>
      <c r="U321" s="450">
        <v>0</v>
      </c>
      <c r="V321" s="451">
        <v>0</v>
      </c>
      <c r="W321" s="451">
        <v>0</v>
      </c>
      <c r="X321" s="380">
        <v>0</v>
      </c>
      <c r="Y321" s="380">
        <v>0</v>
      </c>
      <c r="Z321" s="380">
        <v>0</v>
      </c>
      <c r="AA321" s="380">
        <v>0</v>
      </c>
      <c r="AB321" s="380">
        <v>0</v>
      </c>
      <c r="AC321" s="380">
        <v>0</v>
      </c>
      <c r="AD321" s="380">
        <v>0</v>
      </c>
      <c r="AE321" s="380">
        <v>0</v>
      </c>
      <c r="AF321" s="380">
        <v>0</v>
      </c>
      <c r="AG321" s="380">
        <v>0</v>
      </c>
      <c r="AH321" s="380">
        <v>0</v>
      </c>
      <c r="AI321" s="380">
        <v>0</v>
      </c>
      <c r="AJ321" s="380">
        <v>0</v>
      </c>
      <c r="AK321" s="380">
        <v>0</v>
      </c>
      <c r="AL321" s="380">
        <v>0</v>
      </c>
      <c r="AM321" s="380">
        <v>0</v>
      </c>
      <c r="AN321" s="380">
        <v>0</v>
      </c>
      <c r="AO321" s="380">
        <v>0</v>
      </c>
      <c r="AP321" s="380">
        <v>0</v>
      </c>
      <c r="AQ321" s="380">
        <v>0</v>
      </c>
      <c r="AR321" s="380">
        <v>0</v>
      </c>
      <c r="AS321" s="380">
        <v>0</v>
      </c>
      <c r="AT321" s="380">
        <v>0</v>
      </c>
      <c r="AU321" s="380">
        <v>0</v>
      </c>
      <c r="AV321" s="380">
        <v>0</v>
      </c>
      <c r="AW321" s="380">
        <v>0</v>
      </c>
      <c r="AX321" s="380">
        <v>0</v>
      </c>
      <c r="AY321" s="380">
        <v>0</v>
      </c>
      <c r="AZ321" s="380">
        <v>0</v>
      </c>
      <c r="BA321" s="380">
        <v>0</v>
      </c>
      <c r="BB321" s="380">
        <v>0</v>
      </c>
      <c r="BC321" s="380">
        <v>0</v>
      </c>
      <c r="BD321" s="380">
        <v>0</v>
      </c>
      <c r="BE321" s="380">
        <v>0</v>
      </c>
      <c r="BF321" s="380">
        <v>0</v>
      </c>
      <c r="BG321" s="380">
        <v>0</v>
      </c>
      <c r="BH321" s="380">
        <v>0</v>
      </c>
      <c r="BI321" s="380">
        <v>0</v>
      </c>
      <c r="BJ321" s="380">
        <v>0</v>
      </c>
      <c r="BK321" s="380">
        <v>0</v>
      </c>
      <c r="BL321" s="380">
        <v>0</v>
      </c>
      <c r="BM321" s="380">
        <v>0</v>
      </c>
      <c r="BN321" s="380">
        <v>0</v>
      </c>
      <c r="BO321" s="380">
        <v>0</v>
      </c>
      <c r="BP321" s="380">
        <v>0</v>
      </c>
      <c r="BQ321" s="380">
        <v>0</v>
      </c>
      <c r="BR321" s="380">
        <v>0</v>
      </c>
      <c r="BS321" s="380">
        <v>0</v>
      </c>
      <c r="BT321" s="380">
        <v>0</v>
      </c>
      <c r="BU321" s="380">
        <v>0</v>
      </c>
      <c r="BV321" s="380">
        <v>0</v>
      </c>
      <c r="BW321" s="380">
        <v>0</v>
      </c>
      <c r="BX321" s="380">
        <v>0</v>
      </c>
      <c r="BY321" s="380">
        <v>0</v>
      </c>
      <c r="BZ321" s="380">
        <v>0</v>
      </c>
      <c r="CA321" s="380">
        <v>0</v>
      </c>
      <c r="CB321" s="380">
        <v>0</v>
      </c>
      <c r="CC321" s="380">
        <v>0</v>
      </c>
      <c r="CD321" s="380">
        <v>0</v>
      </c>
      <c r="CE321" s="380">
        <v>0</v>
      </c>
      <c r="CF321" s="380">
        <v>0</v>
      </c>
      <c r="CG321" s="380">
        <v>0</v>
      </c>
      <c r="CH321" s="380">
        <v>0</v>
      </c>
      <c r="CI321" s="380"/>
      <c r="CJ321" s="383"/>
      <c r="CK321" s="383"/>
      <c r="CL321" s="383"/>
      <c r="CM321" s="383"/>
      <c r="CN321" s="383"/>
      <c r="CO321" s="383"/>
      <c r="CP321" s="383"/>
      <c r="CQ321" s="383"/>
      <c r="CR321" s="383"/>
      <c r="CS321" s="383"/>
      <c r="CT321" s="383"/>
      <c r="CU321" s="383"/>
      <c r="CV321" s="383"/>
      <c r="CW321" s="383"/>
      <c r="CX321" s="383"/>
      <c r="CY321" s="383"/>
      <c r="CZ321" s="383"/>
      <c r="DA321" s="383"/>
      <c r="DB321" s="383"/>
      <c r="DC321" s="383"/>
      <c r="DD321" s="383"/>
      <c r="DE321" s="383"/>
      <c r="DF321" s="383"/>
      <c r="DG321" s="383"/>
      <c r="DH321" s="383"/>
      <c r="DI321" s="383"/>
      <c r="DJ321" s="383"/>
      <c r="DK321" s="383"/>
      <c r="DL321" s="383"/>
      <c r="DM321" s="383"/>
      <c r="DN321" s="383"/>
      <c r="DO321" s="383"/>
      <c r="DP321" s="383"/>
      <c r="DQ321" s="383"/>
      <c r="DR321" s="383"/>
      <c r="DS321" s="383"/>
      <c r="DT321" s="383"/>
      <c r="DU321" s="383"/>
      <c r="DV321" s="383"/>
      <c r="DW321" s="383"/>
      <c r="DX321" s="383"/>
      <c r="DY321" s="383"/>
      <c r="DZ321" s="383"/>
      <c r="EA321" s="383"/>
      <c r="EB321" s="383"/>
      <c r="EC321" s="383"/>
      <c r="ED321" s="383"/>
      <c r="EE321" s="383"/>
      <c r="EF321" s="383"/>
      <c r="EG321" s="383"/>
      <c r="EH321" s="383"/>
      <c r="EI321" s="383"/>
      <c r="EJ321" s="383"/>
      <c r="EK321" s="383"/>
      <c r="EL321" s="383"/>
      <c r="EM321" s="383"/>
      <c r="EN321" s="383"/>
      <c r="EO321" s="383"/>
      <c r="EP321" s="383"/>
      <c r="EQ321" s="383"/>
      <c r="ER321" s="383"/>
      <c r="ES321" s="383"/>
      <c r="ET321" s="383"/>
      <c r="EU321" s="383"/>
      <c r="EV321" s="383"/>
      <c r="EW321" s="383"/>
      <c r="EX321" s="383"/>
      <c r="EY321" s="383"/>
      <c r="EZ321" s="383"/>
      <c r="FA321" s="383"/>
      <c r="FB321" s="383"/>
      <c r="FC321" s="383"/>
      <c r="FD321" s="383"/>
      <c r="FE321" s="383"/>
      <c r="FF321" s="383"/>
      <c r="FG321" s="383"/>
      <c r="FH321" s="383"/>
      <c r="FI321" s="383"/>
      <c r="FJ321" s="383"/>
      <c r="FK321" s="383"/>
      <c r="FL321" s="383"/>
      <c r="FM321" s="383"/>
      <c r="FN321" s="383"/>
      <c r="FO321" s="383"/>
      <c r="FP321" s="383"/>
      <c r="FQ321" s="383"/>
      <c r="FR321" s="383"/>
      <c r="FS321" s="383"/>
      <c r="FT321" s="383"/>
      <c r="FU321" s="383"/>
      <c r="FV321" s="383"/>
      <c r="FW321" s="383"/>
      <c r="FX321" s="383"/>
      <c r="FY321" s="383"/>
      <c r="FZ321" s="383"/>
      <c r="GA321" s="383"/>
      <c r="GB321" s="383"/>
      <c r="GC321" s="383"/>
      <c r="GD321" s="383"/>
      <c r="GE321" s="383"/>
      <c r="GF321" s="383"/>
      <c r="GG321" s="383"/>
      <c r="GH321" s="383"/>
      <c r="GI321" s="383"/>
      <c r="GJ321" s="383"/>
      <c r="GK321" s="383"/>
      <c r="GL321" s="383"/>
      <c r="GM321" s="383"/>
      <c r="GN321" s="383"/>
      <c r="GO321" s="383"/>
      <c r="GP321" s="383"/>
      <c r="GQ321" s="383"/>
      <c r="GR321" s="383"/>
      <c r="GS321" s="383"/>
      <c r="GT321" s="383"/>
      <c r="GU321" s="383"/>
      <c r="GV321" s="383"/>
      <c r="GW321" s="383"/>
      <c r="GX321" s="383"/>
      <c r="GY321" s="383"/>
      <c r="GZ321" s="383"/>
      <c r="HA321" s="383"/>
      <c r="HB321" s="383"/>
      <c r="HC321" s="383"/>
      <c r="HD321" s="383"/>
      <c r="HE321" s="383"/>
      <c r="HF321" s="383"/>
      <c r="HG321" s="383"/>
      <c r="HH321" s="383"/>
      <c r="HI321" s="383"/>
      <c r="HJ321" s="383"/>
      <c r="HK321" s="383"/>
      <c r="HL321" s="383"/>
      <c r="HM321" s="383"/>
      <c r="HN321" s="383"/>
      <c r="HO321" s="383"/>
      <c r="HP321" s="383"/>
      <c r="HQ321" s="383"/>
      <c r="HR321" s="383"/>
      <c r="HS321" s="383"/>
      <c r="HT321" s="383"/>
      <c r="HU321" s="383"/>
      <c r="HV321" s="383"/>
      <c r="HW321" s="383"/>
      <c r="HX321" s="383"/>
      <c r="HY321" s="383"/>
      <c r="HZ321" s="383"/>
      <c r="IA321" s="383"/>
      <c r="IB321" s="383"/>
      <c r="IC321" s="383"/>
      <c r="ID321" s="383"/>
      <c r="IE321" s="383"/>
      <c r="IF321" s="383"/>
      <c r="IG321" s="383"/>
      <c r="IH321" s="383"/>
      <c r="II321" s="383"/>
      <c r="IJ321" s="383"/>
      <c r="IK321" s="383"/>
      <c r="IL321" s="383"/>
      <c r="IM321" s="383"/>
      <c r="IN321" s="383"/>
      <c r="IO321" s="383"/>
      <c r="IP321" s="383"/>
      <c r="IQ321" s="383"/>
      <c r="IR321" s="383"/>
      <c r="IS321" s="383"/>
      <c r="IT321" s="383"/>
      <c r="IU321" s="383"/>
      <c r="IV321" s="383"/>
      <c r="IW321" s="383"/>
      <c r="IX321" s="383"/>
      <c r="IY321" s="383"/>
      <c r="IZ321" s="383"/>
      <c r="JA321" s="383"/>
      <c r="JB321" s="383"/>
      <c r="JC321" s="383"/>
      <c r="JD321" s="383"/>
      <c r="JE321" s="383"/>
      <c r="JF321" s="383"/>
      <c r="JG321" s="383"/>
      <c r="JH321" s="383"/>
      <c r="JI321" s="383"/>
      <c r="JJ321" s="383"/>
      <c r="JK321" s="383"/>
      <c r="JL321" s="383"/>
      <c r="JM321" s="383"/>
      <c r="JN321" s="383"/>
      <c r="JO321" s="383"/>
      <c r="JP321" s="383"/>
      <c r="JQ321" s="383"/>
      <c r="JR321" s="383"/>
      <c r="JS321" s="383"/>
      <c r="JT321" s="383"/>
      <c r="JU321" s="383"/>
      <c r="JV321" s="383"/>
      <c r="JW321" s="383"/>
      <c r="JX321" s="383"/>
      <c r="JY321" s="383"/>
      <c r="JZ321" s="383"/>
      <c r="KA321" s="383"/>
      <c r="KB321" s="383"/>
      <c r="KC321" s="383"/>
      <c r="KD321" s="383"/>
      <c r="KE321" s="383"/>
      <c r="KF321" s="383"/>
      <c r="KG321" s="383"/>
      <c r="KH321" s="383"/>
      <c r="KI321" s="383"/>
      <c r="KJ321" s="383"/>
      <c r="KK321" s="383"/>
      <c r="KL321" s="383"/>
      <c r="KM321" s="383"/>
      <c r="KN321" s="383"/>
      <c r="KO321" s="383"/>
      <c r="KP321" s="383"/>
      <c r="KQ321" s="383"/>
      <c r="KR321" s="383"/>
      <c r="KS321" s="383"/>
      <c r="KT321" s="383"/>
      <c r="KU321" s="383"/>
      <c r="KV321" s="383"/>
      <c r="KW321" s="383"/>
      <c r="KX321" s="383"/>
      <c r="KY321" s="383"/>
      <c r="KZ321" s="383"/>
      <c r="LA321" s="383"/>
      <c r="LB321" s="383"/>
      <c r="LC321" s="383"/>
      <c r="LD321" s="383"/>
      <c r="LE321" s="383"/>
      <c r="LF321" s="383"/>
      <c r="LG321" s="383"/>
      <c r="LH321" s="383"/>
      <c r="LI321" s="383"/>
      <c r="LJ321" s="383"/>
      <c r="LK321" s="383"/>
      <c r="LL321" s="383"/>
      <c r="LM321" s="383"/>
      <c r="LN321" s="383"/>
      <c r="LO321" s="383"/>
      <c r="LP321" s="383"/>
      <c r="LQ321" s="383"/>
      <c r="LR321" s="383"/>
      <c r="LS321" s="383"/>
      <c r="LT321" s="383"/>
      <c r="LU321" s="383"/>
      <c r="LV321" s="383"/>
      <c r="LW321" s="383"/>
      <c r="LX321" s="383"/>
      <c r="LY321" s="383"/>
      <c r="LZ321" s="383"/>
      <c r="MA321" s="383"/>
      <c r="MB321" s="383"/>
      <c r="MC321" s="383"/>
      <c r="MD321" s="383"/>
      <c r="ME321" s="383"/>
      <c r="MF321" s="383"/>
      <c r="MG321" s="383"/>
      <c r="MH321" s="383"/>
      <c r="MI321" s="383"/>
      <c r="MJ321" s="383"/>
      <c r="MK321" s="383"/>
      <c r="ML321" s="383"/>
      <c r="MM321" s="383"/>
      <c r="MN321" s="383"/>
      <c r="MO321" s="383"/>
      <c r="MP321" s="383"/>
      <c r="MQ321" s="383"/>
      <c r="MR321" s="383"/>
      <c r="MS321" s="383"/>
      <c r="MT321" s="383"/>
      <c r="MU321" s="383"/>
      <c r="MV321" s="383"/>
      <c r="MW321" s="383"/>
      <c r="MX321" s="383"/>
      <c r="MY321" s="383"/>
      <c r="MZ321" s="383"/>
      <c r="NA321" s="383"/>
      <c r="NB321" s="383"/>
      <c r="NC321" s="383"/>
      <c r="ND321" s="383"/>
      <c r="NE321" s="383"/>
      <c r="NF321" s="383"/>
      <c r="NG321" s="383"/>
      <c r="NH321" s="383"/>
      <c r="NI321" s="383"/>
      <c r="NJ321" s="383"/>
      <c r="NK321" s="383"/>
      <c r="NL321" s="383"/>
      <c r="NM321" s="383"/>
      <c r="NN321" s="383"/>
      <c r="NO321" s="383"/>
      <c r="NP321" s="383"/>
      <c r="NQ321" s="383"/>
      <c r="NR321" s="383"/>
      <c r="NS321" s="383"/>
      <c r="NT321" s="383"/>
      <c r="NU321" s="383"/>
      <c r="NV321" s="383"/>
      <c r="NW321" s="383"/>
      <c r="NX321" s="383"/>
      <c r="NY321" s="383"/>
      <c r="NZ321" s="383"/>
      <c r="OA321" s="383"/>
      <c r="OB321" s="383"/>
      <c r="OC321" s="383"/>
      <c r="OD321" s="383"/>
      <c r="OE321" s="383"/>
      <c r="OF321" s="383"/>
      <c r="OG321" s="383"/>
      <c r="OH321" s="383"/>
      <c r="OI321" s="383"/>
      <c r="OJ321" s="383"/>
      <c r="OK321" s="383"/>
      <c r="OL321" s="383"/>
      <c r="OM321" s="383"/>
      <c r="ON321" s="383"/>
      <c r="OO321" s="383"/>
      <c r="OP321" s="383"/>
      <c r="OQ321" s="383"/>
      <c r="OR321" s="383"/>
      <c r="OS321" s="383"/>
      <c r="OT321" s="383"/>
      <c r="OU321" s="383"/>
      <c r="OV321" s="383"/>
      <c r="OW321" s="383"/>
      <c r="OX321" s="383"/>
      <c r="OY321" s="383"/>
      <c r="OZ321" s="383"/>
      <c r="PA321" s="383"/>
      <c r="PB321" s="383"/>
      <c r="PC321" s="383"/>
      <c r="PD321" s="383"/>
      <c r="PE321" s="383"/>
      <c r="PF321" s="383"/>
      <c r="PG321" s="383"/>
      <c r="PH321" s="383"/>
      <c r="PI321" s="383"/>
      <c r="PJ321" s="383"/>
      <c r="PK321" s="383"/>
      <c r="PL321" s="383"/>
      <c r="PM321" s="383"/>
      <c r="PN321" s="383"/>
      <c r="PO321" s="383"/>
      <c r="PP321" s="383"/>
      <c r="PQ321" s="383"/>
      <c r="PR321" s="383"/>
      <c r="PS321" s="383"/>
      <c r="PT321" s="383"/>
      <c r="PU321" s="383"/>
      <c r="PV321" s="383"/>
      <c r="PW321" s="383"/>
      <c r="PX321" s="383"/>
      <c r="PY321" s="383"/>
      <c r="PZ321" s="383"/>
      <c r="QA321" s="383"/>
      <c r="QB321" s="383"/>
      <c r="QC321" s="383"/>
      <c r="QD321" s="383"/>
    </row>
    <row r="322" spans="1:446" s="390" customFormat="1" ht="18" customHeight="1" thickBot="1">
      <c r="A322" s="469"/>
      <c r="B322" s="470" t="s">
        <v>325</v>
      </c>
      <c r="C322" s="452">
        <f>SUM(C11:C321)</f>
        <v>-2995438531</v>
      </c>
      <c r="D322" s="452">
        <f t="shared" ref="D322:Q322" si="0">SUM(D11:D321)</f>
        <v>-1962787230</v>
      </c>
      <c r="E322" s="452">
        <f t="shared" si="0"/>
        <v>-2251295895</v>
      </c>
      <c r="F322" s="452">
        <f t="shared" si="0"/>
        <v>-1326507800</v>
      </c>
      <c r="G322" s="452">
        <f t="shared" si="0"/>
        <v>0</v>
      </c>
      <c r="H322" s="452">
        <f t="shared" si="0"/>
        <v>0</v>
      </c>
      <c r="I322" s="452">
        <f t="shared" si="0"/>
        <v>-8536029456</v>
      </c>
      <c r="J322" s="452">
        <f t="shared" si="0"/>
        <v>23746851755</v>
      </c>
      <c r="K322" s="452">
        <f t="shared" si="0"/>
        <v>27971055381</v>
      </c>
      <c r="L322" s="452">
        <f t="shared" si="0"/>
        <v>20296824160</v>
      </c>
      <c r="M322" s="452">
        <f t="shared" si="0"/>
        <v>19547457746</v>
      </c>
      <c r="N322" s="452">
        <f t="shared" si="0"/>
        <v>29175168742</v>
      </c>
      <c r="O322" s="452">
        <f t="shared" si="0"/>
        <v>2084129998.3326952</v>
      </c>
      <c r="P322" s="452">
        <f t="shared" si="0"/>
        <v>1197177913.6400003</v>
      </c>
      <c r="Q322" s="452">
        <f t="shared" si="0"/>
        <v>886952084.69269681</v>
      </c>
      <c r="R322" s="471">
        <v>6.6800000000000026E-2</v>
      </c>
      <c r="S322" s="472">
        <f t="shared" ref="S322:CD322" si="1">SUM(S11:S321)</f>
        <v>0.99999999919999982</v>
      </c>
      <c r="T322" s="452">
        <f t="shared" si="1"/>
        <v>23746851755</v>
      </c>
      <c r="U322" s="452">
        <f t="shared" si="1"/>
        <v>19033035193.004753</v>
      </c>
      <c r="V322" s="472"/>
      <c r="W322" s="472"/>
      <c r="X322" s="452">
        <f t="shared" si="1"/>
        <v>1491837277</v>
      </c>
      <c r="Y322" s="452">
        <f t="shared" si="1"/>
        <v>532648702</v>
      </c>
      <c r="Z322" s="452">
        <f t="shared" si="1"/>
        <v>409253588</v>
      </c>
      <c r="AA322" s="452">
        <f t="shared" si="1"/>
        <v>305527280</v>
      </c>
      <c r="AB322" s="452">
        <f t="shared" si="1"/>
        <v>244407707</v>
      </c>
      <c r="AC322" s="452">
        <f t="shared" si="1"/>
        <v>0</v>
      </c>
      <c r="AD322" s="452">
        <f t="shared" si="1"/>
        <v>0</v>
      </c>
      <c r="AE322" s="452">
        <f t="shared" si="1"/>
        <v>1491837277</v>
      </c>
      <c r="AF322" s="452">
        <f t="shared" si="1"/>
        <v>1491837384</v>
      </c>
      <c r="AG322" s="452">
        <f t="shared" si="1"/>
        <v>532648750</v>
      </c>
      <c r="AH322" s="452">
        <f t="shared" si="1"/>
        <v>409253628</v>
      </c>
      <c r="AI322" s="452">
        <f t="shared" si="1"/>
        <v>305527294</v>
      </c>
      <c r="AJ322" s="452">
        <f t="shared" si="1"/>
        <v>244407712</v>
      </c>
      <c r="AK322" s="452">
        <f t="shared" si="1"/>
        <v>0</v>
      </c>
      <c r="AL322" s="452">
        <f t="shared" si="1"/>
        <v>0</v>
      </c>
      <c r="AM322" s="452">
        <f t="shared" si="1"/>
        <v>1491837384</v>
      </c>
      <c r="AN322" s="452">
        <f t="shared" si="1"/>
        <v>1901244018</v>
      </c>
      <c r="AO322" s="452">
        <f t="shared" si="1"/>
        <v>627385343</v>
      </c>
      <c r="AP322" s="452">
        <f t="shared" si="1"/>
        <v>627385343</v>
      </c>
      <c r="AQ322" s="452">
        <f t="shared" si="1"/>
        <v>323236680</v>
      </c>
      <c r="AR322" s="452">
        <f t="shared" si="1"/>
        <v>323236680</v>
      </c>
      <c r="AS322" s="452">
        <f t="shared" si="1"/>
        <v>0</v>
      </c>
      <c r="AT322" s="452">
        <f t="shared" si="1"/>
        <v>0</v>
      </c>
      <c r="AU322" s="452">
        <f t="shared" si="1"/>
        <v>1901244018</v>
      </c>
      <c r="AV322" s="452">
        <f t="shared" si="1"/>
        <v>10807751393</v>
      </c>
      <c r="AW322" s="452">
        <f t="shared" si="1"/>
        <v>3698433120</v>
      </c>
      <c r="AX322" s="452">
        <f t="shared" si="1"/>
        <v>2674771061</v>
      </c>
      <c r="AY322" s="452">
        <f t="shared" si="1"/>
        <v>2674771061</v>
      </c>
      <c r="AZ322" s="452">
        <f t="shared" si="1"/>
        <v>1759776157</v>
      </c>
      <c r="BA322" s="452">
        <f t="shared" si="1"/>
        <v>0</v>
      </c>
      <c r="BB322" s="452">
        <f t="shared" si="1"/>
        <v>0</v>
      </c>
      <c r="BC322" s="452">
        <f t="shared" si="1"/>
        <v>10807751393</v>
      </c>
      <c r="BD322" s="452">
        <f t="shared" si="1"/>
        <v>250095665</v>
      </c>
      <c r="BE322" s="452">
        <f t="shared" si="1"/>
        <v>71135366</v>
      </c>
      <c r="BF322" s="452">
        <f t="shared" si="1"/>
        <v>66632861</v>
      </c>
      <c r="BG322" s="452">
        <f t="shared" si="1"/>
        <v>56163719</v>
      </c>
      <c r="BH322" s="452">
        <f t="shared" si="1"/>
        <v>56163719</v>
      </c>
      <c r="BI322" s="452">
        <f t="shared" si="1"/>
        <v>0</v>
      </c>
      <c r="BJ322" s="452">
        <f t="shared" si="1"/>
        <v>0</v>
      </c>
      <c r="BK322" s="452">
        <f t="shared" si="1"/>
        <v>250095665</v>
      </c>
      <c r="BL322" s="452">
        <f t="shared" si="1"/>
        <v>44458197</v>
      </c>
      <c r="BM322" s="452">
        <f t="shared" si="1"/>
        <v>14819399</v>
      </c>
      <c r="BN322" s="452">
        <f t="shared" si="1"/>
        <v>14819399</v>
      </c>
      <c r="BO322" s="452">
        <f t="shared" si="1"/>
        <v>14819399</v>
      </c>
      <c r="BP322" s="452">
        <f t="shared" si="1"/>
        <v>0</v>
      </c>
      <c r="BQ322" s="452">
        <f t="shared" si="1"/>
        <v>0</v>
      </c>
      <c r="BR322" s="452">
        <f t="shared" si="1"/>
        <v>0</v>
      </c>
      <c r="BS322" s="452">
        <f t="shared" si="1"/>
        <v>44458197</v>
      </c>
      <c r="BT322" s="452">
        <f t="shared" si="1"/>
        <v>230550528</v>
      </c>
      <c r="BU322" s="452">
        <f t="shared" si="1"/>
        <v>58894190</v>
      </c>
      <c r="BV322" s="452">
        <f t="shared" si="1"/>
        <v>58894190</v>
      </c>
      <c r="BW322" s="452">
        <f t="shared" si="1"/>
        <v>58894190</v>
      </c>
      <c r="BX322" s="452">
        <f t="shared" si="1"/>
        <v>53867955</v>
      </c>
      <c r="BY322" s="452">
        <f t="shared" si="1"/>
        <v>0</v>
      </c>
      <c r="BZ322" s="452">
        <f t="shared" si="1"/>
        <v>0</v>
      </c>
      <c r="CA322" s="452">
        <f t="shared" si="1"/>
        <v>230550528</v>
      </c>
      <c r="CB322" s="452">
        <f t="shared" si="1"/>
        <v>65709989.947432011</v>
      </c>
      <c r="CC322" s="452">
        <f t="shared" si="1"/>
        <v>39600870</v>
      </c>
      <c r="CD322" s="452">
        <f t="shared" si="1"/>
        <v>26109121</v>
      </c>
      <c r="CE322" s="452">
        <f t="shared" ref="CE322:CI322" si="2">SUM(CE11:CE321)</f>
        <v>0</v>
      </c>
      <c r="CF322" s="452">
        <f t="shared" si="2"/>
        <v>0</v>
      </c>
      <c r="CG322" s="452">
        <f t="shared" si="2"/>
        <v>0</v>
      </c>
      <c r="CH322" s="452">
        <f t="shared" si="2"/>
        <v>0</v>
      </c>
      <c r="CI322" s="473">
        <f t="shared" si="2"/>
        <v>65709989.947432011</v>
      </c>
      <c r="CK322" s="383"/>
      <c r="CL322" s="383"/>
      <c r="CM322" s="383"/>
      <c r="CN322" s="383"/>
      <c r="CO322" s="383"/>
      <c r="CP322" s="383"/>
      <c r="CQ322" s="383"/>
      <c r="CR322" s="383"/>
      <c r="CS322" s="383"/>
      <c r="CT322" s="383"/>
      <c r="CU322" s="383"/>
      <c r="CV322" s="383"/>
      <c r="CW322" s="383"/>
      <c r="CX322" s="383"/>
      <c r="CY322" s="383"/>
      <c r="CZ322" s="383"/>
      <c r="DA322" s="383"/>
      <c r="DB322" s="383"/>
      <c r="DC322" s="383"/>
      <c r="DD322" s="383"/>
      <c r="DE322" s="383"/>
      <c r="DF322" s="383"/>
      <c r="DG322" s="383"/>
      <c r="DH322" s="383"/>
      <c r="DI322" s="383"/>
      <c r="DJ322" s="383"/>
      <c r="DK322" s="383"/>
      <c r="DL322" s="383"/>
      <c r="DM322" s="383"/>
      <c r="DN322" s="383"/>
      <c r="DO322" s="383"/>
      <c r="DP322" s="383"/>
      <c r="DQ322" s="383"/>
      <c r="DR322" s="383"/>
      <c r="DS322" s="383"/>
      <c r="DT322" s="383"/>
      <c r="DU322" s="383"/>
      <c r="DV322" s="383"/>
      <c r="DW322" s="383"/>
      <c r="DX322" s="383"/>
      <c r="DY322" s="383"/>
      <c r="DZ322" s="383"/>
      <c r="EA322" s="383"/>
      <c r="EB322" s="383"/>
      <c r="EC322" s="383"/>
      <c r="ED322" s="383"/>
      <c r="EE322" s="383"/>
      <c r="EF322" s="383"/>
      <c r="EG322" s="383"/>
      <c r="EH322" s="383"/>
      <c r="EI322" s="383"/>
      <c r="EJ322" s="383"/>
      <c r="EK322" s="383"/>
      <c r="EL322" s="383"/>
      <c r="EM322" s="383"/>
      <c r="EN322" s="383"/>
      <c r="EO322" s="383"/>
      <c r="EP322" s="383"/>
      <c r="EQ322" s="383"/>
      <c r="ER322" s="383"/>
      <c r="ES322" s="383"/>
      <c r="ET322" s="383"/>
      <c r="EU322" s="383"/>
      <c r="EV322" s="383"/>
      <c r="EW322" s="383"/>
      <c r="EX322" s="383"/>
      <c r="EY322" s="383"/>
      <c r="EZ322" s="383"/>
      <c r="FA322" s="383"/>
      <c r="FB322" s="383"/>
      <c r="FC322" s="383"/>
      <c r="FD322" s="383"/>
      <c r="FE322" s="383"/>
      <c r="FF322" s="383"/>
      <c r="FG322" s="383"/>
      <c r="FH322" s="383"/>
      <c r="FI322" s="383"/>
      <c r="FJ322" s="383"/>
      <c r="FK322" s="383"/>
      <c r="FL322" s="383"/>
      <c r="FM322" s="383"/>
      <c r="FN322" s="383"/>
      <c r="FO322" s="383"/>
      <c r="FP322" s="383"/>
      <c r="FQ322" s="383"/>
      <c r="FR322" s="383"/>
      <c r="FS322" s="383"/>
      <c r="FT322" s="383"/>
      <c r="FU322" s="383"/>
      <c r="FV322" s="383"/>
      <c r="FW322" s="383"/>
      <c r="FX322" s="383"/>
      <c r="FY322" s="383"/>
      <c r="FZ322" s="383"/>
      <c r="GA322" s="383"/>
      <c r="GB322" s="383"/>
      <c r="GC322" s="383"/>
      <c r="GD322" s="383"/>
      <c r="GE322" s="383"/>
      <c r="GF322" s="383"/>
      <c r="GG322" s="383"/>
      <c r="GH322" s="383"/>
      <c r="GI322" s="383"/>
      <c r="GJ322" s="383"/>
      <c r="GK322" s="383"/>
      <c r="GL322" s="383"/>
      <c r="GM322" s="383"/>
      <c r="GN322" s="383"/>
      <c r="GO322" s="383"/>
      <c r="GP322" s="383"/>
      <c r="GQ322" s="383"/>
      <c r="GR322" s="383"/>
      <c r="GS322" s="383"/>
      <c r="GT322" s="383"/>
      <c r="GU322" s="383"/>
      <c r="GV322" s="383"/>
      <c r="GW322" s="383"/>
      <c r="GX322" s="383"/>
      <c r="GY322" s="383"/>
      <c r="GZ322" s="383"/>
      <c r="HA322" s="383"/>
      <c r="HB322" s="383"/>
      <c r="HC322" s="383"/>
      <c r="HD322" s="383"/>
      <c r="HE322" s="383"/>
      <c r="HF322" s="383"/>
      <c r="HG322" s="383"/>
      <c r="HH322" s="383"/>
      <c r="HI322" s="383"/>
      <c r="HJ322" s="383"/>
      <c r="HK322" s="383"/>
      <c r="HL322" s="383"/>
      <c r="HM322" s="383"/>
      <c r="HN322" s="383"/>
      <c r="HO322" s="383"/>
      <c r="HP322" s="383"/>
      <c r="HQ322" s="383"/>
      <c r="HR322" s="383"/>
      <c r="HS322" s="383"/>
      <c r="HT322" s="383"/>
      <c r="HU322" s="383"/>
      <c r="HV322" s="383"/>
      <c r="HW322" s="383"/>
      <c r="HX322" s="383"/>
      <c r="HY322" s="383"/>
      <c r="HZ322" s="383"/>
      <c r="IA322" s="383"/>
      <c r="IB322" s="383"/>
      <c r="IC322" s="383"/>
      <c r="ID322" s="383"/>
      <c r="IE322" s="383"/>
      <c r="IF322" s="383"/>
      <c r="IG322" s="383"/>
      <c r="IH322" s="383"/>
      <c r="II322" s="383"/>
      <c r="IJ322" s="383"/>
      <c r="IK322" s="383"/>
      <c r="IL322" s="383"/>
      <c r="IM322" s="383"/>
      <c r="IN322" s="383"/>
      <c r="IO322" s="383"/>
      <c r="IP322" s="383"/>
      <c r="IQ322" s="383"/>
      <c r="IR322" s="383"/>
      <c r="IS322" s="383"/>
      <c r="IT322" s="383"/>
      <c r="IU322" s="383"/>
      <c r="IV322" s="383"/>
      <c r="IW322" s="383"/>
      <c r="IX322" s="383"/>
      <c r="IY322" s="383"/>
      <c r="IZ322" s="383"/>
      <c r="JA322" s="383"/>
      <c r="JB322" s="383"/>
      <c r="JC322" s="383"/>
      <c r="JD322" s="383"/>
      <c r="JE322" s="383"/>
      <c r="JF322" s="383"/>
      <c r="JG322" s="383"/>
      <c r="JH322" s="383"/>
      <c r="JI322" s="383"/>
      <c r="JJ322" s="383"/>
      <c r="JK322" s="383"/>
      <c r="JL322" s="383"/>
      <c r="JM322" s="383"/>
      <c r="JN322" s="383"/>
      <c r="JO322" s="383"/>
      <c r="JP322" s="383"/>
      <c r="JQ322" s="383"/>
      <c r="JR322" s="383"/>
      <c r="JS322" s="383"/>
      <c r="JT322" s="383"/>
      <c r="JU322" s="383"/>
      <c r="JV322" s="383"/>
      <c r="JW322" s="383"/>
      <c r="JX322" s="383"/>
      <c r="JY322" s="383"/>
      <c r="JZ322" s="383"/>
      <c r="KA322" s="383"/>
      <c r="KB322" s="383"/>
      <c r="KC322" s="383"/>
      <c r="KD322" s="383"/>
      <c r="KE322" s="383"/>
      <c r="KF322" s="383"/>
      <c r="KG322" s="383"/>
      <c r="KH322" s="383"/>
      <c r="KI322" s="383"/>
      <c r="KJ322" s="383"/>
      <c r="KK322" s="383"/>
      <c r="KL322" s="383"/>
      <c r="KM322" s="383"/>
      <c r="KN322" s="383"/>
      <c r="KO322" s="383"/>
      <c r="KP322" s="383"/>
      <c r="KQ322" s="383"/>
      <c r="KR322" s="383"/>
      <c r="KS322" s="383"/>
      <c r="KT322" s="383"/>
      <c r="KU322" s="383"/>
      <c r="KV322" s="383"/>
      <c r="KW322" s="383"/>
      <c r="KX322" s="383"/>
      <c r="KY322" s="383"/>
      <c r="KZ322" s="383"/>
      <c r="LA322" s="383"/>
      <c r="LB322" s="383"/>
      <c r="LC322" s="383"/>
      <c r="LD322" s="383"/>
      <c r="LE322" s="383"/>
      <c r="LF322" s="383"/>
      <c r="LG322" s="383"/>
      <c r="LH322" s="383"/>
      <c r="LI322" s="383"/>
      <c r="LJ322" s="383"/>
      <c r="LK322" s="383"/>
      <c r="LL322" s="383"/>
      <c r="LM322" s="383"/>
      <c r="LN322" s="383"/>
      <c r="LO322" s="383"/>
      <c r="LP322" s="383"/>
      <c r="LQ322" s="383"/>
      <c r="LR322" s="383"/>
      <c r="LS322" s="383"/>
      <c r="LT322" s="383"/>
      <c r="LU322" s="383"/>
      <c r="LV322" s="383"/>
      <c r="LW322" s="383"/>
      <c r="LX322" s="383"/>
      <c r="LY322" s="383"/>
      <c r="LZ322" s="383"/>
      <c r="MA322" s="383"/>
      <c r="MB322" s="383"/>
      <c r="MC322" s="383"/>
      <c r="MD322" s="383"/>
      <c r="ME322" s="383"/>
      <c r="MF322" s="383"/>
      <c r="MG322" s="383"/>
      <c r="MH322" s="383"/>
      <c r="MI322" s="383"/>
      <c r="MJ322" s="383"/>
      <c r="MK322" s="383"/>
      <c r="ML322" s="383"/>
      <c r="MM322" s="383"/>
      <c r="MN322" s="383"/>
      <c r="MO322" s="383"/>
      <c r="MP322" s="383"/>
      <c r="MQ322" s="383"/>
      <c r="MR322" s="383"/>
      <c r="MS322" s="383"/>
      <c r="MT322" s="383"/>
      <c r="MU322" s="383"/>
      <c r="MV322" s="383"/>
      <c r="MW322" s="383"/>
      <c r="MX322" s="383"/>
      <c r="MY322" s="383"/>
      <c r="MZ322" s="383"/>
      <c r="NA322" s="383"/>
      <c r="NB322" s="383"/>
      <c r="NC322" s="383"/>
      <c r="ND322" s="383"/>
      <c r="NE322" s="383"/>
      <c r="NF322" s="383"/>
      <c r="NG322" s="383"/>
      <c r="NH322" s="383"/>
      <c r="NI322" s="383"/>
      <c r="NJ322" s="383"/>
      <c r="NK322" s="383"/>
      <c r="NL322" s="383"/>
      <c r="NM322" s="383"/>
      <c r="NN322" s="383"/>
      <c r="NO322" s="383"/>
      <c r="NP322" s="383"/>
      <c r="NQ322" s="383"/>
      <c r="NR322" s="383"/>
      <c r="NS322" s="383"/>
      <c r="NT322" s="383"/>
      <c r="NU322" s="383"/>
      <c r="NV322" s="383"/>
      <c r="NW322" s="383"/>
      <c r="NX322" s="383"/>
      <c r="NY322" s="383"/>
      <c r="NZ322" s="383"/>
      <c r="OA322" s="383"/>
      <c r="OB322" s="383"/>
      <c r="OC322" s="383"/>
      <c r="OD322" s="383"/>
      <c r="OE322" s="383"/>
      <c r="OF322" s="383"/>
      <c r="OG322" s="383"/>
      <c r="OH322" s="383"/>
      <c r="OI322" s="383"/>
      <c r="OJ322" s="383"/>
      <c r="OK322" s="383"/>
      <c r="OL322" s="383"/>
      <c r="OM322" s="383"/>
      <c r="ON322" s="383"/>
      <c r="OO322" s="383"/>
      <c r="OP322" s="383"/>
      <c r="OQ322" s="383"/>
      <c r="OR322" s="383"/>
      <c r="OS322" s="383"/>
      <c r="OT322" s="383"/>
      <c r="OU322" s="383"/>
      <c r="OV322" s="383"/>
      <c r="OW322" s="383"/>
      <c r="OX322" s="383"/>
      <c r="OY322" s="383"/>
      <c r="OZ322" s="383"/>
      <c r="PA322" s="383"/>
      <c r="PB322" s="383"/>
      <c r="PC322" s="383"/>
      <c r="PD322" s="383"/>
      <c r="PE322" s="383"/>
      <c r="PF322" s="383"/>
      <c r="PG322" s="383"/>
      <c r="PH322" s="383"/>
      <c r="PI322" s="383"/>
      <c r="PJ322" s="383"/>
      <c r="PK322" s="383"/>
      <c r="PL322" s="383"/>
      <c r="PM322" s="383"/>
      <c r="PN322" s="383"/>
      <c r="PO322" s="383"/>
      <c r="PP322" s="383"/>
      <c r="PQ322" s="383"/>
      <c r="PR322" s="383"/>
      <c r="PS322" s="383"/>
      <c r="PT322" s="383"/>
      <c r="PU322" s="383"/>
      <c r="PV322" s="383"/>
      <c r="PW322" s="383"/>
      <c r="PX322" s="383"/>
      <c r="PY322" s="383"/>
      <c r="PZ322" s="383"/>
      <c r="QA322" s="383"/>
      <c r="QB322" s="383"/>
      <c r="QC322" s="383"/>
      <c r="QD322" s="383"/>
    </row>
    <row r="323" spans="1:446" ht="18" customHeight="1">
      <c r="C323" s="382">
        <v>-2995438531</v>
      </c>
      <c r="D323" s="382">
        <v>-1962787230</v>
      </c>
      <c r="E323" s="382">
        <v>-2251295895</v>
      </c>
      <c r="F323" s="382">
        <v>-1326507800</v>
      </c>
      <c r="G323" s="382">
        <v>0</v>
      </c>
      <c r="H323" s="382">
        <v>0</v>
      </c>
      <c r="I323" s="382">
        <v>-8536029456</v>
      </c>
      <c r="J323" s="461">
        <v>23746851755</v>
      </c>
      <c r="K323" s="460">
        <v>27971055381</v>
      </c>
      <c r="L323" s="460">
        <v>20296824160</v>
      </c>
      <c r="M323" s="460">
        <v>19547457746</v>
      </c>
      <c r="N323" s="460">
        <v>29175168742</v>
      </c>
      <c r="O323" s="461">
        <v>2084130000</v>
      </c>
      <c r="P323" s="460">
        <v>1197177913.6400003</v>
      </c>
      <c r="Q323" s="366">
        <v>886952084.69269681</v>
      </c>
      <c r="R323" s="366">
        <v>6.2900000000000067E-2</v>
      </c>
      <c r="S323" s="463">
        <v>0.99999999999999967</v>
      </c>
      <c r="T323" s="378">
        <v>23746851755</v>
      </c>
      <c r="U323" s="378">
        <v>19033035193.004753</v>
      </c>
      <c r="V323" s="462">
        <v>1.2476649947942997</v>
      </c>
      <c r="W323" s="451">
        <v>0.10581979340616332</v>
      </c>
      <c r="X323" s="383">
        <v>1491837277</v>
      </c>
      <c r="Y323" s="382">
        <v>532648702</v>
      </c>
      <c r="Z323" s="382">
        <v>409253588</v>
      </c>
      <c r="AA323" s="382">
        <v>305527280</v>
      </c>
      <c r="AB323" s="382">
        <v>244407707</v>
      </c>
      <c r="AC323" s="382">
        <v>0</v>
      </c>
      <c r="AD323" s="382">
        <v>0</v>
      </c>
      <c r="AE323" s="382">
        <v>1491837277</v>
      </c>
      <c r="AF323" s="382">
        <v>1491837384</v>
      </c>
      <c r="AG323" s="382">
        <v>532648750</v>
      </c>
      <c r="AH323" s="382">
        <v>409253628</v>
      </c>
      <c r="AI323" s="382">
        <v>305527294</v>
      </c>
      <c r="AJ323" s="382">
        <v>244407712</v>
      </c>
      <c r="AK323" s="382">
        <v>0</v>
      </c>
      <c r="AL323" s="382">
        <v>0</v>
      </c>
      <c r="AM323" s="382">
        <v>1491837384</v>
      </c>
      <c r="AN323" s="431">
        <v>1901244018</v>
      </c>
      <c r="AO323" s="382">
        <v>627385338</v>
      </c>
      <c r="AP323" s="382">
        <v>627385338</v>
      </c>
      <c r="AQ323" s="382">
        <v>323236674</v>
      </c>
      <c r="AR323" s="382">
        <v>323236674</v>
      </c>
      <c r="AS323" s="382">
        <v>0</v>
      </c>
      <c r="AT323" s="382">
        <v>0</v>
      </c>
      <c r="AU323" s="382">
        <v>1901244018</v>
      </c>
      <c r="AV323" s="382">
        <v>10807751393</v>
      </c>
      <c r="AW323" s="382">
        <v>3698433121</v>
      </c>
      <c r="AX323" s="464">
        <v>2674771064</v>
      </c>
      <c r="AY323" s="464">
        <v>2674771064</v>
      </c>
      <c r="AZ323" s="464">
        <v>1759776149</v>
      </c>
      <c r="BA323" s="382">
        <v>0</v>
      </c>
      <c r="BB323" s="382">
        <v>0</v>
      </c>
      <c r="BC323" s="380">
        <v>10807751393</v>
      </c>
      <c r="BD323" s="379">
        <v>250095665</v>
      </c>
      <c r="BE323" s="380">
        <v>71135367</v>
      </c>
      <c r="BF323" s="380">
        <v>66632863</v>
      </c>
      <c r="BG323" s="380">
        <v>56163722</v>
      </c>
      <c r="BH323" s="380">
        <v>56163722</v>
      </c>
      <c r="BI323" s="380">
        <v>0</v>
      </c>
      <c r="BJ323" s="380">
        <v>0</v>
      </c>
      <c r="BK323" s="380">
        <v>250095665</v>
      </c>
      <c r="BL323" s="380">
        <v>44458197</v>
      </c>
      <c r="BM323" s="380">
        <v>14819406</v>
      </c>
      <c r="BN323" s="380">
        <v>14819406</v>
      </c>
      <c r="BO323" s="465">
        <v>14819406</v>
      </c>
      <c r="BP323" s="380">
        <v>0</v>
      </c>
      <c r="BQ323" s="380">
        <v>0</v>
      </c>
      <c r="BR323" s="380">
        <v>0</v>
      </c>
      <c r="BS323" s="380">
        <v>44458197</v>
      </c>
      <c r="BT323" s="379">
        <v>230550528</v>
      </c>
      <c r="BU323" s="380">
        <v>58894192</v>
      </c>
      <c r="BV323" s="380">
        <v>58894192</v>
      </c>
      <c r="BW323" s="380">
        <v>58894192</v>
      </c>
      <c r="BX323" s="380">
        <v>53867953</v>
      </c>
      <c r="BY323" s="380">
        <v>0</v>
      </c>
      <c r="BZ323" s="380">
        <v>0</v>
      </c>
      <c r="CA323" s="380">
        <v>230550528</v>
      </c>
      <c r="CB323" s="380">
        <v>65709989.947432011</v>
      </c>
      <c r="CC323" s="380">
        <v>39600865</v>
      </c>
      <c r="CD323" s="380">
        <v>26109121</v>
      </c>
      <c r="CE323" s="380">
        <v>0</v>
      </c>
      <c r="CF323" s="380">
        <v>0</v>
      </c>
      <c r="CG323" s="380">
        <v>0</v>
      </c>
      <c r="CH323" s="380">
        <v>0</v>
      </c>
      <c r="CI323" s="380">
        <v>65709989.947432011</v>
      </c>
      <c r="CK323" s="383"/>
      <c r="CL323" s="383"/>
      <c r="CM323" s="383"/>
      <c r="CN323" s="383"/>
      <c r="CO323" s="383"/>
      <c r="CP323" s="383"/>
      <c r="CQ323" s="383"/>
      <c r="CR323" s="383"/>
      <c r="CS323" s="383"/>
      <c r="CT323" s="383"/>
      <c r="CU323" s="383"/>
      <c r="CV323" s="383"/>
      <c r="CW323" s="383"/>
      <c r="CX323" s="383"/>
      <c r="CY323" s="383"/>
      <c r="CZ323" s="383"/>
      <c r="DA323" s="383"/>
      <c r="DB323" s="383"/>
      <c r="DC323" s="383"/>
      <c r="DD323" s="383"/>
      <c r="DE323" s="383"/>
      <c r="DF323" s="383"/>
      <c r="DG323" s="383"/>
      <c r="DH323" s="383"/>
      <c r="DI323" s="383"/>
      <c r="DJ323" s="383"/>
      <c r="DK323" s="383"/>
      <c r="DL323" s="383"/>
      <c r="DM323" s="383"/>
      <c r="DN323" s="383"/>
      <c r="DO323" s="383"/>
      <c r="DP323" s="383"/>
      <c r="DQ323" s="383"/>
      <c r="DR323" s="383"/>
      <c r="DS323" s="383"/>
      <c r="DT323" s="383"/>
      <c r="DU323" s="383"/>
      <c r="DV323" s="383"/>
      <c r="DW323" s="383"/>
      <c r="DX323" s="383"/>
      <c r="DY323" s="383"/>
      <c r="DZ323" s="383"/>
      <c r="EA323" s="383"/>
      <c r="EB323" s="383"/>
      <c r="EC323" s="383"/>
      <c r="ED323" s="383"/>
      <c r="EE323" s="383"/>
      <c r="EF323" s="383"/>
      <c r="EG323" s="383"/>
      <c r="EH323" s="383"/>
      <c r="EI323" s="383"/>
      <c r="EJ323" s="383"/>
      <c r="EK323" s="383"/>
      <c r="EL323" s="383"/>
      <c r="EM323" s="383"/>
      <c r="EN323" s="383"/>
      <c r="EO323" s="383"/>
      <c r="EP323" s="383"/>
      <c r="EQ323" s="383"/>
      <c r="ER323" s="383"/>
      <c r="ES323" s="383"/>
      <c r="ET323" s="383"/>
      <c r="EU323" s="383"/>
      <c r="EV323" s="383"/>
      <c r="EW323" s="383"/>
      <c r="EX323" s="383"/>
      <c r="EY323" s="383"/>
      <c r="EZ323" s="383"/>
      <c r="FA323" s="383"/>
      <c r="FB323" s="383"/>
      <c r="FC323" s="383"/>
      <c r="FD323" s="383"/>
      <c r="FE323" s="383"/>
      <c r="FF323" s="383"/>
      <c r="FG323" s="383"/>
      <c r="FH323" s="383"/>
      <c r="FI323" s="383"/>
      <c r="FJ323" s="383"/>
      <c r="FK323" s="383"/>
      <c r="FL323" s="383"/>
      <c r="FM323" s="383"/>
      <c r="FN323" s="383"/>
      <c r="FO323" s="383"/>
      <c r="FP323" s="383"/>
      <c r="FQ323" s="383"/>
      <c r="FR323" s="383"/>
      <c r="FS323" s="383"/>
      <c r="FT323" s="383"/>
      <c r="FU323" s="383"/>
      <c r="FV323" s="383"/>
      <c r="FW323" s="383"/>
      <c r="FX323" s="383"/>
      <c r="FY323" s="383"/>
      <c r="FZ323" s="383"/>
      <c r="GA323" s="383"/>
      <c r="GB323" s="383"/>
      <c r="GC323" s="383"/>
      <c r="GD323" s="383"/>
      <c r="GE323" s="383"/>
      <c r="GF323" s="383"/>
      <c r="GG323" s="383"/>
      <c r="GH323" s="383"/>
      <c r="GI323" s="383"/>
      <c r="GJ323" s="383"/>
      <c r="GK323" s="383"/>
      <c r="GL323" s="383"/>
      <c r="GM323" s="383"/>
      <c r="GN323" s="383"/>
      <c r="GO323" s="383"/>
      <c r="GP323" s="383"/>
      <c r="GQ323" s="383"/>
      <c r="GR323" s="383"/>
      <c r="GS323" s="383"/>
      <c r="GT323" s="383"/>
      <c r="GU323" s="383"/>
      <c r="GV323" s="383"/>
      <c r="GW323" s="383"/>
      <c r="GX323" s="383"/>
      <c r="GY323" s="383"/>
      <c r="GZ323" s="383"/>
      <c r="HA323" s="383"/>
      <c r="HB323" s="383"/>
      <c r="HC323" s="383"/>
      <c r="HD323" s="383"/>
      <c r="HE323" s="383"/>
      <c r="HF323" s="383"/>
      <c r="HG323" s="383"/>
      <c r="HH323" s="383"/>
      <c r="HI323" s="383"/>
      <c r="HJ323" s="383"/>
      <c r="HK323" s="383"/>
      <c r="HL323" s="383"/>
      <c r="HM323" s="383"/>
      <c r="HN323" s="383"/>
      <c r="HO323" s="383"/>
      <c r="HP323" s="383"/>
      <c r="HQ323" s="383"/>
      <c r="HR323" s="383"/>
      <c r="HS323" s="383"/>
      <c r="HT323" s="383"/>
      <c r="HU323" s="383"/>
      <c r="HV323" s="383"/>
      <c r="HW323" s="383"/>
      <c r="HX323" s="383"/>
      <c r="HY323" s="383"/>
      <c r="HZ323" s="383"/>
      <c r="IA323" s="383"/>
      <c r="IB323" s="383"/>
      <c r="IC323" s="383"/>
      <c r="ID323" s="383"/>
      <c r="IE323" s="383"/>
      <c r="IF323" s="383"/>
      <c r="IG323" s="383"/>
      <c r="IH323" s="383"/>
      <c r="II323" s="383"/>
      <c r="IJ323" s="383"/>
      <c r="IK323" s="383"/>
      <c r="IL323" s="383"/>
      <c r="IM323" s="383"/>
      <c r="IN323" s="383"/>
      <c r="IO323" s="383"/>
      <c r="IP323" s="383"/>
      <c r="IQ323" s="383"/>
      <c r="IR323" s="383"/>
      <c r="IS323" s="383"/>
      <c r="IT323" s="383"/>
      <c r="IU323" s="383"/>
      <c r="IV323" s="383"/>
      <c r="IW323" s="383"/>
      <c r="IX323" s="383"/>
      <c r="IY323" s="383"/>
      <c r="IZ323" s="383"/>
      <c r="JA323" s="383"/>
      <c r="JB323" s="383"/>
      <c r="JC323" s="383"/>
      <c r="JD323" s="383"/>
      <c r="JE323" s="383"/>
      <c r="JF323" s="383"/>
      <c r="JG323" s="383"/>
      <c r="JH323" s="383"/>
      <c r="JI323" s="383"/>
      <c r="JJ323" s="383"/>
      <c r="JK323" s="383"/>
      <c r="JL323" s="383"/>
      <c r="JM323" s="383"/>
      <c r="JN323" s="383"/>
      <c r="JO323" s="383"/>
      <c r="JP323" s="383"/>
      <c r="JQ323" s="383"/>
      <c r="JR323" s="383"/>
      <c r="JS323" s="383"/>
      <c r="JT323" s="383"/>
      <c r="JU323" s="383"/>
      <c r="JV323" s="383"/>
      <c r="JW323" s="383"/>
      <c r="JX323" s="383"/>
      <c r="JY323" s="383"/>
      <c r="JZ323" s="383"/>
      <c r="KA323" s="383"/>
      <c r="KB323" s="383"/>
      <c r="KC323" s="383"/>
      <c r="KD323" s="383"/>
      <c r="KE323" s="383"/>
      <c r="KF323" s="383"/>
      <c r="KG323" s="383"/>
      <c r="KH323" s="383"/>
      <c r="KI323" s="383"/>
      <c r="KJ323" s="383"/>
      <c r="KK323" s="383"/>
      <c r="KL323" s="383"/>
      <c r="KM323" s="383"/>
      <c r="KN323" s="383"/>
      <c r="KO323" s="383"/>
      <c r="KP323" s="383"/>
      <c r="KQ323" s="383"/>
      <c r="KR323" s="383"/>
      <c r="KS323" s="383"/>
      <c r="KT323" s="383"/>
      <c r="KU323" s="383"/>
      <c r="KV323" s="383"/>
      <c r="KW323" s="383"/>
      <c r="KX323" s="383"/>
      <c r="KY323" s="383"/>
      <c r="KZ323" s="383"/>
      <c r="LA323" s="383"/>
      <c r="LB323" s="383"/>
      <c r="LC323" s="383"/>
      <c r="LD323" s="383"/>
      <c r="LE323" s="383"/>
      <c r="LF323" s="383"/>
      <c r="LG323" s="383"/>
      <c r="LH323" s="383"/>
      <c r="LI323" s="383"/>
      <c r="LJ323" s="383"/>
      <c r="LK323" s="383"/>
      <c r="LL323" s="383"/>
      <c r="LM323" s="383"/>
      <c r="LN323" s="383"/>
      <c r="LO323" s="383"/>
      <c r="LP323" s="383"/>
      <c r="LQ323" s="383"/>
      <c r="LR323" s="383"/>
      <c r="LS323" s="383"/>
      <c r="LT323" s="383"/>
      <c r="LU323" s="383"/>
      <c r="LV323" s="383"/>
      <c r="LW323" s="383"/>
      <c r="LX323" s="383"/>
      <c r="LY323" s="383"/>
      <c r="LZ323" s="383"/>
      <c r="MA323" s="383"/>
      <c r="MB323" s="383"/>
      <c r="MC323" s="383"/>
      <c r="MD323" s="383"/>
      <c r="ME323" s="383"/>
      <c r="MF323" s="383"/>
      <c r="MG323" s="383"/>
      <c r="MH323" s="383"/>
      <c r="MI323" s="383"/>
      <c r="MJ323" s="383"/>
      <c r="MK323" s="383"/>
      <c r="ML323" s="383"/>
      <c r="MM323" s="383"/>
      <c r="MN323" s="383"/>
      <c r="MO323" s="383"/>
      <c r="MP323" s="383"/>
      <c r="MQ323" s="383"/>
      <c r="MR323" s="383"/>
      <c r="MS323" s="383"/>
      <c r="MT323" s="383"/>
      <c r="MU323" s="383"/>
      <c r="MV323" s="383"/>
      <c r="MW323" s="383"/>
      <c r="MX323" s="383"/>
      <c r="MY323" s="383"/>
      <c r="MZ323" s="383"/>
      <c r="NA323" s="383"/>
      <c r="NB323" s="383"/>
      <c r="NC323" s="383"/>
      <c r="ND323" s="383"/>
      <c r="NE323" s="383"/>
      <c r="NF323" s="383"/>
      <c r="NG323" s="383"/>
      <c r="NH323" s="383"/>
      <c r="NI323" s="383"/>
      <c r="NJ323" s="383"/>
      <c r="NK323" s="383"/>
      <c r="NL323" s="383"/>
      <c r="NM323" s="383"/>
      <c r="NN323" s="383"/>
      <c r="NO323" s="383"/>
      <c r="NP323" s="383"/>
      <c r="NQ323" s="383"/>
      <c r="NR323" s="383"/>
      <c r="NS323" s="383"/>
      <c r="NT323" s="383"/>
      <c r="NU323" s="383"/>
      <c r="NV323" s="383"/>
      <c r="NW323" s="383"/>
      <c r="NX323" s="383"/>
      <c r="NY323" s="383"/>
      <c r="NZ323" s="383"/>
      <c r="OA323" s="383"/>
      <c r="OB323" s="383"/>
      <c r="OC323" s="383"/>
      <c r="OD323" s="383"/>
      <c r="OE323" s="383"/>
      <c r="OF323" s="383"/>
      <c r="OG323" s="383"/>
      <c r="OH323" s="383"/>
      <c r="OI323" s="383"/>
      <c r="OJ323" s="383"/>
      <c r="OK323" s="383"/>
      <c r="OL323" s="383"/>
      <c r="OM323" s="383"/>
      <c r="ON323" s="383"/>
      <c r="OO323" s="383"/>
      <c r="OP323" s="383"/>
      <c r="OQ323" s="383"/>
      <c r="OR323" s="383"/>
      <c r="OS323" s="383"/>
      <c r="OT323" s="383"/>
      <c r="OU323" s="383"/>
      <c r="OV323" s="383"/>
      <c r="OW323" s="383"/>
      <c r="OX323" s="383"/>
      <c r="OY323" s="383"/>
      <c r="OZ323" s="383"/>
      <c r="PA323" s="383"/>
      <c r="PB323" s="383"/>
      <c r="PC323" s="383"/>
      <c r="PD323" s="383"/>
      <c r="PE323" s="383"/>
      <c r="PF323" s="383"/>
      <c r="PG323" s="383"/>
      <c r="PH323" s="383"/>
      <c r="PI323" s="383"/>
      <c r="PJ323" s="383"/>
      <c r="PK323" s="383"/>
      <c r="PL323" s="383"/>
      <c r="PM323" s="383"/>
      <c r="PN323" s="383"/>
      <c r="PO323" s="383"/>
      <c r="PP323" s="383"/>
      <c r="PQ323" s="383"/>
      <c r="PR323" s="383"/>
      <c r="PS323" s="383"/>
      <c r="PT323" s="383"/>
      <c r="PU323" s="383"/>
      <c r="PV323" s="383"/>
      <c r="PW323" s="383"/>
      <c r="PX323" s="383"/>
      <c r="PY323" s="383"/>
      <c r="PZ323" s="383"/>
      <c r="QA323" s="383"/>
      <c r="QB323" s="383"/>
      <c r="QC323" s="383"/>
      <c r="QD323" s="383"/>
    </row>
    <row r="324" spans="1:446" ht="18" customHeight="1">
      <c r="J324" s="453"/>
      <c r="K324" s="454"/>
      <c r="L324" s="454"/>
      <c r="M324" s="454"/>
      <c r="N324" s="454"/>
      <c r="O324" s="453"/>
      <c r="P324" s="454"/>
      <c r="Q324" s="454"/>
      <c r="R324" s="454"/>
      <c r="S324" s="383"/>
      <c r="T324" s="383"/>
      <c r="U324" s="383"/>
      <c r="V324" s="383"/>
      <c r="W324" s="383"/>
      <c r="X324" s="383"/>
      <c r="CB324" s="455"/>
      <c r="CK324" s="383"/>
      <c r="CL324" s="383"/>
      <c r="CM324" s="383"/>
      <c r="CN324" s="383"/>
      <c r="CO324" s="383"/>
      <c r="CP324" s="383"/>
      <c r="CQ324" s="383"/>
      <c r="CR324" s="383"/>
      <c r="CS324" s="383"/>
      <c r="CT324" s="383"/>
      <c r="CU324" s="383"/>
      <c r="CV324" s="383"/>
      <c r="CW324" s="383"/>
      <c r="CX324" s="383"/>
      <c r="CY324" s="383"/>
      <c r="CZ324" s="383"/>
      <c r="DA324" s="383"/>
      <c r="DB324" s="383"/>
      <c r="DC324" s="383"/>
      <c r="DD324" s="383"/>
      <c r="DE324" s="383"/>
      <c r="DF324" s="383"/>
      <c r="DG324" s="383"/>
      <c r="DH324" s="383"/>
      <c r="DI324" s="383"/>
      <c r="DJ324" s="383"/>
      <c r="DK324" s="383"/>
      <c r="DL324" s="383"/>
      <c r="DM324" s="383"/>
      <c r="DN324" s="383"/>
      <c r="DO324" s="383"/>
      <c r="DP324" s="383"/>
      <c r="DQ324" s="383"/>
      <c r="DR324" s="383"/>
      <c r="DS324" s="383"/>
      <c r="DT324" s="383"/>
      <c r="DU324" s="383"/>
      <c r="DV324" s="383"/>
      <c r="DW324" s="383"/>
      <c r="DX324" s="383"/>
      <c r="DY324" s="383"/>
      <c r="DZ324" s="383"/>
      <c r="EA324" s="383"/>
      <c r="EB324" s="383"/>
      <c r="EC324" s="383"/>
      <c r="ED324" s="383"/>
      <c r="EE324" s="383"/>
      <c r="EF324" s="383"/>
      <c r="EG324" s="383"/>
      <c r="EH324" s="383"/>
      <c r="EI324" s="383"/>
      <c r="EJ324" s="383"/>
      <c r="EK324" s="383"/>
      <c r="EL324" s="383"/>
      <c r="EM324" s="383"/>
      <c r="EN324" s="383"/>
      <c r="EO324" s="383"/>
      <c r="EP324" s="383"/>
      <c r="EQ324" s="383"/>
      <c r="ER324" s="383"/>
      <c r="ES324" s="383"/>
      <c r="ET324" s="383"/>
      <c r="EU324" s="383"/>
      <c r="EV324" s="383"/>
      <c r="EW324" s="383"/>
      <c r="EX324" s="383"/>
      <c r="EY324" s="383"/>
      <c r="EZ324" s="383"/>
      <c r="FA324" s="383"/>
      <c r="FB324" s="383"/>
      <c r="FC324" s="383"/>
      <c r="FD324" s="383"/>
      <c r="FE324" s="383"/>
      <c r="FF324" s="383"/>
      <c r="FG324" s="383"/>
      <c r="FH324" s="383"/>
      <c r="FI324" s="383"/>
      <c r="FJ324" s="383"/>
      <c r="FK324" s="383"/>
      <c r="FL324" s="383"/>
      <c r="FM324" s="383"/>
      <c r="FN324" s="383"/>
      <c r="FO324" s="383"/>
      <c r="FP324" s="383"/>
      <c r="FQ324" s="383"/>
      <c r="FR324" s="383"/>
      <c r="FS324" s="383"/>
      <c r="FT324" s="383"/>
      <c r="FU324" s="383"/>
      <c r="FV324" s="383"/>
      <c r="FW324" s="383"/>
      <c r="FX324" s="383"/>
      <c r="FY324" s="383"/>
      <c r="FZ324" s="383"/>
      <c r="GA324" s="383"/>
      <c r="GB324" s="383"/>
      <c r="GC324" s="383"/>
      <c r="GD324" s="383"/>
      <c r="GE324" s="383"/>
      <c r="GF324" s="383"/>
      <c r="GG324" s="383"/>
      <c r="GH324" s="383"/>
      <c r="GI324" s="383"/>
      <c r="GJ324" s="383"/>
      <c r="GK324" s="383"/>
      <c r="GL324" s="383"/>
      <c r="GM324" s="383"/>
      <c r="GN324" s="383"/>
      <c r="GO324" s="383"/>
      <c r="GP324" s="383"/>
      <c r="GQ324" s="383"/>
      <c r="GR324" s="383"/>
      <c r="GS324" s="383"/>
      <c r="GT324" s="383"/>
      <c r="GU324" s="383"/>
      <c r="GV324" s="383"/>
      <c r="GW324" s="383"/>
      <c r="GX324" s="383"/>
      <c r="GY324" s="383"/>
      <c r="GZ324" s="383"/>
      <c r="HA324" s="383"/>
      <c r="HB324" s="383"/>
      <c r="HC324" s="383"/>
      <c r="HD324" s="383"/>
      <c r="HE324" s="383"/>
      <c r="HF324" s="383"/>
      <c r="HG324" s="383"/>
      <c r="HH324" s="383"/>
      <c r="HI324" s="383"/>
      <c r="HJ324" s="383"/>
      <c r="HK324" s="383"/>
      <c r="HL324" s="383"/>
      <c r="HM324" s="383"/>
      <c r="HN324" s="383"/>
      <c r="HO324" s="383"/>
      <c r="HP324" s="383"/>
      <c r="HQ324" s="383"/>
      <c r="HR324" s="383"/>
      <c r="HS324" s="383"/>
      <c r="HT324" s="383"/>
      <c r="HU324" s="383"/>
      <c r="HV324" s="383"/>
      <c r="HW324" s="383"/>
      <c r="HX324" s="383"/>
      <c r="HY324" s="383"/>
      <c r="HZ324" s="383"/>
      <c r="IA324" s="383"/>
      <c r="IB324" s="383"/>
      <c r="IC324" s="383"/>
      <c r="ID324" s="383"/>
      <c r="IE324" s="383"/>
      <c r="IF324" s="383"/>
      <c r="IG324" s="383"/>
      <c r="IH324" s="383"/>
      <c r="II324" s="383"/>
      <c r="IJ324" s="383"/>
      <c r="IK324" s="383"/>
      <c r="IL324" s="383"/>
      <c r="IM324" s="383"/>
      <c r="IN324" s="383"/>
      <c r="IO324" s="383"/>
      <c r="IP324" s="383"/>
      <c r="IQ324" s="383"/>
      <c r="IR324" s="383"/>
      <c r="IS324" s="383"/>
      <c r="IT324" s="383"/>
      <c r="IU324" s="383"/>
      <c r="IV324" s="383"/>
      <c r="IW324" s="383"/>
      <c r="IX324" s="383"/>
      <c r="IY324" s="383"/>
      <c r="IZ324" s="383"/>
      <c r="JA324" s="383"/>
      <c r="JB324" s="383"/>
      <c r="JC324" s="383"/>
      <c r="JD324" s="383"/>
      <c r="JE324" s="383"/>
      <c r="JF324" s="383"/>
      <c r="JG324" s="383"/>
      <c r="JH324" s="383"/>
      <c r="JI324" s="383"/>
      <c r="JJ324" s="383"/>
      <c r="JK324" s="383"/>
      <c r="JL324" s="383"/>
      <c r="JM324" s="383"/>
      <c r="JN324" s="383"/>
      <c r="JO324" s="383"/>
      <c r="JP324" s="383"/>
      <c r="JQ324" s="383"/>
      <c r="JR324" s="383"/>
      <c r="JS324" s="383"/>
      <c r="JT324" s="383"/>
      <c r="JU324" s="383"/>
      <c r="JV324" s="383"/>
      <c r="JW324" s="383"/>
      <c r="JX324" s="383"/>
      <c r="JY324" s="383"/>
      <c r="JZ324" s="383"/>
      <c r="KA324" s="383"/>
      <c r="KB324" s="383"/>
      <c r="KC324" s="383"/>
      <c r="KD324" s="383"/>
      <c r="KE324" s="383"/>
      <c r="KF324" s="383"/>
      <c r="KG324" s="383"/>
      <c r="KH324" s="383"/>
      <c r="KI324" s="383"/>
      <c r="KJ324" s="383"/>
      <c r="KK324" s="383"/>
      <c r="KL324" s="383"/>
      <c r="KM324" s="383"/>
      <c r="KN324" s="383"/>
      <c r="KO324" s="383"/>
      <c r="KP324" s="383"/>
      <c r="KQ324" s="383"/>
      <c r="KR324" s="383"/>
      <c r="KS324" s="383"/>
      <c r="KT324" s="383"/>
      <c r="KU324" s="383"/>
      <c r="KV324" s="383"/>
      <c r="KW324" s="383"/>
      <c r="KX324" s="383"/>
      <c r="KY324" s="383"/>
      <c r="KZ324" s="383"/>
      <c r="LA324" s="383"/>
      <c r="LB324" s="383"/>
      <c r="LC324" s="383"/>
      <c r="LD324" s="383"/>
      <c r="LE324" s="383"/>
      <c r="LF324" s="383"/>
      <c r="LG324" s="383"/>
      <c r="LH324" s="383"/>
      <c r="LI324" s="383"/>
      <c r="LJ324" s="383"/>
      <c r="LK324" s="383"/>
      <c r="LL324" s="383"/>
      <c r="LM324" s="383"/>
      <c r="LN324" s="383"/>
      <c r="LO324" s="383"/>
      <c r="LP324" s="383"/>
      <c r="LQ324" s="383"/>
      <c r="LR324" s="383"/>
      <c r="LS324" s="383"/>
      <c r="LT324" s="383"/>
      <c r="LU324" s="383"/>
      <c r="LV324" s="383"/>
      <c r="LW324" s="383"/>
      <c r="LX324" s="383"/>
      <c r="LY324" s="383"/>
      <c r="LZ324" s="383"/>
      <c r="MA324" s="383"/>
      <c r="MB324" s="383"/>
      <c r="MC324" s="383"/>
      <c r="MD324" s="383"/>
      <c r="ME324" s="383"/>
      <c r="MF324" s="383"/>
      <c r="MG324" s="383"/>
      <c r="MH324" s="383"/>
      <c r="MI324" s="383"/>
      <c r="MJ324" s="383"/>
      <c r="MK324" s="383"/>
      <c r="ML324" s="383"/>
      <c r="MM324" s="383"/>
      <c r="MN324" s="383"/>
      <c r="MO324" s="383"/>
      <c r="MP324" s="383"/>
      <c r="MQ324" s="383"/>
      <c r="MR324" s="383"/>
      <c r="MS324" s="383"/>
      <c r="MT324" s="383"/>
      <c r="MU324" s="383"/>
      <c r="MV324" s="383"/>
      <c r="MW324" s="383"/>
      <c r="MX324" s="383"/>
      <c r="MY324" s="383"/>
      <c r="MZ324" s="383"/>
      <c r="NA324" s="383"/>
      <c r="NB324" s="383"/>
      <c r="NC324" s="383"/>
      <c r="ND324" s="383"/>
      <c r="NE324" s="383"/>
      <c r="NF324" s="383"/>
      <c r="NG324" s="383"/>
      <c r="NH324" s="383"/>
      <c r="NI324" s="383"/>
      <c r="NJ324" s="383"/>
      <c r="NK324" s="383"/>
      <c r="NL324" s="383"/>
      <c r="NM324" s="383"/>
      <c r="NN324" s="383"/>
      <c r="NO324" s="383"/>
      <c r="NP324" s="383"/>
      <c r="NQ324" s="383"/>
      <c r="NR324" s="383"/>
      <c r="NS324" s="383"/>
      <c r="NT324" s="383"/>
      <c r="NU324" s="383"/>
      <c r="NV324" s="383"/>
      <c r="NW324" s="383"/>
      <c r="NX324" s="383"/>
      <c r="NY324" s="383"/>
      <c r="NZ324" s="383"/>
      <c r="OA324" s="383"/>
      <c r="OB324" s="383"/>
      <c r="OC324" s="383"/>
      <c r="OD324" s="383"/>
      <c r="OE324" s="383"/>
      <c r="OF324" s="383"/>
      <c r="OG324" s="383"/>
      <c r="OH324" s="383"/>
      <c r="OI324" s="383"/>
      <c r="OJ324" s="383"/>
      <c r="OK324" s="383"/>
      <c r="OL324" s="383"/>
      <c r="OM324" s="383"/>
      <c r="ON324" s="383"/>
      <c r="OO324" s="383"/>
      <c r="OP324" s="383"/>
      <c r="OQ324" s="383"/>
      <c r="OR324" s="383"/>
      <c r="OS324" s="383"/>
      <c r="OT324" s="383"/>
      <c r="OU324" s="383"/>
      <c r="OV324" s="383"/>
      <c r="OW324" s="383"/>
      <c r="OX324" s="383"/>
      <c r="OY324" s="383"/>
      <c r="OZ324" s="383"/>
      <c r="PA324" s="383"/>
      <c r="PB324" s="383"/>
      <c r="PC324" s="383"/>
      <c r="PD324" s="383"/>
      <c r="PE324" s="383"/>
      <c r="PF324" s="383"/>
      <c r="PG324" s="383"/>
      <c r="PH324" s="383"/>
      <c r="PI324" s="383"/>
      <c r="PJ324" s="383"/>
      <c r="PK324" s="383"/>
      <c r="PL324" s="383"/>
      <c r="PM324" s="383"/>
      <c r="PN324" s="383"/>
      <c r="PO324" s="383"/>
      <c r="PP324" s="383"/>
      <c r="PQ324" s="383"/>
      <c r="PR324" s="383"/>
      <c r="PS324" s="383"/>
      <c r="PT324" s="383"/>
      <c r="PU324" s="383"/>
      <c r="PV324" s="383"/>
      <c r="PW324" s="383"/>
      <c r="PX324" s="383"/>
      <c r="PY324" s="383"/>
      <c r="PZ324" s="383"/>
      <c r="QA324" s="383"/>
      <c r="QB324" s="383"/>
      <c r="QC324" s="383"/>
      <c r="QD324" s="383"/>
    </row>
    <row r="325" spans="1:446" ht="18" customHeight="1">
      <c r="J325" s="364"/>
      <c r="K325" s="365"/>
      <c r="L325" s="365"/>
      <c r="M325" s="365"/>
      <c r="N325" s="365"/>
      <c r="O325" s="364"/>
      <c r="P325" s="365"/>
      <c r="Q325" s="365"/>
      <c r="R325" s="427"/>
      <c r="S325" s="383"/>
      <c r="T325" s="383"/>
      <c r="U325" s="383"/>
      <c r="V325" s="383"/>
      <c r="W325" s="383"/>
      <c r="X325" s="383"/>
      <c r="CK325" s="383"/>
      <c r="CL325" s="383"/>
      <c r="CM325" s="383"/>
      <c r="CN325" s="383"/>
      <c r="CO325" s="383"/>
      <c r="CP325" s="383"/>
      <c r="CQ325" s="383"/>
      <c r="CR325" s="383"/>
      <c r="CS325" s="383"/>
      <c r="CT325" s="383"/>
      <c r="CU325" s="383"/>
      <c r="CV325" s="383"/>
      <c r="CW325" s="383"/>
      <c r="CX325" s="383"/>
      <c r="CY325" s="383"/>
      <c r="CZ325" s="383"/>
      <c r="DA325" s="383"/>
      <c r="DB325" s="383"/>
      <c r="DC325" s="383"/>
      <c r="DD325" s="383"/>
      <c r="DE325" s="383"/>
      <c r="DF325" s="383"/>
      <c r="DG325" s="383"/>
      <c r="DH325" s="383"/>
      <c r="DI325" s="383"/>
      <c r="DJ325" s="383"/>
      <c r="DK325" s="383"/>
      <c r="DL325" s="383"/>
      <c r="DM325" s="383"/>
      <c r="DN325" s="383"/>
      <c r="DO325" s="383"/>
      <c r="DP325" s="383"/>
      <c r="DQ325" s="383"/>
      <c r="DR325" s="383"/>
      <c r="DS325" s="383"/>
      <c r="DT325" s="383"/>
      <c r="DU325" s="383"/>
      <c r="DV325" s="383"/>
      <c r="DW325" s="383"/>
      <c r="DX325" s="383"/>
      <c r="DY325" s="383"/>
      <c r="DZ325" s="383"/>
      <c r="EA325" s="383"/>
      <c r="EB325" s="383"/>
      <c r="EC325" s="383"/>
      <c r="ED325" s="383"/>
      <c r="EE325" s="383"/>
      <c r="EF325" s="383"/>
      <c r="EG325" s="383"/>
      <c r="EH325" s="383"/>
      <c r="EI325" s="383"/>
      <c r="EJ325" s="383"/>
      <c r="EK325" s="383"/>
      <c r="EL325" s="383"/>
      <c r="EM325" s="383"/>
      <c r="EN325" s="383"/>
      <c r="EO325" s="383"/>
      <c r="EP325" s="383"/>
      <c r="EQ325" s="383"/>
      <c r="ER325" s="383"/>
      <c r="ES325" s="383"/>
      <c r="ET325" s="383"/>
      <c r="EU325" s="383"/>
      <c r="EV325" s="383"/>
      <c r="EW325" s="383"/>
      <c r="EX325" s="383"/>
      <c r="EY325" s="383"/>
      <c r="EZ325" s="383"/>
      <c r="FA325" s="383"/>
      <c r="FB325" s="383"/>
      <c r="FC325" s="383"/>
      <c r="FD325" s="383"/>
      <c r="FE325" s="383"/>
      <c r="FF325" s="383"/>
      <c r="FG325" s="383"/>
      <c r="FH325" s="383"/>
      <c r="FI325" s="383"/>
      <c r="FJ325" s="383"/>
      <c r="FK325" s="383"/>
      <c r="FL325" s="383"/>
      <c r="FM325" s="383"/>
      <c r="FN325" s="383"/>
      <c r="FO325" s="383"/>
      <c r="FP325" s="383"/>
      <c r="FQ325" s="383"/>
      <c r="FR325" s="383"/>
      <c r="FS325" s="383"/>
      <c r="FT325" s="383"/>
      <c r="FU325" s="383"/>
      <c r="FV325" s="383"/>
      <c r="FW325" s="383"/>
      <c r="FX325" s="383"/>
      <c r="FY325" s="383"/>
      <c r="FZ325" s="383"/>
      <c r="GA325" s="383"/>
      <c r="GB325" s="383"/>
      <c r="GC325" s="383"/>
      <c r="GD325" s="383"/>
      <c r="GE325" s="383"/>
      <c r="GF325" s="383"/>
      <c r="GG325" s="383"/>
      <c r="GH325" s="383"/>
      <c r="GI325" s="383"/>
      <c r="GJ325" s="383"/>
      <c r="GK325" s="383"/>
      <c r="GL325" s="383"/>
      <c r="GM325" s="383"/>
      <c r="GN325" s="383"/>
      <c r="GO325" s="383"/>
      <c r="GP325" s="383"/>
      <c r="GQ325" s="383"/>
      <c r="GR325" s="383"/>
      <c r="GS325" s="383"/>
      <c r="GT325" s="383"/>
      <c r="GU325" s="383"/>
      <c r="GV325" s="383"/>
      <c r="GW325" s="383"/>
      <c r="GX325" s="383"/>
      <c r="GY325" s="383"/>
      <c r="GZ325" s="383"/>
      <c r="HA325" s="383"/>
      <c r="HB325" s="383"/>
      <c r="HC325" s="383"/>
      <c r="HD325" s="383"/>
      <c r="HE325" s="383"/>
      <c r="HF325" s="383"/>
      <c r="HG325" s="383"/>
      <c r="HH325" s="383"/>
      <c r="HI325" s="383"/>
      <c r="HJ325" s="383"/>
      <c r="HK325" s="383"/>
      <c r="HL325" s="383"/>
      <c r="HM325" s="383"/>
      <c r="HN325" s="383"/>
      <c r="HO325" s="383"/>
      <c r="HP325" s="383"/>
      <c r="HQ325" s="383"/>
      <c r="HR325" s="383"/>
      <c r="HS325" s="383"/>
      <c r="HT325" s="383"/>
      <c r="HU325" s="383"/>
      <c r="HV325" s="383"/>
      <c r="HW325" s="383"/>
      <c r="HX325" s="383"/>
      <c r="HY325" s="383"/>
      <c r="HZ325" s="383"/>
      <c r="IA325" s="383"/>
      <c r="IB325" s="383"/>
      <c r="IC325" s="383"/>
      <c r="ID325" s="383"/>
      <c r="IE325" s="383"/>
      <c r="IF325" s="383"/>
      <c r="IG325" s="383"/>
      <c r="IH325" s="383"/>
      <c r="II325" s="383"/>
      <c r="IJ325" s="383"/>
      <c r="IK325" s="383"/>
      <c r="IL325" s="383"/>
      <c r="IM325" s="383"/>
      <c r="IN325" s="383"/>
      <c r="IO325" s="383"/>
      <c r="IP325" s="383"/>
      <c r="IQ325" s="383"/>
      <c r="IR325" s="383"/>
      <c r="IS325" s="383"/>
      <c r="IT325" s="383"/>
      <c r="IU325" s="383"/>
      <c r="IV325" s="383"/>
      <c r="IW325" s="383"/>
      <c r="IX325" s="383"/>
      <c r="IY325" s="383"/>
      <c r="IZ325" s="383"/>
      <c r="JA325" s="383"/>
      <c r="JB325" s="383"/>
      <c r="JC325" s="383"/>
      <c r="JD325" s="383"/>
      <c r="JE325" s="383"/>
      <c r="JF325" s="383"/>
      <c r="JG325" s="383"/>
      <c r="JH325" s="383"/>
      <c r="JI325" s="383"/>
      <c r="JJ325" s="383"/>
      <c r="JK325" s="383"/>
      <c r="JL325" s="383"/>
      <c r="JM325" s="383"/>
      <c r="JN325" s="383"/>
      <c r="JO325" s="383"/>
      <c r="JP325" s="383"/>
      <c r="JQ325" s="383"/>
      <c r="JR325" s="383"/>
      <c r="JS325" s="383"/>
      <c r="JT325" s="383"/>
      <c r="JU325" s="383"/>
      <c r="JV325" s="383"/>
      <c r="JW325" s="383"/>
      <c r="JX325" s="383"/>
      <c r="JY325" s="383"/>
      <c r="JZ325" s="383"/>
      <c r="KA325" s="383"/>
      <c r="KB325" s="383"/>
      <c r="KC325" s="383"/>
      <c r="KD325" s="383"/>
      <c r="KE325" s="383"/>
      <c r="KF325" s="383"/>
      <c r="KG325" s="383"/>
      <c r="KH325" s="383"/>
      <c r="KI325" s="383"/>
      <c r="KJ325" s="383"/>
      <c r="KK325" s="383"/>
      <c r="KL325" s="383"/>
      <c r="KM325" s="383"/>
      <c r="KN325" s="383"/>
      <c r="KO325" s="383"/>
      <c r="KP325" s="383"/>
      <c r="KQ325" s="383"/>
      <c r="KR325" s="383"/>
      <c r="KS325" s="383"/>
      <c r="KT325" s="383"/>
      <c r="KU325" s="383"/>
      <c r="KV325" s="383"/>
      <c r="KW325" s="383"/>
      <c r="KX325" s="383"/>
      <c r="KY325" s="383"/>
      <c r="KZ325" s="383"/>
      <c r="LA325" s="383"/>
      <c r="LB325" s="383"/>
      <c r="LC325" s="383"/>
      <c r="LD325" s="383"/>
      <c r="LE325" s="383"/>
      <c r="LF325" s="383"/>
      <c r="LG325" s="383"/>
      <c r="LH325" s="383"/>
      <c r="LI325" s="383"/>
      <c r="LJ325" s="383"/>
      <c r="LK325" s="383"/>
      <c r="LL325" s="383"/>
      <c r="LM325" s="383"/>
      <c r="LN325" s="383"/>
      <c r="LO325" s="383"/>
      <c r="LP325" s="383"/>
      <c r="LQ325" s="383"/>
      <c r="LR325" s="383"/>
      <c r="LS325" s="383"/>
      <c r="LT325" s="383"/>
      <c r="LU325" s="383"/>
      <c r="LV325" s="383"/>
      <c r="LW325" s="383"/>
      <c r="LX325" s="383"/>
      <c r="LY325" s="383"/>
      <c r="LZ325" s="383"/>
      <c r="MA325" s="383"/>
      <c r="MB325" s="383"/>
      <c r="MC325" s="383"/>
      <c r="MD325" s="383"/>
      <c r="ME325" s="383"/>
      <c r="MF325" s="383"/>
      <c r="MG325" s="383"/>
      <c r="MH325" s="383"/>
      <c r="MI325" s="383"/>
      <c r="MJ325" s="383"/>
      <c r="MK325" s="383"/>
      <c r="ML325" s="383"/>
      <c r="MM325" s="383"/>
      <c r="MN325" s="383"/>
      <c r="MO325" s="383"/>
      <c r="MP325" s="383"/>
      <c r="MQ325" s="383"/>
      <c r="MR325" s="383"/>
      <c r="MS325" s="383"/>
      <c r="MT325" s="383"/>
      <c r="MU325" s="383"/>
      <c r="MV325" s="383"/>
      <c r="MW325" s="383"/>
      <c r="MX325" s="383"/>
      <c r="MY325" s="383"/>
      <c r="MZ325" s="383"/>
      <c r="NA325" s="383"/>
      <c r="NB325" s="383"/>
      <c r="NC325" s="383"/>
      <c r="ND325" s="383"/>
      <c r="NE325" s="383"/>
      <c r="NF325" s="383"/>
      <c r="NG325" s="383"/>
      <c r="NH325" s="383"/>
      <c r="NI325" s="383"/>
      <c r="NJ325" s="383"/>
      <c r="NK325" s="383"/>
      <c r="NL325" s="383"/>
      <c r="NM325" s="383"/>
      <c r="NN325" s="383"/>
      <c r="NO325" s="383"/>
      <c r="NP325" s="383"/>
      <c r="NQ325" s="383"/>
      <c r="NR325" s="383"/>
      <c r="NS325" s="383"/>
      <c r="NT325" s="383"/>
      <c r="NU325" s="383"/>
      <c r="NV325" s="383"/>
      <c r="NW325" s="383"/>
      <c r="NX325" s="383"/>
      <c r="NY325" s="383"/>
      <c r="NZ325" s="383"/>
      <c r="OA325" s="383"/>
      <c r="OB325" s="383"/>
      <c r="OC325" s="383"/>
      <c r="OD325" s="383"/>
      <c r="OE325" s="383"/>
      <c r="OF325" s="383"/>
      <c r="OG325" s="383"/>
      <c r="OH325" s="383"/>
      <c r="OI325" s="383"/>
      <c r="OJ325" s="383"/>
      <c r="OK325" s="383"/>
      <c r="OL325" s="383"/>
      <c r="OM325" s="383"/>
      <c r="ON325" s="383"/>
      <c r="OO325" s="383"/>
      <c r="OP325" s="383"/>
      <c r="OQ325" s="383"/>
      <c r="OR325" s="383"/>
      <c r="OS325" s="383"/>
      <c r="OT325" s="383"/>
      <c r="OU325" s="383"/>
      <c r="OV325" s="383"/>
      <c r="OW325" s="383"/>
      <c r="OX325" s="383"/>
      <c r="OY325" s="383"/>
      <c r="OZ325" s="383"/>
      <c r="PA325" s="383"/>
      <c r="PB325" s="383"/>
      <c r="PC325" s="383"/>
      <c r="PD325" s="383"/>
      <c r="PE325" s="383"/>
      <c r="PF325" s="383"/>
      <c r="PG325" s="383"/>
      <c r="PH325" s="383"/>
      <c r="PI325" s="383"/>
      <c r="PJ325" s="383"/>
      <c r="PK325" s="383"/>
      <c r="PL325" s="383"/>
      <c r="PM325" s="383"/>
      <c r="PN325" s="383"/>
      <c r="PO325" s="383"/>
      <c r="PP325" s="383"/>
      <c r="PQ325" s="383"/>
      <c r="PR325" s="383"/>
      <c r="PS325" s="383"/>
      <c r="PT325" s="383"/>
      <c r="PU325" s="383"/>
      <c r="PV325" s="383"/>
      <c r="PW325" s="383"/>
      <c r="PX325" s="383"/>
      <c r="PY325" s="383"/>
      <c r="PZ325" s="383"/>
      <c r="QA325" s="383"/>
      <c r="QB325" s="383"/>
      <c r="QC325" s="383"/>
      <c r="QD325" s="383"/>
    </row>
    <row r="326" spans="1:446" ht="18" customHeight="1">
      <c r="J326" s="364"/>
      <c r="K326" s="365"/>
      <c r="L326" s="365"/>
      <c r="M326" s="365"/>
      <c r="N326" s="365"/>
      <c r="O326" s="364"/>
      <c r="P326" s="365"/>
      <c r="Q326" s="365"/>
      <c r="R326" s="427"/>
      <c r="U326" s="383"/>
      <c r="V326" s="383"/>
    </row>
    <row r="327" spans="1:446" ht="18" customHeight="1">
      <c r="U327" s="383"/>
    </row>
    <row r="328" spans="1:446" ht="18" customHeight="1">
      <c r="U328" s="383"/>
    </row>
    <row r="329" spans="1:446" ht="18" customHeight="1">
      <c r="U329" s="383"/>
    </row>
    <row r="330" spans="1:446" ht="18" customHeight="1">
      <c r="U330" s="383"/>
    </row>
    <row r="331" spans="1:446" ht="18" customHeight="1">
      <c r="J331" s="456"/>
      <c r="K331" s="457"/>
      <c r="L331" s="457"/>
      <c r="M331" s="457"/>
      <c r="N331" s="458"/>
      <c r="O331" s="456"/>
      <c r="P331" s="457"/>
      <c r="Q331" s="457"/>
      <c r="R331" s="457"/>
      <c r="U331" s="383"/>
    </row>
    <row r="332" spans="1:446" ht="18" customHeight="1">
      <c r="U332" s="383"/>
    </row>
    <row r="333" spans="1:446" ht="18" customHeight="1">
      <c r="U333" s="383"/>
    </row>
    <row r="334" spans="1:446" ht="18" customHeight="1">
      <c r="U334" s="383"/>
    </row>
    <row r="335" spans="1:446" ht="18" customHeight="1">
      <c r="U335" s="383"/>
    </row>
    <row r="336" spans="1:446" ht="18" customHeight="1">
      <c r="U336" s="383"/>
    </row>
    <row r="337" spans="21:21" ht="18" customHeight="1">
      <c r="U337" s="383"/>
    </row>
    <row r="338" spans="21:21" ht="18" customHeight="1">
      <c r="U338" s="383"/>
    </row>
    <row r="339" spans="21:21" ht="18" customHeight="1">
      <c r="U339" s="383"/>
    </row>
    <row r="340" spans="21:21" ht="18" customHeight="1">
      <c r="U340" s="383"/>
    </row>
    <row r="341" spans="21:21" ht="18" customHeight="1">
      <c r="U341" s="383"/>
    </row>
    <row r="342" spans="21:21" ht="18" customHeight="1">
      <c r="U342" s="383"/>
    </row>
    <row r="343" spans="21:21" ht="18" customHeight="1">
      <c r="U343" s="383"/>
    </row>
    <row r="344" spans="21:21" ht="18" customHeight="1">
      <c r="U344" s="383"/>
    </row>
    <row r="345" spans="21:21" ht="18" customHeight="1">
      <c r="U345" s="383"/>
    </row>
    <row r="346" spans="21:21" ht="18" customHeight="1">
      <c r="U346" s="383"/>
    </row>
    <row r="347" spans="21:21" ht="18" customHeight="1">
      <c r="U347" s="383"/>
    </row>
    <row r="348" spans="21:21" ht="18" customHeight="1">
      <c r="U348" s="383"/>
    </row>
    <row r="349" spans="21:21" ht="18" customHeight="1">
      <c r="U349" s="383"/>
    </row>
    <row r="350" spans="21:21" ht="18" customHeight="1">
      <c r="U350" s="383"/>
    </row>
    <row r="351" spans="21:21" ht="18" customHeight="1">
      <c r="U351" s="383"/>
    </row>
    <row r="352" spans="21:21" ht="36" customHeight="1">
      <c r="U352" s="383"/>
    </row>
    <row r="353" spans="21:21" ht="18" customHeight="1">
      <c r="U353" s="383"/>
    </row>
    <row r="354" spans="21:21" ht="18" customHeight="1">
      <c r="U354" s="383"/>
    </row>
    <row r="355" spans="21:21" ht="18" customHeight="1">
      <c r="U355" s="383"/>
    </row>
    <row r="356" spans="21:21" ht="18" customHeight="1">
      <c r="U356" s="383"/>
    </row>
    <row r="357" spans="21:21" ht="18" customHeight="1">
      <c r="U357" s="383"/>
    </row>
    <row r="358" spans="21:21" ht="18" customHeight="1">
      <c r="U358" s="383"/>
    </row>
    <row r="359" spans="21:21" ht="18" customHeight="1">
      <c r="U359" s="383"/>
    </row>
    <row r="360" spans="21:21" ht="18" customHeight="1">
      <c r="U360" s="383"/>
    </row>
    <row r="361" spans="21:21" ht="18" customHeight="1">
      <c r="U361" s="383"/>
    </row>
    <row r="362" spans="21:21" ht="18" customHeight="1">
      <c r="U362" s="383"/>
    </row>
    <row r="363" spans="21:21" ht="18" customHeight="1">
      <c r="U363" s="383"/>
    </row>
    <row r="364" spans="21:21" ht="18" customHeight="1">
      <c r="U364" s="383"/>
    </row>
    <row r="365" spans="21:21" ht="18" customHeight="1">
      <c r="U365" s="383"/>
    </row>
    <row r="366" spans="21:21" ht="54" customHeight="1">
      <c r="U366" s="383"/>
    </row>
    <row r="367" spans="21:21" ht="18" customHeight="1">
      <c r="U367" s="383"/>
    </row>
    <row r="368" spans="21:21" ht="18" customHeight="1">
      <c r="U368" s="383"/>
    </row>
    <row r="369" spans="21:21" ht="18" customHeight="1">
      <c r="U369" s="383"/>
    </row>
    <row r="370" spans="21:21" ht="18" customHeight="1">
      <c r="U370" s="383"/>
    </row>
    <row r="371" spans="21:21" ht="18" customHeight="1">
      <c r="U371" s="383"/>
    </row>
    <row r="372" spans="21:21" ht="18" customHeight="1">
      <c r="U372" s="383"/>
    </row>
    <row r="373" spans="21:21" ht="18" customHeight="1">
      <c r="U373" s="383"/>
    </row>
    <row r="374" spans="21:21" ht="18" customHeight="1">
      <c r="U374" s="383"/>
    </row>
    <row r="375" spans="21:21" ht="18" customHeight="1">
      <c r="U375" s="383"/>
    </row>
    <row r="376" spans="21:21" ht="18" customHeight="1">
      <c r="U376" s="383"/>
    </row>
    <row r="377" spans="21:21" ht="18" customHeight="1">
      <c r="U377" s="383"/>
    </row>
    <row r="378" spans="21:21" ht="18" customHeight="1">
      <c r="U378" s="383"/>
    </row>
    <row r="379" spans="21:21" ht="18" customHeight="1">
      <c r="U379" s="383"/>
    </row>
    <row r="380" spans="21:21" ht="18" customHeight="1">
      <c r="U380" s="383"/>
    </row>
    <row r="381" spans="21:21" ht="18" customHeight="1">
      <c r="U381" s="383"/>
    </row>
    <row r="382" spans="21:21" ht="18" customHeight="1">
      <c r="U382" s="383"/>
    </row>
    <row r="383" spans="21:21" ht="18" customHeight="1">
      <c r="U383" s="383"/>
    </row>
    <row r="384" spans="21:21" ht="18" customHeight="1">
      <c r="U384" s="383"/>
    </row>
    <row r="385" spans="21:21" ht="18" customHeight="1">
      <c r="U385" s="383"/>
    </row>
    <row r="386" spans="21:21" ht="18" customHeight="1">
      <c r="U386" s="383"/>
    </row>
    <row r="387" spans="21:21" ht="18" customHeight="1">
      <c r="U387" s="383"/>
    </row>
    <row r="388" spans="21:21" ht="18" customHeight="1">
      <c r="U388" s="383"/>
    </row>
    <row r="389" spans="21:21" ht="18" customHeight="1">
      <c r="U389" s="383"/>
    </row>
    <row r="390" spans="21:21" ht="18" customHeight="1">
      <c r="U390" s="383"/>
    </row>
    <row r="391" spans="21:21" ht="18" customHeight="1">
      <c r="U391" s="383"/>
    </row>
    <row r="392" spans="21:21" ht="18" customHeight="1">
      <c r="U392" s="383"/>
    </row>
    <row r="393" spans="21:21" ht="18" customHeight="1">
      <c r="U393" s="383"/>
    </row>
    <row r="394" spans="21:21" ht="18" customHeight="1">
      <c r="U394" s="383"/>
    </row>
    <row r="395" spans="21:21" ht="18" customHeight="1">
      <c r="U395" s="383"/>
    </row>
    <row r="396" spans="21:21" ht="18" customHeight="1">
      <c r="U396" s="383"/>
    </row>
    <row r="397" spans="21:21" ht="18" customHeight="1">
      <c r="U397" s="383"/>
    </row>
    <row r="398" spans="21:21" ht="18" customHeight="1">
      <c r="U398" s="383"/>
    </row>
    <row r="399" spans="21:21" ht="18" customHeight="1">
      <c r="U399" s="383"/>
    </row>
    <row r="400" spans="21:21" ht="18" customHeight="1">
      <c r="U400" s="383"/>
    </row>
    <row r="401" spans="21:21" ht="18" customHeight="1">
      <c r="U401" s="383"/>
    </row>
    <row r="402" spans="21:21" ht="18" customHeight="1">
      <c r="U402" s="383"/>
    </row>
    <row r="403" spans="21:21" ht="18" customHeight="1">
      <c r="U403" s="383"/>
    </row>
    <row r="404" spans="21:21" ht="18" customHeight="1">
      <c r="U404" s="383"/>
    </row>
    <row r="405" spans="21:21" ht="18" customHeight="1">
      <c r="U405" s="383"/>
    </row>
    <row r="406" spans="21:21" ht="18" customHeight="1">
      <c r="U406" s="383"/>
    </row>
    <row r="407" spans="21:21" ht="18" customHeight="1">
      <c r="U407" s="383"/>
    </row>
    <row r="408" spans="21:21" ht="18" customHeight="1">
      <c r="U408" s="383"/>
    </row>
    <row r="409" spans="21:21" ht="18" customHeight="1">
      <c r="U409" s="383"/>
    </row>
    <row r="410" spans="21:21" ht="18" customHeight="1">
      <c r="U410" s="383"/>
    </row>
    <row r="411" spans="21:21" ht="18" customHeight="1">
      <c r="U411" s="383"/>
    </row>
    <row r="412" spans="21:21" ht="18" customHeight="1">
      <c r="U412" s="383"/>
    </row>
    <row r="413" spans="21:21" ht="18" customHeight="1">
      <c r="U413" s="383"/>
    </row>
    <row r="414" spans="21:21" ht="18" customHeight="1">
      <c r="U414" s="383"/>
    </row>
    <row r="415" spans="21:21" ht="18" customHeight="1">
      <c r="U415" s="383"/>
    </row>
    <row r="416" spans="21:21" ht="18" customHeight="1">
      <c r="U416" s="383"/>
    </row>
    <row r="417" spans="21:21" ht="18" customHeight="1">
      <c r="U417" s="383"/>
    </row>
    <row r="418" spans="21:21" ht="18" customHeight="1">
      <c r="U418" s="383"/>
    </row>
    <row r="419" spans="21:21" ht="18" customHeight="1">
      <c r="U419" s="383"/>
    </row>
    <row r="420" spans="21:21" ht="18" customHeight="1">
      <c r="U420" s="383"/>
    </row>
    <row r="421" spans="21:21" ht="18" customHeight="1">
      <c r="U421" s="383"/>
    </row>
    <row r="422" spans="21:21" ht="18" customHeight="1">
      <c r="U422" s="383"/>
    </row>
    <row r="423" spans="21:21" ht="18" customHeight="1">
      <c r="U423" s="383"/>
    </row>
    <row r="424" spans="21:21" ht="18" customHeight="1">
      <c r="U424" s="383"/>
    </row>
    <row r="425" spans="21:21" ht="18" customHeight="1">
      <c r="U425" s="383"/>
    </row>
    <row r="426" spans="21:21" ht="18" customHeight="1">
      <c r="U426" s="383"/>
    </row>
    <row r="427" spans="21:21" ht="18" customHeight="1">
      <c r="U427" s="383"/>
    </row>
    <row r="428" spans="21:21" ht="18" customHeight="1">
      <c r="U428" s="383"/>
    </row>
    <row r="429" spans="21:21" ht="18" customHeight="1">
      <c r="U429" s="383"/>
    </row>
    <row r="430" spans="21:21" ht="18" customHeight="1">
      <c r="U430" s="383"/>
    </row>
    <row r="431" spans="21:21" ht="18" customHeight="1">
      <c r="U431" s="383"/>
    </row>
    <row r="432" spans="21:21" ht="18" customHeight="1">
      <c r="U432" s="383"/>
    </row>
    <row r="433" spans="21:21" ht="18" customHeight="1">
      <c r="U433" s="383"/>
    </row>
    <row r="434" spans="21:21" ht="18" customHeight="1">
      <c r="U434" s="383"/>
    </row>
    <row r="435" spans="21:21" ht="18" customHeight="1">
      <c r="U435" s="383"/>
    </row>
    <row r="436" spans="21:21" ht="18" customHeight="1">
      <c r="U436" s="383"/>
    </row>
    <row r="437" spans="21:21" ht="18" customHeight="1">
      <c r="U437" s="383"/>
    </row>
    <row r="438" spans="21:21" ht="18" customHeight="1">
      <c r="U438" s="383"/>
    </row>
    <row r="439" spans="21:21" ht="18" customHeight="1">
      <c r="U439" s="383"/>
    </row>
    <row r="440" spans="21:21" ht="18" customHeight="1">
      <c r="U440" s="383"/>
    </row>
    <row r="441" spans="21:21" ht="18" customHeight="1">
      <c r="U441" s="383"/>
    </row>
    <row r="442" spans="21:21" ht="18" customHeight="1">
      <c r="U442" s="383"/>
    </row>
    <row r="443" spans="21:21" ht="18" customHeight="1">
      <c r="U443" s="383"/>
    </row>
    <row r="444" spans="21:21">
      <c r="U444" s="383"/>
    </row>
    <row r="445" spans="21:21">
      <c r="U445" s="383"/>
    </row>
    <row r="446" spans="21:21">
      <c r="U446" s="383"/>
    </row>
    <row r="447" spans="21:21">
      <c r="U447" s="383"/>
    </row>
    <row r="499" spans="21:21">
      <c r="U499" s="383"/>
    </row>
    <row r="500" spans="21:21">
      <c r="U500" s="383"/>
    </row>
    <row r="501" spans="21:21">
      <c r="U501" s="383"/>
    </row>
    <row r="502" spans="21:21">
      <c r="U502" s="383"/>
    </row>
    <row r="503" spans="21:21">
      <c r="U503" s="383"/>
    </row>
    <row r="504" spans="21:21">
      <c r="U504" s="383"/>
    </row>
    <row r="505" spans="21:21">
      <c r="U505" s="383"/>
    </row>
    <row r="506" spans="21:21">
      <c r="U506" s="383"/>
    </row>
    <row r="507" spans="21:21">
      <c r="U507" s="383"/>
    </row>
    <row r="508" spans="21:21">
      <c r="U508" s="383"/>
    </row>
    <row r="509" spans="21:21">
      <c r="U509" s="383"/>
    </row>
    <row r="510" spans="21:21">
      <c r="U510" s="383"/>
    </row>
    <row r="511" spans="21:21">
      <c r="U511" s="383"/>
    </row>
    <row r="512" spans="21:21">
      <c r="U512" s="383"/>
    </row>
    <row r="513" spans="21:21">
      <c r="U513" s="383"/>
    </row>
    <row r="514" spans="21:21">
      <c r="U514" s="383"/>
    </row>
    <row r="515" spans="21:21">
      <c r="U515" s="383"/>
    </row>
    <row r="516" spans="21:21">
      <c r="U516" s="383"/>
    </row>
    <row r="517" spans="21:21">
      <c r="U517" s="383"/>
    </row>
    <row r="518" spans="21:21">
      <c r="U518" s="383"/>
    </row>
    <row r="519" spans="21:21">
      <c r="U519" s="383"/>
    </row>
    <row r="520" spans="21:21">
      <c r="U520" s="383"/>
    </row>
    <row r="521" spans="21:21">
      <c r="U521" s="383"/>
    </row>
    <row r="522" spans="21:21">
      <c r="U522" s="383"/>
    </row>
    <row r="523" spans="21:21">
      <c r="U523" s="383"/>
    </row>
    <row r="524" spans="21:21">
      <c r="U524" s="383"/>
    </row>
    <row r="525" spans="21:21">
      <c r="U525" s="383"/>
    </row>
    <row r="526" spans="21:21">
      <c r="U526" s="383"/>
    </row>
    <row r="527" spans="21:21">
      <c r="U527" s="383"/>
    </row>
    <row r="528" spans="21:21">
      <c r="U528" s="383"/>
    </row>
    <row r="529" spans="21:21">
      <c r="U529" s="383"/>
    </row>
    <row r="530" spans="21:21">
      <c r="U530" s="383"/>
    </row>
    <row r="531" spans="21:21">
      <c r="U531" s="383"/>
    </row>
    <row r="532" spans="21:21">
      <c r="U532" s="383"/>
    </row>
    <row r="533" spans="21:21">
      <c r="U533" s="383"/>
    </row>
    <row r="534" spans="21:21">
      <c r="U534" s="383"/>
    </row>
    <row r="535" spans="21:21">
      <c r="U535" s="383"/>
    </row>
    <row r="536" spans="21:21">
      <c r="U536" s="383"/>
    </row>
    <row r="537" spans="21:21">
      <c r="U537" s="383"/>
    </row>
    <row r="538" spans="21:21">
      <c r="U538" s="383"/>
    </row>
    <row r="539" spans="21:21">
      <c r="U539" s="383"/>
    </row>
  </sheetData>
  <sheetProtection algorithmName="SHA-512" hashValue="KoxKytBE8+YGCRVKDXMAG9xyz1jMM4rN9IilwYjBKUnqa/tONv+sPKHQXcRCo17TnQsN8ZkaU7WL8lprp6L0LA==" saltValue="JkUWXHpBiQoqT08uUsIl2Q==" spinCount="100000" sheet="1" objects="1" scenarios="1"/>
  <mergeCells count="7">
    <mergeCell ref="BT8:CI8"/>
    <mergeCell ref="O7:R7"/>
    <mergeCell ref="C8:I8"/>
    <mergeCell ref="O8:R8"/>
    <mergeCell ref="X8:AM8"/>
    <mergeCell ref="AN8:BC8"/>
    <mergeCell ref="BD8:BS8"/>
  </mergeCells>
  <conditionalFormatting sqref="J326:Q326">
    <cfRule type="cellIs" dxfId="4" priority="2" operator="notEqual">
      <formula>0</formula>
    </cfRule>
  </conditionalFormatting>
  <conditionalFormatting sqref="R326">
    <cfRule type="cellIs" dxfId="3" priority="1" operator="notEqual">
      <formula>0</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BA346-0A6B-46A8-A8F8-EC4A85921D1D}">
  <dimension ref="A1:CI538"/>
  <sheetViews>
    <sheetView topLeftCell="A6" workbookViewId="0">
      <selection activeCell="A6" sqref="A6"/>
    </sheetView>
  </sheetViews>
  <sheetFormatPr defaultColWidth="9.140625" defaultRowHeight="15.75"/>
  <cols>
    <col min="1" max="1" width="14.28515625" style="267" customWidth="1"/>
    <col min="2" max="2" width="56.42578125" style="3" customWidth="1"/>
    <col min="3" max="4" width="15.42578125" style="264" bestFit="1" customWidth="1"/>
    <col min="5" max="7" width="14.5703125" style="264" customWidth="1"/>
    <col min="8" max="8" width="11.5703125" style="264" customWidth="1"/>
    <col min="9" max="9" width="17.28515625" style="264" customWidth="1"/>
    <col min="10" max="10" width="18.7109375" style="351" customWidth="1"/>
    <col min="11" max="14" width="18.7109375" style="366" customWidth="1"/>
    <col min="15" max="15" width="18.7109375" style="351" customWidth="1"/>
    <col min="16" max="17" width="18.7109375" style="366" customWidth="1"/>
    <col min="18" max="18" width="18.7109375" style="422" customWidth="1"/>
    <col min="19" max="19" width="18.85546875" style="333" customWidth="1"/>
    <col min="20" max="21" width="18.7109375" style="264" customWidth="1"/>
    <col min="22" max="23" width="18.85546875" style="264" customWidth="1"/>
    <col min="24" max="24" width="16.42578125" style="333" customWidth="1"/>
    <col min="25" max="39" width="16.42578125" style="264" customWidth="1"/>
    <col min="40" max="40" width="16.42578125" style="333" customWidth="1"/>
    <col min="41" max="55" width="16.42578125" style="264" customWidth="1"/>
    <col min="56" max="56" width="16.42578125" style="333" customWidth="1"/>
    <col min="57" max="71" width="16.42578125" style="264" customWidth="1"/>
    <col min="72" max="72" width="16.42578125" style="333" customWidth="1"/>
    <col min="73" max="87" width="16.42578125" style="264" customWidth="1"/>
    <col min="88" max="16384" width="9.140625" style="264"/>
  </cols>
  <sheetData>
    <row r="1" spans="1:87" ht="18" hidden="1" customHeight="1">
      <c r="A1" s="261"/>
      <c r="B1" s="262"/>
      <c r="J1" s="263"/>
      <c r="K1" s="262"/>
      <c r="L1" s="262"/>
      <c r="M1" s="262"/>
      <c r="N1" s="262"/>
      <c r="O1" s="263"/>
      <c r="P1" s="262"/>
      <c r="Q1" s="262"/>
      <c r="R1" s="262"/>
      <c r="T1" s="334"/>
      <c r="U1" s="334"/>
      <c r="V1" s="334"/>
    </row>
    <row r="2" spans="1:87" ht="18" hidden="1" customHeight="1">
      <c r="A2" s="261"/>
      <c r="B2" s="262"/>
      <c r="J2" s="263"/>
      <c r="K2" s="262"/>
      <c r="L2" s="262"/>
      <c r="M2" s="262"/>
      <c r="N2" s="262"/>
      <c r="O2" s="263"/>
      <c r="P2" s="262"/>
      <c r="Q2" s="262"/>
      <c r="R2" s="262"/>
      <c r="T2" s="334"/>
      <c r="U2" s="334"/>
      <c r="V2" s="334"/>
    </row>
    <row r="3" spans="1:87" ht="18" hidden="1" customHeight="1">
      <c r="J3" s="263"/>
      <c r="K3" s="262"/>
      <c r="L3" s="262"/>
      <c r="M3" s="262"/>
      <c r="N3" s="262"/>
      <c r="O3" s="263"/>
      <c r="P3" s="262"/>
      <c r="Q3" s="262"/>
      <c r="R3" s="262"/>
      <c r="T3" s="334"/>
      <c r="U3" s="334"/>
      <c r="V3" s="334"/>
    </row>
    <row r="4" spans="1:87" ht="18" hidden="1" customHeight="1">
      <c r="J4" s="263"/>
      <c r="K4" s="262"/>
      <c r="L4" s="262"/>
      <c r="M4" s="262"/>
      <c r="N4" s="262"/>
      <c r="O4" s="263"/>
      <c r="P4" s="262"/>
      <c r="Q4" s="262"/>
      <c r="R4" s="262"/>
      <c r="T4" s="334"/>
      <c r="U4" s="334"/>
      <c r="V4" s="334"/>
    </row>
    <row r="5" spans="1:87" ht="18" hidden="1" customHeight="1">
      <c r="J5" s="263"/>
      <c r="K5" s="262"/>
      <c r="L5" s="262"/>
      <c r="M5" s="262"/>
      <c r="N5" s="262"/>
      <c r="O5" s="263"/>
      <c r="P5" s="262"/>
      <c r="Q5" s="262"/>
      <c r="R5" s="262"/>
      <c r="T5" s="334"/>
      <c r="U5" s="334"/>
      <c r="V5" s="334"/>
    </row>
    <row r="6" spans="1:87" ht="5.45" customHeight="1">
      <c r="A6" s="269"/>
      <c r="B6" s="270"/>
      <c r="C6" s="270"/>
      <c r="D6" s="270"/>
      <c r="E6" s="270"/>
      <c r="F6" s="270"/>
      <c r="G6" s="270"/>
      <c r="H6" s="270"/>
      <c r="I6" s="270"/>
      <c r="J6" s="263"/>
      <c r="K6" s="262"/>
      <c r="L6" s="262"/>
      <c r="M6" s="262"/>
      <c r="N6" s="262"/>
      <c r="O6" s="263"/>
      <c r="P6" s="262"/>
      <c r="Q6" s="262"/>
      <c r="R6" s="262"/>
      <c r="S6" s="335"/>
      <c r="T6" s="270"/>
      <c r="U6" s="270"/>
      <c r="V6" s="270"/>
      <c r="W6" s="270"/>
      <c r="X6" s="335"/>
      <c r="Y6" s="270"/>
      <c r="Z6" s="270"/>
      <c r="AA6" s="270"/>
      <c r="AB6" s="270"/>
      <c r="AC6" s="270"/>
      <c r="AD6" s="270"/>
      <c r="AE6" s="270"/>
      <c r="AF6" s="270"/>
      <c r="AG6" s="270"/>
      <c r="AH6" s="270"/>
      <c r="AI6" s="270"/>
      <c r="AJ6" s="270"/>
      <c r="AK6" s="270"/>
      <c r="AL6" s="270"/>
      <c r="AM6" s="270"/>
      <c r="AN6" s="335"/>
      <c r="AO6" s="270"/>
      <c r="AP6" s="270"/>
      <c r="AQ6" s="270"/>
      <c r="AR6" s="270"/>
      <c r="AS6" s="270"/>
      <c r="AT6" s="270"/>
      <c r="AU6" s="270"/>
      <c r="AV6" s="270"/>
      <c r="AW6" s="270"/>
      <c r="AX6" s="270"/>
      <c r="AY6" s="270"/>
      <c r="AZ6" s="270"/>
      <c r="BA6" s="270"/>
      <c r="BB6" s="270"/>
      <c r="BC6" s="270"/>
      <c r="BD6" s="335"/>
      <c r="BE6" s="270"/>
      <c r="BF6" s="270"/>
      <c r="BG6" s="270"/>
      <c r="BH6" s="270"/>
      <c r="BI6" s="270"/>
      <c r="BJ6" s="270"/>
      <c r="BK6" s="270"/>
      <c r="BL6" s="270"/>
      <c r="BM6" s="270"/>
      <c r="BN6" s="270"/>
      <c r="BO6" s="270"/>
      <c r="BP6" s="270"/>
      <c r="BQ6" s="270"/>
      <c r="BR6" s="270"/>
      <c r="BS6" s="270"/>
      <c r="BT6" s="335"/>
      <c r="BU6" s="270"/>
      <c r="BV6" s="270"/>
      <c r="BW6" s="270"/>
      <c r="BX6" s="270"/>
      <c r="BY6" s="270"/>
      <c r="BZ6" s="270"/>
      <c r="CA6" s="270"/>
      <c r="CB6" s="270"/>
      <c r="CC6" s="270"/>
      <c r="CD6" s="270"/>
      <c r="CE6" s="270"/>
      <c r="CF6" s="270"/>
      <c r="CG6" s="270"/>
      <c r="CH6" s="270"/>
      <c r="CI6" s="270"/>
    </row>
    <row r="7" spans="1:87" s="276" customFormat="1" ht="18" customHeight="1">
      <c r="A7" s="272"/>
      <c r="B7" s="273"/>
      <c r="C7" s="273"/>
      <c r="D7" s="273"/>
      <c r="E7" s="273"/>
      <c r="F7" s="273"/>
      <c r="G7" s="273"/>
      <c r="H7" s="273"/>
      <c r="I7" s="273"/>
      <c r="J7" s="274" t="s">
        <v>807</v>
      </c>
      <c r="K7" s="273"/>
      <c r="L7" s="273"/>
      <c r="M7" s="273"/>
      <c r="N7" s="273"/>
      <c r="O7" s="629" t="s">
        <v>842</v>
      </c>
      <c r="P7" s="629"/>
      <c r="Q7" s="629"/>
      <c r="R7" s="629"/>
      <c r="S7" s="274" t="s">
        <v>843</v>
      </c>
      <c r="T7" s="273"/>
      <c r="U7" s="273"/>
      <c r="V7" s="273"/>
      <c r="W7" s="273"/>
      <c r="X7" s="274" t="s">
        <v>844</v>
      </c>
      <c r="Y7" s="273"/>
      <c r="Z7" s="273"/>
      <c r="AA7" s="273"/>
      <c r="AB7" s="273"/>
      <c r="AC7" s="273"/>
      <c r="AD7" s="273"/>
      <c r="AE7" s="273"/>
      <c r="AF7" s="273"/>
      <c r="AG7" s="273"/>
      <c r="AH7" s="273"/>
      <c r="AI7" s="273"/>
      <c r="AJ7" s="273"/>
      <c r="AK7" s="273"/>
      <c r="AL7" s="273"/>
      <c r="AM7" s="273"/>
      <c r="AN7" s="274" t="s">
        <v>844</v>
      </c>
      <c r="AO7" s="273"/>
      <c r="AP7" s="273"/>
      <c r="AQ7" s="273"/>
      <c r="AR7" s="273"/>
      <c r="AS7" s="273"/>
      <c r="AT7" s="273"/>
      <c r="AU7" s="273"/>
      <c r="AV7" s="273"/>
      <c r="AW7" s="273"/>
      <c r="AX7" s="273"/>
      <c r="AY7" s="273"/>
      <c r="AZ7" s="273"/>
      <c r="BA7" s="273"/>
      <c r="BB7" s="273"/>
      <c r="BC7" s="273"/>
      <c r="BD7" s="274" t="s">
        <v>844</v>
      </c>
      <c r="BE7" s="273"/>
      <c r="BF7" s="273"/>
      <c r="BG7" s="273"/>
      <c r="BH7" s="273"/>
      <c r="BI7" s="273"/>
      <c r="BJ7" s="273"/>
      <c r="BK7" s="273"/>
      <c r="BL7" s="273"/>
      <c r="BM7" s="273"/>
      <c r="BN7" s="273"/>
      <c r="BO7" s="273"/>
      <c r="BP7" s="273"/>
      <c r="BQ7" s="273"/>
      <c r="BR7" s="273"/>
      <c r="BS7" s="273"/>
      <c r="BT7" s="274" t="s">
        <v>844</v>
      </c>
      <c r="BU7" s="273"/>
      <c r="BV7" s="273"/>
      <c r="BW7" s="273"/>
      <c r="BX7" s="273"/>
      <c r="BY7" s="273"/>
      <c r="BZ7" s="273"/>
      <c r="CA7" s="273"/>
      <c r="CB7" s="273"/>
      <c r="CC7" s="273"/>
      <c r="CD7" s="273"/>
      <c r="CE7" s="273"/>
      <c r="CF7" s="273"/>
      <c r="CG7" s="273"/>
      <c r="CH7" s="273"/>
      <c r="CI7" s="273"/>
    </row>
    <row r="8" spans="1:87" s="282" customFormat="1" ht="24.6" customHeight="1">
      <c r="A8" s="277"/>
      <c r="B8" s="278"/>
      <c r="C8" s="613" t="s">
        <v>808</v>
      </c>
      <c r="D8" s="611"/>
      <c r="E8" s="611"/>
      <c r="F8" s="611"/>
      <c r="G8" s="611"/>
      <c r="H8" s="611"/>
      <c r="I8" s="630"/>
      <c r="J8" s="352"/>
      <c r="K8" s="353"/>
      <c r="L8" s="353"/>
      <c r="M8" s="353"/>
      <c r="N8" s="353"/>
      <c r="O8" s="631" t="s">
        <v>845</v>
      </c>
      <c r="P8" s="611"/>
      <c r="Q8" s="611"/>
      <c r="R8" s="630"/>
      <c r="S8" s="392" t="s">
        <v>846</v>
      </c>
      <c r="T8" s="278"/>
      <c r="U8" s="278"/>
      <c r="V8" s="278"/>
      <c r="W8" s="278"/>
      <c r="X8" s="618" t="s">
        <v>847</v>
      </c>
      <c r="Y8" s="611"/>
      <c r="Z8" s="611"/>
      <c r="AA8" s="611"/>
      <c r="AB8" s="611"/>
      <c r="AC8" s="611"/>
      <c r="AD8" s="611"/>
      <c r="AE8" s="611"/>
      <c r="AF8" s="611"/>
      <c r="AG8" s="611"/>
      <c r="AH8" s="611"/>
      <c r="AI8" s="611"/>
      <c r="AJ8" s="611"/>
      <c r="AK8" s="611"/>
      <c r="AL8" s="611"/>
      <c r="AM8" s="630"/>
      <c r="AN8" s="618" t="s">
        <v>848</v>
      </c>
      <c r="AO8" s="611"/>
      <c r="AP8" s="611"/>
      <c r="AQ8" s="611"/>
      <c r="AR8" s="611"/>
      <c r="AS8" s="611"/>
      <c r="AT8" s="611"/>
      <c r="AU8" s="611"/>
      <c r="AV8" s="611"/>
      <c r="AW8" s="611"/>
      <c r="AX8" s="611"/>
      <c r="AY8" s="611"/>
      <c r="AZ8" s="611"/>
      <c r="BA8" s="611"/>
      <c r="BB8" s="611"/>
      <c r="BC8" s="630"/>
      <c r="BD8" s="618" t="s">
        <v>849</v>
      </c>
      <c r="BE8" s="611"/>
      <c r="BF8" s="611"/>
      <c r="BG8" s="611"/>
      <c r="BH8" s="611"/>
      <c r="BI8" s="611"/>
      <c r="BJ8" s="611"/>
      <c r="BK8" s="611"/>
      <c r="BL8" s="611"/>
      <c r="BM8" s="611"/>
      <c r="BN8" s="611"/>
      <c r="BO8" s="611"/>
      <c r="BP8" s="611"/>
      <c r="BQ8" s="611"/>
      <c r="BR8" s="611"/>
      <c r="BS8" s="630"/>
      <c r="BT8" s="618" t="s">
        <v>850</v>
      </c>
      <c r="BU8" s="611"/>
      <c r="BV8" s="611"/>
      <c r="BW8" s="611"/>
      <c r="BX8" s="611"/>
      <c r="BY8" s="611"/>
      <c r="BZ8" s="611"/>
      <c r="CA8" s="611"/>
      <c r="CB8" s="611"/>
      <c r="CC8" s="611"/>
      <c r="CD8" s="611"/>
      <c r="CE8" s="611"/>
      <c r="CF8" s="611"/>
      <c r="CG8" s="611"/>
      <c r="CH8" s="611"/>
      <c r="CI8" s="611"/>
    </row>
    <row r="9" spans="1:87" s="289" customFormat="1" ht="159.75" customHeight="1" thickBot="1">
      <c r="A9" s="283" t="s">
        <v>691</v>
      </c>
      <c r="B9" s="284" t="s">
        <v>363</v>
      </c>
      <c r="C9" s="285">
        <v>2023</v>
      </c>
      <c r="D9" s="285">
        <v>2024</v>
      </c>
      <c r="E9" s="285">
        <v>2025</v>
      </c>
      <c r="F9" s="285">
        <v>2026</v>
      </c>
      <c r="G9" s="285">
        <v>2027</v>
      </c>
      <c r="H9" s="285" t="s">
        <v>287</v>
      </c>
      <c r="I9" s="285" t="s">
        <v>325</v>
      </c>
      <c r="J9" s="354" t="s">
        <v>835</v>
      </c>
      <c r="K9" s="355" t="s">
        <v>836</v>
      </c>
      <c r="L9" s="355" t="s">
        <v>837</v>
      </c>
      <c r="M9" s="355" t="s">
        <v>814</v>
      </c>
      <c r="N9" s="355" t="s">
        <v>815</v>
      </c>
      <c r="O9" s="354" t="s">
        <v>851</v>
      </c>
      <c r="P9" s="355" t="s">
        <v>852</v>
      </c>
      <c r="Q9" s="355" t="s">
        <v>853</v>
      </c>
      <c r="R9" s="355" t="s">
        <v>854</v>
      </c>
      <c r="S9" s="395" t="s">
        <v>855</v>
      </c>
      <c r="T9" s="396" t="s">
        <v>856</v>
      </c>
      <c r="U9" s="396" t="s">
        <v>857</v>
      </c>
      <c r="V9" s="396" t="s">
        <v>858</v>
      </c>
      <c r="W9" s="396" t="s">
        <v>859</v>
      </c>
      <c r="X9" s="393" t="s">
        <v>860</v>
      </c>
      <c r="Y9" s="285" t="s">
        <v>861</v>
      </c>
      <c r="Z9" s="285" t="s">
        <v>862</v>
      </c>
      <c r="AA9" s="285" t="s">
        <v>863</v>
      </c>
      <c r="AB9" s="285" t="s">
        <v>864</v>
      </c>
      <c r="AC9" s="285" t="s">
        <v>865</v>
      </c>
      <c r="AD9" s="285" t="s">
        <v>866</v>
      </c>
      <c r="AE9" s="285" t="s">
        <v>325</v>
      </c>
      <c r="AF9" s="394" t="s">
        <v>867</v>
      </c>
      <c r="AG9" s="285" t="s">
        <v>868</v>
      </c>
      <c r="AH9" s="285" t="s">
        <v>869</v>
      </c>
      <c r="AI9" s="285" t="s">
        <v>870</v>
      </c>
      <c r="AJ9" s="285" t="s">
        <v>871</v>
      </c>
      <c r="AK9" s="285" t="s">
        <v>872</v>
      </c>
      <c r="AL9" s="285" t="s">
        <v>873</v>
      </c>
      <c r="AM9" s="285" t="s">
        <v>325</v>
      </c>
      <c r="AN9" s="393" t="s">
        <v>860</v>
      </c>
      <c r="AO9" s="285" t="s">
        <v>861</v>
      </c>
      <c r="AP9" s="285" t="s">
        <v>862</v>
      </c>
      <c r="AQ9" s="285" t="s">
        <v>863</v>
      </c>
      <c r="AR9" s="285" t="s">
        <v>864</v>
      </c>
      <c r="AS9" s="285" t="s">
        <v>865</v>
      </c>
      <c r="AT9" s="285" t="s">
        <v>866</v>
      </c>
      <c r="AU9" s="285" t="s">
        <v>325</v>
      </c>
      <c r="AV9" s="394" t="s">
        <v>867</v>
      </c>
      <c r="AW9" s="285" t="s">
        <v>868</v>
      </c>
      <c r="AX9" s="285" t="s">
        <v>869</v>
      </c>
      <c r="AY9" s="285" t="s">
        <v>870</v>
      </c>
      <c r="AZ9" s="285" t="s">
        <v>871</v>
      </c>
      <c r="BA9" s="285" t="s">
        <v>872</v>
      </c>
      <c r="BB9" s="285" t="s">
        <v>873</v>
      </c>
      <c r="BC9" s="285" t="s">
        <v>325</v>
      </c>
      <c r="BD9" s="393" t="s">
        <v>860</v>
      </c>
      <c r="BE9" s="285" t="s">
        <v>861</v>
      </c>
      <c r="BF9" s="285" t="s">
        <v>862</v>
      </c>
      <c r="BG9" s="285" t="s">
        <v>863</v>
      </c>
      <c r="BH9" s="285" t="s">
        <v>864</v>
      </c>
      <c r="BI9" s="285" t="s">
        <v>865</v>
      </c>
      <c r="BJ9" s="285" t="s">
        <v>866</v>
      </c>
      <c r="BK9" s="285" t="s">
        <v>325</v>
      </c>
      <c r="BL9" s="394" t="s">
        <v>867</v>
      </c>
      <c r="BM9" s="285" t="s">
        <v>868</v>
      </c>
      <c r="BN9" s="285" t="s">
        <v>869</v>
      </c>
      <c r="BO9" s="285" t="s">
        <v>870</v>
      </c>
      <c r="BP9" s="285" t="s">
        <v>871</v>
      </c>
      <c r="BQ9" s="285" t="s">
        <v>872</v>
      </c>
      <c r="BR9" s="285" t="s">
        <v>873</v>
      </c>
      <c r="BS9" s="285" t="s">
        <v>325</v>
      </c>
      <c r="BT9" s="393" t="s">
        <v>860</v>
      </c>
      <c r="BU9" s="285" t="s">
        <v>861</v>
      </c>
      <c r="BV9" s="285" t="s">
        <v>862</v>
      </c>
      <c r="BW9" s="285" t="s">
        <v>863</v>
      </c>
      <c r="BX9" s="285" t="s">
        <v>864</v>
      </c>
      <c r="BY9" s="285" t="s">
        <v>865</v>
      </c>
      <c r="BZ9" s="285" t="s">
        <v>866</v>
      </c>
      <c r="CA9" s="285" t="s">
        <v>325</v>
      </c>
      <c r="CB9" s="394" t="s">
        <v>867</v>
      </c>
      <c r="CC9" s="285" t="s">
        <v>868</v>
      </c>
      <c r="CD9" s="285" t="s">
        <v>869</v>
      </c>
      <c r="CE9" s="285" t="s">
        <v>870</v>
      </c>
      <c r="CF9" s="285" t="s">
        <v>871</v>
      </c>
      <c r="CG9" s="285" t="s">
        <v>872</v>
      </c>
      <c r="CH9" s="285" t="s">
        <v>873</v>
      </c>
      <c r="CI9" s="285" t="s">
        <v>325</v>
      </c>
    </row>
    <row r="10" spans="1:87" s="294" customFormat="1" ht="13.5" thickBot="1">
      <c r="A10" s="283" t="s">
        <v>692</v>
      </c>
      <c r="B10" s="290" t="s">
        <v>693</v>
      </c>
      <c r="C10" s="293" t="s">
        <v>818</v>
      </c>
      <c r="D10" s="283" t="s">
        <v>819</v>
      </c>
      <c r="E10" s="283" t="s">
        <v>820</v>
      </c>
      <c r="F10" s="283" t="s">
        <v>821</v>
      </c>
      <c r="G10" s="283" t="s">
        <v>822</v>
      </c>
      <c r="H10" s="283" t="s">
        <v>823</v>
      </c>
      <c r="I10" s="283" t="s">
        <v>824</v>
      </c>
      <c r="J10" s="291" t="s">
        <v>825</v>
      </c>
      <c r="K10" s="283" t="s">
        <v>826</v>
      </c>
      <c r="L10" s="283" t="s">
        <v>827</v>
      </c>
      <c r="M10" s="283" t="s">
        <v>828</v>
      </c>
      <c r="N10" s="283" t="s">
        <v>829</v>
      </c>
      <c r="O10" s="291" t="s">
        <v>874</v>
      </c>
      <c r="P10" s="283" t="s">
        <v>875</v>
      </c>
      <c r="Q10" s="283" t="s">
        <v>876</v>
      </c>
      <c r="R10" s="283" t="s">
        <v>877</v>
      </c>
      <c r="S10" s="291" t="s">
        <v>878</v>
      </c>
      <c r="T10" s="283" t="s">
        <v>879</v>
      </c>
      <c r="U10" s="283" t="s">
        <v>880</v>
      </c>
      <c r="V10" s="283" t="s">
        <v>881</v>
      </c>
      <c r="W10" s="283" t="s">
        <v>882</v>
      </c>
      <c r="X10" s="291" t="s">
        <v>883</v>
      </c>
      <c r="Y10" s="283" t="s">
        <v>884</v>
      </c>
      <c r="Z10" s="283" t="s">
        <v>885</v>
      </c>
      <c r="AA10" s="283" t="s">
        <v>886</v>
      </c>
      <c r="AB10" s="283" t="s">
        <v>887</v>
      </c>
      <c r="AC10" s="283" t="s">
        <v>888</v>
      </c>
      <c r="AD10" s="283" t="s">
        <v>889</v>
      </c>
      <c r="AE10" s="283" t="s">
        <v>890</v>
      </c>
      <c r="AF10" s="293" t="s">
        <v>891</v>
      </c>
      <c r="AG10" s="283" t="s">
        <v>892</v>
      </c>
      <c r="AH10" s="283" t="s">
        <v>893</v>
      </c>
      <c r="AI10" s="283" t="s">
        <v>894</v>
      </c>
      <c r="AJ10" s="283" t="s">
        <v>895</v>
      </c>
      <c r="AK10" s="283" t="s">
        <v>896</v>
      </c>
      <c r="AL10" s="283" t="s">
        <v>897</v>
      </c>
      <c r="AM10" s="283" t="s">
        <v>898</v>
      </c>
      <c r="AN10" s="291" t="s">
        <v>899</v>
      </c>
      <c r="AO10" s="283" t="s">
        <v>900</v>
      </c>
      <c r="AP10" s="283" t="s">
        <v>901</v>
      </c>
      <c r="AQ10" s="283" t="s">
        <v>902</v>
      </c>
      <c r="AR10" s="283" t="s">
        <v>903</v>
      </c>
      <c r="AS10" s="283" t="s">
        <v>904</v>
      </c>
      <c r="AT10" s="283" t="s">
        <v>905</v>
      </c>
      <c r="AU10" s="283" t="s">
        <v>906</v>
      </c>
      <c r="AV10" s="293" t="s">
        <v>907</v>
      </c>
      <c r="AW10" s="283" t="s">
        <v>908</v>
      </c>
      <c r="AX10" s="283" t="s">
        <v>909</v>
      </c>
      <c r="AY10" s="283" t="s">
        <v>910</v>
      </c>
      <c r="AZ10" s="283" t="s">
        <v>911</v>
      </c>
      <c r="BA10" s="283" t="s">
        <v>912</v>
      </c>
      <c r="BB10" s="283" t="s">
        <v>913</v>
      </c>
      <c r="BC10" s="283" t="s">
        <v>914</v>
      </c>
      <c r="BD10" s="291" t="s">
        <v>915</v>
      </c>
      <c r="BE10" s="283" t="s">
        <v>916</v>
      </c>
      <c r="BF10" s="283" t="s">
        <v>917</v>
      </c>
      <c r="BG10" s="283" t="s">
        <v>918</v>
      </c>
      <c r="BH10" s="283" t="s">
        <v>919</v>
      </c>
      <c r="BI10" s="283" t="s">
        <v>920</v>
      </c>
      <c r="BJ10" s="283" t="s">
        <v>921</v>
      </c>
      <c r="BK10" s="283" t="s">
        <v>922</v>
      </c>
      <c r="BL10" s="293" t="s">
        <v>923</v>
      </c>
      <c r="BM10" s="283" t="s">
        <v>924</v>
      </c>
      <c r="BN10" s="283" t="s">
        <v>925</v>
      </c>
      <c r="BO10" s="283" t="s">
        <v>926</v>
      </c>
      <c r="BP10" s="283" t="s">
        <v>927</v>
      </c>
      <c r="BQ10" s="283" t="s">
        <v>928</v>
      </c>
      <c r="BR10" s="283" t="s">
        <v>929</v>
      </c>
      <c r="BS10" s="283" t="s">
        <v>930</v>
      </c>
      <c r="BT10" s="291" t="s">
        <v>931</v>
      </c>
      <c r="BU10" s="283" t="s">
        <v>932</v>
      </c>
      <c r="BV10" s="283" t="s">
        <v>933</v>
      </c>
      <c r="BW10" s="283" t="s">
        <v>934</v>
      </c>
      <c r="BX10" s="283" t="s">
        <v>935</v>
      </c>
      <c r="BY10" s="283" t="s">
        <v>936</v>
      </c>
      <c r="BZ10" s="283" t="s">
        <v>937</v>
      </c>
      <c r="CA10" s="283" t="s">
        <v>938</v>
      </c>
      <c r="CB10" s="293" t="s">
        <v>939</v>
      </c>
      <c r="CC10" s="283" t="s">
        <v>940</v>
      </c>
      <c r="CD10" s="283" t="s">
        <v>941</v>
      </c>
      <c r="CE10" s="283" t="s">
        <v>942</v>
      </c>
      <c r="CF10" s="283" t="s">
        <v>943</v>
      </c>
      <c r="CG10" s="283" t="s">
        <v>944</v>
      </c>
      <c r="CH10" s="283" t="s">
        <v>945</v>
      </c>
      <c r="CI10" s="283" t="s">
        <v>946</v>
      </c>
    </row>
    <row r="11" spans="1:87">
      <c r="A11" s="295">
        <v>10200</v>
      </c>
      <c r="B11" s="296" t="s">
        <v>369</v>
      </c>
      <c r="C11" s="299">
        <v>-2964134</v>
      </c>
      <c r="D11" s="297">
        <v>-828398</v>
      </c>
      <c r="E11" s="297">
        <v>501078</v>
      </c>
      <c r="F11" s="297">
        <v>150354</v>
      </c>
      <c r="G11" s="297">
        <v>867361</v>
      </c>
      <c r="H11" s="297">
        <v>0</v>
      </c>
      <c r="I11" s="297">
        <v>-2273739</v>
      </c>
      <c r="J11" s="356">
        <v>32535317</v>
      </c>
      <c r="K11" s="357">
        <v>38700287</v>
      </c>
      <c r="L11" s="357">
        <v>27542385</v>
      </c>
      <c r="M11" s="357">
        <v>26348120</v>
      </c>
      <c r="N11" s="357">
        <v>40743204</v>
      </c>
      <c r="O11" s="356">
        <v>3209400</v>
      </c>
      <c r="P11" s="357">
        <v>1270230.8400000001</v>
      </c>
      <c r="Q11" s="357">
        <v>1939169.16</v>
      </c>
      <c r="R11" s="398">
        <v>6.6799999999999998E-2</v>
      </c>
      <c r="S11" s="399">
        <v>1.0523918E-3</v>
      </c>
      <c r="T11" s="400">
        <v>32535317</v>
      </c>
      <c r="U11" s="400">
        <v>19015431.736526947</v>
      </c>
      <c r="V11" s="401">
        <v>1.7109954404822985</v>
      </c>
      <c r="W11" s="401">
        <v>7.7152503694909322E-2</v>
      </c>
      <c r="X11" s="397">
        <v>3887578</v>
      </c>
      <c r="Y11" s="297">
        <v>1052665</v>
      </c>
      <c r="Z11" s="297">
        <v>796336</v>
      </c>
      <c r="AA11" s="297">
        <v>796336</v>
      </c>
      <c r="AB11" s="297">
        <v>749237</v>
      </c>
      <c r="AC11" s="297">
        <v>493004</v>
      </c>
      <c r="AD11" s="297">
        <v>0</v>
      </c>
      <c r="AE11" s="297">
        <v>3887578</v>
      </c>
      <c r="AF11" s="299">
        <v>485444</v>
      </c>
      <c r="AG11" s="299">
        <v>242722</v>
      </c>
      <c r="AH11" s="299">
        <v>242722</v>
      </c>
      <c r="AI11" s="299">
        <v>0</v>
      </c>
      <c r="AJ11" s="299">
        <v>0</v>
      </c>
      <c r="AK11" s="299">
        <v>0</v>
      </c>
      <c r="AL11" s="299">
        <v>0</v>
      </c>
      <c r="AM11" s="297">
        <v>485444</v>
      </c>
      <c r="AN11" s="397">
        <v>2661109</v>
      </c>
      <c r="AO11" s="297">
        <v>660255</v>
      </c>
      <c r="AP11" s="297">
        <v>660255</v>
      </c>
      <c r="AQ11" s="297">
        <v>660255</v>
      </c>
      <c r="AR11" s="297">
        <v>340172</v>
      </c>
      <c r="AS11" s="297">
        <v>340172</v>
      </c>
      <c r="AT11" s="297">
        <v>0</v>
      </c>
      <c r="AU11" s="297">
        <v>2661109</v>
      </c>
      <c r="AV11" s="299">
        <v>7906789</v>
      </c>
      <c r="AW11" s="297">
        <v>3940696</v>
      </c>
      <c r="AX11" s="297">
        <v>2040227</v>
      </c>
      <c r="AY11" s="297">
        <v>962933</v>
      </c>
      <c r="AZ11" s="297">
        <v>962933</v>
      </c>
      <c r="BA11" s="297">
        <v>0</v>
      </c>
      <c r="BB11" s="297">
        <v>0</v>
      </c>
      <c r="BC11" s="297">
        <v>7906789</v>
      </c>
      <c r="BD11" s="397">
        <v>45740</v>
      </c>
      <c r="BE11" s="297">
        <v>18966</v>
      </c>
      <c r="BF11" s="297">
        <v>15756</v>
      </c>
      <c r="BG11" s="297">
        <v>11018</v>
      </c>
      <c r="BH11" s="297">
        <v>0</v>
      </c>
      <c r="BI11" s="297">
        <v>0</v>
      </c>
      <c r="BJ11" s="297">
        <v>0</v>
      </c>
      <c r="BK11" s="297">
        <v>45740</v>
      </c>
      <c r="BL11" s="299">
        <v>62384</v>
      </c>
      <c r="BM11" s="297">
        <v>15596</v>
      </c>
      <c r="BN11" s="297">
        <v>15596</v>
      </c>
      <c r="BO11" s="297">
        <v>15596</v>
      </c>
      <c r="BP11" s="297">
        <v>15596</v>
      </c>
      <c r="BQ11" s="297">
        <v>0</v>
      </c>
      <c r="BR11" s="297">
        <v>0</v>
      </c>
      <c r="BS11" s="297">
        <v>62384</v>
      </c>
      <c r="BT11" s="397">
        <v>192084</v>
      </c>
      <c r="BU11" s="297">
        <v>39475</v>
      </c>
      <c r="BV11" s="297">
        <v>39475</v>
      </c>
      <c r="BW11" s="297">
        <v>39475</v>
      </c>
      <c r="BX11" s="297">
        <v>39475</v>
      </c>
      <c r="BY11" s="297">
        <v>34185</v>
      </c>
      <c r="BZ11" s="297">
        <v>0</v>
      </c>
      <c r="CA11" s="297">
        <v>192084</v>
      </c>
      <c r="CB11" s="299">
        <v>605633.69547857996</v>
      </c>
      <c r="CC11" s="297">
        <v>536481</v>
      </c>
      <c r="CD11" s="297">
        <v>41676</v>
      </c>
      <c r="CE11" s="297">
        <v>27477</v>
      </c>
      <c r="CF11" s="297">
        <v>0</v>
      </c>
      <c r="CG11" s="297">
        <v>0</v>
      </c>
      <c r="CH11" s="297">
        <v>0</v>
      </c>
      <c r="CI11" s="297">
        <v>605633.69547857996</v>
      </c>
    </row>
    <row r="12" spans="1:87">
      <c r="A12" s="295">
        <v>10400</v>
      </c>
      <c r="B12" s="296" t="s">
        <v>370</v>
      </c>
      <c r="C12" s="299">
        <v>-8863341</v>
      </c>
      <c r="D12" s="297">
        <v>-3044926</v>
      </c>
      <c r="E12" s="297">
        <v>773278</v>
      </c>
      <c r="F12" s="297">
        <v>-159979</v>
      </c>
      <c r="G12" s="297">
        <v>2188327</v>
      </c>
      <c r="H12" s="297">
        <v>0</v>
      </c>
      <c r="I12" s="297">
        <v>-9106641</v>
      </c>
      <c r="J12" s="356">
        <v>92094313</v>
      </c>
      <c r="K12" s="357">
        <v>109544846</v>
      </c>
      <c r="L12" s="357">
        <v>77961344</v>
      </c>
      <c r="M12" s="357">
        <v>74580861</v>
      </c>
      <c r="N12" s="357">
        <v>115327518</v>
      </c>
      <c r="O12" s="356">
        <v>9084513</v>
      </c>
      <c r="P12" s="357">
        <v>3584256.23</v>
      </c>
      <c r="Q12" s="357">
        <v>5500256.7699999996</v>
      </c>
      <c r="R12" s="398">
        <v>6.6799999999999998E-2</v>
      </c>
      <c r="S12" s="399">
        <v>2.9788952000000001E-3</v>
      </c>
      <c r="T12" s="400">
        <v>92094313</v>
      </c>
      <c r="U12" s="400">
        <v>53656530.389221556</v>
      </c>
      <c r="V12" s="401">
        <v>1.7163672777936414</v>
      </c>
      <c r="W12" s="401">
        <v>7.7152503694909322E-2</v>
      </c>
      <c r="X12" s="397">
        <v>8443546</v>
      </c>
      <c r="Y12" s="297">
        <v>2561586</v>
      </c>
      <c r="Z12" s="297">
        <v>1609035</v>
      </c>
      <c r="AA12" s="297">
        <v>1609035</v>
      </c>
      <c r="AB12" s="297">
        <v>1535215</v>
      </c>
      <c r="AC12" s="297">
        <v>1128675</v>
      </c>
      <c r="AD12" s="297">
        <v>0</v>
      </c>
      <c r="AE12" s="297">
        <v>8443546</v>
      </c>
      <c r="AF12" s="299">
        <v>1484088</v>
      </c>
      <c r="AG12" s="299">
        <v>742044</v>
      </c>
      <c r="AH12" s="299">
        <v>742044</v>
      </c>
      <c r="AI12" s="299">
        <v>0</v>
      </c>
      <c r="AJ12" s="299">
        <v>0</v>
      </c>
      <c r="AK12" s="299">
        <v>0</v>
      </c>
      <c r="AL12" s="299">
        <v>0</v>
      </c>
      <c r="AM12" s="297">
        <v>1484088</v>
      </c>
      <c r="AN12" s="397">
        <v>7532522</v>
      </c>
      <c r="AO12" s="297">
        <v>1868915</v>
      </c>
      <c r="AP12" s="297">
        <v>1868915</v>
      </c>
      <c r="AQ12" s="297">
        <v>1868915</v>
      </c>
      <c r="AR12" s="297">
        <v>962888</v>
      </c>
      <c r="AS12" s="297">
        <v>962888</v>
      </c>
      <c r="AT12" s="297">
        <v>0</v>
      </c>
      <c r="AU12" s="297">
        <v>7532522</v>
      </c>
      <c r="AV12" s="299">
        <v>22380920</v>
      </c>
      <c r="AW12" s="297">
        <v>11154516</v>
      </c>
      <c r="AX12" s="297">
        <v>5775056</v>
      </c>
      <c r="AY12" s="297">
        <v>2725674</v>
      </c>
      <c r="AZ12" s="297">
        <v>2725674</v>
      </c>
      <c r="BA12" s="297">
        <v>0</v>
      </c>
      <c r="BB12" s="297">
        <v>0</v>
      </c>
      <c r="BC12" s="297">
        <v>22380920</v>
      </c>
      <c r="BD12" s="397">
        <v>129471</v>
      </c>
      <c r="BE12" s="297">
        <v>53686</v>
      </c>
      <c r="BF12" s="297">
        <v>44599</v>
      </c>
      <c r="BG12" s="297">
        <v>31186</v>
      </c>
      <c r="BH12" s="297">
        <v>0</v>
      </c>
      <c r="BI12" s="297">
        <v>0</v>
      </c>
      <c r="BJ12" s="297">
        <v>0</v>
      </c>
      <c r="BK12" s="297">
        <v>129471</v>
      </c>
      <c r="BL12" s="299">
        <v>176580</v>
      </c>
      <c r="BM12" s="297">
        <v>44145</v>
      </c>
      <c r="BN12" s="297">
        <v>44145</v>
      </c>
      <c r="BO12" s="297">
        <v>44145</v>
      </c>
      <c r="BP12" s="297">
        <v>44145</v>
      </c>
      <c r="BQ12" s="297">
        <v>0</v>
      </c>
      <c r="BR12" s="297">
        <v>0</v>
      </c>
      <c r="BS12" s="297">
        <v>176580</v>
      </c>
      <c r="BT12" s="397">
        <v>543711</v>
      </c>
      <c r="BU12" s="297">
        <v>111737</v>
      </c>
      <c r="BV12" s="297">
        <v>111737</v>
      </c>
      <c r="BW12" s="297">
        <v>111737</v>
      </c>
      <c r="BX12" s="297">
        <v>111737</v>
      </c>
      <c r="BY12" s="297">
        <v>96764</v>
      </c>
      <c r="BZ12" s="297">
        <v>0</v>
      </c>
      <c r="CA12" s="297">
        <v>543711</v>
      </c>
      <c r="CB12" s="299">
        <v>1714303.8442711201</v>
      </c>
      <c r="CC12" s="297">
        <v>1518561</v>
      </c>
      <c r="CD12" s="297">
        <v>117967</v>
      </c>
      <c r="CE12" s="297">
        <v>77776</v>
      </c>
      <c r="CF12" s="297">
        <v>0</v>
      </c>
      <c r="CG12" s="297">
        <v>0</v>
      </c>
      <c r="CH12" s="297">
        <v>0</v>
      </c>
      <c r="CI12" s="297">
        <v>1714303.8442711201</v>
      </c>
    </row>
    <row r="13" spans="1:87">
      <c r="A13" s="295">
        <v>10500</v>
      </c>
      <c r="B13" s="296" t="s">
        <v>371</v>
      </c>
      <c r="C13" s="299">
        <v>-1980773</v>
      </c>
      <c r="D13" s="297">
        <v>-1025907</v>
      </c>
      <c r="E13" s="297">
        <v>-177478</v>
      </c>
      <c r="F13" s="297">
        <v>-249658</v>
      </c>
      <c r="G13" s="297">
        <v>284880</v>
      </c>
      <c r="H13" s="297">
        <v>0</v>
      </c>
      <c r="I13" s="297">
        <v>-3148936</v>
      </c>
      <c r="J13" s="356">
        <v>20999803</v>
      </c>
      <c r="K13" s="357">
        <v>24978961</v>
      </c>
      <c r="L13" s="357">
        <v>17777133</v>
      </c>
      <c r="M13" s="357">
        <v>17006299</v>
      </c>
      <c r="N13" s="357">
        <v>26297554</v>
      </c>
      <c r="O13" s="356">
        <v>2071496</v>
      </c>
      <c r="P13" s="357">
        <v>816862.63</v>
      </c>
      <c r="Q13" s="357">
        <v>1254633.3700000001</v>
      </c>
      <c r="R13" s="398">
        <v>6.6799999999999998E-2</v>
      </c>
      <c r="S13" s="399">
        <v>6.7926249999999998E-4</v>
      </c>
      <c r="T13" s="400">
        <v>20999803</v>
      </c>
      <c r="U13" s="400">
        <v>12228482.485029941</v>
      </c>
      <c r="V13" s="401">
        <v>1.7172861003569226</v>
      </c>
      <c r="W13" s="401">
        <v>7.7152503694909322E-2</v>
      </c>
      <c r="X13" s="397">
        <v>1179892</v>
      </c>
      <c r="Y13" s="297">
        <v>725972</v>
      </c>
      <c r="Z13" s="297">
        <v>136889</v>
      </c>
      <c r="AA13" s="297">
        <v>136889</v>
      </c>
      <c r="AB13" s="297">
        <v>136889</v>
      </c>
      <c r="AC13" s="297">
        <v>43253</v>
      </c>
      <c r="AD13" s="297">
        <v>0</v>
      </c>
      <c r="AE13" s="297">
        <v>1179892</v>
      </c>
      <c r="AF13" s="299">
        <v>665355</v>
      </c>
      <c r="AG13" s="299">
        <v>270781</v>
      </c>
      <c r="AH13" s="299">
        <v>270781</v>
      </c>
      <c r="AI13" s="299">
        <v>123793</v>
      </c>
      <c r="AJ13" s="299">
        <v>0</v>
      </c>
      <c r="AK13" s="299">
        <v>0</v>
      </c>
      <c r="AL13" s="299">
        <v>0</v>
      </c>
      <c r="AM13" s="297">
        <v>665355</v>
      </c>
      <c r="AN13" s="397">
        <v>1717603</v>
      </c>
      <c r="AO13" s="297">
        <v>426159</v>
      </c>
      <c r="AP13" s="297">
        <v>426159</v>
      </c>
      <c r="AQ13" s="297">
        <v>426159</v>
      </c>
      <c r="AR13" s="297">
        <v>219563</v>
      </c>
      <c r="AS13" s="297">
        <v>219563</v>
      </c>
      <c r="AT13" s="297">
        <v>0</v>
      </c>
      <c r="AU13" s="297">
        <v>1717603</v>
      </c>
      <c r="AV13" s="299">
        <v>5103409</v>
      </c>
      <c r="AW13" s="297">
        <v>2543508</v>
      </c>
      <c r="AX13" s="297">
        <v>1316857</v>
      </c>
      <c r="AY13" s="297">
        <v>621522</v>
      </c>
      <c r="AZ13" s="297">
        <v>621522</v>
      </c>
      <c r="BA13" s="297">
        <v>0</v>
      </c>
      <c r="BB13" s="297">
        <v>0</v>
      </c>
      <c r="BC13" s="297">
        <v>5103409</v>
      </c>
      <c r="BD13" s="397">
        <v>29523</v>
      </c>
      <c r="BE13" s="297">
        <v>12242</v>
      </c>
      <c r="BF13" s="297">
        <v>10170</v>
      </c>
      <c r="BG13" s="297">
        <v>7111</v>
      </c>
      <c r="BH13" s="297">
        <v>0</v>
      </c>
      <c r="BI13" s="297">
        <v>0</v>
      </c>
      <c r="BJ13" s="297">
        <v>0</v>
      </c>
      <c r="BK13" s="297">
        <v>29523</v>
      </c>
      <c r="BL13" s="299">
        <v>40264</v>
      </c>
      <c r="BM13" s="297">
        <v>10066</v>
      </c>
      <c r="BN13" s="297">
        <v>10066</v>
      </c>
      <c r="BO13" s="297">
        <v>10066</v>
      </c>
      <c r="BP13" s="297">
        <v>10066</v>
      </c>
      <c r="BQ13" s="297">
        <v>0</v>
      </c>
      <c r="BR13" s="297">
        <v>0</v>
      </c>
      <c r="BS13" s="297">
        <v>40264</v>
      </c>
      <c r="BT13" s="397">
        <v>123980</v>
      </c>
      <c r="BU13" s="297">
        <v>25479</v>
      </c>
      <c r="BV13" s="297">
        <v>25479</v>
      </c>
      <c r="BW13" s="297">
        <v>25479</v>
      </c>
      <c r="BX13" s="297">
        <v>25479</v>
      </c>
      <c r="BY13" s="297">
        <v>22065</v>
      </c>
      <c r="BZ13" s="297">
        <v>0</v>
      </c>
      <c r="CA13" s="297">
        <v>123980</v>
      </c>
      <c r="CB13" s="299">
        <v>390904.08921374998</v>
      </c>
      <c r="CC13" s="297">
        <v>346270</v>
      </c>
      <c r="CD13" s="297">
        <v>26899</v>
      </c>
      <c r="CE13" s="297">
        <v>17735</v>
      </c>
      <c r="CF13" s="297">
        <v>0</v>
      </c>
      <c r="CG13" s="297">
        <v>0</v>
      </c>
      <c r="CH13" s="297">
        <v>0</v>
      </c>
      <c r="CI13" s="297">
        <v>390904.08921374998</v>
      </c>
    </row>
    <row r="14" spans="1:87">
      <c r="A14" s="295">
        <v>10700</v>
      </c>
      <c r="B14" s="296" t="s">
        <v>372</v>
      </c>
      <c r="C14" s="299">
        <v>-10251612</v>
      </c>
      <c r="D14" s="297">
        <v>-2357199</v>
      </c>
      <c r="E14" s="297">
        <v>1798361</v>
      </c>
      <c r="F14" s="297">
        <v>-1363656</v>
      </c>
      <c r="G14" s="297">
        <v>2954714</v>
      </c>
      <c r="H14" s="297">
        <v>0</v>
      </c>
      <c r="I14" s="297">
        <v>-9219392</v>
      </c>
      <c r="J14" s="356">
        <v>140224547</v>
      </c>
      <c r="K14" s="357">
        <v>166795060</v>
      </c>
      <c r="L14" s="357">
        <v>118705420</v>
      </c>
      <c r="M14" s="357">
        <v>113558233</v>
      </c>
      <c r="N14" s="357">
        <v>175599865</v>
      </c>
      <c r="O14" s="356">
        <v>13832252</v>
      </c>
      <c r="P14" s="357">
        <v>5593933.0099999998</v>
      </c>
      <c r="Q14" s="357">
        <v>8238318.9900000002</v>
      </c>
      <c r="R14" s="398">
        <v>6.6799999999999998E-2</v>
      </c>
      <c r="S14" s="399">
        <v>4.5357223000000004E-3</v>
      </c>
      <c r="T14" s="400">
        <v>140224547</v>
      </c>
      <c r="U14" s="400">
        <v>83741512.1257485</v>
      </c>
      <c r="V14" s="401">
        <v>1.6744926553205184</v>
      </c>
      <c r="W14" s="401">
        <v>7.7152503694909322E-2</v>
      </c>
      <c r="X14" s="397">
        <v>15738308</v>
      </c>
      <c r="Y14" s="297">
        <v>6138137</v>
      </c>
      <c r="Z14" s="297">
        <v>3722948</v>
      </c>
      <c r="AA14" s="297">
        <v>3194689</v>
      </c>
      <c r="AB14" s="297">
        <v>1341267</v>
      </c>
      <c r="AC14" s="297">
        <v>1341267</v>
      </c>
      <c r="AD14" s="297">
        <v>0</v>
      </c>
      <c r="AE14" s="297">
        <v>15738308</v>
      </c>
      <c r="AF14" s="299">
        <v>495152</v>
      </c>
      <c r="AG14" s="299">
        <v>123788</v>
      </c>
      <c r="AH14" s="299">
        <v>123788</v>
      </c>
      <c r="AI14" s="299">
        <v>123788</v>
      </c>
      <c r="AJ14" s="299">
        <v>123788</v>
      </c>
      <c r="AK14" s="299">
        <v>0</v>
      </c>
      <c r="AL14" s="299">
        <v>0</v>
      </c>
      <c r="AM14" s="297">
        <v>495152</v>
      </c>
      <c r="AN14" s="397">
        <v>11469161</v>
      </c>
      <c r="AO14" s="297">
        <v>2845646</v>
      </c>
      <c r="AP14" s="297">
        <v>2845646</v>
      </c>
      <c r="AQ14" s="297">
        <v>2845646</v>
      </c>
      <c r="AR14" s="297">
        <v>1466112</v>
      </c>
      <c r="AS14" s="297">
        <v>1466112</v>
      </c>
      <c r="AT14" s="297">
        <v>0</v>
      </c>
      <c r="AU14" s="297">
        <v>11469161</v>
      </c>
      <c r="AV14" s="299">
        <v>34077612</v>
      </c>
      <c r="AW14" s="297">
        <v>16984077</v>
      </c>
      <c r="AX14" s="297">
        <v>8793210</v>
      </c>
      <c r="AY14" s="297">
        <v>4150163</v>
      </c>
      <c r="AZ14" s="297">
        <v>4150163</v>
      </c>
      <c r="BA14" s="297">
        <v>0</v>
      </c>
      <c r="BB14" s="297">
        <v>0</v>
      </c>
      <c r="BC14" s="297">
        <v>34077612</v>
      </c>
      <c r="BD14" s="397">
        <v>197136</v>
      </c>
      <c r="BE14" s="297">
        <v>81744</v>
      </c>
      <c r="BF14" s="297">
        <v>67907</v>
      </c>
      <c r="BG14" s="297">
        <v>47485</v>
      </c>
      <c r="BH14" s="297">
        <v>0</v>
      </c>
      <c r="BI14" s="297">
        <v>0</v>
      </c>
      <c r="BJ14" s="297">
        <v>0</v>
      </c>
      <c r="BK14" s="297">
        <v>197136</v>
      </c>
      <c r="BL14" s="299">
        <v>268868</v>
      </c>
      <c r="BM14" s="297">
        <v>67217</v>
      </c>
      <c r="BN14" s="297">
        <v>67217</v>
      </c>
      <c r="BO14" s="297">
        <v>67217</v>
      </c>
      <c r="BP14" s="297">
        <v>67217</v>
      </c>
      <c r="BQ14" s="297">
        <v>0</v>
      </c>
      <c r="BR14" s="297">
        <v>0</v>
      </c>
      <c r="BS14" s="297">
        <v>268868</v>
      </c>
      <c r="BT14" s="397">
        <v>827865</v>
      </c>
      <c r="BU14" s="297">
        <v>170133</v>
      </c>
      <c r="BV14" s="297">
        <v>170133</v>
      </c>
      <c r="BW14" s="297">
        <v>170133</v>
      </c>
      <c r="BX14" s="297">
        <v>170133</v>
      </c>
      <c r="BY14" s="297">
        <v>147335</v>
      </c>
      <c r="BZ14" s="297">
        <v>0</v>
      </c>
      <c r="CA14" s="297">
        <v>827865</v>
      </c>
      <c r="CB14" s="299">
        <v>2610231.5299431304</v>
      </c>
      <c r="CC14" s="297">
        <v>2312189</v>
      </c>
      <c r="CD14" s="297">
        <v>179619</v>
      </c>
      <c r="CE14" s="297">
        <v>118424</v>
      </c>
      <c r="CF14" s="297">
        <v>0</v>
      </c>
      <c r="CG14" s="297">
        <v>0</v>
      </c>
      <c r="CH14" s="297">
        <v>0</v>
      </c>
      <c r="CI14" s="297">
        <v>2610231.5299431304</v>
      </c>
    </row>
    <row r="15" spans="1:87">
      <c r="A15" s="295">
        <v>10800</v>
      </c>
      <c r="B15" s="296" t="s">
        <v>373</v>
      </c>
      <c r="C15" s="299">
        <v>-49857546</v>
      </c>
      <c r="D15" s="297">
        <v>-18254436</v>
      </c>
      <c r="E15" s="297">
        <v>-1215127</v>
      </c>
      <c r="F15" s="297">
        <v>-6937969</v>
      </c>
      <c r="G15" s="297">
        <v>10168367</v>
      </c>
      <c r="H15" s="297">
        <v>0</v>
      </c>
      <c r="I15" s="297">
        <v>-66096711</v>
      </c>
      <c r="J15" s="356">
        <v>567457968</v>
      </c>
      <c r="K15" s="357">
        <v>674983004</v>
      </c>
      <c r="L15" s="357">
        <v>480374785</v>
      </c>
      <c r="M15" s="357">
        <v>459545250</v>
      </c>
      <c r="N15" s="357">
        <v>710614117</v>
      </c>
      <c r="O15" s="356">
        <v>55976089</v>
      </c>
      <c r="P15" s="357">
        <v>24064402.359999999</v>
      </c>
      <c r="Q15" s="357">
        <v>31911686.640000001</v>
      </c>
      <c r="R15" s="398">
        <v>6.6799999999999998E-2</v>
      </c>
      <c r="S15" s="399">
        <v>1.83550728E-2</v>
      </c>
      <c r="T15" s="400">
        <v>567457968</v>
      </c>
      <c r="U15" s="400">
        <v>360245544.31137723</v>
      </c>
      <c r="V15" s="401">
        <v>1.5751977420975936</v>
      </c>
      <c r="W15" s="401">
        <v>7.7152503694909322E-2</v>
      </c>
      <c r="X15" s="397">
        <v>33424987</v>
      </c>
      <c r="Y15" s="297">
        <v>16099011</v>
      </c>
      <c r="Z15" s="297">
        <v>5981426</v>
      </c>
      <c r="AA15" s="297">
        <v>4066346</v>
      </c>
      <c r="AB15" s="297">
        <v>3639102</v>
      </c>
      <c r="AC15" s="297">
        <v>3639102</v>
      </c>
      <c r="AD15" s="297">
        <v>0</v>
      </c>
      <c r="AE15" s="297">
        <v>33424987</v>
      </c>
      <c r="AF15" s="299">
        <v>527132</v>
      </c>
      <c r="AG15" s="299">
        <v>131783</v>
      </c>
      <c r="AH15" s="299">
        <v>131783</v>
      </c>
      <c r="AI15" s="299">
        <v>131783</v>
      </c>
      <c r="AJ15" s="299">
        <v>131783</v>
      </c>
      <c r="AK15" s="299">
        <v>0</v>
      </c>
      <c r="AL15" s="299">
        <v>0</v>
      </c>
      <c r="AM15" s="297">
        <v>527132</v>
      </c>
      <c r="AN15" s="397">
        <v>46413176</v>
      </c>
      <c r="AO15" s="297">
        <v>11515704</v>
      </c>
      <c r="AP15" s="297">
        <v>11515704</v>
      </c>
      <c r="AQ15" s="297">
        <v>11515704</v>
      </c>
      <c r="AR15" s="297">
        <v>5933033</v>
      </c>
      <c r="AS15" s="297">
        <v>5933033</v>
      </c>
      <c r="AT15" s="297">
        <v>0</v>
      </c>
      <c r="AU15" s="297">
        <v>46413176</v>
      </c>
      <c r="AV15" s="299">
        <v>137904619</v>
      </c>
      <c r="AW15" s="297">
        <v>68730833</v>
      </c>
      <c r="AX15" s="297">
        <v>35584190</v>
      </c>
      <c r="AY15" s="297">
        <v>16794798</v>
      </c>
      <c r="AZ15" s="297">
        <v>16794798</v>
      </c>
      <c r="BA15" s="297">
        <v>0</v>
      </c>
      <c r="BB15" s="297">
        <v>0</v>
      </c>
      <c r="BC15" s="297">
        <v>137904619</v>
      </c>
      <c r="BD15" s="397">
        <v>797768</v>
      </c>
      <c r="BE15" s="297">
        <v>330800</v>
      </c>
      <c r="BF15" s="297">
        <v>274806</v>
      </c>
      <c r="BG15" s="297">
        <v>192162</v>
      </c>
      <c r="BH15" s="297">
        <v>0</v>
      </c>
      <c r="BI15" s="297">
        <v>0</v>
      </c>
      <c r="BJ15" s="297">
        <v>0</v>
      </c>
      <c r="BK15" s="297">
        <v>797768</v>
      </c>
      <c r="BL15" s="299">
        <v>1088044</v>
      </c>
      <c r="BM15" s="297">
        <v>272011</v>
      </c>
      <c r="BN15" s="297">
        <v>272011</v>
      </c>
      <c r="BO15" s="297">
        <v>272011</v>
      </c>
      <c r="BP15" s="297">
        <v>272011</v>
      </c>
      <c r="BQ15" s="297">
        <v>0</v>
      </c>
      <c r="BR15" s="297">
        <v>0</v>
      </c>
      <c r="BS15" s="297">
        <v>1088044</v>
      </c>
      <c r="BT15" s="397">
        <v>3350190</v>
      </c>
      <c r="BU15" s="297">
        <v>688489</v>
      </c>
      <c r="BV15" s="297">
        <v>688489</v>
      </c>
      <c r="BW15" s="297">
        <v>688489</v>
      </c>
      <c r="BX15" s="297">
        <v>688489</v>
      </c>
      <c r="BY15" s="297">
        <v>596232</v>
      </c>
      <c r="BZ15" s="297">
        <v>0</v>
      </c>
      <c r="CA15" s="297">
        <v>3350190</v>
      </c>
      <c r="CB15" s="299">
        <v>10563034.195669681</v>
      </c>
      <c r="CC15" s="297">
        <v>9356923</v>
      </c>
      <c r="CD15" s="297">
        <v>726877</v>
      </c>
      <c r="CE15" s="297">
        <v>479235</v>
      </c>
      <c r="CF15" s="297">
        <v>0</v>
      </c>
      <c r="CG15" s="297">
        <v>0</v>
      </c>
      <c r="CH15" s="297">
        <v>0</v>
      </c>
      <c r="CI15" s="297">
        <v>10563034.195669681</v>
      </c>
    </row>
    <row r="16" spans="1:87">
      <c r="A16" s="295">
        <v>10850</v>
      </c>
      <c r="B16" s="296" t="s">
        <v>374</v>
      </c>
      <c r="C16" s="299">
        <v>-233591</v>
      </c>
      <c r="D16" s="297">
        <v>31898</v>
      </c>
      <c r="E16" s="297">
        <v>-30601</v>
      </c>
      <c r="F16" s="297">
        <v>-60223</v>
      </c>
      <c r="G16" s="297">
        <v>90340</v>
      </c>
      <c r="H16" s="297">
        <v>0</v>
      </c>
      <c r="I16" s="297">
        <v>-202177</v>
      </c>
      <c r="J16" s="356">
        <v>4594193</v>
      </c>
      <c r="K16" s="357">
        <v>5464726</v>
      </c>
      <c r="L16" s="357">
        <v>3889160</v>
      </c>
      <c r="M16" s="357">
        <v>3720522</v>
      </c>
      <c r="N16" s="357">
        <v>5753199</v>
      </c>
      <c r="O16" s="356">
        <v>453188</v>
      </c>
      <c r="P16" s="357">
        <v>262303.84000000003</v>
      </c>
      <c r="Q16" s="357">
        <v>190884.15999999997</v>
      </c>
      <c r="R16" s="398">
        <v>6.6799999999999998E-2</v>
      </c>
      <c r="S16" s="399">
        <v>1.4860439999999999E-4</v>
      </c>
      <c r="T16" s="400">
        <v>4594193</v>
      </c>
      <c r="U16" s="400">
        <v>3926704.1916167671</v>
      </c>
      <c r="V16" s="401">
        <v>1.1699870364078542</v>
      </c>
      <c r="W16" s="401">
        <v>7.7152503694909322E-2</v>
      </c>
      <c r="X16" s="397">
        <v>691588</v>
      </c>
      <c r="Y16" s="297">
        <v>325720</v>
      </c>
      <c r="Z16" s="297">
        <v>253434</v>
      </c>
      <c r="AA16" s="297">
        <v>37478</v>
      </c>
      <c r="AB16" s="297">
        <v>37478</v>
      </c>
      <c r="AC16" s="297">
        <v>37478</v>
      </c>
      <c r="AD16" s="297">
        <v>0</v>
      </c>
      <c r="AE16" s="297">
        <v>691588</v>
      </c>
      <c r="AF16" s="299">
        <v>92296</v>
      </c>
      <c r="AG16" s="299">
        <v>26387</v>
      </c>
      <c r="AH16" s="299">
        <v>26387</v>
      </c>
      <c r="AI16" s="299">
        <v>26387</v>
      </c>
      <c r="AJ16" s="299">
        <v>13135</v>
      </c>
      <c r="AK16" s="299">
        <v>0</v>
      </c>
      <c r="AL16" s="299">
        <v>0</v>
      </c>
      <c r="AM16" s="297">
        <v>92296</v>
      </c>
      <c r="AN16" s="397">
        <v>375765</v>
      </c>
      <c r="AO16" s="297">
        <v>93232</v>
      </c>
      <c r="AP16" s="297">
        <v>93232</v>
      </c>
      <c r="AQ16" s="297">
        <v>93232</v>
      </c>
      <c r="AR16" s="297">
        <v>48034</v>
      </c>
      <c r="AS16" s="297">
        <v>48034</v>
      </c>
      <c r="AT16" s="297">
        <v>0</v>
      </c>
      <c r="AU16" s="297">
        <v>375765</v>
      </c>
      <c r="AV16" s="299">
        <v>1116489</v>
      </c>
      <c r="AW16" s="297">
        <v>556451</v>
      </c>
      <c r="AX16" s="297">
        <v>288093</v>
      </c>
      <c r="AY16" s="297">
        <v>135972</v>
      </c>
      <c r="AZ16" s="297">
        <v>135972</v>
      </c>
      <c r="BA16" s="297">
        <v>0</v>
      </c>
      <c r="BB16" s="297">
        <v>0</v>
      </c>
      <c r="BC16" s="297">
        <v>1116489</v>
      </c>
      <c r="BD16" s="397">
        <v>6459</v>
      </c>
      <c r="BE16" s="297">
        <v>2678</v>
      </c>
      <c r="BF16" s="297">
        <v>2225</v>
      </c>
      <c r="BG16" s="297">
        <v>1556</v>
      </c>
      <c r="BH16" s="297">
        <v>0</v>
      </c>
      <c r="BI16" s="297">
        <v>0</v>
      </c>
      <c r="BJ16" s="297">
        <v>0</v>
      </c>
      <c r="BK16" s="297">
        <v>6459</v>
      </c>
      <c r="BL16" s="299">
        <v>8808</v>
      </c>
      <c r="BM16" s="297">
        <v>2202</v>
      </c>
      <c r="BN16" s="297">
        <v>2202</v>
      </c>
      <c r="BO16" s="297">
        <v>2202</v>
      </c>
      <c r="BP16" s="297">
        <v>2202</v>
      </c>
      <c r="BQ16" s="297">
        <v>0</v>
      </c>
      <c r="BR16" s="297">
        <v>0</v>
      </c>
      <c r="BS16" s="297">
        <v>8808</v>
      </c>
      <c r="BT16" s="397">
        <v>27123</v>
      </c>
      <c r="BU16" s="297">
        <v>5574</v>
      </c>
      <c r="BV16" s="297">
        <v>5574</v>
      </c>
      <c r="BW16" s="297">
        <v>5574</v>
      </c>
      <c r="BX16" s="297">
        <v>5574</v>
      </c>
      <c r="BY16" s="297">
        <v>4827</v>
      </c>
      <c r="BZ16" s="297">
        <v>0</v>
      </c>
      <c r="CA16" s="297">
        <v>27123</v>
      </c>
      <c r="CB16" s="299">
        <v>85519.320785639997</v>
      </c>
      <c r="CC16" s="297">
        <v>75755</v>
      </c>
      <c r="CD16" s="297">
        <v>5885</v>
      </c>
      <c r="CE16" s="297">
        <v>3880</v>
      </c>
      <c r="CF16" s="297">
        <v>0</v>
      </c>
      <c r="CG16" s="297">
        <v>0</v>
      </c>
      <c r="CH16" s="297">
        <v>0</v>
      </c>
      <c r="CI16" s="297">
        <v>85519.320785639997</v>
      </c>
    </row>
    <row r="17" spans="1:87">
      <c r="A17" s="295">
        <v>10900</v>
      </c>
      <c r="B17" s="296" t="s">
        <v>375</v>
      </c>
      <c r="C17" s="299">
        <v>-5825086</v>
      </c>
      <c r="D17" s="297">
        <v>-2435081</v>
      </c>
      <c r="E17" s="297">
        <v>652237</v>
      </c>
      <c r="F17" s="297">
        <v>67185</v>
      </c>
      <c r="G17" s="297">
        <v>1486325</v>
      </c>
      <c r="H17" s="297">
        <v>0</v>
      </c>
      <c r="I17" s="297">
        <v>-6054420</v>
      </c>
      <c r="J17" s="356">
        <v>44807497</v>
      </c>
      <c r="K17" s="357">
        <v>53297866</v>
      </c>
      <c r="L17" s="357">
        <v>37931253</v>
      </c>
      <c r="M17" s="357">
        <v>36286515</v>
      </c>
      <c r="N17" s="357">
        <v>56111363</v>
      </c>
      <c r="O17" s="356">
        <v>4419972</v>
      </c>
      <c r="P17" s="357">
        <v>2151620.5500000003</v>
      </c>
      <c r="Q17" s="357">
        <v>2268351.4499999997</v>
      </c>
      <c r="R17" s="398">
        <v>6.6799999999999998E-2</v>
      </c>
      <c r="S17" s="399">
        <v>1.4493494000000001E-3</v>
      </c>
      <c r="T17" s="400">
        <v>44807497</v>
      </c>
      <c r="U17" s="400">
        <v>32209888.473053899</v>
      </c>
      <c r="V17" s="401">
        <v>1.3911099703895278</v>
      </c>
      <c r="W17" s="401">
        <v>7.7152503694909322E-2</v>
      </c>
      <c r="X17" s="397">
        <v>5354521</v>
      </c>
      <c r="Y17" s="297">
        <v>1137665</v>
      </c>
      <c r="Z17" s="297">
        <v>1137665</v>
      </c>
      <c r="AA17" s="297">
        <v>1137665</v>
      </c>
      <c r="AB17" s="297">
        <v>970763</v>
      </c>
      <c r="AC17" s="297">
        <v>970763</v>
      </c>
      <c r="AD17" s="297">
        <v>0</v>
      </c>
      <c r="AE17" s="297">
        <v>5354521</v>
      </c>
      <c r="AF17" s="299">
        <v>3592152</v>
      </c>
      <c r="AG17" s="299">
        <v>1765109</v>
      </c>
      <c r="AH17" s="299">
        <v>1669445</v>
      </c>
      <c r="AI17" s="299">
        <v>78799</v>
      </c>
      <c r="AJ17" s="299">
        <v>78799</v>
      </c>
      <c r="AK17" s="299">
        <v>0</v>
      </c>
      <c r="AL17" s="299">
        <v>0</v>
      </c>
      <c r="AM17" s="297">
        <v>3592152</v>
      </c>
      <c r="AN17" s="397">
        <v>3664867</v>
      </c>
      <c r="AO17" s="297">
        <v>909301</v>
      </c>
      <c r="AP17" s="297">
        <v>909301</v>
      </c>
      <c r="AQ17" s="297">
        <v>909301</v>
      </c>
      <c r="AR17" s="297">
        <v>468483</v>
      </c>
      <c r="AS17" s="297">
        <v>468483</v>
      </c>
      <c r="AT17" s="297">
        <v>0</v>
      </c>
      <c r="AU17" s="297">
        <v>3664867</v>
      </c>
      <c r="AV17" s="299">
        <v>10889196</v>
      </c>
      <c r="AW17" s="297">
        <v>5427110</v>
      </c>
      <c r="AX17" s="297">
        <v>2809791</v>
      </c>
      <c r="AY17" s="297">
        <v>1326147</v>
      </c>
      <c r="AZ17" s="297">
        <v>1326147</v>
      </c>
      <c r="BA17" s="297">
        <v>0</v>
      </c>
      <c r="BB17" s="297">
        <v>0</v>
      </c>
      <c r="BC17" s="297">
        <v>10889196</v>
      </c>
      <c r="BD17" s="397">
        <v>62993</v>
      </c>
      <c r="BE17" s="297">
        <v>26121</v>
      </c>
      <c r="BF17" s="297">
        <v>21699</v>
      </c>
      <c r="BG17" s="297">
        <v>15173</v>
      </c>
      <c r="BH17" s="297">
        <v>0</v>
      </c>
      <c r="BI17" s="297">
        <v>0</v>
      </c>
      <c r="BJ17" s="297">
        <v>0</v>
      </c>
      <c r="BK17" s="297">
        <v>62993</v>
      </c>
      <c r="BL17" s="299">
        <v>85912</v>
      </c>
      <c r="BM17" s="297">
        <v>21478</v>
      </c>
      <c r="BN17" s="297">
        <v>21478</v>
      </c>
      <c r="BO17" s="297">
        <v>21478</v>
      </c>
      <c r="BP17" s="297">
        <v>21478</v>
      </c>
      <c r="BQ17" s="297">
        <v>0</v>
      </c>
      <c r="BR17" s="297">
        <v>0</v>
      </c>
      <c r="BS17" s="297">
        <v>85912</v>
      </c>
      <c r="BT17" s="397">
        <v>264537</v>
      </c>
      <c r="BU17" s="297">
        <v>54364</v>
      </c>
      <c r="BV17" s="297">
        <v>54364</v>
      </c>
      <c r="BW17" s="297">
        <v>54364</v>
      </c>
      <c r="BX17" s="297">
        <v>54364</v>
      </c>
      <c r="BY17" s="297">
        <v>47080</v>
      </c>
      <c r="BZ17" s="297">
        <v>0</v>
      </c>
      <c r="CA17" s="297">
        <v>264537</v>
      </c>
      <c r="CB17" s="299">
        <v>834076.08569514006</v>
      </c>
      <c r="CC17" s="297">
        <v>738839</v>
      </c>
      <c r="CD17" s="297">
        <v>57395</v>
      </c>
      <c r="CE17" s="297">
        <v>37841</v>
      </c>
      <c r="CF17" s="297">
        <v>0</v>
      </c>
      <c r="CG17" s="297">
        <v>0</v>
      </c>
      <c r="CH17" s="297">
        <v>0</v>
      </c>
      <c r="CI17" s="297">
        <v>834076.08569514006</v>
      </c>
    </row>
    <row r="18" spans="1:87">
      <c r="A18" s="295">
        <v>10910</v>
      </c>
      <c r="B18" s="296" t="s">
        <v>376</v>
      </c>
      <c r="C18" s="299">
        <v>-345502</v>
      </c>
      <c r="D18" s="297">
        <v>409556</v>
      </c>
      <c r="E18" s="297">
        <v>719045</v>
      </c>
      <c r="F18" s="297">
        <v>440754</v>
      </c>
      <c r="G18" s="297">
        <v>605263</v>
      </c>
      <c r="H18" s="297">
        <v>0</v>
      </c>
      <c r="I18" s="297">
        <v>1829116</v>
      </c>
      <c r="J18" s="356">
        <v>12047358</v>
      </c>
      <c r="K18" s="357">
        <v>14330158</v>
      </c>
      <c r="L18" s="357">
        <v>10198548</v>
      </c>
      <c r="M18" s="357">
        <v>9756329</v>
      </c>
      <c r="N18" s="357">
        <v>15086620</v>
      </c>
      <c r="O18" s="356">
        <v>1188395</v>
      </c>
      <c r="P18" s="357">
        <v>509268.42</v>
      </c>
      <c r="Q18" s="357">
        <v>679126.58000000007</v>
      </c>
      <c r="R18" s="398">
        <v>6.6799999999999998E-2</v>
      </c>
      <c r="S18" s="399">
        <v>3.8968549999999997E-4</v>
      </c>
      <c r="T18" s="400">
        <v>12047358</v>
      </c>
      <c r="U18" s="400">
        <v>7623778.7425149698</v>
      </c>
      <c r="V18" s="401">
        <v>1.5802344751712663</v>
      </c>
      <c r="W18" s="401">
        <v>7.7152503694909322E-2</v>
      </c>
      <c r="X18" s="397">
        <v>3930810</v>
      </c>
      <c r="Y18" s="297">
        <v>1051984</v>
      </c>
      <c r="Z18" s="297">
        <v>921295</v>
      </c>
      <c r="AA18" s="297">
        <v>828375</v>
      </c>
      <c r="AB18" s="297">
        <v>662512</v>
      </c>
      <c r="AC18" s="297">
        <v>466644</v>
      </c>
      <c r="AD18" s="297">
        <v>0</v>
      </c>
      <c r="AE18" s="297">
        <v>3930810</v>
      </c>
      <c r="AF18" s="299">
        <v>0</v>
      </c>
      <c r="AG18" s="299">
        <v>0</v>
      </c>
      <c r="AH18" s="299">
        <v>0</v>
      </c>
      <c r="AI18" s="299">
        <v>0</v>
      </c>
      <c r="AJ18" s="299">
        <v>0</v>
      </c>
      <c r="AK18" s="299">
        <v>0</v>
      </c>
      <c r="AL18" s="299">
        <v>0</v>
      </c>
      <c r="AM18" s="297">
        <v>0</v>
      </c>
      <c r="AN18" s="397">
        <v>985370</v>
      </c>
      <c r="AO18" s="297">
        <v>244483</v>
      </c>
      <c r="AP18" s="297">
        <v>244483</v>
      </c>
      <c r="AQ18" s="297">
        <v>244483</v>
      </c>
      <c r="AR18" s="297">
        <v>125961</v>
      </c>
      <c r="AS18" s="297">
        <v>125961</v>
      </c>
      <c r="AT18" s="297">
        <v>0</v>
      </c>
      <c r="AU18" s="297">
        <v>985370</v>
      </c>
      <c r="AV18" s="299">
        <v>2927770</v>
      </c>
      <c r="AW18" s="297">
        <v>1459183</v>
      </c>
      <c r="AX18" s="297">
        <v>755467</v>
      </c>
      <c r="AY18" s="297">
        <v>356560</v>
      </c>
      <c r="AZ18" s="297">
        <v>356560</v>
      </c>
      <c r="BA18" s="297">
        <v>0</v>
      </c>
      <c r="BB18" s="297">
        <v>0</v>
      </c>
      <c r="BC18" s="297">
        <v>2927770</v>
      </c>
      <c r="BD18" s="397">
        <v>16937</v>
      </c>
      <c r="BE18" s="297">
        <v>7023</v>
      </c>
      <c r="BF18" s="297">
        <v>5834</v>
      </c>
      <c r="BG18" s="297">
        <v>4080</v>
      </c>
      <c r="BH18" s="297">
        <v>0</v>
      </c>
      <c r="BI18" s="297">
        <v>0</v>
      </c>
      <c r="BJ18" s="297">
        <v>0</v>
      </c>
      <c r="BK18" s="297">
        <v>16937</v>
      </c>
      <c r="BL18" s="299">
        <v>23100</v>
      </c>
      <c r="BM18" s="297">
        <v>5775</v>
      </c>
      <c r="BN18" s="297">
        <v>5775</v>
      </c>
      <c r="BO18" s="297">
        <v>5775</v>
      </c>
      <c r="BP18" s="297">
        <v>5775</v>
      </c>
      <c r="BQ18" s="297">
        <v>0</v>
      </c>
      <c r="BR18" s="297">
        <v>0</v>
      </c>
      <c r="BS18" s="297">
        <v>23100</v>
      </c>
      <c r="BT18" s="397">
        <v>71126</v>
      </c>
      <c r="BU18" s="297">
        <v>14617</v>
      </c>
      <c r="BV18" s="297">
        <v>14617</v>
      </c>
      <c r="BW18" s="297">
        <v>14617</v>
      </c>
      <c r="BX18" s="297">
        <v>14617</v>
      </c>
      <c r="BY18" s="297">
        <v>12658</v>
      </c>
      <c r="BZ18" s="297">
        <v>0</v>
      </c>
      <c r="CA18" s="297">
        <v>71126</v>
      </c>
      <c r="CB18" s="299">
        <v>224257.41956504999</v>
      </c>
      <c r="CC18" s="297">
        <v>198651</v>
      </c>
      <c r="CD18" s="297">
        <v>15432</v>
      </c>
      <c r="CE18" s="297">
        <v>10174</v>
      </c>
      <c r="CF18" s="297">
        <v>0</v>
      </c>
      <c r="CG18" s="297">
        <v>0</v>
      </c>
      <c r="CH18" s="297">
        <v>0</v>
      </c>
      <c r="CI18" s="297">
        <v>224257.41956504999</v>
      </c>
    </row>
    <row r="19" spans="1:87">
      <c r="A19" s="295">
        <v>10930</v>
      </c>
      <c r="B19" s="296" t="s">
        <v>377</v>
      </c>
      <c r="C19" s="299">
        <v>2806205</v>
      </c>
      <c r="D19" s="297">
        <v>11576359</v>
      </c>
      <c r="E19" s="297">
        <v>17440384</v>
      </c>
      <c r="F19" s="297">
        <v>2477090</v>
      </c>
      <c r="G19" s="297">
        <v>4835566</v>
      </c>
      <c r="H19" s="297">
        <v>0</v>
      </c>
      <c r="I19" s="297">
        <v>39135604</v>
      </c>
      <c r="J19" s="356">
        <v>150788875</v>
      </c>
      <c r="K19" s="357">
        <v>179361175</v>
      </c>
      <c r="L19" s="357">
        <v>127648526</v>
      </c>
      <c r="M19" s="357">
        <v>122113557</v>
      </c>
      <c r="N19" s="357">
        <v>188829321</v>
      </c>
      <c r="O19" s="356">
        <v>14874355</v>
      </c>
      <c r="P19" s="357">
        <v>7066787.0199999996</v>
      </c>
      <c r="Q19" s="357">
        <v>7807567.9800000004</v>
      </c>
      <c r="R19" s="398">
        <v>6.6799999999999998E-2</v>
      </c>
      <c r="S19" s="399">
        <v>4.8774374999999998E-3</v>
      </c>
      <c r="T19" s="400">
        <v>150788875</v>
      </c>
      <c r="U19" s="400">
        <v>105790224.8502994</v>
      </c>
      <c r="V19" s="401">
        <v>1.4253573542676259</v>
      </c>
      <c r="W19" s="401">
        <v>7.7152503694909322E-2</v>
      </c>
      <c r="X19" s="397">
        <v>67095792</v>
      </c>
      <c r="Y19" s="297">
        <v>21124954</v>
      </c>
      <c r="Z19" s="297">
        <v>18808795</v>
      </c>
      <c r="AA19" s="297">
        <v>18808795</v>
      </c>
      <c r="AB19" s="297">
        <v>5252684</v>
      </c>
      <c r="AC19" s="297">
        <v>3100564</v>
      </c>
      <c r="AD19" s="297">
        <v>0</v>
      </c>
      <c r="AE19" s="297">
        <v>67095792</v>
      </c>
      <c r="AF19" s="299">
        <v>1654666</v>
      </c>
      <c r="AG19" s="299">
        <v>827333</v>
      </c>
      <c r="AH19" s="299">
        <v>827333</v>
      </c>
      <c r="AI19" s="299">
        <v>0</v>
      </c>
      <c r="AJ19" s="299">
        <v>0</v>
      </c>
      <c r="AK19" s="299">
        <v>0</v>
      </c>
      <c r="AL19" s="299">
        <v>0</v>
      </c>
      <c r="AM19" s="297">
        <v>1654666</v>
      </c>
      <c r="AN19" s="397">
        <v>12333232</v>
      </c>
      <c r="AO19" s="297">
        <v>3060033</v>
      </c>
      <c r="AP19" s="297">
        <v>3060033</v>
      </c>
      <c r="AQ19" s="297">
        <v>3060033</v>
      </c>
      <c r="AR19" s="297">
        <v>1576567</v>
      </c>
      <c r="AS19" s="297">
        <v>1576567</v>
      </c>
      <c r="AT19" s="297">
        <v>0</v>
      </c>
      <c r="AU19" s="297">
        <v>12333232</v>
      </c>
      <c r="AV19" s="299">
        <v>36644974</v>
      </c>
      <c r="AW19" s="297">
        <v>18263635</v>
      </c>
      <c r="AX19" s="297">
        <v>9455678</v>
      </c>
      <c r="AY19" s="297">
        <v>4462831</v>
      </c>
      <c r="AZ19" s="297">
        <v>4462831</v>
      </c>
      <c r="BA19" s="297">
        <v>0</v>
      </c>
      <c r="BB19" s="297">
        <v>0</v>
      </c>
      <c r="BC19" s="297">
        <v>36644974</v>
      </c>
      <c r="BD19" s="397">
        <v>211988</v>
      </c>
      <c r="BE19" s="297">
        <v>87902</v>
      </c>
      <c r="BF19" s="297">
        <v>73023</v>
      </c>
      <c r="BG19" s="297">
        <v>51063</v>
      </c>
      <c r="BH19" s="297">
        <v>0</v>
      </c>
      <c r="BI19" s="297">
        <v>0</v>
      </c>
      <c r="BJ19" s="297">
        <v>0</v>
      </c>
      <c r="BK19" s="297">
        <v>211988</v>
      </c>
      <c r="BL19" s="299">
        <v>289124</v>
      </c>
      <c r="BM19" s="297">
        <v>72281</v>
      </c>
      <c r="BN19" s="297">
        <v>72281</v>
      </c>
      <c r="BO19" s="297">
        <v>72281</v>
      </c>
      <c r="BP19" s="297">
        <v>72281</v>
      </c>
      <c r="BQ19" s="297">
        <v>0</v>
      </c>
      <c r="BR19" s="297">
        <v>0</v>
      </c>
      <c r="BS19" s="297">
        <v>289124</v>
      </c>
      <c r="BT19" s="397">
        <v>890236</v>
      </c>
      <c r="BU19" s="297">
        <v>182950</v>
      </c>
      <c r="BV19" s="297">
        <v>182950</v>
      </c>
      <c r="BW19" s="297">
        <v>182950</v>
      </c>
      <c r="BX19" s="297">
        <v>182950</v>
      </c>
      <c r="BY19" s="297">
        <v>158435</v>
      </c>
      <c r="BZ19" s="297">
        <v>0</v>
      </c>
      <c r="CA19" s="297">
        <v>890236</v>
      </c>
      <c r="CB19" s="299">
        <v>2806882.8525562501</v>
      </c>
      <c r="CC19" s="297">
        <v>2486387</v>
      </c>
      <c r="CD19" s="297">
        <v>193151</v>
      </c>
      <c r="CE19" s="297">
        <v>127346</v>
      </c>
      <c r="CF19" s="297">
        <v>0</v>
      </c>
      <c r="CG19" s="297">
        <v>0</v>
      </c>
      <c r="CH19" s="297">
        <v>0</v>
      </c>
      <c r="CI19" s="297">
        <v>2806882.8525562501</v>
      </c>
    </row>
    <row r="20" spans="1:87">
      <c r="A20" s="295">
        <v>10940</v>
      </c>
      <c r="B20" s="296" t="s">
        <v>378</v>
      </c>
      <c r="C20" s="299">
        <v>-1859146</v>
      </c>
      <c r="D20" s="297">
        <v>-754012</v>
      </c>
      <c r="E20" s="297">
        <v>-156741</v>
      </c>
      <c r="F20" s="297">
        <v>-91980</v>
      </c>
      <c r="G20" s="297">
        <v>341512</v>
      </c>
      <c r="H20" s="297">
        <v>0</v>
      </c>
      <c r="I20" s="297">
        <v>-2520367</v>
      </c>
      <c r="J20" s="356">
        <v>18497885</v>
      </c>
      <c r="K20" s="357">
        <v>22002965</v>
      </c>
      <c r="L20" s="357">
        <v>15659164</v>
      </c>
      <c r="M20" s="357">
        <v>14980167</v>
      </c>
      <c r="N20" s="357">
        <v>23164461</v>
      </c>
      <c r="O20" s="356">
        <v>1824698</v>
      </c>
      <c r="P20" s="357">
        <v>908459.81</v>
      </c>
      <c r="Q20" s="357">
        <v>916238.19</v>
      </c>
      <c r="R20" s="398">
        <v>6.6799999999999998E-2</v>
      </c>
      <c r="S20" s="399">
        <v>5.983351E-4</v>
      </c>
      <c r="T20" s="400">
        <v>18497885</v>
      </c>
      <c r="U20" s="400">
        <v>13599697.75449102</v>
      </c>
      <c r="V20" s="401">
        <v>1.3601688312441689</v>
      </c>
      <c r="W20" s="401">
        <v>7.7152503694909322E-2</v>
      </c>
      <c r="X20" s="397">
        <v>1418793</v>
      </c>
      <c r="Y20" s="297">
        <v>523982</v>
      </c>
      <c r="Z20" s="297">
        <v>269113</v>
      </c>
      <c r="AA20" s="297">
        <v>248513</v>
      </c>
      <c r="AB20" s="297">
        <v>248513</v>
      </c>
      <c r="AC20" s="297">
        <v>128672</v>
      </c>
      <c r="AD20" s="297">
        <v>0</v>
      </c>
      <c r="AE20" s="297">
        <v>1418793</v>
      </c>
      <c r="AF20" s="299">
        <v>712155</v>
      </c>
      <c r="AG20" s="299">
        <v>237385</v>
      </c>
      <c r="AH20" s="299">
        <v>237385</v>
      </c>
      <c r="AI20" s="299">
        <v>237385</v>
      </c>
      <c r="AJ20" s="299">
        <v>0</v>
      </c>
      <c r="AK20" s="299">
        <v>0</v>
      </c>
      <c r="AL20" s="299">
        <v>0</v>
      </c>
      <c r="AM20" s="297">
        <v>712155</v>
      </c>
      <c r="AN20" s="397">
        <v>1512968</v>
      </c>
      <c r="AO20" s="297">
        <v>375387</v>
      </c>
      <c r="AP20" s="297">
        <v>375387</v>
      </c>
      <c r="AQ20" s="297">
        <v>375387</v>
      </c>
      <c r="AR20" s="297">
        <v>193404</v>
      </c>
      <c r="AS20" s="297">
        <v>193404</v>
      </c>
      <c r="AT20" s="297">
        <v>0</v>
      </c>
      <c r="AU20" s="297">
        <v>1512968</v>
      </c>
      <c r="AV20" s="299">
        <v>4495388</v>
      </c>
      <c r="AW20" s="297">
        <v>2240474</v>
      </c>
      <c r="AX20" s="297">
        <v>1159967</v>
      </c>
      <c r="AY20" s="297">
        <v>547474</v>
      </c>
      <c r="AZ20" s="297">
        <v>547474</v>
      </c>
      <c r="BA20" s="297">
        <v>0</v>
      </c>
      <c r="BB20" s="297">
        <v>0</v>
      </c>
      <c r="BC20" s="297">
        <v>4495388</v>
      </c>
      <c r="BD20" s="397">
        <v>26005</v>
      </c>
      <c r="BE20" s="297">
        <v>10783</v>
      </c>
      <c r="BF20" s="297">
        <v>8958</v>
      </c>
      <c r="BG20" s="297">
        <v>6264</v>
      </c>
      <c r="BH20" s="297">
        <v>0</v>
      </c>
      <c r="BI20" s="297">
        <v>0</v>
      </c>
      <c r="BJ20" s="297">
        <v>0</v>
      </c>
      <c r="BK20" s="297">
        <v>26005</v>
      </c>
      <c r="BL20" s="299">
        <v>35468</v>
      </c>
      <c r="BM20" s="297">
        <v>8867</v>
      </c>
      <c r="BN20" s="297">
        <v>8867</v>
      </c>
      <c r="BO20" s="297">
        <v>8867</v>
      </c>
      <c r="BP20" s="297">
        <v>8867</v>
      </c>
      <c r="BQ20" s="297">
        <v>0</v>
      </c>
      <c r="BR20" s="297">
        <v>0</v>
      </c>
      <c r="BS20" s="297">
        <v>35468</v>
      </c>
      <c r="BT20" s="397">
        <v>109209</v>
      </c>
      <c r="BU20" s="297">
        <v>22443</v>
      </c>
      <c r="BV20" s="297">
        <v>22443</v>
      </c>
      <c r="BW20" s="297">
        <v>22443</v>
      </c>
      <c r="BX20" s="297">
        <v>22443</v>
      </c>
      <c r="BY20" s="297">
        <v>19436</v>
      </c>
      <c r="BZ20" s="297">
        <v>0</v>
      </c>
      <c r="CA20" s="297">
        <v>109209</v>
      </c>
      <c r="CB20" s="299">
        <v>344331.73818680999</v>
      </c>
      <c r="CC20" s="297">
        <v>305015</v>
      </c>
      <c r="CD20" s="297">
        <v>23695</v>
      </c>
      <c r="CE20" s="297">
        <v>15622</v>
      </c>
      <c r="CF20" s="297">
        <v>0</v>
      </c>
      <c r="CG20" s="297">
        <v>0</v>
      </c>
      <c r="CH20" s="297">
        <v>0</v>
      </c>
      <c r="CI20" s="297">
        <v>344331.73818680999</v>
      </c>
    </row>
    <row r="21" spans="1:87">
      <c r="A21" s="295">
        <v>10950</v>
      </c>
      <c r="B21" s="296" t="s">
        <v>379</v>
      </c>
      <c r="C21" s="299">
        <v>-2460092</v>
      </c>
      <c r="D21" s="297">
        <v>-413597</v>
      </c>
      <c r="E21" s="297">
        <v>428702</v>
      </c>
      <c r="F21" s="297">
        <v>-243711</v>
      </c>
      <c r="G21" s="297">
        <v>462469</v>
      </c>
      <c r="H21" s="297">
        <v>0</v>
      </c>
      <c r="I21" s="297">
        <v>-2226229</v>
      </c>
      <c r="J21" s="356">
        <v>25218582</v>
      </c>
      <c r="K21" s="357">
        <v>29997137</v>
      </c>
      <c r="L21" s="357">
        <v>21348490</v>
      </c>
      <c r="M21" s="357">
        <v>20422798</v>
      </c>
      <c r="N21" s="357">
        <v>31580631</v>
      </c>
      <c r="O21" s="356">
        <v>2487651</v>
      </c>
      <c r="P21" s="357">
        <v>990714.19</v>
      </c>
      <c r="Q21" s="357">
        <v>1496936.81</v>
      </c>
      <c r="R21" s="398">
        <v>6.6799999999999998E-2</v>
      </c>
      <c r="S21" s="399">
        <v>8.1572369999999999E-4</v>
      </c>
      <c r="T21" s="400">
        <v>25218582</v>
      </c>
      <c r="U21" s="400">
        <v>14831050.748502994</v>
      </c>
      <c r="V21" s="401">
        <v>1.7003907833398451</v>
      </c>
      <c r="W21" s="401">
        <v>7.7152503694909322E-2</v>
      </c>
      <c r="X21" s="397">
        <v>2365592</v>
      </c>
      <c r="Y21" s="297">
        <v>657620</v>
      </c>
      <c r="Z21" s="297">
        <v>657620</v>
      </c>
      <c r="AA21" s="297">
        <v>657561</v>
      </c>
      <c r="AB21" s="297">
        <v>220491</v>
      </c>
      <c r="AC21" s="297">
        <v>172300</v>
      </c>
      <c r="AD21" s="297">
        <v>0</v>
      </c>
      <c r="AE21" s="297">
        <v>2365592</v>
      </c>
      <c r="AF21" s="299">
        <v>192372</v>
      </c>
      <c r="AG21" s="299">
        <v>192372</v>
      </c>
      <c r="AH21" s="299">
        <v>0</v>
      </c>
      <c r="AI21" s="299">
        <v>0</v>
      </c>
      <c r="AJ21" s="299">
        <v>0</v>
      </c>
      <c r="AK21" s="299">
        <v>0</v>
      </c>
      <c r="AL21" s="299">
        <v>0</v>
      </c>
      <c r="AM21" s="297">
        <v>192372</v>
      </c>
      <c r="AN21" s="397">
        <v>2062663</v>
      </c>
      <c r="AO21" s="297">
        <v>511773</v>
      </c>
      <c r="AP21" s="297">
        <v>511773</v>
      </c>
      <c r="AQ21" s="297">
        <v>511773</v>
      </c>
      <c r="AR21" s="297">
        <v>263672</v>
      </c>
      <c r="AS21" s="297">
        <v>263672</v>
      </c>
      <c r="AT21" s="297">
        <v>0</v>
      </c>
      <c r="AU21" s="297">
        <v>2062663</v>
      </c>
      <c r="AV21" s="299">
        <v>6128664</v>
      </c>
      <c r="AW21" s="297">
        <v>3054489</v>
      </c>
      <c r="AX21" s="297">
        <v>1581408</v>
      </c>
      <c r="AY21" s="297">
        <v>746383</v>
      </c>
      <c r="AZ21" s="297">
        <v>746383</v>
      </c>
      <c r="BA21" s="297">
        <v>0</v>
      </c>
      <c r="BB21" s="297">
        <v>0</v>
      </c>
      <c r="BC21" s="297">
        <v>6128664</v>
      </c>
      <c r="BD21" s="397">
        <v>35454</v>
      </c>
      <c r="BE21" s="297">
        <v>14701</v>
      </c>
      <c r="BF21" s="297">
        <v>12213</v>
      </c>
      <c r="BG21" s="297">
        <v>8540</v>
      </c>
      <c r="BH21" s="297">
        <v>0</v>
      </c>
      <c r="BI21" s="297">
        <v>0</v>
      </c>
      <c r="BJ21" s="297">
        <v>0</v>
      </c>
      <c r="BK21" s="297">
        <v>35454</v>
      </c>
      <c r="BL21" s="299">
        <v>48356</v>
      </c>
      <c r="BM21" s="297">
        <v>12089</v>
      </c>
      <c r="BN21" s="297">
        <v>12089</v>
      </c>
      <c r="BO21" s="297">
        <v>12089</v>
      </c>
      <c r="BP21" s="297">
        <v>12089</v>
      </c>
      <c r="BQ21" s="297">
        <v>0</v>
      </c>
      <c r="BR21" s="297">
        <v>0</v>
      </c>
      <c r="BS21" s="297">
        <v>48356</v>
      </c>
      <c r="BT21" s="397">
        <v>148887</v>
      </c>
      <c r="BU21" s="297">
        <v>30597</v>
      </c>
      <c r="BV21" s="297">
        <v>30597</v>
      </c>
      <c r="BW21" s="297">
        <v>30597</v>
      </c>
      <c r="BX21" s="297">
        <v>30597</v>
      </c>
      <c r="BY21" s="297">
        <v>26497</v>
      </c>
      <c r="BZ21" s="297">
        <v>0</v>
      </c>
      <c r="CA21" s="297">
        <v>148887</v>
      </c>
      <c r="CB21" s="299">
        <v>469435.20361947</v>
      </c>
      <c r="CC21" s="297">
        <v>415834</v>
      </c>
      <c r="CD21" s="297">
        <v>32303</v>
      </c>
      <c r="CE21" s="297">
        <v>21298</v>
      </c>
      <c r="CF21" s="297">
        <v>0</v>
      </c>
      <c r="CG21" s="297">
        <v>0</v>
      </c>
      <c r="CH21" s="297">
        <v>0</v>
      </c>
      <c r="CI21" s="297">
        <v>469435.20361947</v>
      </c>
    </row>
    <row r="22" spans="1:87">
      <c r="A22" s="295">
        <v>11050</v>
      </c>
      <c r="B22" s="296" t="s">
        <v>711</v>
      </c>
      <c r="C22" s="299">
        <v>877597</v>
      </c>
      <c r="D22" s="297">
        <v>1400337</v>
      </c>
      <c r="E22" s="297">
        <v>164984</v>
      </c>
      <c r="F22" s="297">
        <v>109109</v>
      </c>
      <c r="G22" s="297">
        <v>197219</v>
      </c>
      <c r="H22" s="297">
        <v>0</v>
      </c>
      <c r="I22" s="297">
        <v>2749246</v>
      </c>
      <c r="J22" s="356">
        <v>7109971</v>
      </c>
      <c r="K22" s="357">
        <v>8457207</v>
      </c>
      <c r="L22" s="357">
        <v>6018862</v>
      </c>
      <c r="M22" s="357">
        <v>5757878</v>
      </c>
      <c r="N22" s="357">
        <v>8903648</v>
      </c>
      <c r="O22" s="356">
        <v>701353</v>
      </c>
      <c r="P22" s="357">
        <v>314968.65999999997</v>
      </c>
      <c r="Q22" s="357">
        <v>386384.34</v>
      </c>
      <c r="R22" s="398">
        <v>6.6799999999999998E-2</v>
      </c>
      <c r="S22" s="399">
        <v>2.299801E-4</v>
      </c>
      <c r="T22" s="400">
        <v>7109971</v>
      </c>
      <c r="U22" s="400">
        <v>4715099.7005988024</v>
      </c>
      <c r="V22" s="401">
        <v>1.5079153043353584</v>
      </c>
      <c r="W22" s="401">
        <v>7.7152503694909322E-2</v>
      </c>
      <c r="X22" s="397">
        <v>4021026</v>
      </c>
      <c r="Y22" s="297">
        <v>1712825</v>
      </c>
      <c r="Z22" s="297">
        <v>1712825</v>
      </c>
      <c r="AA22" s="297">
        <v>239983</v>
      </c>
      <c r="AB22" s="297">
        <v>239983</v>
      </c>
      <c r="AC22" s="297">
        <v>115410</v>
      </c>
      <c r="AD22" s="297">
        <v>0</v>
      </c>
      <c r="AE22" s="297">
        <v>4021026</v>
      </c>
      <c r="AF22" s="299">
        <v>31428</v>
      </c>
      <c r="AG22" s="299">
        <v>10476</v>
      </c>
      <c r="AH22" s="299">
        <v>10476</v>
      </c>
      <c r="AI22" s="299">
        <v>10476</v>
      </c>
      <c r="AJ22" s="299">
        <v>0</v>
      </c>
      <c r="AK22" s="299">
        <v>0</v>
      </c>
      <c r="AL22" s="299">
        <v>0</v>
      </c>
      <c r="AM22" s="297">
        <v>31428</v>
      </c>
      <c r="AN22" s="397">
        <v>581534</v>
      </c>
      <c r="AO22" s="297">
        <v>144286</v>
      </c>
      <c r="AP22" s="297">
        <v>144286</v>
      </c>
      <c r="AQ22" s="297">
        <v>144286</v>
      </c>
      <c r="AR22" s="297">
        <v>74338</v>
      </c>
      <c r="AS22" s="297">
        <v>74338</v>
      </c>
      <c r="AT22" s="297">
        <v>0</v>
      </c>
      <c r="AU22" s="297">
        <v>581534</v>
      </c>
      <c r="AV22" s="299">
        <v>1727878</v>
      </c>
      <c r="AW22" s="297">
        <v>861164</v>
      </c>
      <c r="AX22" s="297">
        <v>445853</v>
      </c>
      <c r="AY22" s="297">
        <v>210431</v>
      </c>
      <c r="AZ22" s="297">
        <v>210431</v>
      </c>
      <c r="BA22" s="297">
        <v>0</v>
      </c>
      <c r="BB22" s="297">
        <v>0</v>
      </c>
      <c r="BC22" s="297">
        <v>1727878</v>
      </c>
      <c r="BD22" s="397">
        <v>9996</v>
      </c>
      <c r="BE22" s="297">
        <v>4145</v>
      </c>
      <c r="BF22" s="297">
        <v>3443</v>
      </c>
      <c r="BG22" s="297">
        <v>2408</v>
      </c>
      <c r="BH22" s="297">
        <v>0</v>
      </c>
      <c r="BI22" s="297">
        <v>0</v>
      </c>
      <c r="BJ22" s="297">
        <v>0</v>
      </c>
      <c r="BK22" s="297">
        <v>9996</v>
      </c>
      <c r="BL22" s="299">
        <v>13632</v>
      </c>
      <c r="BM22" s="297">
        <v>3408</v>
      </c>
      <c r="BN22" s="297">
        <v>3408</v>
      </c>
      <c r="BO22" s="297">
        <v>3408</v>
      </c>
      <c r="BP22" s="297">
        <v>3408</v>
      </c>
      <c r="BQ22" s="297">
        <v>0</v>
      </c>
      <c r="BR22" s="297">
        <v>0</v>
      </c>
      <c r="BS22" s="297">
        <v>13632</v>
      </c>
      <c r="BT22" s="397">
        <v>41976</v>
      </c>
      <c r="BU22" s="297">
        <v>8626</v>
      </c>
      <c r="BV22" s="297">
        <v>8626</v>
      </c>
      <c r="BW22" s="297">
        <v>8626</v>
      </c>
      <c r="BX22" s="297">
        <v>8626</v>
      </c>
      <c r="BY22" s="297">
        <v>7471</v>
      </c>
      <c r="BZ22" s="297">
        <v>0</v>
      </c>
      <c r="CA22" s="297">
        <v>41976</v>
      </c>
      <c r="CB22" s="299">
        <v>132349.66088631001</v>
      </c>
      <c r="CC22" s="297">
        <v>117238</v>
      </c>
      <c r="CD22" s="297">
        <v>9107</v>
      </c>
      <c r="CE22" s="297">
        <v>6005</v>
      </c>
      <c r="CF22" s="297">
        <v>0</v>
      </c>
      <c r="CG22" s="297">
        <v>0</v>
      </c>
      <c r="CH22" s="297">
        <v>0</v>
      </c>
      <c r="CI22" s="297">
        <v>132349.66088631001</v>
      </c>
    </row>
    <row r="23" spans="1:87">
      <c r="A23" s="295">
        <v>11300</v>
      </c>
      <c r="B23" s="296" t="s">
        <v>380</v>
      </c>
      <c r="C23" s="299">
        <v>-15404816</v>
      </c>
      <c r="D23" s="297">
        <v>-4630622</v>
      </c>
      <c r="E23" s="297">
        <v>466863</v>
      </c>
      <c r="F23" s="297">
        <v>-1360056</v>
      </c>
      <c r="G23" s="297">
        <v>2689803</v>
      </c>
      <c r="H23" s="297">
        <v>0</v>
      </c>
      <c r="I23" s="297">
        <v>-18238828</v>
      </c>
      <c r="J23" s="356">
        <v>132023882</v>
      </c>
      <c r="K23" s="357">
        <v>157040489</v>
      </c>
      <c r="L23" s="357">
        <v>111763245</v>
      </c>
      <c r="M23" s="357">
        <v>106917078</v>
      </c>
      <c r="N23" s="357">
        <v>165330368</v>
      </c>
      <c r="O23" s="356">
        <v>13023309</v>
      </c>
      <c r="P23" s="357">
        <v>6054692.6499999994</v>
      </c>
      <c r="Q23" s="357">
        <v>6968616.3500000006</v>
      </c>
      <c r="R23" s="398">
        <v>6.6799999999999998E-2</v>
      </c>
      <c r="S23" s="399">
        <v>4.2704624999999998E-3</v>
      </c>
      <c r="T23" s="400">
        <v>132023882</v>
      </c>
      <c r="U23" s="400">
        <v>90639111.526946098</v>
      </c>
      <c r="V23" s="401">
        <v>1.4565884393157431</v>
      </c>
      <c r="W23" s="401">
        <v>7.7152503694909322E-2</v>
      </c>
      <c r="X23" s="397">
        <v>7638132</v>
      </c>
      <c r="Y23" s="297">
        <v>1765568</v>
      </c>
      <c r="Z23" s="297">
        <v>1765568</v>
      </c>
      <c r="AA23" s="297">
        <v>1765568</v>
      </c>
      <c r="AB23" s="297">
        <v>1170714</v>
      </c>
      <c r="AC23" s="297">
        <v>1170714</v>
      </c>
      <c r="AD23" s="297">
        <v>0</v>
      </c>
      <c r="AE23" s="297">
        <v>7638132</v>
      </c>
      <c r="AF23" s="299">
        <v>2845040</v>
      </c>
      <c r="AG23" s="299">
        <v>1855695</v>
      </c>
      <c r="AH23" s="299">
        <v>788173</v>
      </c>
      <c r="AI23" s="299">
        <v>100586</v>
      </c>
      <c r="AJ23" s="299">
        <v>100586</v>
      </c>
      <c r="AK23" s="299">
        <v>0</v>
      </c>
      <c r="AL23" s="299">
        <v>0</v>
      </c>
      <c r="AM23" s="297">
        <v>2845040</v>
      </c>
      <c r="AN23" s="397">
        <v>10798417</v>
      </c>
      <c r="AO23" s="297">
        <v>2679226</v>
      </c>
      <c r="AP23" s="297">
        <v>2679226</v>
      </c>
      <c r="AQ23" s="297">
        <v>2679226</v>
      </c>
      <c r="AR23" s="297">
        <v>1380370</v>
      </c>
      <c r="AS23" s="297">
        <v>1380370</v>
      </c>
      <c r="AT23" s="297">
        <v>0</v>
      </c>
      <c r="AU23" s="297">
        <v>10798417</v>
      </c>
      <c r="AV23" s="299">
        <v>32084673</v>
      </c>
      <c r="AW23" s="297">
        <v>15990808</v>
      </c>
      <c r="AX23" s="297">
        <v>8278962</v>
      </c>
      <c r="AY23" s="297">
        <v>3907451</v>
      </c>
      <c r="AZ23" s="297">
        <v>3907451</v>
      </c>
      <c r="BA23" s="297">
        <v>0</v>
      </c>
      <c r="BB23" s="297">
        <v>0</v>
      </c>
      <c r="BC23" s="297">
        <v>32084673</v>
      </c>
      <c r="BD23" s="397">
        <v>185607</v>
      </c>
      <c r="BE23" s="297">
        <v>76963</v>
      </c>
      <c r="BF23" s="297">
        <v>63936</v>
      </c>
      <c r="BG23" s="297">
        <v>44708</v>
      </c>
      <c r="BH23" s="297">
        <v>0</v>
      </c>
      <c r="BI23" s="297">
        <v>0</v>
      </c>
      <c r="BJ23" s="297">
        <v>0</v>
      </c>
      <c r="BK23" s="297">
        <v>185607</v>
      </c>
      <c r="BL23" s="299">
        <v>253144</v>
      </c>
      <c r="BM23" s="297">
        <v>63286</v>
      </c>
      <c r="BN23" s="297">
        <v>63286</v>
      </c>
      <c r="BO23" s="297">
        <v>63286</v>
      </c>
      <c r="BP23" s="297">
        <v>63286</v>
      </c>
      <c r="BQ23" s="297">
        <v>0</v>
      </c>
      <c r="BR23" s="297">
        <v>0</v>
      </c>
      <c r="BS23" s="297">
        <v>253144</v>
      </c>
      <c r="BT23" s="397">
        <v>779450</v>
      </c>
      <c r="BU23" s="297">
        <v>160183</v>
      </c>
      <c r="BV23" s="297">
        <v>160183</v>
      </c>
      <c r="BW23" s="297">
        <v>160183</v>
      </c>
      <c r="BX23" s="297">
        <v>160183</v>
      </c>
      <c r="BY23" s="297">
        <v>138718</v>
      </c>
      <c r="BZ23" s="297">
        <v>0</v>
      </c>
      <c r="CA23" s="297">
        <v>779450</v>
      </c>
      <c r="CB23" s="299">
        <v>2457578.99793375</v>
      </c>
      <c r="CC23" s="297">
        <v>2176967</v>
      </c>
      <c r="CD23" s="297">
        <v>169114</v>
      </c>
      <c r="CE23" s="297">
        <v>111498</v>
      </c>
      <c r="CF23" s="297">
        <v>0</v>
      </c>
      <c r="CG23" s="297">
        <v>0</v>
      </c>
      <c r="CH23" s="297">
        <v>0</v>
      </c>
      <c r="CI23" s="297">
        <v>2457578.99793375</v>
      </c>
    </row>
    <row r="24" spans="1:87">
      <c r="A24" s="295">
        <v>11310</v>
      </c>
      <c r="B24" s="296" t="s">
        <v>381</v>
      </c>
      <c r="C24" s="299">
        <v>-1141453</v>
      </c>
      <c r="D24" s="297">
        <v>-153835</v>
      </c>
      <c r="E24" s="297">
        <v>148353</v>
      </c>
      <c r="F24" s="297">
        <v>-50658</v>
      </c>
      <c r="G24" s="297">
        <v>371274</v>
      </c>
      <c r="H24" s="297">
        <v>0</v>
      </c>
      <c r="I24" s="297">
        <v>-826319</v>
      </c>
      <c r="J24" s="356">
        <v>15732318</v>
      </c>
      <c r="K24" s="357">
        <v>18713363</v>
      </c>
      <c r="L24" s="357">
        <v>13318006</v>
      </c>
      <c r="M24" s="357">
        <v>12740524</v>
      </c>
      <c r="N24" s="357">
        <v>19701208</v>
      </c>
      <c r="O24" s="356">
        <v>1551892</v>
      </c>
      <c r="P24" s="357">
        <v>683179.95</v>
      </c>
      <c r="Q24" s="357">
        <v>868712.05</v>
      </c>
      <c r="R24" s="398">
        <v>6.6799999999999998E-2</v>
      </c>
      <c r="S24" s="399">
        <v>5.0887969999999997E-4</v>
      </c>
      <c r="T24" s="400">
        <v>15732318</v>
      </c>
      <c r="U24" s="400">
        <v>10227244.760479042</v>
      </c>
      <c r="V24" s="401">
        <v>1.538275299794732</v>
      </c>
      <c r="W24" s="401">
        <v>7.7152503694909322E-2</v>
      </c>
      <c r="X24" s="397">
        <v>1918225</v>
      </c>
      <c r="Y24" s="297">
        <v>683486</v>
      </c>
      <c r="Z24" s="297">
        <v>514431</v>
      </c>
      <c r="AA24" s="297">
        <v>291124</v>
      </c>
      <c r="AB24" s="297">
        <v>238929</v>
      </c>
      <c r="AC24" s="297">
        <v>190255</v>
      </c>
      <c r="AD24" s="297">
        <v>0</v>
      </c>
      <c r="AE24" s="297">
        <v>1918225</v>
      </c>
      <c r="AF24" s="299">
        <v>0</v>
      </c>
      <c r="AG24" s="299">
        <v>0</v>
      </c>
      <c r="AH24" s="299">
        <v>0</v>
      </c>
      <c r="AI24" s="299">
        <v>0</v>
      </c>
      <c r="AJ24" s="299">
        <v>0</v>
      </c>
      <c r="AK24" s="299">
        <v>0</v>
      </c>
      <c r="AL24" s="299">
        <v>0</v>
      </c>
      <c r="AM24" s="297">
        <v>0</v>
      </c>
      <c r="AN24" s="397">
        <v>1286768</v>
      </c>
      <c r="AO24" s="297">
        <v>319264</v>
      </c>
      <c r="AP24" s="297">
        <v>319264</v>
      </c>
      <c r="AQ24" s="297">
        <v>319264</v>
      </c>
      <c r="AR24" s="297">
        <v>164489</v>
      </c>
      <c r="AS24" s="297">
        <v>164489</v>
      </c>
      <c r="AT24" s="297">
        <v>0</v>
      </c>
      <c r="AU24" s="297">
        <v>1286768</v>
      </c>
      <c r="AV24" s="299">
        <v>3823295</v>
      </c>
      <c r="AW24" s="297">
        <v>1905507</v>
      </c>
      <c r="AX24" s="297">
        <v>986543</v>
      </c>
      <c r="AY24" s="297">
        <v>465622</v>
      </c>
      <c r="AZ24" s="297">
        <v>465622</v>
      </c>
      <c r="BA24" s="297">
        <v>0</v>
      </c>
      <c r="BB24" s="297">
        <v>0</v>
      </c>
      <c r="BC24" s="297">
        <v>3823295</v>
      </c>
      <c r="BD24" s="397">
        <v>22118</v>
      </c>
      <c r="BE24" s="297">
        <v>9171</v>
      </c>
      <c r="BF24" s="297">
        <v>7619</v>
      </c>
      <c r="BG24" s="297">
        <v>5328</v>
      </c>
      <c r="BH24" s="297">
        <v>0</v>
      </c>
      <c r="BI24" s="297">
        <v>0</v>
      </c>
      <c r="BJ24" s="297">
        <v>0</v>
      </c>
      <c r="BK24" s="297">
        <v>22118</v>
      </c>
      <c r="BL24" s="299">
        <v>30164</v>
      </c>
      <c r="BM24" s="297">
        <v>7541</v>
      </c>
      <c r="BN24" s="297">
        <v>7541</v>
      </c>
      <c r="BO24" s="297">
        <v>7541</v>
      </c>
      <c r="BP24" s="297">
        <v>7541</v>
      </c>
      <c r="BQ24" s="297">
        <v>0</v>
      </c>
      <c r="BR24" s="297">
        <v>0</v>
      </c>
      <c r="BS24" s="297">
        <v>30164</v>
      </c>
      <c r="BT24" s="397">
        <v>92881</v>
      </c>
      <c r="BU24" s="297">
        <v>19088</v>
      </c>
      <c r="BV24" s="297">
        <v>19088</v>
      </c>
      <c r="BW24" s="297">
        <v>19088</v>
      </c>
      <c r="BX24" s="297">
        <v>19088</v>
      </c>
      <c r="BY24" s="297">
        <v>16530</v>
      </c>
      <c r="BZ24" s="297">
        <v>0</v>
      </c>
      <c r="CA24" s="297">
        <v>92881</v>
      </c>
      <c r="CB24" s="299">
        <v>292851.66728306998</v>
      </c>
      <c r="CC24" s="297">
        <v>259413</v>
      </c>
      <c r="CD24" s="297">
        <v>20152</v>
      </c>
      <c r="CE24" s="297">
        <v>13286</v>
      </c>
      <c r="CF24" s="297">
        <v>0</v>
      </c>
      <c r="CG24" s="297">
        <v>0</v>
      </c>
      <c r="CH24" s="297">
        <v>0</v>
      </c>
      <c r="CI24" s="297">
        <v>292851.66728306998</v>
      </c>
    </row>
    <row r="25" spans="1:87">
      <c r="A25" s="295">
        <v>11600</v>
      </c>
      <c r="B25" s="296" t="s">
        <v>382</v>
      </c>
      <c r="C25" s="299">
        <v>-5247200</v>
      </c>
      <c r="D25" s="297">
        <v>-1214322</v>
      </c>
      <c r="E25" s="297">
        <v>1169750</v>
      </c>
      <c r="F25" s="297">
        <v>-748319</v>
      </c>
      <c r="G25" s="297">
        <v>620891</v>
      </c>
      <c r="H25" s="297">
        <v>0</v>
      </c>
      <c r="I25" s="297">
        <v>-5419200</v>
      </c>
      <c r="J25" s="356">
        <v>66434893</v>
      </c>
      <c r="K25" s="357">
        <v>79023339</v>
      </c>
      <c r="L25" s="357">
        <v>56239667</v>
      </c>
      <c r="M25" s="357">
        <v>53801059</v>
      </c>
      <c r="N25" s="357">
        <v>83194836</v>
      </c>
      <c r="O25" s="356">
        <v>6553376</v>
      </c>
      <c r="P25" s="357">
        <v>2446621.85</v>
      </c>
      <c r="Q25" s="357">
        <v>4106754.15</v>
      </c>
      <c r="R25" s="398">
        <v>6.6799999999999998E-2</v>
      </c>
      <c r="S25" s="399">
        <v>2.1489120999999998E-3</v>
      </c>
      <c r="T25" s="400">
        <v>66434893</v>
      </c>
      <c r="U25" s="400">
        <v>36626075.598802395</v>
      </c>
      <c r="V25" s="401">
        <v>1.8138687236852724</v>
      </c>
      <c r="W25" s="401">
        <v>7.7152503694909322E-2</v>
      </c>
      <c r="X25" s="397">
        <v>7218136</v>
      </c>
      <c r="Y25" s="297">
        <v>2767722</v>
      </c>
      <c r="Z25" s="297">
        <v>1916168</v>
      </c>
      <c r="AA25" s="297">
        <v>1916168</v>
      </c>
      <c r="AB25" s="297">
        <v>618078</v>
      </c>
      <c r="AC25" s="297">
        <v>0</v>
      </c>
      <c r="AD25" s="297">
        <v>0</v>
      </c>
      <c r="AE25" s="297">
        <v>7218136</v>
      </c>
      <c r="AF25" s="299">
        <v>1047590</v>
      </c>
      <c r="AG25" s="299">
        <v>308515</v>
      </c>
      <c r="AH25" s="299">
        <v>308515</v>
      </c>
      <c r="AI25" s="299">
        <v>143520</v>
      </c>
      <c r="AJ25" s="299">
        <v>143520</v>
      </c>
      <c r="AK25" s="299">
        <v>143520</v>
      </c>
      <c r="AL25" s="299">
        <v>0</v>
      </c>
      <c r="AM25" s="297">
        <v>1047590</v>
      </c>
      <c r="AN25" s="397">
        <v>5433802</v>
      </c>
      <c r="AO25" s="297">
        <v>1348196</v>
      </c>
      <c r="AP25" s="297">
        <v>1348196</v>
      </c>
      <c r="AQ25" s="297">
        <v>1348196</v>
      </c>
      <c r="AR25" s="297">
        <v>694607</v>
      </c>
      <c r="AS25" s="297">
        <v>694607</v>
      </c>
      <c r="AT25" s="297">
        <v>0</v>
      </c>
      <c r="AU25" s="297">
        <v>5433802</v>
      </c>
      <c r="AV25" s="299">
        <v>16145123</v>
      </c>
      <c r="AW25" s="297">
        <v>8046632</v>
      </c>
      <c r="AX25" s="297">
        <v>4166003</v>
      </c>
      <c r="AY25" s="297">
        <v>1966244</v>
      </c>
      <c r="AZ25" s="297">
        <v>1966244</v>
      </c>
      <c r="BA25" s="297">
        <v>0</v>
      </c>
      <c r="BB25" s="297">
        <v>0</v>
      </c>
      <c r="BC25" s="297">
        <v>16145123</v>
      </c>
      <c r="BD25" s="397">
        <v>93398</v>
      </c>
      <c r="BE25" s="297">
        <v>38728</v>
      </c>
      <c r="BF25" s="297">
        <v>32173</v>
      </c>
      <c r="BG25" s="297">
        <v>22497</v>
      </c>
      <c r="BH25" s="297">
        <v>0</v>
      </c>
      <c r="BI25" s="297">
        <v>0</v>
      </c>
      <c r="BJ25" s="297">
        <v>0</v>
      </c>
      <c r="BK25" s="297">
        <v>93398</v>
      </c>
      <c r="BL25" s="299">
        <v>127384</v>
      </c>
      <c r="BM25" s="297">
        <v>31846</v>
      </c>
      <c r="BN25" s="297">
        <v>31846</v>
      </c>
      <c r="BO25" s="297">
        <v>31846</v>
      </c>
      <c r="BP25" s="297">
        <v>31846</v>
      </c>
      <c r="BQ25" s="297">
        <v>0</v>
      </c>
      <c r="BR25" s="297">
        <v>0</v>
      </c>
      <c r="BS25" s="297">
        <v>127384</v>
      </c>
      <c r="BT25" s="397">
        <v>392222</v>
      </c>
      <c r="BU25" s="297">
        <v>80605</v>
      </c>
      <c r="BV25" s="297">
        <v>80605</v>
      </c>
      <c r="BW25" s="297">
        <v>80605</v>
      </c>
      <c r="BX25" s="297">
        <v>80605</v>
      </c>
      <c r="BY25" s="297">
        <v>69804</v>
      </c>
      <c r="BZ25" s="297">
        <v>0</v>
      </c>
      <c r="CA25" s="297">
        <v>392222</v>
      </c>
      <c r="CB25" s="299">
        <v>1236662.5969355099</v>
      </c>
      <c r="CC25" s="297">
        <v>1095458</v>
      </c>
      <c r="CD25" s="297">
        <v>85099</v>
      </c>
      <c r="CE25" s="297">
        <v>56106</v>
      </c>
      <c r="CF25" s="297">
        <v>0</v>
      </c>
      <c r="CG25" s="297">
        <v>0</v>
      </c>
      <c r="CH25" s="297">
        <v>0</v>
      </c>
      <c r="CI25" s="297">
        <v>1236662.5969355099</v>
      </c>
    </row>
    <row r="26" spans="1:87">
      <c r="A26" s="295">
        <v>11900</v>
      </c>
      <c r="B26" s="296" t="s">
        <v>383</v>
      </c>
      <c r="C26" s="299">
        <v>-360851</v>
      </c>
      <c r="D26" s="297">
        <v>459812</v>
      </c>
      <c r="E26" s="297">
        <v>855724</v>
      </c>
      <c r="F26" s="297">
        <v>514986</v>
      </c>
      <c r="G26" s="297">
        <v>707959</v>
      </c>
      <c r="H26" s="297">
        <v>0</v>
      </c>
      <c r="I26" s="297">
        <v>2177630</v>
      </c>
      <c r="J26" s="356">
        <v>10203101</v>
      </c>
      <c r="K26" s="357">
        <v>12136440</v>
      </c>
      <c r="L26" s="357">
        <v>8637314</v>
      </c>
      <c r="M26" s="357">
        <v>8262791</v>
      </c>
      <c r="N26" s="357">
        <v>12777101</v>
      </c>
      <c r="O26" s="356">
        <v>1006470</v>
      </c>
      <c r="P26" s="357">
        <v>449691.3</v>
      </c>
      <c r="Q26" s="357">
        <v>556778.69999999995</v>
      </c>
      <c r="R26" s="398">
        <v>6.6799999999999998E-2</v>
      </c>
      <c r="S26" s="399">
        <v>3.3003090000000002E-4</v>
      </c>
      <c r="T26" s="400">
        <v>10203101</v>
      </c>
      <c r="U26" s="400">
        <v>6731905.6886227541</v>
      </c>
      <c r="V26" s="401">
        <v>1.5156333840570189</v>
      </c>
      <c r="W26" s="401">
        <v>7.7152503694909322E-2</v>
      </c>
      <c r="X26" s="397">
        <v>4138307</v>
      </c>
      <c r="Y26" s="297">
        <v>948317</v>
      </c>
      <c r="Z26" s="297">
        <v>948317</v>
      </c>
      <c r="AA26" s="297">
        <v>948317</v>
      </c>
      <c r="AB26" s="297">
        <v>702796</v>
      </c>
      <c r="AC26" s="297">
        <v>590560</v>
      </c>
      <c r="AD26" s="297">
        <v>0</v>
      </c>
      <c r="AE26" s="297">
        <v>4138307</v>
      </c>
      <c r="AF26" s="299">
        <v>180720</v>
      </c>
      <c r="AG26" s="299">
        <v>125615</v>
      </c>
      <c r="AH26" s="299">
        <v>55105</v>
      </c>
      <c r="AI26" s="299">
        <v>0</v>
      </c>
      <c r="AJ26" s="299">
        <v>0</v>
      </c>
      <c r="AK26" s="299">
        <v>0</v>
      </c>
      <c r="AL26" s="299">
        <v>0</v>
      </c>
      <c r="AM26" s="297">
        <v>180720</v>
      </c>
      <c r="AN26" s="397">
        <v>834526</v>
      </c>
      <c r="AO26" s="297">
        <v>207057</v>
      </c>
      <c r="AP26" s="297">
        <v>207057</v>
      </c>
      <c r="AQ26" s="297">
        <v>207057</v>
      </c>
      <c r="AR26" s="297">
        <v>106678</v>
      </c>
      <c r="AS26" s="297">
        <v>106678</v>
      </c>
      <c r="AT26" s="297">
        <v>0</v>
      </c>
      <c r="AU26" s="297">
        <v>834526</v>
      </c>
      <c r="AV26" s="299">
        <v>2479575</v>
      </c>
      <c r="AW26" s="297">
        <v>1235805</v>
      </c>
      <c r="AX26" s="297">
        <v>639817</v>
      </c>
      <c r="AY26" s="297">
        <v>301977</v>
      </c>
      <c r="AZ26" s="297">
        <v>301977</v>
      </c>
      <c r="BA26" s="297">
        <v>0</v>
      </c>
      <c r="BB26" s="297">
        <v>0</v>
      </c>
      <c r="BC26" s="297">
        <v>2479575</v>
      </c>
      <c r="BD26" s="397">
        <v>14344</v>
      </c>
      <c r="BE26" s="297">
        <v>5948</v>
      </c>
      <c r="BF26" s="297">
        <v>4941</v>
      </c>
      <c r="BG26" s="297">
        <v>3455</v>
      </c>
      <c r="BH26" s="297">
        <v>0</v>
      </c>
      <c r="BI26" s="297">
        <v>0</v>
      </c>
      <c r="BJ26" s="297">
        <v>0</v>
      </c>
      <c r="BK26" s="297">
        <v>14344</v>
      </c>
      <c r="BL26" s="299">
        <v>19564</v>
      </c>
      <c r="BM26" s="297">
        <v>4891</v>
      </c>
      <c r="BN26" s="297">
        <v>4891</v>
      </c>
      <c r="BO26" s="297">
        <v>4891</v>
      </c>
      <c r="BP26" s="297">
        <v>4891</v>
      </c>
      <c r="BQ26" s="297">
        <v>0</v>
      </c>
      <c r="BR26" s="297">
        <v>0</v>
      </c>
      <c r="BS26" s="297">
        <v>19564</v>
      </c>
      <c r="BT26" s="397">
        <v>60238</v>
      </c>
      <c r="BU26" s="297">
        <v>12379</v>
      </c>
      <c r="BV26" s="297">
        <v>12379</v>
      </c>
      <c r="BW26" s="297">
        <v>12379</v>
      </c>
      <c r="BX26" s="297">
        <v>12379</v>
      </c>
      <c r="BY26" s="297">
        <v>10720</v>
      </c>
      <c r="BZ26" s="297">
        <v>0</v>
      </c>
      <c r="CA26" s="297">
        <v>60238</v>
      </c>
      <c r="CB26" s="299">
        <v>189927.20542779</v>
      </c>
      <c r="CC26" s="297">
        <v>168241</v>
      </c>
      <c r="CD26" s="297">
        <v>13070</v>
      </c>
      <c r="CE26" s="297">
        <v>8617</v>
      </c>
      <c r="CF26" s="297">
        <v>0</v>
      </c>
      <c r="CG26" s="297">
        <v>0</v>
      </c>
      <c r="CH26" s="297">
        <v>0</v>
      </c>
      <c r="CI26" s="297">
        <v>189927.20542779</v>
      </c>
    </row>
    <row r="27" spans="1:87">
      <c r="A27" s="295">
        <v>12100</v>
      </c>
      <c r="B27" s="296" t="s">
        <v>384</v>
      </c>
      <c r="C27" s="299">
        <v>-828421</v>
      </c>
      <c r="D27" s="297">
        <v>-228892</v>
      </c>
      <c r="E27" s="297">
        <v>206089</v>
      </c>
      <c r="F27" s="297">
        <v>106300</v>
      </c>
      <c r="G27" s="297">
        <v>203445</v>
      </c>
      <c r="H27" s="297">
        <v>0</v>
      </c>
      <c r="I27" s="297">
        <v>-541479</v>
      </c>
      <c r="J27" s="356">
        <v>8239652</v>
      </c>
      <c r="K27" s="357">
        <v>9800946</v>
      </c>
      <c r="L27" s="357">
        <v>6975179</v>
      </c>
      <c r="M27" s="357">
        <v>6672728</v>
      </c>
      <c r="N27" s="357">
        <v>10318320</v>
      </c>
      <c r="O27" s="356">
        <v>812789</v>
      </c>
      <c r="P27" s="357">
        <v>319992.46000000002</v>
      </c>
      <c r="Q27" s="357">
        <v>492796.54</v>
      </c>
      <c r="R27" s="398">
        <v>6.6799999999999998E-2</v>
      </c>
      <c r="S27" s="399">
        <v>2.665209E-4</v>
      </c>
      <c r="T27" s="400">
        <v>8239652</v>
      </c>
      <c r="U27" s="400">
        <v>4790306.2874251502</v>
      </c>
      <c r="V27" s="401">
        <v>1.7200678840995189</v>
      </c>
      <c r="W27" s="401">
        <v>7.7152503694909322E-2</v>
      </c>
      <c r="X27" s="397">
        <v>1215467</v>
      </c>
      <c r="Y27" s="297">
        <v>287132</v>
      </c>
      <c r="Z27" s="297">
        <v>280864</v>
      </c>
      <c r="AA27" s="297">
        <v>280864</v>
      </c>
      <c r="AB27" s="297">
        <v>257969</v>
      </c>
      <c r="AC27" s="297">
        <v>108638</v>
      </c>
      <c r="AD27" s="297">
        <v>0</v>
      </c>
      <c r="AE27" s="297">
        <v>1215467</v>
      </c>
      <c r="AF27" s="299">
        <v>319516</v>
      </c>
      <c r="AG27" s="299">
        <v>159758</v>
      </c>
      <c r="AH27" s="299">
        <v>159758</v>
      </c>
      <c r="AI27" s="299">
        <v>0</v>
      </c>
      <c r="AJ27" s="299">
        <v>0</v>
      </c>
      <c r="AK27" s="299">
        <v>0</v>
      </c>
      <c r="AL27" s="299">
        <v>0</v>
      </c>
      <c r="AM27" s="297">
        <v>319516</v>
      </c>
      <c r="AN27" s="397">
        <v>673933</v>
      </c>
      <c r="AO27" s="297">
        <v>167211</v>
      </c>
      <c r="AP27" s="297">
        <v>167211</v>
      </c>
      <c r="AQ27" s="297">
        <v>167211</v>
      </c>
      <c r="AR27" s="297">
        <v>86149</v>
      </c>
      <c r="AS27" s="297">
        <v>86149</v>
      </c>
      <c r="AT27" s="297">
        <v>0</v>
      </c>
      <c r="AU27" s="297">
        <v>673933</v>
      </c>
      <c r="AV27" s="299">
        <v>2002414</v>
      </c>
      <c r="AW27" s="297">
        <v>997991</v>
      </c>
      <c r="AX27" s="297">
        <v>516693</v>
      </c>
      <c r="AY27" s="297">
        <v>243865</v>
      </c>
      <c r="AZ27" s="297">
        <v>243865</v>
      </c>
      <c r="BA27" s="297">
        <v>0</v>
      </c>
      <c r="BB27" s="297">
        <v>0</v>
      </c>
      <c r="BC27" s="297">
        <v>2002414</v>
      </c>
      <c r="BD27" s="397">
        <v>11583</v>
      </c>
      <c r="BE27" s="297">
        <v>4803</v>
      </c>
      <c r="BF27" s="297">
        <v>3990</v>
      </c>
      <c r="BG27" s="297">
        <v>2790</v>
      </c>
      <c r="BH27" s="297">
        <v>0</v>
      </c>
      <c r="BI27" s="297">
        <v>0</v>
      </c>
      <c r="BJ27" s="297">
        <v>0</v>
      </c>
      <c r="BK27" s="297">
        <v>11583</v>
      </c>
      <c r="BL27" s="299">
        <v>15800</v>
      </c>
      <c r="BM27" s="297">
        <v>3950</v>
      </c>
      <c r="BN27" s="297">
        <v>3950</v>
      </c>
      <c r="BO27" s="297">
        <v>3950</v>
      </c>
      <c r="BP27" s="297">
        <v>3950</v>
      </c>
      <c r="BQ27" s="297">
        <v>0</v>
      </c>
      <c r="BR27" s="297">
        <v>0</v>
      </c>
      <c r="BS27" s="297">
        <v>15800</v>
      </c>
      <c r="BT27" s="397">
        <v>48646</v>
      </c>
      <c r="BU27" s="297">
        <v>9997</v>
      </c>
      <c r="BV27" s="297">
        <v>9997</v>
      </c>
      <c r="BW27" s="297">
        <v>9997</v>
      </c>
      <c r="BX27" s="297">
        <v>9997</v>
      </c>
      <c r="BY27" s="297">
        <v>8657</v>
      </c>
      <c r="BZ27" s="297">
        <v>0</v>
      </c>
      <c r="CA27" s="297">
        <v>48646</v>
      </c>
      <c r="CB27" s="299">
        <v>153378.27374678999</v>
      </c>
      <c r="CC27" s="297">
        <v>135865</v>
      </c>
      <c r="CD27" s="297">
        <v>10554</v>
      </c>
      <c r="CE27" s="297">
        <v>6959</v>
      </c>
      <c r="CF27" s="297">
        <v>0</v>
      </c>
      <c r="CG27" s="297">
        <v>0</v>
      </c>
      <c r="CH27" s="297">
        <v>0</v>
      </c>
      <c r="CI27" s="297">
        <v>153378.27374678999</v>
      </c>
    </row>
    <row r="28" spans="1:87">
      <c r="A28" s="295">
        <v>12150</v>
      </c>
      <c r="B28" s="296" t="s">
        <v>385</v>
      </c>
      <c r="C28" s="299">
        <v>-143283</v>
      </c>
      <c r="D28" s="297">
        <v>-64914</v>
      </c>
      <c r="E28" s="297">
        <v>-41369</v>
      </c>
      <c r="F28" s="297">
        <v>-69618</v>
      </c>
      <c r="G28" s="297">
        <v>-1850</v>
      </c>
      <c r="H28" s="297">
        <v>0</v>
      </c>
      <c r="I28" s="297">
        <v>-321034</v>
      </c>
      <c r="J28" s="356">
        <v>1049958</v>
      </c>
      <c r="K28" s="357">
        <v>1248910</v>
      </c>
      <c r="L28" s="357">
        <v>888830</v>
      </c>
      <c r="M28" s="357">
        <v>850289</v>
      </c>
      <c r="N28" s="357">
        <v>1314838</v>
      </c>
      <c r="O28" s="356">
        <v>103572</v>
      </c>
      <c r="P28" s="357">
        <v>40229.32</v>
      </c>
      <c r="Q28" s="357">
        <v>63342.68</v>
      </c>
      <c r="R28" s="398">
        <v>6.6799999999999998E-2</v>
      </c>
      <c r="S28" s="399">
        <v>3.3962099999999998E-5</v>
      </c>
      <c r="T28" s="400">
        <v>1049958</v>
      </c>
      <c r="U28" s="400">
        <v>602235.32934131741</v>
      </c>
      <c r="V28" s="401">
        <v>1.7434347485863544</v>
      </c>
      <c r="W28" s="401">
        <v>7.7152503694909322E-2</v>
      </c>
      <c r="X28" s="397">
        <v>78402</v>
      </c>
      <c r="Y28" s="297">
        <v>29976</v>
      </c>
      <c r="Z28" s="297">
        <v>29976</v>
      </c>
      <c r="AA28" s="297">
        <v>18450</v>
      </c>
      <c r="AB28" s="297">
        <v>0</v>
      </c>
      <c r="AC28" s="297">
        <v>0</v>
      </c>
      <c r="AD28" s="297">
        <v>0</v>
      </c>
      <c r="AE28" s="297">
        <v>78402</v>
      </c>
      <c r="AF28" s="299">
        <v>216268</v>
      </c>
      <c r="AG28" s="299">
        <v>51464</v>
      </c>
      <c r="AH28" s="299">
        <v>50291</v>
      </c>
      <c r="AI28" s="299">
        <v>50291</v>
      </c>
      <c r="AJ28" s="299">
        <v>50291</v>
      </c>
      <c r="AK28" s="299">
        <v>13931</v>
      </c>
      <c r="AL28" s="299">
        <v>0</v>
      </c>
      <c r="AM28" s="297">
        <v>216268</v>
      </c>
      <c r="AN28" s="397">
        <v>85878</v>
      </c>
      <c r="AO28" s="297">
        <v>21307</v>
      </c>
      <c r="AP28" s="297">
        <v>21307</v>
      </c>
      <c r="AQ28" s="297">
        <v>21307</v>
      </c>
      <c r="AR28" s="297">
        <v>10978</v>
      </c>
      <c r="AS28" s="297">
        <v>10978</v>
      </c>
      <c r="AT28" s="297">
        <v>0</v>
      </c>
      <c r="AU28" s="297">
        <v>85878</v>
      </c>
      <c r="AV28" s="299">
        <v>255163</v>
      </c>
      <c r="AW28" s="297">
        <v>127172</v>
      </c>
      <c r="AX28" s="297">
        <v>65841</v>
      </c>
      <c r="AY28" s="297">
        <v>31075</v>
      </c>
      <c r="AZ28" s="297">
        <v>31075</v>
      </c>
      <c r="BA28" s="297">
        <v>0</v>
      </c>
      <c r="BB28" s="297">
        <v>0</v>
      </c>
      <c r="BC28" s="297">
        <v>255163</v>
      </c>
      <c r="BD28" s="397">
        <v>1476</v>
      </c>
      <c r="BE28" s="297">
        <v>612</v>
      </c>
      <c r="BF28" s="297">
        <v>508</v>
      </c>
      <c r="BG28" s="297">
        <v>356</v>
      </c>
      <c r="BH28" s="297">
        <v>0</v>
      </c>
      <c r="BI28" s="297">
        <v>0</v>
      </c>
      <c r="BJ28" s="297">
        <v>0</v>
      </c>
      <c r="BK28" s="297">
        <v>1476</v>
      </c>
      <c r="BL28" s="299">
        <v>2012</v>
      </c>
      <c r="BM28" s="297">
        <v>503</v>
      </c>
      <c r="BN28" s="297">
        <v>503</v>
      </c>
      <c r="BO28" s="297">
        <v>503</v>
      </c>
      <c r="BP28" s="297">
        <v>503</v>
      </c>
      <c r="BQ28" s="297">
        <v>0</v>
      </c>
      <c r="BR28" s="297">
        <v>0</v>
      </c>
      <c r="BS28" s="297">
        <v>2012</v>
      </c>
      <c r="BT28" s="397">
        <v>6199</v>
      </c>
      <c r="BU28" s="297">
        <v>1274</v>
      </c>
      <c r="BV28" s="297">
        <v>1274</v>
      </c>
      <c r="BW28" s="297">
        <v>1274</v>
      </c>
      <c r="BX28" s="297">
        <v>1274</v>
      </c>
      <c r="BY28" s="297">
        <v>1103</v>
      </c>
      <c r="BZ28" s="297">
        <v>0</v>
      </c>
      <c r="CA28" s="297">
        <v>6199</v>
      </c>
      <c r="CB28" s="299">
        <v>19544.614590509998</v>
      </c>
      <c r="CC28" s="297">
        <v>17313</v>
      </c>
      <c r="CD28" s="297">
        <v>1345</v>
      </c>
      <c r="CE28" s="297">
        <v>887</v>
      </c>
      <c r="CF28" s="297">
        <v>0</v>
      </c>
      <c r="CG28" s="297">
        <v>0</v>
      </c>
      <c r="CH28" s="297">
        <v>0</v>
      </c>
      <c r="CI28" s="297">
        <v>19544.614590509998</v>
      </c>
    </row>
    <row r="29" spans="1:87">
      <c r="A29" s="295">
        <v>12160</v>
      </c>
      <c r="B29" s="296" t="s">
        <v>386</v>
      </c>
      <c r="C29" s="299">
        <v>-5170638</v>
      </c>
      <c r="D29" s="297">
        <v>-1311704</v>
      </c>
      <c r="E29" s="297">
        <v>152889</v>
      </c>
      <c r="F29" s="297">
        <v>-21611</v>
      </c>
      <c r="G29" s="297">
        <v>910431</v>
      </c>
      <c r="H29" s="297">
        <v>0</v>
      </c>
      <c r="I29" s="297">
        <v>-5440633</v>
      </c>
      <c r="J29" s="356">
        <v>53766004</v>
      </c>
      <c r="K29" s="357">
        <v>63953880</v>
      </c>
      <c r="L29" s="357">
        <v>45514971</v>
      </c>
      <c r="M29" s="357">
        <v>43541395</v>
      </c>
      <c r="N29" s="357">
        <v>67329888</v>
      </c>
      <c r="O29" s="356">
        <v>5303671</v>
      </c>
      <c r="P29" s="357">
        <v>2372405.79</v>
      </c>
      <c r="Q29" s="357">
        <v>2931265.21</v>
      </c>
      <c r="R29" s="398">
        <v>6.6799999999999998E-2</v>
      </c>
      <c r="S29" s="399">
        <v>1.7391225E-3</v>
      </c>
      <c r="T29" s="400">
        <v>53766004</v>
      </c>
      <c r="U29" s="400">
        <v>35515056.736526951</v>
      </c>
      <c r="V29" s="401">
        <v>1.5138932312250002</v>
      </c>
      <c r="W29" s="401">
        <v>7.7152503694909322E-2</v>
      </c>
      <c r="X29" s="397">
        <v>4920745</v>
      </c>
      <c r="Y29" s="297">
        <v>1393437</v>
      </c>
      <c r="Z29" s="297">
        <v>1299382</v>
      </c>
      <c r="AA29" s="297">
        <v>968068</v>
      </c>
      <c r="AB29" s="297">
        <v>968068</v>
      </c>
      <c r="AC29" s="297">
        <v>291790</v>
      </c>
      <c r="AD29" s="297">
        <v>0</v>
      </c>
      <c r="AE29" s="297">
        <v>4920745</v>
      </c>
      <c r="AF29" s="299">
        <v>981756</v>
      </c>
      <c r="AG29" s="299">
        <v>327252</v>
      </c>
      <c r="AH29" s="299">
        <v>327252</v>
      </c>
      <c r="AI29" s="299">
        <v>327252</v>
      </c>
      <c r="AJ29" s="299">
        <v>0</v>
      </c>
      <c r="AK29" s="299">
        <v>0</v>
      </c>
      <c r="AL29" s="299">
        <v>0</v>
      </c>
      <c r="AM29" s="297">
        <v>981756</v>
      </c>
      <c r="AN29" s="397">
        <v>4397596</v>
      </c>
      <c r="AO29" s="297">
        <v>1091100</v>
      </c>
      <c r="AP29" s="297">
        <v>1091100</v>
      </c>
      <c r="AQ29" s="297">
        <v>1091100</v>
      </c>
      <c r="AR29" s="297">
        <v>562148</v>
      </c>
      <c r="AS29" s="297">
        <v>562148</v>
      </c>
      <c r="AT29" s="297">
        <v>0</v>
      </c>
      <c r="AU29" s="297">
        <v>4397596</v>
      </c>
      <c r="AV29" s="299">
        <v>13066308</v>
      </c>
      <c r="AW29" s="297">
        <v>6512169</v>
      </c>
      <c r="AX29" s="297">
        <v>3371562</v>
      </c>
      <c r="AY29" s="297">
        <v>1591288</v>
      </c>
      <c r="AZ29" s="297">
        <v>1591288</v>
      </c>
      <c r="BA29" s="297">
        <v>0</v>
      </c>
      <c r="BB29" s="297">
        <v>0</v>
      </c>
      <c r="BC29" s="297">
        <v>13066308</v>
      </c>
      <c r="BD29" s="397">
        <v>75588</v>
      </c>
      <c r="BE29" s="297">
        <v>31343</v>
      </c>
      <c r="BF29" s="297">
        <v>26038</v>
      </c>
      <c r="BG29" s="297">
        <v>18207</v>
      </c>
      <c r="BH29" s="297">
        <v>0</v>
      </c>
      <c r="BI29" s="297">
        <v>0</v>
      </c>
      <c r="BJ29" s="297">
        <v>0</v>
      </c>
      <c r="BK29" s="297">
        <v>75588</v>
      </c>
      <c r="BL29" s="299">
        <v>103092</v>
      </c>
      <c r="BM29" s="297">
        <v>25773</v>
      </c>
      <c r="BN29" s="297">
        <v>25773</v>
      </c>
      <c r="BO29" s="297">
        <v>25773</v>
      </c>
      <c r="BP29" s="297">
        <v>25773</v>
      </c>
      <c r="BQ29" s="297">
        <v>0</v>
      </c>
      <c r="BR29" s="297">
        <v>0</v>
      </c>
      <c r="BS29" s="297">
        <v>103092</v>
      </c>
      <c r="BT29" s="397">
        <v>317427</v>
      </c>
      <c r="BU29" s="297">
        <v>65234</v>
      </c>
      <c r="BV29" s="297">
        <v>65234</v>
      </c>
      <c r="BW29" s="297">
        <v>65234</v>
      </c>
      <c r="BX29" s="297">
        <v>65234</v>
      </c>
      <c r="BY29" s="297">
        <v>56492</v>
      </c>
      <c r="BZ29" s="297">
        <v>0</v>
      </c>
      <c r="CA29" s="297">
        <v>317427</v>
      </c>
      <c r="CB29" s="299">
        <v>1000835.60757975</v>
      </c>
      <c r="CC29" s="297">
        <v>886558</v>
      </c>
      <c r="CD29" s="297">
        <v>68871</v>
      </c>
      <c r="CE29" s="297">
        <v>45407</v>
      </c>
      <c r="CF29" s="297">
        <v>0</v>
      </c>
      <c r="CG29" s="297">
        <v>0</v>
      </c>
      <c r="CH29" s="297">
        <v>0</v>
      </c>
      <c r="CI29" s="297">
        <v>1000835.60757975</v>
      </c>
    </row>
    <row r="30" spans="1:87">
      <c r="A30" s="295">
        <v>12220</v>
      </c>
      <c r="B30" s="296" t="s">
        <v>387</v>
      </c>
      <c r="C30" s="299">
        <v>-118363183</v>
      </c>
      <c r="D30" s="297">
        <v>-26278067</v>
      </c>
      <c r="E30" s="297">
        <v>19903207</v>
      </c>
      <c r="F30" s="297">
        <v>4740282</v>
      </c>
      <c r="G30" s="297">
        <v>46191143</v>
      </c>
      <c r="H30" s="297">
        <v>0</v>
      </c>
      <c r="I30" s="297">
        <v>-73806618</v>
      </c>
      <c r="J30" s="356">
        <v>1427472154</v>
      </c>
      <c r="K30" s="357">
        <v>1697957377</v>
      </c>
      <c r="L30" s="357">
        <v>1208409553</v>
      </c>
      <c r="M30" s="357">
        <v>1156011695</v>
      </c>
      <c r="N30" s="357">
        <v>1787589427</v>
      </c>
      <c r="O30" s="356">
        <v>140810972</v>
      </c>
      <c r="P30" s="357">
        <v>61468066.300000004</v>
      </c>
      <c r="Q30" s="357">
        <v>79342905.699999988</v>
      </c>
      <c r="R30" s="398">
        <v>6.6799999999999998E-2</v>
      </c>
      <c r="S30" s="399">
        <v>4.6173208899999998E-2</v>
      </c>
      <c r="T30" s="400">
        <v>1427472154</v>
      </c>
      <c r="U30" s="400">
        <v>920180633.23353302</v>
      </c>
      <c r="V30" s="401">
        <v>1.5512955852850701</v>
      </c>
      <c r="W30" s="401">
        <v>7.7152503694909322E-2</v>
      </c>
      <c r="X30" s="397">
        <v>175219730</v>
      </c>
      <c r="Y30" s="297">
        <v>47222706</v>
      </c>
      <c r="Z30" s="297">
        <v>34357088</v>
      </c>
      <c r="AA30" s="297">
        <v>32857538</v>
      </c>
      <c r="AB30" s="297">
        <v>31015985</v>
      </c>
      <c r="AC30" s="297">
        <v>29766413</v>
      </c>
      <c r="AD30" s="297">
        <v>0</v>
      </c>
      <c r="AE30" s="297">
        <v>175219730</v>
      </c>
      <c r="AF30" s="299">
        <v>0</v>
      </c>
      <c r="AG30" s="299">
        <v>0</v>
      </c>
      <c r="AH30" s="299">
        <v>0</v>
      </c>
      <c r="AI30" s="299">
        <v>0</v>
      </c>
      <c r="AJ30" s="299">
        <v>0</v>
      </c>
      <c r="AK30" s="299">
        <v>0</v>
      </c>
      <c r="AL30" s="299">
        <v>0</v>
      </c>
      <c r="AM30" s="297">
        <v>0</v>
      </c>
      <c r="AN30" s="397">
        <v>116754932</v>
      </c>
      <c r="AO30" s="297">
        <v>28968394</v>
      </c>
      <c r="AP30" s="297">
        <v>28968394</v>
      </c>
      <c r="AQ30" s="297">
        <v>28968394</v>
      </c>
      <c r="AR30" s="297">
        <v>14924874</v>
      </c>
      <c r="AS30" s="297">
        <v>14924874</v>
      </c>
      <c r="AT30" s="297">
        <v>0</v>
      </c>
      <c r="AU30" s="297">
        <v>116754932</v>
      </c>
      <c r="AV30" s="299">
        <v>346906757</v>
      </c>
      <c r="AW30" s="297">
        <v>172896241</v>
      </c>
      <c r="AX30" s="297">
        <v>89514013</v>
      </c>
      <c r="AY30" s="297">
        <v>42248251</v>
      </c>
      <c r="AZ30" s="297">
        <v>42248251</v>
      </c>
      <c r="BA30" s="297">
        <v>0</v>
      </c>
      <c r="BB30" s="297">
        <v>0</v>
      </c>
      <c r="BC30" s="297">
        <v>346906757</v>
      </c>
      <c r="BD30" s="397">
        <v>2006828</v>
      </c>
      <c r="BE30" s="297">
        <v>832145</v>
      </c>
      <c r="BF30" s="297">
        <v>691289</v>
      </c>
      <c r="BG30" s="297">
        <v>483394</v>
      </c>
      <c r="BH30" s="297">
        <v>0</v>
      </c>
      <c r="BI30" s="297">
        <v>0</v>
      </c>
      <c r="BJ30" s="297">
        <v>0</v>
      </c>
      <c r="BK30" s="297">
        <v>2006828</v>
      </c>
      <c r="BL30" s="299">
        <v>2737040</v>
      </c>
      <c r="BM30" s="297">
        <v>684260</v>
      </c>
      <c r="BN30" s="297">
        <v>684260</v>
      </c>
      <c r="BO30" s="297">
        <v>684260</v>
      </c>
      <c r="BP30" s="297">
        <v>684260</v>
      </c>
      <c r="BQ30" s="297">
        <v>0</v>
      </c>
      <c r="BR30" s="297">
        <v>0</v>
      </c>
      <c r="BS30" s="297">
        <v>2737040</v>
      </c>
      <c r="BT30" s="397">
        <v>8427589</v>
      </c>
      <c r="BU30" s="297">
        <v>1731933</v>
      </c>
      <c r="BV30" s="297">
        <v>1731933</v>
      </c>
      <c r="BW30" s="297">
        <v>1731933</v>
      </c>
      <c r="BX30" s="297">
        <v>1731933</v>
      </c>
      <c r="BY30" s="297">
        <v>1499856</v>
      </c>
      <c r="BZ30" s="297">
        <v>0</v>
      </c>
      <c r="CA30" s="297">
        <v>8427589</v>
      </c>
      <c r="CB30" s="299">
        <v>26571901.39471959</v>
      </c>
      <c r="CC30" s="297">
        <v>23537861</v>
      </c>
      <c r="CD30" s="297">
        <v>1828499</v>
      </c>
      <c r="CE30" s="297">
        <v>1205542</v>
      </c>
      <c r="CF30" s="297">
        <v>0</v>
      </c>
      <c r="CG30" s="297">
        <v>0</v>
      </c>
      <c r="CH30" s="297">
        <v>0</v>
      </c>
      <c r="CI30" s="297">
        <v>26571901.39471959</v>
      </c>
    </row>
    <row r="31" spans="1:87">
      <c r="A31" s="295">
        <v>12510</v>
      </c>
      <c r="B31" s="296" t="s">
        <v>388</v>
      </c>
      <c r="C31" s="299">
        <v>-16495817</v>
      </c>
      <c r="D31" s="297">
        <v>-7878426</v>
      </c>
      <c r="E31" s="297">
        <v>780763</v>
      </c>
      <c r="F31" s="297">
        <v>134742</v>
      </c>
      <c r="G31" s="297">
        <v>4557449</v>
      </c>
      <c r="H31" s="297">
        <v>0</v>
      </c>
      <c r="I31" s="297">
        <v>-18901289</v>
      </c>
      <c r="J31" s="356">
        <v>127917061</v>
      </c>
      <c r="K31" s="357">
        <v>152155485</v>
      </c>
      <c r="L31" s="357">
        <v>108286665</v>
      </c>
      <c r="M31" s="357">
        <v>103591246</v>
      </c>
      <c r="N31" s="357">
        <v>160187493</v>
      </c>
      <c r="O31" s="356">
        <v>12618198</v>
      </c>
      <c r="P31" s="357">
        <v>6609825.29</v>
      </c>
      <c r="Q31" s="357">
        <v>6008372.71</v>
      </c>
      <c r="R31" s="398">
        <v>6.6799999999999998E-2</v>
      </c>
      <c r="S31" s="399">
        <v>4.1376227000000003E-3</v>
      </c>
      <c r="T31" s="400">
        <v>127917061</v>
      </c>
      <c r="U31" s="400">
        <v>98949480.389221564</v>
      </c>
      <c r="V31" s="401">
        <v>1.2927512150324929</v>
      </c>
      <c r="W31" s="401">
        <v>7.7152503694909322E-2</v>
      </c>
      <c r="X31" s="397">
        <v>16215408</v>
      </c>
      <c r="Y31" s="297">
        <v>3872952</v>
      </c>
      <c r="Z31" s="297">
        <v>3085614</v>
      </c>
      <c r="AA31" s="297">
        <v>3085614</v>
      </c>
      <c r="AB31" s="297">
        <v>3085614</v>
      </c>
      <c r="AC31" s="297">
        <v>3085614</v>
      </c>
      <c r="AD31" s="297">
        <v>0</v>
      </c>
      <c r="AE31" s="297">
        <v>16215408</v>
      </c>
      <c r="AF31" s="299">
        <v>12801223</v>
      </c>
      <c r="AG31" s="299">
        <v>5530469</v>
      </c>
      <c r="AH31" s="299">
        <v>5530469</v>
      </c>
      <c r="AI31" s="299">
        <v>1144002</v>
      </c>
      <c r="AJ31" s="299">
        <v>596283</v>
      </c>
      <c r="AK31" s="299">
        <v>0</v>
      </c>
      <c r="AL31" s="299">
        <v>0</v>
      </c>
      <c r="AM31" s="297">
        <v>12801223</v>
      </c>
      <c r="AN31" s="397">
        <v>10462514</v>
      </c>
      <c r="AO31" s="297">
        <v>2595884</v>
      </c>
      <c r="AP31" s="297">
        <v>2595884</v>
      </c>
      <c r="AQ31" s="297">
        <v>2595884</v>
      </c>
      <c r="AR31" s="297">
        <v>1337431</v>
      </c>
      <c r="AS31" s="297">
        <v>1337431</v>
      </c>
      <c r="AT31" s="297">
        <v>0</v>
      </c>
      <c r="AU31" s="297">
        <v>10462514</v>
      </c>
      <c r="AV31" s="299">
        <v>31086626</v>
      </c>
      <c r="AW31" s="297">
        <v>15493387</v>
      </c>
      <c r="AX31" s="297">
        <v>8021431</v>
      </c>
      <c r="AY31" s="297">
        <v>3785904</v>
      </c>
      <c r="AZ31" s="297">
        <v>3785904</v>
      </c>
      <c r="BA31" s="297">
        <v>0</v>
      </c>
      <c r="BB31" s="297">
        <v>0</v>
      </c>
      <c r="BC31" s="297">
        <v>31086626</v>
      </c>
      <c r="BD31" s="397">
        <v>179833</v>
      </c>
      <c r="BE31" s="297">
        <v>74569</v>
      </c>
      <c r="BF31" s="297">
        <v>61947</v>
      </c>
      <c r="BG31" s="297">
        <v>43317</v>
      </c>
      <c r="BH31" s="297">
        <v>0</v>
      </c>
      <c r="BI31" s="297">
        <v>0</v>
      </c>
      <c r="BJ31" s="297">
        <v>0</v>
      </c>
      <c r="BK31" s="297">
        <v>179833</v>
      </c>
      <c r="BL31" s="299">
        <v>245268</v>
      </c>
      <c r="BM31" s="297">
        <v>61317</v>
      </c>
      <c r="BN31" s="297">
        <v>61317</v>
      </c>
      <c r="BO31" s="297">
        <v>61317</v>
      </c>
      <c r="BP31" s="297">
        <v>61317</v>
      </c>
      <c r="BQ31" s="297">
        <v>0</v>
      </c>
      <c r="BR31" s="297">
        <v>0</v>
      </c>
      <c r="BS31" s="297">
        <v>245268</v>
      </c>
      <c r="BT31" s="397">
        <v>755204</v>
      </c>
      <c r="BU31" s="297">
        <v>155200</v>
      </c>
      <c r="BV31" s="297">
        <v>155200</v>
      </c>
      <c r="BW31" s="297">
        <v>155200</v>
      </c>
      <c r="BX31" s="297">
        <v>155200</v>
      </c>
      <c r="BY31" s="297">
        <v>134403</v>
      </c>
      <c r="BZ31" s="297">
        <v>0</v>
      </c>
      <c r="CA31" s="297">
        <v>755204</v>
      </c>
      <c r="CB31" s="299">
        <v>2381131.93802637</v>
      </c>
      <c r="CC31" s="297">
        <v>2109249</v>
      </c>
      <c r="CD31" s="297">
        <v>163853</v>
      </c>
      <c r="CE31" s="297">
        <v>108030</v>
      </c>
      <c r="CF31" s="297">
        <v>0</v>
      </c>
      <c r="CG31" s="297">
        <v>0</v>
      </c>
      <c r="CH31" s="297">
        <v>0</v>
      </c>
      <c r="CI31" s="297">
        <v>2381131.93802637</v>
      </c>
    </row>
    <row r="32" spans="1:87">
      <c r="A32" s="295">
        <v>12600</v>
      </c>
      <c r="B32" s="296" t="s">
        <v>389</v>
      </c>
      <c r="C32" s="299">
        <v>-1971205</v>
      </c>
      <c r="D32" s="297">
        <v>1617767</v>
      </c>
      <c r="E32" s="297">
        <v>92104</v>
      </c>
      <c r="F32" s="297">
        <v>-669881</v>
      </c>
      <c r="G32" s="297">
        <v>739721</v>
      </c>
      <c r="H32" s="297">
        <v>0</v>
      </c>
      <c r="I32" s="297">
        <v>-191494</v>
      </c>
      <c r="J32" s="356">
        <v>54283850</v>
      </c>
      <c r="K32" s="357">
        <v>64569850</v>
      </c>
      <c r="L32" s="357">
        <v>45953346</v>
      </c>
      <c r="M32" s="357">
        <v>43960763</v>
      </c>
      <c r="N32" s="357">
        <v>67978374</v>
      </c>
      <c r="O32" s="356">
        <v>5354754</v>
      </c>
      <c r="P32" s="357">
        <v>2522403.2799999998</v>
      </c>
      <c r="Q32" s="357">
        <v>2832350.72</v>
      </c>
      <c r="R32" s="398">
        <v>6.6799999999999998E-2</v>
      </c>
      <c r="S32" s="399">
        <v>1.7558728E-3</v>
      </c>
      <c r="T32" s="400">
        <v>54283850</v>
      </c>
      <c r="U32" s="400">
        <v>37760528.143712573</v>
      </c>
      <c r="V32" s="401">
        <v>1.437581852494261</v>
      </c>
      <c r="W32" s="401">
        <v>7.7152503694909322E-2</v>
      </c>
      <c r="X32" s="397">
        <v>9278469</v>
      </c>
      <c r="Y32" s="297">
        <v>4325688</v>
      </c>
      <c r="Z32" s="297">
        <v>3923598</v>
      </c>
      <c r="AA32" s="297">
        <v>584731</v>
      </c>
      <c r="AB32" s="297">
        <v>329330</v>
      </c>
      <c r="AC32" s="297">
        <v>115122</v>
      </c>
      <c r="AD32" s="297">
        <v>0</v>
      </c>
      <c r="AE32" s="297">
        <v>9278469</v>
      </c>
      <c r="AF32" s="299">
        <v>0</v>
      </c>
      <c r="AG32" s="299">
        <v>0</v>
      </c>
      <c r="AH32" s="299">
        <v>0</v>
      </c>
      <c r="AI32" s="299">
        <v>0</v>
      </c>
      <c r="AJ32" s="299">
        <v>0</v>
      </c>
      <c r="AK32" s="299">
        <v>0</v>
      </c>
      <c r="AL32" s="299">
        <v>0</v>
      </c>
      <c r="AM32" s="297">
        <v>0</v>
      </c>
      <c r="AN32" s="397">
        <v>4439952</v>
      </c>
      <c r="AO32" s="297">
        <v>1101609</v>
      </c>
      <c r="AP32" s="297">
        <v>1101609</v>
      </c>
      <c r="AQ32" s="297">
        <v>1101609</v>
      </c>
      <c r="AR32" s="297">
        <v>567562</v>
      </c>
      <c r="AS32" s="297">
        <v>567562</v>
      </c>
      <c r="AT32" s="297">
        <v>0</v>
      </c>
      <c r="AU32" s="297">
        <v>4439952</v>
      </c>
      <c r="AV32" s="299">
        <v>13192155</v>
      </c>
      <c r="AW32" s="297">
        <v>6574891</v>
      </c>
      <c r="AX32" s="297">
        <v>3404035</v>
      </c>
      <c r="AY32" s="297">
        <v>1606615</v>
      </c>
      <c r="AZ32" s="297">
        <v>1606615</v>
      </c>
      <c r="BA32" s="297">
        <v>0</v>
      </c>
      <c r="BB32" s="297">
        <v>0</v>
      </c>
      <c r="BC32" s="297">
        <v>13192155</v>
      </c>
      <c r="BD32" s="397">
        <v>76315</v>
      </c>
      <c r="BE32" s="297">
        <v>31645</v>
      </c>
      <c r="BF32" s="297">
        <v>26288</v>
      </c>
      <c r="BG32" s="297">
        <v>18382</v>
      </c>
      <c r="BH32" s="297">
        <v>0</v>
      </c>
      <c r="BI32" s="297">
        <v>0</v>
      </c>
      <c r="BJ32" s="297">
        <v>0</v>
      </c>
      <c r="BK32" s="297">
        <v>76315</v>
      </c>
      <c r="BL32" s="299">
        <v>104084</v>
      </c>
      <c r="BM32" s="297">
        <v>26021</v>
      </c>
      <c r="BN32" s="297">
        <v>26021</v>
      </c>
      <c r="BO32" s="297">
        <v>26021</v>
      </c>
      <c r="BP32" s="297">
        <v>26021</v>
      </c>
      <c r="BQ32" s="297">
        <v>0</v>
      </c>
      <c r="BR32" s="297">
        <v>0</v>
      </c>
      <c r="BS32" s="297">
        <v>104084</v>
      </c>
      <c r="BT32" s="397">
        <v>320484</v>
      </c>
      <c r="BU32" s="297">
        <v>65862</v>
      </c>
      <c r="BV32" s="297">
        <v>65862</v>
      </c>
      <c r="BW32" s="297">
        <v>65862</v>
      </c>
      <c r="BX32" s="297">
        <v>65862</v>
      </c>
      <c r="BY32" s="297">
        <v>57036</v>
      </c>
      <c r="BZ32" s="297">
        <v>0</v>
      </c>
      <c r="CA32" s="297">
        <v>320484</v>
      </c>
      <c r="CB32" s="299">
        <v>1010475.1221496799</v>
      </c>
      <c r="CC32" s="297">
        <v>895097</v>
      </c>
      <c r="CD32" s="297">
        <v>69534</v>
      </c>
      <c r="CE32" s="297">
        <v>45844</v>
      </c>
      <c r="CF32" s="297">
        <v>0</v>
      </c>
      <c r="CG32" s="297">
        <v>0</v>
      </c>
      <c r="CH32" s="297">
        <v>0</v>
      </c>
      <c r="CI32" s="297">
        <v>1010475.1221496799</v>
      </c>
    </row>
    <row r="33" spans="1:87">
      <c r="A33" s="295">
        <v>12700</v>
      </c>
      <c r="B33" s="296" t="s">
        <v>390</v>
      </c>
      <c r="C33" s="299">
        <v>-3187657</v>
      </c>
      <c r="D33" s="297">
        <v>-1095308</v>
      </c>
      <c r="E33" s="297">
        <v>-419417</v>
      </c>
      <c r="F33" s="297">
        <v>-696564</v>
      </c>
      <c r="G33" s="297">
        <v>417763</v>
      </c>
      <c r="H33" s="297">
        <v>0</v>
      </c>
      <c r="I33" s="297">
        <v>-4981183</v>
      </c>
      <c r="J33" s="356">
        <v>29475217</v>
      </c>
      <c r="K33" s="357">
        <v>35060343</v>
      </c>
      <c r="L33" s="357">
        <v>24951894</v>
      </c>
      <c r="M33" s="357">
        <v>23869955</v>
      </c>
      <c r="N33" s="357">
        <v>36911114</v>
      </c>
      <c r="O33" s="356">
        <v>2907541</v>
      </c>
      <c r="P33" s="357">
        <v>1417552.52</v>
      </c>
      <c r="Q33" s="357">
        <v>1489988.48</v>
      </c>
      <c r="R33" s="398">
        <v>6.6799999999999998E-2</v>
      </c>
      <c r="S33" s="399">
        <v>9.5340940000000003E-4</v>
      </c>
      <c r="T33" s="400">
        <v>29475217</v>
      </c>
      <c r="U33" s="400">
        <v>21220846.107784431</v>
      </c>
      <c r="V33" s="401">
        <v>1.3889746360861466</v>
      </c>
      <c r="W33" s="401">
        <v>7.7152503694909322E-2</v>
      </c>
      <c r="X33" s="397">
        <v>1091347</v>
      </c>
      <c r="Y33" s="297">
        <v>464075</v>
      </c>
      <c r="Z33" s="297">
        <v>389344</v>
      </c>
      <c r="AA33" s="297">
        <v>80696</v>
      </c>
      <c r="AB33" s="297">
        <v>78616</v>
      </c>
      <c r="AC33" s="297">
        <v>78616</v>
      </c>
      <c r="AD33" s="297">
        <v>0</v>
      </c>
      <c r="AE33" s="297">
        <v>1091347</v>
      </c>
      <c r="AF33" s="299">
        <v>930500</v>
      </c>
      <c r="AG33" s="299">
        <v>232625</v>
      </c>
      <c r="AH33" s="299">
        <v>232625</v>
      </c>
      <c r="AI33" s="299">
        <v>232625</v>
      </c>
      <c r="AJ33" s="299">
        <v>232625</v>
      </c>
      <c r="AK33" s="299">
        <v>0</v>
      </c>
      <c r="AL33" s="299">
        <v>0</v>
      </c>
      <c r="AM33" s="297">
        <v>930500</v>
      </c>
      <c r="AN33" s="397">
        <v>2410819</v>
      </c>
      <c r="AO33" s="297">
        <v>598155</v>
      </c>
      <c r="AP33" s="297">
        <v>598155</v>
      </c>
      <c r="AQ33" s="297">
        <v>598155</v>
      </c>
      <c r="AR33" s="297">
        <v>308177</v>
      </c>
      <c r="AS33" s="297">
        <v>308177</v>
      </c>
      <c r="AT33" s="297">
        <v>0</v>
      </c>
      <c r="AU33" s="297">
        <v>2410819</v>
      </c>
      <c r="AV33" s="299">
        <v>7163118</v>
      </c>
      <c r="AW33" s="297">
        <v>3570055</v>
      </c>
      <c r="AX33" s="297">
        <v>1848334</v>
      </c>
      <c r="AY33" s="297">
        <v>872365</v>
      </c>
      <c r="AZ33" s="297">
        <v>872365</v>
      </c>
      <c r="BA33" s="297">
        <v>0</v>
      </c>
      <c r="BB33" s="297">
        <v>0</v>
      </c>
      <c r="BC33" s="297">
        <v>7163118</v>
      </c>
      <c r="BD33" s="397">
        <v>41438</v>
      </c>
      <c r="BE33" s="297">
        <v>17183</v>
      </c>
      <c r="BF33" s="297">
        <v>14274</v>
      </c>
      <c r="BG33" s="297">
        <v>9981</v>
      </c>
      <c r="BH33" s="297">
        <v>0</v>
      </c>
      <c r="BI33" s="297">
        <v>0</v>
      </c>
      <c r="BJ33" s="297">
        <v>0</v>
      </c>
      <c r="BK33" s="297">
        <v>41438</v>
      </c>
      <c r="BL33" s="299">
        <v>56516</v>
      </c>
      <c r="BM33" s="297">
        <v>14129</v>
      </c>
      <c r="BN33" s="297">
        <v>14129</v>
      </c>
      <c r="BO33" s="297">
        <v>14129</v>
      </c>
      <c r="BP33" s="297">
        <v>14129</v>
      </c>
      <c r="BQ33" s="297">
        <v>0</v>
      </c>
      <c r="BR33" s="297">
        <v>0</v>
      </c>
      <c r="BS33" s="297">
        <v>56516</v>
      </c>
      <c r="BT33" s="397">
        <v>174017</v>
      </c>
      <c r="BU33" s="297">
        <v>35762</v>
      </c>
      <c r="BV33" s="297">
        <v>35762</v>
      </c>
      <c r="BW33" s="297">
        <v>35762</v>
      </c>
      <c r="BX33" s="297">
        <v>35762</v>
      </c>
      <c r="BY33" s="297">
        <v>30970</v>
      </c>
      <c r="BZ33" s="297">
        <v>0</v>
      </c>
      <c r="CA33" s="297">
        <v>174017</v>
      </c>
      <c r="CB33" s="299">
        <v>548670.99708114006</v>
      </c>
      <c r="CC33" s="297">
        <v>486022</v>
      </c>
      <c r="CD33" s="297">
        <v>37756</v>
      </c>
      <c r="CE33" s="297">
        <v>24893</v>
      </c>
      <c r="CF33" s="297">
        <v>0</v>
      </c>
      <c r="CG33" s="297">
        <v>0</v>
      </c>
      <c r="CH33" s="297">
        <v>0</v>
      </c>
      <c r="CI33" s="297">
        <v>548670.99708114006</v>
      </c>
    </row>
    <row r="34" spans="1:87">
      <c r="A34" s="295">
        <v>13500</v>
      </c>
      <c r="B34" s="296" t="s">
        <v>391</v>
      </c>
      <c r="C34" s="299">
        <v>-10896585</v>
      </c>
      <c r="D34" s="297">
        <v>-4659532</v>
      </c>
      <c r="E34" s="297">
        <v>-497767</v>
      </c>
      <c r="F34" s="297">
        <v>-889719</v>
      </c>
      <c r="G34" s="297">
        <v>2647971</v>
      </c>
      <c r="H34" s="297">
        <v>0</v>
      </c>
      <c r="I34" s="297">
        <v>-14295632</v>
      </c>
      <c r="J34" s="356">
        <v>122532341</v>
      </c>
      <c r="K34" s="357">
        <v>145750438</v>
      </c>
      <c r="L34" s="357">
        <v>103728294</v>
      </c>
      <c r="M34" s="357">
        <v>99230530</v>
      </c>
      <c r="N34" s="357">
        <v>153444336</v>
      </c>
      <c r="O34" s="356">
        <v>12087029</v>
      </c>
      <c r="P34" s="357">
        <v>5228315.1100000003</v>
      </c>
      <c r="Q34" s="357">
        <v>6858713.8899999997</v>
      </c>
      <c r="R34" s="398">
        <v>6.6799999999999998E-2</v>
      </c>
      <c r="S34" s="399">
        <v>3.9634478000000004E-3</v>
      </c>
      <c r="T34" s="400">
        <v>122532341</v>
      </c>
      <c r="U34" s="400">
        <v>78268190.26946108</v>
      </c>
      <c r="V34" s="401">
        <v>1.5655445791980964</v>
      </c>
      <c r="W34" s="401">
        <v>7.7152503694909322E-2</v>
      </c>
      <c r="X34" s="397">
        <v>9472887</v>
      </c>
      <c r="Y34" s="297">
        <v>4137534</v>
      </c>
      <c r="Z34" s="297">
        <v>1365753</v>
      </c>
      <c r="AA34" s="297">
        <v>1365753</v>
      </c>
      <c r="AB34" s="297">
        <v>1365753</v>
      </c>
      <c r="AC34" s="297">
        <v>1238094</v>
      </c>
      <c r="AD34" s="297">
        <v>0</v>
      </c>
      <c r="AE34" s="297">
        <v>9472887</v>
      </c>
      <c r="AF34" s="299">
        <v>2392423</v>
      </c>
      <c r="AG34" s="299">
        <v>820443</v>
      </c>
      <c r="AH34" s="299">
        <v>820443</v>
      </c>
      <c r="AI34" s="299">
        <v>751537</v>
      </c>
      <c r="AJ34" s="299">
        <v>0</v>
      </c>
      <c r="AK34" s="299">
        <v>0</v>
      </c>
      <c r="AL34" s="299">
        <v>0</v>
      </c>
      <c r="AM34" s="297">
        <v>2392423</v>
      </c>
      <c r="AN34" s="397">
        <v>10022090</v>
      </c>
      <c r="AO34" s="297">
        <v>2486609</v>
      </c>
      <c r="AP34" s="297">
        <v>2486609</v>
      </c>
      <c r="AQ34" s="297">
        <v>2486609</v>
      </c>
      <c r="AR34" s="297">
        <v>1281132</v>
      </c>
      <c r="AS34" s="297">
        <v>1281132</v>
      </c>
      <c r="AT34" s="297">
        <v>0</v>
      </c>
      <c r="AU34" s="297">
        <v>10022090</v>
      </c>
      <c r="AV34" s="299">
        <v>29778022</v>
      </c>
      <c r="AW34" s="297">
        <v>14841187</v>
      </c>
      <c r="AX34" s="297">
        <v>7683766</v>
      </c>
      <c r="AY34" s="297">
        <v>3626535</v>
      </c>
      <c r="AZ34" s="297">
        <v>3626535</v>
      </c>
      <c r="BA34" s="297">
        <v>0</v>
      </c>
      <c r="BB34" s="297">
        <v>0</v>
      </c>
      <c r="BC34" s="297">
        <v>29778022</v>
      </c>
      <c r="BD34" s="397">
        <v>172263</v>
      </c>
      <c r="BE34" s="297">
        <v>71430</v>
      </c>
      <c r="BF34" s="297">
        <v>59339</v>
      </c>
      <c r="BG34" s="297">
        <v>41494</v>
      </c>
      <c r="BH34" s="297">
        <v>0</v>
      </c>
      <c r="BI34" s="297">
        <v>0</v>
      </c>
      <c r="BJ34" s="297">
        <v>0</v>
      </c>
      <c r="BK34" s="297">
        <v>172263</v>
      </c>
      <c r="BL34" s="299">
        <v>234944</v>
      </c>
      <c r="BM34" s="297">
        <v>58736</v>
      </c>
      <c r="BN34" s="297">
        <v>58736</v>
      </c>
      <c r="BO34" s="297">
        <v>58736</v>
      </c>
      <c r="BP34" s="297">
        <v>58736</v>
      </c>
      <c r="BQ34" s="297">
        <v>0</v>
      </c>
      <c r="BR34" s="297">
        <v>0</v>
      </c>
      <c r="BS34" s="297">
        <v>234944</v>
      </c>
      <c r="BT34" s="397">
        <v>723413</v>
      </c>
      <c r="BU34" s="297">
        <v>148667</v>
      </c>
      <c r="BV34" s="297">
        <v>148667</v>
      </c>
      <c r="BW34" s="297">
        <v>148667</v>
      </c>
      <c r="BX34" s="297">
        <v>148667</v>
      </c>
      <c r="BY34" s="297">
        <v>128746</v>
      </c>
      <c r="BZ34" s="297">
        <v>0</v>
      </c>
      <c r="CA34" s="297">
        <v>723413</v>
      </c>
      <c r="CB34" s="299">
        <v>2280897.2266321802</v>
      </c>
      <c r="CC34" s="297">
        <v>2020459</v>
      </c>
      <c r="CD34" s="297">
        <v>156956</v>
      </c>
      <c r="CE34" s="297">
        <v>103482</v>
      </c>
      <c r="CF34" s="297">
        <v>0</v>
      </c>
      <c r="CG34" s="297">
        <v>0</v>
      </c>
      <c r="CH34" s="297">
        <v>0</v>
      </c>
      <c r="CI34" s="297">
        <v>2280897.2266321802</v>
      </c>
    </row>
    <row r="35" spans="1:87">
      <c r="A35" s="295">
        <v>13700</v>
      </c>
      <c r="B35" s="296" t="s">
        <v>392</v>
      </c>
      <c r="C35" s="299">
        <v>-1443646</v>
      </c>
      <c r="D35" s="297">
        <v>-367600</v>
      </c>
      <c r="E35" s="297">
        <v>33506</v>
      </c>
      <c r="F35" s="297">
        <v>-30705</v>
      </c>
      <c r="G35" s="297">
        <v>288014</v>
      </c>
      <c r="H35" s="297">
        <v>0</v>
      </c>
      <c r="I35" s="297">
        <v>-1520431</v>
      </c>
      <c r="J35" s="356">
        <v>13426593</v>
      </c>
      <c r="K35" s="357">
        <v>15970737</v>
      </c>
      <c r="L35" s="357">
        <v>11366122</v>
      </c>
      <c r="M35" s="357">
        <v>10873276</v>
      </c>
      <c r="N35" s="357">
        <v>16813803</v>
      </c>
      <c r="O35" s="356">
        <v>1324447</v>
      </c>
      <c r="P35" s="357">
        <v>645814.36</v>
      </c>
      <c r="Q35" s="357">
        <v>678632.64</v>
      </c>
      <c r="R35" s="398">
        <v>6.6799999999999998E-2</v>
      </c>
      <c r="S35" s="399">
        <v>4.3429839999999998E-4</v>
      </c>
      <c r="T35" s="400">
        <v>13426593</v>
      </c>
      <c r="U35" s="400">
        <v>9667879.6407185625</v>
      </c>
      <c r="V35" s="401">
        <v>1.3887836318783622</v>
      </c>
      <c r="W35" s="401">
        <v>7.7152503694909322E-2</v>
      </c>
      <c r="X35" s="397">
        <v>1094029</v>
      </c>
      <c r="Y35" s="297">
        <v>263812</v>
      </c>
      <c r="Z35" s="297">
        <v>263812</v>
      </c>
      <c r="AA35" s="297">
        <v>216440</v>
      </c>
      <c r="AB35" s="297">
        <v>216440</v>
      </c>
      <c r="AC35" s="297">
        <v>133525</v>
      </c>
      <c r="AD35" s="297">
        <v>0</v>
      </c>
      <c r="AE35" s="297">
        <v>1094029</v>
      </c>
      <c r="AF35" s="299">
        <v>272156</v>
      </c>
      <c r="AG35" s="299">
        <v>149982</v>
      </c>
      <c r="AH35" s="299">
        <v>61087</v>
      </c>
      <c r="AI35" s="299">
        <v>61087</v>
      </c>
      <c r="AJ35" s="299">
        <v>0</v>
      </c>
      <c r="AK35" s="299">
        <v>0</v>
      </c>
      <c r="AL35" s="299">
        <v>0</v>
      </c>
      <c r="AM35" s="297">
        <v>272156</v>
      </c>
      <c r="AN35" s="397">
        <v>1098180</v>
      </c>
      <c r="AO35" s="297">
        <v>272472</v>
      </c>
      <c r="AP35" s="297">
        <v>272472</v>
      </c>
      <c r="AQ35" s="297">
        <v>272472</v>
      </c>
      <c r="AR35" s="297">
        <v>140381</v>
      </c>
      <c r="AS35" s="297">
        <v>140381</v>
      </c>
      <c r="AT35" s="297">
        <v>0</v>
      </c>
      <c r="AU35" s="297">
        <v>1098180</v>
      </c>
      <c r="AV35" s="299">
        <v>3262954</v>
      </c>
      <c r="AW35" s="297">
        <v>1626237</v>
      </c>
      <c r="AX35" s="297">
        <v>841956</v>
      </c>
      <c r="AY35" s="297">
        <v>397381</v>
      </c>
      <c r="AZ35" s="297">
        <v>397381</v>
      </c>
      <c r="BA35" s="297">
        <v>0</v>
      </c>
      <c r="BB35" s="297">
        <v>0</v>
      </c>
      <c r="BC35" s="297">
        <v>3262954</v>
      </c>
      <c r="BD35" s="397">
        <v>18876</v>
      </c>
      <c r="BE35" s="297">
        <v>7827</v>
      </c>
      <c r="BF35" s="297">
        <v>6502</v>
      </c>
      <c r="BG35" s="297">
        <v>4547</v>
      </c>
      <c r="BH35" s="297">
        <v>0</v>
      </c>
      <c r="BI35" s="297">
        <v>0</v>
      </c>
      <c r="BJ35" s="297">
        <v>0</v>
      </c>
      <c r="BK35" s="297">
        <v>18876</v>
      </c>
      <c r="BL35" s="299">
        <v>25744</v>
      </c>
      <c r="BM35" s="297">
        <v>6436</v>
      </c>
      <c r="BN35" s="297">
        <v>6436</v>
      </c>
      <c r="BO35" s="297">
        <v>6436</v>
      </c>
      <c r="BP35" s="297">
        <v>6436</v>
      </c>
      <c r="BQ35" s="297">
        <v>0</v>
      </c>
      <c r="BR35" s="297">
        <v>0</v>
      </c>
      <c r="BS35" s="297">
        <v>25744</v>
      </c>
      <c r="BT35" s="397">
        <v>79269</v>
      </c>
      <c r="BU35" s="297">
        <v>16290</v>
      </c>
      <c r="BV35" s="297">
        <v>16290</v>
      </c>
      <c r="BW35" s="297">
        <v>16290</v>
      </c>
      <c r="BX35" s="297">
        <v>16290</v>
      </c>
      <c r="BY35" s="297">
        <v>14107</v>
      </c>
      <c r="BZ35" s="297">
        <v>0</v>
      </c>
      <c r="CA35" s="297">
        <v>79269</v>
      </c>
      <c r="CB35" s="299">
        <v>249931.38955703998</v>
      </c>
      <c r="CC35" s="297">
        <v>221394</v>
      </c>
      <c r="CD35" s="297">
        <v>17199</v>
      </c>
      <c r="CE35" s="297">
        <v>11339</v>
      </c>
      <c r="CF35" s="297">
        <v>0</v>
      </c>
      <c r="CG35" s="297">
        <v>0</v>
      </c>
      <c r="CH35" s="297">
        <v>0</v>
      </c>
      <c r="CI35" s="297">
        <v>249931.38955703998</v>
      </c>
    </row>
    <row r="36" spans="1:87">
      <c r="A36" s="295">
        <v>14300</v>
      </c>
      <c r="B36" s="296" t="s">
        <v>393</v>
      </c>
      <c r="C36" s="299">
        <v>-3832280</v>
      </c>
      <c r="D36" s="297">
        <v>-2284260</v>
      </c>
      <c r="E36" s="297">
        <v>-567988</v>
      </c>
      <c r="F36" s="297">
        <v>-558803</v>
      </c>
      <c r="G36" s="297">
        <v>999831</v>
      </c>
      <c r="H36" s="297">
        <v>0</v>
      </c>
      <c r="I36" s="297">
        <v>-6243500</v>
      </c>
      <c r="J36" s="356">
        <v>42339452</v>
      </c>
      <c r="K36" s="357">
        <v>50362163</v>
      </c>
      <c r="L36" s="357">
        <v>35841959</v>
      </c>
      <c r="M36" s="357">
        <v>34287816</v>
      </c>
      <c r="N36" s="357">
        <v>53020689</v>
      </c>
      <c r="O36" s="356">
        <v>4176515</v>
      </c>
      <c r="P36" s="357">
        <v>1744554.68</v>
      </c>
      <c r="Q36" s="357">
        <v>2431960.3200000003</v>
      </c>
      <c r="R36" s="398">
        <v>6.6799999999999998E-2</v>
      </c>
      <c r="S36" s="399">
        <v>1.3695177E-3</v>
      </c>
      <c r="T36" s="400">
        <v>42339452</v>
      </c>
      <c r="U36" s="400">
        <v>26116088.023952097</v>
      </c>
      <c r="V36" s="401">
        <v>1.6212019181880846</v>
      </c>
      <c r="W36" s="401">
        <v>7.7152503694909322E-2</v>
      </c>
      <c r="X36" s="397">
        <v>4128195</v>
      </c>
      <c r="Y36" s="297">
        <v>2077531</v>
      </c>
      <c r="Z36" s="297">
        <v>512666</v>
      </c>
      <c r="AA36" s="297">
        <v>512666</v>
      </c>
      <c r="AB36" s="297">
        <v>512666</v>
      </c>
      <c r="AC36" s="297">
        <v>512666</v>
      </c>
      <c r="AD36" s="297">
        <v>0</v>
      </c>
      <c r="AE36" s="297">
        <v>4128195</v>
      </c>
      <c r="AF36" s="299">
        <v>2985465</v>
      </c>
      <c r="AG36" s="299">
        <v>998461</v>
      </c>
      <c r="AH36" s="299">
        <v>998461</v>
      </c>
      <c r="AI36" s="299">
        <v>696423</v>
      </c>
      <c r="AJ36" s="299">
        <v>292120</v>
      </c>
      <c r="AK36" s="299">
        <v>0</v>
      </c>
      <c r="AL36" s="299">
        <v>0</v>
      </c>
      <c r="AM36" s="297">
        <v>2985465</v>
      </c>
      <c r="AN36" s="397">
        <v>3463003</v>
      </c>
      <c r="AO36" s="297">
        <v>859215</v>
      </c>
      <c r="AP36" s="297">
        <v>859215</v>
      </c>
      <c r="AQ36" s="297">
        <v>859215</v>
      </c>
      <c r="AR36" s="297">
        <v>442678</v>
      </c>
      <c r="AS36" s="297">
        <v>442678</v>
      </c>
      <c r="AT36" s="297">
        <v>0</v>
      </c>
      <c r="AU36" s="297">
        <v>3463003</v>
      </c>
      <c r="AV36" s="299">
        <v>10289407</v>
      </c>
      <c r="AW36" s="297">
        <v>5128179</v>
      </c>
      <c r="AX36" s="297">
        <v>2655025</v>
      </c>
      <c r="AY36" s="297">
        <v>1253102</v>
      </c>
      <c r="AZ36" s="297">
        <v>1253102</v>
      </c>
      <c r="BA36" s="297">
        <v>0</v>
      </c>
      <c r="BB36" s="297">
        <v>0</v>
      </c>
      <c r="BC36" s="297">
        <v>10289407</v>
      </c>
      <c r="BD36" s="397">
        <v>59524</v>
      </c>
      <c r="BE36" s="297">
        <v>24682</v>
      </c>
      <c r="BF36" s="297">
        <v>20504</v>
      </c>
      <c r="BG36" s="297">
        <v>14338</v>
      </c>
      <c r="BH36" s="297">
        <v>0</v>
      </c>
      <c r="BI36" s="297">
        <v>0</v>
      </c>
      <c r="BJ36" s="297">
        <v>0</v>
      </c>
      <c r="BK36" s="297">
        <v>59524</v>
      </c>
      <c r="BL36" s="299">
        <v>81180</v>
      </c>
      <c r="BM36" s="297">
        <v>20295</v>
      </c>
      <c r="BN36" s="297">
        <v>20295</v>
      </c>
      <c r="BO36" s="297">
        <v>20295</v>
      </c>
      <c r="BP36" s="297">
        <v>20295</v>
      </c>
      <c r="BQ36" s="297">
        <v>0</v>
      </c>
      <c r="BR36" s="297">
        <v>0</v>
      </c>
      <c r="BS36" s="297">
        <v>81180</v>
      </c>
      <c r="BT36" s="397">
        <v>249966</v>
      </c>
      <c r="BU36" s="297">
        <v>51370</v>
      </c>
      <c r="BV36" s="297">
        <v>51370</v>
      </c>
      <c r="BW36" s="297">
        <v>51370</v>
      </c>
      <c r="BX36" s="297">
        <v>51370</v>
      </c>
      <c r="BY36" s="297">
        <v>44486</v>
      </c>
      <c r="BZ36" s="297">
        <v>0</v>
      </c>
      <c r="CA36" s="297">
        <v>249966</v>
      </c>
      <c r="CB36" s="299">
        <v>788134.29150087002</v>
      </c>
      <c r="CC36" s="297">
        <v>698143</v>
      </c>
      <c r="CD36" s="297">
        <v>54234</v>
      </c>
      <c r="CE36" s="297">
        <v>35757</v>
      </c>
      <c r="CF36" s="297">
        <v>0</v>
      </c>
      <c r="CG36" s="297">
        <v>0</v>
      </c>
      <c r="CH36" s="297">
        <v>0</v>
      </c>
      <c r="CI36" s="297">
        <v>788134.29150087002</v>
      </c>
    </row>
    <row r="37" spans="1:87">
      <c r="A37" s="295">
        <v>14300.1</v>
      </c>
      <c r="B37" s="296" t="s">
        <v>394</v>
      </c>
      <c r="C37" s="299">
        <v>-242534</v>
      </c>
      <c r="D37" s="297">
        <v>-122611</v>
      </c>
      <c r="E37" s="297">
        <v>261431</v>
      </c>
      <c r="F37" s="297">
        <v>184476</v>
      </c>
      <c r="G37" s="297">
        <v>3039</v>
      </c>
      <c r="H37" s="297">
        <v>0</v>
      </c>
      <c r="I37" s="297">
        <v>83801</v>
      </c>
      <c r="J37" s="356">
        <v>5760475</v>
      </c>
      <c r="K37" s="357">
        <v>6852001</v>
      </c>
      <c r="L37" s="357">
        <v>4876461</v>
      </c>
      <c r="M37" s="357">
        <v>4665013</v>
      </c>
      <c r="N37" s="357">
        <v>7213705</v>
      </c>
      <c r="O37" s="356">
        <v>568234</v>
      </c>
      <c r="P37" s="357">
        <v>223694.59</v>
      </c>
      <c r="Q37" s="357">
        <v>344539.41000000003</v>
      </c>
      <c r="R37" s="398">
        <v>6.6799999999999998E-2</v>
      </c>
      <c r="S37" s="399">
        <v>1.863291E-4</v>
      </c>
      <c r="T37" s="400">
        <v>5760475</v>
      </c>
      <c r="U37" s="400">
        <v>3348721.4071856285</v>
      </c>
      <c r="V37" s="401">
        <v>1.720201324493364</v>
      </c>
      <c r="W37" s="401">
        <v>7.7152503694909322E-2</v>
      </c>
      <c r="X37" s="397">
        <v>1788199</v>
      </c>
      <c r="Y37" s="297">
        <v>680549</v>
      </c>
      <c r="Z37" s="297">
        <v>376949</v>
      </c>
      <c r="AA37" s="297">
        <v>376949</v>
      </c>
      <c r="AB37" s="297">
        <v>353752</v>
      </c>
      <c r="AC37" s="297">
        <v>0</v>
      </c>
      <c r="AD37" s="297">
        <v>0</v>
      </c>
      <c r="AE37" s="297">
        <v>1788199</v>
      </c>
      <c r="AF37" s="299">
        <v>699468</v>
      </c>
      <c r="AG37" s="299">
        <v>254871</v>
      </c>
      <c r="AH37" s="299">
        <v>254871</v>
      </c>
      <c r="AI37" s="299">
        <v>63242</v>
      </c>
      <c r="AJ37" s="299">
        <v>63242</v>
      </c>
      <c r="AK37" s="299">
        <v>63242</v>
      </c>
      <c r="AL37" s="299">
        <v>0</v>
      </c>
      <c r="AM37" s="297">
        <v>699468</v>
      </c>
      <c r="AN37" s="397">
        <v>471157</v>
      </c>
      <c r="AO37" s="297">
        <v>116900</v>
      </c>
      <c r="AP37" s="297">
        <v>116900</v>
      </c>
      <c r="AQ37" s="297">
        <v>116900</v>
      </c>
      <c r="AR37" s="297">
        <v>60228</v>
      </c>
      <c r="AS37" s="297">
        <v>60228</v>
      </c>
      <c r="AT37" s="297">
        <v>0</v>
      </c>
      <c r="AU37" s="297">
        <v>471157</v>
      </c>
      <c r="AV37" s="299">
        <v>1399921</v>
      </c>
      <c r="AW37" s="297">
        <v>697712</v>
      </c>
      <c r="AX37" s="297">
        <v>361228</v>
      </c>
      <c r="AY37" s="297">
        <v>170490</v>
      </c>
      <c r="AZ37" s="297">
        <v>170490</v>
      </c>
      <c r="BA37" s="297">
        <v>0</v>
      </c>
      <c r="BB37" s="297">
        <v>0</v>
      </c>
      <c r="BC37" s="297">
        <v>1399921</v>
      </c>
      <c r="BD37" s="397">
        <v>8099</v>
      </c>
      <c r="BE37" s="297">
        <v>3358</v>
      </c>
      <c r="BF37" s="297">
        <v>2790</v>
      </c>
      <c r="BG37" s="297">
        <v>1951</v>
      </c>
      <c r="BH37" s="297">
        <v>0</v>
      </c>
      <c r="BI37" s="297">
        <v>0</v>
      </c>
      <c r="BJ37" s="297">
        <v>0</v>
      </c>
      <c r="BK37" s="297">
        <v>8099</v>
      </c>
      <c r="BL37" s="299">
        <v>11044</v>
      </c>
      <c r="BM37" s="297">
        <v>2761</v>
      </c>
      <c r="BN37" s="297">
        <v>2761</v>
      </c>
      <c r="BO37" s="297">
        <v>2761</v>
      </c>
      <c r="BP37" s="297">
        <v>2761</v>
      </c>
      <c r="BQ37" s="297">
        <v>0</v>
      </c>
      <c r="BR37" s="297">
        <v>0</v>
      </c>
      <c r="BS37" s="297">
        <v>11044</v>
      </c>
      <c r="BT37" s="397">
        <v>34009</v>
      </c>
      <c r="BU37" s="297">
        <v>6989</v>
      </c>
      <c r="BV37" s="297">
        <v>6989</v>
      </c>
      <c r="BW37" s="297">
        <v>6989</v>
      </c>
      <c r="BX37" s="297">
        <v>6989</v>
      </c>
      <c r="BY37" s="297">
        <v>6053</v>
      </c>
      <c r="BZ37" s="297">
        <v>0</v>
      </c>
      <c r="CA37" s="297">
        <v>34009</v>
      </c>
      <c r="CB37" s="299">
        <v>107229.24808821001</v>
      </c>
      <c r="CC37" s="297">
        <v>94986</v>
      </c>
      <c r="CD37" s="297">
        <v>7379</v>
      </c>
      <c r="CE37" s="297">
        <v>4865</v>
      </c>
      <c r="CF37" s="297">
        <v>0</v>
      </c>
      <c r="CG37" s="297">
        <v>0</v>
      </c>
      <c r="CH37" s="297">
        <v>0</v>
      </c>
      <c r="CI37" s="297">
        <v>107229.24808821001</v>
      </c>
    </row>
    <row r="38" spans="1:87">
      <c r="A38" s="295">
        <v>18400</v>
      </c>
      <c r="B38" s="296" t="s">
        <v>395</v>
      </c>
      <c r="C38" s="299">
        <v>-16009930</v>
      </c>
      <c r="D38" s="297">
        <v>-6768572</v>
      </c>
      <c r="E38" s="297">
        <v>-1720118</v>
      </c>
      <c r="F38" s="297">
        <v>-2883176</v>
      </c>
      <c r="G38" s="297">
        <v>1660096</v>
      </c>
      <c r="H38" s="297">
        <v>0</v>
      </c>
      <c r="I38" s="297">
        <v>-25721700</v>
      </c>
      <c r="J38" s="356">
        <v>146853481</v>
      </c>
      <c r="K38" s="357">
        <v>174680080</v>
      </c>
      <c r="L38" s="357">
        <v>124317065</v>
      </c>
      <c r="M38" s="357">
        <v>118926552</v>
      </c>
      <c r="N38" s="357">
        <v>183901121</v>
      </c>
      <c r="O38" s="356">
        <v>14486154</v>
      </c>
      <c r="P38" s="357">
        <v>6303580.71</v>
      </c>
      <c r="Q38" s="357">
        <v>8182573.29</v>
      </c>
      <c r="R38" s="398">
        <v>6.6799999999999998E-2</v>
      </c>
      <c r="S38" s="399">
        <v>4.7501427000000004E-3</v>
      </c>
      <c r="T38" s="400">
        <v>146853481</v>
      </c>
      <c r="U38" s="400">
        <v>94364980.688622758</v>
      </c>
      <c r="V38" s="401">
        <v>1.5562285916697653</v>
      </c>
      <c r="W38" s="401">
        <v>7.7152503694909322E-2</v>
      </c>
      <c r="X38" s="397">
        <v>1555616</v>
      </c>
      <c r="Y38" s="297">
        <v>1555616</v>
      </c>
      <c r="Z38" s="297">
        <v>0</v>
      </c>
      <c r="AA38" s="297">
        <v>0</v>
      </c>
      <c r="AB38" s="297">
        <v>0</v>
      </c>
      <c r="AC38" s="297">
        <v>0</v>
      </c>
      <c r="AD38" s="297">
        <v>0</v>
      </c>
      <c r="AE38" s="297">
        <v>1555616</v>
      </c>
      <c r="AF38" s="299">
        <v>1658331</v>
      </c>
      <c r="AG38" s="299">
        <v>530633</v>
      </c>
      <c r="AH38" s="299">
        <v>530633</v>
      </c>
      <c r="AI38" s="299">
        <v>387420</v>
      </c>
      <c r="AJ38" s="299">
        <v>180021</v>
      </c>
      <c r="AK38" s="299">
        <v>29624</v>
      </c>
      <c r="AL38" s="299">
        <v>0</v>
      </c>
      <c r="AM38" s="297">
        <v>1658331</v>
      </c>
      <c r="AN38" s="397">
        <v>12011350</v>
      </c>
      <c r="AO38" s="297">
        <v>2980170</v>
      </c>
      <c r="AP38" s="297">
        <v>2980170</v>
      </c>
      <c r="AQ38" s="297">
        <v>2980170</v>
      </c>
      <c r="AR38" s="297">
        <v>1535420</v>
      </c>
      <c r="AS38" s="297">
        <v>1535420</v>
      </c>
      <c r="AT38" s="297">
        <v>0</v>
      </c>
      <c r="AU38" s="297">
        <v>12011350</v>
      </c>
      <c r="AV38" s="299">
        <v>35688587</v>
      </c>
      <c r="AW38" s="297">
        <v>17786977</v>
      </c>
      <c r="AX38" s="297">
        <v>9208897</v>
      </c>
      <c r="AY38" s="297">
        <v>4346356</v>
      </c>
      <c r="AZ38" s="297">
        <v>4346356</v>
      </c>
      <c r="BA38" s="297">
        <v>0</v>
      </c>
      <c r="BB38" s="297">
        <v>0</v>
      </c>
      <c r="BC38" s="297">
        <v>35688587</v>
      </c>
      <c r="BD38" s="397">
        <v>206455</v>
      </c>
      <c r="BE38" s="297">
        <v>85608</v>
      </c>
      <c r="BF38" s="297">
        <v>71117</v>
      </c>
      <c r="BG38" s="297">
        <v>49730</v>
      </c>
      <c r="BH38" s="297">
        <v>0</v>
      </c>
      <c r="BI38" s="297">
        <v>0</v>
      </c>
      <c r="BJ38" s="297">
        <v>0</v>
      </c>
      <c r="BK38" s="297">
        <v>206455</v>
      </c>
      <c r="BL38" s="299">
        <v>281576</v>
      </c>
      <c r="BM38" s="297">
        <v>70394</v>
      </c>
      <c r="BN38" s="297">
        <v>70394</v>
      </c>
      <c r="BO38" s="297">
        <v>70394</v>
      </c>
      <c r="BP38" s="297">
        <v>70394</v>
      </c>
      <c r="BQ38" s="297">
        <v>0</v>
      </c>
      <c r="BR38" s="297">
        <v>0</v>
      </c>
      <c r="BS38" s="297">
        <v>281576</v>
      </c>
      <c r="BT38" s="397">
        <v>867002</v>
      </c>
      <c r="BU38" s="297">
        <v>178175</v>
      </c>
      <c r="BV38" s="297">
        <v>178175</v>
      </c>
      <c r="BW38" s="297">
        <v>178175</v>
      </c>
      <c r="BX38" s="297">
        <v>178175</v>
      </c>
      <c r="BY38" s="297">
        <v>154300</v>
      </c>
      <c r="BZ38" s="297">
        <v>0</v>
      </c>
      <c r="CA38" s="297">
        <v>867002</v>
      </c>
      <c r="CB38" s="299">
        <v>2733626.8464383702</v>
      </c>
      <c r="CC38" s="297">
        <v>2421495</v>
      </c>
      <c r="CD38" s="297">
        <v>188110</v>
      </c>
      <c r="CE38" s="297">
        <v>124022</v>
      </c>
      <c r="CF38" s="297">
        <v>0</v>
      </c>
      <c r="CG38" s="297">
        <v>0</v>
      </c>
      <c r="CH38" s="297">
        <v>0</v>
      </c>
      <c r="CI38" s="297">
        <v>2733626.8464383702</v>
      </c>
    </row>
    <row r="39" spans="1:87">
      <c r="A39" s="295">
        <v>18600</v>
      </c>
      <c r="B39" s="296" t="s">
        <v>396</v>
      </c>
      <c r="C39" s="299">
        <v>-95433</v>
      </c>
      <c r="D39" s="297">
        <v>-30742</v>
      </c>
      <c r="E39" s="297">
        <v>-10932</v>
      </c>
      <c r="F39" s="297">
        <v>-13537</v>
      </c>
      <c r="G39" s="297">
        <v>7302</v>
      </c>
      <c r="H39" s="297">
        <v>0</v>
      </c>
      <c r="I39" s="297">
        <v>-143342</v>
      </c>
      <c r="J39" s="356">
        <v>380225</v>
      </c>
      <c r="K39" s="357">
        <v>452272</v>
      </c>
      <c r="L39" s="357">
        <v>321875</v>
      </c>
      <c r="M39" s="357">
        <v>307918</v>
      </c>
      <c r="N39" s="357">
        <v>476146</v>
      </c>
      <c r="O39" s="356">
        <v>37507</v>
      </c>
      <c r="P39" s="357">
        <v>19449.689999999999</v>
      </c>
      <c r="Q39" s="357">
        <v>18057.310000000001</v>
      </c>
      <c r="R39" s="398">
        <v>6.6799999999999998E-2</v>
      </c>
      <c r="S39" s="399">
        <v>1.22988E-5</v>
      </c>
      <c r="T39" s="400">
        <v>380225</v>
      </c>
      <c r="U39" s="400">
        <v>291163.02395209577</v>
      </c>
      <c r="V39" s="401">
        <v>1.3058835385036986</v>
      </c>
      <c r="W39" s="401">
        <v>7.7152503694909322E-2</v>
      </c>
      <c r="X39" s="397">
        <v>14635</v>
      </c>
      <c r="Y39" s="297">
        <v>2927</v>
      </c>
      <c r="Z39" s="297">
        <v>2927</v>
      </c>
      <c r="AA39" s="297">
        <v>2927</v>
      </c>
      <c r="AB39" s="297">
        <v>2927</v>
      </c>
      <c r="AC39" s="297">
        <v>2927</v>
      </c>
      <c r="AD39" s="297">
        <v>0</v>
      </c>
      <c r="AE39" s="297">
        <v>14635</v>
      </c>
      <c r="AF39" s="299">
        <v>91645</v>
      </c>
      <c r="AG39" s="299">
        <v>54254</v>
      </c>
      <c r="AH39" s="299">
        <v>17518</v>
      </c>
      <c r="AI39" s="299">
        <v>10408</v>
      </c>
      <c r="AJ39" s="299">
        <v>9465</v>
      </c>
      <c r="AK39" s="299">
        <v>0</v>
      </c>
      <c r="AL39" s="299">
        <v>0</v>
      </c>
      <c r="AM39" s="297">
        <v>91645</v>
      </c>
      <c r="AN39" s="397">
        <v>31099</v>
      </c>
      <c r="AO39" s="297">
        <v>7716</v>
      </c>
      <c r="AP39" s="297">
        <v>7716</v>
      </c>
      <c r="AQ39" s="297">
        <v>7716</v>
      </c>
      <c r="AR39" s="297">
        <v>3975</v>
      </c>
      <c r="AS39" s="297">
        <v>3975</v>
      </c>
      <c r="AT39" s="297">
        <v>0</v>
      </c>
      <c r="AU39" s="297">
        <v>31099</v>
      </c>
      <c r="AV39" s="299">
        <v>92403</v>
      </c>
      <c r="AW39" s="297">
        <v>46053</v>
      </c>
      <c r="AX39" s="297">
        <v>23843</v>
      </c>
      <c r="AY39" s="297">
        <v>11253</v>
      </c>
      <c r="AZ39" s="297">
        <v>11253</v>
      </c>
      <c r="BA39" s="297">
        <v>0</v>
      </c>
      <c r="BB39" s="297">
        <v>0</v>
      </c>
      <c r="BC39" s="297">
        <v>92403</v>
      </c>
      <c r="BD39" s="397">
        <v>535</v>
      </c>
      <c r="BE39" s="297">
        <v>222</v>
      </c>
      <c r="BF39" s="297">
        <v>184</v>
      </c>
      <c r="BG39" s="297">
        <v>129</v>
      </c>
      <c r="BH39" s="297">
        <v>0</v>
      </c>
      <c r="BI39" s="297">
        <v>0</v>
      </c>
      <c r="BJ39" s="297">
        <v>0</v>
      </c>
      <c r="BK39" s="297">
        <v>535</v>
      </c>
      <c r="BL39" s="299">
        <v>728</v>
      </c>
      <c r="BM39" s="297">
        <v>182</v>
      </c>
      <c r="BN39" s="297">
        <v>182</v>
      </c>
      <c r="BO39" s="297">
        <v>182</v>
      </c>
      <c r="BP39" s="297">
        <v>182</v>
      </c>
      <c r="BQ39" s="297">
        <v>0</v>
      </c>
      <c r="BR39" s="297">
        <v>0</v>
      </c>
      <c r="BS39" s="297">
        <v>728</v>
      </c>
      <c r="BT39" s="397">
        <v>2245</v>
      </c>
      <c r="BU39" s="297">
        <v>461</v>
      </c>
      <c r="BV39" s="297">
        <v>461</v>
      </c>
      <c r="BW39" s="297">
        <v>461</v>
      </c>
      <c r="BX39" s="297">
        <v>461</v>
      </c>
      <c r="BY39" s="297">
        <v>400</v>
      </c>
      <c r="BZ39" s="297">
        <v>0</v>
      </c>
      <c r="CA39" s="297">
        <v>2245</v>
      </c>
      <c r="CB39" s="299">
        <v>7077.7515502799997</v>
      </c>
      <c r="CC39" s="297">
        <v>6270</v>
      </c>
      <c r="CD39" s="297">
        <v>487</v>
      </c>
      <c r="CE39" s="297">
        <v>321</v>
      </c>
      <c r="CF39" s="297">
        <v>0</v>
      </c>
      <c r="CG39" s="297">
        <v>0</v>
      </c>
      <c r="CH39" s="297">
        <v>0</v>
      </c>
      <c r="CI39" s="297">
        <v>7077.7515502799997</v>
      </c>
    </row>
    <row r="40" spans="1:87">
      <c r="A40" s="295">
        <v>18640</v>
      </c>
      <c r="B40" s="296" t="s">
        <v>712</v>
      </c>
      <c r="C40" s="299">
        <v>6372</v>
      </c>
      <c r="D40" s="297">
        <v>10200</v>
      </c>
      <c r="E40" s="297">
        <v>5038</v>
      </c>
      <c r="F40" s="297">
        <v>1042</v>
      </c>
      <c r="G40" s="297">
        <v>2883</v>
      </c>
      <c r="H40" s="297">
        <v>0</v>
      </c>
      <c r="I40" s="297">
        <v>25535</v>
      </c>
      <c r="J40" s="356">
        <v>52062</v>
      </c>
      <c r="K40" s="357">
        <v>61927</v>
      </c>
      <c r="L40" s="357">
        <v>44072</v>
      </c>
      <c r="M40" s="357">
        <v>42161</v>
      </c>
      <c r="N40" s="357">
        <v>65196</v>
      </c>
      <c r="O40" s="356">
        <v>5136</v>
      </c>
      <c r="P40" s="357">
        <v>2552.04</v>
      </c>
      <c r="Q40" s="357">
        <v>2583.96</v>
      </c>
      <c r="R40" s="398">
        <v>6.6799999999999998E-2</v>
      </c>
      <c r="S40" s="399">
        <v>1.6840000000000001E-6</v>
      </c>
      <c r="T40" s="400">
        <v>52062</v>
      </c>
      <c r="U40" s="400">
        <v>38204.191616766468</v>
      </c>
      <c r="V40" s="401">
        <v>1.3627300512531151</v>
      </c>
      <c r="W40" s="401">
        <v>7.7152503694909322E-2</v>
      </c>
      <c r="X40" s="397">
        <v>35752</v>
      </c>
      <c r="Y40" s="297">
        <v>12695</v>
      </c>
      <c r="Z40" s="297">
        <v>12695</v>
      </c>
      <c r="AA40" s="297">
        <v>5794</v>
      </c>
      <c r="AB40" s="297">
        <v>2284</v>
      </c>
      <c r="AC40" s="297">
        <v>2284</v>
      </c>
      <c r="AD40" s="297">
        <v>0</v>
      </c>
      <c r="AE40" s="297">
        <v>35752</v>
      </c>
      <c r="AF40" s="299">
        <v>1136</v>
      </c>
      <c r="AG40" s="299">
        <v>284</v>
      </c>
      <c r="AH40" s="299">
        <v>284</v>
      </c>
      <c r="AI40" s="299">
        <v>284</v>
      </c>
      <c r="AJ40" s="299">
        <v>284</v>
      </c>
      <c r="AK40" s="299">
        <v>0</v>
      </c>
      <c r="AL40" s="299">
        <v>0</v>
      </c>
      <c r="AM40" s="297">
        <v>1136</v>
      </c>
      <c r="AN40" s="397">
        <v>4258</v>
      </c>
      <c r="AO40" s="297">
        <v>1057</v>
      </c>
      <c r="AP40" s="297">
        <v>1057</v>
      </c>
      <c r="AQ40" s="297">
        <v>1057</v>
      </c>
      <c r="AR40" s="297">
        <v>544</v>
      </c>
      <c r="AS40" s="297">
        <v>544</v>
      </c>
      <c r="AT40" s="297">
        <v>0</v>
      </c>
      <c r="AU40" s="297">
        <v>4258</v>
      </c>
      <c r="AV40" s="299">
        <v>12652</v>
      </c>
      <c r="AW40" s="297">
        <v>6306</v>
      </c>
      <c r="AX40" s="297">
        <v>3265</v>
      </c>
      <c r="AY40" s="297">
        <v>1541</v>
      </c>
      <c r="AZ40" s="297">
        <v>1541</v>
      </c>
      <c r="BA40" s="297">
        <v>0</v>
      </c>
      <c r="BB40" s="297">
        <v>0</v>
      </c>
      <c r="BC40" s="297">
        <v>12652</v>
      </c>
      <c r="BD40" s="397">
        <v>73</v>
      </c>
      <c r="BE40" s="297">
        <v>30</v>
      </c>
      <c r="BF40" s="297">
        <v>25</v>
      </c>
      <c r="BG40" s="297">
        <v>18</v>
      </c>
      <c r="BH40" s="297">
        <v>0</v>
      </c>
      <c r="BI40" s="297">
        <v>0</v>
      </c>
      <c r="BJ40" s="297">
        <v>0</v>
      </c>
      <c r="BK40" s="297">
        <v>73</v>
      </c>
      <c r="BL40" s="299">
        <v>100</v>
      </c>
      <c r="BM40" s="297">
        <v>25</v>
      </c>
      <c r="BN40" s="297">
        <v>25</v>
      </c>
      <c r="BO40" s="297">
        <v>25</v>
      </c>
      <c r="BP40" s="297">
        <v>25</v>
      </c>
      <c r="BQ40" s="297">
        <v>0</v>
      </c>
      <c r="BR40" s="297">
        <v>0</v>
      </c>
      <c r="BS40" s="297">
        <v>100</v>
      </c>
      <c r="BT40" s="397">
        <v>307</v>
      </c>
      <c r="BU40" s="297">
        <v>63</v>
      </c>
      <c r="BV40" s="297">
        <v>63</v>
      </c>
      <c r="BW40" s="297">
        <v>63</v>
      </c>
      <c r="BX40" s="297">
        <v>63</v>
      </c>
      <c r="BY40" s="297">
        <v>55</v>
      </c>
      <c r="BZ40" s="297">
        <v>0</v>
      </c>
      <c r="CA40" s="297">
        <v>307</v>
      </c>
      <c r="CB40" s="299">
        <v>969.11354040000003</v>
      </c>
      <c r="CC40" s="297">
        <v>858</v>
      </c>
      <c r="CD40" s="297">
        <v>67</v>
      </c>
      <c r="CE40" s="297">
        <v>44</v>
      </c>
      <c r="CF40" s="297">
        <v>0</v>
      </c>
      <c r="CG40" s="297">
        <v>0</v>
      </c>
      <c r="CH40" s="297">
        <v>0</v>
      </c>
      <c r="CI40" s="297">
        <v>969.11354040000003</v>
      </c>
    </row>
    <row r="41" spans="1:87">
      <c r="A41" s="295">
        <v>18690</v>
      </c>
      <c r="B41" s="296" t="s">
        <v>397</v>
      </c>
      <c r="C41" s="299">
        <v>-29536</v>
      </c>
      <c r="D41" s="297">
        <v>0</v>
      </c>
      <c r="E41" s="297">
        <v>0</v>
      </c>
      <c r="F41" s="297">
        <v>0</v>
      </c>
      <c r="G41" s="297">
        <v>0</v>
      </c>
      <c r="H41" s="297">
        <v>0</v>
      </c>
      <c r="I41" s="297">
        <v>-29536</v>
      </c>
      <c r="J41" s="356">
        <v>0</v>
      </c>
      <c r="K41" s="357">
        <v>0</v>
      </c>
      <c r="L41" s="357">
        <v>0</v>
      </c>
      <c r="M41" s="357">
        <v>0</v>
      </c>
      <c r="N41" s="357">
        <v>0</v>
      </c>
      <c r="O41" s="356">
        <v>0</v>
      </c>
      <c r="P41" s="357">
        <v>0</v>
      </c>
      <c r="Q41" s="357">
        <v>0</v>
      </c>
      <c r="R41" s="398" t="e">
        <v>#DIV/0!</v>
      </c>
      <c r="S41" s="399">
        <v>0</v>
      </c>
      <c r="T41" s="400">
        <v>0</v>
      </c>
      <c r="U41" s="400">
        <v>0</v>
      </c>
      <c r="V41" s="401" t="e">
        <v>#DIV/0!</v>
      </c>
      <c r="W41" s="401">
        <v>7.7152503694909322E-2</v>
      </c>
      <c r="X41" s="397">
        <v>0</v>
      </c>
      <c r="Y41" s="297">
        <v>0</v>
      </c>
      <c r="Z41" s="297">
        <v>0</v>
      </c>
      <c r="AA41" s="297">
        <v>0</v>
      </c>
      <c r="AB41" s="297">
        <v>0</v>
      </c>
      <c r="AC41" s="297">
        <v>0</v>
      </c>
      <c r="AD41" s="297">
        <v>0</v>
      </c>
      <c r="AE41" s="297">
        <v>0</v>
      </c>
      <c r="AF41" s="299">
        <v>29536</v>
      </c>
      <c r="AG41" s="299">
        <v>29536</v>
      </c>
      <c r="AH41" s="299">
        <v>0</v>
      </c>
      <c r="AI41" s="299">
        <v>0</v>
      </c>
      <c r="AJ41" s="299">
        <v>0</v>
      </c>
      <c r="AK41" s="299">
        <v>0</v>
      </c>
      <c r="AL41" s="299">
        <v>0</v>
      </c>
      <c r="AM41" s="297">
        <v>29536</v>
      </c>
      <c r="AN41" s="397">
        <v>0</v>
      </c>
      <c r="AO41" s="297">
        <v>0</v>
      </c>
      <c r="AP41" s="297">
        <v>0</v>
      </c>
      <c r="AQ41" s="297">
        <v>0</v>
      </c>
      <c r="AR41" s="297">
        <v>0</v>
      </c>
      <c r="AS41" s="297">
        <v>0</v>
      </c>
      <c r="AT41" s="297">
        <v>0</v>
      </c>
      <c r="AU41" s="297">
        <v>0</v>
      </c>
      <c r="AV41" s="299">
        <v>0</v>
      </c>
      <c r="AW41" s="297">
        <v>0</v>
      </c>
      <c r="AX41" s="297">
        <v>0</v>
      </c>
      <c r="AY41" s="297">
        <v>0</v>
      </c>
      <c r="AZ41" s="297">
        <v>0</v>
      </c>
      <c r="BA41" s="297">
        <v>0</v>
      </c>
      <c r="BB41" s="297">
        <v>0</v>
      </c>
      <c r="BC41" s="297">
        <v>0</v>
      </c>
      <c r="BD41" s="397">
        <v>0</v>
      </c>
      <c r="BE41" s="297">
        <v>0</v>
      </c>
      <c r="BF41" s="297">
        <v>0</v>
      </c>
      <c r="BG41" s="297">
        <v>0</v>
      </c>
      <c r="BH41" s="297">
        <v>0</v>
      </c>
      <c r="BI41" s="297">
        <v>0</v>
      </c>
      <c r="BJ41" s="297">
        <v>0</v>
      </c>
      <c r="BK41" s="297">
        <v>0</v>
      </c>
      <c r="BL41" s="299">
        <v>0</v>
      </c>
      <c r="BM41" s="297">
        <v>0</v>
      </c>
      <c r="BN41" s="297">
        <v>0</v>
      </c>
      <c r="BO41" s="297">
        <v>0</v>
      </c>
      <c r="BP41" s="297">
        <v>0</v>
      </c>
      <c r="BQ41" s="297">
        <v>0</v>
      </c>
      <c r="BR41" s="297">
        <v>0</v>
      </c>
      <c r="BS41" s="297">
        <v>0</v>
      </c>
      <c r="BT41" s="397">
        <v>0</v>
      </c>
      <c r="BU41" s="297">
        <v>0</v>
      </c>
      <c r="BV41" s="297">
        <v>0</v>
      </c>
      <c r="BW41" s="297">
        <v>0</v>
      </c>
      <c r="BX41" s="297">
        <v>0</v>
      </c>
      <c r="BY41" s="297">
        <v>0</v>
      </c>
      <c r="BZ41" s="297">
        <v>0</v>
      </c>
      <c r="CA41" s="297">
        <v>0</v>
      </c>
      <c r="CB41" s="299">
        <v>0</v>
      </c>
      <c r="CC41" s="297">
        <v>0</v>
      </c>
      <c r="CD41" s="297">
        <v>0</v>
      </c>
      <c r="CE41" s="297">
        <v>0</v>
      </c>
      <c r="CF41" s="297">
        <v>0</v>
      </c>
      <c r="CG41" s="297">
        <v>0</v>
      </c>
      <c r="CH41" s="297">
        <v>0</v>
      </c>
      <c r="CI41" s="297">
        <v>0</v>
      </c>
    </row>
    <row r="42" spans="1:87">
      <c r="A42" s="295">
        <v>18740</v>
      </c>
      <c r="B42" s="296" t="s">
        <v>398</v>
      </c>
      <c r="C42" s="299">
        <v>-36634</v>
      </c>
      <c r="D42" s="297">
        <v>-42725</v>
      </c>
      <c r="E42" s="297">
        <v>-42059</v>
      </c>
      <c r="F42" s="297">
        <v>-41736</v>
      </c>
      <c r="G42" s="297">
        <v>1687</v>
      </c>
      <c r="H42" s="297">
        <v>0</v>
      </c>
      <c r="I42" s="297">
        <v>-161467</v>
      </c>
      <c r="J42" s="356">
        <v>0</v>
      </c>
      <c r="K42" s="357">
        <v>0</v>
      </c>
      <c r="L42" s="357">
        <v>0</v>
      </c>
      <c r="M42" s="357">
        <v>0</v>
      </c>
      <c r="N42" s="357">
        <v>0</v>
      </c>
      <c r="O42" s="356">
        <v>0</v>
      </c>
      <c r="P42" s="357">
        <v>10119.68</v>
      </c>
      <c r="Q42" s="357">
        <v>-10119.68</v>
      </c>
      <c r="R42" s="398">
        <v>6.6799999999999998E-2</v>
      </c>
      <c r="S42" s="399">
        <v>0</v>
      </c>
      <c r="T42" s="400">
        <v>0</v>
      </c>
      <c r="U42" s="400">
        <v>151492.21556886227</v>
      </c>
      <c r="V42" s="401">
        <v>0</v>
      </c>
      <c r="W42" s="401">
        <v>7.7152503694909322E-2</v>
      </c>
      <c r="X42" s="397">
        <v>14526</v>
      </c>
      <c r="Y42" s="297">
        <v>7778</v>
      </c>
      <c r="Z42" s="297">
        <v>1687</v>
      </c>
      <c r="AA42" s="297">
        <v>1687</v>
      </c>
      <c r="AB42" s="297">
        <v>1687</v>
      </c>
      <c r="AC42" s="297">
        <v>1687</v>
      </c>
      <c r="AD42" s="297">
        <v>0</v>
      </c>
      <c r="AE42" s="297">
        <v>14526</v>
      </c>
      <c r="AF42" s="299">
        <v>175993</v>
      </c>
      <c r="AG42" s="299">
        <v>44412</v>
      </c>
      <c r="AH42" s="299">
        <v>44412</v>
      </c>
      <c r="AI42" s="299">
        <v>43746</v>
      </c>
      <c r="AJ42" s="299">
        <v>43423</v>
      </c>
      <c r="AK42" s="299">
        <v>0</v>
      </c>
      <c r="AL42" s="299">
        <v>0</v>
      </c>
      <c r="AM42" s="297">
        <v>175993</v>
      </c>
      <c r="AN42" s="397">
        <v>0</v>
      </c>
      <c r="AO42" s="297">
        <v>0</v>
      </c>
      <c r="AP42" s="297">
        <v>0</v>
      </c>
      <c r="AQ42" s="297">
        <v>0</v>
      </c>
      <c r="AR42" s="297">
        <v>0</v>
      </c>
      <c r="AS42" s="297">
        <v>0</v>
      </c>
      <c r="AT42" s="297">
        <v>0</v>
      </c>
      <c r="AU42" s="297">
        <v>0</v>
      </c>
      <c r="AV42" s="299">
        <v>0</v>
      </c>
      <c r="AW42" s="297">
        <v>0</v>
      </c>
      <c r="AX42" s="297">
        <v>0</v>
      </c>
      <c r="AY42" s="297">
        <v>0</v>
      </c>
      <c r="AZ42" s="297">
        <v>0</v>
      </c>
      <c r="BA42" s="297">
        <v>0</v>
      </c>
      <c r="BB42" s="297">
        <v>0</v>
      </c>
      <c r="BC42" s="297">
        <v>0</v>
      </c>
      <c r="BD42" s="397">
        <v>0</v>
      </c>
      <c r="BE42" s="297">
        <v>0</v>
      </c>
      <c r="BF42" s="297">
        <v>0</v>
      </c>
      <c r="BG42" s="297">
        <v>0</v>
      </c>
      <c r="BH42" s="297">
        <v>0</v>
      </c>
      <c r="BI42" s="297">
        <v>0</v>
      </c>
      <c r="BJ42" s="297">
        <v>0</v>
      </c>
      <c r="BK42" s="297">
        <v>0</v>
      </c>
      <c r="BL42" s="299">
        <v>0</v>
      </c>
      <c r="BM42" s="297">
        <v>0</v>
      </c>
      <c r="BN42" s="297">
        <v>0</v>
      </c>
      <c r="BO42" s="297">
        <v>0</v>
      </c>
      <c r="BP42" s="297">
        <v>0</v>
      </c>
      <c r="BQ42" s="297">
        <v>0</v>
      </c>
      <c r="BR42" s="297">
        <v>0</v>
      </c>
      <c r="BS42" s="297">
        <v>0</v>
      </c>
      <c r="BT42" s="397">
        <v>0</v>
      </c>
      <c r="BU42" s="297">
        <v>0</v>
      </c>
      <c r="BV42" s="297">
        <v>0</v>
      </c>
      <c r="BW42" s="297">
        <v>0</v>
      </c>
      <c r="BX42" s="297">
        <v>0</v>
      </c>
      <c r="BY42" s="297">
        <v>0</v>
      </c>
      <c r="BZ42" s="297">
        <v>0</v>
      </c>
      <c r="CA42" s="297">
        <v>0</v>
      </c>
      <c r="CB42" s="299">
        <v>0</v>
      </c>
      <c r="CC42" s="297">
        <v>0</v>
      </c>
      <c r="CD42" s="297">
        <v>0</v>
      </c>
      <c r="CE42" s="297">
        <v>0</v>
      </c>
      <c r="CF42" s="297">
        <v>0</v>
      </c>
      <c r="CG42" s="297">
        <v>0</v>
      </c>
      <c r="CH42" s="297">
        <v>0</v>
      </c>
      <c r="CI42" s="297">
        <v>0</v>
      </c>
    </row>
    <row r="43" spans="1:87">
      <c r="A43" s="295">
        <v>18780</v>
      </c>
      <c r="B43" s="296" t="s">
        <v>399</v>
      </c>
      <c r="C43" s="299">
        <v>-11993</v>
      </c>
      <c r="D43" s="297">
        <v>35742</v>
      </c>
      <c r="E43" s="297">
        <v>16537</v>
      </c>
      <c r="F43" s="297">
        <v>6042</v>
      </c>
      <c r="G43" s="297">
        <v>11099</v>
      </c>
      <c r="H43" s="297">
        <v>0</v>
      </c>
      <c r="I43" s="297">
        <v>57427</v>
      </c>
      <c r="J43" s="356">
        <v>649914</v>
      </c>
      <c r="K43" s="357">
        <v>773063</v>
      </c>
      <c r="L43" s="357">
        <v>550177</v>
      </c>
      <c r="M43" s="357">
        <v>526321</v>
      </c>
      <c r="N43" s="357">
        <v>813872</v>
      </c>
      <c r="O43" s="356">
        <v>64110</v>
      </c>
      <c r="P43" s="357">
        <v>20648.79</v>
      </c>
      <c r="Q43" s="357">
        <v>43461.21</v>
      </c>
      <c r="R43" s="398">
        <v>6.6799999999999998E-2</v>
      </c>
      <c r="S43" s="399">
        <v>2.10222E-5</v>
      </c>
      <c r="T43" s="400">
        <v>649914</v>
      </c>
      <c r="U43" s="400">
        <v>309113.62275449105</v>
      </c>
      <c r="V43" s="401">
        <v>2.1025084375404077</v>
      </c>
      <c r="W43" s="401">
        <v>7.7152503694909322E-2</v>
      </c>
      <c r="X43" s="397">
        <v>170807</v>
      </c>
      <c r="Y43" s="297">
        <v>63397</v>
      </c>
      <c r="Z43" s="297">
        <v>63349</v>
      </c>
      <c r="AA43" s="297">
        <v>22435</v>
      </c>
      <c r="AB43" s="297">
        <v>18005</v>
      </c>
      <c r="AC43" s="297">
        <v>3621</v>
      </c>
      <c r="AD43" s="297">
        <v>0</v>
      </c>
      <c r="AE43" s="297">
        <v>170807</v>
      </c>
      <c r="AF43" s="299">
        <v>0</v>
      </c>
      <c r="AG43" s="299">
        <v>0</v>
      </c>
      <c r="AH43" s="299">
        <v>0</v>
      </c>
      <c r="AI43" s="299">
        <v>0</v>
      </c>
      <c r="AJ43" s="299">
        <v>0</v>
      </c>
      <c r="AK43" s="299">
        <v>0</v>
      </c>
      <c r="AL43" s="299">
        <v>0</v>
      </c>
      <c r="AM43" s="297">
        <v>0</v>
      </c>
      <c r="AN43" s="397">
        <v>53157</v>
      </c>
      <c r="AO43" s="297">
        <v>13189</v>
      </c>
      <c r="AP43" s="297">
        <v>13189</v>
      </c>
      <c r="AQ43" s="297">
        <v>13189</v>
      </c>
      <c r="AR43" s="297">
        <v>6795</v>
      </c>
      <c r="AS43" s="297">
        <v>6795</v>
      </c>
      <c r="AT43" s="297">
        <v>0</v>
      </c>
      <c r="AU43" s="297">
        <v>53157</v>
      </c>
      <c r="AV43" s="299">
        <v>157943</v>
      </c>
      <c r="AW43" s="297">
        <v>78718</v>
      </c>
      <c r="AX43" s="297">
        <v>40755</v>
      </c>
      <c r="AY43" s="297">
        <v>19235</v>
      </c>
      <c r="AZ43" s="297">
        <v>19235</v>
      </c>
      <c r="BA43" s="297">
        <v>0</v>
      </c>
      <c r="BB43" s="297">
        <v>0</v>
      </c>
      <c r="BC43" s="297">
        <v>157943</v>
      </c>
      <c r="BD43" s="397">
        <v>914</v>
      </c>
      <c r="BE43" s="297">
        <v>379</v>
      </c>
      <c r="BF43" s="297">
        <v>315</v>
      </c>
      <c r="BG43" s="297">
        <v>220</v>
      </c>
      <c r="BH43" s="297">
        <v>0</v>
      </c>
      <c r="BI43" s="297">
        <v>0</v>
      </c>
      <c r="BJ43" s="297">
        <v>0</v>
      </c>
      <c r="BK43" s="297">
        <v>914</v>
      </c>
      <c r="BL43" s="299">
        <v>1248</v>
      </c>
      <c r="BM43" s="297">
        <v>312</v>
      </c>
      <c r="BN43" s="297">
        <v>312</v>
      </c>
      <c r="BO43" s="297">
        <v>312</v>
      </c>
      <c r="BP43" s="297">
        <v>312</v>
      </c>
      <c r="BQ43" s="297">
        <v>0</v>
      </c>
      <c r="BR43" s="297">
        <v>0</v>
      </c>
      <c r="BS43" s="297">
        <v>1248</v>
      </c>
      <c r="BT43" s="397">
        <v>3837</v>
      </c>
      <c r="BU43" s="297">
        <v>789</v>
      </c>
      <c r="BV43" s="297">
        <v>789</v>
      </c>
      <c r="BW43" s="297">
        <v>789</v>
      </c>
      <c r="BX43" s="297">
        <v>789</v>
      </c>
      <c r="BY43" s="297">
        <v>683</v>
      </c>
      <c r="BZ43" s="297">
        <v>0</v>
      </c>
      <c r="CA43" s="297">
        <v>3837</v>
      </c>
      <c r="CB43" s="299">
        <v>12097.920824819999</v>
      </c>
      <c r="CC43" s="297">
        <v>10717</v>
      </c>
      <c r="CD43" s="297">
        <v>832</v>
      </c>
      <c r="CE43" s="297">
        <v>549</v>
      </c>
      <c r="CF43" s="297">
        <v>0</v>
      </c>
      <c r="CG43" s="297">
        <v>0</v>
      </c>
      <c r="CH43" s="297">
        <v>0</v>
      </c>
      <c r="CI43" s="297">
        <v>12097.920824819999</v>
      </c>
    </row>
    <row r="44" spans="1:87">
      <c r="A44" s="295">
        <v>19005</v>
      </c>
      <c r="B44" s="296" t="s">
        <v>400</v>
      </c>
      <c r="C44" s="299">
        <v>-2075330</v>
      </c>
      <c r="D44" s="297">
        <v>-780065</v>
      </c>
      <c r="E44" s="297">
        <v>-261061</v>
      </c>
      <c r="F44" s="297">
        <v>-503153</v>
      </c>
      <c r="G44" s="297">
        <v>304638</v>
      </c>
      <c r="H44" s="297">
        <v>0</v>
      </c>
      <c r="I44" s="297">
        <v>-3314971</v>
      </c>
      <c r="J44" s="356">
        <v>20305244</v>
      </c>
      <c r="K44" s="357">
        <v>24152793</v>
      </c>
      <c r="L44" s="357">
        <v>17189163</v>
      </c>
      <c r="M44" s="357">
        <v>16443823</v>
      </c>
      <c r="N44" s="357">
        <v>25427774</v>
      </c>
      <c r="O44" s="356">
        <v>2002982</v>
      </c>
      <c r="P44" s="357">
        <v>1046121.83</v>
      </c>
      <c r="Q44" s="357">
        <v>956860.17</v>
      </c>
      <c r="R44" s="398">
        <v>6.6799999999999998E-2</v>
      </c>
      <c r="S44" s="399">
        <v>6.5679620000000003E-4</v>
      </c>
      <c r="T44" s="400">
        <v>20305244</v>
      </c>
      <c r="U44" s="400">
        <v>15660506.437125748</v>
      </c>
      <c r="V44" s="401">
        <v>1.2965892311032263</v>
      </c>
      <c r="W44" s="401">
        <v>7.7152503694909322E-2</v>
      </c>
      <c r="X44" s="397">
        <v>1028910</v>
      </c>
      <c r="Y44" s="297">
        <v>480460</v>
      </c>
      <c r="Z44" s="297">
        <v>282841</v>
      </c>
      <c r="AA44" s="297">
        <v>123603</v>
      </c>
      <c r="AB44" s="297">
        <v>71003</v>
      </c>
      <c r="AC44" s="297">
        <v>71003</v>
      </c>
      <c r="AD44" s="297">
        <v>0</v>
      </c>
      <c r="AE44" s="297">
        <v>1028910</v>
      </c>
      <c r="AF44" s="299">
        <v>801576</v>
      </c>
      <c r="AG44" s="299">
        <v>200394</v>
      </c>
      <c r="AH44" s="299">
        <v>200394</v>
      </c>
      <c r="AI44" s="299">
        <v>200394</v>
      </c>
      <c r="AJ44" s="299">
        <v>200394</v>
      </c>
      <c r="AK44" s="299">
        <v>0</v>
      </c>
      <c r="AL44" s="299">
        <v>0</v>
      </c>
      <c r="AM44" s="297">
        <v>801576</v>
      </c>
      <c r="AN44" s="397">
        <v>1660794</v>
      </c>
      <c r="AO44" s="297">
        <v>412064</v>
      </c>
      <c r="AP44" s="297">
        <v>412064</v>
      </c>
      <c r="AQ44" s="297">
        <v>412064</v>
      </c>
      <c r="AR44" s="297">
        <v>212301</v>
      </c>
      <c r="AS44" s="297">
        <v>212301</v>
      </c>
      <c r="AT44" s="297">
        <v>0</v>
      </c>
      <c r="AU44" s="297">
        <v>1660794</v>
      </c>
      <c r="AV44" s="299">
        <v>4934616</v>
      </c>
      <c r="AW44" s="297">
        <v>2459383</v>
      </c>
      <c r="AX44" s="297">
        <v>1273303</v>
      </c>
      <c r="AY44" s="297">
        <v>600965</v>
      </c>
      <c r="AZ44" s="297">
        <v>600965</v>
      </c>
      <c r="BA44" s="297">
        <v>0</v>
      </c>
      <c r="BB44" s="297">
        <v>0</v>
      </c>
      <c r="BC44" s="297">
        <v>4934616</v>
      </c>
      <c r="BD44" s="397">
        <v>28546</v>
      </c>
      <c r="BE44" s="297">
        <v>11837</v>
      </c>
      <c r="BF44" s="297">
        <v>9833</v>
      </c>
      <c r="BG44" s="297">
        <v>6876</v>
      </c>
      <c r="BH44" s="297">
        <v>0</v>
      </c>
      <c r="BI44" s="297">
        <v>0</v>
      </c>
      <c r="BJ44" s="297">
        <v>0</v>
      </c>
      <c r="BK44" s="297">
        <v>28546</v>
      </c>
      <c r="BL44" s="299">
        <v>38932</v>
      </c>
      <c r="BM44" s="297">
        <v>9733</v>
      </c>
      <c r="BN44" s="297">
        <v>9733</v>
      </c>
      <c r="BO44" s="297">
        <v>9733</v>
      </c>
      <c r="BP44" s="297">
        <v>9733</v>
      </c>
      <c r="BQ44" s="297">
        <v>0</v>
      </c>
      <c r="BR44" s="297">
        <v>0</v>
      </c>
      <c r="BS44" s="297">
        <v>38932</v>
      </c>
      <c r="BT44" s="397">
        <v>119879</v>
      </c>
      <c r="BU44" s="297">
        <v>24636</v>
      </c>
      <c r="BV44" s="297">
        <v>24636</v>
      </c>
      <c r="BW44" s="297">
        <v>24636</v>
      </c>
      <c r="BX44" s="297">
        <v>24636</v>
      </c>
      <c r="BY44" s="297">
        <v>21335</v>
      </c>
      <c r="BZ44" s="297">
        <v>0</v>
      </c>
      <c r="CA44" s="297">
        <v>119879</v>
      </c>
      <c r="CB44" s="299">
        <v>377975.11324422003</v>
      </c>
      <c r="CC44" s="297">
        <v>334817</v>
      </c>
      <c r="CD44" s="297">
        <v>26010</v>
      </c>
      <c r="CE44" s="297">
        <v>17148</v>
      </c>
      <c r="CF44" s="297">
        <v>0</v>
      </c>
      <c r="CG44" s="297">
        <v>0</v>
      </c>
      <c r="CH44" s="297">
        <v>0</v>
      </c>
      <c r="CI44" s="297">
        <v>377975.11324422003</v>
      </c>
    </row>
    <row r="45" spans="1:87">
      <c r="A45" s="295">
        <v>19100</v>
      </c>
      <c r="B45" s="296" t="s">
        <v>401</v>
      </c>
      <c r="C45" s="299">
        <v>-169747093</v>
      </c>
      <c r="D45" s="297">
        <v>-44891714</v>
      </c>
      <c r="E45" s="297">
        <v>22655804</v>
      </c>
      <c r="F45" s="297">
        <v>-5858242</v>
      </c>
      <c r="G45" s="297">
        <v>58778517</v>
      </c>
      <c r="H45" s="297">
        <v>0</v>
      </c>
      <c r="I45" s="297">
        <v>-139062728</v>
      </c>
      <c r="J45" s="356">
        <v>2082643483</v>
      </c>
      <c r="K45" s="357">
        <v>2477274147</v>
      </c>
      <c r="L45" s="357">
        <v>1763037038</v>
      </c>
      <c r="M45" s="357">
        <v>1686589973</v>
      </c>
      <c r="N45" s="357">
        <v>2608044899</v>
      </c>
      <c r="O45" s="356">
        <v>205439421</v>
      </c>
      <c r="P45" s="357">
        <v>81409883.640000001</v>
      </c>
      <c r="Q45" s="357">
        <v>124029537.36</v>
      </c>
      <c r="R45" s="398">
        <v>6.6799999999999998E-2</v>
      </c>
      <c r="S45" s="399">
        <v>6.7365469999999997E-2</v>
      </c>
      <c r="T45" s="400">
        <v>2082643483</v>
      </c>
      <c r="U45" s="400">
        <v>1218710832.9341319</v>
      </c>
      <c r="V45" s="401">
        <v>1.7088905971122696</v>
      </c>
      <c r="W45" s="401">
        <v>7.7152503694909322E-2</v>
      </c>
      <c r="X45" s="397">
        <v>233611916</v>
      </c>
      <c r="Y45" s="297">
        <v>74176240</v>
      </c>
      <c r="Z45" s="297">
        <v>45911322</v>
      </c>
      <c r="AA45" s="297">
        <v>43893800</v>
      </c>
      <c r="AB45" s="297">
        <v>34815277</v>
      </c>
      <c r="AC45" s="297">
        <v>34815277</v>
      </c>
      <c r="AD45" s="297">
        <v>0</v>
      </c>
      <c r="AE45" s="297">
        <v>233611916</v>
      </c>
      <c r="AF45" s="299">
        <v>9351900</v>
      </c>
      <c r="AG45" s="299">
        <v>2337975</v>
      </c>
      <c r="AH45" s="299">
        <v>2337975</v>
      </c>
      <c r="AI45" s="299">
        <v>2337975</v>
      </c>
      <c r="AJ45" s="299">
        <v>2337975</v>
      </c>
      <c r="AK45" s="299">
        <v>0</v>
      </c>
      <c r="AL45" s="299">
        <v>0</v>
      </c>
      <c r="AM45" s="297">
        <v>9351900</v>
      </c>
      <c r="AN45" s="397">
        <v>170342305</v>
      </c>
      <c r="AO45" s="297">
        <v>42264108</v>
      </c>
      <c r="AP45" s="297">
        <v>42264108</v>
      </c>
      <c r="AQ45" s="297">
        <v>42264108</v>
      </c>
      <c r="AR45" s="297">
        <v>21774990</v>
      </c>
      <c r="AS45" s="297">
        <v>21774990</v>
      </c>
      <c r="AT45" s="297">
        <v>0</v>
      </c>
      <c r="AU45" s="297">
        <v>170342305</v>
      </c>
      <c r="AV45" s="299">
        <v>506127629</v>
      </c>
      <c r="AW45" s="297">
        <v>252250966</v>
      </c>
      <c r="AX45" s="297">
        <v>130598538</v>
      </c>
      <c r="AY45" s="297">
        <v>61639062</v>
      </c>
      <c r="AZ45" s="297">
        <v>61639062</v>
      </c>
      <c r="BA45" s="297">
        <v>0</v>
      </c>
      <c r="BB45" s="297">
        <v>0</v>
      </c>
      <c r="BC45" s="297">
        <v>506127629</v>
      </c>
      <c r="BD45" s="397">
        <v>2927909</v>
      </c>
      <c r="BE45" s="297">
        <v>1214078</v>
      </c>
      <c r="BF45" s="297">
        <v>1008572</v>
      </c>
      <c r="BG45" s="297">
        <v>705259</v>
      </c>
      <c r="BH45" s="297">
        <v>0</v>
      </c>
      <c r="BI45" s="297">
        <v>0</v>
      </c>
      <c r="BJ45" s="297">
        <v>0</v>
      </c>
      <c r="BK45" s="297">
        <v>2927909</v>
      </c>
      <c r="BL45" s="299">
        <v>3993264</v>
      </c>
      <c r="BM45" s="297">
        <v>998316</v>
      </c>
      <c r="BN45" s="297">
        <v>998316</v>
      </c>
      <c r="BO45" s="297">
        <v>998316</v>
      </c>
      <c r="BP45" s="297">
        <v>998316</v>
      </c>
      <c r="BQ45" s="297">
        <v>0</v>
      </c>
      <c r="BR45" s="297">
        <v>0</v>
      </c>
      <c r="BS45" s="297">
        <v>3993264</v>
      </c>
      <c r="BT45" s="397">
        <v>12295625</v>
      </c>
      <c r="BU45" s="297">
        <v>2526844</v>
      </c>
      <c r="BV45" s="297">
        <v>2526844</v>
      </c>
      <c r="BW45" s="297">
        <v>2526844</v>
      </c>
      <c r="BX45" s="297">
        <v>2526844</v>
      </c>
      <c r="BY45" s="297">
        <v>2188249</v>
      </c>
      <c r="BZ45" s="297">
        <v>0</v>
      </c>
      <c r="CA45" s="297">
        <v>12295625</v>
      </c>
      <c r="CB45" s="299">
        <v>38767689.508556999</v>
      </c>
      <c r="CC45" s="297">
        <v>34341106</v>
      </c>
      <c r="CD45" s="297">
        <v>2667731</v>
      </c>
      <c r="CE45" s="297">
        <v>1758853</v>
      </c>
      <c r="CF45" s="297">
        <v>0</v>
      </c>
      <c r="CG45" s="297">
        <v>0</v>
      </c>
      <c r="CH45" s="297">
        <v>0</v>
      </c>
      <c r="CI45" s="297">
        <v>38767689.508556999</v>
      </c>
    </row>
    <row r="46" spans="1:87">
      <c r="A46" s="295">
        <v>20100</v>
      </c>
      <c r="B46" s="296" t="s">
        <v>402</v>
      </c>
      <c r="C46" s="299">
        <v>-39886508</v>
      </c>
      <c r="D46" s="297">
        <v>-8164808</v>
      </c>
      <c r="E46" s="297">
        <v>-620533</v>
      </c>
      <c r="F46" s="297">
        <v>-5927907</v>
      </c>
      <c r="G46" s="297">
        <v>3667116</v>
      </c>
      <c r="H46" s="297">
        <v>0</v>
      </c>
      <c r="I46" s="297">
        <v>-50932640</v>
      </c>
      <c r="J46" s="356">
        <v>320543876</v>
      </c>
      <c r="K46" s="357">
        <v>381282280</v>
      </c>
      <c r="L46" s="357">
        <v>271352601</v>
      </c>
      <c r="M46" s="357">
        <v>259586478</v>
      </c>
      <c r="N46" s="357">
        <v>401409472</v>
      </c>
      <c r="O46" s="356">
        <v>31619597</v>
      </c>
      <c r="P46" s="357">
        <v>12879189.93</v>
      </c>
      <c r="Q46" s="357">
        <v>18740407.07</v>
      </c>
      <c r="R46" s="398">
        <v>6.6799999999999998E-2</v>
      </c>
      <c r="S46" s="399">
        <v>1.0368355900000001E-2</v>
      </c>
      <c r="T46" s="400">
        <v>320543876</v>
      </c>
      <c r="U46" s="400">
        <v>192802244.46107784</v>
      </c>
      <c r="V46" s="401">
        <v>1.6625526165215889</v>
      </c>
      <c r="W46" s="401">
        <v>7.7152503694909322E-2</v>
      </c>
      <c r="X46" s="397">
        <v>13273284</v>
      </c>
      <c r="Y46" s="297">
        <v>5478635</v>
      </c>
      <c r="Z46" s="297">
        <v>5478635</v>
      </c>
      <c r="AA46" s="297">
        <v>2316014</v>
      </c>
      <c r="AB46" s="297">
        <v>0</v>
      </c>
      <c r="AC46" s="297">
        <v>0</v>
      </c>
      <c r="AD46" s="297">
        <v>0</v>
      </c>
      <c r="AE46" s="297">
        <v>13273284</v>
      </c>
      <c r="AF46" s="299">
        <v>8286184</v>
      </c>
      <c r="AG46" s="299">
        <v>8182251</v>
      </c>
      <c r="AH46" s="299">
        <v>27606</v>
      </c>
      <c r="AI46" s="299">
        <v>27606</v>
      </c>
      <c r="AJ46" s="299">
        <v>27606</v>
      </c>
      <c r="AK46" s="299">
        <v>21115</v>
      </c>
      <c r="AL46" s="299">
        <v>0</v>
      </c>
      <c r="AM46" s="297">
        <v>8286184</v>
      </c>
      <c r="AN46" s="397">
        <v>26217729</v>
      </c>
      <c r="AO46" s="297">
        <v>6504954</v>
      </c>
      <c r="AP46" s="297">
        <v>6504954</v>
      </c>
      <c r="AQ46" s="297">
        <v>6504954</v>
      </c>
      <c r="AR46" s="297">
        <v>3351433</v>
      </c>
      <c r="AS46" s="297">
        <v>3351433</v>
      </c>
      <c r="AT46" s="297">
        <v>0</v>
      </c>
      <c r="AU46" s="297">
        <v>26217729</v>
      </c>
      <c r="AV46" s="299">
        <v>77899128</v>
      </c>
      <c r="AW46" s="297">
        <v>38824457</v>
      </c>
      <c r="AX46" s="297">
        <v>20100685</v>
      </c>
      <c r="AY46" s="297">
        <v>9486993</v>
      </c>
      <c r="AZ46" s="297">
        <v>9486993</v>
      </c>
      <c r="BA46" s="297">
        <v>0</v>
      </c>
      <c r="BB46" s="297">
        <v>0</v>
      </c>
      <c r="BC46" s="297">
        <v>77899128</v>
      </c>
      <c r="BD46" s="397">
        <v>450640</v>
      </c>
      <c r="BE46" s="297">
        <v>186861</v>
      </c>
      <c r="BF46" s="297">
        <v>155231</v>
      </c>
      <c r="BG46" s="297">
        <v>108548</v>
      </c>
      <c r="BH46" s="297">
        <v>0</v>
      </c>
      <c r="BI46" s="297">
        <v>0</v>
      </c>
      <c r="BJ46" s="297">
        <v>0</v>
      </c>
      <c r="BK46" s="297">
        <v>450640</v>
      </c>
      <c r="BL46" s="299">
        <v>614612</v>
      </c>
      <c r="BM46" s="297">
        <v>153653</v>
      </c>
      <c r="BN46" s="297">
        <v>153653</v>
      </c>
      <c r="BO46" s="297">
        <v>153653</v>
      </c>
      <c r="BP46" s="297">
        <v>153653</v>
      </c>
      <c r="BQ46" s="297">
        <v>0</v>
      </c>
      <c r="BR46" s="297">
        <v>0</v>
      </c>
      <c r="BS46" s="297">
        <v>614612</v>
      </c>
      <c r="BT46" s="397">
        <v>1892445</v>
      </c>
      <c r="BU46" s="297">
        <v>388912</v>
      </c>
      <c r="BV46" s="297">
        <v>388912</v>
      </c>
      <c r="BW46" s="297">
        <v>388912</v>
      </c>
      <c r="BX46" s="297">
        <v>388912</v>
      </c>
      <c r="BY46" s="297">
        <v>336798</v>
      </c>
      <c r="BZ46" s="297">
        <v>0</v>
      </c>
      <c r="CA46" s="297">
        <v>1892445</v>
      </c>
      <c r="CB46" s="299">
        <v>5966813.5952352909</v>
      </c>
      <c r="CC46" s="297">
        <v>5285509</v>
      </c>
      <c r="CD46" s="297">
        <v>410596</v>
      </c>
      <c r="CE46" s="297">
        <v>270709</v>
      </c>
      <c r="CF46" s="297">
        <v>0</v>
      </c>
      <c r="CG46" s="297">
        <v>0</v>
      </c>
      <c r="CH46" s="297">
        <v>0</v>
      </c>
      <c r="CI46" s="297">
        <v>5966813.5952352909</v>
      </c>
    </row>
    <row r="47" spans="1:87">
      <c r="A47" s="295">
        <v>20200</v>
      </c>
      <c r="B47" s="296" t="s">
        <v>403</v>
      </c>
      <c r="C47" s="299">
        <v>-4392331</v>
      </c>
      <c r="D47" s="297">
        <v>-690864</v>
      </c>
      <c r="E47" s="297">
        <v>107001</v>
      </c>
      <c r="F47" s="297">
        <v>-1041489</v>
      </c>
      <c r="G47" s="297">
        <v>421282</v>
      </c>
      <c r="H47" s="297">
        <v>0</v>
      </c>
      <c r="I47" s="297">
        <v>-5596401</v>
      </c>
      <c r="J47" s="356">
        <v>47018521</v>
      </c>
      <c r="K47" s="357">
        <v>55927848</v>
      </c>
      <c r="L47" s="357">
        <v>39802969</v>
      </c>
      <c r="M47" s="357">
        <v>38077072</v>
      </c>
      <c r="N47" s="357">
        <v>58880176</v>
      </c>
      <c r="O47" s="356">
        <v>4638076</v>
      </c>
      <c r="P47" s="357">
        <v>1956538.4100000001</v>
      </c>
      <c r="Q47" s="357">
        <v>2681537.59</v>
      </c>
      <c r="R47" s="398">
        <v>6.6799999999999998E-2</v>
      </c>
      <c r="S47" s="399">
        <v>1.5208674999999999E-3</v>
      </c>
      <c r="T47" s="400">
        <v>47018521</v>
      </c>
      <c r="U47" s="400">
        <v>29289497.155688625</v>
      </c>
      <c r="V47" s="401">
        <v>1.6053031142894862</v>
      </c>
      <c r="W47" s="401">
        <v>7.7152503694909322E-2</v>
      </c>
      <c r="X47" s="397">
        <v>3674443</v>
      </c>
      <c r="Y47" s="297">
        <v>1482368</v>
      </c>
      <c r="Z47" s="297">
        <v>1482368</v>
      </c>
      <c r="AA47" s="297">
        <v>709707</v>
      </c>
      <c r="AB47" s="297">
        <v>0</v>
      </c>
      <c r="AC47" s="297">
        <v>0</v>
      </c>
      <c r="AD47" s="297">
        <v>0</v>
      </c>
      <c r="AE47" s="297">
        <v>3674443</v>
      </c>
      <c r="AF47" s="299">
        <v>1068337</v>
      </c>
      <c r="AG47" s="299">
        <v>420580</v>
      </c>
      <c r="AH47" s="299">
        <v>176012</v>
      </c>
      <c r="AI47" s="299">
        <v>176012</v>
      </c>
      <c r="AJ47" s="299">
        <v>176012</v>
      </c>
      <c r="AK47" s="299">
        <v>119721</v>
      </c>
      <c r="AL47" s="299">
        <v>0</v>
      </c>
      <c r="AM47" s="297">
        <v>1068337</v>
      </c>
      <c r="AN47" s="397">
        <v>3845710</v>
      </c>
      <c r="AO47" s="297">
        <v>954170</v>
      </c>
      <c r="AP47" s="297">
        <v>954170</v>
      </c>
      <c r="AQ47" s="297">
        <v>954170</v>
      </c>
      <c r="AR47" s="297">
        <v>491600</v>
      </c>
      <c r="AS47" s="297">
        <v>491600</v>
      </c>
      <c r="AT47" s="297">
        <v>0</v>
      </c>
      <c r="AU47" s="297">
        <v>3845710</v>
      </c>
      <c r="AV47" s="299">
        <v>11426523</v>
      </c>
      <c r="AW47" s="297">
        <v>5694910</v>
      </c>
      <c r="AX47" s="297">
        <v>2948440</v>
      </c>
      <c r="AY47" s="297">
        <v>1391586</v>
      </c>
      <c r="AZ47" s="297">
        <v>1391586</v>
      </c>
      <c r="BA47" s="297">
        <v>0</v>
      </c>
      <c r="BB47" s="297">
        <v>0</v>
      </c>
      <c r="BC47" s="297">
        <v>11426523</v>
      </c>
      <c r="BD47" s="397">
        <v>66101</v>
      </c>
      <c r="BE47" s="297">
        <v>27409</v>
      </c>
      <c r="BF47" s="297">
        <v>22770</v>
      </c>
      <c r="BG47" s="297">
        <v>15922</v>
      </c>
      <c r="BH47" s="297">
        <v>0</v>
      </c>
      <c r="BI47" s="297">
        <v>0</v>
      </c>
      <c r="BJ47" s="297">
        <v>0</v>
      </c>
      <c r="BK47" s="297">
        <v>66101</v>
      </c>
      <c r="BL47" s="299">
        <v>90152</v>
      </c>
      <c r="BM47" s="297">
        <v>22538</v>
      </c>
      <c r="BN47" s="297">
        <v>22538</v>
      </c>
      <c r="BO47" s="297">
        <v>22538</v>
      </c>
      <c r="BP47" s="297">
        <v>22538</v>
      </c>
      <c r="BQ47" s="297">
        <v>0</v>
      </c>
      <c r="BR47" s="297">
        <v>0</v>
      </c>
      <c r="BS47" s="297">
        <v>90152</v>
      </c>
      <c r="BT47" s="397">
        <v>277591</v>
      </c>
      <c r="BU47" s="297">
        <v>57047</v>
      </c>
      <c r="BV47" s="297">
        <v>57047</v>
      </c>
      <c r="BW47" s="297">
        <v>57047</v>
      </c>
      <c r="BX47" s="297">
        <v>57047</v>
      </c>
      <c r="BY47" s="297">
        <v>49403</v>
      </c>
      <c r="BZ47" s="297">
        <v>0</v>
      </c>
      <c r="CA47" s="297">
        <v>277591</v>
      </c>
      <c r="CB47" s="299">
        <v>875233.54358924995</v>
      </c>
      <c r="CC47" s="297">
        <v>775297</v>
      </c>
      <c r="CD47" s="297">
        <v>60228</v>
      </c>
      <c r="CE47" s="297">
        <v>39709</v>
      </c>
      <c r="CF47" s="297">
        <v>0</v>
      </c>
      <c r="CG47" s="297">
        <v>0</v>
      </c>
      <c r="CH47" s="297">
        <v>0</v>
      </c>
      <c r="CI47" s="297">
        <v>875233.54358924995</v>
      </c>
    </row>
    <row r="48" spans="1:87">
      <c r="A48" s="295">
        <v>20300</v>
      </c>
      <c r="B48" s="296" t="s">
        <v>404</v>
      </c>
      <c r="C48" s="299">
        <v>-102480535</v>
      </c>
      <c r="D48" s="297">
        <v>-25192947</v>
      </c>
      <c r="E48" s="297">
        <v>-11737826</v>
      </c>
      <c r="F48" s="297">
        <v>-19417353</v>
      </c>
      <c r="G48" s="297">
        <v>2914886</v>
      </c>
      <c r="H48" s="297">
        <v>0</v>
      </c>
      <c r="I48" s="297">
        <v>-155913775</v>
      </c>
      <c r="J48" s="356">
        <v>724638339</v>
      </c>
      <c r="K48" s="357">
        <v>861946770</v>
      </c>
      <c r="L48" s="357">
        <v>613433956</v>
      </c>
      <c r="M48" s="357">
        <v>586834841</v>
      </c>
      <c r="N48" s="357">
        <v>907447357</v>
      </c>
      <c r="O48" s="356">
        <v>71480924</v>
      </c>
      <c r="P48" s="357">
        <v>28016432.169999998</v>
      </c>
      <c r="Q48" s="357">
        <v>43464491.829999998</v>
      </c>
      <c r="R48" s="398">
        <v>6.6799999999999998E-2</v>
      </c>
      <c r="S48" s="399">
        <v>2.3439250500000001E-2</v>
      </c>
      <c r="T48" s="400">
        <v>724638339</v>
      </c>
      <c r="U48" s="400">
        <v>419407667.21556884</v>
      </c>
      <c r="V48" s="401">
        <v>1.7277660749762771</v>
      </c>
      <c r="W48" s="401">
        <v>7.7152503694909322E-2</v>
      </c>
      <c r="X48" s="397">
        <v>24250202</v>
      </c>
      <c r="Y48" s="297">
        <v>11666551</v>
      </c>
      <c r="Z48" s="297">
        <v>11666551</v>
      </c>
      <c r="AA48" s="297">
        <v>917100</v>
      </c>
      <c r="AB48" s="297">
        <v>0</v>
      </c>
      <c r="AC48" s="297">
        <v>0</v>
      </c>
      <c r="AD48" s="297">
        <v>0</v>
      </c>
      <c r="AE48" s="297">
        <v>24250202</v>
      </c>
      <c r="AF48" s="299">
        <v>53748874</v>
      </c>
      <c r="AG48" s="299">
        <v>30089486</v>
      </c>
      <c r="AH48" s="299">
        <v>6078822</v>
      </c>
      <c r="AI48" s="299">
        <v>6078822</v>
      </c>
      <c r="AJ48" s="299">
        <v>6078822</v>
      </c>
      <c r="AK48" s="299">
        <v>5422922</v>
      </c>
      <c r="AL48" s="299">
        <v>0</v>
      </c>
      <c r="AM48" s="297">
        <v>53748874</v>
      </c>
      <c r="AN48" s="397">
        <v>59269177</v>
      </c>
      <c r="AO48" s="297">
        <v>14705442</v>
      </c>
      <c r="AP48" s="297">
        <v>14705442</v>
      </c>
      <c r="AQ48" s="297">
        <v>14705442</v>
      </c>
      <c r="AR48" s="297">
        <v>7576425</v>
      </c>
      <c r="AS48" s="297">
        <v>7576425</v>
      </c>
      <c r="AT48" s="297">
        <v>0</v>
      </c>
      <c r="AU48" s="297">
        <v>59269177</v>
      </c>
      <c r="AV48" s="299">
        <v>176102865</v>
      </c>
      <c r="AW48" s="297">
        <v>87768609</v>
      </c>
      <c r="AX48" s="297">
        <v>45440666</v>
      </c>
      <c r="AY48" s="297">
        <v>21446795</v>
      </c>
      <c r="AZ48" s="297">
        <v>21446795</v>
      </c>
      <c r="BA48" s="297">
        <v>0</v>
      </c>
      <c r="BB48" s="297">
        <v>0</v>
      </c>
      <c r="BC48" s="297">
        <v>176102865</v>
      </c>
      <c r="BD48" s="397">
        <v>1018741</v>
      </c>
      <c r="BE48" s="297">
        <v>422428</v>
      </c>
      <c r="BF48" s="297">
        <v>350924</v>
      </c>
      <c r="BG48" s="297">
        <v>245389</v>
      </c>
      <c r="BH48" s="297">
        <v>0</v>
      </c>
      <c r="BI48" s="297">
        <v>0</v>
      </c>
      <c r="BJ48" s="297">
        <v>0</v>
      </c>
      <c r="BK48" s="297">
        <v>1018741</v>
      </c>
      <c r="BL48" s="299">
        <v>1389424</v>
      </c>
      <c r="BM48" s="297">
        <v>347356</v>
      </c>
      <c r="BN48" s="297">
        <v>347356</v>
      </c>
      <c r="BO48" s="297">
        <v>347356</v>
      </c>
      <c r="BP48" s="297">
        <v>347356</v>
      </c>
      <c r="BQ48" s="297">
        <v>0</v>
      </c>
      <c r="BR48" s="297">
        <v>0</v>
      </c>
      <c r="BS48" s="297">
        <v>1389424</v>
      </c>
      <c r="BT48" s="397">
        <v>4278160</v>
      </c>
      <c r="BU48" s="297">
        <v>879194</v>
      </c>
      <c r="BV48" s="297">
        <v>879194</v>
      </c>
      <c r="BW48" s="297">
        <v>879194</v>
      </c>
      <c r="BX48" s="297">
        <v>879194</v>
      </c>
      <c r="BY48" s="297">
        <v>761383</v>
      </c>
      <c r="BZ48" s="297">
        <v>0</v>
      </c>
      <c r="CA48" s="297">
        <v>4278160</v>
      </c>
      <c r="CB48" s="299">
        <v>13488892.539416552</v>
      </c>
      <c r="CC48" s="297">
        <v>11948700</v>
      </c>
      <c r="CD48" s="297">
        <v>928215</v>
      </c>
      <c r="CE48" s="297">
        <v>611978</v>
      </c>
      <c r="CF48" s="297">
        <v>0</v>
      </c>
      <c r="CG48" s="297">
        <v>0</v>
      </c>
      <c r="CH48" s="297">
        <v>0</v>
      </c>
      <c r="CI48" s="297">
        <v>13488892.539416552</v>
      </c>
    </row>
    <row r="49" spans="1:87">
      <c r="A49" s="295">
        <v>20400</v>
      </c>
      <c r="B49" s="296" t="s">
        <v>405</v>
      </c>
      <c r="C49" s="299">
        <v>-4785092</v>
      </c>
      <c r="D49" s="297">
        <v>-853266</v>
      </c>
      <c r="E49" s="297">
        <v>155123</v>
      </c>
      <c r="F49" s="297">
        <v>-203485</v>
      </c>
      <c r="G49" s="297">
        <v>703357</v>
      </c>
      <c r="H49" s="297">
        <v>0</v>
      </c>
      <c r="I49" s="297">
        <v>-4983363</v>
      </c>
      <c r="J49" s="356">
        <v>36891599</v>
      </c>
      <c r="K49" s="357">
        <v>43882021</v>
      </c>
      <c r="L49" s="357">
        <v>31230144</v>
      </c>
      <c r="M49" s="357">
        <v>29875973</v>
      </c>
      <c r="N49" s="357">
        <v>46198472</v>
      </c>
      <c r="O49" s="356">
        <v>3639120</v>
      </c>
      <c r="P49" s="357">
        <v>1523652.9600000002</v>
      </c>
      <c r="Q49" s="357">
        <v>2115467.04</v>
      </c>
      <c r="R49" s="398">
        <v>6.6799999999999998E-2</v>
      </c>
      <c r="S49" s="399">
        <v>1.1933007E-3</v>
      </c>
      <c r="T49" s="400">
        <v>36891599</v>
      </c>
      <c r="U49" s="400">
        <v>22809176.047904193</v>
      </c>
      <c r="V49" s="401">
        <v>1.6174016510951417</v>
      </c>
      <c r="W49" s="401">
        <v>7.7152503694909322E-2</v>
      </c>
      <c r="X49" s="397">
        <v>2671953</v>
      </c>
      <c r="Y49" s="297">
        <v>713789</v>
      </c>
      <c r="Z49" s="297">
        <v>713789</v>
      </c>
      <c r="AA49" s="297">
        <v>489915</v>
      </c>
      <c r="AB49" s="297">
        <v>475584</v>
      </c>
      <c r="AC49" s="297">
        <v>278876</v>
      </c>
      <c r="AD49" s="297">
        <v>0</v>
      </c>
      <c r="AE49" s="297">
        <v>2671953</v>
      </c>
      <c r="AF49" s="299">
        <v>1219478</v>
      </c>
      <c r="AG49" s="299">
        <v>1219478</v>
      </c>
      <c r="AH49" s="299">
        <v>0</v>
      </c>
      <c r="AI49" s="299">
        <v>0</v>
      </c>
      <c r="AJ49" s="299">
        <v>0</v>
      </c>
      <c r="AK49" s="299">
        <v>0</v>
      </c>
      <c r="AL49" s="299">
        <v>0</v>
      </c>
      <c r="AM49" s="297">
        <v>1219478</v>
      </c>
      <c r="AN49" s="397">
        <v>3017415</v>
      </c>
      <c r="AO49" s="297">
        <v>748659</v>
      </c>
      <c r="AP49" s="297">
        <v>748659</v>
      </c>
      <c r="AQ49" s="297">
        <v>748659</v>
      </c>
      <c r="AR49" s="297">
        <v>385719</v>
      </c>
      <c r="AS49" s="297">
        <v>385719</v>
      </c>
      <c r="AT49" s="297">
        <v>0</v>
      </c>
      <c r="AU49" s="297">
        <v>3017415</v>
      </c>
      <c r="AV49" s="299">
        <v>8965460</v>
      </c>
      <c r="AW49" s="297">
        <v>4468332</v>
      </c>
      <c r="AX49" s="297">
        <v>2313401</v>
      </c>
      <c r="AY49" s="297">
        <v>1091864</v>
      </c>
      <c r="AZ49" s="297">
        <v>1091864</v>
      </c>
      <c r="BA49" s="297">
        <v>0</v>
      </c>
      <c r="BB49" s="297">
        <v>0</v>
      </c>
      <c r="BC49" s="297">
        <v>8965460</v>
      </c>
      <c r="BD49" s="397">
        <v>51865</v>
      </c>
      <c r="BE49" s="297">
        <v>21506</v>
      </c>
      <c r="BF49" s="297">
        <v>17866</v>
      </c>
      <c r="BG49" s="297">
        <v>12493</v>
      </c>
      <c r="BH49" s="297">
        <v>0</v>
      </c>
      <c r="BI49" s="297">
        <v>0</v>
      </c>
      <c r="BJ49" s="297">
        <v>0</v>
      </c>
      <c r="BK49" s="297">
        <v>51865</v>
      </c>
      <c r="BL49" s="299">
        <v>70736</v>
      </c>
      <c r="BM49" s="297">
        <v>17684</v>
      </c>
      <c r="BN49" s="297">
        <v>17684</v>
      </c>
      <c r="BO49" s="297">
        <v>17684</v>
      </c>
      <c r="BP49" s="297">
        <v>17684</v>
      </c>
      <c r="BQ49" s="297">
        <v>0</v>
      </c>
      <c r="BR49" s="297">
        <v>0</v>
      </c>
      <c r="BS49" s="297">
        <v>70736</v>
      </c>
      <c r="BT49" s="397">
        <v>217803</v>
      </c>
      <c r="BU49" s="297">
        <v>44760</v>
      </c>
      <c r="BV49" s="297">
        <v>44760</v>
      </c>
      <c r="BW49" s="297">
        <v>44760</v>
      </c>
      <c r="BX49" s="297">
        <v>44760</v>
      </c>
      <c r="BY49" s="297">
        <v>38762</v>
      </c>
      <c r="BZ49" s="297">
        <v>0</v>
      </c>
      <c r="CA49" s="297">
        <v>217803</v>
      </c>
      <c r="CB49" s="299">
        <v>686724.38606816996</v>
      </c>
      <c r="CC49" s="297">
        <v>608313</v>
      </c>
      <c r="CD49" s="297">
        <v>47256</v>
      </c>
      <c r="CE49" s="297">
        <v>31156</v>
      </c>
      <c r="CF49" s="297">
        <v>0</v>
      </c>
      <c r="CG49" s="297">
        <v>0</v>
      </c>
      <c r="CH49" s="297">
        <v>0</v>
      </c>
      <c r="CI49" s="297">
        <v>686724.38606816996</v>
      </c>
    </row>
    <row r="50" spans="1:87">
      <c r="A50" s="295">
        <v>20600</v>
      </c>
      <c r="B50" s="296" t="s">
        <v>406</v>
      </c>
      <c r="C50" s="299">
        <v>-10690909</v>
      </c>
      <c r="D50" s="297">
        <v>-3138138</v>
      </c>
      <c r="E50" s="297">
        <v>-2420869</v>
      </c>
      <c r="F50" s="297">
        <v>-3688039</v>
      </c>
      <c r="G50" s="297">
        <v>134174</v>
      </c>
      <c r="H50" s="297">
        <v>0</v>
      </c>
      <c r="I50" s="297">
        <v>-19803781</v>
      </c>
      <c r="J50" s="356">
        <v>79633137</v>
      </c>
      <c r="K50" s="357">
        <v>94722459</v>
      </c>
      <c r="L50" s="357">
        <v>67412484</v>
      </c>
      <c r="M50" s="357">
        <v>64489410</v>
      </c>
      <c r="N50" s="357">
        <v>99722683</v>
      </c>
      <c r="O50" s="356">
        <v>7855298</v>
      </c>
      <c r="P50" s="357">
        <v>3448507.71</v>
      </c>
      <c r="Q50" s="357">
        <v>4406790.29</v>
      </c>
      <c r="R50" s="398">
        <v>6.6799999999999998E-2</v>
      </c>
      <c r="S50" s="399">
        <v>2.5758243000000001E-3</v>
      </c>
      <c r="T50" s="400">
        <v>79633137</v>
      </c>
      <c r="U50" s="400">
        <v>51624366.916167669</v>
      </c>
      <c r="V50" s="401">
        <v>1.5425494152657699</v>
      </c>
      <c r="W50" s="401">
        <v>7.7152503694909322E-2</v>
      </c>
      <c r="X50" s="397">
        <v>5457384</v>
      </c>
      <c r="Y50" s="297">
        <v>2466681</v>
      </c>
      <c r="Z50" s="297">
        <v>2466681</v>
      </c>
      <c r="AA50" s="297">
        <v>524022</v>
      </c>
      <c r="AB50" s="297">
        <v>0</v>
      </c>
      <c r="AC50" s="297">
        <v>0</v>
      </c>
      <c r="AD50" s="297">
        <v>0</v>
      </c>
      <c r="AE50" s="297">
        <v>5457384</v>
      </c>
      <c r="AF50" s="299">
        <v>11368950</v>
      </c>
      <c r="AG50" s="299">
        <v>3920195</v>
      </c>
      <c r="AH50" s="299">
        <v>2222219</v>
      </c>
      <c r="AI50" s="299">
        <v>2222219</v>
      </c>
      <c r="AJ50" s="299">
        <v>2222219</v>
      </c>
      <c r="AK50" s="299">
        <v>782098</v>
      </c>
      <c r="AL50" s="299">
        <v>0</v>
      </c>
      <c r="AM50" s="297">
        <v>11368950</v>
      </c>
      <c r="AN50" s="397">
        <v>6513305</v>
      </c>
      <c r="AO50" s="297">
        <v>1616034</v>
      </c>
      <c r="AP50" s="297">
        <v>1616034</v>
      </c>
      <c r="AQ50" s="297">
        <v>1616034</v>
      </c>
      <c r="AR50" s="297">
        <v>832601</v>
      </c>
      <c r="AS50" s="297">
        <v>832601</v>
      </c>
      <c r="AT50" s="297">
        <v>0</v>
      </c>
      <c r="AU50" s="297">
        <v>6513305</v>
      </c>
      <c r="AV50" s="299">
        <v>19352583</v>
      </c>
      <c r="AW50" s="297">
        <v>9645211</v>
      </c>
      <c r="AX50" s="297">
        <v>4993640</v>
      </c>
      <c r="AY50" s="297">
        <v>2356866</v>
      </c>
      <c r="AZ50" s="297">
        <v>2356866</v>
      </c>
      <c r="BA50" s="297">
        <v>0</v>
      </c>
      <c r="BB50" s="297">
        <v>0</v>
      </c>
      <c r="BC50" s="297">
        <v>19352583</v>
      </c>
      <c r="BD50" s="397">
        <v>111953</v>
      </c>
      <c r="BE50" s="297">
        <v>46422</v>
      </c>
      <c r="BF50" s="297">
        <v>38564</v>
      </c>
      <c r="BG50" s="297">
        <v>26967</v>
      </c>
      <c r="BH50" s="297">
        <v>0</v>
      </c>
      <c r="BI50" s="297">
        <v>0</v>
      </c>
      <c r="BJ50" s="297">
        <v>0</v>
      </c>
      <c r="BK50" s="297">
        <v>111953</v>
      </c>
      <c r="BL50" s="299">
        <v>152688</v>
      </c>
      <c r="BM50" s="297">
        <v>38172</v>
      </c>
      <c r="BN50" s="297">
        <v>38172</v>
      </c>
      <c r="BO50" s="297">
        <v>38172</v>
      </c>
      <c r="BP50" s="297">
        <v>38172</v>
      </c>
      <c r="BQ50" s="297">
        <v>0</v>
      </c>
      <c r="BR50" s="297">
        <v>0</v>
      </c>
      <c r="BS50" s="297">
        <v>152688</v>
      </c>
      <c r="BT50" s="397">
        <v>470143</v>
      </c>
      <c r="BU50" s="297">
        <v>96618</v>
      </c>
      <c r="BV50" s="297">
        <v>96618</v>
      </c>
      <c r="BW50" s="297">
        <v>96618</v>
      </c>
      <c r="BX50" s="297">
        <v>96618</v>
      </c>
      <c r="BY50" s="297">
        <v>83671</v>
      </c>
      <c r="BZ50" s="297">
        <v>0</v>
      </c>
      <c r="CA50" s="297">
        <v>470143</v>
      </c>
      <c r="CB50" s="299">
        <v>1482343.3532193301</v>
      </c>
      <c r="CC50" s="297">
        <v>1313086</v>
      </c>
      <c r="CD50" s="297">
        <v>102005</v>
      </c>
      <c r="CE50" s="297">
        <v>67253</v>
      </c>
      <c r="CF50" s="297">
        <v>0</v>
      </c>
      <c r="CG50" s="297">
        <v>0</v>
      </c>
      <c r="CH50" s="297">
        <v>0</v>
      </c>
      <c r="CI50" s="297">
        <v>1482343.3532193301</v>
      </c>
    </row>
    <row r="51" spans="1:87">
      <c r="A51" s="295">
        <v>20700</v>
      </c>
      <c r="B51" s="296" t="s">
        <v>407</v>
      </c>
      <c r="C51" s="299">
        <v>-22406264</v>
      </c>
      <c r="D51" s="297">
        <v>-3067799</v>
      </c>
      <c r="E51" s="297">
        <v>679734</v>
      </c>
      <c r="F51" s="297">
        <v>-1698314</v>
      </c>
      <c r="G51" s="297">
        <v>3468854</v>
      </c>
      <c r="H51" s="297">
        <v>0</v>
      </c>
      <c r="I51" s="297">
        <v>-23023789</v>
      </c>
      <c r="J51" s="356">
        <v>188462629</v>
      </c>
      <c r="K51" s="357">
        <v>224173558</v>
      </c>
      <c r="L51" s="357">
        <v>159540794</v>
      </c>
      <c r="M51" s="357">
        <v>152622945</v>
      </c>
      <c r="N51" s="357">
        <v>236007268</v>
      </c>
      <c r="O51" s="356">
        <v>18590630</v>
      </c>
      <c r="P51" s="357">
        <v>7920449.3199999994</v>
      </c>
      <c r="Q51" s="357">
        <v>10670180.68</v>
      </c>
      <c r="R51" s="398">
        <v>6.6799999999999998E-2</v>
      </c>
      <c r="S51" s="399">
        <v>6.0960379000000002E-3</v>
      </c>
      <c r="T51" s="400">
        <v>188462629</v>
      </c>
      <c r="U51" s="400">
        <v>118569600.59880239</v>
      </c>
      <c r="V51" s="401">
        <v>1.5894683632922988</v>
      </c>
      <c r="W51" s="401">
        <v>7.7152503694909322E-2</v>
      </c>
      <c r="X51" s="397">
        <v>15336322</v>
      </c>
      <c r="Y51" s="297">
        <v>4937584</v>
      </c>
      <c r="Z51" s="297">
        <v>4937584</v>
      </c>
      <c r="AA51" s="297">
        <v>2390035</v>
      </c>
      <c r="AB51" s="297">
        <v>1770747</v>
      </c>
      <c r="AC51" s="297">
        <v>1300372</v>
      </c>
      <c r="AD51" s="297">
        <v>0</v>
      </c>
      <c r="AE51" s="297">
        <v>15336322</v>
      </c>
      <c r="AF51" s="299">
        <v>5482299</v>
      </c>
      <c r="AG51" s="299">
        <v>5482299</v>
      </c>
      <c r="AH51" s="299">
        <v>0</v>
      </c>
      <c r="AI51" s="299">
        <v>0</v>
      </c>
      <c r="AJ51" s="299">
        <v>0</v>
      </c>
      <c r="AK51" s="299">
        <v>0</v>
      </c>
      <c r="AL51" s="299">
        <v>0</v>
      </c>
      <c r="AM51" s="297">
        <v>5482299</v>
      </c>
      <c r="AN51" s="397">
        <v>15414620</v>
      </c>
      <c r="AO51" s="297">
        <v>3824565</v>
      </c>
      <c r="AP51" s="297">
        <v>3824565</v>
      </c>
      <c r="AQ51" s="297">
        <v>3824565</v>
      </c>
      <c r="AR51" s="297">
        <v>1970463</v>
      </c>
      <c r="AS51" s="297">
        <v>1970463</v>
      </c>
      <c r="AT51" s="297">
        <v>0</v>
      </c>
      <c r="AU51" s="297">
        <v>15414620</v>
      </c>
      <c r="AV51" s="299">
        <v>45800515</v>
      </c>
      <c r="AW51" s="297">
        <v>22826701</v>
      </c>
      <c r="AX51" s="297">
        <v>11818126</v>
      </c>
      <c r="AY51" s="297">
        <v>5577844</v>
      </c>
      <c r="AZ51" s="297">
        <v>5577844</v>
      </c>
      <c r="BA51" s="297">
        <v>0</v>
      </c>
      <c r="BB51" s="297">
        <v>0</v>
      </c>
      <c r="BC51" s="297">
        <v>45800515</v>
      </c>
      <c r="BD51" s="397">
        <v>264952</v>
      </c>
      <c r="BE51" s="297">
        <v>109864</v>
      </c>
      <c r="BF51" s="297">
        <v>91268</v>
      </c>
      <c r="BG51" s="297">
        <v>63820</v>
      </c>
      <c r="BH51" s="297">
        <v>0</v>
      </c>
      <c r="BI51" s="297">
        <v>0</v>
      </c>
      <c r="BJ51" s="297">
        <v>0</v>
      </c>
      <c r="BK51" s="297">
        <v>264952</v>
      </c>
      <c r="BL51" s="299">
        <v>361360</v>
      </c>
      <c r="BM51" s="297">
        <v>90340</v>
      </c>
      <c r="BN51" s="297">
        <v>90340</v>
      </c>
      <c r="BO51" s="297">
        <v>90340</v>
      </c>
      <c r="BP51" s="297">
        <v>90340</v>
      </c>
      <c r="BQ51" s="297">
        <v>0</v>
      </c>
      <c r="BR51" s="297">
        <v>0</v>
      </c>
      <c r="BS51" s="297">
        <v>361360</v>
      </c>
      <c r="BT51" s="397">
        <v>1112656</v>
      </c>
      <c r="BU51" s="297">
        <v>228659</v>
      </c>
      <c r="BV51" s="297">
        <v>228659</v>
      </c>
      <c r="BW51" s="297">
        <v>228659</v>
      </c>
      <c r="BX51" s="297">
        <v>228659</v>
      </c>
      <c r="BY51" s="297">
        <v>198019</v>
      </c>
      <c r="BZ51" s="297">
        <v>0</v>
      </c>
      <c r="CA51" s="297">
        <v>1112656</v>
      </c>
      <c r="CB51" s="299">
        <v>3508166.7884094901</v>
      </c>
      <c r="CC51" s="297">
        <v>3107596</v>
      </c>
      <c r="CD51" s="297">
        <v>241408</v>
      </c>
      <c r="CE51" s="297">
        <v>159162</v>
      </c>
      <c r="CF51" s="297">
        <v>0</v>
      </c>
      <c r="CG51" s="297">
        <v>0</v>
      </c>
      <c r="CH51" s="297">
        <v>0</v>
      </c>
      <c r="CI51" s="297">
        <v>3508166.7884094901</v>
      </c>
    </row>
    <row r="52" spans="1:87">
      <c r="A52" s="295">
        <v>20800</v>
      </c>
      <c r="B52" s="296" t="s">
        <v>408</v>
      </c>
      <c r="C52" s="299">
        <v>-19364755</v>
      </c>
      <c r="D52" s="297">
        <v>-5724751</v>
      </c>
      <c r="E52" s="297">
        <v>-2162727</v>
      </c>
      <c r="F52" s="297">
        <v>-3208683</v>
      </c>
      <c r="G52" s="297">
        <v>1470506</v>
      </c>
      <c r="H52" s="297">
        <v>0</v>
      </c>
      <c r="I52" s="297">
        <v>-28990410</v>
      </c>
      <c r="J52" s="356">
        <v>133338828</v>
      </c>
      <c r="K52" s="357">
        <v>158604597</v>
      </c>
      <c r="L52" s="357">
        <v>112876397</v>
      </c>
      <c r="M52" s="357">
        <v>107981962</v>
      </c>
      <c r="N52" s="357">
        <v>166977043</v>
      </c>
      <c r="O52" s="356">
        <v>13153020</v>
      </c>
      <c r="P52" s="357">
        <v>5776810.9399999995</v>
      </c>
      <c r="Q52" s="357">
        <v>7376209.0600000005</v>
      </c>
      <c r="R52" s="398">
        <v>6.6799999999999998E-2</v>
      </c>
      <c r="S52" s="399">
        <v>4.3129958999999999E-3</v>
      </c>
      <c r="T52" s="400">
        <v>133338828</v>
      </c>
      <c r="U52" s="400">
        <v>86479205.688622743</v>
      </c>
      <c r="V52" s="401">
        <v>1.5418599990395394</v>
      </c>
      <c r="W52" s="401">
        <v>7.7152503694909322E-2</v>
      </c>
      <c r="X52" s="397">
        <v>1783594</v>
      </c>
      <c r="Y52" s="297">
        <v>891797</v>
      </c>
      <c r="Z52" s="297">
        <v>891797</v>
      </c>
      <c r="AA52" s="297">
        <v>0</v>
      </c>
      <c r="AB52" s="297">
        <v>0</v>
      </c>
      <c r="AC52" s="297">
        <v>0</v>
      </c>
      <c r="AD52" s="297">
        <v>0</v>
      </c>
      <c r="AE52" s="297">
        <v>1783594</v>
      </c>
      <c r="AF52" s="299">
        <v>7512687</v>
      </c>
      <c r="AG52" s="299">
        <v>4789330</v>
      </c>
      <c r="AH52" s="299">
        <v>952675</v>
      </c>
      <c r="AI52" s="299">
        <v>952675</v>
      </c>
      <c r="AJ52" s="299">
        <v>754294</v>
      </c>
      <c r="AK52" s="299">
        <v>63713</v>
      </c>
      <c r="AL52" s="299">
        <v>0</v>
      </c>
      <c r="AM52" s="297">
        <v>7512687</v>
      </c>
      <c r="AN52" s="397">
        <v>10905968</v>
      </c>
      <c r="AO52" s="297">
        <v>2705910</v>
      </c>
      <c r="AP52" s="297">
        <v>2705910</v>
      </c>
      <c r="AQ52" s="297">
        <v>2705910</v>
      </c>
      <c r="AR52" s="297">
        <v>1394118</v>
      </c>
      <c r="AS52" s="297">
        <v>1394118</v>
      </c>
      <c r="AT52" s="297">
        <v>0</v>
      </c>
      <c r="AU52" s="297">
        <v>10905968</v>
      </c>
      <c r="AV52" s="299">
        <v>32404233</v>
      </c>
      <c r="AW52" s="297">
        <v>16150075</v>
      </c>
      <c r="AX52" s="297">
        <v>8361420</v>
      </c>
      <c r="AY52" s="297">
        <v>3946369</v>
      </c>
      <c r="AZ52" s="297">
        <v>3946369</v>
      </c>
      <c r="BA52" s="297">
        <v>0</v>
      </c>
      <c r="BB52" s="297">
        <v>0</v>
      </c>
      <c r="BC52" s="297">
        <v>32404233</v>
      </c>
      <c r="BD52" s="397">
        <v>187456</v>
      </c>
      <c r="BE52" s="297">
        <v>77730</v>
      </c>
      <c r="BF52" s="297">
        <v>64573</v>
      </c>
      <c r="BG52" s="297">
        <v>45153</v>
      </c>
      <c r="BH52" s="297">
        <v>0</v>
      </c>
      <c r="BI52" s="297">
        <v>0</v>
      </c>
      <c r="BJ52" s="297">
        <v>0</v>
      </c>
      <c r="BK52" s="297">
        <v>187456</v>
      </c>
      <c r="BL52" s="299">
        <v>255664</v>
      </c>
      <c r="BM52" s="297">
        <v>63916</v>
      </c>
      <c r="BN52" s="297">
        <v>63916</v>
      </c>
      <c r="BO52" s="297">
        <v>63916</v>
      </c>
      <c r="BP52" s="297">
        <v>63916</v>
      </c>
      <c r="BQ52" s="297">
        <v>0</v>
      </c>
      <c r="BR52" s="297">
        <v>0</v>
      </c>
      <c r="BS52" s="297">
        <v>255664</v>
      </c>
      <c r="BT52" s="397">
        <v>787213</v>
      </c>
      <c r="BU52" s="297">
        <v>161778</v>
      </c>
      <c r="BV52" s="297">
        <v>161778</v>
      </c>
      <c r="BW52" s="297">
        <v>161778</v>
      </c>
      <c r="BX52" s="297">
        <v>161778</v>
      </c>
      <c r="BY52" s="297">
        <v>140100</v>
      </c>
      <c r="BZ52" s="297">
        <v>0</v>
      </c>
      <c r="CA52" s="297">
        <v>787213</v>
      </c>
      <c r="CB52" s="299">
        <v>2482056.2508192901</v>
      </c>
      <c r="CC52" s="297">
        <v>2198649</v>
      </c>
      <c r="CD52" s="297">
        <v>170798</v>
      </c>
      <c r="CE52" s="297">
        <v>112609</v>
      </c>
      <c r="CF52" s="297">
        <v>0</v>
      </c>
      <c r="CG52" s="297">
        <v>0</v>
      </c>
      <c r="CH52" s="297">
        <v>0</v>
      </c>
      <c r="CI52" s="297">
        <v>2482056.2508192901</v>
      </c>
    </row>
    <row r="53" spans="1:87">
      <c r="A53" s="295">
        <v>20900</v>
      </c>
      <c r="B53" s="296" t="s">
        <v>409</v>
      </c>
      <c r="C53" s="299">
        <v>-35244795</v>
      </c>
      <c r="D53" s="297">
        <v>-3326096</v>
      </c>
      <c r="E53" s="297">
        <v>3209744</v>
      </c>
      <c r="F53" s="297">
        <v>-3875817</v>
      </c>
      <c r="G53" s="297">
        <v>4389296</v>
      </c>
      <c r="H53" s="297">
        <v>0</v>
      </c>
      <c r="I53" s="297">
        <v>-34847668</v>
      </c>
      <c r="J53" s="356">
        <v>319128934</v>
      </c>
      <c r="K53" s="357">
        <v>379599228</v>
      </c>
      <c r="L53" s="357">
        <v>270154798</v>
      </c>
      <c r="M53" s="357">
        <v>258440614</v>
      </c>
      <c r="N53" s="357">
        <v>399637574</v>
      </c>
      <c r="O53" s="356">
        <v>31480022</v>
      </c>
      <c r="P53" s="357">
        <v>12778014.870000001</v>
      </c>
      <c r="Q53" s="357">
        <v>18702007.129999999</v>
      </c>
      <c r="R53" s="398">
        <v>6.6799999999999998E-2</v>
      </c>
      <c r="S53" s="399">
        <v>1.0322588000000001E-2</v>
      </c>
      <c r="T53" s="400">
        <v>319128934</v>
      </c>
      <c r="U53" s="400">
        <v>191287647.75449103</v>
      </c>
      <c r="V53" s="401">
        <v>1.668319610524917</v>
      </c>
      <c r="W53" s="401">
        <v>7.7152503694909322E-2</v>
      </c>
      <c r="X53" s="397">
        <v>29280905</v>
      </c>
      <c r="Y53" s="297">
        <v>10229638</v>
      </c>
      <c r="Z53" s="297">
        <v>10229638</v>
      </c>
      <c r="AA53" s="297">
        <v>6105844</v>
      </c>
      <c r="AB53" s="297">
        <v>1998439</v>
      </c>
      <c r="AC53" s="297">
        <v>717346</v>
      </c>
      <c r="AD53" s="297">
        <v>0</v>
      </c>
      <c r="AE53" s="297">
        <v>29280905</v>
      </c>
      <c r="AF53" s="299">
        <v>8455674</v>
      </c>
      <c r="AG53" s="299">
        <v>8455674</v>
      </c>
      <c r="AH53" s="299">
        <v>0</v>
      </c>
      <c r="AI53" s="299">
        <v>0</v>
      </c>
      <c r="AJ53" s="299">
        <v>0</v>
      </c>
      <c r="AK53" s="299">
        <v>0</v>
      </c>
      <c r="AL53" s="299">
        <v>0</v>
      </c>
      <c r="AM53" s="297">
        <v>8455674</v>
      </c>
      <c r="AN53" s="397">
        <v>26101999</v>
      </c>
      <c r="AO53" s="297">
        <v>6476240</v>
      </c>
      <c r="AP53" s="297">
        <v>6476240</v>
      </c>
      <c r="AQ53" s="297">
        <v>6476240</v>
      </c>
      <c r="AR53" s="297">
        <v>3336639</v>
      </c>
      <c r="AS53" s="297">
        <v>3336639</v>
      </c>
      <c r="AT53" s="297">
        <v>0</v>
      </c>
      <c r="AU53" s="297">
        <v>26101999</v>
      </c>
      <c r="AV53" s="299">
        <v>77555267</v>
      </c>
      <c r="AW53" s="297">
        <v>38653078</v>
      </c>
      <c r="AX53" s="297">
        <v>20011957</v>
      </c>
      <c r="AY53" s="297">
        <v>9445116</v>
      </c>
      <c r="AZ53" s="297">
        <v>9445116</v>
      </c>
      <c r="BA53" s="297">
        <v>0</v>
      </c>
      <c r="BB53" s="297">
        <v>0</v>
      </c>
      <c r="BC53" s="297">
        <v>77555267</v>
      </c>
      <c r="BD53" s="397">
        <v>448651</v>
      </c>
      <c r="BE53" s="297">
        <v>186036</v>
      </c>
      <c r="BF53" s="297">
        <v>154546</v>
      </c>
      <c r="BG53" s="297">
        <v>108069</v>
      </c>
      <c r="BH53" s="297">
        <v>0</v>
      </c>
      <c r="BI53" s="297">
        <v>0</v>
      </c>
      <c r="BJ53" s="297">
        <v>0</v>
      </c>
      <c r="BK53" s="297">
        <v>448651</v>
      </c>
      <c r="BL53" s="299">
        <v>611900</v>
      </c>
      <c r="BM53" s="297">
        <v>152975</v>
      </c>
      <c r="BN53" s="297">
        <v>152975</v>
      </c>
      <c r="BO53" s="297">
        <v>152975</v>
      </c>
      <c r="BP53" s="297">
        <v>152975</v>
      </c>
      <c r="BQ53" s="297">
        <v>0</v>
      </c>
      <c r="BR53" s="297">
        <v>0</v>
      </c>
      <c r="BS53" s="297">
        <v>611900</v>
      </c>
      <c r="BT53" s="397">
        <v>1884091</v>
      </c>
      <c r="BU53" s="297">
        <v>387195</v>
      </c>
      <c r="BV53" s="297">
        <v>387195</v>
      </c>
      <c r="BW53" s="297">
        <v>387195</v>
      </c>
      <c r="BX53" s="297">
        <v>387195</v>
      </c>
      <c r="BY53" s="297">
        <v>335311</v>
      </c>
      <c r="BZ53" s="297">
        <v>0</v>
      </c>
      <c r="CA53" s="297">
        <v>1884091</v>
      </c>
      <c r="CB53" s="299">
        <v>5940474.9422628004</v>
      </c>
      <c r="CC53" s="297">
        <v>5262178</v>
      </c>
      <c r="CD53" s="297">
        <v>408783</v>
      </c>
      <c r="CE53" s="297">
        <v>269514</v>
      </c>
      <c r="CF53" s="297">
        <v>0</v>
      </c>
      <c r="CG53" s="297">
        <v>0</v>
      </c>
      <c r="CH53" s="297">
        <v>0</v>
      </c>
      <c r="CI53" s="297">
        <v>5940474.9422628004</v>
      </c>
    </row>
    <row r="54" spans="1:87">
      <c r="A54" s="295">
        <v>21200</v>
      </c>
      <c r="B54" s="296" t="s">
        <v>410</v>
      </c>
      <c r="C54" s="299">
        <v>-12581107</v>
      </c>
      <c r="D54" s="297">
        <v>-2101719</v>
      </c>
      <c r="E54" s="297">
        <v>25286</v>
      </c>
      <c r="F54" s="297">
        <v>-1277689</v>
      </c>
      <c r="G54" s="297">
        <v>934308</v>
      </c>
      <c r="H54" s="297">
        <v>0</v>
      </c>
      <c r="I54" s="297">
        <v>-15000921</v>
      </c>
      <c r="J54" s="356">
        <v>96716720</v>
      </c>
      <c r="K54" s="357">
        <v>115043132</v>
      </c>
      <c r="L54" s="357">
        <v>81874387</v>
      </c>
      <c r="M54" s="357">
        <v>78324231</v>
      </c>
      <c r="N54" s="357">
        <v>121116048</v>
      </c>
      <c r="O54" s="356">
        <v>9540484</v>
      </c>
      <c r="P54" s="357">
        <v>3742128.78</v>
      </c>
      <c r="Q54" s="357">
        <v>5798355.2200000007</v>
      </c>
      <c r="R54" s="398">
        <v>6.6799999999999998E-2</v>
      </c>
      <c r="S54" s="399">
        <v>3.1284122000000002E-3</v>
      </c>
      <c r="T54" s="400">
        <v>96716720</v>
      </c>
      <c r="U54" s="400">
        <v>56019891.916167662</v>
      </c>
      <c r="V54" s="401">
        <v>1.7264710211282468</v>
      </c>
      <c r="W54" s="401">
        <v>7.7152503694909322E-2</v>
      </c>
      <c r="X54" s="397">
        <v>6132799</v>
      </c>
      <c r="Y54" s="297">
        <v>2185077</v>
      </c>
      <c r="Z54" s="297">
        <v>2185077</v>
      </c>
      <c r="AA54" s="297">
        <v>1081523</v>
      </c>
      <c r="AB54" s="297">
        <v>681122</v>
      </c>
      <c r="AC54" s="297">
        <v>0</v>
      </c>
      <c r="AD54" s="297">
        <v>0</v>
      </c>
      <c r="AE54" s="297">
        <v>6132799</v>
      </c>
      <c r="AF54" s="299">
        <v>4261228</v>
      </c>
      <c r="AG54" s="299">
        <v>3547104</v>
      </c>
      <c r="AH54" s="299">
        <v>178531</v>
      </c>
      <c r="AI54" s="299">
        <v>178531</v>
      </c>
      <c r="AJ54" s="299">
        <v>178531</v>
      </c>
      <c r="AK54" s="299">
        <v>178531</v>
      </c>
      <c r="AL54" s="299">
        <v>0</v>
      </c>
      <c r="AM54" s="297">
        <v>4261228</v>
      </c>
      <c r="AN54" s="397">
        <v>7910595</v>
      </c>
      <c r="AO54" s="297">
        <v>1962720</v>
      </c>
      <c r="AP54" s="297">
        <v>1962720</v>
      </c>
      <c r="AQ54" s="297">
        <v>1962720</v>
      </c>
      <c r="AR54" s="297">
        <v>1011218</v>
      </c>
      <c r="AS54" s="297">
        <v>1011218</v>
      </c>
      <c r="AT54" s="297">
        <v>0</v>
      </c>
      <c r="AU54" s="297">
        <v>7910595</v>
      </c>
      <c r="AV54" s="299">
        <v>23504265</v>
      </c>
      <c r="AW54" s="297">
        <v>11714384</v>
      </c>
      <c r="AX54" s="297">
        <v>6064918</v>
      </c>
      <c r="AY54" s="297">
        <v>2862481</v>
      </c>
      <c r="AZ54" s="297">
        <v>2862481</v>
      </c>
      <c r="BA54" s="297">
        <v>0</v>
      </c>
      <c r="BB54" s="297">
        <v>0</v>
      </c>
      <c r="BC54" s="297">
        <v>23504265</v>
      </c>
      <c r="BD54" s="397">
        <v>135970</v>
      </c>
      <c r="BE54" s="297">
        <v>56381</v>
      </c>
      <c r="BF54" s="297">
        <v>46837</v>
      </c>
      <c r="BG54" s="297">
        <v>32752</v>
      </c>
      <c r="BH54" s="297">
        <v>0</v>
      </c>
      <c r="BI54" s="297">
        <v>0</v>
      </c>
      <c r="BJ54" s="297">
        <v>0</v>
      </c>
      <c r="BK54" s="297">
        <v>135970</v>
      </c>
      <c r="BL54" s="299">
        <v>185444</v>
      </c>
      <c r="BM54" s="297">
        <v>46361</v>
      </c>
      <c r="BN54" s="297">
        <v>46361</v>
      </c>
      <c r="BO54" s="297">
        <v>46361</v>
      </c>
      <c r="BP54" s="297">
        <v>46361</v>
      </c>
      <c r="BQ54" s="297">
        <v>0</v>
      </c>
      <c r="BR54" s="297">
        <v>0</v>
      </c>
      <c r="BS54" s="297">
        <v>185444</v>
      </c>
      <c r="BT54" s="397">
        <v>571002</v>
      </c>
      <c r="BU54" s="297">
        <v>117345</v>
      </c>
      <c r="BV54" s="297">
        <v>117345</v>
      </c>
      <c r="BW54" s="297">
        <v>117345</v>
      </c>
      <c r="BX54" s="297">
        <v>117345</v>
      </c>
      <c r="BY54" s="297">
        <v>101621</v>
      </c>
      <c r="BZ54" s="297">
        <v>0</v>
      </c>
      <c r="CA54" s="297">
        <v>571002</v>
      </c>
      <c r="CB54" s="299">
        <v>1800348.35093382</v>
      </c>
      <c r="CC54" s="297">
        <v>1594780</v>
      </c>
      <c r="CD54" s="297">
        <v>123888</v>
      </c>
      <c r="CE54" s="297">
        <v>81680</v>
      </c>
      <c r="CF54" s="297">
        <v>0</v>
      </c>
      <c r="CG54" s="297">
        <v>0</v>
      </c>
      <c r="CH54" s="297">
        <v>0</v>
      </c>
      <c r="CI54" s="297">
        <v>1800348.35093382</v>
      </c>
    </row>
    <row r="55" spans="1:87">
      <c r="A55" s="295">
        <v>21300</v>
      </c>
      <c r="B55" s="296" t="s">
        <v>411</v>
      </c>
      <c r="C55" s="299">
        <v>-147380285</v>
      </c>
      <c r="D55" s="297">
        <v>-29338195</v>
      </c>
      <c r="E55" s="297">
        <v>-11523822</v>
      </c>
      <c r="F55" s="297">
        <v>-25718621</v>
      </c>
      <c r="G55" s="297">
        <v>8433216</v>
      </c>
      <c r="H55" s="297">
        <v>0</v>
      </c>
      <c r="I55" s="297">
        <v>-205527707</v>
      </c>
      <c r="J55" s="356">
        <v>1183066098</v>
      </c>
      <c r="K55" s="357">
        <v>1407239926</v>
      </c>
      <c r="L55" s="357">
        <v>1001510517</v>
      </c>
      <c r="M55" s="357">
        <v>958084010</v>
      </c>
      <c r="N55" s="357">
        <v>1481525537</v>
      </c>
      <c r="O55" s="356">
        <v>116701882</v>
      </c>
      <c r="P55" s="357">
        <v>45282492.539999999</v>
      </c>
      <c r="Q55" s="357">
        <v>71419389.460000008</v>
      </c>
      <c r="R55" s="398">
        <v>6.6799999999999998E-2</v>
      </c>
      <c r="S55" s="399">
        <v>3.8267617300000001E-2</v>
      </c>
      <c r="T55" s="400">
        <v>1183066098</v>
      </c>
      <c r="U55" s="400">
        <v>677881624.85029936</v>
      </c>
      <c r="V55" s="401">
        <v>1.7452399572879167</v>
      </c>
      <c r="W55" s="401">
        <v>7.7152503694909322E-2</v>
      </c>
      <c r="X55" s="397">
        <v>57818639</v>
      </c>
      <c r="Y55" s="297">
        <v>26094590</v>
      </c>
      <c r="Z55" s="297">
        <v>26094590</v>
      </c>
      <c r="AA55" s="297">
        <v>4391859</v>
      </c>
      <c r="AB55" s="297">
        <v>1237600</v>
      </c>
      <c r="AC55" s="297">
        <v>0</v>
      </c>
      <c r="AD55" s="297">
        <v>0</v>
      </c>
      <c r="AE55" s="297">
        <v>57818639</v>
      </c>
      <c r="AF55" s="299">
        <v>56957290</v>
      </c>
      <c r="AG55" s="299">
        <v>36239938</v>
      </c>
      <c r="AH55" s="299">
        <v>5179338</v>
      </c>
      <c r="AI55" s="299">
        <v>5179338</v>
      </c>
      <c r="AJ55" s="299">
        <v>5179338</v>
      </c>
      <c r="AK55" s="299">
        <v>5179338</v>
      </c>
      <c r="AL55" s="299">
        <v>0</v>
      </c>
      <c r="AM55" s="297">
        <v>56957290</v>
      </c>
      <c r="AN55" s="397">
        <v>96764621</v>
      </c>
      <c r="AO55" s="297">
        <v>24008542</v>
      </c>
      <c r="AP55" s="297">
        <v>24008542</v>
      </c>
      <c r="AQ55" s="297">
        <v>24008542</v>
      </c>
      <c r="AR55" s="297">
        <v>12369497</v>
      </c>
      <c r="AS55" s="297">
        <v>12369497</v>
      </c>
      <c r="AT55" s="297">
        <v>0</v>
      </c>
      <c r="AU55" s="297">
        <v>96764621</v>
      </c>
      <c r="AV55" s="299">
        <v>287510774</v>
      </c>
      <c r="AW55" s="297">
        <v>143293641</v>
      </c>
      <c r="AX55" s="297">
        <v>74187783</v>
      </c>
      <c r="AY55" s="297">
        <v>35014675</v>
      </c>
      <c r="AZ55" s="297">
        <v>35014675</v>
      </c>
      <c r="BA55" s="297">
        <v>0</v>
      </c>
      <c r="BB55" s="297">
        <v>0</v>
      </c>
      <c r="BC55" s="297">
        <v>287510774</v>
      </c>
      <c r="BD55" s="397">
        <v>1663227</v>
      </c>
      <c r="BE55" s="297">
        <v>689669</v>
      </c>
      <c r="BF55" s="297">
        <v>572929</v>
      </c>
      <c r="BG55" s="297">
        <v>400629</v>
      </c>
      <c r="BH55" s="297">
        <v>0</v>
      </c>
      <c r="BI55" s="297">
        <v>0</v>
      </c>
      <c r="BJ55" s="297">
        <v>0</v>
      </c>
      <c r="BK55" s="297">
        <v>1663227</v>
      </c>
      <c r="BL55" s="299">
        <v>2268412</v>
      </c>
      <c r="BM55" s="297">
        <v>567103</v>
      </c>
      <c r="BN55" s="297">
        <v>567103</v>
      </c>
      <c r="BO55" s="297">
        <v>567103</v>
      </c>
      <c r="BP55" s="297">
        <v>567103</v>
      </c>
      <c r="BQ55" s="297">
        <v>0</v>
      </c>
      <c r="BR55" s="297">
        <v>0</v>
      </c>
      <c r="BS55" s="297">
        <v>2268412</v>
      </c>
      <c r="BT55" s="397">
        <v>6984651</v>
      </c>
      <c r="BU55" s="297">
        <v>1435399</v>
      </c>
      <c r="BV55" s="297">
        <v>1435399</v>
      </c>
      <c r="BW55" s="297">
        <v>1435399</v>
      </c>
      <c r="BX55" s="297">
        <v>1435399</v>
      </c>
      <c r="BY55" s="297">
        <v>1243056</v>
      </c>
      <c r="BZ55" s="297">
        <v>0</v>
      </c>
      <c r="CA55" s="297">
        <v>6984651</v>
      </c>
      <c r="CB55" s="299">
        <v>22022367.033417631</v>
      </c>
      <c r="CC55" s="297">
        <v>19507803</v>
      </c>
      <c r="CD55" s="297">
        <v>1515431</v>
      </c>
      <c r="CE55" s="297">
        <v>999134</v>
      </c>
      <c r="CF55" s="297">
        <v>0</v>
      </c>
      <c r="CG55" s="297">
        <v>0</v>
      </c>
      <c r="CH55" s="297">
        <v>0</v>
      </c>
      <c r="CI55" s="297">
        <v>22022367.033417631</v>
      </c>
    </row>
    <row r="56" spans="1:87">
      <c r="A56" s="295">
        <v>21520</v>
      </c>
      <c r="B56" s="296" t="s">
        <v>41</v>
      </c>
      <c r="C56" s="299">
        <v>-264852008</v>
      </c>
      <c r="D56" s="297">
        <v>-38462561</v>
      </c>
      <c r="E56" s="297">
        <v>5719457</v>
      </c>
      <c r="F56" s="297">
        <v>-25173527</v>
      </c>
      <c r="G56" s="297">
        <v>37713837</v>
      </c>
      <c r="H56" s="297">
        <v>0</v>
      </c>
      <c r="I56" s="297">
        <v>-285054802</v>
      </c>
      <c r="J56" s="356">
        <v>2212739626</v>
      </c>
      <c r="K56" s="357">
        <v>2632021619</v>
      </c>
      <c r="L56" s="357">
        <v>1873168379</v>
      </c>
      <c r="M56" s="357">
        <v>1791945908</v>
      </c>
      <c r="N56" s="357">
        <v>2770961205</v>
      </c>
      <c r="O56" s="356">
        <v>218272572</v>
      </c>
      <c r="P56" s="357">
        <v>83754213.230000004</v>
      </c>
      <c r="Q56" s="357">
        <v>134518358.76999998</v>
      </c>
      <c r="R56" s="398">
        <v>6.6799999999999998E-2</v>
      </c>
      <c r="S56" s="399">
        <v>7.1573577599999993E-2</v>
      </c>
      <c r="T56" s="400">
        <v>2212739626</v>
      </c>
      <c r="U56" s="400">
        <v>1253805587.2754493</v>
      </c>
      <c r="V56" s="401">
        <v>1.7648187633366177</v>
      </c>
      <c r="W56" s="401">
        <v>7.7152503694909322E-2</v>
      </c>
      <c r="X56" s="397">
        <v>164667774</v>
      </c>
      <c r="Y56" s="297">
        <v>55528632</v>
      </c>
      <c r="Z56" s="297">
        <v>55528632</v>
      </c>
      <c r="AA56" s="297">
        <v>25800103</v>
      </c>
      <c r="AB56" s="297">
        <v>15556717</v>
      </c>
      <c r="AC56" s="297">
        <v>12253690</v>
      </c>
      <c r="AD56" s="297">
        <v>0</v>
      </c>
      <c r="AE56" s="297">
        <v>164667774</v>
      </c>
      <c r="AF56" s="299">
        <v>63704209</v>
      </c>
      <c r="AG56" s="299">
        <v>63704209</v>
      </c>
      <c r="AH56" s="299">
        <v>0</v>
      </c>
      <c r="AI56" s="299">
        <v>0</v>
      </c>
      <c r="AJ56" s="299">
        <v>0</v>
      </c>
      <c r="AK56" s="299">
        <v>0</v>
      </c>
      <c r="AL56" s="299">
        <v>0</v>
      </c>
      <c r="AM56" s="297">
        <v>63704209</v>
      </c>
      <c r="AN56" s="397">
        <v>180983050</v>
      </c>
      <c r="AO56" s="297">
        <v>44904213</v>
      </c>
      <c r="AP56" s="297">
        <v>44904213</v>
      </c>
      <c r="AQ56" s="297">
        <v>44904213</v>
      </c>
      <c r="AR56" s="297">
        <v>23135205</v>
      </c>
      <c r="AS56" s="297">
        <v>23135205</v>
      </c>
      <c r="AT56" s="297">
        <v>0</v>
      </c>
      <c r="AU56" s="297">
        <v>180983050</v>
      </c>
      <c r="AV56" s="299">
        <v>537743820</v>
      </c>
      <c r="AW56" s="297">
        <v>268008285</v>
      </c>
      <c r="AX56" s="297">
        <v>138756615</v>
      </c>
      <c r="AY56" s="297">
        <v>65489460</v>
      </c>
      <c r="AZ56" s="297">
        <v>65489460</v>
      </c>
      <c r="BA56" s="297">
        <v>0</v>
      </c>
      <c r="BB56" s="297">
        <v>0</v>
      </c>
      <c r="BC56" s="297">
        <v>537743820</v>
      </c>
      <c r="BD56" s="397">
        <v>3110805</v>
      </c>
      <c r="BE56" s="297">
        <v>1289917</v>
      </c>
      <c r="BF56" s="297">
        <v>1071574</v>
      </c>
      <c r="BG56" s="297">
        <v>749314</v>
      </c>
      <c r="BH56" s="297">
        <v>0</v>
      </c>
      <c r="BI56" s="297">
        <v>0</v>
      </c>
      <c r="BJ56" s="297">
        <v>0</v>
      </c>
      <c r="BK56" s="297">
        <v>3110805</v>
      </c>
      <c r="BL56" s="299">
        <v>4242712</v>
      </c>
      <c r="BM56" s="297">
        <v>1060678</v>
      </c>
      <c r="BN56" s="297">
        <v>1060678</v>
      </c>
      <c r="BO56" s="297">
        <v>1060678</v>
      </c>
      <c r="BP56" s="297">
        <v>1060678</v>
      </c>
      <c r="BQ56" s="297">
        <v>0</v>
      </c>
      <c r="BR56" s="297">
        <v>0</v>
      </c>
      <c r="BS56" s="297">
        <v>4242712</v>
      </c>
      <c r="BT56" s="397">
        <v>13063694</v>
      </c>
      <c r="BU56" s="297">
        <v>2684688</v>
      </c>
      <c r="BV56" s="297">
        <v>2684688</v>
      </c>
      <c r="BW56" s="297">
        <v>2684688</v>
      </c>
      <c r="BX56" s="297">
        <v>2684688</v>
      </c>
      <c r="BY56" s="297">
        <v>2324942</v>
      </c>
      <c r="BZ56" s="297">
        <v>0</v>
      </c>
      <c r="CA56" s="297">
        <v>13063694</v>
      </c>
      <c r="CB56" s="299">
        <v>41189384.315338559</v>
      </c>
      <c r="CC56" s="297">
        <v>36486286</v>
      </c>
      <c r="CD56" s="297">
        <v>2834376</v>
      </c>
      <c r="CE56" s="297">
        <v>1868723</v>
      </c>
      <c r="CF56" s="297">
        <v>0</v>
      </c>
      <c r="CG56" s="297">
        <v>0</v>
      </c>
      <c r="CH56" s="297">
        <v>0</v>
      </c>
      <c r="CI56" s="297">
        <v>41189384.315338559</v>
      </c>
    </row>
    <row r="57" spans="1:87">
      <c r="A57" s="295">
        <v>21525</v>
      </c>
      <c r="B57" s="296" t="s">
        <v>412</v>
      </c>
      <c r="C57" s="299">
        <v>-6278397</v>
      </c>
      <c r="D57" s="297">
        <v>-1521753</v>
      </c>
      <c r="E57" s="297">
        <v>1035978</v>
      </c>
      <c r="F57" s="297">
        <v>360723</v>
      </c>
      <c r="G57" s="297">
        <v>1736101</v>
      </c>
      <c r="H57" s="297">
        <v>0</v>
      </c>
      <c r="I57" s="297">
        <v>-4667348</v>
      </c>
      <c r="J57" s="356">
        <v>56506304</v>
      </c>
      <c r="K57" s="357">
        <v>67213427</v>
      </c>
      <c r="L57" s="357">
        <v>47834738</v>
      </c>
      <c r="M57" s="357">
        <v>45760576</v>
      </c>
      <c r="N57" s="357">
        <v>70761500</v>
      </c>
      <c r="O57" s="356">
        <v>5573984</v>
      </c>
      <c r="P57" s="357">
        <v>2185590.91</v>
      </c>
      <c r="Q57" s="357">
        <v>3388393.09</v>
      </c>
      <c r="R57" s="398">
        <v>6.6799999999999998E-2</v>
      </c>
      <c r="S57" s="399">
        <v>1.8277606000000001E-3</v>
      </c>
      <c r="T57" s="400">
        <v>56506304</v>
      </c>
      <c r="U57" s="400">
        <v>32718426.796407189</v>
      </c>
      <c r="V57" s="401">
        <v>1.7270483190287425</v>
      </c>
      <c r="W57" s="401">
        <v>7.7152503694909322E-2</v>
      </c>
      <c r="X57" s="397">
        <v>7133095</v>
      </c>
      <c r="Y57" s="297">
        <v>1548774</v>
      </c>
      <c r="Z57" s="297">
        <v>1548774</v>
      </c>
      <c r="AA57" s="297">
        <v>1548774</v>
      </c>
      <c r="AB57" s="297">
        <v>1400843</v>
      </c>
      <c r="AC57" s="297">
        <v>1085930</v>
      </c>
      <c r="AD57" s="297">
        <v>0</v>
      </c>
      <c r="AE57" s="297">
        <v>7133095</v>
      </c>
      <c r="AF57" s="299">
        <v>1942767</v>
      </c>
      <c r="AG57" s="299">
        <v>1272475</v>
      </c>
      <c r="AH57" s="299">
        <v>670292</v>
      </c>
      <c r="AI57" s="299">
        <v>0</v>
      </c>
      <c r="AJ57" s="299">
        <v>0</v>
      </c>
      <c r="AK57" s="299">
        <v>0</v>
      </c>
      <c r="AL57" s="299">
        <v>0</v>
      </c>
      <c r="AM57" s="297">
        <v>1942767</v>
      </c>
      <c r="AN57" s="397">
        <v>4621729</v>
      </c>
      <c r="AO57" s="297">
        <v>1146710</v>
      </c>
      <c r="AP57" s="297">
        <v>1146710</v>
      </c>
      <c r="AQ57" s="297">
        <v>1146710</v>
      </c>
      <c r="AR57" s="297">
        <v>590799</v>
      </c>
      <c r="AS57" s="297">
        <v>590799</v>
      </c>
      <c r="AT57" s="297">
        <v>0</v>
      </c>
      <c r="AU57" s="297">
        <v>4621729</v>
      </c>
      <c r="AV57" s="299">
        <v>13732260</v>
      </c>
      <c r="AW57" s="297">
        <v>6844076</v>
      </c>
      <c r="AX57" s="297">
        <v>3543401</v>
      </c>
      <c r="AY57" s="297">
        <v>1672392</v>
      </c>
      <c r="AZ57" s="297">
        <v>1672392</v>
      </c>
      <c r="BA57" s="297">
        <v>0</v>
      </c>
      <c r="BB57" s="297">
        <v>0</v>
      </c>
      <c r="BC57" s="297">
        <v>13732260</v>
      </c>
      <c r="BD57" s="397">
        <v>79440</v>
      </c>
      <c r="BE57" s="297">
        <v>32940</v>
      </c>
      <c r="BF57" s="297">
        <v>27365</v>
      </c>
      <c r="BG57" s="297">
        <v>19135</v>
      </c>
      <c r="BH57" s="297">
        <v>0</v>
      </c>
      <c r="BI57" s="297">
        <v>0</v>
      </c>
      <c r="BJ57" s="297">
        <v>0</v>
      </c>
      <c r="BK57" s="297">
        <v>79440</v>
      </c>
      <c r="BL57" s="299">
        <v>108344</v>
      </c>
      <c r="BM57" s="297">
        <v>27086</v>
      </c>
      <c r="BN57" s="297">
        <v>27086</v>
      </c>
      <c r="BO57" s="297">
        <v>27086</v>
      </c>
      <c r="BP57" s="297">
        <v>27086</v>
      </c>
      <c r="BQ57" s="297">
        <v>0</v>
      </c>
      <c r="BR57" s="297">
        <v>0</v>
      </c>
      <c r="BS57" s="297">
        <v>108344</v>
      </c>
      <c r="BT57" s="397">
        <v>333605</v>
      </c>
      <c r="BU57" s="297">
        <v>68558</v>
      </c>
      <c r="BV57" s="297">
        <v>68558</v>
      </c>
      <c r="BW57" s="297">
        <v>68558</v>
      </c>
      <c r="BX57" s="297">
        <v>68558</v>
      </c>
      <c r="BY57" s="297">
        <v>59372</v>
      </c>
      <c r="BZ57" s="297">
        <v>0</v>
      </c>
      <c r="CA57" s="297">
        <v>333605</v>
      </c>
      <c r="CB57" s="299">
        <v>1051845.3361458601</v>
      </c>
      <c r="CC57" s="297">
        <v>931743</v>
      </c>
      <c r="CD57" s="297">
        <v>72381</v>
      </c>
      <c r="CE57" s="297">
        <v>47721</v>
      </c>
      <c r="CF57" s="297">
        <v>0</v>
      </c>
      <c r="CG57" s="297">
        <v>0</v>
      </c>
      <c r="CH57" s="297">
        <v>0</v>
      </c>
      <c r="CI57" s="297">
        <v>1051845.3361458601</v>
      </c>
    </row>
    <row r="58" spans="1:87" ht="31.5">
      <c r="A58" s="295">
        <v>21525.1</v>
      </c>
      <c r="B58" s="296" t="s">
        <v>714</v>
      </c>
      <c r="C58" s="299">
        <v>47041</v>
      </c>
      <c r="D58" s="297">
        <v>251789</v>
      </c>
      <c r="E58" s="297">
        <v>132831</v>
      </c>
      <c r="F58" s="297">
        <v>109100</v>
      </c>
      <c r="G58" s="297">
        <v>119684</v>
      </c>
      <c r="H58" s="297">
        <v>0</v>
      </c>
      <c r="I58" s="297">
        <v>660445</v>
      </c>
      <c r="J58" s="356">
        <v>4919144</v>
      </c>
      <c r="K58" s="357">
        <v>5851250</v>
      </c>
      <c r="L58" s="357">
        <v>4164243</v>
      </c>
      <c r="M58" s="357">
        <v>3983677</v>
      </c>
      <c r="N58" s="357">
        <v>6160127</v>
      </c>
      <c r="O58" s="356">
        <v>485242</v>
      </c>
      <c r="P58" s="357">
        <v>250045</v>
      </c>
      <c r="Q58" s="357">
        <v>235197</v>
      </c>
      <c r="R58" s="398">
        <v>6.6799999999999998E-2</v>
      </c>
      <c r="S58" s="399">
        <v>1.591153E-4</v>
      </c>
      <c r="T58" s="400">
        <v>4919144</v>
      </c>
      <c r="U58" s="400">
        <v>3743188.6227544909</v>
      </c>
      <c r="V58" s="401">
        <v>1.3141587282289189</v>
      </c>
      <c r="W58" s="401">
        <v>7.7152503694909322E-2</v>
      </c>
      <c r="X58" s="397">
        <v>1585128</v>
      </c>
      <c r="Y58" s="297">
        <v>639834</v>
      </c>
      <c r="Z58" s="297">
        <v>482916</v>
      </c>
      <c r="AA58" s="297">
        <v>199647</v>
      </c>
      <c r="AB58" s="297">
        <v>199647</v>
      </c>
      <c r="AC58" s="297">
        <v>63084</v>
      </c>
      <c r="AD58" s="297">
        <v>0</v>
      </c>
      <c r="AE58" s="297">
        <v>1585128</v>
      </c>
      <c r="AF58" s="299">
        <v>66525</v>
      </c>
      <c r="AG58" s="299">
        <v>22175</v>
      </c>
      <c r="AH58" s="299">
        <v>22175</v>
      </c>
      <c r="AI58" s="299">
        <v>22175</v>
      </c>
      <c r="AJ58" s="299">
        <v>0</v>
      </c>
      <c r="AK58" s="299">
        <v>0</v>
      </c>
      <c r="AL58" s="299">
        <v>0</v>
      </c>
      <c r="AM58" s="297">
        <v>66525</v>
      </c>
      <c r="AN58" s="397">
        <v>402344</v>
      </c>
      <c r="AO58" s="297">
        <v>99827</v>
      </c>
      <c r="AP58" s="297">
        <v>99827</v>
      </c>
      <c r="AQ58" s="297">
        <v>99827</v>
      </c>
      <c r="AR58" s="297">
        <v>51432</v>
      </c>
      <c r="AS58" s="297">
        <v>51432</v>
      </c>
      <c r="AT58" s="297">
        <v>0</v>
      </c>
      <c r="AU58" s="297">
        <v>402344</v>
      </c>
      <c r="AV58" s="299">
        <v>1195459</v>
      </c>
      <c r="AW58" s="297">
        <v>595810</v>
      </c>
      <c r="AX58" s="297">
        <v>308470</v>
      </c>
      <c r="AY58" s="297">
        <v>145590</v>
      </c>
      <c r="AZ58" s="297">
        <v>145590</v>
      </c>
      <c r="BA58" s="297">
        <v>0</v>
      </c>
      <c r="BB58" s="297">
        <v>0</v>
      </c>
      <c r="BC58" s="297">
        <v>1195459</v>
      </c>
      <c r="BD58" s="397">
        <v>6916</v>
      </c>
      <c r="BE58" s="297">
        <v>2868</v>
      </c>
      <c r="BF58" s="297">
        <v>2382</v>
      </c>
      <c r="BG58" s="297">
        <v>1666</v>
      </c>
      <c r="BH58" s="297">
        <v>0</v>
      </c>
      <c r="BI58" s="297">
        <v>0</v>
      </c>
      <c r="BJ58" s="297">
        <v>0</v>
      </c>
      <c r="BK58" s="297">
        <v>6916</v>
      </c>
      <c r="BL58" s="299">
        <v>9432</v>
      </c>
      <c r="BM58" s="297">
        <v>2358</v>
      </c>
      <c r="BN58" s="297">
        <v>2358</v>
      </c>
      <c r="BO58" s="297">
        <v>2358</v>
      </c>
      <c r="BP58" s="297">
        <v>2358</v>
      </c>
      <c r="BQ58" s="297">
        <v>0</v>
      </c>
      <c r="BR58" s="297">
        <v>0</v>
      </c>
      <c r="BS58" s="297">
        <v>9432</v>
      </c>
      <c r="BT58" s="397">
        <v>29042</v>
      </c>
      <c r="BU58" s="297">
        <v>5968</v>
      </c>
      <c r="BV58" s="297">
        <v>5968</v>
      </c>
      <c r="BW58" s="297">
        <v>5968</v>
      </c>
      <c r="BX58" s="297">
        <v>5968</v>
      </c>
      <c r="BY58" s="297">
        <v>5169</v>
      </c>
      <c r="BZ58" s="297">
        <v>0</v>
      </c>
      <c r="CA58" s="297">
        <v>29042</v>
      </c>
      <c r="CB58" s="299">
        <v>91568.166101430004</v>
      </c>
      <c r="CC58" s="297">
        <v>81113</v>
      </c>
      <c r="CD58" s="297">
        <v>6301</v>
      </c>
      <c r="CE58" s="297">
        <v>4154</v>
      </c>
      <c r="CF58" s="297">
        <v>0</v>
      </c>
      <c r="CG58" s="297">
        <v>0</v>
      </c>
      <c r="CH58" s="297">
        <v>0</v>
      </c>
      <c r="CI58" s="297">
        <v>91568.166101430004</v>
      </c>
    </row>
    <row r="59" spans="1:87">
      <c r="A59" s="295">
        <v>21550</v>
      </c>
      <c r="B59" s="296" t="s">
        <v>413</v>
      </c>
      <c r="C59" s="299">
        <v>-121976585</v>
      </c>
      <c r="D59" s="297">
        <v>-15227355</v>
      </c>
      <c r="E59" s="297">
        <v>29575086</v>
      </c>
      <c r="F59" s="297">
        <v>-6815913</v>
      </c>
      <c r="G59" s="297">
        <v>24308288</v>
      </c>
      <c r="H59" s="297">
        <v>0</v>
      </c>
      <c r="I59" s="297">
        <v>-90136479</v>
      </c>
      <c r="J59" s="356">
        <v>1397152283</v>
      </c>
      <c r="K59" s="357">
        <v>1661892330</v>
      </c>
      <c r="L59" s="357">
        <v>1182742626</v>
      </c>
      <c r="M59" s="357">
        <v>1131457713</v>
      </c>
      <c r="N59" s="357">
        <v>1749620573</v>
      </c>
      <c r="O59" s="356">
        <v>137820111</v>
      </c>
      <c r="P59" s="357">
        <v>51703028.160000004</v>
      </c>
      <c r="Q59" s="357">
        <v>86117082.840000004</v>
      </c>
      <c r="R59" s="398">
        <v>6.6799999999999998E-2</v>
      </c>
      <c r="S59" s="399">
        <v>4.5192478199999997E-2</v>
      </c>
      <c r="T59" s="400">
        <v>1397152283</v>
      </c>
      <c r="U59" s="400">
        <v>773997427.54491031</v>
      </c>
      <c r="V59" s="401">
        <v>1.8051123082304197</v>
      </c>
      <c r="W59" s="401">
        <v>7.7152503694909322E-2</v>
      </c>
      <c r="X59" s="397">
        <v>157628163</v>
      </c>
      <c r="Y59" s="297">
        <v>44119894</v>
      </c>
      <c r="Z59" s="297">
        <v>44119894</v>
      </c>
      <c r="AA59" s="297">
        <v>42254264</v>
      </c>
      <c r="AB59" s="297">
        <v>18901688</v>
      </c>
      <c r="AC59" s="297">
        <v>8232423</v>
      </c>
      <c r="AD59" s="297">
        <v>0</v>
      </c>
      <c r="AE59" s="297">
        <v>157628163</v>
      </c>
      <c r="AF59" s="299">
        <v>4027677</v>
      </c>
      <c r="AG59" s="299">
        <v>4027677</v>
      </c>
      <c r="AH59" s="299">
        <v>0</v>
      </c>
      <c r="AI59" s="299">
        <v>0</v>
      </c>
      <c r="AJ59" s="299">
        <v>0</v>
      </c>
      <c r="AK59" s="299">
        <v>0</v>
      </c>
      <c r="AL59" s="299">
        <v>0</v>
      </c>
      <c r="AM59" s="297">
        <v>4027677</v>
      </c>
      <c r="AN59" s="397">
        <v>114275027</v>
      </c>
      <c r="AO59" s="297">
        <v>28353098</v>
      </c>
      <c r="AP59" s="297">
        <v>28353098</v>
      </c>
      <c r="AQ59" s="297">
        <v>28353098</v>
      </c>
      <c r="AR59" s="297">
        <v>14607866</v>
      </c>
      <c r="AS59" s="297">
        <v>14607866</v>
      </c>
      <c r="AT59" s="297">
        <v>0</v>
      </c>
      <c r="AU59" s="297">
        <v>114275027</v>
      </c>
      <c r="AV59" s="299">
        <v>339538370</v>
      </c>
      <c r="AW59" s="297">
        <v>169223881</v>
      </c>
      <c r="AX59" s="297">
        <v>87612713</v>
      </c>
      <c r="AY59" s="297">
        <v>41350888</v>
      </c>
      <c r="AZ59" s="297">
        <v>41350888</v>
      </c>
      <c r="BA59" s="297">
        <v>0</v>
      </c>
      <c r="BB59" s="297">
        <v>0</v>
      </c>
      <c r="BC59" s="297">
        <v>339538370</v>
      </c>
      <c r="BD59" s="397">
        <v>1964203</v>
      </c>
      <c r="BE59" s="297">
        <v>814471</v>
      </c>
      <c r="BF59" s="297">
        <v>676606</v>
      </c>
      <c r="BG59" s="297">
        <v>473126</v>
      </c>
      <c r="BH59" s="297">
        <v>0</v>
      </c>
      <c r="BI59" s="297">
        <v>0</v>
      </c>
      <c r="BJ59" s="297">
        <v>0</v>
      </c>
      <c r="BK59" s="297">
        <v>1964203</v>
      </c>
      <c r="BL59" s="299">
        <v>2678904</v>
      </c>
      <c r="BM59" s="297">
        <v>669726</v>
      </c>
      <c r="BN59" s="297">
        <v>669726</v>
      </c>
      <c r="BO59" s="297">
        <v>669726</v>
      </c>
      <c r="BP59" s="297">
        <v>669726</v>
      </c>
      <c r="BQ59" s="297">
        <v>0</v>
      </c>
      <c r="BR59" s="297">
        <v>0</v>
      </c>
      <c r="BS59" s="297">
        <v>2678904</v>
      </c>
      <c r="BT59" s="397">
        <v>8248585</v>
      </c>
      <c r="BU59" s="297">
        <v>1695147</v>
      </c>
      <c r="BV59" s="297">
        <v>1695147</v>
      </c>
      <c r="BW59" s="297">
        <v>1695147</v>
      </c>
      <c r="BX59" s="297">
        <v>1695147</v>
      </c>
      <c r="BY59" s="297">
        <v>1467998</v>
      </c>
      <c r="BZ59" s="297">
        <v>0</v>
      </c>
      <c r="CA59" s="297">
        <v>8248585</v>
      </c>
      <c r="CB59" s="299">
        <v>26007507.451218419</v>
      </c>
      <c r="CC59" s="297">
        <v>23037911</v>
      </c>
      <c r="CD59" s="297">
        <v>1789661</v>
      </c>
      <c r="CE59" s="297">
        <v>1179936</v>
      </c>
      <c r="CF59" s="297">
        <v>0</v>
      </c>
      <c r="CG59" s="297">
        <v>0</v>
      </c>
      <c r="CH59" s="297">
        <v>0</v>
      </c>
      <c r="CI59" s="297">
        <v>26007507.451218419</v>
      </c>
    </row>
    <row r="60" spans="1:87">
      <c r="A60" s="295">
        <v>21570</v>
      </c>
      <c r="B60" s="296" t="s">
        <v>414</v>
      </c>
      <c r="C60" s="299">
        <v>-425976</v>
      </c>
      <c r="D60" s="297">
        <v>-41171</v>
      </c>
      <c r="E60" s="297">
        <v>164128</v>
      </c>
      <c r="F60" s="297">
        <v>-38742</v>
      </c>
      <c r="G60" s="297">
        <v>114705</v>
      </c>
      <c r="H60" s="297">
        <v>0</v>
      </c>
      <c r="I60" s="297">
        <v>-227056</v>
      </c>
      <c r="J60" s="356">
        <v>5942061</v>
      </c>
      <c r="K60" s="357">
        <v>7067995</v>
      </c>
      <c r="L60" s="357">
        <v>5030181</v>
      </c>
      <c r="M60" s="357">
        <v>4812067</v>
      </c>
      <c r="N60" s="357">
        <v>7441101</v>
      </c>
      <c r="O60" s="356">
        <v>586146</v>
      </c>
      <c r="P60" s="357">
        <v>251224.94</v>
      </c>
      <c r="Q60" s="357">
        <v>334921.06</v>
      </c>
      <c r="R60" s="398">
        <v>6.6799999999999998E-2</v>
      </c>
      <c r="S60" s="399">
        <v>1.9220270000000001E-4</v>
      </c>
      <c r="T60" s="400">
        <v>5942061</v>
      </c>
      <c r="U60" s="400">
        <v>3760852.3952095811</v>
      </c>
      <c r="V60" s="401">
        <v>1.5799771901627282</v>
      </c>
      <c r="W60" s="401">
        <v>7.7152503694909322E-2</v>
      </c>
      <c r="X60" s="397">
        <v>823192</v>
      </c>
      <c r="Y60" s="297">
        <v>270119</v>
      </c>
      <c r="Z60" s="297">
        <v>218052</v>
      </c>
      <c r="AA60" s="297">
        <v>218052</v>
      </c>
      <c r="AB60" s="297">
        <v>70634</v>
      </c>
      <c r="AC60" s="297">
        <v>46335</v>
      </c>
      <c r="AD60" s="297">
        <v>0</v>
      </c>
      <c r="AE60" s="297">
        <v>823192</v>
      </c>
      <c r="AF60" s="299">
        <v>13640</v>
      </c>
      <c r="AG60" s="299">
        <v>6820</v>
      </c>
      <c r="AH60" s="299">
        <v>6820</v>
      </c>
      <c r="AI60" s="299">
        <v>0</v>
      </c>
      <c r="AJ60" s="299">
        <v>0</v>
      </c>
      <c r="AK60" s="299">
        <v>0</v>
      </c>
      <c r="AL60" s="299">
        <v>0</v>
      </c>
      <c r="AM60" s="297">
        <v>13640</v>
      </c>
      <c r="AN60" s="397">
        <v>486009</v>
      </c>
      <c r="AO60" s="297">
        <v>120585</v>
      </c>
      <c r="AP60" s="297">
        <v>120585</v>
      </c>
      <c r="AQ60" s="297">
        <v>120585</v>
      </c>
      <c r="AR60" s="297">
        <v>62127</v>
      </c>
      <c r="AS60" s="297">
        <v>62127</v>
      </c>
      <c r="AT60" s="297">
        <v>0</v>
      </c>
      <c r="AU60" s="297">
        <v>486009</v>
      </c>
      <c r="AV60" s="299">
        <v>1444050</v>
      </c>
      <c r="AW60" s="297">
        <v>719706</v>
      </c>
      <c r="AX60" s="297">
        <v>372615</v>
      </c>
      <c r="AY60" s="297">
        <v>175864</v>
      </c>
      <c r="AZ60" s="297">
        <v>175864</v>
      </c>
      <c r="BA60" s="297">
        <v>0</v>
      </c>
      <c r="BB60" s="297">
        <v>0</v>
      </c>
      <c r="BC60" s="297">
        <v>1444050</v>
      </c>
      <c r="BD60" s="397">
        <v>8354</v>
      </c>
      <c r="BE60" s="297">
        <v>3464</v>
      </c>
      <c r="BF60" s="297">
        <v>2878</v>
      </c>
      <c r="BG60" s="297">
        <v>2012</v>
      </c>
      <c r="BH60" s="297">
        <v>0</v>
      </c>
      <c r="BI60" s="297">
        <v>0</v>
      </c>
      <c r="BJ60" s="297">
        <v>0</v>
      </c>
      <c r="BK60" s="297">
        <v>8354</v>
      </c>
      <c r="BL60" s="299">
        <v>11392</v>
      </c>
      <c r="BM60" s="297">
        <v>2848</v>
      </c>
      <c r="BN60" s="297">
        <v>2848</v>
      </c>
      <c r="BO60" s="297">
        <v>2848</v>
      </c>
      <c r="BP60" s="297">
        <v>2848</v>
      </c>
      <c r="BQ60" s="297">
        <v>0</v>
      </c>
      <c r="BR60" s="297">
        <v>0</v>
      </c>
      <c r="BS60" s="297">
        <v>11392</v>
      </c>
      <c r="BT60" s="397">
        <v>35081</v>
      </c>
      <c r="BU60" s="297">
        <v>7209</v>
      </c>
      <c r="BV60" s="297">
        <v>7209</v>
      </c>
      <c r="BW60" s="297">
        <v>7209</v>
      </c>
      <c r="BX60" s="297">
        <v>7209</v>
      </c>
      <c r="BY60" s="297">
        <v>6243</v>
      </c>
      <c r="BZ60" s="297">
        <v>0</v>
      </c>
      <c r="CA60" s="297">
        <v>35081</v>
      </c>
      <c r="CB60" s="299">
        <v>110609.40562437</v>
      </c>
      <c r="CC60" s="297">
        <v>97980</v>
      </c>
      <c r="CD60" s="297">
        <v>7611</v>
      </c>
      <c r="CE60" s="297">
        <v>5018</v>
      </c>
      <c r="CF60" s="297">
        <v>0</v>
      </c>
      <c r="CG60" s="297">
        <v>0</v>
      </c>
      <c r="CH60" s="297">
        <v>0</v>
      </c>
      <c r="CI60" s="297">
        <v>110609.40562437</v>
      </c>
    </row>
    <row r="61" spans="1:87">
      <c r="A61" s="295">
        <v>21800</v>
      </c>
      <c r="B61" s="296" t="s">
        <v>415</v>
      </c>
      <c r="C61" s="299">
        <v>-21044795</v>
      </c>
      <c r="D61" s="297">
        <v>-2972923</v>
      </c>
      <c r="E61" s="297">
        <v>48949</v>
      </c>
      <c r="F61" s="297">
        <v>-2831511</v>
      </c>
      <c r="G61" s="297">
        <v>2499182</v>
      </c>
      <c r="H61" s="297">
        <v>0</v>
      </c>
      <c r="I61" s="297">
        <v>-24301098</v>
      </c>
      <c r="J61" s="356">
        <v>181718927</v>
      </c>
      <c r="K61" s="357">
        <v>216152023</v>
      </c>
      <c r="L61" s="357">
        <v>153831994</v>
      </c>
      <c r="M61" s="357">
        <v>147161683</v>
      </c>
      <c r="N61" s="357">
        <v>227562291</v>
      </c>
      <c r="O61" s="356">
        <v>17925407</v>
      </c>
      <c r="P61" s="357">
        <v>6909187.3800000008</v>
      </c>
      <c r="Q61" s="357">
        <v>11016219.619999999</v>
      </c>
      <c r="R61" s="398">
        <v>6.6799999999999998E-2</v>
      </c>
      <c r="S61" s="399">
        <v>5.8779052000000002E-3</v>
      </c>
      <c r="T61" s="400">
        <v>181718927</v>
      </c>
      <c r="U61" s="400">
        <v>103430948.80239522</v>
      </c>
      <c r="V61" s="401">
        <v>1.756910567911099</v>
      </c>
      <c r="W61" s="401">
        <v>7.7152503694909322E-2</v>
      </c>
      <c r="X61" s="397">
        <v>12111773</v>
      </c>
      <c r="Y61" s="297">
        <v>4746005</v>
      </c>
      <c r="Z61" s="297">
        <v>4746005</v>
      </c>
      <c r="AA61" s="297">
        <v>1698051</v>
      </c>
      <c r="AB61" s="297">
        <v>513418</v>
      </c>
      <c r="AC61" s="297">
        <v>408294</v>
      </c>
      <c r="AD61" s="297">
        <v>0</v>
      </c>
      <c r="AE61" s="297">
        <v>12111773</v>
      </c>
      <c r="AF61" s="299">
        <v>4711517</v>
      </c>
      <c r="AG61" s="299">
        <v>4711517</v>
      </c>
      <c r="AH61" s="299">
        <v>0</v>
      </c>
      <c r="AI61" s="299">
        <v>0</v>
      </c>
      <c r="AJ61" s="299">
        <v>0</v>
      </c>
      <c r="AK61" s="299">
        <v>0</v>
      </c>
      <c r="AL61" s="299">
        <v>0</v>
      </c>
      <c r="AM61" s="297">
        <v>4711517</v>
      </c>
      <c r="AN61" s="397">
        <v>14863044</v>
      </c>
      <c r="AO61" s="297">
        <v>3687712</v>
      </c>
      <c r="AP61" s="297">
        <v>3687712</v>
      </c>
      <c r="AQ61" s="297">
        <v>3687712</v>
      </c>
      <c r="AR61" s="297">
        <v>1899955</v>
      </c>
      <c r="AS61" s="297">
        <v>1899955</v>
      </c>
      <c r="AT61" s="297">
        <v>0</v>
      </c>
      <c r="AU61" s="297">
        <v>14863044</v>
      </c>
      <c r="AV61" s="299">
        <v>44161649</v>
      </c>
      <c r="AW61" s="297">
        <v>22009900</v>
      </c>
      <c r="AX61" s="297">
        <v>11395242</v>
      </c>
      <c r="AY61" s="297">
        <v>5378253</v>
      </c>
      <c r="AZ61" s="297">
        <v>5378253</v>
      </c>
      <c r="BA61" s="297">
        <v>0</v>
      </c>
      <c r="BB61" s="297">
        <v>0</v>
      </c>
      <c r="BC61" s="297">
        <v>44161649</v>
      </c>
      <c r="BD61" s="397">
        <v>255472</v>
      </c>
      <c r="BE61" s="297">
        <v>105933</v>
      </c>
      <c r="BF61" s="297">
        <v>88002</v>
      </c>
      <c r="BG61" s="297">
        <v>61537</v>
      </c>
      <c r="BH61" s="297">
        <v>0</v>
      </c>
      <c r="BI61" s="297">
        <v>0</v>
      </c>
      <c r="BJ61" s="297">
        <v>0</v>
      </c>
      <c r="BK61" s="297">
        <v>255472</v>
      </c>
      <c r="BL61" s="299">
        <v>348428</v>
      </c>
      <c r="BM61" s="297">
        <v>87107</v>
      </c>
      <c r="BN61" s="297">
        <v>87107</v>
      </c>
      <c r="BO61" s="297">
        <v>87107</v>
      </c>
      <c r="BP61" s="297">
        <v>87107</v>
      </c>
      <c r="BQ61" s="297">
        <v>0</v>
      </c>
      <c r="BR61" s="297">
        <v>0</v>
      </c>
      <c r="BS61" s="297">
        <v>348428</v>
      </c>
      <c r="BT61" s="397">
        <v>1072842</v>
      </c>
      <c r="BU61" s="297">
        <v>220477</v>
      </c>
      <c r="BV61" s="297">
        <v>220477</v>
      </c>
      <c r="BW61" s="297">
        <v>220477</v>
      </c>
      <c r="BX61" s="297">
        <v>220477</v>
      </c>
      <c r="BY61" s="297">
        <v>190933</v>
      </c>
      <c r="BZ61" s="297">
        <v>0</v>
      </c>
      <c r="CA61" s="297">
        <v>1072842</v>
      </c>
      <c r="CB61" s="299">
        <v>3382635.1060021203</v>
      </c>
      <c r="CC61" s="297">
        <v>2996398</v>
      </c>
      <c r="CD61" s="297">
        <v>232770</v>
      </c>
      <c r="CE61" s="297">
        <v>153467</v>
      </c>
      <c r="CF61" s="297">
        <v>0</v>
      </c>
      <c r="CG61" s="297">
        <v>0</v>
      </c>
      <c r="CH61" s="297">
        <v>0</v>
      </c>
      <c r="CI61" s="297">
        <v>3382635.1060021203</v>
      </c>
    </row>
    <row r="62" spans="1:87">
      <c r="A62" s="295">
        <v>21900</v>
      </c>
      <c r="B62" s="296" t="s">
        <v>416</v>
      </c>
      <c r="C62" s="299">
        <v>-14015947</v>
      </c>
      <c r="D62" s="297">
        <v>-5320217</v>
      </c>
      <c r="E62" s="297">
        <v>-3296698</v>
      </c>
      <c r="F62" s="297">
        <v>-3059307</v>
      </c>
      <c r="G62" s="297">
        <v>762631</v>
      </c>
      <c r="H62" s="297">
        <v>0</v>
      </c>
      <c r="I62" s="297">
        <v>-24929538</v>
      </c>
      <c r="J62" s="356">
        <v>85094361</v>
      </c>
      <c r="K62" s="357">
        <v>101218505</v>
      </c>
      <c r="L62" s="357">
        <v>72035618</v>
      </c>
      <c r="M62" s="357">
        <v>68912081</v>
      </c>
      <c r="N62" s="357">
        <v>106561644</v>
      </c>
      <c r="O62" s="356">
        <v>8394013</v>
      </c>
      <c r="P62" s="357">
        <v>3564317.32</v>
      </c>
      <c r="Q62" s="357">
        <v>4829695.68</v>
      </c>
      <c r="R62" s="398">
        <v>6.6799999999999998E-2</v>
      </c>
      <c r="S62" s="399">
        <v>2.7524737999999999E-3</v>
      </c>
      <c r="T62" s="400">
        <v>85094361</v>
      </c>
      <c r="U62" s="400">
        <v>53358043.712574847</v>
      </c>
      <c r="V62" s="401">
        <v>1.5947803757270411</v>
      </c>
      <c r="W62" s="401">
        <v>7.7152503694909322E-2</v>
      </c>
      <c r="X62" s="397">
        <v>1637652</v>
      </c>
      <c r="Y62" s="297">
        <v>818826</v>
      </c>
      <c r="Z62" s="297">
        <v>818826</v>
      </c>
      <c r="AA62" s="297">
        <v>0</v>
      </c>
      <c r="AB62" s="297">
        <v>0</v>
      </c>
      <c r="AC62" s="297">
        <v>0</v>
      </c>
      <c r="AD62" s="297">
        <v>0</v>
      </c>
      <c r="AE62" s="297">
        <v>1637652</v>
      </c>
      <c r="AF62" s="299">
        <v>11722251</v>
      </c>
      <c r="AG62" s="299">
        <v>4963880</v>
      </c>
      <c r="AH62" s="299">
        <v>2524465</v>
      </c>
      <c r="AI62" s="299">
        <v>2524465</v>
      </c>
      <c r="AJ62" s="299">
        <v>1492962</v>
      </c>
      <c r="AK62" s="299">
        <v>216479</v>
      </c>
      <c r="AL62" s="299">
        <v>0</v>
      </c>
      <c r="AM62" s="297">
        <v>11722251</v>
      </c>
      <c r="AN62" s="397">
        <v>6959986</v>
      </c>
      <c r="AO62" s="297">
        <v>1726862</v>
      </c>
      <c r="AP62" s="297">
        <v>1726862</v>
      </c>
      <c r="AQ62" s="297">
        <v>1726862</v>
      </c>
      <c r="AR62" s="297">
        <v>889700</v>
      </c>
      <c r="AS62" s="297">
        <v>889700</v>
      </c>
      <c r="AT62" s="297">
        <v>0</v>
      </c>
      <c r="AU62" s="297">
        <v>6959986</v>
      </c>
      <c r="AV62" s="299">
        <v>20679779</v>
      </c>
      <c r="AW62" s="297">
        <v>10306678</v>
      </c>
      <c r="AX62" s="297">
        <v>5336103</v>
      </c>
      <c r="AY62" s="297">
        <v>2518500</v>
      </c>
      <c r="AZ62" s="297">
        <v>2518500</v>
      </c>
      <c r="BA62" s="297">
        <v>0</v>
      </c>
      <c r="BB62" s="297">
        <v>0</v>
      </c>
      <c r="BC62" s="297">
        <v>20679779</v>
      </c>
      <c r="BD62" s="397">
        <v>119631</v>
      </c>
      <c r="BE62" s="297">
        <v>49606</v>
      </c>
      <c r="BF62" s="297">
        <v>41209</v>
      </c>
      <c r="BG62" s="297">
        <v>28816</v>
      </c>
      <c r="BH62" s="297">
        <v>0</v>
      </c>
      <c r="BI62" s="297">
        <v>0</v>
      </c>
      <c r="BJ62" s="297">
        <v>0</v>
      </c>
      <c r="BK62" s="297">
        <v>119631</v>
      </c>
      <c r="BL62" s="299">
        <v>163160</v>
      </c>
      <c r="BM62" s="297">
        <v>40790</v>
      </c>
      <c r="BN62" s="297">
        <v>40790</v>
      </c>
      <c r="BO62" s="297">
        <v>40790</v>
      </c>
      <c r="BP62" s="297">
        <v>40790</v>
      </c>
      <c r="BQ62" s="297">
        <v>0</v>
      </c>
      <c r="BR62" s="297">
        <v>0</v>
      </c>
      <c r="BS62" s="297">
        <v>163160</v>
      </c>
      <c r="BT62" s="397">
        <v>502385</v>
      </c>
      <c r="BU62" s="297">
        <v>103244</v>
      </c>
      <c r="BV62" s="297">
        <v>103244</v>
      </c>
      <c r="BW62" s="297">
        <v>103244</v>
      </c>
      <c r="BX62" s="297">
        <v>103244</v>
      </c>
      <c r="BY62" s="297">
        <v>89409</v>
      </c>
      <c r="BZ62" s="297">
        <v>0</v>
      </c>
      <c r="CA62" s="297">
        <v>502385</v>
      </c>
      <c r="CB62" s="299">
        <v>1584002.15509278</v>
      </c>
      <c r="CC62" s="297">
        <v>1403137</v>
      </c>
      <c r="CD62" s="297">
        <v>109000</v>
      </c>
      <c r="CE62" s="297">
        <v>71865</v>
      </c>
      <c r="CF62" s="297">
        <v>0</v>
      </c>
      <c r="CG62" s="297">
        <v>0</v>
      </c>
      <c r="CH62" s="297">
        <v>0</v>
      </c>
      <c r="CI62" s="297">
        <v>1584002.15509278</v>
      </c>
    </row>
    <row r="63" spans="1:87">
      <c r="A63" s="295">
        <v>22000</v>
      </c>
      <c r="B63" s="296" t="s">
        <v>417</v>
      </c>
      <c r="C63" s="299">
        <v>-12651421</v>
      </c>
      <c r="D63" s="297">
        <v>-5497343</v>
      </c>
      <c r="E63" s="297">
        <v>-1669261</v>
      </c>
      <c r="F63" s="297">
        <v>-508972</v>
      </c>
      <c r="G63" s="297">
        <v>2186029</v>
      </c>
      <c r="H63" s="297">
        <v>0</v>
      </c>
      <c r="I63" s="297">
        <v>-18140968</v>
      </c>
      <c r="J63" s="356">
        <v>92361652</v>
      </c>
      <c r="K63" s="357">
        <v>109862843</v>
      </c>
      <c r="L63" s="357">
        <v>78187657</v>
      </c>
      <c r="M63" s="357">
        <v>74797361</v>
      </c>
      <c r="N63" s="357">
        <v>115662301</v>
      </c>
      <c r="O63" s="356">
        <v>9110885</v>
      </c>
      <c r="P63" s="357">
        <v>4356479.57</v>
      </c>
      <c r="Q63" s="357">
        <v>4754405.43</v>
      </c>
      <c r="R63" s="398">
        <v>6.6799999999999998E-2</v>
      </c>
      <c r="S63" s="399">
        <v>2.9875425999999999E-3</v>
      </c>
      <c r="T63" s="400">
        <v>92361652</v>
      </c>
      <c r="U63" s="400">
        <v>65216760.029940128</v>
      </c>
      <c r="V63" s="401">
        <v>1.4162257057480012</v>
      </c>
      <c r="W63" s="401">
        <v>7.7152503694909322E-2</v>
      </c>
      <c r="X63" s="397">
        <v>5887873</v>
      </c>
      <c r="Y63" s="297">
        <v>1191143</v>
      </c>
      <c r="Z63" s="297">
        <v>1191143</v>
      </c>
      <c r="AA63" s="297">
        <v>1191143</v>
      </c>
      <c r="AB63" s="297">
        <v>1191143</v>
      </c>
      <c r="AC63" s="297">
        <v>1123301</v>
      </c>
      <c r="AD63" s="297">
        <v>0</v>
      </c>
      <c r="AE63" s="297">
        <v>5887873</v>
      </c>
      <c r="AF63" s="299">
        <v>7916103</v>
      </c>
      <c r="AG63" s="299">
        <v>3128669</v>
      </c>
      <c r="AH63" s="299">
        <v>2765213</v>
      </c>
      <c r="AI63" s="299">
        <v>2022221</v>
      </c>
      <c r="AJ63" s="299">
        <v>0</v>
      </c>
      <c r="AK63" s="299">
        <v>0</v>
      </c>
      <c r="AL63" s="299">
        <v>0</v>
      </c>
      <c r="AM63" s="297">
        <v>7916103</v>
      </c>
      <c r="AN63" s="397">
        <v>7554388</v>
      </c>
      <c r="AO63" s="297">
        <v>1874340</v>
      </c>
      <c r="AP63" s="297">
        <v>1874340</v>
      </c>
      <c r="AQ63" s="297">
        <v>1874340</v>
      </c>
      <c r="AR63" s="297">
        <v>965683</v>
      </c>
      <c r="AS63" s="297">
        <v>965683</v>
      </c>
      <c r="AT63" s="297">
        <v>0</v>
      </c>
      <c r="AU63" s="297">
        <v>7554388</v>
      </c>
      <c r="AV63" s="299">
        <v>22445889</v>
      </c>
      <c r="AW63" s="297">
        <v>11186896</v>
      </c>
      <c r="AX63" s="297">
        <v>5791820</v>
      </c>
      <c r="AY63" s="297">
        <v>2733586</v>
      </c>
      <c r="AZ63" s="297">
        <v>2733586</v>
      </c>
      <c r="BA63" s="297">
        <v>0</v>
      </c>
      <c r="BB63" s="297">
        <v>0</v>
      </c>
      <c r="BC63" s="297">
        <v>22445889</v>
      </c>
      <c r="BD63" s="397">
        <v>129847</v>
      </c>
      <c r="BE63" s="297">
        <v>53842</v>
      </c>
      <c r="BF63" s="297">
        <v>44728</v>
      </c>
      <c r="BG63" s="297">
        <v>31277</v>
      </c>
      <c r="BH63" s="297">
        <v>0</v>
      </c>
      <c r="BI63" s="297">
        <v>0</v>
      </c>
      <c r="BJ63" s="297">
        <v>0</v>
      </c>
      <c r="BK63" s="297">
        <v>129847</v>
      </c>
      <c r="BL63" s="299">
        <v>177096</v>
      </c>
      <c r="BM63" s="297">
        <v>44274</v>
      </c>
      <c r="BN63" s="297">
        <v>44274</v>
      </c>
      <c r="BO63" s="297">
        <v>44274</v>
      </c>
      <c r="BP63" s="297">
        <v>44274</v>
      </c>
      <c r="BQ63" s="297">
        <v>0</v>
      </c>
      <c r="BR63" s="297">
        <v>0</v>
      </c>
      <c r="BS63" s="297">
        <v>177096</v>
      </c>
      <c r="BT63" s="397">
        <v>545290</v>
      </c>
      <c r="BU63" s="297">
        <v>112061</v>
      </c>
      <c r="BV63" s="297">
        <v>112061</v>
      </c>
      <c r="BW63" s="297">
        <v>112061</v>
      </c>
      <c r="BX63" s="297">
        <v>112061</v>
      </c>
      <c r="BY63" s="297">
        <v>97045</v>
      </c>
      <c r="BZ63" s="297">
        <v>0</v>
      </c>
      <c r="CA63" s="297">
        <v>545290</v>
      </c>
      <c r="CB63" s="299">
        <v>1719280.2768300599</v>
      </c>
      <c r="CC63" s="297">
        <v>1522969</v>
      </c>
      <c r="CD63" s="297">
        <v>118309</v>
      </c>
      <c r="CE63" s="297">
        <v>78002</v>
      </c>
      <c r="CF63" s="297">
        <v>0</v>
      </c>
      <c r="CG63" s="297">
        <v>0</v>
      </c>
      <c r="CH63" s="297">
        <v>0</v>
      </c>
      <c r="CI63" s="297">
        <v>1719280.2768300599</v>
      </c>
    </row>
    <row r="64" spans="1:87">
      <c r="A64" s="295">
        <v>23000</v>
      </c>
      <c r="B64" s="296" t="s">
        <v>418</v>
      </c>
      <c r="C64" s="299">
        <v>-9697599</v>
      </c>
      <c r="D64" s="297">
        <v>-3064300</v>
      </c>
      <c r="E64" s="297">
        <v>-1641666</v>
      </c>
      <c r="F64" s="297">
        <v>-2087616</v>
      </c>
      <c r="G64" s="297">
        <v>635305</v>
      </c>
      <c r="H64" s="297">
        <v>0</v>
      </c>
      <c r="I64" s="297">
        <v>-15855876</v>
      </c>
      <c r="J64" s="356">
        <v>73543501</v>
      </c>
      <c r="K64" s="357">
        <v>87478925</v>
      </c>
      <c r="L64" s="357">
        <v>62257375</v>
      </c>
      <c r="M64" s="357">
        <v>59557832</v>
      </c>
      <c r="N64" s="357">
        <v>92096777</v>
      </c>
      <c r="O64" s="356">
        <v>7254595</v>
      </c>
      <c r="P64" s="357">
        <v>2800773.56</v>
      </c>
      <c r="Q64" s="357">
        <v>4453821.4399999995</v>
      </c>
      <c r="R64" s="398">
        <v>6.6799999999999998E-2</v>
      </c>
      <c r="S64" s="399">
        <v>2.3788480999999998E-3</v>
      </c>
      <c r="T64" s="400">
        <v>73543501</v>
      </c>
      <c r="U64" s="400">
        <v>41927747.904191621</v>
      </c>
      <c r="V64" s="401">
        <v>1.7540532147839898</v>
      </c>
      <c r="W64" s="401">
        <v>7.7152503694909322E-2</v>
      </c>
      <c r="X64" s="397">
        <v>2067774</v>
      </c>
      <c r="Y64" s="297">
        <v>1033887</v>
      </c>
      <c r="Z64" s="297">
        <v>1033887</v>
      </c>
      <c r="AA64" s="297">
        <v>0</v>
      </c>
      <c r="AB64" s="297">
        <v>0</v>
      </c>
      <c r="AC64" s="297">
        <v>0</v>
      </c>
      <c r="AD64" s="297">
        <v>0</v>
      </c>
      <c r="AE64" s="297">
        <v>2067774</v>
      </c>
      <c r="AF64" s="299">
        <v>5093789</v>
      </c>
      <c r="AG64" s="299">
        <v>2200485</v>
      </c>
      <c r="AH64" s="299">
        <v>974258</v>
      </c>
      <c r="AI64" s="299">
        <v>974258</v>
      </c>
      <c r="AJ64" s="299">
        <v>733889</v>
      </c>
      <c r="AK64" s="299">
        <v>210899</v>
      </c>
      <c r="AL64" s="299">
        <v>0</v>
      </c>
      <c r="AM64" s="297">
        <v>5093789</v>
      </c>
      <c r="AN64" s="397">
        <v>6015225</v>
      </c>
      <c r="AO64" s="297">
        <v>1492454</v>
      </c>
      <c r="AP64" s="297">
        <v>1492454</v>
      </c>
      <c r="AQ64" s="297">
        <v>1492454</v>
      </c>
      <c r="AR64" s="297">
        <v>768931</v>
      </c>
      <c r="AS64" s="297">
        <v>768931</v>
      </c>
      <c r="AT64" s="297">
        <v>0</v>
      </c>
      <c r="AU64" s="297">
        <v>6015225</v>
      </c>
      <c r="AV64" s="299">
        <v>17872669</v>
      </c>
      <c r="AW64" s="297">
        <v>8907631</v>
      </c>
      <c r="AX64" s="297">
        <v>4611770</v>
      </c>
      <c r="AY64" s="297">
        <v>2176634</v>
      </c>
      <c r="AZ64" s="297">
        <v>2176634</v>
      </c>
      <c r="BA64" s="297">
        <v>0</v>
      </c>
      <c r="BB64" s="297">
        <v>0</v>
      </c>
      <c r="BC64" s="297">
        <v>17872669</v>
      </c>
      <c r="BD64" s="397">
        <v>103391</v>
      </c>
      <c r="BE64" s="297">
        <v>42872</v>
      </c>
      <c r="BF64" s="297">
        <v>35615</v>
      </c>
      <c r="BG64" s="297">
        <v>24904</v>
      </c>
      <c r="BH64" s="297">
        <v>0</v>
      </c>
      <c r="BI64" s="297">
        <v>0</v>
      </c>
      <c r="BJ64" s="297">
        <v>0</v>
      </c>
      <c r="BK64" s="297">
        <v>103391</v>
      </c>
      <c r="BL64" s="299">
        <v>141012</v>
      </c>
      <c r="BM64" s="297">
        <v>35253</v>
      </c>
      <c r="BN64" s="297">
        <v>35253</v>
      </c>
      <c r="BO64" s="297">
        <v>35253</v>
      </c>
      <c r="BP64" s="297">
        <v>35253</v>
      </c>
      <c r="BQ64" s="297">
        <v>0</v>
      </c>
      <c r="BR64" s="297">
        <v>0</v>
      </c>
      <c r="BS64" s="297">
        <v>141012</v>
      </c>
      <c r="BT64" s="397">
        <v>434190</v>
      </c>
      <c r="BU64" s="297">
        <v>89229</v>
      </c>
      <c r="BV64" s="297">
        <v>89229</v>
      </c>
      <c r="BW64" s="297">
        <v>89229</v>
      </c>
      <c r="BX64" s="297">
        <v>89229</v>
      </c>
      <c r="BY64" s="297">
        <v>77273</v>
      </c>
      <c r="BZ64" s="297">
        <v>0</v>
      </c>
      <c r="CA64" s="297">
        <v>434190</v>
      </c>
      <c r="CB64" s="299">
        <v>1368986.87901711</v>
      </c>
      <c r="CC64" s="297">
        <v>1212673</v>
      </c>
      <c r="CD64" s="297">
        <v>94204</v>
      </c>
      <c r="CE64" s="297">
        <v>62110</v>
      </c>
      <c r="CF64" s="297">
        <v>0</v>
      </c>
      <c r="CG64" s="297">
        <v>0</v>
      </c>
      <c r="CH64" s="297">
        <v>0</v>
      </c>
      <c r="CI64" s="297">
        <v>1368986.87901711</v>
      </c>
    </row>
    <row r="65" spans="1:87">
      <c r="A65" s="295">
        <v>23100</v>
      </c>
      <c r="B65" s="296" t="s">
        <v>419</v>
      </c>
      <c r="C65" s="299">
        <v>-50295823</v>
      </c>
      <c r="D65" s="297">
        <v>-7747908</v>
      </c>
      <c r="E65" s="297">
        <v>1831201</v>
      </c>
      <c r="F65" s="297">
        <v>-8204194</v>
      </c>
      <c r="G65" s="297">
        <v>5668846</v>
      </c>
      <c r="H65" s="297">
        <v>0</v>
      </c>
      <c r="I65" s="297">
        <v>-58747878</v>
      </c>
      <c r="J65" s="356">
        <v>479780356</v>
      </c>
      <c r="K65" s="357">
        <v>570691759</v>
      </c>
      <c r="L65" s="357">
        <v>406152347</v>
      </c>
      <c r="M65" s="357">
        <v>388541171</v>
      </c>
      <c r="N65" s="357">
        <v>600817529</v>
      </c>
      <c r="O65" s="356">
        <v>47327255</v>
      </c>
      <c r="P65" s="357">
        <v>18219653.469999999</v>
      </c>
      <c r="Q65" s="357">
        <v>29107601.530000001</v>
      </c>
      <c r="R65" s="398">
        <v>6.6799999999999998E-2</v>
      </c>
      <c r="S65" s="399">
        <v>1.55190408E-2</v>
      </c>
      <c r="T65" s="400">
        <v>479780356</v>
      </c>
      <c r="U65" s="400">
        <v>272749303.44311374</v>
      </c>
      <c r="V65" s="401">
        <v>1.7590525436486253</v>
      </c>
      <c r="W65" s="401">
        <v>7.7152503694909322E-2</v>
      </c>
      <c r="X65" s="397">
        <v>32224555</v>
      </c>
      <c r="Y65" s="297">
        <v>12631864</v>
      </c>
      <c r="Z65" s="297">
        <v>12631864</v>
      </c>
      <c r="AA65" s="297">
        <v>6185215</v>
      </c>
      <c r="AB65" s="297">
        <v>627198</v>
      </c>
      <c r="AC65" s="297">
        <v>148414</v>
      </c>
      <c r="AD65" s="297">
        <v>0</v>
      </c>
      <c r="AE65" s="297">
        <v>32224555</v>
      </c>
      <c r="AF65" s="299">
        <v>7273462</v>
      </c>
      <c r="AG65" s="299">
        <v>7273462</v>
      </c>
      <c r="AH65" s="299">
        <v>0</v>
      </c>
      <c r="AI65" s="299">
        <v>0</v>
      </c>
      <c r="AJ65" s="299">
        <v>0</v>
      </c>
      <c r="AK65" s="299">
        <v>0</v>
      </c>
      <c r="AL65" s="299">
        <v>0</v>
      </c>
      <c r="AM65" s="297">
        <v>7273462</v>
      </c>
      <c r="AN65" s="397">
        <v>39241902</v>
      </c>
      <c r="AO65" s="297">
        <v>9736419</v>
      </c>
      <c r="AP65" s="297">
        <v>9736419</v>
      </c>
      <c r="AQ65" s="297">
        <v>9736419</v>
      </c>
      <c r="AR65" s="297">
        <v>5016323</v>
      </c>
      <c r="AS65" s="297">
        <v>5016323</v>
      </c>
      <c r="AT65" s="297">
        <v>0</v>
      </c>
      <c r="AU65" s="297">
        <v>39241902</v>
      </c>
      <c r="AV65" s="299">
        <v>116597054</v>
      </c>
      <c r="AW65" s="297">
        <v>58111270</v>
      </c>
      <c r="AX65" s="297">
        <v>30086097</v>
      </c>
      <c r="AY65" s="297">
        <v>14199843</v>
      </c>
      <c r="AZ65" s="297">
        <v>14199843</v>
      </c>
      <c r="BA65" s="297">
        <v>0</v>
      </c>
      <c r="BB65" s="297">
        <v>0</v>
      </c>
      <c r="BC65" s="297">
        <v>116597054</v>
      </c>
      <c r="BD65" s="397">
        <v>674505</v>
      </c>
      <c r="BE65" s="297">
        <v>279688</v>
      </c>
      <c r="BF65" s="297">
        <v>232346</v>
      </c>
      <c r="BG65" s="297">
        <v>162471</v>
      </c>
      <c r="BH65" s="297">
        <v>0</v>
      </c>
      <c r="BI65" s="297">
        <v>0</v>
      </c>
      <c r="BJ65" s="297">
        <v>0</v>
      </c>
      <c r="BK65" s="297">
        <v>674505</v>
      </c>
      <c r="BL65" s="299">
        <v>919932</v>
      </c>
      <c r="BM65" s="297">
        <v>229983</v>
      </c>
      <c r="BN65" s="297">
        <v>229983</v>
      </c>
      <c r="BO65" s="297">
        <v>229983</v>
      </c>
      <c r="BP65" s="297">
        <v>229983</v>
      </c>
      <c r="BQ65" s="297">
        <v>0</v>
      </c>
      <c r="BR65" s="297">
        <v>0</v>
      </c>
      <c r="BS65" s="297">
        <v>919932</v>
      </c>
      <c r="BT65" s="397">
        <v>2832554</v>
      </c>
      <c r="BU65" s="297">
        <v>582111</v>
      </c>
      <c r="BV65" s="297">
        <v>582111</v>
      </c>
      <c r="BW65" s="297">
        <v>582111</v>
      </c>
      <c r="BX65" s="297">
        <v>582111</v>
      </c>
      <c r="BY65" s="297">
        <v>504109</v>
      </c>
      <c r="BZ65" s="297">
        <v>0</v>
      </c>
      <c r="CA65" s="297">
        <v>2832554</v>
      </c>
      <c r="CB65" s="299">
        <v>8930945.7086104807</v>
      </c>
      <c r="CC65" s="297">
        <v>7911190</v>
      </c>
      <c r="CD65" s="297">
        <v>614567</v>
      </c>
      <c r="CE65" s="297">
        <v>405189</v>
      </c>
      <c r="CF65" s="297">
        <v>0</v>
      </c>
      <c r="CG65" s="297">
        <v>0</v>
      </c>
      <c r="CH65" s="297">
        <v>0</v>
      </c>
      <c r="CI65" s="297">
        <v>8930945.7086104807</v>
      </c>
    </row>
    <row r="66" spans="1:87">
      <c r="A66" s="295">
        <v>23200</v>
      </c>
      <c r="B66" s="296" t="s">
        <v>420</v>
      </c>
      <c r="C66" s="299">
        <v>-25439175</v>
      </c>
      <c r="D66" s="297">
        <v>-423917</v>
      </c>
      <c r="E66" s="297">
        <v>5251190</v>
      </c>
      <c r="F66" s="297">
        <v>-2675078</v>
      </c>
      <c r="G66" s="297">
        <v>5221121</v>
      </c>
      <c r="H66" s="297">
        <v>0</v>
      </c>
      <c r="I66" s="297">
        <v>-18065859</v>
      </c>
      <c r="J66" s="356">
        <v>264070324</v>
      </c>
      <c r="K66" s="357">
        <v>314107812</v>
      </c>
      <c r="L66" s="357">
        <v>223545588</v>
      </c>
      <c r="M66" s="357">
        <v>213852426</v>
      </c>
      <c r="N66" s="357">
        <v>330688986</v>
      </c>
      <c r="O66" s="356">
        <v>26048844</v>
      </c>
      <c r="P66" s="357">
        <v>10314168.830000002</v>
      </c>
      <c r="Q66" s="357">
        <v>15734675.169999998</v>
      </c>
      <c r="R66" s="398">
        <v>6.6799999999999998E-2</v>
      </c>
      <c r="S66" s="399">
        <v>8.5416546999999999E-3</v>
      </c>
      <c r="T66" s="400">
        <v>264070324</v>
      </c>
      <c r="U66" s="400">
        <v>154403725.00000003</v>
      </c>
      <c r="V66" s="401">
        <v>1.7102587648063539</v>
      </c>
      <c r="W66" s="401">
        <v>7.7152503694909322E-2</v>
      </c>
      <c r="X66" s="397">
        <v>33602174</v>
      </c>
      <c r="Y66" s="297">
        <v>10793076</v>
      </c>
      <c r="Z66" s="297">
        <v>10793076</v>
      </c>
      <c r="AA66" s="297">
        <v>7647632</v>
      </c>
      <c r="AB66" s="297">
        <v>2185706</v>
      </c>
      <c r="AC66" s="297">
        <v>2182684</v>
      </c>
      <c r="AD66" s="297">
        <v>0</v>
      </c>
      <c r="AE66" s="297">
        <v>33602174</v>
      </c>
      <c r="AF66" s="299">
        <v>5600256</v>
      </c>
      <c r="AG66" s="299">
        <v>5600256</v>
      </c>
      <c r="AH66" s="299">
        <v>0</v>
      </c>
      <c r="AI66" s="299">
        <v>0</v>
      </c>
      <c r="AJ66" s="299">
        <v>0</v>
      </c>
      <c r="AK66" s="299">
        <v>0</v>
      </c>
      <c r="AL66" s="299">
        <v>0</v>
      </c>
      <c r="AM66" s="297">
        <v>5600256</v>
      </c>
      <c r="AN66" s="397">
        <v>21598679</v>
      </c>
      <c r="AO66" s="297">
        <v>5358909</v>
      </c>
      <c r="AP66" s="297">
        <v>5358909</v>
      </c>
      <c r="AQ66" s="297">
        <v>5358909</v>
      </c>
      <c r="AR66" s="297">
        <v>2760976</v>
      </c>
      <c r="AS66" s="297">
        <v>2760976</v>
      </c>
      <c r="AT66" s="297">
        <v>0</v>
      </c>
      <c r="AU66" s="297">
        <v>21598679</v>
      </c>
      <c r="AV66" s="299">
        <v>64174828</v>
      </c>
      <c r="AW66" s="297">
        <v>31984348</v>
      </c>
      <c r="AX66" s="297">
        <v>16559338</v>
      </c>
      <c r="AY66" s="297">
        <v>7815571</v>
      </c>
      <c r="AZ66" s="297">
        <v>7815571</v>
      </c>
      <c r="BA66" s="297">
        <v>0</v>
      </c>
      <c r="BB66" s="297">
        <v>0</v>
      </c>
      <c r="BC66" s="297">
        <v>64174828</v>
      </c>
      <c r="BD66" s="397">
        <v>371247</v>
      </c>
      <c r="BE66" s="297">
        <v>153940</v>
      </c>
      <c r="BF66" s="297">
        <v>127883</v>
      </c>
      <c r="BG66" s="297">
        <v>89424</v>
      </c>
      <c r="BH66" s="297">
        <v>0</v>
      </c>
      <c r="BI66" s="297">
        <v>0</v>
      </c>
      <c r="BJ66" s="297">
        <v>0</v>
      </c>
      <c r="BK66" s="297">
        <v>371247</v>
      </c>
      <c r="BL66" s="299">
        <v>506328</v>
      </c>
      <c r="BM66" s="297">
        <v>126582</v>
      </c>
      <c r="BN66" s="297">
        <v>126582</v>
      </c>
      <c r="BO66" s="297">
        <v>126582</v>
      </c>
      <c r="BP66" s="297">
        <v>126582</v>
      </c>
      <c r="BQ66" s="297">
        <v>0</v>
      </c>
      <c r="BR66" s="297">
        <v>0</v>
      </c>
      <c r="BS66" s="297">
        <v>506328</v>
      </c>
      <c r="BT66" s="397">
        <v>1559033</v>
      </c>
      <c r="BU66" s="297">
        <v>320393</v>
      </c>
      <c r="BV66" s="297">
        <v>320393</v>
      </c>
      <c r="BW66" s="297">
        <v>320393</v>
      </c>
      <c r="BX66" s="297">
        <v>320393</v>
      </c>
      <c r="BY66" s="297">
        <v>277461</v>
      </c>
      <c r="BZ66" s="297">
        <v>0</v>
      </c>
      <c r="CA66" s="297">
        <v>1559033</v>
      </c>
      <c r="CB66" s="299">
        <v>4915577.9258855702</v>
      </c>
      <c r="CC66" s="297">
        <v>4354306</v>
      </c>
      <c r="CD66" s="297">
        <v>338257</v>
      </c>
      <c r="CE66" s="297">
        <v>223015</v>
      </c>
      <c r="CF66" s="297">
        <v>0</v>
      </c>
      <c r="CG66" s="297">
        <v>0</v>
      </c>
      <c r="CH66" s="297">
        <v>0</v>
      </c>
      <c r="CI66" s="297">
        <v>4915577.9258855702</v>
      </c>
    </row>
    <row r="67" spans="1:87">
      <c r="A67" s="295">
        <v>30000</v>
      </c>
      <c r="B67" s="296" t="s">
        <v>421</v>
      </c>
      <c r="C67" s="299">
        <v>-3718232</v>
      </c>
      <c r="D67" s="297">
        <v>-2319468</v>
      </c>
      <c r="E67" s="297">
        <v>-1263774</v>
      </c>
      <c r="F67" s="297">
        <v>-933330</v>
      </c>
      <c r="G67" s="297">
        <v>-117324</v>
      </c>
      <c r="H67" s="297">
        <v>0</v>
      </c>
      <c r="I67" s="297">
        <v>-8352128</v>
      </c>
      <c r="J67" s="356">
        <v>21750888</v>
      </c>
      <c r="K67" s="357">
        <v>25872366</v>
      </c>
      <c r="L67" s="357">
        <v>18412956</v>
      </c>
      <c r="M67" s="357">
        <v>17614551</v>
      </c>
      <c r="N67" s="357">
        <v>27238120</v>
      </c>
      <c r="O67" s="356">
        <v>2145586</v>
      </c>
      <c r="P67" s="357">
        <v>885990.21</v>
      </c>
      <c r="Q67" s="357">
        <v>1259595.79</v>
      </c>
      <c r="R67" s="398">
        <v>6.6799999999999998E-2</v>
      </c>
      <c r="S67" s="399">
        <v>7.0355720000000001E-4</v>
      </c>
      <c r="T67" s="400">
        <v>21750888</v>
      </c>
      <c r="U67" s="400">
        <v>13263326.497005988</v>
      </c>
      <c r="V67" s="401">
        <v>1.6399270578847593</v>
      </c>
      <c r="W67" s="401">
        <v>7.7152503694909322E-2</v>
      </c>
      <c r="X67" s="397">
        <v>200407</v>
      </c>
      <c r="Y67" s="297">
        <v>200407</v>
      </c>
      <c r="Z67" s="297">
        <v>0</v>
      </c>
      <c r="AA67" s="297">
        <v>0</v>
      </c>
      <c r="AB67" s="297">
        <v>0</v>
      </c>
      <c r="AC67" s="297">
        <v>0</v>
      </c>
      <c r="AD67" s="297">
        <v>0</v>
      </c>
      <c r="AE67" s="297">
        <v>200407</v>
      </c>
      <c r="AF67" s="299">
        <v>4758033</v>
      </c>
      <c r="AG67" s="299">
        <v>1395549</v>
      </c>
      <c r="AH67" s="299">
        <v>1395549</v>
      </c>
      <c r="AI67" s="299">
        <v>1066384</v>
      </c>
      <c r="AJ67" s="299">
        <v>532958</v>
      </c>
      <c r="AK67" s="299">
        <v>367593</v>
      </c>
      <c r="AL67" s="299">
        <v>0</v>
      </c>
      <c r="AM67" s="297">
        <v>4758033</v>
      </c>
      <c r="AN67" s="397">
        <v>1779035</v>
      </c>
      <c r="AO67" s="297">
        <v>441401</v>
      </c>
      <c r="AP67" s="297">
        <v>441401</v>
      </c>
      <c r="AQ67" s="297">
        <v>441401</v>
      </c>
      <c r="AR67" s="297">
        <v>227415</v>
      </c>
      <c r="AS67" s="297">
        <v>227415</v>
      </c>
      <c r="AT67" s="297">
        <v>0</v>
      </c>
      <c r="AU67" s="297">
        <v>1779035</v>
      </c>
      <c r="AV67" s="299">
        <v>5285939</v>
      </c>
      <c r="AW67" s="297">
        <v>2634480</v>
      </c>
      <c r="AX67" s="297">
        <v>1363956</v>
      </c>
      <c r="AY67" s="297">
        <v>643751</v>
      </c>
      <c r="AZ67" s="297">
        <v>643751</v>
      </c>
      <c r="BA67" s="297">
        <v>0</v>
      </c>
      <c r="BB67" s="297">
        <v>0</v>
      </c>
      <c r="BC67" s="297">
        <v>5285939</v>
      </c>
      <c r="BD67" s="397">
        <v>30579</v>
      </c>
      <c r="BE67" s="297">
        <v>12680</v>
      </c>
      <c r="BF67" s="297">
        <v>10533</v>
      </c>
      <c r="BG67" s="297">
        <v>7366</v>
      </c>
      <c r="BH67" s="297">
        <v>0</v>
      </c>
      <c r="BI67" s="297">
        <v>0</v>
      </c>
      <c r="BJ67" s="297">
        <v>0</v>
      </c>
      <c r="BK67" s="297">
        <v>30579</v>
      </c>
      <c r="BL67" s="299">
        <v>41704</v>
      </c>
      <c r="BM67" s="297">
        <v>10426</v>
      </c>
      <c r="BN67" s="297">
        <v>10426</v>
      </c>
      <c r="BO67" s="297">
        <v>10426</v>
      </c>
      <c r="BP67" s="297">
        <v>10426</v>
      </c>
      <c r="BQ67" s="297">
        <v>0</v>
      </c>
      <c r="BR67" s="297">
        <v>0</v>
      </c>
      <c r="BS67" s="297">
        <v>41704</v>
      </c>
      <c r="BT67" s="397">
        <v>128414</v>
      </c>
      <c r="BU67" s="297">
        <v>26390</v>
      </c>
      <c r="BV67" s="297">
        <v>26390</v>
      </c>
      <c r="BW67" s="297">
        <v>26390</v>
      </c>
      <c r="BX67" s="297">
        <v>26390</v>
      </c>
      <c r="BY67" s="297">
        <v>22854</v>
      </c>
      <c r="BZ67" s="297">
        <v>0</v>
      </c>
      <c r="CA67" s="297">
        <v>128414</v>
      </c>
      <c r="CB67" s="299">
        <v>404885.27848332003</v>
      </c>
      <c r="CC67" s="297">
        <v>358655</v>
      </c>
      <c r="CD67" s="297">
        <v>27861</v>
      </c>
      <c r="CE67" s="297">
        <v>18369</v>
      </c>
      <c r="CF67" s="297">
        <v>0</v>
      </c>
      <c r="CG67" s="297">
        <v>0</v>
      </c>
      <c r="CH67" s="297">
        <v>0</v>
      </c>
      <c r="CI67" s="297">
        <v>404885.27848332003</v>
      </c>
    </row>
    <row r="68" spans="1:87">
      <c r="A68" s="295">
        <v>30100</v>
      </c>
      <c r="B68" s="296" t="s">
        <v>422</v>
      </c>
      <c r="C68" s="299">
        <v>-29991079</v>
      </c>
      <c r="D68" s="297">
        <v>-14509114</v>
      </c>
      <c r="E68" s="297">
        <v>-4636485</v>
      </c>
      <c r="F68" s="297">
        <v>-5298964</v>
      </c>
      <c r="G68" s="297">
        <v>1293384</v>
      </c>
      <c r="H68" s="297">
        <v>0</v>
      </c>
      <c r="I68" s="297">
        <v>-53142258</v>
      </c>
      <c r="J68" s="356">
        <v>222393016</v>
      </c>
      <c r="K68" s="357">
        <v>264533259</v>
      </c>
      <c r="L68" s="357">
        <v>188264159</v>
      </c>
      <c r="M68" s="357">
        <v>180100835</v>
      </c>
      <c r="N68" s="357">
        <v>278497484</v>
      </c>
      <c r="O68" s="356">
        <v>21937645</v>
      </c>
      <c r="P68" s="357">
        <v>8427412.4700000007</v>
      </c>
      <c r="Q68" s="357">
        <v>13510232.529999999</v>
      </c>
      <c r="R68" s="398">
        <v>6.6799999999999998E-2</v>
      </c>
      <c r="S68" s="399">
        <v>7.1935547999999998E-3</v>
      </c>
      <c r="T68" s="400">
        <v>222393016</v>
      </c>
      <c r="U68" s="400">
        <v>126158869.31137726</v>
      </c>
      <c r="V68" s="401">
        <v>1.762801277578858</v>
      </c>
      <c r="W68" s="401">
        <v>7.7152503694909322E-2</v>
      </c>
      <c r="X68" s="397">
        <v>1109498</v>
      </c>
      <c r="Y68" s="297">
        <v>929000</v>
      </c>
      <c r="Z68" s="297">
        <v>60166</v>
      </c>
      <c r="AA68" s="297">
        <v>60166</v>
      </c>
      <c r="AB68" s="297">
        <v>60166</v>
      </c>
      <c r="AC68" s="297">
        <v>0</v>
      </c>
      <c r="AD68" s="297">
        <v>0</v>
      </c>
      <c r="AE68" s="297">
        <v>1109498</v>
      </c>
      <c r="AF68" s="299">
        <v>15454697</v>
      </c>
      <c r="AG68" s="299">
        <v>5122626</v>
      </c>
      <c r="AH68" s="299">
        <v>5122626</v>
      </c>
      <c r="AI68" s="299">
        <v>2678431</v>
      </c>
      <c r="AJ68" s="299">
        <v>1265507</v>
      </c>
      <c r="AK68" s="299">
        <v>1265507</v>
      </c>
      <c r="AL68" s="299">
        <v>0</v>
      </c>
      <c r="AM68" s="297">
        <v>15454697</v>
      </c>
      <c r="AN68" s="397">
        <v>18189834</v>
      </c>
      <c r="AO68" s="297">
        <v>4513131</v>
      </c>
      <c r="AP68" s="297">
        <v>4513131</v>
      </c>
      <c r="AQ68" s="297">
        <v>4513131</v>
      </c>
      <c r="AR68" s="297">
        <v>2325221</v>
      </c>
      <c r="AS68" s="297">
        <v>2325221</v>
      </c>
      <c r="AT68" s="297">
        <v>0</v>
      </c>
      <c r="AU68" s="297">
        <v>18189834</v>
      </c>
      <c r="AV68" s="299">
        <v>54046336</v>
      </c>
      <c r="AW68" s="297">
        <v>26936369</v>
      </c>
      <c r="AX68" s="297">
        <v>13945835</v>
      </c>
      <c r="AY68" s="297">
        <v>6582066</v>
      </c>
      <c r="AZ68" s="297">
        <v>6582066</v>
      </c>
      <c r="BA68" s="297">
        <v>0</v>
      </c>
      <c r="BB68" s="297">
        <v>0</v>
      </c>
      <c r="BC68" s="297">
        <v>54046336</v>
      </c>
      <c r="BD68" s="397">
        <v>312653</v>
      </c>
      <c r="BE68" s="297">
        <v>129644</v>
      </c>
      <c r="BF68" s="297">
        <v>107699</v>
      </c>
      <c r="BG68" s="297">
        <v>75310</v>
      </c>
      <c r="BH68" s="297">
        <v>0</v>
      </c>
      <c r="BI68" s="297">
        <v>0</v>
      </c>
      <c r="BJ68" s="297">
        <v>0</v>
      </c>
      <c r="BK68" s="297">
        <v>312653</v>
      </c>
      <c r="BL68" s="299">
        <v>426416</v>
      </c>
      <c r="BM68" s="297">
        <v>106604</v>
      </c>
      <c r="BN68" s="297">
        <v>106604</v>
      </c>
      <c r="BO68" s="297">
        <v>106604</v>
      </c>
      <c r="BP68" s="297">
        <v>106604</v>
      </c>
      <c r="BQ68" s="297">
        <v>0</v>
      </c>
      <c r="BR68" s="297">
        <v>0</v>
      </c>
      <c r="BS68" s="297">
        <v>426416</v>
      </c>
      <c r="BT68" s="397">
        <v>1312976</v>
      </c>
      <c r="BU68" s="297">
        <v>269827</v>
      </c>
      <c r="BV68" s="297">
        <v>269827</v>
      </c>
      <c r="BW68" s="297">
        <v>269827</v>
      </c>
      <c r="BX68" s="297">
        <v>269827</v>
      </c>
      <c r="BY68" s="297">
        <v>233670</v>
      </c>
      <c r="BZ68" s="297">
        <v>0</v>
      </c>
      <c r="CA68" s="297">
        <v>1312976</v>
      </c>
      <c r="CB68" s="299">
        <v>4139769.21632388</v>
      </c>
      <c r="CC68" s="297">
        <v>3667081</v>
      </c>
      <c r="CD68" s="297">
        <v>284871</v>
      </c>
      <c r="CE68" s="297">
        <v>187817</v>
      </c>
      <c r="CF68" s="297">
        <v>0</v>
      </c>
      <c r="CG68" s="297">
        <v>0</v>
      </c>
      <c r="CH68" s="297">
        <v>0</v>
      </c>
      <c r="CI68" s="297">
        <v>4139769.21632388</v>
      </c>
    </row>
    <row r="69" spans="1:87">
      <c r="A69" s="295">
        <v>30102</v>
      </c>
      <c r="B69" s="296" t="s">
        <v>423</v>
      </c>
      <c r="C69" s="299">
        <v>-507470</v>
      </c>
      <c r="D69" s="297">
        <v>-171852</v>
      </c>
      <c r="E69" s="297">
        <v>-26125</v>
      </c>
      <c r="F69" s="297">
        <v>-67466</v>
      </c>
      <c r="G69" s="297">
        <v>56943</v>
      </c>
      <c r="H69" s="297">
        <v>0</v>
      </c>
      <c r="I69" s="297">
        <v>-715970</v>
      </c>
      <c r="J69" s="356">
        <v>4721408</v>
      </c>
      <c r="K69" s="357">
        <v>5616046</v>
      </c>
      <c r="L69" s="357">
        <v>3996852</v>
      </c>
      <c r="M69" s="357">
        <v>3823544</v>
      </c>
      <c r="N69" s="357">
        <v>5912507</v>
      </c>
      <c r="O69" s="356">
        <v>465737</v>
      </c>
      <c r="P69" s="357">
        <v>159711.69</v>
      </c>
      <c r="Q69" s="357">
        <v>306025.31</v>
      </c>
      <c r="R69" s="398">
        <v>6.6799999999999998E-2</v>
      </c>
      <c r="S69" s="399">
        <v>1.5271929999999999E-4</v>
      </c>
      <c r="T69" s="400">
        <v>4721408</v>
      </c>
      <c r="U69" s="400">
        <v>2390893.5628742515</v>
      </c>
      <c r="V69" s="401">
        <v>1.9747462092474257</v>
      </c>
      <c r="W69" s="401">
        <v>7.7152503694909322E-2</v>
      </c>
      <c r="X69" s="397">
        <v>115853</v>
      </c>
      <c r="Y69" s="297">
        <v>42930</v>
      </c>
      <c r="Z69" s="297">
        <v>31421</v>
      </c>
      <c r="AA69" s="297">
        <v>19442</v>
      </c>
      <c r="AB69" s="297">
        <v>19442</v>
      </c>
      <c r="AC69" s="297">
        <v>2618</v>
      </c>
      <c r="AD69" s="297">
        <v>0</v>
      </c>
      <c r="AE69" s="297">
        <v>115853</v>
      </c>
      <c r="AF69" s="299">
        <v>8160</v>
      </c>
      <c r="AG69" s="299">
        <v>2720</v>
      </c>
      <c r="AH69" s="299">
        <v>2720</v>
      </c>
      <c r="AI69" s="299">
        <v>2720</v>
      </c>
      <c r="AJ69" s="299">
        <v>0</v>
      </c>
      <c r="AK69" s="299">
        <v>0</v>
      </c>
      <c r="AL69" s="299">
        <v>0</v>
      </c>
      <c r="AM69" s="297">
        <v>8160</v>
      </c>
      <c r="AN69" s="397">
        <v>386171</v>
      </c>
      <c r="AO69" s="297">
        <v>95814</v>
      </c>
      <c r="AP69" s="297">
        <v>95814</v>
      </c>
      <c r="AQ69" s="297">
        <v>95814</v>
      </c>
      <c r="AR69" s="297">
        <v>49364</v>
      </c>
      <c r="AS69" s="297">
        <v>49364</v>
      </c>
      <c r="AT69" s="297">
        <v>0</v>
      </c>
      <c r="AU69" s="297">
        <v>386171</v>
      </c>
      <c r="AV69" s="299">
        <v>1147405</v>
      </c>
      <c r="AW69" s="297">
        <v>571860</v>
      </c>
      <c r="AX69" s="297">
        <v>296070</v>
      </c>
      <c r="AY69" s="297">
        <v>139737</v>
      </c>
      <c r="AZ69" s="297">
        <v>139737</v>
      </c>
      <c r="BA69" s="297">
        <v>0</v>
      </c>
      <c r="BB69" s="297">
        <v>0</v>
      </c>
      <c r="BC69" s="297">
        <v>1147405</v>
      </c>
      <c r="BD69" s="397">
        <v>6637</v>
      </c>
      <c r="BE69" s="297">
        <v>2752</v>
      </c>
      <c r="BF69" s="297">
        <v>2286</v>
      </c>
      <c r="BG69" s="297">
        <v>1599</v>
      </c>
      <c r="BH69" s="297">
        <v>0</v>
      </c>
      <c r="BI69" s="297">
        <v>0</v>
      </c>
      <c r="BJ69" s="297">
        <v>0</v>
      </c>
      <c r="BK69" s="297">
        <v>6637</v>
      </c>
      <c r="BL69" s="299">
        <v>9052</v>
      </c>
      <c r="BM69" s="297">
        <v>2263</v>
      </c>
      <c r="BN69" s="297">
        <v>2263</v>
      </c>
      <c r="BO69" s="297">
        <v>2263</v>
      </c>
      <c r="BP69" s="297">
        <v>2263</v>
      </c>
      <c r="BQ69" s="297">
        <v>0</v>
      </c>
      <c r="BR69" s="297">
        <v>0</v>
      </c>
      <c r="BS69" s="297">
        <v>9052</v>
      </c>
      <c r="BT69" s="397">
        <v>27875</v>
      </c>
      <c r="BU69" s="297">
        <v>5728</v>
      </c>
      <c r="BV69" s="297">
        <v>5728</v>
      </c>
      <c r="BW69" s="297">
        <v>5728</v>
      </c>
      <c r="BX69" s="297">
        <v>5728</v>
      </c>
      <c r="BY69" s="297">
        <v>4961</v>
      </c>
      <c r="BZ69" s="297">
        <v>0</v>
      </c>
      <c r="CA69" s="297">
        <v>27875</v>
      </c>
      <c r="CB69" s="299">
        <v>87887.376193830001</v>
      </c>
      <c r="CC69" s="297">
        <v>77852</v>
      </c>
      <c r="CD69" s="297">
        <v>6048</v>
      </c>
      <c r="CE69" s="297">
        <v>3987</v>
      </c>
      <c r="CF69" s="297">
        <v>0</v>
      </c>
      <c r="CG69" s="297">
        <v>0</v>
      </c>
      <c r="CH69" s="297">
        <v>0</v>
      </c>
      <c r="CI69" s="297">
        <v>87887.376193830001</v>
      </c>
    </row>
    <row r="70" spans="1:87">
      <c r="A70" s="295">
        <v>30103</v>
      </c>
      <c r="B70" s="296" t="s">
        <v>424</v>
      </c>
      <c r="C70" s="299">
        <v>-474688</v>
      </c>
      <c r="D70" s="297">
        <v>-239727</v>
      </c>
      <c r="E70" s="297">
        <v>35936</v>
      </c>
      <c r="F70" s="297">
        <v>-50332</v>
      </c>
      <c r="G70" s="297">
        <v>-25617</v>
      </c>
      <c r="H70" s="297">
        <v>0</v>
      </c>
      <c r="I70" s="297">
        <v>-754428</v>
      </c>
      <c r="J70" s="356">
        <v>6280602</v>
      </c>
      <c r="K70" s="357">
        <v>7470684</v>
      </c>
      <c r="L70" s="357">
        <v>5316769</v>
      </c>
      <c r="M70" s="357">
        <v>5086228</v>
      </c>
      <c r="N70" s="357">
        <v>7865048</v>
      </c>
      <c r="O70" s="356">
        <v>619541</v>
      </c>
      <c r="P70" s="357">
        <v>222549.08</v>
      </c>
      <c r="Q70" s="357">
        <v>396991.92000000004</v>
      </c>
      <c r="R70" s="398">
        <v>6.6799999999999998E-2</v>
      </c>
      <c r="S70" s="399">
        <v>2.0315320000000001E-4</v>
      </c>
      <c r="T70" s="400">
        <v>6280602</v>
      </c>
      <c r="U70" s="400">
        <v>3331573.0538922152</v>
      </c>
      <c r="V70" s="401">
        <v>1.8851761310359048</v>
      </c>
      <c r="W70" s="401">
        <v>7.7152503694909322E-2</v>
      </c>
      <c r="X70" s="397">
        <v>962409</v>
      </c>
      <c r="Y70" s="297">
        <v>417618</v>
      </c>
      <c r="Z70" s="297">
        <v>190816</v>
      </c>
      <c r="AA70" s="297">
        <v>190816</v>
      </c>
      <c r="AB70" s="297">
        <v>163159</v>
      </c>
      <c r="AC70" s="297">
        <v>0</v>
      </c>
      <c r="AD70" s="297">
        <v>0</v>
      </c>
      <c r="AE70" s="297">
        <v>962409</v>
      </c>
      <c r="AF70" s="299">
        <v>621169</v>
      </c>
      <c r="AG70" s="299">
        <v>163760</v>
      </c>
      <c r="AH70" s="299">
        <v>163760</v>
      </c>
      <c r="AI70" s="299">
        <v>97883</v>
      </c>
      <c r="AJ70" s="299">
        <v>97883</v>
      </c>
      <c r="AK70" s="299">
        <v>97883</v>
      </c>
      <c r="AL70" s="299">
        <v>0</v>
      </c>
      <c r="AM70" s="297">
        <v>621169</v>
      </c>
      <c r="AN70" s="397">
        <v>513699</v>
      </c>
      <c r="AO70" s="297">
        <v>127455</v>
      </c>
      <c r="AP70" s="297">
        <v>127455</v>
      </c>
      <c r="AQ70" s="297">
        <v>127455</v>
      </c>
      <c r="AR70" s="297">
        <v>65667</v>
      </c>
      <c r="AS70" s="297">
        <v>65667</v>
      </c>
      <c r="AT70" s="297">
        <v>0</v>
      </c>
      <c r="AU70" s="297">
        <v>513699</v>
      </c>
      <c r="AV70" s="299">
        <v>1526323</v>
      </c>
      <c r="AW70" s="297">
        <v>760710</v>
      </c>
      <c r="AX70" s="297">
        <v>393844</v>
      </c>
      <c r="AY70" s="297">
        <v>185884</v>
      </c>
      <c r="AZ70" s="297">
        <v>185884</v>
      </c>
      <c r="BA70" s="297">
        <v>0</v>
      </c>
      <c r="BB70" s="297">
        <v>0</v>
      </c>
      <c r="BC70" s="297">
        <v>1526323</v>
      </c>
      <c r="BD70" s="397">
        <v>8830</v>
      </c>
      <c r="BE70" s="297">
        <v>3661</v>
      </c>
      <c r="BF70" s="297">
        <v>3042</v>
      </c>
      <c r="BG70" s="297">
        <v>2127</v>
      </c>
      <c r="BH70" s="297">
        <v>0</v>
      </c>
      <c r="BI70" s="297">
        <v>0</v>
      </c>
      <c r="BJ70" s="297">
        <v>0</v>
      </c>
      <c r="BK70" s="297">
        <v>8830</v>
      </c>
      <c r="BL70" s="299">
        <v>12044</v>
      </c>
      <c r="BM70" s="297">
        <v>3011</v>
      </c>
      <c r="BN70" s="297">
        <v>3011</v>
      </c>
      <c r="BO70" s="297">
        <v>3011</v>
      </c>
      <c r="BP70" s="297">
        <v>3011</v>
      </c>
      <c r="BQ70" s="297">
        <v>0</v>
      </c>
      <c r="BR70" s="297">
        <v>0</v>
      </c>
      <c r="BS70" s="297">
        <v>12044</v>
      </c>
      <c r="BT70" s="397">
        <v>37080</v>
      </c>
      <c r="BU70" s="297">
        <v>7620</v>
      </c>
      <c r="BV70" s="297">
        <v>7620</v>
      </c>
      <c r="BW70" s="297">
        <v>7620</v>
      </c>
      <c r="BX70" s="297">
        <v>7620</v>
      </c>
      <c r="BY70" s="297">
        <v>6599</v>
      </c>
      <c r="BZ70" s="297">
        <v>0</v>
      </c>
      <c r="CA70" s="297">
        <v>37080</v>
      </c>
      <c r="CB70" s="299">
        <v>116911.23331092001</v>
      </c>
      <c r="CC70" s="297">
        <v>103562</v>
      </c>
      <c r="CD70" s="297">
        <v>8045</v>
      </c>
      <c r="CE70" s="297">
        <v>5304</v>
      </c>
      <c r="CF70" s="297">
        <v>0</v>
      </c>
      <c r="CG70" s="297">
        <v>0</v>
      </c>
      <c r="CH70" s="297">
        <v>0</v>
      </c>
      <c r="CI70" s="297">
        <v>116911.23331092001</v>
      </c>
    </row>
    <row r="71" spans="1:87">
      <c r="A71" s="295">
        <v>30104</v>
      </c>
      <c r="B71" s="296" t="s">
        <v>425</v>
      </c>
      <c r="C71" s="299">
        <v>-396262</v>
      </c>
      <c r="D71" s="297">
        <v>-233483</v>
      </c>
      <c r="E71" s="297">
        <v>-156739</v>
      </c>
      <c r="F71" s="297">
        <v>-96318</v>
      </c>
      <c r="G71" s="297">
        <v>80906</v>
      </c>
      <c r="H71" s="297">
        <v>0</v>
      </c>
      <c r="I71" s="297">
        <v>-801896</v>
      </c>
      <c r="J71" s="356">
        <v>3300657</v>
      </c>
      <c r="K71" s="357">
        <v>3926083</v>
      </c>
      <c r="L71" s="357">
        <v>2794132</v>
      </c>
      <c r="M71" s="357">
        <v>2672975</v>
      </c>
      <c r="N71" s="357">
        <v>4133334</v>
      </c>
      <c r="O71" s="356">
        <v>325589</v>
      </c>
      <c r="P71" s="357">
        <v>103278</v>
      </c>
      <c r="Q71" s="357">
        <v>222311</v>
      </c>
      <c r="R71" s="398">
        <v>6.6799999999999998E-2</v>
      </c>
      <c r="S71" s="399">
        <v>1.067635E-4</v>
      </c>
      <c r="T71" s="400">
        <v>3300657</v>
      </c>
      <c r="U71" s="400">
        <v>1546077.8443113773</v>
      </c>
      <c r="V71" s="401">
        <v>2.1348582234357751</v>
      </c>
      <c r="W71" s="401">
        <v>7.7152503694909322E-2</v>
      </c>
      <c r="X71" s="397">
        <v>361542</v>
      </c>
      <c r="Y71" s="297">
        <v>156325</v>
      </c>
      <c r="Z71" s="297">
        <v>76433</v>
      </c>
      <c r="AA71" s="297">
        <v>42928</v>
      </c>
      <c r="AB71" s="297">
        <v>42928</v>
      </c>
      <c r="AC71" s="297">
        <v>42928</v>
      </c>
      <c r="AD71" s="297">
        <v>0</v>
      </c>
      <c r="AE71" s="297">
        <v>361542</v>
      </c>
      <c r="AF71" s="299">
        <v>587629</v>
      </c>
      <c r="AG71" s="299">
        <v>169713</v>
      </c>
      <c r="AH71" s="299">
        <v>169713</v>
      </c>
      <c r="AI71" s="299">
        <v>169713</v>
      </c>
      <c r="AJ71" s="299">
        <v>78490</v>
      </c>
      <c r="AK71" s="299">
        <v>0</v>
      </c>
      <c r="AL71" s="299">
        <v>0</v>
      </c>
      <c r="AM71" s="297">
        <v>587629</v>
      </c>
      <c r="AN71" s="397">
        <v>269965</v>
      </c>
      <c r="AO71" s="297">
        <v>66982</v>
      </c>
      <c r="AP71" s="297">
        <v>66982</v>
      </c>
      <c r="AQ71" s="297">
        <v>66982</v>
      </c>
      <c r="AR71" s="297">
        <v>34510</v>
      </c>
      <c r="AS71" s="297">
        <v>34510</v>
      </c>
      <c r="AT71" s="297">
        <v>0</v>
      </c>
      <c r="AU71" s="297">
        <v>269965</v>
      </c>
      <c r="AV71" s="299">
        <v>802131</v>
      </c>
      <c r="AW71" s="297">
        <v>399777</v>
      </c>
      <c r="AX71" s="297">
        <v>206978</v>
      </c>
      <c r="AY71" s="297">
        <v>97688</v>
      </c>
      <c r="AZ71" s="297">
        <v>97688</v>
      </c>
      <c r="BA71" s="297">
        <v>0</v>
      </c>
      <c r="BB71" s="297">
        <v>0</v>
      </c>
      <c r="BC71" s="297">
        <v>802131</v>
      </c>
      <c r="BD71" s="397">
        <v>4640</v>
      </c>
      <c r="BE71" s="297">
        <v>1924</v>
      </c>
      <c r="BF71" s="297">
        <v>1598</v>
      </c>
      <c r="BG71" s="297">
        <v>1118</v>
      </c>
      <c r="BH71" s="297">
        <v>0</v>
      </c>
      <c r="BI71" s="297">
        <v>0</v>
      </c>
      <c r="BJ71" s="297">
        <v>0</v>
      </c>
      <c r="BK71" s="297">
        <v>4640</v>
      </c>
      <c r="BL71" s="299">
        <v>6328</v>
      </c>
      <c r="BM71" s="297">
        <v>1582</v>
      </c>
      <c r="BN71" s="297">
        <v>1582</v>
      </c>
      <c r="BO71" s="297">
        <v>1582</v>
      </c>
      <c r="BP71" s="297">
        <v>1582</v>
      </c>
      <c r="BQ71" s="297">
        <v>0</v>
      </c>
      <c r="BR71" s="297">
        <v>0</v>
      </c>
      <c r="BS71" s="297">
        <v>6328</v>
      </c>
      <c r="BT71" s="397">
        <v>19487</v>
      </c>
      <c r="BU71" s="297">
        <v>4005</v>
      </c>
      <c r="BV71" s="297">
        <v>4005</v>
      </c>
      <c r="BW71" s="297">
        <v>4005</v>
      </c>
      <c r="BX71" s="297">
        <v>4005</v>
      </c>
      <c r="BY71" s="297">
        <v>3468</v>
      </c>
      <c r="BZ71" s="297">
        <v>0</v>
      </c>
      <c r="CA71" s="297">
        <v>19487</v>
      </c>
      <c r="CB71" s="299">
        <v>61440.589946849999</v>
      </c>
      <c r="CC71" s="297">
        <v>54425</v>
      </c>
      <c r="CD71" s="297">
        <v>4228</v>
      </c>
      <c r="CE71" s="297">
        <v>2788</v>
      </c>
      <c r="CF71" s="297">
        <v>0</v>
      </c>
      <c r="CG71" s="297">
        <v>0</v>
      </c>
      <c r="CH71" s="297">
        <v>0</v>
      </c>
      <c r="CI71" s="297">
        <v>61440.589946849999</v>
      </c>
    </row>
    <row r="72" spans="1:87">
      <c r="A72" s="295">
        <v>30105</v>
      </c>
      <c r="B72" s="296" t="s">
        <v>426</v>
      </c>
      <c r="C72" s="299">
        <v>-2552001</v>
      </c>
      <c r="D72" s="297">
        <v>-1096295</v>
      </c>
      <c r="E72" s="297">
        <v>-709443</v>
      </c>
      <c r="F72" s="297">
        <v>-758633</v>
      </c>
      <c r="G72" s="297">
        <v>318245</v>
      </c>
      <c r="H72" s="297">
        <v>0</v>
      </c>
      <c r="I72" s="297">
        <v>-4798127</v>
      </c>
      <c r="J72" s="356">
        <v>21469649</v>
      </c>
      <c r="K72" s="357">
        <v>25537836</v>
      </c>
      <c r="L72" s="357">
        <v>18174876</v>
      </c>
      <c r="M72" s="357">
        <v>17386795</v>
      </c>
      <c r="N72" s="357">
        <v>26885931</v>
      </c>
      <c r="O72" s="356">
        <v>2117843</v>
      </c>
      <c r="P72" s="357">
        <v>934671.1</v>
      </c>
      <c r="Q72" s="357">
        <v>1183171.8999999999</v>
      </c>
      <c r="R72" s="398">
        <v>6.6799999999999998E-2</v>
      </c>
      <c r="S72" s="399">
        <v>6.944602E-4</v>
      </c>
      <c r="T72" s="400">
        <v>21469649</v>
      </c>
      <c r="U72" s="400">
        <v>13992082.335329341</v>
      </c>
      <c r="V72" s="401">
        <v>1.5344141411882748</v>
      </c>
      <c r="W72" s="401">
        <v>7.7152503694909322E-2</v>
      </c>
      <c r="X72" s="397">
        <v>1139415</v>
      </c>
      <c r="Y72" s="297">
        <v>524283</v>
      </c>
      <c r="Z72" s="297">
        <v>401496</v>
      </c>
      <c r="AA72" s="297">
        <v>71212</v>
      </c>
      <c r="AB72" s="297">
        <v>71212</v>
      </c>
      <c r="AC72" s="297">
        <v>71212</v>
      </c>
      <c r="AD72" s="297">
        <v>0</v>
      </c>
      <c r="AE72" s="297">
        <v>1139415</v>
      </c>
      <c r="AF72" s="299">
        <v>2192104</v>
      </c>
      <c r="AG72" s="299">
        <v>585818</v>
      </c>
      <c r="AH72" s="299">
        <v>585818</v>
      </c>
      <c r="AI72" s="299">
        <v>585818</v>
      </c>
      <c r="AJ72" s="299">
        <v>434650</v>
      </c>
      <c r="AK72" s="299">
        <v>0</v>
      </c>
      <c r="AL72" s="299">
        <v>0</v>
      </c>
      <c r="AM72" s="297">
        <v>2192104</v>
      </c>
      <c r="AN72" s="397">
        <v>1756032</v>
      </c>
      <c r="AO72" s="297">
        <v>435694</v>
      </c>
      <c r="AP72" s="297">
        <v>435694</v>
      </c>
      <c r="AQ72" s="297">
        <v>435694</v>
      </c>
      <c r="AR72" s="297">
        <v>224475</v>
      </c>
      <c r="AS72" s="297">
        <v>224475</v>
      </c>
      <c r="AT72" s="297">
        <v>0</v>
      </c>
      <c r="AU72" s="297">
        <v>1756032</v>
      </c>
      <c r="AV72" s="299">
        <v>5217591</v>
      </c>
      <c r="AW72" s="297">
        <v>2600416</v>
      </c>
      <c r="AX72" s="297">
        <v>1346320</v>
      </c>
      <c r="AY72" s="297">
        <v>635428</v>
      </c>
      <c r="AZ72" s="297">
        <v>635428</v>
      </c>
      <c r="BA72" s="297">
        <v>0</v>
      </c>
      <c r="BB72" s="297">
        <v>0</v>
      </c>
      <c r="BC72" s="297">
        <v>5217591</v>
      </c>
      <c r="BD72" s="397">
        <v>30183</v>
      </c>
      <c r="BE72" s="297">
        <v>12516</v>
      </c>
      <c r="BF72" s="297">
        <v>10397</v>
      </c>
      <c r="BG72" s="297">
        <v>7270</v>
      </c>
      <c r="BH72" s="297">
        <v>0</v>
      </c>
      <c r="BI72" s="297">
        <v>0</v>
      </c>
      <c r="BJ72" s="297">
        <v>0</v>
      </c>
      <c r="BK72" s="297">
        <v>30183</v>
      </c>
      <c r="BL72" s="299">
        <v>41164</v>
      </c>
      <c r="BM72" s="297">
        <v>10291</v>
      </c>
      <c r="BN72" s="297">
        <v>10291</v>
      </c>
      <c r="BO72" s="297">
        <v>10291</v>
      </c>
      <c r="BP72" s="297">
        <v>10291</v>
      </c>
      <c r="BQ72" s="297">
        <v>0</v>
      </c>
      <c r="BR72" s="297">
        <v>0</v>
      </c>
      <c r="BS72" s="297">
        <v>41164</v>
      </c>
      <c r="BT72" s="397">
        <v>126754</v>
      </c>
      <c r="BU72" s="297">
        <v>26049</v>
      </c>
      <c r="BV72" s="297">
        <v>26049</v>
      </c>
      <c r="BW72" s="297">
        <v>26049</v>
      </c>
      <c r="BX72" s="297">
        <v>26049</v>
      </c>
      <c r="BY72" s="297">
        <v>22558</v>
      </c>
      <c r="BZ72" s="297">
        <v>0</v>
      </c>
      <c r="CA72" s="297">
        <v>126754</v>
      </c>
      <c r="CB72" s="299">
        <v>399650.10872262</v>
      </c>
      <c r="CC72" s="297">
        <v>354017</v>
      </c>
      <c r="CD72" s="297">
        <v>27501</v>
      </c>
      <c r="CE72" s="297">
        <v>18132</v>
      </c>
      <c r="CF72" s="297">
        <v>0</v>
      </c>
      <c r="CG72" s="297">
        <v>0</v>
      </c>
      <c r="CH72" s="297">
        <v>0</v>
      </c>
      <c r="CI72" s="297">
        <v>399650.10872262</v>
      </c>
    </row>
    <row r="73" spans="1:87">
      <c r="A73" s="295">
        <v>30200</v>
      </c>
      <c r="B73" s="296" t="s">
        <v>427</v>
      </c>
      <c r="C73" s="299">
        <v>-6450000</v>
      </c>
      <c r="D73" s="297">
        <v>-3543568</v>
      </c>
      <c r="E73" s="297">
        <v>-1460701</v>
      </c>
      <c r="F73" s="297">
        <v>-1642209</v>
      </c>
      <c r="G73" s="297">
        <v>33279</v>
      </c>
      <c r="H73" s="297">
        <v>0</v>
      </c>
      <c r="I73" s="297">
        <v>-13063199</v>
      </c>
      <c r="J73" s="356">
        <v>49212595</v>
      </c>
      <c r="K73" s="357">
        <v>58537666</v>
      </c>
      <c r="L73" s="357">
        <v>41660336</v>
      </c>
      <c r="M73" s="357">
        <v>39853902</v>
      </c>
      <c r="N73" s="357">
        <v>61627762</v>
      </c>
      <c r="O73" s="356">
        <v>4854507</v>
      </c>
      <c r="P73" s="357">
        <v>1979829.27</v>
      </c>
      <c r="Q73" s="357">
        <v>2874677.73</v>
      </c>
      <c r="R73" s="398">
        <v>6.6799999999999998E-2</v>
      </c>
      <c r="S73" s="399">
        <v>1.5918372999999999E-3</v>
      </c>
      <c r="T73" s="400">
        <v>49212595</v>
      </c>
      <c r="U73" s="400">
        <v>29638162.724550899</v>
      </c>
      <c r="V73" s="401">
        <v>1.6604468859074903</v>
      </c>
      <c r="W73" s="401">
        <v>7.7152503694909322E-2</v>
      </c>
      <c r="X73" s="397">
        <v>711781</v>
      </c>
      <c r="Y73" s="297">
        <v>711781</v>
      </c>
      <c r="Z73" s="297">
        <v>0</v>
      </c>
      <c r="AA73" s="297">
        <v>0</v>
      </c>
      <c r="AB73" s="297">
        <v>0</v>
      </c>
      <c r="AC73" s="297">
        <v>0</v>
      </c>
      <c r="AD73" s="297">
        <v>0</v>
      </c>
      <c r="AE73" s="297">
        <v>711781</v>
      </c>
      <c r="AF73" s="299">
        <v>5189710</v>
      </c>
      <c r="AG73" s="299">
        <v>1453150</v>
      </c>
      <c r="AH73" s="299">
        <v>1453150</v>
      </c>
      <c r="AI73" s="299">
        <v>1014096</v>
      </c>
      <c r="AJ73" s="299">
        <v>736345</v>
      </c>
      <c r="AK73" s="299">
        <v>532969</v>
      </c>
      <c r="AL73" s="299">
        <v>0</v>
      </c>
      <c r="AM73" s="297">
        <v>5189710</v>
      </c>
      <c r="AN73" s="397">
        <v>4025167</v>
      </c>
      <c r="AO73" s="297">
        <v>998695</v>
      </c>
      <c r="AP73" s="297">
        <v>998695</v>
      </c>
      <c r="AQ73" s="297">
        <v>998695</v>
      </c>
      <c r="AR73" s="297">
        <v>514540</v>
      </c>
      <c r="AS73" s="297">
        <v>514540</v>
      </c>
      <c r="AT73" s="297">
        <v>0</v>
      </c>
      <c r="AU73" s="297">
        <v>4025167</v>
      </c>
      <c r="AV73" s="299">
        <v>11959730</v>
      </c>
      <c r="AW73" s="297">
        <v>5960658</v>
      </c>
      <c r="AX73" s="297">
        <v>3086026</v>
      </c>
      <c r="AY73" s="297">
        <v>1456523</v>
      </c>
      <c r="AZ73" s="297">
        <v>1456523</v>
      </c>
      <c r="BA73" s="297">
        <v>0</v>
      </c>
      <c r="BB73" s="297">
        <v>0</v>
      </c>
      <c r="BC73" s="297">
        <v>11959730</v>
      </c>
      <c r="BD73" s="397">
        <v>69186</v>
      </c>
      <c r="BE73" s="297">
        <v>28689</v>
      </c>
      <c r="BF73" s="297">
        <v>23832</v>
      </c>
      <c r="BG73" s="297">
        <v>16665</v>
      </c>
      <c r="BH73" s="297">
        <v>0</v>
      </c>
      <c r="BI73" s="297">
        <v>0</v>
      </c>
      <c r="BJ73" s="297">
        <v>0</v>
      </c>
      <c r="BK73" s="297">
        <v>69186</v>
      </c>
      <c r="BL73" s="299">
        <v>94360</v>
      </c>
      <c r="BM73" s="297">
        <v>23590</v>
      </c>
      <c r="BN73" s="297">
        <v>23590</v>
      </c>
      <c r="BO73" s="297">
        <v>23590</v>
      </c>
      <c r="BP73" s="297">
        <v>23590</v>
      </c>
      <c r="BQ73" s="297">
        <v>0</v>
      </c>
      <c r="BR73" s="297">
        <v>0</v>
      </c>
      <c r="BS73" s="297">
        <v>94360</v>
      </c>
      <c r="BT73" s="397">
        <v>290544</v>
      </c>
      <c r="BU73" s="297">
        <v>59709</v>
      </c>
      <c r="BV73" s="297">
        <v>59709</v>
      </c>
      <c r="BW73" s="297">
        <v>59709</v>
      </c>
      <c r="BX73" s="297">
        <v>59709</v>
      </c>
      <c r="BY73" s="297">
        <v>51708</v>
      </c>
      <c r="BZ73" s="297">
        <v>0</v>
      </c>
      <c r="CA73" s="297">
        <v>290544</v>
      </c>
      <c r="CB73" s="299">
        <v>916075.4640996299</v>
      </c>
      <c r="CC73" s="297">
        <v>811476</v>
      </c>
      <c r="CD73" s="297">
        <v>63038</v>
      </c>
      <c r="CE73" s="297">
        <v>41561</v>
      </c>
      <c r="CF73" s="297">
        <v>0</v>
      </c>
      <c r="CG73" s="297">
        <v>0</v>
      </c>
      <c r="CH73" s="297">
        <v>0</v>
      </c>
      <c r="CI73" s="297">
        <v>916075.4640996299</v>
      </c>
    </row>
    <row r="74" spans="1:87">
      <c r="A74" s="295">
        <v>30300</v>
      </c>
      <c r="B74" s="296" t="s">
        <v>428</v>
      </c>
      <c r="C74" s="299">
        <v>-2313843</v>
      </c>
      <c r="D74" s="297">
        <v>-1045481</v>
      </c>
      <c r="E74" s="297">
        <v>-372713</v>
      </c>
      <c r="F74" s="297">
        <v>-519022</v>
      </c>
      <c r="G74" s="297">
        <v>17565</v>
      </c>
      <c r="H74" s="297">
        <v>0</v>
      </c>
      <c r="I74" s="297">
        <v>-4233494</v>
      </c>
      <c r="J74" s="356">
        <v>15959854</v>
      </c>
      <c r="K74" s="357">
        <v>18984014</v>
      </c>
      <c r="L74" s="357">
        <v>13510624</v>
      </c>
      <c r="M74" s="357">
        <v>12924790</v>
      </c>
      <c r="N74" s="357">
        <v>19986145</v>
      </c>
      <c r="O74" s="356">
        <v>1574337</v>
      </c>
      <c r="P74" s="357">
        <v>631854.05000000005</v>
      </c>
      <c r="Q74" s="357">
        <v>942482.95</v>
      </c>
      <c r="R74" s="398">
        <v>6.6799999999999998E-2</v>
      </c>
      <c r="S74" s="399">
        <v>5.1623960000000003E-4</v>
      </c>
      <c r="T74" s="400">
        <v>15959854</v>
      </c>
      <c r="U74" s="400">
        <v>9458892.9640718568</v>
      </c>
      <c r="V74" s="401">
        <v>1.6872856116060346</v>
      </c>
      <c r="W74" s="401">
        <v>7.7152503694909322E-2</v>
      </c>
      <c r="X74" s="397">
        <v>0</v>
      </c>
      <c r="Y74" s="297">
        <v>0</v>
      </c>
      <c r="Z74" s="297">
        <v>0</v>
      </c>
      <c r="AA74" s="297">
        <v>0</v>
      </c>
      <c r="AB74" s="297">
        <v>0</v>
      </c>
      <c r="AC74" s="297">
        <v>0</v>
      </c>
      <c r="AD74" s="297">
        <v>0</v>
      </c>
      <c r="AE74" s="297">
        <v>0</v>
      </c>
      <c r="AF74" s="299">
        <v>1449255</v>
      </c>
      <c r="AG74" s="299">
        <v>462510</v>
      </c>
      <c r="AH74" s="299">
        <v>367550</v>
      </c>
      <c r="AI74" s="299">
        <v>227877</v>
      </c>
      <c r="AJ74" s="299">
        <v>225246</v>
      </c>
      <c r="AK74" s="299">
        <v>166072</v>
      </c>
      <c r="AL74" s="299">
        <v>0</v>
      </c>
      <c r="AM74" s="297">
        <v>1449255</v>
      </c>
      <c r="AN74" s="397">
        <v>1305379</v>
      </c>
      <c r="AO74" s="297">
        <v>323881</v>
      </c>
      <c r="AP74" s="297">
        <v>323881</v>
      </c>
      <c r="AQ74" s="297">
        <v>323881</v>
      </c>
      <c r="AR74" s="297">
        <v>166868</v>
      </c>
      <c r="AS74" s="297">
        <v>166868</v>
      </c>
      <c r="AT74" s="297">
        <v>0</v>
      </c>
      <c r="AU74" s="297">
        <v>1305379</v>
      </c>
      <c r="AV74" s="299">
        <v>3878591</v>
      </c>
      <c r="AW74" s="297">
        <v>1933067</v>
      </c>
      <c r="AX74" s="297">
        <v>1000811</v>
      </c>
      <c r="AY74" s="297">
        <v>472357</v>
      </c>
      <c r="AZ74" s="297">
        <v>472357</v>
      </c>
      <c r="BA74" s="297">
        <v>0</v>
      </c>
      <c r="BB74" s="297">
        <v>0</v>
      </c>
      <c r="BC74" s="297">
        <v>3878591</v>
      </c>
      <c r="BD74" s="397">
        <v>22438</v>
      </c>
      <c r="BE74" s="297">
        <v>9304</v>
      </c>
      <c r="BF74" s="297">
        <v>7729</v>
      </c>
      <c r="BG74" s="297">
        <v>5405</v>
      </c>
      <c r="BH74" s="297">
        <v>0</v>
      </c>
      <c r="BI74" s="297">
        <v>0</v>
      </c>
      <c r="BJ74" s="297">
        <v>0</v>
      </c>
      <c r="BK74" s="297">
        <v>22438</v>
      </c>
      <c r="BL74" s="299">
        <v>30600</v>
      </c>
      <c r="BM74" s="297">
        <v>7650</v>
      </c>
      <c r="BN74" s="297">
        <v>7650</v>
      </c>
      <c r="BO74" s="297">
        <v>7650</v>
      </c>
      <c r="BP74" s="297">
        <v>7650</v>
      </c>
      <c r="BQ74" s="297">
        <v>0</v>
      </c>
      <c r="BR74" s="297">
        <v>0</v>
      </c>
      <c r="BS74" s="297">
        <v>30600</v>
      </c>
      <c r="BT74" s="397">
        <v>94225</v>
      </c>
      <c r="BU74" s="297">
        <v>19364</v>
      </c>
      <c r="BV74" s="297">
        <v>19364</v>
      </c>
      <c r="BW74" s="297">
        <v>19364</v>
      </c>
      <c r="BX74" s="297">
        <v>19364</v>
      </c>
      <c r="BY74" s="297">
        <v>16769</v>
      </c>
      <c r="BZ74" s="297">
        <v>0</v>
      </c>
      <c r="CA74" s="297">
        <v>94225</v>
      </c>
      <c r="CB74" s="299">
        <v>297087.16535076004</v>
      </c>
      <c r="CC74" s="297">
        <v>263165</v>
      </c>
      <c r="CD74" s="297">
        <v>20444</v>
      </c>
      <c r="CE74" s="297">
        <v>13479</v>
      </c>
      <c r="CF74" s="297">
        <v>0</v>
      </c>
      <c r="CG74" s="297">
        <v>0</v>
      </c>
      <c r="CH74" s="297">
        <v>0</v>
      </c>
      <c r="CI74" s="297">
        <v>297087.16535076004</v>
      </c>
    </row>
    <row r="75" spans="1:87">
      <c r="A75" s="295">
        <v>30400</v>
      </c>
      <c r="B75" s="296" t="s">
        <v>429</v>
      </c>
      <c r="C75" s="299">
        <v>-4130738</v>
      </c>
      <c r="D75" s="297">
        <v>-1981276</v>
      </c>
      <c r="E75" s="297">
        <v>-655177</v>
      </c>
      <c r="F75" s="297">
        <v>-747335</v>
      </c>
      <c r="G75" s="297">
        <v>82727</v>
      </c>
      <c r="H75" s="297">
        <v>0</v>
      </c>
      <c r="I75" s="297">
        <v>-7431799</v>
      </c>
      <c r="J75" s="356">
        <v>30091764</v>
      </c>
      <c r="K75" s="357">
        <v>35793716</v>
      </c>
      <c r="L75" s="357">
        <v>25473824</v>
      </c>
      <c r="M75" s="357">
        <v>24369254</v>
      </c>
      <c r="N75" s="357">
        <v>37683200</v>
      </c>
      <c r="O75" s="356">
        <v>2968360</v>
      </c>
      <c r="P75" s="357">
        <v>1241578.95</v>
      </c>
      <c r="Q75" s="357">
        <v>1726781.05</v>
      </c>
      <c r="R75" s="398">
        <v>6.6799999999999998E-2</v>
      </c>
      <c r="S75" s="399">
        <v>9.7335230000000002E-4</v>
      </c>
      <c r="T75" s="400">
        <v>30091764</v>
      </c>
      <c r="U75" s="400">
        <v>18586511.227544911</v>
      </c>
      <c r="V75" s="401">
        <v>1.6190108854535588</v>
      </c>
      <c r="W75" s="401">
        <v>7.7152503694909322E-2</v>
      </c>
      <c r="X75" s="397">
        <v>343279</v>
      </c>
      <c r="Y75" s="297">
        <v>133030</v>
      </c>
      <c r="Z75" s="297">
        <v>70083</v>
      </c>
      <c r="AA75" s="297">
        <v>70083</v>
      </c>
      <c r="AB75" s="297">
        <v>70083</v>
      </c>
      <c r="AC75" s="297">
        <v>0</v>
      </c>
      <c r="AD75" s="297">
        <v>0</v>
      </c>
      <c r="AE75" s="297">
        <v>343279</v>
      </c>
      <c r="AF75" s="299">
        <v>2525489</v>
      </c>
      <c r="AG75" s="299">
        <v>773142</v>
      </c>
      <c r="AH75" s="299">
        <v>773142</v>
      </c>
      <c r="AI75" s="299">
        <v>452177</v>
      </c>
      <c r="AJ75" s="299">
        <v>263514</v>
      </c>
      <c r="AK75" s="299">
        <v>263514</v>
      </c>
      <c r="AL75" s="299">
        <v>0</v>
      </c>
      <c r="AM75" s="297">
        <v>2525489</v>
      </c>
      <c r="AN75" s="397">
        <v>2461247</v>
      </c>
      <c r="AO75" s="297">
        <v>610667</v>
      </c>
      <c r="AP75" s="297">
        <v>610667</v>
      </c>
      <c r="AQ75" s="297">
        <v>610667</v>
      </c>
      <c r="AR75" s="297">
        <v>314623</v>
      </c>
      <c r="AS75" s="297">
        <v>314623</v>
      </c>
      <c r="AT75" s="297">
        <v>0</v>
      </c>
      <c r="AU75" s="297">
        <v>2461247</v>
      </c>
      <c r="AV75" s="299">
        <v>7312953</v>
      </c>
      <c r="AW75" s="297">
        <v>3644732</v>
      </c>
      <c r="AX75" s="297">
        <v>1886996</v>
      </c>
      <c r="AY75" s="297">
        <v>890612</v>
      </c>
      <c r="AZ75" s="297">
        <v>890612</v>
      </c>
      <c r="BA75" s="297">
        <v>0</v>
      </c>
      <c r="BB75" s="297">
        <v>0</v>
      </c>
      <c r="BC75" s="297">
        <v>7312953</v>
      </c>
      <c r="BD75" s="397">
        <v>42305</v>
      </c>
      <c r="BE75" s="297">
        <v>17542</v>
      </c>
      <c r="BF75" s="297">
        <v>14573</v>
      </c>
      <c r="BG75" s="297">
        <v>10190</v>
      </c>
      <c r="BH75" s="297">
        <v>0</v>
      </c>
      <c r="BI75" s="297">
        <v>0</v>
      </c>
      <c r="BJ75" s="297">
        <v>0</v>
      </c>
      <c r="BK75" s="297">
        <v>42305</v>
      </c>
      <c r="BL75" s="299">
        <v>57700</v>
      </c>
      <c r="BM75" s="297">
        <v>14425</v>
      </c>
      <c r="BN75" s="297">
        <v>14425</v>
      </c>
      <c r="BO75" s="297">
        <v>14425</v>
      </c>
      <c r="BP75" s="297">
        <v>14425</v>
      </c>
      <c r="BQ75" s="297">
        <v>0</v>
      </c>
      <c r="BR75" s="297">
        <v>0</v>
      </c>
      <c r="BS75" s="297">
        <v>57700</v>
      </c>
      <c r="BT75" s="397">
        <v>177657</v>
      </c>
      <c r="BU75" s="297">
        <v>36510</v>
      </c>
      <c r="BV75" s="297">
        <v>36510</v>
      </c>
      <c r="BW75" s="297">
        <v>36510</v>
      </c>
      <c r="BX75" s="297">
        <v>36510</v>
      </c>
      <c r="BY75" s="297">
        <v>31618</v>
      </c>
      <c r="BZ75" s="297">
        <v>0</v>
      </c>
      <c r="CA75" s="297">
        <v>177657</v>
      </c>
      <c r="CB75" s="299">
        <v>560147.79899613</v>
      </c>
      <c r="CC75" s="297">
        <v>496189</v>
      </c>
      <c r="CD75" s="297">
        <v>38546</v>
      </c>
      <c r="CE75" s="297">
        <v>25413</v>
      </c>
      <c r="CF75" s="297">
        <v>0</v>
      </c>
      <c r="CG75" s="297">
        <v>0</v>
      </c>
      <c r="CH75" s="297">
        <v>0</v>
      </c>
      <c r="CI75" s="297">
        <v>560147.79899613</v>
      </c>
    </row>
    <row r="76" spans="1:87">
      <c r="A76" s="295">
        <v>30405</v>
      </c>
      <c r="B76" s="296" t="s">
        <v>430</v>
      </c>
      <c r="C76" s="299">
        <v>-3146031</v>
      </c>
      <c r="D76" s="297">
        <v>-1380758</v>
      </c>
      <c r="E76" s="297">
        <v>-642326</v>
      </c>
      <c r="F76" s="297">
        <v>-282718</v>
      </c>
      <c r="G76" s="297">
        <v>372188</v>
      </c>
      <c r="H76" s="297">
        <v>0</v>
      </c>
      <c r="I76" s="297">
        <v>-5079645</v>
      </c>
      <c r="J76" s="356">
        <v>19018074</v>
      </c>
      <c r="K76" s="357">
        <v>22621722</v>
      </c>
      <c r="L76" s="357">
        <v>16099524</v>
      </c>
      <c r="M76" s="357">
        <v>15401432</v>
      </c>
      <c r="N76" s="357">
        <v>23815881</v>
      </c>
      <c r="O76" s="356">
        <v>1876011</v>
      </c>
      <c r="P76" s="357">
        <v>754901.46</v>
      </c>
      <c r="Q76" s="357">
        <v>1121109.54</v>
      </c>
      <c r="R76" s="398">
        <v>6.6799999999999998E-2</v>
      </c>
      <c r="S76" s="399">
        <v>6.1516119999999999E-4</v>
      </c>
      <c r="T76" s="400">
        <v>19018074</v>
      </c>
      <c r="U76" s="400">
        <v>11300920.05988024</v>
      </c>
      <c r="V76" s="401">
        <v>1.6828783762055513</v>
      </c>
      <c r="W76" s="401">
        <v>7.7152503694909322E-2</v>
      </c>
      <c r="X76" s="397">
        <v>766815</v>
      </c>
      <c r="Y76" s="297">
        <v>153363</v>
      </c>
      <c r="Z76" s="297">
        <v>153363</v>
      </c>
      <c r="AA76" s="297">
        <v>153363</v>
      </c>
      <c r="AB76" s="297">
        <v>153363</v>
      </c>
      <c r="AC76" s="297">
        <v>153363</v>
      </c>
      <c r="AD76" s="297">
        <v>0</v>
      </c>
      <c r="AE76" s="297">
        <v>766815</v>
      </c>
      <c r="AF76" s="299">
        <v>2528706</v>
      </c>
      <c r="AG76" s="299">
        <v>1093309</v>
      </c>
      <c r="AH76" s="299">
        <v>726285</v>
      </c>
      <c r="AI76" s="299">
        <v>623100</v>
      </c>
      <c r="AJ76" s="299">
        <v>86012</v>
      </c>
      <c r="AK76" s="299">
        <v>0</v>
      </c>
      <c r="AL76" s="299">
        <v>0</v>
      </c>
      <c r="AM76" s="297">
        <v>2528706</v>
      </c>
      <c r="AN76" s="397">
        <v>1555515</v>
      </c>
      <c r="AO76" s="297">
        <v>385943</v>
      </c>
      <c r="AP76" s="297">
        <v>385943</v>
      </c>
      <c r="AQ76" s="297">
        <v>385943</v>
      </c>
      <c r="AR76" s="297">
        <v>198843</v>
      </c>
      <c r="AS76" s="297">
        <v>198843</v>
      </c>
      <c r="AT76" s="297">
        <v>0</v>
      </c>
      <c r="AU76" s="297">
        <v>1555515</v>
      </c>
      <c r="AV76" s="299">
        <v>4621805</v>
      </c>
      <c r="AW76" s="297">
        <v>2303480</v>
      </c>
      <c r="AX76" s="297">
        <v>1192587</v>
      </c>
      <c r="AY76" s="297">
        <v>562869</v>
      </c>
      <c r="AZ76" s="297">
        <v>562869</v>
      </c>
      <c r="BA76" s="297">
        <v>0</v>
      </c>
      <c r="BB76" s="297">
        <v>0</v>
      </c>
      <c r="BC76" s="297">
        <v>4621805</v>
      </c>
      <c r="BD76" s="397">
        <v>26737</v>
      </c>
      <c r="BE76" s="297">
        <v>11087</v>
      </c>
      <c r="BF76" s="297">
        <v>9210</v>
      </c>
      <c r="BG76" s="297">
        <v>6440</v>
      </c>
      <c r="BH76" s="297">
        <v>0</v>
      </c>
      <c r="BI76" s="297">
        <v>0</v>
      </c>
      <c r="BJ76" s="297">
        <v>0</v>
      </c>
      <c r="BK76" s="297">
        <v>26737</v>
      </c>
      <c r="BL76" s="299">
        <v>36464</v>
      </c>
      <c r="BM76" s="297">
        <v>9116</v>
      </c>
      <c r="BN76" s="297">
        <v>9116</v>
      </c>
      <c r="BO76" s="297">
        <v>9116</v>
      </c>
      <c r="BP76" s="297">
        <v>9116</v>
      </c>
      <c r="BQ76" s="297">
        <v>0</v>
      </c>
      <c r="BR76" s="297">
        <v>0</v>
      </c>
      <c r="BS76" s="297">
        <v>36464</v>
      </c>
      <c r="BT76" s="397">
        <v>112280</v>
      </c>
      <c r="BU76" s="297">
        <v>23074</v>
      </c>
      <c r="BV76" s="297">
        <v>23074</v>
      </c>
      <c r="BW76" s="297">
        <v>23074</v>
      </c>
      <c r="BX76" s="297">
        <v>23074</v>
      </c>
      <c r="BY76" s="297">
        <v>19982</v>
      </c>
      <c r="BZ76" s="297">
        <v>0</v>
      </c>
      <c r="CA76" s="297">
        <v>112280</v>
      </c>
      <c r="CB76" s="299">
        <v>354014.87437571998</v>
      </c>
      <c r="CC76" s="297">
        <v>313593</v>
      </c>
      <c r="CD76" s="297">
        <v>24361</v>
      </c>
      <c r="CE76" s="297">
        <v>16061</v>
      </c>
      <c r="CF76" s="297">
        <v>0</v>
      </c>
      <c r="CG76" s="297">
        <v>0</v>
      </c>
      <c r="CH76" s="297">
        <v>0</v>
      </c>
      <c r="CI76" s="297">
        <v>354014.87437571998</v>
      </c>
    </row>
    <row r="77" spans="1:87">
      <c r="A77" s="295">
        <v>30500</v>
      </c>
      <c r="B77" s="296" t="s">
        <v>431</v>
      </c>
      <c r="C77" s="299">
        <v>-4462216</v>
      </c>
      <c r="D77" s="297">
        <v>-2399004</v>
      </c>
      <c r="E77" s="297">
        <v>-1031135</v>
      </c>
      <c r="F77" s="297">
        <v>-1127440</v>
      </c>
      <c r="G77" s="297">
        <v>-49495</v>
      </c>
      <c r="H77" s="297">
        <v>-1</v>
      </c>
      <c r="I77" s="297">
        <v>-9069291</v>
      </c>
      <c r="J77" s="356">
        <v>31005892</v>
      </c>
      <c r="K77" s="357">
        <v>36881057</v>
      </c>
      <c r="L77" s="357">
        <v>26247668</v>
      </c>
      <c r="M77" s="357">
        <v>25109543</v>
      </c>
      <c r="N77" s="357">
        <v>38827941</v>
      </c>
      <c r="O77" s="356">
        <v>3058532</v>
      </c>
      <c r="P77" s="357">
        <v>1276104.5</v>
      </c>
      <c r="Q77" s="357">
        <v>1782427.5</v>
      </c>
      <c r="R77" s="398">
        <v>6.6799999999999998E-2</v>
      </c>
      <c r="S77" s="399">
        <v>1.0029208000000001E-3</v>
      </c>
      <c r="T77" s="400">
        <v>31005892</v>
      </c>
      <c r="U77" s="400">
        <v>19103360.778443113</v>
      </c>
      <c r="V77" s="401">
        <v>1.6230595422240106</v>
      </c>
      <c r="W77" s="401">
        <v>7.7152503694909322E-2</v>
      </c>
      <c r="X77" s="397">
        <v>216406</v>
      </c>
      <c r="Y77" s="297">
        <v>216406</v>
      </c>
      <c r="Z77" s="297">
        <v>0</v>
      </c>
      <c r="AA77" s="297">
        <v>0</v>
      </c>
      <c r="AB77" s="297">
        <v>0</v>
      </c>
      <c r="AC77" s="297">
        <v>0</v>
      </c>
      <c r="AD77" s="297">
        <v>0</v>
      </c>
      <c r="AE77" s="297">
        <v>216406</v>
      </c>
      <c r="AF77" s="299">
        <v>3876637</v>
      </c>
      <c r="AG77" s="299">
        <v>1081958</v>
      </c>
      <c r="AH77" s="299">
        <v>1081958</v>
      </c>
      <c r="AI77" s="299">
        <v>749756</v>
      </c>
      <c r="AJ77" s="299">
        <v>556710</v>
      </c>
      <c r="AK77" s="299">
        <v>406254</v>
      </c>
      <c r="AL77" s="299">
        <v>1</v>
      </c>
      <c r="AM77" s="297">
        <v>3876637</v>
      </c>
      <c r="AN77" s="397">
        <v>2536015</v>
      </c>
      <c r="AO77" s="297">
        <v>629218</v>
      </c>
      <c r="AP77" s="297">
        <v>629218</v>
      </c>
      <c r="AQ77" s="297">
        <v>629218</v>
      </c>
      <c r="AR77" s="297">
        <v>324181</v>
      </c>
      <c r="AS77" s="297">
        <v>324181</v>
      </c>
      <c r="AT77" s="297">
        <v>0</v>
      </c>
      <c r="AU77" s="297">
        <v>2536015</v>
      </c>
      <c r="AV77" s="299">
        <v>7535106</v>
      </c>
      <c r="AW77" s="297">
        <v>3755451</v>
      </c>
      <c r="AX77" s="297">
        <v>1944319</v>
      </c>
      <c r="AY77" s="297">
        <v>917667</v>
      </c>
      <c r="AZ77" s="297">
        <v>917667</v>
      </c>
      <c r="BA77" s="297">
        <v>0</v>
      </c>
      <c r="BB77" s="297">
        <v>0</v>
      </c>
      <c r="BC77" s="297">
        <v>7535106</v>
      </c>
      <c r="BD77" s="397">
        <v>43590</v>
      </c>
      <c r="BE77" s="297">
        <v>18075</v>
      </c>
      <c r="BF77" s="297">
        <v>15015</v>
      </c>
      <c r="BG77" s="297">
        <v>10500</v>
      </c>
      <c r="BH77" s="297">
        <v>0</v>
      </c>
      <c r="BI77" s="297">
        <v>0</v>
      </c>
      <c r="BJ77" s="297">
        <v>0</v>
      </c>
      <c r="BK77" s="297">
        <v>43590</v>
      </c>
      <c r="BL77" s="299">
        <v>59452</v>
      </c>
      <c r="BM77" s="297">
        <v>14863</v>
      </c>
      <c r="BN77" s="297">
        <v>14863</v>
      </c>
      <c r="BO77" s="297">
        <v>14863</v>
      </c>
      <c r="BP77" s="297">
        <v>14863</v>
      </c>
      <c r="BQ77" s="297">
        <v>0</v>
      </c>
      <c r="BR77" s="297">
        <v>0</v>
      </c>
      <c r="BS77" s="297">
        <v>59452</v>
      </c>
      <c r="BT77" s="397">
        <v>183054</v>
      </c>
      <c r="BU77" s="297">
        <v>37619</v>
      </c>
      <c r="BV77" s="297">
        <v>37619</v>
      </c>
      <c r="BW77" s="297">
        <v>37619</v>
      </c>
      <c r="BX77" s="297">
        <v>37619</v>
      </c>
      <c r="BY77" s="297">
        <v>32578</v>
      </c>
      <c r="BZ77" s="297">
        <v>0</v>
      </c>
      <c r="CA77" s="297">
        <v>183054</v>
      </c>
      <c r="CB77" s="299">
        <v>577163.97103848006</v>
      </c>
      <c r="CC77" s="297">
        <v>511262</v>
      </c>
      <c r="CD77" s="297">
        <v>39717</v>
      </c>
      <c r="CE77" s="297">
        <v>26185</v>
      </c>
      <c r="CF77" s="297">
        <v>0</v>
      </c>
      <c r="CG77" s="297">
        <v>0</v>
      </c>
      <c r="CH77" s="297">
        <v>0</v>
      </c>
      <c r="CI77" s="297">
        <v>577163.97103848006</v>
      </c>
    </row>
    <row r="78" spans="1:87">
      <c r="A78" s="295">
        <v>30600</v>
      </c>
      <c r="B78" s="296" t="s">
        <v>432</v>
      </c>
      <c r="C78" s="299">
        <v>-3602135</v>
      </c>
      <c r="D78" s="297">
        <v>-2053892</v>
      </c>
      <c r="E78" s="297">
        <v>-856174</v>
      </c>
      <c r="F78" s="297">
        <v>-686604</v>
      </c>
      <c r="G78" s="297">
        <v>191566</v>
      </c>
      <c r="H78" s="297">
        <v>0</v>
      </c>
      <c r="I78" s="297">
        <v>-7007239</v>
      </c>
      <c r="J78" s="356">
        <v>23344767</v>
      </c>
      <c r="K78" s="357">
        <v>27768260</v>
      </c>
      <c r="L78" s="357">
        <v>19762234</v>
      </c>
      <c r="M78" s="357">
        <v>18905324</v>
      </c>
      <c r="N78" s="357">
        <v>29234096</v>
      </c>
      <c r="O78" s="356">
        <v>2302811</v>
      </c>
      <c r="P78" s="357">
        <v>946331.41</v>
      </c>
      <c r="Q78" s="357">
        <v>1356479.5899999999</v>
      </c>
      <c r="R78" s="398">
        <v>6.6799999999999998E-2</v>
      </c>
      <c r="S78" s="399">
        <v>7.5511299999999996E-4</v>
      </c>
      <c r="T78" s="400">
        <v>23344767</v>
      </c>
      <c r="U78" s="400">
        <v>14166637.874251498</v>
      </c>
      <c r="V78" s="401">
        <v>1.6478692550213461</v>
      </c>
      <c r="W78" s="401">
        <v>7.7152503694909322E-2</v>
      </c>
      <c r="X78" s="397">
        <v>168113</v>
      </c>
      <c r="Y78" s="297">
        <v>168113</v>
      </c>
      <c r="Z78" s="297">
        <v>0</v>
      </c>
      <c r="AA78" s="297">
        <v>0</v>
      </c>
      <c r="AB78" s="297">
        <v>0</v>
      </c>
      <c r="AC78" s="297">
        <v>0</v>
      </c>
      <c r="AD78" s="297">
        <v>0</v>
      </c>
      <c r="AE78" s="297">
        <v>168113</v>
      </c>
      <c r="AF78" s="299">
        <v>3102794</v>
      </c>
      <c r="AG78" s="299">
        <v>1062269</v>
      </c>
      <c r="AH78" s="299">
        <v>1062269</v>
      </c>
      <c r="AI78" s="299">
        <v>644320</v>
      </c>
      <c r="AJ78" s="299">
        <v>256893</v>
      </c>
      <c r="AK78" s="299">
        <v>77043</v>
      </c>
      <c r="AL78" s="299">
        <v>0</v>
      </c>
      <c r="AM78" s="297">
        <v>3102794</v>
      </c>
      <c r="AN78" s="397">
        <v>1909401</v>
      </c>
      <c r="AO78" s="297">
        <v>473747</v>
      </c>
      <c r="AP78" s="297">
        <v>473747</v>
      </c>
      <c r="AQ78" s="297">
        <v>473747</v>
      </c>
      <c r="AR78" s="297">
        <v>244080</v>
      </c>
      <c r="AS78" s="297">
        <v>244080</v>
      </c>
      <c r="AT78" s="297">
        <v>0</v>
      </c>
      <c r="AU78" s="297">
        <v>1909401</v>
      </c>
      <c r="AV78" s="299">
        <v>5673286</v>
      </c>
      <c r="AW78" s="297">
        <v>2827531</v>
      </c>
      <c r="AX78" s="297">
        <v>1463905</v>
      </c>
      <c r="AY78" s="297">
        <v>690925</v>
      </c>
      <c r="AZ78" s="297">
        <v>690925</v>
      </c>
      <c r="BA78" s="297">
        <v>0</v>
      </c>
      <c r="BB78" s="297">
        <v>0</v>
      </c>
      <c r="BC78" s="297">
        <v>5673286</v>
      </c>
      <c r="BD78" s="397">
        <v>32819</v>
      </c>
      <c r="BE78" s="297">
        <v>13609</v>
      </c>
      <c r="BF78" s="297">
        <v>11305</v>
      </c>
      <c r="BG78" s="297">
        <v>7905</v>
      </c>
      <c r="BH78" s="297">
        <v>0</v>
      </c>
      <c r="BI78" s="297">
        <v>0</v>
      </c>
      <c r="BJ78" s="297">
        <v>0</v>
      </c>
      <c r="BK78" s="297">
        <v>32819</v>
      </c>
      <c r="BL78" s="299">
        <v>44760</v>
      </c>
      <c r="BM78" s="297">
        <v>11190</v>
      </c>
      <c r="BN78" s="297">
        <v>11190</v>
      </c>
      <c r="BO78" s="297">
        <v>11190</v>
      </c>
      <c r="BP78" s="297">
        <v>11190</v>
      </c>
      <c r="BQ78" s="297">
        <v>0</v>
      </c>
      <c r="BR78" s="297">
        <v>0</v>
      </c>
      <c r="BS78" s="297">
        <v>44760</v>
      </c>
      <c r="BT78" s="397">
        <v>137824</v>
      </c>
      <c r="BU78" s="297">
        <v>28324</v>
      </c>
      <c r="BV78" s="297">
        <v>28324</v>
      </c>
      <c r="BW78" s="297">
        <v>28324</v>
      </c>
      <c r="BX78" s="297">
        <v>28324</v>
      </c>
      <c r="BY78" s="297">
        <v>24529</v>
      </c>
      <c r="BZ78" s="297">
        <v>0</v>
      </c>
      <c r="CA78" s="297">
        <v>137824</v>
      </c>
      <c r="CB78" s="299">
        <v>434554.77009030001</v>
      </c>
      <c r="CC78" s="297">
        <v>384936</v>
      </c>
      <c r="CD78" s="297">
        <v>29903</v>
      </c>
      <c r="CE78" s="297">
        <v>19715</v>
      </c>
      <c r="CF78" s="297">
        <v>0</v>
      </c>
      <c r="CG78" s="297">
        <v>0</v>
      </c>
      <c r="CH78" s="297">
        <v>0</v>
      </c>
      <c r="CI78" s="297">
        <v>434554.77009030001</v>
      </c>
    </row>
    <row r="79" spans="1:87">
      <c r="A79" s="295">
        <v>30601</v>
      </c>
      <c r="B79" s="296" t="s">
        <v>433</v>
      </c>
      <c r="C79" s="299">
        <v>-147136</v>
      </c>
      <c r="D79" s="297">
        <v>-119630</v>
      </c>
      <c r="E79" s="297">
        <v>-147487</v>
      </c>
      <c r="F79" s="297">
        <v>-43359</v>
      </c>
      <c r="G79" s="297">
        <v>-101885</v>
      </c>
      <c r="H79" s="297">
        <v>0</v>
      </c>
      <c r="I79" s="297">
        <v>-559497</v>
      </c>
      <c r="J79" s="356">
        <v>0</v>
      </c>
      <c r="K79" s="357">
        <v>0</v>
      </c>
      <c r="L79" s="357">
        <v>0</v>
      </c>
      <c r="M79" s="357">
        <v>0</v>
      </c>
      <c r="N79" s="357">
        <v>0</v>
      </c>
      <c r="O79" s="356">
        <v>0</v>
      </c>
      <c r="P79" s="357">
        <v>0</v>
      </c>
      <c r="Q79" s="357">
        <v>0</v>
      </c>
      <c r="R79" s="398" t="e">
        <v>#DIV/0!</v>
      </c>
      <c r="S79" s="399">
        <v>0</v>
      </c>
      <c r="T79" s="400">
        <v>0</v>
      </c>
      <c r="U79" s="400">
        <v>0</v>
      </c>
      <c r="V79" s="401" t="e">
        <v>#DIV/0!</v>
      </c>
      <c r="W79" s="401">
        <v>7.7152503694909322E-2</v>
      </c>
      <c r="X79" s="397">
        <v>289818</v>
      </c>
      <c r="Y79" s="297">
        <v>86383</v>
      </c>
      <c r="Z79" s="297">
        <v>86383</v>
      </c>
      <c r="AA79" s="297">
        <v>58526</v>
      </c>
      <c r="AB79" s="297">
        <v>58526</v>
      </c>
      <c r="AC79" s="297">
        <v>0</v>
      </c>
      <c r="AD79" s="297">
        <v>0</v>
      </c>
      <c r="AE79" s="297">
        <v>289818</v>
      </c>
      <c r="AF79" s="299">
        <v>849315</v>
      </c>
      <c r="AG79" s="299">
        <v>233519</v>
      </c>
      <c r="AH79" s="299">
        <v>206013</v>
      </c>
      <c r="AI79" s="299">
        <v>206013</v>
      </c>
      <c r="AJ79" s="299">
        <v>101885</v>
      </c>
      <c r="AK79" s="299">
        <v>101885</v>
      </c>
      <c r="AL79" s="299">
        <v>0</v>
      </c>
      <c r="AM79" s="297">
        <v>849315</v>
      </c>
      <c r="AN79" s="397">
        <v>0</v>
      </c>
      <c r="AO79" s="297">
        <v>0</v>
      </c>
      <c r="AP79" s="297">
        <v>0</v>
      </c>
      <c r="AQ79" s="297">
        <v>0</v>
      </c>
      <c r="AR79" s="297">
        <v>0</v>
      </c>
      <c r="AS79" s="297">
        <v>0</v>
      </c>
      <c r="AT79" s="297">
        <v>0</v>
      </c>
      <c r="AU79" s="297">
        <v>0</v>
      </c>
      <c r="AV79" s="299">
        <v>0</v>
      </c>
      <c r="AW79" s="297">
        <v>0</v>
      </c>
      <c r="AX79" s="297">
        <v>0</v>
      </c>
      <c r="AY79" s="297">
        <v>0</v>
      </c>
      <c r="AZ79" s="297">
        <v>0</v>
      </c>
      <c r="BA79" s="297">
        <v>0</v>
      </c>
      <c r="BB79" s="297">
        <v>0</v>
      </c>
      <c r="BC79" s="297">
        <v>0</v>
      </c>
      <c r="BD79" s="397">
        <v>0</v>
      </c>
      <c r="BE79" s="297">
        <v>0</v>
      </c>
      <c r="BF79" s="297">
        <v>0</v>
      </c>
      <c r="BG79" s="297">
        <v>0</v>
      </c>
      <c r="BH79" s="297">
        <v>0</v>
      </c>
      <c r="BI79" s="297">
        <v>0</v>
      </c>
      <c r="BJ79" s="297">
        <v>0</v>
      </c>
      <c r="BK79" s="297">
        <v>0</v>
      </c>
      <c r="BL79" s="299">
        <v>0</v>
      </c>
      <c r="BM79" s="297">
        <v>0</v>
      </c>
      <c r="BN79" s="297">
        <v>0</v>
      </c>
      <c r="BO79" s="297">
        <v>0</v>
      </c>
      <c r="BP79" s="297">
        <v>0</v>
      </c>
      <c r="BQ79" s="297">
        <v>0</v>
      </c>
      <c r="BR79" s="297">
        <v>0</v>
      </c>
      <c r="BS79" s="297">
        <v>0</v>
      </c>
      <c r="BT79" s="397">
        <v>0</v>
      </c>
      <c r="BU79" s="297">
        <v>0</v>
      </c>
      <c r="BV79" s="297">
        <v>0</v>
      </c>
      <c r="BW79" s="297">
        <v>0</v>
      </c>
      <c r="BX79" s="297">
        <v>0</v>
      </c>
      <c r="BY79" s="297">
        <v>0</v>
      </c>
      <c r="BZ79" s="297">
        <v>0</v>
      </c>
      <c r="CA79" s="297">
        <v>0</v>
      </c>
      <c r="CB79" s="299">
        <v>0</v>
      </c>
      <c r="CC79" s="297">
        <v>0</v>
      </c>
      <c r="CD79" s="297">
        <v>0</v>
      </c>
      <c r="CE79" s="297">
        <v>0</v>
      </c>
      <c r="CF79" s="297">
        <v>0</v>
      </c>
      <c r="CG79" s="297">
        <v>0</v>
      </c>
      <c r="CH79" s="297">
        <v>0</v>
      </c>
      <c r="CI79" s="297">
        <v>0</v>
      </c>
    </row>
    <row r="80" spans="1:87">
      <c r="A80" s="295">
        <v>30700</v>
      </c>
      <c r="B80" s="296" t="s">
        <v>434</v>
      </c>
      <c r="C80" s="299">
        <v>-8925738</v>
      </c>
      <c r="D80" s="297">
        <v>-4866813</v>
      </c>
      <c r="E80" s="297">
        <v>-2110845</v>
      </c>
      <c r="F80" s="297">
        <v>-2053815</v>
      </c>
      <c r="G80" s="297">
        <v>7873</v>
      </c>
      <c r="H80" s="297">
        <v>0</v>
      </c>
      <c r="I80" s="297">
        <v>-17949338</v>
      </c>
      <c r="J80" s="356">
        <v>61692438</v>
      </c>
      <c r="K80" s="357">
        <v>73382258</v>
      </c>
      <c r="L80" s="357">
        <v>52224998</v>
      </c>
      <c r="M80" s="357">
        <v>49960470</v>
      </c>
      <c r="N80" s="357">
        <v>77255972</v>
      </c>
      <c r="O80" s="356">
        <v>6085563</v>
      </c>
      <c r="P80" s="357">
        <v>2568033.27</v>
      </c>
      <c r="Q80" s="357">
        <v>3517529.73</v>
      </c>
      <c r="R80" s="398">
        <v>6.6799999999999998E-2</v>
      </c>
      <c r="S80" s="399">
        <v>1.9955120000000001E-3</v>
      </c>
      <c r="T80" s="400">
        <v>61692438</v>
      </c>
      <c r="U80" s="400">
        <v>38443611.826347306</v>
      </c>
      <c r="V80" s="401">
        <v>1.6047513505928994</v>
      </c>
      <c r="W80" s="401">
        <v>7.7152503694909322E-2</v>
      </c>
      <c r="X80" s="397">
        <v>476832</v>
      </c>
      <c r="Y80" s="297">
        <v>476832</v>
      </c>
      <c r="Z80" s="297">
        <v>0</v>
      </c>
      <c r="AA80" s="297">
        <v>0</v>
      </c>
      <c r="AB80" s="297">
        <v>0</v>
      </c>
      <c r="AC80" s="297">
        <v>0</v>
      </c>
      <c r="AD80" s="297">
        <v>0</v>
      </c>
      <c r="AE80" s="297">
        <v>476832</v>
      </c>
      <c r="AF80" s="299">
        <v>7663758</v>
      </c>
      <c r="AG80" s="299">
        <v>2246285</v>
      </c>
      <c r="AH80" s="299">
        <v>2246285</v>
      </c>
      <c r="AI80" s="299">
        <v>1550985</v>
      </c>
      <c r="AJ80" s="299">
        <v>918233</v>
      </c>
      <c r="AK80" s="299">
        <v>701970</v>
      </c>
      <c r="AL80" s="299">
        <v>0</v>
      </c>
      <c r="AM80" s="297">
        <v>7663758</v>
      </c>
      <c r="AN80" s="397">
        <v>5045910</v>
      </c>
      <c r="AO80" s="297">
        <v>1251955</v>
      </c>
      <c r="AP80" s="297">
        <v>1251955</v>
      </c>
      <c r="AQ80" s="297">
        <v>1251955</v>
      </c>
      <c r="AR80" s="297">
        <v>645023</v>
      </c>
      <c r="AS80" s="297">
        <v>645023</v>
      </c>
      <c r="AT80" s="297">
        <v>0</v>
      </c>
      <c r="AU80" s="297">
        <v>5045910</v>
      </c>
      <c r="AV80" s="299">
        <v>14992603</v>
      </c>
      <c r="AW80" s="297">
        <v>7472223</v>
      </c>
      <c r="AX80" s="297">
        <v>3868613</v>
      </c>
      <c r="AY80" s="297">
        <v>1825883</v>
      </c>
      <c r="AZ80" s="297">
        <v>1825883</v>
      </c>
      <c r="BA80" s="297">
        <v>0</v>
      </c>
      <c r="BB80" s="297">
        <v>0</v>
      </c>
      <c r="BC80" s="297">
        <v>14992603</v>
      </c>
      <c r="BD80" s="397">
        <v>86731</v>
      </c>
      <c r="BE80" s="297">
        <v>35964</v>
      </c>
      <c r="BF80" s="297">
        <v>29876</v>
      </c>
      <c r="BG80" s="297">
        <v>20891</v>
      </c>
      <c r="BH80" s="297">
        <v>0</v>
      </c>
      <c r="BI80" s="297">
        <v>0</v>
      </c>
      <c r="BJ80" s="297">
        <v>0</v>
      </c>
      <c r="BK80" s="297">
        <v>86731</v>
      </c>
      <c r="BL80" s="299">
        <v>118288</v>
      </c>
      <c r="BM80" s="297">
        <v>29572</v>
      </c>
      <c r="BN80" s="297">
        <v>29572</v>
      </c>
      <c r="BO80" s="297">
        <v>29572</v>
      </c>
      <c r="BP80" s="297">
        <v>29572</v>
      </c>
      <c r="BQ80" s="297">
        <v>0</v>
      </c>
      <c r="BR80" s="297">
        <v>0</v>
      </c>
      <c r="BS80" s="297">
        <v>118288</v>
      </c>
      <c r="BT80" s="397">
        <v>364223</v>
      </c>
      <c r="BU80" s="297">
        <v>74851</v>
      </c>
      <c r="BV80" s="297">
        <v>74851</v>
      </c>
      <c r="BW80" s="297">
        <v>74851</v>
      </c>
      <c r="BX80" s="297">
        <v>74851</v>
      </c>
      <c r="BY80" s="297">
        <v>64821</v>
      </c>
      <c r="BZ80" s="297">
        <v>0</v>
      </c>
      <c r="CA80" s="297">
        <v>364223</v>
      </c>
      <c r="CB80" s="299">
        <v>1148383.4318472</v>
      </c>
      <c r="CC80" s="297">
        <v>1017258</v>
      </c>
      <c r="CD80" s="297">
        <v>79024</v>
      </c>
      <c r="CE80" s="297">
        <v>52101</v>
      </c>
      <c r="CF80" s="297">
        <v>0</v>
      </c>
      <c r="CG80" s="297">
        <v>0</v>
      </c>
      <c r="CH80" s="297">
        <v>0</v>
      </c>
      <c r="CI80" s="297">
        <v>1148383.4318472</v>
      </c>
    </row>
    <row r="81" spans="1:87">
      <c r="A81" s="295">
        <v>30705</v>
      </c>
      <c r="B81" s="296" t="s">
        <v>435</v>
      </c>
      <c r="C81" s="299">
        <v>-1740094</v>
      </c>
      <c r="D81" s="297">
        <v>-538447</v>
      </c>
      <c r="E81" s="297">
        <v>-128326</v>
      </c>
      <c r="F81" s="297">
        <v>-214361</v>
      </c>
      <c r="G81" s="297">
        <v>208359</v>
      </c>
      <c r="H81" s="297">
        <v>0</v>
      </c>
      <c r="I81" s="297">
        <v>-2412869</v>
      </c>
      <c r="J81" s="356">
        <v>12691683</v>
      </c>
      <c r="K81" s="357">
        <v>15096572</v>
      </c>
      <c r="L81" s="357">
        <v>10743993</v>
      </c>
      <c r="M81" s="357">
        <v>10278123</v>
      </c>
      <c r="N81" s="357">
        <v>15893492</v>
      </c>
      <c r="O81" s="356">
        <v>1251953</v>
      </c>
      <c r="P81" s="357">
        <v>510887.29</v>
      </c>
      <c r="Q81" s="357">
        <v>741065.71</v>
      </c>
      <c r="R81" s="398">
        <v>6.6799999999999998E-2</v>
      </c>
      <c r="S81" s="399">
        <v>4.1052690000000001E-4</v>
      </c>
      <c r="T81" s="400">
        <v>12691683</v>
      </c>
      <c r="U81" s="400">
        <v>7648013.3233532934</v>
      </c>
      <c r="V81" s="401">
        <v>1.6594744887859707</v>
      </c>
      <c r="W81" s="401">
        <v>7.7152503694909322E-2</v>
      </c>
      <c r="X81" s="397">
        <v>339250</v>
      </c>
      <c r="Y81" s="297">
        <v>76136</v>
      </c>
      <c r="Z81" s="297">
        <v>76136</v>
      </c>
      <c r="AA81" s="297">
        <v>62326</v>
      </c>
      <c r="AB81" s="297">
        <v>62326</v>
      </c>
      <c r="AC81" s="297">
        <v>62326</v>
      </c>
      <c r="AD81" s="297">
        <v>0</v>
      </c>
      <c r="AE81" s="297">
        <v>339250</v>
      </c>
      <c r="AF81" s="299">
        <v>538022</v>
      </c>
      <c r="AG81" s="299">
        <v>344003</v>
      </c>
      <c r="AH81" s="299">
        <v>75475</v>
      </c>
      <c r="AI81" s="299">
        <v>75475</v>
      </c>
      <c r="AJ81" s="299">
        <v>43069</v>
      </c>
      <c r="AK81" s="299">
        <v>0</v>
      </c>
      <c r="AL81" s="299">
        <v>0</v>
      </c>
      <c r="AM81" s="297">
        <v>538022</v>
      </c>
      <c r="AN81" s="397">
        <v>1038070</v>
      </c>
      <c r="AO81" s="297">
        <v>257559</v>
      </c>
      <c r="AP81" s="297">
        <v>257559</v>
      </c>
      <c r="AQ81" s="297">
        <v>257559</v>
      </c>
      <c r="AR81" s="297">
        <v>132697</v>
      </c>
      <c r="AS81" s="297">
        <v>132697</v>
      </c>
      <c r="AT81" s="297">
        <v>0</v>
      </c>
      <c r="AU81" s="297">
        <v>1038070</v>
      </c>
      <c r="AV81" s="299">
        <v>3084355</v>
      </c>
      <c r="AW81" s="297">
        <v>1537224</v>
      </c>
      <c r="AX81" s="297">
        <v>795871</v>
      </c>
      <c r="AY81" s="297">
        <v>375630</v>
      </c>
      <c r="AZ81" s="297">
        <v>375630</v>
      </c>
      <c r="BA81" s="297">
        <v>0</v>
      </c>
      <c r="BB81" s="297">
        <v>0</v>
      </c>
      <c r="BC81" s="297">
        <v>3084355</v>
      </c>
      <c r="BD81" s="397">
        <v>17843</v>
      </c>
      <c r="BE81" s="297">
        <v>7399</v>
      </c>
      <c r="BF81" s="297">
        <v>6146</v>
      </c>
      <c r="BG81" s="297">
        <v>4298</v>
      </c>
      <c r="BH81" s="297">
        <v>0</v>
      </c>
      <c r="BI81" s="297">
        <v>0</v>
      </c>
      <c r="BJ81" s="297">
        <v>0</v>
      </c>
      <c r="BK81" s="297">
        <v>17843</v>
      </c>
      <c r="BL81" s="299">
        <v>24336</v>
      </c>
      <c r="BM81" s="297">
        <v>6084</v>
      </c>
      <c r="BN81" s="297">
        <v>6084</v>
      </c>
      <c r="BO81" s="297">
        <v>6084</v>
      </c>
      <c r="BP81" s="297">
        <v>6084</v>
      </c>
      <c r="BQ81" s="297">
        <v>0</v>
      </c>
      <c r="BR81" s="297">
        <v>0</v>
      </c>
      <c r="BS81" s="297">
        <v>24336</v>
      </c>
      <c r="BT81" s="397">
        <v>74930</v>
      </c>
      <c r="BU81" s="297">
        <v>15399</v>
      </c>
      <c r="BV81" s="297">
        <v>15399</v>
      </c>
      <c r="BW81" s="297">
        <v>15399</v>
      </c>
      <c r="BX81" s="297">
        <v>15399</v>
      </c>
      <c r="BY81" s="297">
        <v>13335</v>
      </c>
      <c r="BZ81" s="297">
        <v>0</v>
      </c>
      <c r="CA81" s="297">
        <v>74930</v>
      </c>
      <c r="CB81" s="299">
        <v>236251.29304539002</v>
      </c>
      <c r="CC81" s="297">
        <v>209276</v>
      </c>
      <c r="CD81" s="297">
        <v>16257</v>
      </c>
      <c r="CE81" s="297">
        <v>10718</v>
      </c>
      <c r="CF81" s="297">
        <v>0</v>
      </c>
      <c r="CG81" s="297">
        <v>0</v>
      </c>
      <c r="CH81" s="297">
        <v>0</v>
      </c>
      <c r="CI81" s="297">
        <v>236251.29304539002</v>
      </c>
    </row>
    <row r="82" spans="1:87">
      <c r="A82" s="295">
        <v>30800</v>
      </c>
      <c r="B82" s="296" t="s">
        <v>436</v>
      </c>
      <c r="C82" s="299">
        <v>-3984634</v>
      </c>
      <c r="D82" s="297">
        <v>-2430016</v>
      </c>
      <c r="E82" s="297">
        <v>-945723</v>
      </c>
      <c r="F82" s="297">
        <v>-943706</v>
      </c>
      <c r="G82" s="297">
        <v>-72244</v>
      </c>
      <c r="H82" s="297">
        <v>0</v>
      </c>
      <c r="I82" s="297">
        <v>-8376323</v>
      </c>
      <c r="J82" s="356">
        <v>19175150</v>
      </c>
      <c r="K82" s="357">
        <v>22808562</v>
      </c>
      <c r="L82" s="357">
        <v>16232494</v>
      </c>
      <c r="M82" s="357">
        <v>15528637</v>
      </c>
      <c r="N82" s="357">
        <v>24012584</v>
      </c>
      <c r="O82" s="356">
        <v>1891506</v>
      </c>
      <c r="P82" s="357">
        <v>882132.59</v>
      </c>
      <c r="Q82" s="357">
        <v>1009373.41</v>
      </c>
      <c r="R82" s="398">
        <v>6.6799999999999998E-2</v>
      </c>
      <c r="S82" s="399">
        <v>6.2024200000000002E-4</v>
      </c>
      <c r="T82" s="400">
        <v>19175150</v>
      </c>
      <c r="U82" s="400">
        <v>13205577.694610778</v>
      </c>
      <c r="V82" s="401">
        <v>1.452049311543971</v>
      </c>
      <c r="W82" s="401">
        <v>7.7152503694909322E-2</v>
      </c>
      <c r="X82" s="397">
        <v>0</v>
      </c>
      <c r="Y82" s="297">
        <v>0</v>
      </c>
      <c r="Z82" s="297">
        <v>0</v>
      </c>
      <c r="AA82" s="297">
        <v>0</v>
      </c>
      <c r="AB82" s="297">
        <v>0</v>
      </c>
      <c r="AC82" s="297">
        <v>0</v>
      </c>
      <c r="AD82" s="297">
        <v>0</v>
      </c>
      <c r="AE82" s="297">
        <v>0</v>
      </c>
      <c r="AF82" s="299">
        <v>5031166</v>
      </c>
      <c r="AG82" s="299">
        <v>1760328</v>
      </c>
      <c r="AH82" s="299">
        <v>1615508</v>
      </c>
      <c r="AI82" s="299">
        <v>771708</v>
      </c>
      <c r="AJ82" s="299">
        <v>590746</v>
      </c>
      <c r="AK82" s="299">
        <v>292876</v>
      </c>
      <c r="AL82" s="299">
        <v>0</v>
      </c>
      <c r="AM82" s="297">
        <v>5031166</v>
      </c>
      <c r="AN82" s="397">
        <v>1568362</v>
      </c>
      <c r="AO82" s="297">
        <v>389131</v>
      </c>
      <c r="AP82" s="297">
        <v>389131</v>
      </c>
      <c r="AQ82" s="297">
        <v>389131</v>
      </c>
      <c r="AR82" s="297">
        <v>200485</v>
      </c>
      <c r="AS82" s="297">
        <v>200485</v>
      </c>
      <c r="AT82" s="297">
        <v>0</v>
      </c>
      <c r="AU82" s="297">
        <v>1568362</v>
      </c>
      <c r="AV82" s="299">
        <v>4659978</v>
      </c>
      <c r="AW82" s="297">
        <v>2322505</v>
      </c>
      <c r="AX82" s="297">
        <v>1202436</v>
      </c>
      <c r="AY82" s="297">
        <v>567518</v>
      </c>
      <c r="AZ82" s="297">
        <v>567518</v>
      </c>
      <c r="BA82" s="297">
        <v>0</v>
      </c>
      <c r="BB82" s="297">
        <v>0</v>
      </c>
      <c r="BC82" s="297">
        <v>4659978</v>
      </c>
      <c r="BD82" s="397">
        <v>26957</v>
      </c>
      <c r="BE82" s="297">
        <v>11178</v>
      </c>
      <c r="BF82" s="297">
        <v>9286</v>
      </c>
      <c r="BG82" s="297">
        <v>6493</v>
      </c>
      <c r="BH82" s="297">
        <v>0</v>
      </c>
      <c r="BI82" s="297">
        <v>0</v>
      </c>
      <c r="BJ82" s="297">
        <v>0</v>
      </c>
      <c r="BK82" s="297">
        <v>26957</v>
      </c>
      <c r="BL82" s="299">
        <v>36768</v>
      </c>
      <c r="BM82" s="297">
        <v>9192</v>
      </c>
      <c r="BN82" s="297">
        <v>9192</v>
      </c>
      <c r="BO82" s="297">
        <v>9192</v>
      </c>
      <c r="BP82" s="297">
        <v>9192</v>
      </c>
      <c r="BQ82" s="297">
        <v>0</v>
      </c>
      <c r="BR82" s="297">
        <v>0</v>
      </c>
      <c r="BS82" s="297">
        <v>36768</v>
      </c>
      <c r="BT82" s="397">
        <v>113207</v>
      </c>
      <c r="BU82" s="297">
        <v>23265</v>
      </c>
      <c r="BV82" s="297">
        <v>23265</v>
      </c>
      <c r="BW82" s="297">
        <v>23265</v>
      </c>
      <c r="BX82" s="297">
        <v>23265</v>
      </c>
      <c r="BY82" s="297">
        <v>20147</v>
      </c>
      <c r="BZ82" s="297">
        <v>0</v>
      </c>
      <c r="CA82" s="297">
        <v>113207</v>
      </c>
      <c r="CB82" s="299">
        <v>356938.7889102</v>
      </c>
      <c r="CC82" s="297">
        <v>316183</v>
      </c>
      <c r="CD82" s="297">
        <v>24562</v>
      </c>
      <c r="CE82" s="297">
        <v>16194</v>
      </c>
      <c r="CF82" s="297">
        <v>0</v>
      </c>
      <c r="CG82" s="297">
        <v>0</v>
      </c>
      <c r="CH82" s="297">
        <v>0</v>
      </c>
      <c r="CI82" s="297">
        <v>356938.7889102</v>
      </c>
    </row>
    <row r="83" spans="1:87">
      <c r="A83" s="295">
        <v>30900</v>
      </c>
      <c r="B83" s="296" t="s">
        <v>437</v>
      </c>
      <c r="C83" s="299">
        <v>-5635568</v>
      </c>
      <c r="D83" s="297">
        <v>-2523322</v>
      </c>
      <c r="E83" s="297">
        <v>-954119</v>
      </c>
      <c r="F83" s="297">
        <v>-855134</v>
      </c>
      <c r="G83" s="297">
        <v>470491</v>
      </c>
      <c r="H83" s="297">
        <v>0</v>
      </c>
      <c r="I83" s="297">
        <v>-9497652</v>
      </c>
      <c r="J83" s="356">
        <v>40982972</v>
      </c>
      <c r="K83" s="357">
        <v>48748649</v>
      </c>
      <c r="L83" s="357">
        <v>34693647</v>
      </c>
      <c r="M83" s="357">
        <v>33189295</v>
      </c>
      <c r="N83" s="357">
        <v>51322001</v>
      </c>
      <c r="O83" s="356">
        <v>4042707</v>
      </c>
      <c r="P83" s="357">
        <v>1746353.12</v>
      </c>
      <c r="Q83" s="357">
        <v>2296353.88</v>
      </c>
      <c r="R83" s="398">
        <v>6.6799999999999998E-2</v>
      </c>
      <c r="S83" s="399">
        <v>1.3256407999999999E-3</v>
      </c>
      <c r="T83" s="400">
        <v>40982972</v>
      </c>
      <c r="U83" s="400">
        <v>26143010.778443117</v>
      </c>
      <c r="V83" s="401">
        <v>1.5676454539732489</v>
      </c>
      <c r="W83" s="401">
        <v>7.7152503694909322E-2</v>
      </c>
      <c r="X83" s="397">
        <v>0</v>
      </c>
      <c r="Y83" s="297">
        <v>0</v>
      </c>
      <c r="Z83" s="297">
        <v>0</v>
      </c>
      <c r="AA83" s="297">
        <v>0</v>
      </c>
      <c r="AB83" s="297">
        <v>0</v>
      </c>
      <c r="AC83" s="297">
        <v>0</v>
      </c>
      <c r="AD83" s="297">
        <v>0</v>
      </c>
      <c r="AE83" s="297">
        <v>0</v>
      </c>
      <c r="AF83" s="299">
        <v>2348063</v>
      </c>
      <c r="AG83" s="299">
        <v>881569</v>
      </c>
      <c r="AH83" s="299">
        <v>782476</v>
      </c>
      <c r="AI83" s="299">
        <v>582198</v>
      </c>
      <c r="AJ83" s="299">
        <v>100754</v>
      </c>
      <c r="AK83" s="299">
        <v>1066</v>
      </c>
      <c r="AL83" s="299">
        <v>0</v>
      </c>
      <c r="AM83" s="297">
        <v>2348063</v>
      </c>
      <c r="AN83" s="397">
        <v>3352054</v>
      </c>
      <c r="AO83" s="297">
        <v>831688</v>
      </c>
      <c r="AP83" s="297">
        <v>831688</v>
      </c>
      <c r="AQ83" s="297">
        <v>831688</v>
      </c>
      <c r="AR83" s="297">
        <v>428496</v>
      </c>
      <c r="AS83" s="297">
        <v>428496</v>
      </c>
      <c r="AT83" s="297">
        <v>0</v>
      </c>
      <c r="AU83" s="297">
        <v>3352054</v>
      </c>
      <c r="AV83" s="299">
        <v>9959753</v>
      </c>
      <c r="AW83" s="297">
        <v>4963881</v>
      </c>
      <c r="AX83" s="297">
        <v>2569963</v>
      </c>
      <c r="AY83" s="297">
        <v>1212955</v>
      </c>
      <c r="AZ83" s="297">
        <v>1212955</v>
      </c>
      <c r="BA83" s="297">
        <v>0</v>
      </c>
      <c r="BB83" s="297">
        <v>0</v>
      </c>
      <c r="BC83" s="297">
        <v>9959753</v>
      </c>
      <c r="BD83" s="397">
        <v>57616</v>
      </c>
      <c r="BE83" s="297">
        <v>23891</v>
      </c>
      <c r="BF83" s="297">
        <v>19847</v>
      </c>
      <c r="BG83" s="297">
        <v>13878</v>
      </c>
      <c r="BH83" s="297">
        <v>0</v>
      </c>
      <c r="BI83" s="297">
        <v>0</v>
      </c>
      <c r="BJ83" s="297">
        <v>0</v>
      </c>
      <c r="BK83" s="297">
        <v>57616</v>
      </c>
      <c r="BL83" s="299">
        <v>78580</v>
      </c>
      <c r="BM83" s="297">
        <v>19645</v>
      </c>
      <c r="BN83" s="297">
        <v>19645</v>
      </c>
      <c r="BO83" s="297">
        <v>19645</v>
      </c>
      <c r="BP83" s="297">
        <v>19645</v>
      </c>
      <c r="BQ83" s="297">
        <v>0</v>
      </c>
      <c r="BR83" s="297">
        <v>0</v>
      </c>
      <c r="BS83" s="297">
        <v>78580</v>
      </c>
      <c r="BT83" s="397">
        <v>241958</v>
      </c>
      <c r="BU83" s="297">
        <v>49724</v>
      </c>
      <c r="BV83" s="297">
        <v>49724</v>
      </c>
      <c r="BW83" s="297">
        <v>49724</v>
      </c>
      <c r="BX83" s="297">
        <v>49724</v>
      </c>
      <c r="BY83" s="297">
        <v>43061</v>
      </c>
      <c r="BZ83" s="297">
        <v>0</v>
      </c>
      <c r="CA83" s="297">
        <v>241958</v>
      </c>
      <c r="CB83" s="299">
        <v>762883.87707048003</v>
      </c>
      <c r="CC83" s="297">
        <v>675776</v>
      </c>
      <c r="CD83" s="297">
        <v>52497</v>
      </c>
      <c r="CE83" s="297">
        <v>34611</v>
      </c>
      <c r="CF83" s="297">
        <v>0</v>
      </c>
      <c r="CG83" s="297">
        <v>0</v>
      </c>
      <c r="CH83" s="297">
        <v>0</v>
      </c>
      <c r="CI83" s="297">
        <v>762883.87707048003</v>
      </c>
    </row>
    <row r="84" spans="1:87">
      <c r="A84" s="295">
        <v>30905</v>
      </c>
      <c r="B84" s="296" t="s">
        <v>438</v>
      </c>
      <c r="C84" s="299">
        <v>-1198339</v>
      </c>
      <c r="D84" s="297">
        <v>-335598</v>
      </c>
      <c r="E84" s="297">
        <v>-153765</v>
      </c>
      <c r="F84" s="297">
        <v>-229713</v>
      </c>
      <c r="G84" s="297">
        <v>4654</v>
      </c>
      <c r="H84" s="297">
        <v>0</v>
      </c>
      <c r="I84" s="297">
        <v>-1912761</v>
      </c>
      <c r="J84" s="356">
        <v>7636399</v>
      </c>
      <c r="K84" s="357">
        <v>9083385</v>
      </c>
      <c r="L84" s="357">
        <v>6464503</v>
      </c>
      <c r="M84" s="357">
        <v>6184195</v>
      </c>
      <c r="N84" s="357">
        <v>9562881</v>
      </c>
      <c r="O84" s="356">
        <v>753282</v>
      </c>
      <c r="P84" s="357">
        <v>395309.12</v>
      </c>
      <c r="Q84" s="357">
        <v>357972.88</v>
      </c>
      <c r="R84" s="398">
        <v>6.6799999999999998E-2</v>
      </c>
      <c r="S84" s="399">
        <v>2.47008E-4</v>
      </c>
      <c r="T84" s="400">
        <v>7636399</v>
      </c>
      <c r="U84" s="400">
        <v>5917801.1976047903</v>
      </c>
      <c r="V84" s="401">
        <v>1.2904115472974669</v>
      </c>
      <c r="W84" s="401">
        <v>7.7152503694909322E-2</v>
      </c>
      <c r="X84" s="397">
        <v>160534</v>
      </c>
      <c r="Y84" s="297">
        <v>77925</v>
      </c>
      <c r="Z84" s="297">
        <v>77925</v>
      </c>
      <c r="AA84" s="297">
        <v>4684</v>
      </c>
      <c r="AB84" s="297">
        <v>0</v>
      </c>
      <c r="AC84" s="297">
        <v>0</v>
      </c>
      <c r="AD84" s="297">
        <v>0</v>
      </c>
      <c r="AE84" s="297">
        <v>160534</v>
      </c>
      <c r="AF84" s="299">
        <v>741105</v>
      </c>
      <c r="AG84" s="299">
        <v>390446</v>
      </c>
      <c r="AH84" s="299">
        <v>89149</v>
      </c>
      <c r="AI84" s="299">
        <v>89149</v>
      </c>
      <c r="AJ84" s="299">
        <v>89149</v>
      </c>
      <c r="AK84" s="299">
        <v>83212</v>
      </c>
      <c r="AL84" s="299">
        <v>0</v>
      </c>
      <c r="AM84" s="297">
        <v>741105</v>
      </c>
      <c r="AN84" s="397">
        <v>624592</v>
      </c>
      <c r="AO84" s="297">
        <v>154969</v>
      </c>
      <c r="AP84" s="297">
        <v>154969</v>
      </c>
      <c r="AQ84" s="297">
        <v>154969</v>
      </c>
      <c r="AR84" s="297">
        <v>79842</v>
      </c>
      <c r="AS84" s="297">
        <v>79842</v>
      </c>
      <c r="AT84" s="297">
        <v>0</v>
      </c>
      <c r="AU84" s="297">
        <v>624592</v>
      </c>
      <c r="AV84" s="299">
        <v>1855811</v>
      </c>
      <c r="AW84" s="297">
        <v>924925</v>
      </c>
      <c r="AX84" s="297">
        <v>478864</v>
      </c>
      <c r="AY84" s="297">
        <v>226011</v>
      </c>
      <c r="AZ84" s="297">
        <v>226011</v>
      </c>
      <c r="BA84" s="297">
        <v>0</v>
      </c>
      <c r="BB84" s="297">
        <v>0</v>
      </c>
      <c r="BC84" s="297">
        <v>1855811</v>
      </c>
      <c r="BD84" s="397">
        <v>10736</v>
      </c>
      <c r="BE84" s="297">
        <v>4452</v>
      </c>
      <c r="BF84" s="297">
        <v>3698</v>
      </c>
      <c r="BG84" s="297">
        <v>2586</v>
      </c>
      <c r="BH84" s="297">
        <v>0</v>
      </c>
      <c r="BI84" s="297">
        <v>0</v>
      </c>
      <c r="BJ84" s="297">
        <v>0</v>
      </c>
      <c r="BK84" s="297">
        <v>10736</v>
      </c>
      <c r="BL84" s="299">
        <v>14644</v>
      </c>
      <c r="BM84" s="297">
        <v>3661</v>
      </c>
      <c r="BN84" s="297">
        <v>3661</v>
      </c>
      <c r="BO84" s="297">
        <v>3661</v>
      </c>
      <c r="BP84" s="297">
        <v>3661</v>
      </c>
      <c r="BQ84" s="297">
        <v>0</v>
      </c>
      <c r="BR84" s="297">
        <v>0</v>
      </c>
      <c r="BS84" s="297">
        <v>14644</v>
      </c>
      <c r="BT84" s="397">
        <v>45084</v>
      </c>
      <c r="BU84" s="297">
        <v>9265</v>
      </c>
      <c r="BV84" s="297">
        <v>9265</v>
      </c>
      <c r="BW84" s="297">
        <v>9265</v>
      </c>
      <c r="BX84" s="297">
        <v>9265</v>
      </c>
      <c r="BY84" s="297">
        <v>8024</v>
      </c>
      <c r="BZ84" s="297">
        <v>0</v>
      </c>
      <c r="CA84" s="297">
        <v>45084</v>
      </c>
      <c r="CB84" s="299">
        <v>142148.9295648</v>
      </c>
      <c r="CC84" s="297">
        <v>125918</v>
      </c>
      <c r="CD84" s="297">
        <v>9782</v>
      </c>
      <c r="CE84" s="297">
        <v>6449</v>
      </c>
      <c r="CF84" s="297">
        <v>0</v>
      </c>
      <c r="CG84" s="297">
        <v>0</v>
      </c>
      <c r="CH84" s="297">
        <v>0</v>
      </c>
      <c r="CI84" s="297">
        <v>142148.9295648</v>
      </c>
    </row>
    <row r="85" spans="1:87">
      <c r="A85" s="295">
        <v>31000</v>
      </c>
      <c r="B85" s="296" t="s">
        <v>439</v>
      </c>
      <c r="C85" s="299">
        <v>-15112315</v>
      </c>
      <c r="D85" s="297">
        <v>-7167708</v>
      </c>
      <c r="E85" s="297">
        <v>-2534838</v>
      </c>
      <c r="F85" s="297">
        <v>-3028772</v>
      </c>
      <c r="G85" s="297">
        <v>876236</v>
      </c>
      <c r="H85" s="297">
        <v>0</v>
      </c>
      <c r="I85" s="297">
        <v>-26967397</v>
      </c>
      <c r="J85" s="356">
        <v>126759523</v>
      </c>
      <c r="K85" s="357">
        <v>150778610</v>
      </c>
      <c r="L85" s="357">
        <v>107306764</v>
      </c>
      <c r="M85" s="357">
        <v>102653835</v>
      </c>
      <c r="N85" s="357">
        <v>158737935</v>
      </c>
      <c r="O85" s="356">
        <v>12504014</v>
      </c>
      <c r="P85" s="357">
        <v>5116913.91</v>
      </c>
      <c r="Q85" s="357">
        <v>7387100.0899999999</v>
      </c>
      <c r="R85" s="398">
        <v>6.6799999999999998E-2</v>
      </c>
      <c r="S85" s="399">
        <v>4.1001808000000004E-3</v>
      </c>
      <c r="T85" s="400">
        <v>126759523</v>
      </c>
      <c r="U85" s="400">
        <v>76600507.634730548</v>
      </c>
      <c r="V85" s="401">
        <v>1.6548130934647676</v>
      </c>
      <c r="W85" s="401">
        <v>7.7152503694909322E-2</v>
      </c>
      <c r="X85" s="397">
        <v>1375017</v>
      </c>
      <c r="Y85" s="297">
        <v>1375017</v>
      </c>
      <c r="Z85" s="297">
        <v>0</v>
      </c>
      <c r="AA85" s="297">
        <v>0</v>
      </c>
      <c r="AB85" s="297">
        <v>0</v>
      </c>
      <c r="AC85" s="297">
        <v>0</v>
      </c>
      <c r="AD85" s="297">
        <v>0</v>
      </c>
      <c r="AE85" s="297">
        <v>1375017</v>
      </c>
      <c r="AF85" s="299">
        <v>6228875</v>
      </c>
      <c r="AG85" s="299">
        <v>1783306</v>
      </c>
      <c r="AH85" s="299">
        <v>1783306</v>
      </c>
      <c r="AI85" s="299">
        <v>1384493</v>
      </c>
      <c r="AJ85" s="299">
        <v>695490</v>
      </c>
      <c r="AK85" s="299">
        <v>582280</v>
      </c>
      <c r="AL85" s="299">
        <v>0</v>
      </c>
      <c r="AM85" s="297">
        <v>6228875</v>
      </c>
      <c r="AN85" s="397">
        <v>10367838</v>
      </c>
      <c r="AO85" s="297">
        <v>2572393</v>
      </c>
      <c r="AP85" s="297">
        <v>2572393</v>
      </c>
      <c r="AQ85" s="297">
        <v>2572393</v>
      </c>
      <c r="AR85" s="297">
        <v>1325329</v>
      </c>
      <c r="AS85" s="297">
        <v>1325329</v>
      </c>
      <c r="AT85" s="297">
        <v>0</v>
      </c>
      <c r="AU85" s="297">
        <v>10367838</v>
      </c>
      <c r="AV85" s="299">
        <v>30805319</v>
      </c>
      <c r="AW85" s="297">
        <v>15353186</v>
      </c>
      <c r="AX85" s="297">
        <v>7948844</v>
      </c>
      <c r="AY85" s="297">
        <v>3751645</v>
      </c>
      <c r="AZ85" s="297">
        <v>3751645</v>
      </c>
      <c r="BA85" s="297">
        <v>0</v>
      </c>
      <c r="BB85" s="297">
        <v>0</v>
      </c>
      <c r="BC85" s="297">
        <v>30805319</v>
      </c>
      <c r="BD85" s="397">
        <v>178206</v>
      </c>
      <c r="BE85" s="297">
        <v>73895</v>
      </c>
      <c r="BF85" s="297">
        <v>61386</v>
      </c>
      <c r="BG85" s="297">
        <v>42925</v>
      </c>
      <c r="BH85" s="297">
        <v>0</v>
      </c>
      <c r="BI85" s="297">
        <v>0</v>
      </c>
      <c r="BJ85" s="297">
        <v>0</v>
      </c>
      <c r="BK85" s="297">
        <v>178206</v>
      </c>
      <c r="BL85" s="299">
        <v>243048</v>
      </c>
      <c r="BM85" s="297">
        <v>60762</v>
      </c>
      <c r="BN85" s="297">
        <v>60762</v>
      </c>
      <c r="BO85" s="297">
        <v>60762</v>
      </c>
      <c r="BP85" s="297">
        <v>60762</v>
      </c>
      <c r="BQ85" s="297">
        <v>0</v>
      </c>
      <c r="BR85" s="297">
        <v>0</v>
      </c>
      <c r="BS85" s="297">
        <v>243048</v>
      </c>
      <c r="BT85" s="397">
        <v>748370</v>
      </c>
      <c r="BU85" s="297">
        <v>153796</v>
      </c>
      <c r="BV85" s="297">
        <v>153796</v>
      </c>
      <c r="BW85" s="297">
        <v>153796</v>
      </c>
      <c r="BX85" s="297">
        <v>153796</v>
      </c>
      <c r="BY85" s="297">
        <v>133187</v>
      </c>
      <c r="BZ85" s="297">
        <v>0</v>
      </c>
      <c r="CA85" s="297">
        <v>748370</v>
      </c>
      <c r="CB85" s="299">
        <v>2359584.7573444801</v>
      </c>
      <c r="CC85" s="297">
        <v>2090162</v>
      </c>
      <c r="CD85" s="297">
        <v>162371</v>
      </c>
      <c r="CE85" s="297">
        <v>107052</v>
      </c>
      <c r="CF85" s="297">
        <v>0</v>
      </c>
      <c r="CG85" s="297">
        <v>0</v>
      </c>
      <c r="CH85" s="297">
        <v>0</v>
      </c>
      <c r="CI85" s="297">
        <v>2359584.7573444801</v>
      </c>
    </row>
    <row r="86" spans="1:87">
      <c r="A86" s="295">
        <v>31005</v>
      </c>
      <c r="B86" s="296" t="s">
        <v>440</v>
      </c>
      <c r="C86" s="299">
        <v>-1557423</v>
      </c>
      <c r="D86" s="297">
        <v>-500069</v>
      </c>
      <c r="E86" s="297">
        <v>-100826</v>
      </c>
      <c r="F86" s="297">
        <v>-195895</v>
      </c>
      <c r="G86" s="297">
        <v>255793</v>
      </c>
      <c r="H86" s="297">
        <v>0</v>
      </c>
      <c r="I86" s="297">
        <v>-2098420</v>
      </c>
      <c r="J86" s="356">
        <v>11814360</v>
      </c>
      <c r="K86" s="357">
        <v>14053010</v>
      </c>
      <c r="L86" s="357">
        <v>10001306</v>
      </c>
      <c r="M86" s="357">
        <v>9567639</v>
      </c>
      <c r="N86" s="357">
        <v>14794842</v>
      </c>
      <c r="O86" s="356">
        <v>1165411</v>
      </c>
      <c r="P86" s="357">
        <v>513952.06</v>
      </c>
      <c r="Q86" s="357">
        <v>651458.93999999994</v>
      </c>
      <c r="R86" s="398">
        <v>6.6799999999999998E-2</v>
      </c>
      <c r="S86" s="399">
        <v>3.821489E-4</v>
      </c>
      <c r="T86" s="400">
        <v>11814360</v>
      </c>
      <c r="U86" s="400">
        <v>7693893.1137724556</v>
      </c>
      <c r="V86" s="401">
        <v>1.5355503157239996</v>
      </c>
      <c r="W86" s="401">
        <v>7.7152503694909322E-2</v>
      </c>
      <c r="X86" s="397">
        <v>599275</v>
      </c>
      <c r="Y86" s="297">
        <v>119855</v>
      </c>
      <c r="Z86" s="297">
        <v>119855</v>
      </c>
      <c r="AA86" s="297">
        <v>119855</v>
      </c>
      <c r="AB86" s="297">
        <v>119855</v>
      </c>
      <c r="AC86" s="297">
        <v>119855</v>
      </c>
      <c r="AD86" s="297">
        <v>0</v>
      </c>
      <c r="AE86" s="297">
        <v>599275</v>
      </c>
      <c r="AF86" s="299">
        <v>636649</v>
      </c>
      <c r="AG86" s="299">
        <v>306820</v>
      </c>
      <c r="AH86" s="299">
        <v>118082</v>
      </c>
      <c r="AI86" s="299">
        <v>113466</v>
      </c>
      <c r="AJ86" s="299">
        <v>98281</v>
      </c>
      <c r="AK86" s="299">
        <v>0</v>
      </c>
      <c r="AL86" s="299">
        <v>0</v>
      </c>
      <c r="AM86" s="297">
        <v>636649</v>
      </c>
      <c r="AN86" s="397">
        <v>966313</v>
      </c>
      <c r="AO86" s="297">
        <v>239755</v>
      </c>
      <c r="AP86" s="297">
        <v>239755</v>
      </c>
      <c r="AQ86" s="297">
        <v>239755</v>
      </c>
      <c r="AR86" s="297">
        <v>123525</v>
      </c>
      <c r="AS86" s="297">
        <v>123525</v>
      </c>
      <c r="AT86" s="297">
        <v>0</v>
      </c>
      <c r="AU86" s="297">
        <v>966313</v>
      </c>
      <c r="AV86" s="299">
        <v>2871146</v>
      </c>
      <c r="AW86" s="297">
        <v>1430962</v>
      </c>
      <c r="AX86" s="297">
        <v>740856</v>
      </c>
      <c r="AY86" s="297">
        <v>349664</v>
      </c>
      <c r="AZ86" s="297">
        <v>349664</v>
      </c>
      <c r="BA86" s="297">
        <v>0</v>
      </c>
      <c r="BB86" s="297">
        <v>0</v>
      </c>
      <c r="BC86" s="297">
        <v>2871146</v>
      </c>
      <c r="BD86" s="397">
        <v>16609</v>
      </c>
      <c r="BE86" s="297">
        <v>6887</v>
      </c>
      <c r="BF86" s="297">
        <v>5721</v>
      </c>
      <c r="BG86" s="297">
        <v>4001</v>
      </c>
      <c r="BH86" s="297">
        <v>0</v>
      </c>
      <c r="BI86" s="297">
        <v>0</v>
      </c>
      <c r="BJ86" s="297">
        <v>0</v>
      </c>
      <c r="BK86" s="297">
        <v>16609</v>
      </c>
      <c r="BL86" s="299">
        <v>22652</v>
      </c>
      <c r="BM86" s="297">
        <v>5663</v>
      </c>
      <c r="BN86" s="297">
        <v>5663</v>
      </c>
      <c r="BO86" s="297">
        <v>5663</v>
      </c>
      <c r="BP86" s="297">
        <v>5663</v>
      </c>
      <c r="BQ86" s="297">
        <v>0</v>
      </c>
      <c r="BR86" s="297">
        <v>0</v>
      </c>
      <c r="BS86" s="297">
        <v>22652</v>
      </c>
      <c r="BT86" s="397">
        <v>69750</v>
      </c>
      <c r="BU86" s="297">
        <v>14334</v>
      </c>
      <c r="BV86" s="297">
        <v>14334</v>
      </c>
      <c r="BW86" s="297">
        <v>14334</v>
      </c>
      <c r="BX86" s="297">
        <v>14334</v>
      </c>
      <c r="BY86" s="297">
        <v>12413</v>
      </c>
      <c r="BZ86" s="297">
        <v>0</v>
      </c>
      <c r="CA86" s="297">
        <v>69750</v>
      </c>
      <c r="CB86" s="299">
        <v>219920.23363358999</v>
      </c>
      <c r="CC86" s="297">
        <v>194809</v>
      </c>
      <c r="CD86" s="297">
        <v>15133</v>
      </c>
      <c r="CE86" s="297">
        <v>9978</v>
      </c>
      <c r="CF86" s="297">
        <v>0</v>
      </c>
      <c r="CG86" s="297">
        <v>0</v>
      </c>
      <c r="CH86" s="297">
        <v>0</v>
      </c>
      <c r="CI86" s="297">
        <v>219920.23363358999</v>
      </c>
    </row>
    <row r="87" spans="1:87">
      <c r="A87" s="295">
        <v>31100</v>
      </c>
      <c r="B87" s="296" t="s">
        <v>441</v>
      </c>
      <c r="C87" s="299">
        <v>-32306964</v>
      </c>
      <c r="D87" s="297">
        <v>-15535530</v>
      </c>
      <c r="E87" s="297">
        <v>-6386088</v>
      </c>
      <c r="F87" s="297">
        <v>-7456020</v>
      </c>
      <c r="G87" s="297">
        <v>1178170</v>
      </c>
      <c r="H87" s="297">
        <v>0</v>
      </c>
      <c r="I87" s="297">
        <v>-60506432</v>
      </c>
      <c r="J87" s="356">
        <v>259818997</v>
      </c>
      <c r="K87" s="357">
        <v>309050920</v>
      </c>
      <c r="L87" s="357">
        <v>219946678</v>
      </c>
      <c r="M87" s="357">
        <v>210409568</v>
      </c>
      <c r="N87" s="357">
        <v>325365150</v>
      </c>
      <c r="O87" s="356">
        <v>25629478</v>
      </c>
      <c r="P87" s="357">
        <v>10033502.529999999</v>
      </c>
      <c r="Q87" s="357">
        <v>15595975.470000001</v>
      </c>
      <c r="R87" s="398">
        <v>6.6799999999999998E-2</v>
      </c>
      <c r="S87" s="399">
        <v>8.4041406999999999E-3</v>
      </c>
      <c r="T87" s="400">
        <v>259818997</v>
      </c>
      <c r="U87" s="400">
        <v>150202133.68263471</v>
      </c>
      <c r="V87" s="401">
        <v>1.7297956469045712</v>
      </c>
      <c r="W87" s="401">
        <v>7.7152503694909322E-2</v>
      </c>
      <c r="X87" s="397">
        <v>2331001</v>
      </c>
      <c r="Y87" s="297">
        <v>2331001</v>
      </c>
      <c r="Z87" s="297">
        <v>0</v>
      </c>
      <c r="AA87" s="297">
        <v>0</v>
      </c>
      <c r="AB87" s="297">
        <v>0</v>
      </c>
      <c r="AC87" s="297">
        <v>0</v>
      </c>
      <c r="AD87" s="297">
        <v>0</v>
      </c>
      <c r="AE87" s="297">
        <v>2331001</v>
      </c>
      <c r="AF87" s="299">
        <v>17511312</v>
      </c>
      <c r="AG87" s="299">
        <v>4499122</v>
      </c>
      <c r="AH87" s="299">
        <v>4499122</v>
      </c>
      <c r="AI87" s="299">
        <v>4028227</v>
      </c>
      <c r="AJ87" s="299">
        <v>2673491</v>
      </c>
      <c r="AK87" s="299">
        <v>1811350</v>
      </c>
      <c r="AL87" s="299">
        <v>0</v>
      </c>
      <c r="AM87" s="297">
        <v>17511312</v>
      </c>
      <c r="AN87" s="397">
        <v>21250957</v>
      </c>
      <c r="AO87" s="297">
        <v>5272635</v>
      </c>
      <c r="AP87" s="297">
        <v>5272635</v>
      </c>
      <c r="AQ87" s="297">
        <v>5272635</v>
      </c>
      <c r="AR87" s="297">
        <v>2716526</v>
      </c>
      <c r="AS87" s="297">
        <v>2716526</v>
      </c>
      <c r="AT87" s="297">
        <v>0</v>
      </c>
      <c r="AU87" s="297">
        <v>21250957</v>
      </c>
      <c r="AV87" s="299">
        <v>63141663</v>
      </c>
      <c r="AW87" s="297">
        <v>31469425</v>
      </c>
      <c r="AX87" s="297">
        <v>16292746</v>
      </c>
      <c r="AY87" s="297">
        <v>7689746</v>
      </c>
      <c r="AZ87" s="297">
        <v>7689746</v>
      </c>
      <c r="BA87" s="297">
        <v>0</v>
      </c>
      <c r="BB87" s="297">
        <v>0</v>
      </c>
      <c r="BC87" s="297">
        <v>63141663</v>
      </c>
      <c r="BD87" s="397">
        <v>365270</v>
      </c>
      <c r="BE87" s="297">
        <v>151462</v>
      </c>
      <c r="BF87" s="297">
        <v>125824</v>
      </c>
      <c r="BG87" s="297">
        <v>87984</v>
      </c>
      <c r="BH87" s="297">
        <v>0</v>
      </c>
      <c r="BI87" s="297">
        <v>0</v>
      </c>
      <c r="BJ87" s="297">
        <v>0</v>
      </c>
      <c r="BK87" s="297">
        <v>365270</v>
      </c>
      <c r="BL87" s="299">
        <v>498176</v>
      </c>
      <c r="BM87" s="297">
        <v>124544</v>
      </c>
      <c r="BN87" s="297">
        <v>124544</v>
      </c>
      <c r="BO87" s="297">
        <v>124544</v>
      </c>
      <c r="BP87" s="297">
        <v>124544</v>
      </c>
      <c r="BQ87" s="297">
        <v>0</v>
      </c>
      <c r="BR87" s="297">
        <v>0</v>
      </c>
      <c r="BS87" s="297">
        <v>498176</v>
      </c>
      <c r="BT87" s="397">
        <v>1533934</v>
      </c>
      <c r="BU87" s="297">
        <v>315235</v>
      </c>
      <c r="BV87" s="297">
        <v>315235</v>
      </c>
      <c r="BW87" s="297">
        <v>315235</v>
      </c>
      <c r="BX87" s="297">
        <v>315235</v>
      </c>
      <c r="BY87" s="297">
        <v>272994</v>
      </c>
      <c r="BZ87" s="297">
        <v>0</v>
      </c>
      <c r="CA87" s="297">
        <v>1533934</v>
      </c>
      <c r="CB87" s="299">
        <v>4836440.9428721704</v>
      </c>
      <c r="CC87" s="297">
        <v>4284205</v>
      </c>
      <c r="CD87" s="297">
        <v>332811</v>
      </c>
      <c r="CE87" s="297">
        <v>219425</v>
      </c>
      <c r="CF87" s="297">
        <v>0</v>
      </c>
      <c r="CG87" s="297">
        <v>0</v>
      </c>
      <c r="CH87" s="297">
        <v>0</v>
      </c>
      <c r="CI87" s="297">
        <v>4836440.9428721704</v>
      </c>
    </row>
    <row r="88" spans="1:87">
      <c r="A88" s="295">
        <v>31101</v>
      </c>
      <c r="B88" s="296" t="s">
        <v>442</v>
      </c>
      <c r="C88" s="299">
        <v>-244202</v>
      </c>
      <c r="D88" s="297">
        <v>-147209</v>
      </c>
      <c r="E88" s="297">
        <v>-79478</v>
      </c>
      <c r="F88" s="297">
        <v>-40246</v>
      </c>
      <c r="G88" s="297">
        <v>19963</v>
      </c>
      <c r="H88" s="297">
        <v>0</v>
      </c>
      <c r="I88" s="297">
        <v>-491172</v>
      </c>
      <c r="J88" s="356">
        <v>1583574</v>
      </c>
      <c r="K88" s="357">
        <v>1883638</v>
      </c>
      <c r="L88" s="357">
        <v>1340556</v>
      </c>
      <c r="M88" s="357">
        <v>1282428</v>
      </c>
      <c r="N88" s="357">
        <v>1983072</v>
      </c>
      <c r="O88" s="356">
        <v>156209</v>
      </c>
      <c r="P88" s="357">
        <v>59721.57</v>
      </c>
      <c r="Q88" s="357">
        <v>96487.43</v>
      </c>
      <c r="R88" s="398">
        <v>6.6799999999999998E-2</v>
      </c>
      <c r="S88" s="399">
        <v>5.12225E-5</v>
      </c>
      <c r="T88" s="400">
        <v>1583574</v>
      </c>
      <c r="U88" s="400">
        <v>894035.4790419162</v>
      </c>
      <c r="V88" s="401">
        <v>1.7712652765156709</v>
      </c>
      <c r="W88" s="401">
        <v>7.7152503694909322E-2</v>
      </c>
      <c r="X88" s="397">
        <v>28145</v>
      </c>
      <c r="Y88" s="297">
        <v>21177</v>
      </c>
      <c r="Z88" s="297">
        <v>1742</v>
      </c>
      <c r="AA88" s="297">
        <v>1742</v>
      </c>
      <c r="AB88" s="297">
        <v>1742</v>
      </c>
      <c r="AC88" s="297">
        <v>1742</v>
      </c>
      <c r="AD88" s="297">
        <v>0</v>
      </c>
      <c r="AE88" s="297">
        <v>28145</v>
      </c>
      <c r="AF88" s="299">
        <v>243058</v>
      </c>
      <c r="AG88" s="299">
        <v>81685</v>
      </c>
      <c r="AH88" s="299">
        <v>81685</v>
      </c>
      <c r="AI88" s="299">
        <v>66849</v>
      </c>
      <c r="AJ88" s="299">
        <v>12839</v>
      </c>
      <c r="AK88" s="299">
        <v>0</v>
      </c>
      <c r="AL88" s="299">
        <v>0</v>
      </c>
      <c r="AM88" s="297">
        <v>243058</v>
      </c>
      <c r="AN88" s="397">
        <v>129523</v>
      </c>
      <c r="AO88" s="297">
        <v>32136</v>
      </c>
      <c r="AP88" s="297">
        <v>32136</v>
      </c>
      <c r="AQ88" s="297">
        <v>32136</v>
      </c>
      <c r="AR88" s="297">
        <v>16557</v>
      </c>
      <c r="AS88" s="297">
        <v>16557</v>
      </c>
      <c r="AT88" s="297">
        <v>0</v>
      </c>
      <c r="AU88" s="297">
        <v>129523</v>
      </c>
      <c r="AV88" s="299">
        <v>384843</v>
      </c>
      <c r="AW88" s="297">
        <v>191803</v>
      </c>
      <c r="AX88" s="297">
        <v>99303</v>
      </c>
      <c r="AY88" s="297">
        <v>46868</v>
      </c>
      <c r="AZ88" s="297">
        <v>46868</v>
      </c>
      <c r="BA88" s="297">
        <v>0</v>
      </c>
      <c r="BB88" s="297">
        <v>0</v>
      </c>
      <c r="BC88" s="297">
        <v>384843</v>
      </c>
      <c r="BD88" s="397">
        <v>2226</v>
      </c>
      <c r="BE88" s="297">
        <v>923</v>
      </c>
      <c r="BF88" s="297">
        <v>767</v>
      </c>
      <c r="BG88" s="297">
        <v>536</v>
      </c>
      <c r="BH88" s="297">
        <v>0</v>
      </c>
      <c r="BI88" s="297">
        <v>0</v>
      </c>
      <c r="BJ88" s="297">
        <v>0</v>
      </c>
      <c r="BK88" s="297">
        <v>2226</v>
      </c>
      <c r="BL88" s="299">
        <v>3036</v>
      </c>
      <c r="BM88" s="297">
        <v>759</v>
      </c>
      <c r="BN88" s="297">
        <v>759</v>
      </c>
      <c r="BO88" s="297">
        <v>759</v>
      </c>
      <c r="BP88" s="297">
        <v>759</v>
      </c>
      <c r="BQ88" s="297">
        <v>0</v>
      </c>
      <c r="BR88" s="297">
        <v>0</v>
      </c>
      <c r="BS88" s="297">
        <v>3036</v>
      </c>
      <c r="BT88" s="397">
        <v>9349</v>
      </c>
      <c r="BU88" s="297">
        <v>1921</v>
      </c>
      <c r="BV88" s="297">
        <v>1921</v>
      </c>
      <c r="BW88" s="297">
        <v>1921</v>
      </c>
      <c r="BX88" s="297">
        <v>1921</v>
      </c>
      <c r="BY88" s="297">
        <v>1664</v>
      </c>
      <c r="BZ88" s="297">
        <v>0</v>
      </c>
      <c r="CA88" s="297">
        <v>9349</v>
      </c>
      <c r="CB88" s="299">
        <v>29477.68308975</v>
      </c>
      <c r="CC88" s="297">
        <v>26112</v>
      </c>
      <c r="CD88" s="297">
        <v>2028</v>
      </c>
      <c r="CE88" s="297">
        <v>1337</v>
      </c>
      <c r="CF88" s="297">
        <v>0</v>
      </c>
      <c r="CG88" s="297">
        <v>0</v>
      </c>
      <c r="CH88" s="297">
        <v>0</v>
      </c>
      <c r="CI88" s="297">
        <v>29477.68308975</v>
      </c>
    </row>
    <row r="89" spans="1:87">
      <c r="A89" s="295">
        <v>31102</v>
      </c>
      <c r="B89" s="296" t="s">
        <v>443</v>
      </c>
      <c r="C89" s="299">
        <v>-526348</v>
      </c>
      <c r="D89" s="297">
        <v>-238036</v>
      </c>
      <c r="E89" s="297">
        <v>-103206</v>
      </c>
      <c r="F89" s="297">
        <v>-201707</v>
      </c>
      <c r="G89" s="297">
        <v>22924</v>
      </c>
      <c r="H89" s="297">
        <v>0</v>
      </c>
      <c r="I89" s="297">
        <v>-1046373</v>
      </c>
      <c r="J89" s="356">
        <v>4641182</v>
      </c>
      <c r="K89" s="357">
        <v>5520618</v>
      </c>
      <c r="L89" s="357">
        <v>3928937</v>
      </c>
      <c r="M89" s="357">
        <v>3758575</v>
      </c>
      <c r="N89" s="357">
        <v>5812042</v>
      </c>
      <c r="O89" s="356">
        <v>457823</v>
      </c>
      <c r="P89" s="357">
        <v>162216.24</v>
      </c>
      <c r="Q89" s="357">
        <v>295606.76</v>
      </c>
      <c r="R89" s="398">
        <v>6.6799999999999998E-2</v>
      </c>
      <c r="S89" s="399">
        <v>1.5012430000000001E-4</v>
      </c>
      <c r="T89" s="400">
        <v>4641182</v>
      </c>
      <c r="U89" s="400">
        <v>2428386.8263473054</v>
      </c>
      <c r="V89" s="401">
        <v>1.9112202181483184</v>
      </c>
      <c r="W89" s="401">
        <v>7.7152503694909322E-2</v>
      </c>
      <c r="X89" s="397">
        <v>258876</v>
      </c>
      <c r="Y89" s="297">
        <v>128302</v>
      </c>
      <c r="Z89" s="297">
        <v>75385</v>
      </c>
      <c r="AA89" s="297">
        <v>55189</v>
      </c>
      <c r="AB89" s="297">
        <v>0</v>
      </c>
      <c r="AC89" s="297">
        <v>0</v>
      </c>
      <c r="AD89" s="297">
        <v>0</v>
      </c>
      <c r="AE89" s="297">
        <v>258876</v>
      </c>
      <c r="AF89" s="299">
        <v>495582</v>
      </c>
      <c r="AG89" s="299">
        <v>116276</v>
      </c>
      <c r="AH89" s="299">
        <v>116276</v>
      </c>
      <c r="AI89" s="299">
        <v>116276</v>
      </c>
      <c r="AJ89" s="299">
        <v>116276</v>
      </c>
      <c r="AK89" s="299">
        <v>30478</v>
      </c>
      <c r="AL89" s="299">
        <v>0</v>
      </c>
      <c r="AM89" s="297">
        <v>495582</v>
      </c>
      <c r="AN89" s="397">
        <v>379609</v>
      </c>
      <c r="AO89" s="297">
        <v>94186</v>
      </c>
      <c r="AP89" s="297">
        <v>94186</v>
      </c>
      <c r="AQ89" s="297">
        <v>94186</v>
      </c>
      <c r="AR89" s="297">
        <v>48526</v>
      </c>
      <c r="AS89" s="297">
        <v>48526</v>
      </c>
      <c r="AT89" s="297">
        <v>0</v>
      </c>
      <c r="AU89" s="297">
        <v>379609</v>
      </c>
      <c r="AV89" s="299">
        <v>1127908</v>
      </c>
      <c r="AW89" s="297">
        <v>562143</v>
      </c>
      <c r="AX89" s="297">
        <v>291040</v>
      </c>
      <c r="AY89" s="297">
        <v>137363</v>
      </c>
      <c r="AZ89" s="297">
        <v>137363</v>
      </c>
      <c r="BA89" s="297">
        <v>0</v>
      </c>
      <c r="BB89" s="297">
        <v>0</v>
      </c>
      <c r="BC89" s="297">
        <v>1127908</v>
      </c>
      <c r="BD89" s="397">
        <v>6526</v>
      </c>
      <c r="BE89" s="297">
        <v>2706</v>
      </c>
      <c r="BF89" s="297">
        <v>2248</v>
      </c>
      <c r="BG89" s="297">
        <v>1572</v>
      </c>
      <c r="BH89" s="297">
        <v>0</v>
      </c>
      <c r="BI89" s="297">
        <v>0</v>
      </c>
      <c r="BJ89" s="297">
        <v>0</v>
      </c>
      <c r="BK89" s="297">
        <v>6526</v>
      </c>
      <c r="BL89" s="299">
        <v>8900</v>
      </c>
      <c r="BM89" s="297">
        <v>2225</v>
      </c>
      <c r="BN89" s="297">
        <v>2225</v>
      </c>
      <c r="BO89" s="297">
        <v>2225</v>
      </c>
      <c r="BP89" s="297">
        <v>2225</v>
      </c>
      <c r="BQ89" s="297">
        <v>0</v>
      </c>
      <c r="BR89" s="297">
        <v>0</v>
      </c>
      <c r="BS89" s="297">
        <v>8900</v>
      </c>
      <c r="BT89" s="397">
        <v>27401</v>
      </c>
      <c r="BU89" s="297">
        <v>5631</v>
      </c>
      <c r="BV89" s="297">
        <v>5631</v>
      </c>
      <c r="BW89" s="297">
        <v>5631</v>
      </c>
      <c r="BX89" s="297">
        <v>5631</v>
      </c>
      <c r="BY89" s="297">
        <v>4877</v>
      </c>
      <c r="BZ89" s="297">
        <v>0</v>
      </c>
      <c r="CA89" s="297">
        <v>27401</v>
      </c>
      <c r="CB89" s="299">
        <v>86393.997549330001</v>
      </c>
      <c r="CC89" s="297">
        <v>76529</v>
      </c>
      <c r="CD89" s="297">
        <v>5945</v>
      </c>
      <c r="CE89" s="297">
        <v>3920</v>
      </c>
      <c r="CF89" s="297">
        <v>0</v>
      </c>
      <c r="CG89" s="297">
        <v>0</v>
      </c>
      <c r="CH89" s="297">
        <v>0</v>
      </c>
      <c r="CI89" s="297">
        <v>86393.997549330001</v>
      </c>
    </row>
    <row r="90" spans="1:87">
      <c r="A90" s="295">
        <v>31105</v>
      </c>
      <c r="B90" s="296" t="s">
        <v>444</v>
      </c>
      <c r="C90" s="299">
        <v>-5264804</v>
      </c>
      <c r="D90" s="297">
        <v>-1690365</v>
      </c>
      <c r="E90" s="297">
        <v>-950370</v>
      </c>
      <c r="F90" s="297">
        <v>-1092917</v>
      </c>
      <c r="G90" s="297">
        <v>553222</v>
      </c>
      <c r="H90" s="297">
        <v>0</v>
      </c>
      <c r="I90" s="297">
        <v>-8445234</v>
      </c>
      <c r="J90" s="356">
        <v>39889314</v>
      </c>
      <c r="K90" s="357">
        <v>47447760</v>
      </c>
      <c r="L90" s="357">
        <v>33767824</v>
      </c>
      <c r="M90" s="357">
        <v>32303617</v>
      </c>
      <c r="N90" s="357">
        <v>49952440</v>
      </c>
      <c r="O90" s="356">
        <v>3934825</v>
      </c>
      <c r="P90" s="357">
        <v>1581396.74</v>
      </c>
      <c r="Q90" s="357">
        <v>2353428.2599999998</v>
      </c>
      <c r="R90" s="398">
        <v>6.6799999999999998E-2</v>
      </c>
      <c r="S90" s="399">
        <v>1.2902651999999999E-3</v>
      </c>
      <c r="T90" s="400">
        <v>39889314</v>
      </c>
      <c r="U90" s="400">
        <v>23673603.892215569</v>
      </c>
      <c r="V90" s="401">
        <v>1.6849700696866241</v>
      </c>
      <c r="W90" s="401">
        <v>7.7152503694909322E-2</v>
      </c>
      <c r="X90" s="397">
        <v>1656043</v>
      </c>
      <c r="Y90" s="297">
        <v>686648</v>
      </c>
      <c r="Z90" s="297">
        <v>686648</v>
      </c>
      <c r="AA90" s="297">
        <v>94249</v>
      </c>
      <c r="AB90" s="297">
        <v>94249</v>
      </c>
      <c r="AC90" s="297">
        <v>94249</v>
      </c>
      <c r="AD90" s="297">
        <v>0</v>
      </c>
      <c r="AE90" s="297">
        <v>1656043</v>
      </c>
      <c r="AF90" s="299">
        <v>3142479</v>
      </c>
      <c r="AG90" s="299">
        <v>1324316</v>
      </c>
      <c r="AH90" s="299">
        <v>682623</v>
      </c>
      <c r="AI90" s="299">
        <v>682623</v>
      </c>
      <c r="AJ90" s="299">
        <v>452917</v>
      </c>
      <c r="AK90" s="299">
        <v>0</v>
      </c>
      <c r="AL90" s="299">
        <v>0</v>
      </c>
      <c r="AM90" s="297">
        <v>3142479</v>
      </c>
      <c r="AN90" s="397">
        <v>3262602</v>
      </c>
      <c r="AO90" s="297">
        <v>809493</v>
      </c>
      <c r="AP90" s="297">
        <v>809493</v>
      </c>
      <c r="AQ90" s="297">
        <v>809493</v>
      </c>
      <c r="AR90" s="297">
        <v>417061</v>
      </c>
      <c r="AS90" s="297">
        <v>417061</v>
      </c>
      <c r="AT90" s="297">
        <v>0</v>
      </c>
      <c r="AU90" s="297">
        <v>3262602</v>
      </c>
      <c r="AV90" s="299">
        <v>9693970</v>
      </c>
      <c r="AW90" s="297">
        <v>4831417</v>
      </c>
      <c r="AX90" s="297">
        <v>2501382</v>
      </c>
      <c r="AY90" s="297">
        <v>1180586</v>
      </c>
      <c r="AZ90" s="297">
        <v>1180586</v>
      </c>
      <c r="BA90" s="297">
        <v>0</v>
      </c>
      <c r="BB90" s="297">
        <v>0</v>
      </c>
      <c r="BC90" s="297">
        <v>9693970</v>
      </c>
      <c r="BD90" s="397">
        <v>56078</v>
      </c>
      <c r="BE90" s="297">
        <v>23253</v>
      </c>
      <c r="BF90" s="297">
        <v>19317</v>
      </c>
      <c r="BG90" s="297">
        <v>13508</v>
      </c>
      <c r="BH90" s="297">
        <v>0</v>
      </c>
      <c r="BI90" s="297">
        <v>0</v>
      </c>
      <c r="BJ90" s="297">
        <v>0</v>
      </c>
      <c r="BK90" s="297">
        <v>56078</v>
      </c>
      <c r="BL90" s="299">
        <v>76484</v>
      </c>
      <c r="BM90" s="297">
        <v>19121</v>
      </c>
      <c r="BN90" s="297">
        <v>19121</v>
      </c>
      <c r="BO90" s="297">
        <v>19121</v>
      </c>
      <c r="BP90" s="297">
        <v>19121</v>
      </c>
      <c r="BQ90" s="297">
        <v>0</v>
      </c>
      <c r="BR90" s="297">
        <v>0</v>
      </c>
      <c r="BS90" s="297">
        <v>76484</v>
      </c>
      <c r="BT90" s="397">
        <v>235501</v>
      </c>
      <c r="BU90" s="297">
        <v>48397</v>
      </c>
      <c r="BV90" s="297">
        <v>48397</v>
      </c>
      <c r="BW90" s="297">
        <v>48397</v>
      </c>
      <c r="BX90" s="297">
        <v>48397</v>
      </c>
      <c r="BY90" s="297">
        <v>41912</v>
      </c>
      <c r="BZ90" s="297">
        <v>0</v>
      </c>
      <c r="CA90" s="297">
        <v>235501</v>
      </c>
      <c r="CB90" s="299">
        <v>742525.81711811991</v>
      </c>
      <c r="CC90" s="297">
        <v>657743</v>
      </c>
      <c r="CD90" s="297">
        <v>51096</v>
      </c>
      <c r="CE90" s="297">
        <v>33688</v>
      </c>
      <c r="CF90" s="297">
        <v>0</v>
      </c>
      <c r="CG90" s="297">
        <v>0</v>
      </c>
      <c r="CH90" s="297">
        <v>0</v>
      </c>
      <c r="CI90" s="297">
        <v>742525.81711811991</v>
      </c>
    </row>
    <row r="91" spans="1:87">
      <c r="A91" s="295">
        <v>31110</v>
      </c>
      <c r="B91" s="296" t="s">
        <v>445</v>
      </c>
      <c r="C91" s="299">
        <v>-7106385</v>
      </c>
      <c r="D91" s="297">
        <v>-2757164</v>
      </c>
      <c r="E91" s="297">
        <v>-716007</v>
      </c>
      <c r="F91" s="297">
        <v>-1585496</v>
      </c>
      <c r="G91" s="297">
        <v>467320</v>
      </c>
      <c r="H91" s="297">
        <v>0</v>
      </c>
      <c r="I91" s="297">
        <v>-11697732</v>
      </c>
      <c r="J91" s="356">
        <v>64451920</v>
      </c>
      <c r="K91" s="357">
        <v>76664622</v>
      </c>
      <c r="L91" s="357">
        <v>54561006</v>
      </c>
      <c r="M91" s="357">
        <v>52195185</v>
      </c>
      <c r="N91" s="357">
        <v>80711607</v>
      </c>
      <c r="O91" s="356">
        <v>6357769</v>
      </c>
      <c r="P91" s="357">
        <v>2382080.54</v>
      </c>
      <c r="Q91" s="357">
        <v>3975688.46</v>
      </c>
      <c r="R91" s="398">
        <v>6.6799999999999998E-2</v>
      </c>
      <c r="S91" s="399">
        <v>2.0847705999999999E-3</v>
      </c>
      <c r="T91" s="400">
        <v>64451920</v>
      </c>
      <c r="U91" s="400">
        <v>35659888.323353298</v>
      </c>
      <c r="V91" s="401">
        <v>1.8074066698013491</v>
      </c>
      <c r="W91" s="401">
        <v>7.7152503694909322E-2</v>
      </c>
      <c r="X91" s="397">
        <v>1416829</v>
      </c>
      <c r="Y91" s="297">
        <v>769117</v>
      </c>
      <c r="Z91" s="297">
        <v>379698</v>
      </c>
      <c r="AA91" s="297">
        <v>268014</v>
      </c>
      <c r="AB91" s="297">
        <v>0</v>
      </c>
      <c r="AC91" s="297">
        <v>0</v>
      </c>
      <c r="AD91" s="297">
        <v>0</v>
      </c>
      <c r="AE91" s="297">
        <v>1416829</v>
      </c>
      <c r="AF91" s="299">
        <v>1870750</v>
      </c>
      <c r="AG91" s="299">
        <v>399119</v>
      </c>
      <c r="AH91" s="299">
        <v>399119</v>
      </c>
      <c r="AI91" s="299">
        <v>399119</v>
      </c>
      <c r="AJ91" s="299">
        <v>399119</v>
      </c>
      <c r="AK91" s="299">
        <v>274274</v>
      </c>
      <c r="AL91" s="299">
        <v>0</v>
      </c>
      <c r="AM91" s="297">
        <v>1870750</v>
      </c>
      <c r="AN91" s="397">
        <v>5271612</v>
      </c>
      <c r="AO91" s="297">
        <v>1307955</v>
      </c>
      <c r="AP91" s="297">
        <v>1307955</v>
      </c>
      <c r="AQ91" s="297">
        <v>1307955</v>
      </c>
      <c r="AR91" s="297">
        <v>673874</v>
      </c>
      <c r="AS91" s="297">
        <v>673874</v>
      </c>
      <c r="AT91" s="297">
        <v>0</v>
      </c>
      <c r="AU91" s="297">
        <v>5271612</v>
      </c>
      <c r="AV91" s="299">
        <v>15663217</v>
      </c>
      <c r="AW91" s="297">
        <v>7806453</v>
      </c>
      <c r="AX91" s="297">
        <v>4041655</v>
      </c>
      <c r="AY91" s="297">
        <v>1907554</v>
      </c>
      <c r="AZ91" s="297">
        <v>1907554</v>
      </c>
      <c r="BA91" s="297">
        <v>0</v>
      </c>
      <c r="BB91" s="297">
        <v>0</v>
      </c>
      <c r="BC91" s="297">
        <v>15663217</v>
      </c>
      <c r="BD91" s="397">
        <v>90610</v>
      </c>
      <c r="BE91" s="297">
        <v>37572</v>
      </c>
      <c r="BF91" s="297">
        <v>31212</v>
      </c>
      <c r="BG91" s="297">
        <v>21826</v>
      </c>
      <c r="BH91" s="297">
        <v>0</v>
      </c>
      <c r="BI91" s="297">
        <v>0</v>
      </c>
      <c r="BJ91" s="297">
        <v>0</v>
      </c>
      <c r="BK91" s="297">
        <v>90610</v>
      </c>
      <c r="BL91" s="299">
        <v>123580</v>
      </c>
      <c r="BM91" s="297">
        <v>30895</v>
      </c>
      <c r="BN91" s="297">
        <v>30895</v>
      </c>
      <c r="BO91" s="297">
        <v>30895</v>
      </c>
      <c r="BP91" s="297">
        <v>30895</v>
      </c>
      <c r="BQ91" s="297">
        <v>0</v>
      </c>
      <c r="BR91" s="297">
        <v>0</v>
      </c>
      <c r="BS91" s="297">
        <v>123580</v>
      </c>
      <c r="BT91" s="397">
        <v>380515</v>
      </c>
      <c r="BU91" s="297">
        <v>78199</v>
      </c>
      <c r="BV91" s="297">
        <v>78199</v>
      </c>
      <c r="BW91" s="297">
        <v>78199</v>
      </c>
      <c r="BX91" s="297">
        <v>78199</v>
      </c>
      <c r="BY91" s="297">
        <v>67720</v>
      </c>
      <c r="BZ91" s="297">
        <v>0</v>
      </c>
      <c r="CA91" s="297">
        <v>380515</v>
      </c>
      <c r="CB91" s="299">
        <v>1199750.2476768598</v>
      </c>
      <c r="CC91" s="297">
        <v>1062760</v>
      </c>
      <c r="CD91" s="297">
        <v>82559</v>
      </c>
      <c r="CE91" s="297">
        <v>54432</v>
      </c>
      <c r="CF91" s="297">
        <v>0</v>
      </c>
      <c r="CG91" s="297">
        <v>0</v>
      </c>
      <c r="CH91" s="297">
        <v>0</v>
      </c>
      <c r="CI91" s="297">
        <v>1199750.2476768598</v>
      </c>
    </row>
    <row r="92" spans="1:87">
      <c r="A92" s="295">
        <v>31200</v>
      </c>
      <c r="B92" s="296" t="s">
        <v>446</v>
      </c>
      <c r="C92" s="299">
        <v>-16854079</v>
      </c>
      <c r="D92" s="297">
        <v>-8587485</v>
      </c>
      <c r="E92" s="297">
        <v>-3514090</v>
      </c>
      <c r="F92" s="297">
        <v>-3535120</v>
      </c>
      <c r="G92" s="297">
        <v>-317110</v>
      </c>
      <c r="H92" s="297">
        <v>0</v>
      </c>
      <c r="I92" s="297">
        <v>-32807884</v>
      </c>
      <c r="J92" s="356">
        <v>108009698</v>
      </c>
      <c r="K92" s="357">
        <v>128475965</v>
      </c>
      <c r="L92" s="357">
        <v>91434323</v>
      </c>
      <c r="M92" s="357">
        <v>87469639</v>
      </c>
      <c r="N92" s="357">
        <v>135257975</v>
      </c>
      <c r="O92" s="356">
        <v>10654464</v>
      </c>
      <c r="P92" s="357">
        <v>4383332.13</v>
      </c>
      <c r="Q92" s="357">
        <v>6271131.8700000001</v>
      </c>
      <c r="R92" s="398">
        <v>6.6799999999999998E-2</v>
      </c>
      <c r="S92" s="399">
        <v>3.4936963999999998E-3</v>
      </c>
      <c r="T92" s="400">
        <v>108009698</v>
      </c>
      <c r="U92" s="400">
        <v>65618744.461077847</v>
      </c>
      <c r="V92" s="401">
        <v>1.6460189674014047</v>
      </c>
      <c r="W92" s="401">
        <v>7.7152503694909322E-2</v>
      </c>
      <c r="X92" s="397">
        <v>51672</v>
      </c>
      <c r="Y92" s="297">
        <v>12918</v>
      </c>
      <c r="Z92" s="297">
        <v>12918</v>
      </c>
      <c r="AA92" s="297">
        <v>12918</v>
      </c>
      <c r="AB92" s="297">
        <v>12918</v>
      </c>
      <c r="AC92" s="297">
        <v>0</v>
      </c>
      <c r="AD92" s="297">
        <v>0</v>
      </c>
      <c r="AE92" s="297">
        <v>51672</v>
      </c>
      <c r="AF92" s="299">
        <v>14016974</v>
      </c>
      <c r="AG92" s="299">
        <v>4337939</v>
      </c>
      <c r="AH92" s="299">
        <v>4012443</v>
      </c>
      <c r="AI92" s="299">
        <v>2546818</v>
      </c>
      <c r="AJ92" s="299">
        <v>1559887</v>
      </c>
      <c r="AK92" s="299">
        <v>1559887</v>
      </c>
      <c r="AL92" s="299">
        <v>0</v>
      </c>
      <c r="AM92" s="297">
        <v>14016974</v>
      </c>
      <c r="AN92" s="397">
        <v>8834263</v>
      </c>
      <c r="AO92" s="297">
        <v>2191894</v>
      </c>
      <c r="AP92" s="297">
        <v>2191894</v>
      </c>
      <c r="AQ92" s="297">
        <v>2191894</v>
      </c>
      <c r="AR92" s="297">
        <v>1129291</v>
      </c>
      <c r="AS92" s="297">
        <v>1129291</v>
      </c>
      <c r="AT92" s="297">
        <v>0</v>
      </c>
      <c r="AU92" s="297">
        <v>8834263</v>
      </c>
      <c r="AV92" s="299">
        <v>26248704</v>
      </c>
      <c r="AW92" s="297">
        <v>13082196</v>
      </c>
      <c r="AX92" s="297">
        <v>6773079</v>
      </c>
      <c r="AY92" s="297">
        <v>3196714</v>
      </c>
      <c r="AZ92" s="297">
        <v>3196714</v>
      </c>
      <c r="BA92" s="297">
        <v>0</v>
      </c>
      <c r="BB92" s="297">
        <v>0</v>
      </c>
      <c r="BC92" s="297">
        <v>26248704</v>
      </c>
      <c r="BD92" s="397">
        <v>151846</v>
      </c>
      <c r="BE92" s="297">
        <v>62964</v>
      </c>
      <c r="BF92" s="297">
        <v>52306</v>
      </c>
      <c r="BG92" s="297">
        <v>36576</v>
      </c>
      <c r="BH92" s="297">
        <v>0</v>
      </c>
      <c r="BI92" s="297">
        <v>0</v>
      </c>
      <c r="BJ92" s="297">
        <v>0</v>
      </c>
      <c r="BK92" s="297">
        <v>151846</v>
      </c>
      <c r="BL92" s="299">
        <v>207100</v>
      </c>
      <c r="BM92" s="297">
        <v>51775</v>
      </c>
      <c r="BN92" s="297">
        <v>51775</v>
      </c>
      <c r="BO92" s="297">
        <v>51775</v>
      </c>
      <c r="BP92" s="297">
        <v>51775</v>
      </c>
      <c r="BQ92" s="297">
        <v>0</v>
      </c>
      <c r="BR92" s="297">
        <v>0</v>
      </c>
      <c r="BS92" s="297">
        <v>207100</v>
      </c>
      <c r="BT92" s="397">
        <v>637674</v>
      </c>
      <c r="BU92" s="297">
        <v>131047</v>
      </c>
      <c r="BV92" s="297">
        <v>131047</v>
      </c>
      <c r="BW92" s="297">
        <v>131047</v>
      </c>
      <c r="BX92" s="297">
        <v>131047</v>
      </c>
      <c r="BY92" s="297">
        <v>113487</v>
      </c>
      <c r="BZ92" s="297">
        <v>0</v>
      </c>
      <c r="CA92" s="297">
        <v>637674</v>
      </c>
      <c r="CB92" s="299">
        <v>2010563.23473084</v>
      </c>
      <c r="CC92" s="297">
        <v>1780993</v>
      </c>
      <c r="CD92" s="297">
        <v>138353</v>
      </c>
      <c r="CE92" s="297">
        <v>91217</v>
      </c>
      <c r="CF92" s="297">
        <v>0</v>
      </c>
      <c r="CG92" s="297">
        <v>0</v>
      </c>
      <c r="CH92" s="297">
        <v>0</v>
      </c>
      <c r="CI92" s="297">
        <v>2010563.23473084</v>
      </c>
    </row>
    <row r="93" spans="1:87">
      <c r="A93" s="295">
        <v>31205</v>
      </c>
      <c r="B93" s="296" t="s">
        <v>447</v>
      </c>
      <c r="C93" s="299">
        <v>-2125979</v>
      </c>
      <c r="D93" s="297">
        <v>-830075</v>
      </c>
      <c r="E93" s="297">
        <v>-395580</v>
      </c>
      <c r="F93" s="297">
        <v>-333055</v>
      </c>
      <c r="G93" s="297">
        <v>228451</v>
      </c>
      <c r="H93" s="297">
        <v>0</v>
      </c>
      <c r="I93" s="297">
        <v>-3456238</v>
      </c>
      <c r="J93" s="356">
        <v>12479342</v>
      </c>
      <c r="K93" s="357">
        <v>14843996</v>
      </c>
      <c r="L93" s="357">
        <v>10564238</v>
      </c>
      <c r="M93" s="357">
        <v>10106162</v>
      </c>
      <c r="N93" s="357">
        <v>15627583</v>
      </c>
      <c r="O93" s="356">
        <v>1231007</v>
      </c>
      <c r="P93" s="357">
        <v>563358.11</v>
      </c>
      <c r="Q93" s="357">
        <v>667648.89</v>
      </c>
      <c r="R93" s="398">
        <v>6.6799999999999998E-2</v>
      </c>
      <c r="S93" s="399">
        <v>4.036585E-4</v>
      </c>
      <c r="T93" s="400">
        <v>12479342</v>
      </c>
      <c r="U93" s="400">
        <v>8433504.6407185625</v>
      </c>
      <c r="V93" s="401">
        <v>1.4797338154943753</v>
      </c>
      <c r="W93" s="401">
        <v>7.7152503694909322E-2</v>
      </c>
      <c r="X93" s="397">
        <v>424310</v>
      </c>
      <c r="Y93" s="297">
        <v>84862</v>
      </c>
      <c r="Z93" s="297">
        <v>84862</v>
      </c>
      <c r="AA93" s="297">
        <v>84862</v>
      </c>
      <c r="AB93" s="297">
        <v>84862</v>
      </c>
      <c r="AC93" s="297">
        <v>84862</v>
      </c>
      <c r="AD93" s="297">
        <v>0</v>
      </c>
      <c r="AE93" s="297">
        <v>424310</v>
      </c>
      <c r="AF93" s="299">
        <v>1703493</v>
      </c>
      <c r="AG93" s="299">
        <v>763245</v>
      </c>
      <c r="AH93" s="299">
        <v>384848</v>
      </c>
      <c r="AI93" s="299">
        <v>367192</v>
      </c>
      <c r="AJ93" s="299">
        <v>188208</v>
      </c>
      <c r="AK93" s="299">
        <v>0</v>
      </c>
      <c r="AL93" s="299">
        <v>0</v>
      </c>
      <c r="AM93" s="297">
        <v>1703493</v>
      </c>
      <c r="AN93" s="397">
        <v>1020703</v>
      </c>
      <c r="AO93" s="297">
        <v>253249</v>
      </c>
      <c r="AP93" s="297">
        <v>253249</v>
      </c>
      <c r="AQ93" s="297">
        <v>253249</v>
      </c>
      <c r="AR93" s="297">
        <v>130477</v>
      </c>
      <c r="AS93" s="297">
        <v>130477</v>
      </c>
      <c r="AT93" s="297">
        <v>0</v>
      </c>
      <c r="AU93" s="297">
        <v>1020703</v>
      </c>
      <c r="AV93" s="299">
        <v>3032751</v>
      </c>
      <c r="AW93" s="297">
        <v>1511505</v>
      </c>
      <c r="AX93" s="297">
        <v>782555</v>
      </c>
      <c r="AY93" s="297">
        <v>369345</v>
      </c>
      <c r="AZ93" s="297">
        <v>369345</v>
      </c>
      <c r="BA93" s="297">
        <v>0</v>
      </c>
      <c r="BB93" s="297">
        <v>0</v>
      </c>
      <c r="BC93" s="297">
        <v>3032751</v>
      </c>
      <c r="BD93" s="397">
        <v>17544</v>
      </c>
      <c r="BE93" s="297">
        <v>7275</v>
      </c>
      <c r="BF93" s="297">
        <v>6043</v>
      </c>
      <c r="BG93" s="297">
        <v>4226</v>
      </c>
      <c r="BH93" s="297">
        <v>0</v>
      </c>
      <c r="BI93" s="297">
        <v>0</v>
      </c>
      <c r="BJ93" s="297">
        <v>0</v>
      </c>
      <c r="BK93" s="297">
        <v>17544</v>
      </c>
      <c r="BL93" s="299">
        <v>23928</v>
      </c>
      <c r="BM93" s="297">
        <v>5982</v>
      </c>
      <c r="BN93" s="297">
        <v>5982</v>
      </c>
      <c r="BO93" s="297">
        <v>5982</v>
      </c>
      <c r="BP93" s="297">
        <v>5982</v>
      </c>
      <c r="BQ93" s="297">
        <v>0</v>
      </c>
      <c r="BR93" s="297">
        <v>0</v>
      </c>
      <c r="BS93" s="297">
        <v>23928</v>
      </c>
      <c r="BT93" s="397">
        <v>73676</v>
      </c>
      <c r="BU93" s="297">
        <v>15141</v>
      </c>
      <c r="BV93" s="297">
        <v>15141</v>
      </c>
      <c r="BW93" s="297">
        <v>15141</v>
      </c>
      <c r="BX93" s="297">
        <v>15141</v>
      </c>
      <c r="BY93" s="297">
        <v>13112</v>
      </c>
      <c r="BZ93" s="297">
        <v>0</v>
      </c>
      <c r="CA93" s="297">
        <v>73676</v>
      </c>
      <c r="CB93" s="299">
        <v>232298.64492135</v>
      </c>
      <c r="CC93" s="297">
        <v>205774</v>
      </c>
      <c r="CD93" s="297">
        <v>15985</v>
      </c>
      <c r="CE93" s="297">
        <v>10539</v>
      </c>
      <c r="CF93" s="297">
        <v>0</v>
      </c>
      <c r="CG93" s="297">
        <v>0</v>
      </c>
      <c r="CH93" s="297">
        <v>0</v>
      </c>
      <c r="CI93" s="297">
        <v>232298.64492135</v>
      </c>
    </row>
    <row r="94" spans="1:87">
      <c r="A94" s="295">
        <v>31300</v>
      </c>
      <c r="B94" s="296" t="s">
        <v>448</v>
      </c>
      <c r="C94" s="299">
        <v>-35290523</v>
      </c>
      <c r="D94" s="297">
        <v>-14677029</v>
      </c>
      <c r="E94" s="297">
        <v>-1948483</v>
      </c>
      <c r="F94" s="297">
        <v>-4272847</v>
      </c>
      <c r="G94" s="297">
        <v>5330822</v>
      </c>
      <c r="H94" s="297">
        <v>0</v>
      </c>
      <c r="I94" s="297">
        <v>-50858060</v>
      </c>
      <c r="J94" s="356">
        <v>347651991</v>
      </c>
      <c r="K94" s="357">
        <v>413526990</v>
      </c>
      <c r="L94" s="357">
        <v>294300653</v>
      </c>
      <c r="M94" s="357">
        <v>281539480</v>
      </c>
      <c r="N94" s="357">
        <v>435356320</v>
      </c>
      <c r="O94" s="356">
        <v>34293639</v>
      </c>
      <c r="P94" s="357">
        <v>12600085.289999999</v>
      </c>
      <c r="Q94" s="357">
        <v>21693553.710000001</v>
      </c>
      <c r="R94" s="398">
        <v>6.6799999999999998E-2</v>
      </c>
      <c r="S94" s="399">
        <v>1.12451987E-2</v>
      </c>
      <c r="T94" s="400">
        <v>347651991</v>
      </c>
      <c r="U94" s="400">
        <v>188624031.28742513</v>
      </c>
      <c r="V94" s="401">
        <v>1.8430949048599656</v>
      </c>
      <c r="W94" s="401">
        <v>7.7152503694909322E-2</v>
      </c>
      <c r="X94" s="397">
        <v>14783039</v>
      </c>
      <c r="Y94" s="297">
        <v>7073044</v>
      </c>
      <c r="Z94" s="297">
        <v>2126438</v>
      </c>
      <c r="AA94" s="297">
        <v>2126438</v>
      </c>
      <c r="AB94" s="297">
        <v>2126438</v>
      </c>
      <c r="AC94" s="297">
        <v>1330681</v>
      </c>
      <c r="AD94" s="297">
        <v>0</v>
      </c>
      <c r="AE94" s="297">
        <v>14783039</v>
      </c>
      <c r="AF94" s="299">
        <v>4992276</v>
      </c>
      <c r="AG94" s="299">
        <v>2036151</v>
      </c>
      <c r="AH94" s="299">
        <v>2036151</v>
      </c>
      <c r="AI94" s="299">
        <v>919974</v>
      </c>
      <c r="AJ94" s="299">
        <v>0</v>
      </c>
      <c r="AK94" s="299">
        <v>0</v>
      </c>
      <c r="AL94" s="299">
        <v>0</v>
      </c>
      <c r="AM94" s="297">
        <v>4992276</v>
      </c>
      <c r="AN94" s="397">
        <v>28434940</v>
      </c>
      <c r="AO94" s="297">
        <v>7055073</v>
      </c>
      <c r="AP94" s="297">
        <v>7055073</v>
      </c>
      <c r="AQ94" s="297">
        <v>7055073</v>
      </c>
      <c r="AR94" s="297">
        <v>3634861</v>
      </c>
      <c r="AS94" s="297">
        <v>3634861</v>
      </c>
      <c r="AT94" s="297">
        <v>0</v>
      </c>
      <c r="AU94" s="297">
        <v>28434940</v>
      </c>
      <c r="AV94" s="299">
        <v>84486990</v>
      </c>
      <c r="AW94" s="297">
        <v>42107807</v>
      </c>
      <c r="AX94" s="297">
        <v>21800583</v>
      </c>
      <c r="AY94" s="297">
        <v>10289300</v>
      </c>
      <c r="AZ94" s="297">
        <v>10289300</v>
      </c>
      <c r="BA94" s="297">
        <v>0</v>
      </c>
      <c r="BB94" s="297">
        <v>0</v>
      </c>
      <c r="BC94" s="297">
        <v>84486990</v>
      </c>
      <c r="BD94" s="397">
        <v>488751</v>
      </c>
      <c r="BE94" s="297">
        <v>202664</v>
      </c>
      <c r="BF94" s="297">
        <v>168359</v>
      </c>
      <c r="BG94" s="297">
        <v>117728</v>
      </c>
      <c r="BH94" s="297">
        <v>0</v>
      </c>
      <c r="BI94" s="297">
        <v>0</v>
      </c>
      <c r="BJ94" s="297">
        <v>0</v>
      </c>
      <c r="BK94" s="297">
        <v>488751</v>
      </c>
      <c r="BL94" s="299">
        <v>666588</v>
      </c>
      <c r="BM94" s="297">
        <v>166647</v>
      </c>
      <c r="BN94" s="297">
        <v>166647</v>
      </c>
      <c r="BO94" s="297">
        <v>166647</v>
      </c>
      <c r="BP94" s="297">
        <v>166647</v>
      </c>
      <c r="BQ94" s="297">
        <v>0</v>
      </c>
      <c r="BR94" s="297">
        <v>0</v>
      </c>
      <c r="BS94" s="297">
        <v>666588</v>
      </c>
      <c r="BT94" s="397">
        <v>2052487</v>
      </c>
      <c r="BU94" s="297">
        <v>421802</v>
      </c>
      <c r="BV94" s="297">
        <v>421802</v>
      </c>
      <c r="BW94" s="297">
        <v>421802</v>
      </c>
      <c r="BX94" s="297">
        <v>421802</v>
      </c>
      <c r="BY94" s="297">
        <v>365281</v>
      </c>
      <c r="BZ94" s="297">
        <v>0</v>
      </c>
      <c r="CA94" s="297">
        <v>2052487</v>
      </c>
      <c r="CB94" s="299">
        <v>6471421.8079919703</v>
      </c>
      <c r="CC94" s="297">
        <v>5732500</v>
      </c>
      <c r="CD94" s="297">
        <v>445320</v>
      </c>
      <c r="CE94" s="297">
        <v>293602</v>
      </c>
      <c r="CF94" s="297">
        <v>0</v>
      </c>
      <c r="CG94" s="297">
        <v>0</v>
      </c>
      <c r="CH94" s="297">
        <v>0</v>
      </c>
      <c r="CI94" s="297">
        <v>6471421.8079919703</v>
      </c>
    </row>
    <row r="95" spans="1:87">
      <c r="A95" s="295">
        <v>31301</v>
      </c>
      <c r="B95" s="296" t="s">
        <v>449</v>
      </c>
      <c r="C95" s="299">
        <v>-682023</v>
      </c>
      <c r="D95" s="297">
        <v>-589371</v>
      </c>
      <c r="E95" s="297">
        <v>-314356</v>
      </c>
      <c r="F95" s="297">
        <v>-263422</v>
      </c>
      <c r="G95" s="297">
        <v>-18049</v>
      </c>
      <c r="H95" s="297">
        <v>0</v>
      </c>
      <c r="I95" s="297">
        <v>-1867221</v>
      </c>
      <c r="J95" s="356">
        <v>6602396</v>
      </c>
      <c r="K95" s="357">
        <v>7853454</v>
      </c>
      <c r="L95" s="357">
        <v>5589180</v>
      </c>
      <c r="M95" s="357">
        <v>5346827</v>
      </c>
      <c r="N95" s="357">
        <v>8268023</v>
      </c>
      <c r="O95" s="356">
        <v>651284</v>
      </c>
      <c r="P95" s="357">
        <v>232099.35</v>
      </c>
      <c r="Q95" s="357">
        <v>419184.65</v>
      </c>
      <c r="R95" s="398">
        <v>6.6799999999999998E-2</v>
      </c>
      <c r="S95" s="399">
        <v>2.1356200000000001E-4</v>
      </c>
      <c r="T95" s="400">
        <v>6602396</v>
      </c>
      <c r="U95" s="400">
        <v>3474541.1676646709</v>
      </c>
      <c r="V95" s="401">
        <v>1.9002209734753672</v>
      </c>
      <c r="W95" s="401">
        <v>7.7152503694909322E-2</v>
      </c>
      <c r="X95" s="397">
        <v>392770</v>
      </c>
      <c r="Y95" s="297">
        <v>392770</v>
      </c>
      <c r="Z95" s="297">
        <v>0</v>
      </c>
      <c r="AA95" s="297">
        <v>0</v>
      </c>
      <c r="AB95" s="297">
        <v>0</v>
      </c>
      <c r="AC95" s="297">
        <v>0</v>
      </c>
      <c r="AD95" s="297">
        <v>0</v>
      </c>
      <c r="AE95" s="297">
        <v>392770</v>
      </c>
      <c r="AF95" s="299">
        <v>1108185</v>
      </c>
      <c r="AG95" s="299">
        <v>308919</v>
      </c>
      <c r="AH95" s="299">
        <v>308919</v>
      </c>
      <c r="AI95" s="299">
        <v>254439</v>
      </c>
      <c r="AJ95" s="299">
        <v>141891</v>
      </c>
      <c r="AK95" s="299">
        <v>94017</v>
      </c>
      <c r="AL95" s="299">
        <v>0</v>
      </c>
      <c r="AM95" s="297">
        <v>1108185</v>
      </c>
      <c r="AN95" s="397">
        <v>540019</v>
      </c>
      <c r="AO95" s="297">
        <v>133986</v>
      </c>
      <c r="AP95" s="297">
        <v>133986</v>
      </c>
      <c r="AQ95" s="297">
        <v>133986</v>
      </c>
      <c r="AR95" s="297">
        <v>69031</v>
      </c>
      <c r="AS95" s="297">
        <v>69031</v>
      </c>
      <c r="AT95" s="297">
        <v>0</v>
      </c>
      <c r="AU95" s="297">
        <v>540019</v>
      </c>
      <c r="AV95" s="299">
        <v>1604526</v>
      </c>
      <c r="AW95" s="297">
        <v>799686</v>
      </c>
      <c r="AX95" s="297">
        <v>414023</v>
      </c>
      <c r="AY95" s="297">
        <v>195408</v>
      </c>
      <c r="AZ95" s="297">
        <v>195408</v>
      </c>
      <c r="BA95" s="297">
        <v>0</v>
      </c>
      <c r="BB95" s="297">
        <v>0</v>
      </c>
      <c r="BC95" s="297">
        <v>1604526</v>
      </c>
      <c r="BD95" s="397">
        <v>9282</v>
      </c>
      <c r="BE95" s="297">
        <v>3849</v>
      </c>
      <c r="BF95" s="297">
        <v>3197</v>
      </c>
      <c r="BG95" s="297">
        <v>2236</v>
      </c>
      <c r="BH95" s="297">
        <v>0</v>
      </c>
      <c r="BI95" s="297">
        <v>0</v>
      </c>
      <c r="BJ95" s="297">
        <v>0</v>
      </c>
      <c r="BK95" s="297">
        <v>9282</v>
      </c>
      <c r="BL95" s="299">
        <v>12660</v>
      </c>
      <c r="BM95" s="297">
        <v>3165</v>
      </c>
      <c r="BN95" s="297">
        <v>3165</v>
      </c>
      <c r="BO95" s="297">
        <v>3165</v>
      </c>
      <c r="BP95" s="297">
        <v>3165</v>
      </c>
      <c r="BQ95" s="297">
        <v>0</v>
      </c>
      <c r="BR95" s="297">
        <v>0</v>
      </c>
      <c r="BS95" s="297">
        <v>12660</v>
      </c>
      <c r="BT95" s="397">
        <v>38980</v>
      </c>
      <c r="BU95" s="297">
        <v>8011</v>
      </c>
      <c r="BV95" s="297">
        <v>8011</v>
      </c>
      <c r="BW95" s="297">
        <v>8011</v>
      </c>
      <c r="BX95" s="297">
        <v>8011</v>
      </c>
      <c r="BY95" s="297">
        <v>6937</v>
      </c>
      <c r="BZ95" s="297">
        <v>0</v>
      </c>
      <c r="CA95" s="297">
        <v>38980</v>
      </c>
      <c r="CB95" s="299">
        <v>122901.32180220001</v>
      </c>
      <c r="CC95" s="297">
        <v>108868</v>
      </c>
      <c r="CD95" s="297">
        <v>8457</v>
      </c>
      <c r="CE95" s="297">
        <v>5576</v>
      </c>
      <c r="CF95" s="297">
        <v>0</v>
      </c>
      <c r="CG95" s="297">
        <v>0</v>
      </c>
      <c r="CH95" s="297">
        <v>0</v>
      </c>
      <c r="CI95" s="297">
        <v>122901.32180220001</v>
      </c>
    </row>
    <row r="96" spans="1:87">
      <c r="A96" s="295">
        <v>31320</v>
      </c>
      <c r="B96" s="296" t="s">
        <v>450</v>
      </c>
      <c r="C96" s="299">
        <v>-7630353</v>
      </c>
      <c r="D96" s="297">
        <v>-3878377</v>
      </c>
      <c r="E96" s="297">
        <v>-1401809</v>
      </c>
      <c r="F96" s="297">
        <v>-1895434</v>
      </c>
      <c r="G96" s="297">
        <v>135094</v>
      </c>
      <c r="H96" s="297">
        <v>0</v>
      </c>
      <c r="I96" s="297">
        <v>-14670879</v>
      </c>
      <c r="J96" s="356">
        <v>55266230</v>
      </c>
      <c r="K96" s="357">
        <v>65738377</v>
      </c>
      <c r="L96" s="357">
        <v>46784969</v>
      </c>
      <c r="M96" s="357">
        <v>44756325</v>
      </c>
      <c r="N96" s="357">
        <v>69208585</v>
      </c>
      <c r="O96" s="356">
        <v>5451659</v>
      </c>
      <c r="P96" s="357">
        <v>2085903.19</v>
      </c>
      <c r="Q96" s="357">
        <v>3365755.81</v>
      </c>
      <c r="R96" s="398">
        <v>6.6799999999999998E-2</v>
      </c>
      <c r="S96" s="399">
        <v>1.7876490000000001E-3</v>
      </c>
      <c r="T96" s="400">
        <v>55266230</v>
      </c>
      <c r="U96" s="400">
        <v>31226095.658682633</v>
      </c>
      <c r="V96" s="401">
        <v>1.7698732049017099</v>
      </c>
      <c r="W96" s="401">
        <v>7.7152503694909322E-2</v>
      </c>
      <c r="X96" s="397">
        <v>311313</v>
      </c>
      <c r="Y96" s="297">
        <v>311313</v>
      </c>
      <c r="Z96" s="297">
        <v>0</v>
      </c>
      <c r="AA96" s="297">
        <v>0</v>
      </c>
      <c r="AB96" s="297">
        <v>0</v>
      </c>
      <c r="AC96" s="297">
        <v>0</v>
      </c>
      <c r="AD96" s="297">
        <v>0</v>
      </c>
      <c r="AE96" s="297">
        <v>311313</v>
      </c>
      <c r="AF96" s="299">
        <v>5340849</v>
      </c>
      <c r="AG96" s="299">
        <v>1530817</v>
      </c>
      <c r="AH96" s="299">
        <v>1530817</v>
      </c>
      <c r="AI96" s="299">
        <v>900267</v>
      </c>
      <c r="AJ96" s="299">
        <v>878140</v>
      </c>
      <c r="AK96" s="299">
        <v>500808</v>
      </c>
      <c r="AL96" s="299">
        <v>0</v>
      </c>
      <c r="AM96" s="297">
        <v>5340849</v>
      </c>
      <c r="AN96" s="397">
        <v>4520302</v>
      </c>
      <c r="AO96" s="297">
        <v>1121545</v>
      </c>
      <c r="AP96" s="297">
        <v>1121545</v>
      </c>
      <c r="AQ96" s="297">
        <v>1121545</v>
      </c>
      <c r="AR96" s="297">
        <v>577834</v>
      </c>
      <c r="AS96" s="297">
        <v>577834</v>
      </c>
      <c r="AT96" s="297">
        <v>0</v>
      </c>
      <c r="AU96" s="297">
        <v>4520302</v>
      </c>
      <c r="AV96" s="299">
        <v>13430895</v>
      </c>
      <c r="AW96" s="297">
        <v>6693877</v>
      </c>
      <c r="AX96" s="297">
        <v>3465638</v>
      </c>
      <c r="AY96" s="297">
        <v>1635690</v>
      </c>
      <c r="AZ96" s="297">
        <v>1635690</v>
      </c>
      <c r="BA96" s="297">
        <v>0</v>
      </c>
      <c r="BB96" s="297">
        <v>0</v>
      </c>
      <c r="BC96" s="297">
        <v>13430895</v>
      </c>
      <c r="BD96" s="397">
        <v>77696</v>
      </c>
      <c r="BE96" s="297">
        <v>32217</v>
      </c>
      <c r="BF96" s="297">
        <v>26764</v>
      </c>
      <c r="BG96" s="297">
        <v>18715</v>
      </c>
      <c r="BH96" s="297">
        <v>0</v>
      </c>
      <c r="BI96" s="297">
        <v>0</v>
      </c>
      <c r="BJ96" s="297">
        <v>0</v>
      </c>
      <c r="BK96" s="297">
        <v>77696</v>
      </c>
      <c r="BL96" s="299">
        <v>105968</v>
      </c>
      <c r="BM96" s="297">
        <v>26492</v>
      </c>
      <c r="BN96" s="297">
        <v>26492</v>
      </c>
      <c r="BO96" s="297">
        <v>26492</v>
      </c>
      <c r="BP96" s="297">
        <v>26492</v>
      </c>
      <c r="BQ96" s="297">
        <v>0</v>
      </c>
      <c r="BR96" s="297">
        <v>0</v>
      </c>
      <c r="BS96" s="297">
        <v>105968</v>
      </c>
      <c r="BT96" s="397">
        <v>326284</v>
      </c>
      <c r="BU96" s="297">
        <v>67054</v>
      </c>
      <c r="BV96" s="297">
        <v>67054</v>
      </c>
      <c r="BW96" s="297">
        <v>67054</v>
      </c>
      <c r="BX96" s="297">
        <v>67054</v>
      </c>
      <c r="BY96" s="297">
        <v>58069</v>
      </c>
      <c r="BZ96" s="297">
        <v>0</v>
      </c>
      <c r="CA96" s="297">
        <v>326284</v>
      </c>
      <c r="CB96" s="299">
        <v>1028761.7882319001</v>
      </c>
      <c r="CC96" s="297">
        <v>911295</v>
      </c>
      <c r="CD96" s="297">
        <v>70792</v>
      </c>
      <c r="CE96" s="297">
        <v>46674</v>
      </c>
      <c r="CF96" s="297">
        <v>0</v>
      </c>
      <c r="CG96" s="297">
        <v>0</v>
      </c>
      <c r="CH96" s="297">
        <v>0</v>
      </c>
      <c r="CI96" s="297">
        <v>1028761.7882319001</v>
      </c>
    </row>
    <row r="97" spans="1:87">
      <c r="A97" s="295">
        <v>31400</v>
      </c>
      <c r="B97" s="296" t="s">
        <v>451</v>
      </c>
      <c r="C97" s="299">
        <v>-16576358</v>
      </c>
      <c r="D97" s="297">
        <v>-9736582</v>
      </c>
      <c r="E97" s="297">
        <v>-5406210</v>
      </c>
      <c r="F97" s="297">
        <v>-5056653</v>
      </c>
      <c r="G97" s="297">
        <v>-659238</v>
      </c>
      <c r="H97" s="297">
        <v>0</v>
      </c>
      <c r="I97" s="297">
        <v>-37435041</v>
      </c>
      <c r="J97" s="356">
        <v>105580882</v>
      </c>
      <c r="K97" s="357">
        <v>125586924</v>
      </c>
      <c r="L97" s="357">
        <v>89378238</v>
      </c>
      <c r="M97" s="357">
        <v>85502708</v>
      </c>
      <c r="N97" s="357">
        <v>132216427</v>
      </c>
      <c r="O97" s="356">
        <v>10414877</v>
      </c>
      <c r="P97" s="357">
        <v>4369272.32</v>
      </c>
      <c r="Q97" s="357">
        <v>6045604.6799999997</v>
      </c>
      <c r="R97" s="398">
        <v>6.6799999999999998E-2</v>
      </c>
      <c r="S97" s="399">
        <v>3.4151336000000001E-3</v>
      </c>
      <c r="T97" s="400">
        <v>105580882</v>
      </c>
      <c r="U97" s="400">
        <v>65408268.263473064</v>
      </c>
      <c r="V97" s="401">
        <v>1.6141825002109274</v>
      </c>
      <c r="W97" s="401">
        <v>7.7152503694909322E-2</v>
      </c>
      <c r="X97" s="397">
        <v>922751</v>
      </c>
      <c r="Y97" s="297">
        <v>922751</v>
      </c>
      <c r="Z97" s="297">
        <v>0</v>
      </c>
      <c r="AA97" s="297">
        <v>0</v>
      </c>
      <c r="AB97" s="297">
        <v>0</v>
      </c>
      <c r="AC97" s="297">
        <v>0</v>
      </c>
      <c r="AD97" s="297">
        <v>0</v>
      </c>
      <c r="AE97" s="297">
        <v>922751</v>
      </c>
      <c r="AF97" s="299">
        <v>19938924</v>
      </c>
      <c r="AG97" s="299">
        <v>5251792</v>
      </c>
      <c r="AH97" s="299">
        <v>5251792</v>
      </c>
      <c r="AI97" s="299">
        <v>4448062</v>
      </c>
      <c r="AJ97" s="299">
        <v>3113209</v>
      </c>
      <c r="AK97" s="299">
        <v>1874069</v>
      </c>
      <c r="AL97" s="299">
        <v>0</v>
      </c>
      <c r="AM97" s="297">
        <v>19938924</v>
      </c>
      <c r="AN97" s="397">
        <v>8635607</v>
      </c>
      <c r="AO97" s="297">
        <v>2142605</v>
      </c>
      <c r="AP97" s="297">
        <v>2142605</v>
      </c>
      <c r="AQ97" s="297">
        <v>2142605</v>
      </c>
      <c r="AR97" s="297">
        <v>1103896</v>
      </c>
      <c r="AS97" s="297">
        <v>1103896</v>
      </c>
      <c r="AT97" s="297">
        <v>0</v>
      </c>
      <c r="AU97" s="297">
        <v>8635607</v>
      </c>
      <c r="AV97" s="299">
        <v>25658449</v>
      </c>
      <c r="AW97" s="297">
        <v>12788017</v>
      </c>
      <c r="AX97" s="297">
        <v>6620773</v>
      </c>
      <c r="AY97" s="297">
        <v>3124830</v>
      </c>
      <c r="AZ97" s="297">
        <v>3124830</v>
      </c>
      <c r="BA97" s="297">
        <v>0</v>
      </c>
      <c r="BB97" s="297">
        <v>0</v>
      </c>
      <c r="BC97" s="297">
        <v>25658449</v>
      </c>
      <c r="BD97" s="397">
        <v>148432</v>
      </c>
      <c r="BE97" s="297">
        <v>61548</v>
      </c>
      <c r="BF97" s="297">
        <v>51130</v>
      </c>
      <c r="BG97" s="297">
        <v>35754</v>
      </c>
      <c r="BH97" s="297">
        <v>0</v>
      </c>
      <c r="BI97" s="297">
        <v>0</v>
      </c>
      <c r="BJ97" s="297">
        <v>0</v>
      </c>
      <c r="BK97" s="297">
        <v>148432</v>
      </c>
      <c r="BL97" s="299">
        <v>202440</v>
      </c>
      <c r="BM97" s="297">
        <v>50610</v>
      </c>
      <c r="BN97" s="297">
        <v>50610</v>
      </c>
      <c r="BO97" s="297">
        <v>50610</v>
      </c>
      <c r="BP97" s="297">
        <v>50610</v>
      </c>
      <c r="BQ97" s="297">
        <v>0</v>
      </c>
      <c r="BR97" s="297">
        <v>0</v>
      </c>
      <c r="BS97" s="297">
        <v>202440</v>
      </c>
      <c r="BT97" s="397">
        <v>623334</v>
      </c>
      <c r="BU97" s="297">
        <v>128100</v>
      </c>
      <c r="BV97" s="297">
        <v>128100</v>
      </c>
      <c r="BW97" s="297">
        <v>128100</v>
      </c>
      <c r="BX97" s="297">
        <v>128100</v>
      </c>
      <c r="BY97" s="297">
        <v>110935</v>
      </c>
      <c r="BZ97" s="297">
        <v>0</v>
      </c>
      <c r="CA97" s="297">
        <v>623334</v>
      </c>
      <c r="CB97" s="299">
        <v>1965351.6710421601</v>
      </c>
      <c r="CC97" s="297">
        <v>1740943</v>
      </c>
      <c r="CD97" s="297">
        <v>135242</v>
      </c>
      <c r="CE97" s="297">
        <v>89166</v>
      </c>
      <c r="CF97" s="297">
        <v>0</v>
      </c>
      <c r="CG97" s="297">
        <v>0</v>
      </c>
      <c r="CH97" s="297">
        <v>0</v>
      </c>
      <c r="CI97" s="297">
        <v>1965351.6710421601</v>
      </c>
    </row>
    <row r="98" spans="1:87">
      <c r="A98" s="295">
        <v>31405</v>
      </c>
      <c r="B98" s="296" t="s">
        <v>452</v>
      </c>
      <c r="C98" s="299">
        <v>-3104037</v>
      </c>
      <c r="D98" s="297">
        <v>-1130745</v>
      </c>
      <c r="E98" s="297">
        <v>-596003</v>
      </c>
      <c r="F98" s="297">
        <v>-517337</v>
      </c>
      <c r="G98" s="297">
        <v>440127</v>
      </c>
      <c r="H98" s="297">
        <v>0</v>
      </c>
      <c r="I98" s="297">
        <v>-4907995</v>
      </c>
      <c r="J98" s="356">
        <v>22836743</v>
      </c>
      <c r="K98" s="357">
        <v>27163974</v>
      </c>
      <c r="L98" s="357">
        <v>19332173</v>
      </c>
      <c r="M98" s="357">
        <v>18493910</v>
      </c>
      <c r="N98" s="357">
        <v>28597910</v>
      </c>
      <c r="O98" s="356">
        <v>2252698</v>
      </c>
      <c r="P98" s="357">
        <v>1052779.8600000001</v>
      </c>
      <c r="Q98" s="357">
        <v>1199918.1399999999</v>
      </c>
      <c r="R98" s="398">
        <v>6.6799999999999998E-2</v>
      </c>
      <c r="S98" s="399">
        <v>7.3868040000000005E-4</v>
      </c>
      <c r="T98" s="400">
        <v>22836743</v>
      </c>
      <c r="U98" s="400">
        <v>15760177.544910181</v>
      </c>
      <c r="V98" s="401">
        <v>1.4490155923005592</v>
      </c>
      <c r="W98" s="401">
        <v>7.7152503694909322E-2</v>
      </c>
      <c r="X98" s="397">
        <v>1342934</v>
      </c>
      <c r="Y98" s="297">
        <v>405421</v>
      </c>
      <c r="Z98" s="297">
        <v>405421</v>
      </c>
      <c r="AA98" s="297">
        <v>177364</v>
      </c>
      <c r="AB98" s="297">
        <v>177364</v>
      </c>
      <c r="AC98" s="297">
        <v>177364</v>
      </c>
      <c r="AD98" s="297">
        <v>0</v>
      </c>
      <c r="AE98" s="297">
        <v>1342934</v>
      </c>
      <c r="AF98" s="299">
        <v>2266998</v>
      </c>
      <c r="AG98" s="299">
        <v>860410</v>
      </c>
      <c r="AH98" s="299">
        <v>566123</v>
      </c>
      <c r="AI98" s="299">
        <v>566123</v>
      </c>
      <c r="AJ98" s="299">
        <v>274342</v>
      </c>
      <c r="AK98" s="299">
        <v>0</v>
      </c>
      <c r="AL98" s="299">
        <v>0</v>
      </c>
      <c r="AM98" s="297">
        <v>2266998</v>
      </c>
      <c r="AN98" s="397">
        <v>1867849</v>
      </c>
      <c r="AO98" s="297">
        <v>463437</v>
      </c>
      <c r="AP98" s="297">
        <v>463437</v>
      </c>
      <c r="AQ98" s="297">
        <v>463437</v>
      </c>
      <c r="AR98" s="297">
        <v>238769</v>
      </c>
      <c r="AS98" s="297">
        <v>238769</v>
      </c>
      <c r="AT98" s="297">
        <v>0</v>
      </c>
      <c r="AU98" s="297">
        <v>1867849</v>
      </c>
      <c r="AV98" s="299">
        <v>5549825</v>
      </c>
      <c r="AW98" s="297">
        <v>2765999</v>
      </c>
      <c r="AX98" s="297">
        <v>1432048</v>
      </c>
      <c r="AY98" s="297">
        <v>675889</v>
      </c>
      <c r="AZ98" s="297">
        <v>675889</v>
      </c>
      <c r="BA98" s="297">
        <v>0</v>
      </c>
      <c r="BB98" s="297">
        <v>0</v>
      </c>
      <c r="BC98" s="297">
        <v>5549825</v>
      </c>
      <c r="BD98" s="397">
        <v>32105</v>
      </c>
      <c r="BE98" s="297">
        <v>13313</v>
      </c>
      <c r="BF98" s="297">
        <v>11059</v>
      </c>
      <c r="BG98" s="297">
        <v>7733</v>
      </c>
      <c r="BH98" s="297">
        <v>0</v>
      </c>
      <c r="BI98" s="297">
        <v>0</v>
      </c>
      <c r="BJ98" s="297">
        <v>0</v>
      </c>
      <c r="BK98" s="297">
        <v>32105</v>
      </c>
      <c r="BL98" s="299">
        <v>43788</v>
      </c>
      <c r="BM98" s="297">
        <v>10947</v>
      </c>
      <c r="BN98" s="297">
        <v>10947</v>
      </c>
      <c r="BO98" s="297">
        <v>10947</v>
      </c>
      <c r="BP98" s="297">
        <v>10947</v>
      </c>
      <c r="BQ98" s="297">
        <v>0</v>
      </c>
      <c r="BR98" s="297">
        <v>0</v>
      </c>
      <c r="BS98" s="297">
        <v>43788</v>
      </c>
      <c r="BT98" s="397">
        <v>134825</v>
      </c>
      <c r="BU98" s="297">
        <v>27708</v>
      </c>
      <c r="BV98" s="297">
        <v>27708</v>
      </c>
      <c r="BW98" s="297">
        <v>27708</v>
      </c>
      <c r="BX98" s="297">
        <v>27708</v>
      </c>
      <c r="BY98" s="297">
        <v>23995</v>
      </c>
      <c r="BZ98" s="297">
        <v>0</v>
      </c>
      <c r="CA98" s="297">
        <v>134825</v>
      </c>
      <c r="CB98" s="299">
        <v>425098.08650124003</v>
      </c>
      <c r="CC98" s="297">
        <v>376559</v>
      </c>
      <c r="CD98" s="297">
        <v>29252</v>
      </c>
      <c r="CE98" s="297">
        <v>19286</v>
      </c>
      <c r="CF98" s="297">
        <v>0</v>
      </c>
      <c r="CG98" s="297">
        <v>0</v>
      </c>
      <c r="CH98" s="297">
        <v>0</v>
      </c>
      <c r="CI98" s="297">
        <v>425098.08650124003</v>
      </c>
    </row>
    <row r="99" spans="1:87">
      <c r="A99" s="295">
        <v>31500</v>
      </c>
      <c r="B99" s="296" t="s">
        <v>453</v>
      </c>
      <c r="C99" s="299">
        <v>-2320192</v>
      </c>
      <c r="D99" s="297">
        <v>-1022545</v>
      </c>
      <c r="E99" s="297">
        <v>-304710</v>
      </c>
      <c r="F99" s="297">
        <v>-563204</v>
      </c>
      <c r="G99" s="297">
        <v>166002</v>
      </c>
      <c r="H99" s="297">
        <v>0</v>
      </c>
      <c r="I99" s="297">
        <v>-4044649</v>
      </c>
      <c r="J99" s="356">
        <v>18401586</v>
      </c>
      <c r="K99" s="357">
        <v>21888419</v>
      </c>
      <c r="L99" s="357">
        <v>15577643</v>
      </c>
      <c r="M99" s="357">
        <v>14902181</v>
      </c>
      <c r="N99" s="357">
        <v>23043868</v>
      </c>
      <c r="O99" s="356">
        <v>1815198</v>
      </c>
      <c r="P99" s="357">
        <v>768909.62</v>
      </c>
      <c r="Q99" s="357">
        <v>1046288.38</v>
      </c>
      <c r="R99" s="398">
        <v>6.6799999999999998E-2</v>
      </c>
      <c r="S99" s="399">
        <v>5.952202E-4</v>
      </c>
      <c r="T99" s="400">
        <v>18401586</v>
      </c>
      <c r="U99" s="400">
        <v>11510623.053892216</v>
      </c>
      <c r="V99" s="401">
        <v>1.5986611596822002</v>
      </c>
      <c r="W99" s="401">
        <v>7.7152503694909322E-2</v>
      </c>
      <c r="X99" s="397">
        <v>315580</v>
      </c>
      <c r="Y99" s="297">
        <v>142044</v>
      </c>
      <c r="Z99" s="297">
        <v>86768</v>
      </c>
      <c r="AA99" s="297">
        <v>86768</v>
      </c>
      <c r="AB99" s="297">
        <v>0</v>
      </c>
      <c r="AC99" s="297">
        <v>0</v>
      </c>
      <c r="AD99" s="297">
        <v>0</v>
      </c>
      <c r="AE99" s="297">
        <v>315580</v>
      </c>
      <c r="AF99" s="299">
        <v>1150022</v>
      </c>
      <c r="AG99" s="299">
        <v>327663</v>
      </c>
      <c r="AH99" s="299">
        <v>327663</v>
      </c>
      <c r="AI99" s="299">
        <v>224483</v>
      </c>
      <c r="AJ99" s="299">
        <v>224483</v>
      </c>
      <c r="AK99" s="299">
        <v>45730</v>
      </c>
      <c r="AL99" s="299">
        <v>0</v>
      </c>
      <c r="AM99" s="297">
        <v>1150022</v>
      </c>
      <c r="AN99" s="397">
        <v>1505091</v>
      </c>
      <c r="AO99" s="297">
        <v>373432</v>
      </c>
      <c r="AP99" s="297">
        <v>373432</v>
      </c>
      <c r="AQ99" s="297">
        <v>373432</v>
      </c>
      <c r="AR99" s="297">
        <v>192397</v>
      </c>
      <c r="AS99" s="297">
        <v>192397</v>
      </c>
      <c r="AT99" s="297">
        <v>0</v>
      </c>
      <c r="AU99" s="297">
        <v>1505091</v>
      </c>
      <c r="AV99" s="299">
        <v>4471985</v>
      </c>
      <c r="AW99" s="297">
        <v>2228811</v>
      </c>
      <c r="AX99" s="297">
        <v>1153928</v>
      </c>
      <c r="AY99" s="297">
        <v>544623</v>
      </c>
      <c r="AZ99" s="297">
        <v>544623</v>
      </c>
      <c r="BA99" s="297">
        <v>0</v>
      </c>
      <c r="BB99" s="297">
        <v>0</v>
      </c>
      <c r="BC99" s="297">
        <v>4471985</v>
      </c>
      <c r="BD99" s="397">
        <v>25869</v>
      </c>
      <c r="BE99" s="297">
        <v>10727</v>
      </c>
      <c r="BF99" s="297">
        <v>8911</v>
      </c>
      <c r="BG99" s="297">
        <v>6231</v>
      </c>
      <c r="BH99" s="297">
        <v>0</v>
      </c>
      <c r="BI99" s="297">
        <v>0</v>
      </c>
      <c r="BJ99" s="297">
        <v>0</v>
      </c>
      <c r="BK99" s="297">
        <v>25869</v>
      </c>
      <c r="BL99" s="299">
        <v>35284</v>
      </c>
      <c r="BM99" s="297">
        <v>8821</v>
      </c>
      <c r="BN99" s="297">
        <v>8821</v>
      </c>
      <c r="BO99" s="297">
        <v>8821</v>
      </c>
      <c r="BP99" s="297">
        <v>8821</v>
      </c>
      <c r="BQ99" s="297">
        <v>0</v>
      </c>
      <c r="BR99" s="297">
        <v>0</v>
      </c>
      <c r="BS99" s="297">
        <v>35284</v>
      </c>
      <c r="BT99" s="397">
        <v>108640</v>
      </c>
      <c r="BU99" s="297">
        <v>22326</v>
      </c>
      <c r="BV99" s="297">
        <v>22326</v>
      </c>
      <c r="BW99" s="297">
        <v>22326</v>
      </c>
      <c r="BX99" s="297">
        <v>22326</v>
      </c>
      <c r="BY99" s="297">
        <v>19335</v>
      </c>
      <c r="BZ99" s="297">
        <v>0</v>
      </c>
      <c r="CA99" s="297">
        <v>108640</v>
      </c>
      <c r="CB99" s="299">
        <v>342539.16587862</v>
      </c>
      <c r="CC99" s="297">
        <v>303427</v>
      </c>
      <c r="CD99" s="297">
        <v>23571</v>
      </c>
      <c r="CE99" s="297">
        <v>15541</v>
      </c>
      <c r="CF99" s="297">
        <v>0</v>
      </c>
      <c r="CG99" s="297">
        <v>0</v>
      </c>
      <c r="CH99" s="297">
        <v>0</v>
      </c>
      <c r="CI99" s="297">
        <v>342539.16587862</v>
      </c>
    </row>
    <row r="100" spans="1:87">
      <c r="A100" s="295">
        <v>31600</v>
      </c>
      <c r="B100" s="296" t="s">
        <v>454</v>
      </c>
      <c r="C100" s="299">
        <v>-11073456</v>
      </c>
      <c r="D100" s="297">
        <v>-5398738</v>
      </c>
      <c r="E100" s="297">
        <v>-2070719</v>
      </c>
      <c r="F100" s="297">
        <v>-2542774</v>
      </c>
      <c r="G100" s="297">
        <v>54119</v>
      </c>
      <c r="H100" s="297">
        <v>0</v>
      </c>
      <c r="I100" s="297">
        <v>-21031568</v>
      </c>
      <c r="J100" s="356">
        <v>83111089</v>
      </c>
      <c r="K100" s="357">
        <v>98859432</v>
      </c>
      <c r="L100" s="357">
        <v>70356702</v>
      </c>
      <c r="M100" s="357">
        <v>67305965</v>
      </c>
      <c r="N100" s="357">
        <v>104078039</v>
      </c>
      <c r="O100" s="356">
        <v>8198376</v>
      </c>
      <c r="P100" s="357">
        <v>3322530.23</v>
      </c>
      <c r="Q100" s="357">
        <v>4875845.7699999996</v>
      </c>
      <c r="R100" s="398">
        <v>6.6799999999999998E-2</v>
      </c>
      <c r="S100" s="399">
        <v>2.6883226000000001E-3</v>
      </c>
      <c r="T100" s="400">
        <v>83111089</v>
      </c>
      <c r="U100" s="400">
        <v>49738476.497005992</v>
      </c>
      <c r="V100" s="401">
        <v>1.6709616951175188</v>
      </c>
      <c r="W100" s="401">
        <v>7.7152503694909322E-2</v>
      </c>
      <c r="X100" s="397">
        <v>435783</v>
      </c>
      <c r="Y100" s="297">
        <v>435783</v>
      </c>
      <c r="Z100" s="297">
        <v>0</v>
      </c>
      <c r="AA100" s="297">
        <v>0</v>
      </c>
      <c r="AB100" s="297">
        <v>0</v>
      </c>
      <c r="AC100" s="297">
        <v>0</v>
      </c>
      <c r="AD100" s="297">
        <v>0</v>
      </c>
      <c r="AE100" s="297">
        <v>435783</v>
      </c>
      <c r="AF100" s="299">
        <v>6968399</v>
      </c>
      <c r="AG100" s="299">
        <v>1868404</v>
      </c>
      <c r="AH100" s="299">
        <v>1868404</v>
      </c>
      <c r="AI100" s="299">
        <v>1316485</v>
      </c>
      <c r="AJ100" s="299">
        <v>1012935</v>
      </c>
      <c r="AK100" s="299">
        <v>902171</v>
      </c>
      <c r="AL100" s="299">
        <v>0</v>
      </c>
      <c r="AM100" s="297">
        <v>6968399</v>
      </c>
      <c r="AN100" s="397">
        <v>6797771</v>
      </c>
      <c r="AO100" s="297">
        <v>1686614</v>
      </c>
      <c r="AP100" s="297">
        <v>1686614</v>
      </c>
      <c r="AQ100" s="297">
        <v>1686614</v>
      </c>
      <c r="AR100" s="297">
        <v>868964</v>
      </c>
      <c r="AS100" s="297">
        <v>868964</v>
      </c>
      <c r="AT100" s="297">
        <v>0</v>
      </c>
      <c r="AU100" s="297">
        <v>6797771</v>
      </c>
      <c r="AV100" s="299">
        <v>20197801</v>
      </c>
      <c r="AW100" s="297">
        <v>10066462</v>
      </c>
      <c r="AX100" s="297">
        <v>5211735</v>
      </c>
      <c r="AY100" s="297">
        <v>2459802</v>
      </c>
      <c r="AZ100" s="297">
        <v>2459802</v>
      </c>
      <c r="BA100" s="297">
        <v>0</v>
      </c>
      <c r="BB100" s="297">
        <v>0</v>
      </c>
      <c r="BC100" s="297">
        <v>20197801</v>
      </c>
      <c r="BD100" s="397">
        <v>116843</v>
      </c>
      <c r="BE100" s="297">
        <v>48450</v>
      </c>
      <c r="BF100" s="297">
        <v>40249</v>
      </c>
      <c r="BG100" s="297">
        <v>28144</v>
      </c>
      <c r="BH100" s="297">
        <v>0</v>
      </c>
      <c r="BI100" s="297">
        <v>0</v>
      </c>
      <c r="BJ100" s="297">
        <v>0</v>
      </c>
      <c r="BK100" s="297">
        <v>116843</v>
      </c>
      <c r="BL100" s="299">
        <v>159356</v>
      </c>
      <c r="BM100" s="297">
        <v>39839</v>
      </c>
      <c r="BN100" s="297">
        <v>39839</v>
      </c>
      <c r="BO100" s="297">
        <v>39839</v>
      </c>
      <c r="BP100" s="297">
        <v>39839</v>
      </c>
      <c r="BQ100" s="297">
        <v>0</v>
      </c>
      <c r="BR100" s="297">
        <v>0</v>
      </c>
      <c r="BS100" s="297">
        <v>159356</v>
      </c>
      <c r="BT100" s="397">
        <v>490676</v>
      </c>
      <c r="BU100" s="297">
        <v>100838</v>
      </c>
      <c r="BV100" s="297">
        <v>100838</v>
      </c>
      <c r="BW100" s="297">
        <v>100838</v>
      </c>
      <c r="BX100" s="297">
        <v>100838</v>
      </c>
      <c r="BY100" s="297">
        <v>87325</v>
      </c>
      <c r="BZ100" s="297">
        <v>0</v>
      </c>
      <c r="CA100" s="297">
        <v>490676</v>
      </c>
      <c r="CB100" s="299">
        <v>1547084.2236480601</v>
      </c>
      <c r="CC100" s="297">
        <v>1370435</v>
      </c>
      <c r="CD100" s="297">
        <v>106460</v>
      </c>
      <c r="CE100" s="297">
        <v>70190</v>
      </c>
      <c r="CF100" s="297">
        <v>0</v>
      </c>
      <c r="CG100" s="297">
        <v>0</v>
      </c>
      <c r="CH100" s="297">
        <v>0</v>
      </c>
      <c r="CI100" s="297">
        <v>1547084.2236480601</v>
      </c>
    </row>
    <row r="101" spans="1:87">
      <c r="A101" s="295">
        <v>31605</v>
      </c>
      <c r="B101" s="296" t="s">
        <v>455</v>
      </c>
      <c r="C101" s="299">
        <v>-1319390</v>
      </c>
      <c r="D101" s="297">
        <v>-455003</v>
      </c>
      <c r="E101" s="297">
        <v>-23439</v>
      </c>
      <c r="F101" s="297">
        <v>-115181</v>
      </c>
      <c r="G101" s="297">
        <v>200654</v>
      </c>
      <c r="H101" s="297">
        <v>0</v>
      </c>
      <c r="I101" s="297">
        <v>-1712359</v>
      </c>
      <c r="J101" s="356">
        <v>12875615</v>
      </c>
      <c r="K101" s="357">
        <v>15315357</v>
      </c>
      <c r="L101" s="357">
        <v>10899699</v>
      </c>
      <c r="M101" s="357">
        <v>10427077</v>
      </c>
      <c r="N101" s="357">
        <v>16123827</v>
      </c>
      <c r="O101" s="356">
        <v>1270097</v>
      </c>
      <c r="P101" s="357">
        <v>563681.35</v>
      </c>
      <c r="Q101" s="357">
        <v>706415.65</v>
      </c>
      <c r="R101" s="398">
        <v>6.6799999999999998E-2</v>
      </c>
      <c r="S101" s="399">
        <v>4.1647640000000002E-4</v>
      </c>
      <c r="T101" s="400">
        <v>12875615</v>
      </c>
      <c r="U101" s="400">
        <v>8438343.562874252</v>
      </c>
      <c r="V101" s="401">
        <v>1.5258462640284267</v>
      </c>
      <c r="W101" s="401">
        <v>7.7152503694909322E-2</v>
      </c>
      <c r="X101" s="397">
        <v>622048</v>
      </c>
      <c r="Y101" s="297">
        <v>204077</v>
      </c>
      <c r="Z101" s="297">
        <v>121822</v>
      </c>
      <c r="AA101" s="297">
        <v>121822</v>
      </c>
      <c r="AB101" s="297">
        <v>121822</v>
      </c>
      <c r="AC101" s="297">
        <v>52505</v>
      </c>
      <c r="AD101" s="297">
        <v>0</v>
      </c>
      <c r="AE101" s="297">
        <v>622048</v>
      </c>
      <c r="AF101" s="299">
        <v>88223</v>
      </c>
      <c r="AG101" s="299">
        <v>29904</v>
      </c>
      <c r="AH101" s="299">
        <v>29904</v>
      </c>
      <c r="AI101" s="299">
        <v>28415</v>
      </c>
      <c r="AJ101" s="299">
        <v>0</v>
      </c>
      <c r="AK101" s="299">
        <v>0</v>
      </c>
      <c r="AL101" s="299">
        <v>0</v>
      </c>
      <c r="AM101" s="297">
        <v>88223</v>
      </c>
      <c r="AN101" s="397">
        <v>1053114</v>
      </c>
      <c r="AO101" s="297">
        <v>261291</v>
      </c>
      <c r="AP101" s="297">
        <v>261291</v>
      </c>
      <c r="AQ101" s="297">
        <v>261291</v>
      </c>
      <c r="AR101" s="297">
        <v>134620</v>
      </c>
      <c r="AS101" s="297">
        <v>134620</v>
      </c>
      <c r="AT101" s="297">
        <v>0</v>
      </c>
      <c r="AU101" s="297">
        <v>1053114</v>
      </c>
      <c r="AV101" s="299">
        <v>3129054</v>
      </c>
      <c r="AW101" s="297">
        <v>1559502</v>
      </c>
      <c r="AX101" s="297">
        <v>807405</v>
      </c>
      <c r="AY101" s="297">
        <v>381074</v>
      </c>
      <c r="AZ101" s="297">
        <v>381074</v>
      </c>
      <c r="BA101" s="297">
        <v>0</v>
      </c>
      <c r="BB101" s="297">
        <v>0</v>
      </c>
      <c r="BC101" s="297">
        <v>3129054</v>
      </c>
      <c r="BD101" s="397">
        <v>18101</v>
      </c>
      <c r="BE101" s="297">
        <v>7506</v>
      </c>
      <c r="BF101" s="297">
        <v>6235</v>
      </c>
      <c r="BG101" s="297">
        <v>4360</v>
      </c>
      <c r="BH101" s="297">
        <v>0</v>
      </c>
      <c r="BI101" s="297">
        <v>0</v>
      </c>
      <c r="BJ101" s="297">
        <v>0</v>
      </c>
      <c r="BK101" s="297">
        <v>18101</v>
      </c>
      <c r="BL101" s="299">
        <v>24688</v>
      </c>
      <c r="BM101" s="297">
        <v>6172</v>
      </c>
      <c r="BN101" s="297">
        <v>6172</v>
      </c>
      <c r="BO101" s="297">
        <v>6172</v>
      </c>
      <c r="BP101" s="297">
        <v>6172</v>
      </c>
      <c r="BQ101" s="297">
        <v>0</v>
      </c>
      <c r="BR101" s="297">
        <v>0</v>
      </c>
      <c r="BS101" s="297">
        <v>24688</v>
      </c>
      <c r="BT101" s="397">
        <v>76016</v>
      </c>
      <c r="BU101" s="297">
        <v>15622</v>
      </c>
      <c r="BV101" s="297">
        <v>15622</v>
      </c>
      <c r="BW101" s="297">
        <v>15622</v>
      </c>
      <c r="BX101" s="297">
        <v>15622</v>
      </c>
      <c r="BY101" s="297">
        <v>13529</v>
      </c>
      <c r="BZ101" s="297">
        <v>0</v>
      </c>
      <c r="CA101" s="297">
        <v>76016</v>
      </c>
      <c r="CB101" s="299">
        <v>239675.12974884</v>
      </c>
      <c r="CC101" s="297">
        <v>212308</v>
      </c>
      <c r="CD101" s="297">
        <v>16493</v>
      </c>
      <c r="CE101" s="297">
        <v>10874</v>
      </c>
      <c r="CF101" s="297">
        <v>0</v>
      </c>
      <c r="CG101" s="297">
        <v>0</v>
      </c>
      <c r="CH101" s="297">
        <v>0</v>
      </c>
      <c r="CI101" s="297">
        <v>239675.12974884</v>
      </c>
    </row>
    <row r="102" spans="1:87">
      <c r="A102" s="295">
        <v>31700</v>
      </c>
      <c r="B102" s="296" t="s">
        <v>456</v>
      </c>
      <c r="C102" s="299">
        <v>-3258170</v>
      </c>
      <c r="D102" s="297">
        <v>-1869293</v>
      </c>
      <c r="E102" s="297">
        <v>-1154276</v>
      </c>
      <c r="F102" s="297">
        <v>-1005006</v>
      </c>
      <c r="G102" s="297">
        <v>19547</v>
      </c>
      <c r="H102" s="297">
        <v>0</v>
      </c>
      <c r="I102" s="297">
        <v>-7267198</v>
      </c>
      <c r="J102" s="356">
        <v>23244866</v>
      </c>
      <c r="K102" s="357">
        <v>27649430</v>
      </c>
      <c r="L102" s="357">
        <v>19677664</v>
      </c>
      <c r="M102" s="357">
        <v>18824421</v>
      </c>
      <c r="N102" s="357">
        <v>29108993</v>
      </c>
      <c r="O102" s="356">
        <v>2292957</v>
      </c>
      <c r="P102" s="357">
        <v>935065.85</v>
      </c>
      <c r="Q102" s="357">
        <v>1357891.15</v>
      </c>
      <c r="R102" s="398">
        <v>6.6799999999999998E-2</v>
      </c>
      <c r="S102" s="399">
        <v>7.5188160000000002E-4</v>
      </c>
      <c r="T102" s="400">
        <v>23244866</v>
      </c>
      <c r="U102" s="400">
        <v>13997991.766467066</v>
      </c>
      <c r="V102" s="401">
        <v>1.660585774574058</v>
      </c>
      <c r="W102" s="401">
        <v>7.7152503694909322E-2</v>
      </c>
      <c r="X102" s="397">
        <v>442962</v>
      </c>
      <c r="Y102" s="297">
        <v>381548</v>
      </c>
      <c r="Z102" s="297">
        <v>61414</v>
      </c>
      <c r="AA102" s="297">
        <v>0</v>
      </c>
      <c r="AB102" s="297">
        <v>0</v>
      </c>
      <c r="AC102" s="297">
        <v>0</v>
      </c>
      <c r="AD102" s="297">
        <v>0</v>
      </c>
      <c r="AE102" s="297">
        <v>442962</v>
      </c>
      <c r="AF102" s="299">
        <v>3655030</v>
      </c>
      <c r="AG102" s="299">
        <v>943328</v>
      </c>
      <c r="AH102" s="299">
        <v>943328</v>
      </c>
      <c r="AI102" s="299">
        <v>943328</v>
      </c>
      <c r="AJ102" s="299">
        <v>577134</v>
      </c>
      <c r="AK102" s="299">
        <v>247912</v>
      </c>
      <c r="AL102" s="299">
        <v>0</v>
      </c>
      <c r="AM102" s="297">
        <v>3655030</v>
      </c>
      <c r="AN102" s="397">
        <v>1901230</v>
      </c>
      <c r="AO102" s="297">
        <v>471719</v>
      </c>
      <c r="AP102" s="297">
        <v>471719</v>
      </c>
      <c r="AQ102" s="297">
        <v>471719</v>
      </c>
      <c r="AR102" s="297">
        <v>243036</v>
      </c>
      <c r="AS102" s="297">
        <v>243036</v>
      </c>
      <c r="AT102" s="297">
        <v>0</v>
      </c>
      <c r="AU102" s="297">
        <v>1901230</v>
      </c>
      <c r="AV102" s="299">
        <v>5649008</v>
      </c>
      <c r="AW102" s="297">
        <v>2815431</v>
      </c>
      <c r="AX102" s="297">
        <v>1457641</v>
      </c>
      <c r="AY102" s="297">
        <v>687968</v>
      </c>
      <c r="AZ102" s="297">
        <v>687968</v>
      </c>
      <c r="BA102" s="297">
        <v>0</v>
      </c>
      <c r="BB102" s="297">
        <v>0</v>
      </c>
      <c r="BC102" s="297">
        <v>5649008</v>
      </c>
      <c r="BD102" s="397">
        <v>32680</v>
      </c>
      <c r="BE102" s="297">
        <v>13551</v>
      </c>
      <c r="BF102" s="297">
        <v>11257</v>
      </c>
      <c r="BG102" s="297">
        <v>7872</v>
      </c>
      <c r="BH102" s="297">
        <v>0</v>
      </c>
      <c r="BI102" s="297">
        <v>0</v>
      </c>
      <c r="BJ102" s="297">
        <v>0</v>
      </c>
      <c r="BK102" s="297">
        <v>32680</v>
      </c>
      <c r="BL102" s="299">
        <v>44568</v>
      </c>
      <c r="BM102" s="297">
        <v>11142</v>
      </c>
      <c r="BN102" s="297">
        <v>11142</v>
      </c>
      <c r="BO102" s="297">
        <v>11142</v>
      </c>
      <c r="BP102" s="297">
        <v>11142</v>
      </c>
      <c r="BQ102" s="297">
        <v>0</v>
      </c>
      <c r="BR102" s="297">
        <v>0</v>
      </c>
      <c r="BS102" s="297">
        <v>44568</v>
      </c>
      <c r="BT102" s="397">
        <v>137234</v>
      </c>
      <c r="BU102" s="297">
        <v>28203</v>
      </c>
      <c r="BV102" s="297">
        <v>28203</v>
      </c>
      <c r="BW102" s="297">
        <v>28203</v>
      </c>
      <c r="BX102" s="297">
        <v>28203</v>
      </c>
      <c r="BY102" s="297">
        <v>24424</v>
      </c>
      <c r="BZ102" s="297">
        <v>0</v>
      </c>
      <c r="CA102" s="297">
        <v>137234</v>
      </c>
      <c r="CB102" s="299">
        <v>432695.15400096</v>
      </c>
      <c r="CC102" s="297">
        <v>383289</v>
      </c>
      <c r="CD102" s="297">
        <v>29775</v>
      </c>
      <c r="CE102" s="297">
        <v>19631</v>
      </c>
      <c r="CF102" s="297">
        <v>0</v>
      </c>
      <c r="CG102" s="297">
        <v>0</v>
      </c>
      <c r="CH102" s="297">
        <v>0</v>
      </c>
      <c r="CI102" s="297">
        <v>432695.15400096</v>
      </c>
    </row>
    <row r="103" spans="1:87">
      <c r="A103" s="295">
        <v>31800</v>
      </c>
      <c r="B103" s="296" t="s">
        <v>457</v>
      </c>
      <c r="C103" s="299">
        <v>-21383871</v>
      </c>
      <c r="D103" s="297">
        <v>-11057300</v>
      </c>
      <c r="E103" s="297">
        <v>-4161634</v>
      </c>
      <c r="F103" s="297">
        <v>-4313730</v>
      </c>
      <c r="G103" s="297">
        <v>-158371</v>
      </c>
      <c r="H103" s="297">
        <v>0</v>
      </c>
      <c r="I103" s="297">
        <v>-41074906</v>
      </c>
      <c r="J103" s="356">
        <v>143882665</v>
      </c>
      <c r="K103" s="357">
        <v>171146339</v>
      </c>
      <c r="L103" s="357">
        <v>121802157</v>
      </c>
      <c r="M103" s="357">
        <v>116520692</v>
      </c>
      <c r="N103" s="357">
        <v>180180839</v>
      </c>
      <c r="O103" s="356">
        <v>14193102</v>
      </c>
      <c r="P103" s="357">
        <v>5873331.1900000004</v>
      </c>
      <c r="Q103" s="357">
        <v>8319770.8099999996</v>
      </c>
      <c r="R103" s="398">
        <v>6.6799999999999998E-2</v>
      </c>
      <c r="S103" s="399">
        <v>4.6540482999999997E-3</v>
      </c>
      <c r="T103" s="400">
        <v>143882665</v>
      </c>
      <c r="U103" s="400">
        <v>87924119.610778451</v>
      </c>
      <c r="V103" s="401">
        <v>1.6364413500747945</v>
      </c>
      <c r="W103" s="401">
        <v>7.7152503694909322E-2</v>
      </c>
      <c r="X103" s="397">
        <v>846583</v>
      </c>
      <c r="Y103" s="297">
        <v>400633</v>
      </c>
      <c r="Z103" s="297">
        <v>148650</v>
      </c>
      <c r="AA103" s="297">
        <v>148650</v>
      </c>
      <c r="AB103" s="297">
        <v>148650</v>
      </c>
      <c r="AC103" s="297">
        <v>0</v>
      </c>
      <c r="AD103" s="297">
        <v>0</v>
      </c>
      <c r="AE103" s="297">
        <v>846583</v>
      </c>
      <c r="AF103" s="299">
        <v>16820773</v>
      </c>
      <c r="AG103" s="299">
        <v>5094204</v>
      </c>
      <c r="AH103" s="299">
        <v>5094204</v>
      </c>
      <c r="AI103" s="299">
        <v>3004547</v>
      </c>
      <c r="AJ103" s="299">
        <v>1813909</v>
      </c>
      <c r="AK103" s="299">
        <v>1813909</v>
      </c>
      <c r="AL103" s="299">
        <v>0</v>
      </c>
      <c r="AM103" s="297">
        <v>16820773</v>
      </c>
      <c r="AN103" s="397">
        <v>11768363</v>
      </c>
      <c r="AO103" s="297">
        <v>2919882</v>
      </c>
      <c r="AP103" s="297">
        <v>2919882</v>
      </c>
      <c r="AQ103" s="297">
        <v>2919882</v>
      </c>
      <c r="AR103" s="297">
        <v>1504359</v>
      </c>
      <c r="AS103" s="297">
        <v>1504359</v>
      </c>
      <c r="AT103" s="297">
        <v>0</v>
      </c>
      <c r="AU103" s="297">
        <v>11768363</v>
      </c>
      <c r="AV103" s="299">
        <v>34966615</v>
      </c>
      <c r="AW103" s="297">
        <v>17427150</v>
      </c>
      <c r="AX103" s="297">
        <v>9022603</v>
      </c>
      <c r="AY103" s="297">
        <v>4258431</v>
      </c>
      <c r="AZ103" s="297">
        <v>4258431</v>
      </c>
      <c r="BA103" s="297">
        <v>0</v>
      </c>
      <c r="BB103" s="297">
        <v>0</v>
      </c>
      <c r="BC103" s="297">
        <v>34966615</v>
      </c>
      <c r="BD103" s="397">
        <v>202279</v>
      </c>
      <c r="BE103" s="297">
        <v>83876</v>
      </c>
      <c r="BF103" s="297">
        <v>69679</v>
      </c>
      <c r="BG103" s="297">
        <v>48724</v>
      </c>
      <c r="BH103" s="297">
        <v>0</v>
      </c>
      <c r="BI103" s="297">
        <v>0</v>
      </c>
      <c r="BJ103" s="297">
        <v>0</v>
      </c>
      <c r="BK103" s="297">
        <v>202279</v>
      </c>
      <c r="BL103" s="299">
        <v>275880</v>
      </c>
      <c r="BM103" s="297">
        <v>68970</v>
      </c>
      <c r="BN103" s="297">
        <v>68970</v>
      </c>
      <c r="BO103" s="297">
        <v>68970</v>
      </c>
      <c r="BP103" s="297">
        <v>68970</v>
      </c>
      <c r="BQ103" s="297">
        <v>0</v>
      </c>
      <c r="BR103" s="297">
        <v>0</v>
      </c>
      <c r="BS103" s="297">
        <v>275880</v>
      </c>
      <c r="BT103" s="397">
        <v>849462</v>
      </c>
      <c r="BU103" s="297">
        <v>174571</v>
      </c>
      <c r="BV103" s="297">
        <v>174571</v>
      </c>
      <c r="BW103" s="297">
        <v>174571</v>
      </c>
      <c r="BX103" s="297">
        <v>174571</v>
      </c>
      <c r="BY103" s="297">
        <v>151179</v>
      </c>
      <c r="BZ103" s="297">
        <v>0</v>
      </c>
      <c r="CA103" s="297">
        <v>849462</v>
      </c>
      <c r="CB103" s="299">
        <v>2678326.14323373</v>
      </c>
      <c r="CC103" s="297">
        <v>2372509</v>
      </c>
      <c r="CD103" s="297">
        <v>184304</v>
      </c>
      <c r="CE103" s="297">
        <v>121513</v>
      </c>
      <c r="CF103" s="297">
        <v>0</v>
      </c>
      <c r="CG103" s="297">
        <v>0</v>
      </c>
      <c r="CH103" s="297">
        <v>0</v>
      </c>
      <c r="CI103" s="297">
        <v>2678326.14323373</v>
      </c>
    </row>
    <row r="104" spans="1:87">
      <c r="A104" s="295">
        <v>31805</v>
      </c>
      <c r="B104" s="296" t="s">
        <v>458</v>
      </c>
      <c r="C104" s="299">
        <v>-3393863</v>
      </c>
      <c r="D104" s="297">
        <v>-1012204</v>
      </c>
      <c r="E104" s="297">
        <v>-225815</v>
      </c>
      <c r="F104" s="297">
        <v>-602403</v>
      </c>
      <c r="G104" s="297">
        <v>340778</v>
      </c>
      <c r="H104" s="297">
        <v>0</v>
      </c>
      <c r="I104" s="297">
        <v>-4893507</v>
      </c>
      <c r="J104" s="356">
        <v>30884424</v>
      </c>
      <c r="K104" s="357">
        <v>36736574</v>
      </c>
      <c r="L104" s="357">
        <v>26144842</v>
      </c>
      <c r="M104" s="357">
        <v>25011175</v>
      </c>
      <c r="N104" s="357">
        <v>38675830</v>
      </c>
      <c r="O104" s="356">
        <v>3046550</v>
      </c>
      <c r="P104" s="357">
        <v>1407405.45</v>
      </c>
      <c r="Q104" s="357">
        <v>1639144.55</v>
      </c>
      <c r="R104" s="398">
        <v>6.6799999999999998E-2</v>
      </c>
      <c r="S104" s="399">
        <v>9.9899179999999991E-4</v>
      </c>
      <c r="T104" s="400">
        <v>30884424</v>
      </c>
      <c r="U104" s="400">
        <v>21068943.862275448</v>
      </c>
      <c r="V104" s="401">
        <v>1.4658743315225902</v>
      </c>
      <c r="W104" s="401">
        <v>7.7152503694909322E-2</v>
      </c>
      <c r="X104" s="397">
        <v>755555</v>
      </c>
      <c r="Y104" s="297">
        <v>333592</v>
      </c>
      <c r="Z104" s="297">
        <v>333592</v>
      </c>
      <c r="AA104" s="297">
        <v>88371</v>
      </c>
      <c r="AB104" s="297">
        <v>0</v>
      </c>
      <c r="AC104" s="297">
        <v>0</v>
      </c>
      <c r="AD104" s="297">
        <v>0</v>
      </c>
      <c r="AE104" s="297">
        <v>755555</v>
      </c>
      <c r="AF104" s="299">
        <v>261191</v>
      </c>
      <c r="AG104" s="299">
        <v>144881</v>
      </c>
      <c r="AH104" s="299">
        <v>33909</v>
      </c>
      <c r="AI104" s="299">
        <v>33909</v>
      </c>
      <c r="AJ104" s="299">
        <v>33909</v>
      </c>
      <c r="AK104" s="299">
        <v>14583</v>
      </c>
      <c r="AL104" s="299">
        <v>0</v>
      </c>
      <c r="AM104" s="297">
        <v>261191</v>
      </c>
      <c r="AN104" s="397">
        <v>2526080</v>
      </c>
      <c r="AO104" s="297">
        <v>626753</v>
      </c>
      <c r="AP104" s="297">
        <v>626753</v>
      </c>
      <c r="AQ104" s="297">
        <v>626753</v>
      </c>
      <c r="AR104" s="297">
        <v>322911</v>
      </c>
      <c r="AS104" s="297">
        <v>322911</v>
      </c>
      <c r="AT104" s="297">
        <v>0</v>
      </c>
      <c r="AU104" s="297">
        <v>2526080</v>
      </c>
      <c r="AV104" s="299">
        <v>7505586</v>
      </c>
      <c r="AW104" s="297">
        <v>3740739</v>
      </c>
      <c r="AX104" s="297">
        <v>1936702</v>
      </c>
      <c r="AY104" s="297">
        <v>914072</v>
      </c>
      <c r="AZ104" s="297">
        <v>914072</v>
      </c>
      <c r="BA104" s="297">
        <v>0</v>
      </c>
      <c r="BB104" s="297">
        <v>0</v>
      </c>
      <c r="BC104" s="297">
        <v>7505586</v>
      </c>
      <c r="BD104" s="397">
        <v>43420</v>
      </c>
      <c r="BE104" s="297">
        <v>18004</v>
      </c>
      <c r="BF104" s="297">
        <v>14957</v>
      </c>
      <c r="BG104" s="297">
        <v>10459</v>
      </c>
      <c r="BH104" s="297">
        <v>0</v>
      </c>
      <c r="BI104" s="297">
        <v>0</v>
      </c>
      <c r="BJ104" s="297">
        <v>0</v>
      </c>
      <c r="BK104" s="297">
        <v>43420</v>
      </c>
      <c r="BL104" s="299">
        <v>59216</v>
      </c>
      <c r="BM104" s="297">
        <v>14804</v>
      </c>
      <c r="BN104" s="297">
        <v>14804</v>
      </c>
      <c r="BO104" s="297">
        <v>14804</v>
      </c>
      <c r="BP104" s="297">
        <v>14804</v>
      </c>
      <c r="BQ104" s="297">
        <v>0</v>
      </c>
      <c r="BR104" s="297">
        <v>0</v>
      </c>
      <c r="BS104" s="297">
        <v>59216</v>
      </c>
      <c r="BT104" s="397">
        <v>182337</v>
      </c>
      <c r="BU104" s="297">
        <v>37472</v>
      </c>
      <c r="BV104" s="297">
        <v>37472</v>
      </c>
      <c r="BW104" s="297">
        <v>37472</v>
      </c>
      <c r="BX104" s="297">
        <v>37472</v>
      </c>
      <c r="BY104" s="297">
        <v>32450</v>
      </c>
      <c r="BZ104" s="297">
        <v>0</v>
      </c>
      <c r="CA104" s="297">
        <v>182337</v>
      </c>
      <c r="CB104" s="299">
        <v>574902.8979385799</v>
      </c>
      <c r="CC104" s="297">
        <v>509259</v>
      </c>
      <c r="CD104" s="297">
        <v>39561</v>
      </c>
      <c r="CE104" s="297">
        <v>26083</v>
      </c>
      <c r="CF104" s="297">
        <v>0</v>
      </c>
      <c r="CG104" s="297">
        <v>0</v>
      </c>
      <c r="CH104" s="297">
        <v>0</v>
      </c>
      <c r="CI104" s="297">
        <v>574902.8979385799</v>
      </c>
    </row>
    <row r="105" spans="1:87">
      <c r="A105" s="295">
        <v>31810</v>
      </c>
      <c r="B105" s="296" t="s">
        <v>459</v>
      </c>
      <c r="C105" s="299">
        <v>-5124862</v>
      </c>
      <c r="D105" s="297">
        <v>-2873677</v>
      </c>
      <c r="E105" s="297">
        <v>-1438195</v>
      </c>
      <c r="F105" s="297">
        <v>-1058318</v>
      </c>
      <c r="G105" s="297">
        <v>315583</v>
      </c>
      <c r="H105" s="297">
        <v>0</v>
      </c>
      <c r="I105" s="297">
        <v>-10179469</v>
      </c>
      <c r="J105" s="356">
        <v>37556306</v>
      </c>
      <c r="K105" s="357">
        <v>44672680</v>
      </c>
      <c r="L105" s="357">
        <v>31792844</v>
      </c>
      <c r="M105" s="357">
        <v>30414274</v>
      </c>
      <c r="N105" s="357">
        <v>47030869</v>
      </c>
      <c r="O105" s="356">
        <v>3704689</v>
      </c>
      <c r="P105" s="357">
        <v>1515317.2</v>
      </c>
      <c r="Q105" s="357">
        <v>2189371.7999999998</v>
      </c>
      <c r="R105" s="398">
        <v>6.6799999999999998E-2</v>
      </c>
      <c r="S105" s="399">
        <v>1.2148014000000001E-3</v>
      </c>
      <c r="T105" s="400">
        <v>37556306</v>
      </c>
      <c r="U105" s="400">
        <v>22684389.221556887</v>
      </c>
      <c r="V105" s="401">
        <v>1.6556013756063745</v>
      </c>
      <c r="W105" s="401">
        <v>7.7152503694909322E-2</v>
      </c>
      <c r="X105" s="397">
        <v>510033</v>
      </c>
      <c r="Y105" s="297">
        <v>510033</v>
      </c>
      <c r="Z105" s="297">
        <v>0</v>
      </c>
      <c r="AA105" s="297">
        <v>0</v>
      </c>
      <c r="AB105" s="297">
        <v>0</v>
      </c>
      <c r="AC105" s="297">
        <v>0</v>
      </c>
      <c r="AD105" s="297">
        <v>0</v>
      </c>
      <c r="AE105" s="297">
        <v>510033</v>
      </c>
      <c r="AF105" s="299">
        <v>4137704</v>
      </c>
      <c r="AG105" s="299">
        <v>1278387</v>
      </c>
      <c r="AH105" s="299">
        <v>1278387</v>
      </c>
      <c r="AI105" s="299">
        <v>1097371</v>
      </c>
      <c r="AJ105" s="299">
        <v>367013</v>
      </c>
      <c r="AK105" s="299">
        <v>116546</v>
      </c>
      <c r="AL105" s="299">
        <v>0</v>
      </c>
      <c r="AM105" s="297">
        <v>4137704</v>
      </c>
      <c r="AN105" s="397">
        <v>3071782</v>
      </c>
      <c r="AO105" s="297">
        <v>762149</v>
      </c>
      <c r="AP105" s="297">
        <v>762149</v>
      </c>
      <c r="AQ105" s="297">
        <v>762149</v>
      </c>
      <c r="AR105" s="297">
        <v>392668</v>
      </c>
      <c r="AS105" s="297">
        <v>392668</v>
      </c>
      <c r="AT105" s="297">
        <v>0</v>
      </c>
      <c r="AU105" s="297">
        <v>3071782</v>
      </c>
      <c r="AV105" s="299">
        <v>9126999</v>
      </c>
      <c r="AW105" s="297">
        <v>4548841</v>
      </c>
      <c r="AX105" s="297">
        <v>2355083</v>
      </c>
      <c r="AY105" s="297">
        <v>1111537</v>
      </c>
      <c r="AZ105" s="297">
        <v>1111537</v>
      </c>
      <c r="BA105" s="297">
        <v>0</v>
      </c>
      <c r="BB105" s="297">
        <v>0</v>
      </c>
      <c r="BC105" s="297">
        <v>9126999</v>
      </c>
      <c r="BD105" s="397">
        <v>52799</v>
      </c>
      <c r="BE105" s="297">
        <v>21893</v>
      </c>
      <c r="BF105" s="297">
        <v>18188</v>
      </c>
      <c r="BG105" s="297">
        <v>12718</v>
      </c>
      <c r="BH105" s="297">
        <v>0</v>
      </c>
      <c r="BI105" s="297">
        <v>0</v>
      </c>
      <c r="BJ105" s="297">
        <v>0</v>
      </c>
      <c r="BK105" s="297">
        <v>52799</v>
      </c>
      <c r="BL105" s="299">
        <v>72012</v>
      </c>
      <c r="BM105" s="297">
        <v>18003</v>
      </c>
      <c r="BN105" s="297">
        <v>18003</v>
      </c>
      <c r="BO105" s="297">
        <v>18003</v>
      </c>
      <c r="BP105" s="297">
        <v>18003</v>
      </c>
      <c r="BQ105" s="297">
        <v>0</v>
      </c>
      <c r="BR105" s="297">
        <v>0</v>
      </c>
      <c r="BS105" s="297">
        <v>72012</v>
      </c>
      <c r="BT105" s="397">
        <v>221727</v>
      </c>
      <c r="BU105" s="297">
        <v>45567</v>
      </c>
      <c r="BV105" s="297">
        <v>45567</v>
      </c>
      <c r="BW105" s="297">
        <v>45567</v>
      </c>
      <c r="BX105" s="297">
        <v>45567</v>
      </c>
      <c r="BY105" s="297">
        <v>39461</v>
      </c>
      <c r="BZ105" s="297">
        <v>0</v>
      </c>
      <c r="CA105" s="297">
        <v>221727</v>
      </c>
      <c r="CB105" s="299">
        <v>699097.67555634002</v>
      </c>
      <c r="CC105" s="297">
        <v>619273</v>
      </c>
      <c r="CD105" s="297">
        <v>48107</v>
      </c>
      <c r="CE105" s="297">
        <v>31717</v>
      </c>
      <c r="CF105" s="297">
        <v>0</v>
      </c>
      <c r="CG105" s="297">
        <v>0</v>
      </c>
      <c r="CH105" s="297">
        <v>0</v>
      </c>
      <c r="CI105" s="297">
        <v>699097.67555634002</v>
      </c>
    </row>
    <row r="106" spans="1:87">
      <c r="A106" s="295">
        <v>31820</v>
      </c>
      <c r="B106" s="296" t="s">
        <v>460</v>
      </c>
      <c r="C106" s="299">
        <v>-4829091</v>
      </c>
      <c r="D106" s="297">
        <v>-2404069</v>
      </c>
      <c r="E106" s="297">
        <v>-1267241</v>
      </c>
      <c r="F106" s="297">
        <v>-1089976</v>
      </c>
      <c r="G106" s="297">
        <v>124228</v>
      </c>
      <c r="H106" s="297">
        <v>0</v>
      </c>
      <c r="I106" s="297">
        <v>-9466149</v>
      </c>
      <c r="J106" s="356">
        <v>31700302</v>
      </c>
      <c r="K106" s="357">
        <v>37707049</v>
      </c>
      <c r="L106" s="357">
        <v>26835513</v>
      </c>
      <c r="M106" s="357">
        <v>25671898</v>
      </c>
      <c r="N106" s="357">
        <v>39697535</v>
      </c>
      <c r="O106" s="356">
        <v>3127031</v>
      </c>
      <c r="P106" s="357">
        <v>1196857.94</v>
      </c>
      <c r="Q106" s="357">
        <v>1930173.06</v>
      </c>
      <c r="R106" s="398">
        <v>6.6799999999999998E-2</v>
      </c>
      <c r="S106" s="399">
        <v>1.0253822999999999E-3</v>
      </c>
      <c r="T106" s="400">
        <v>31700302</v>
      </c>
      <c r="U106" s="400">
        <v>17917035.029940121</v>
      </c>
      <c r="V106" s="401">
        <v>1.7692828052759544</v>
      </c>
      <c r="W106" s="401">
        <v>7.7152503694909322E-2</v>
      </c>
      <c r="X106" s="397">
        <v>0</v>
      </c>
      <c r="Y106" s="297">
        <v>0</v>
      </c>
      <c r="Z106" s="297">
        <v>0</v>
      </c>
      <c r="AA106" s="297">
        <v>0</v>
      </c>
      <c r="AB106" s="297">
        <v>0</v>
      </c>
      <c r="AC106" s="297">
        <v>0</v>
      </c>
      <c r="AD106" s="297">
        <v>0</v>
      </c>
      <c r="AE106" s="297">
        <v>0</v>
      </c>
      <c r="AF106" s="299">
        <v>3935947</v>
      </c>
      <c r="AG106" s="299">
        <v>1151876</v>
      </c>
      <c r="AH106" s="299">
        <v>1057526</v>
      </c>
      <c r="AI106" s="299">
        <v>979560</v>
      </c>
      <c r="AJ106" s="299">
        <v>506464</v>
      </c>
      <c r="AK106" s="299">
        <v>240521</v>
      </c>
      <c r="AL106" s="299">
        <v>0</v>
      </c>
      <c r="AM106" s="297">
        <v>3935947</v>
      </c>
      <c r="AN106" s="397">
        <v>2592812</v>
      </c>
      <c r="AO106" s="297">
        <v>643310</v>
      </c>
      <c r="AP106" s="297">
        <v>643310</v>
      </c>
      <c r="AQ106" s="297">
        <v>643310</v>
      </c>
      <c r="AR106" s="297">
        <v>331441</v>
      </c>
      <c r="AS106" s="297">
        <v>331441</v>
      </c>
      <c r="AT106" s="297">
        <v>0</v>
      </c>
      <c r="AU106" s="297">
        <v>2592812</v>
      </c>
      <c r="AV106" s="299">
        <v>7703862</v>
      </c>
      <c r="AW106" s="297">
        <v>3839559</v>
      </c>
      <c r="AX106" s="297">
        <v>1987865</v>
      </c>
      <c r="AY106" s="297">
        <v>938220</v>
      </c>
      <c r="AZ106" s="297">
        <v>938220</v>
      </c>
      <c r="BA106" s="297">
        <v>0</v>
      </c>
      <c r="BB106" s="297">
        <v>0</v>
      </c>
      <c r="BC106" s="297">
        <v>7703862</v>
      </c>
      <c r="BD106" s="397">
        <v>44567</v>
      </c>
      <c r="BE106" s="297">
        <v>18480</v>
      </c>
      <c r="BF106" s="297">
        <v>15352</v>
      </c>
      <c r="BG106" s="297">
        <v>10735</v>
      </c>
      <c r="BH106" s="297">
        <v>0</v>
      </c>
      <c r="BI106" s="297">
        <v>0</v>
      </c>
      <c r="BJ106" s="297">
        <v>0</v>
      </c>
      <c r="BK106" s="297">
        <v>44567</v>
      </c>
      <c r="BL106" s="299">
        <v>60784</v>
      </c>
      <c r="BM106" s="297">
        <v>15196</v>
      </c>
      <c r="BN106" s="297">
        <v>15196</v>
      </c>
      <c r="BO106" s="297">
        <v>15196</v>
      </c>
      <c r="BP106" s="297">
        <v>15196</v>
      </c>
      <c r="BQ106" s="297">
        <v>0</v>
      </c>
      <c r="BR106" s="297">
        <v>0</v>
      </c>
      <c r="BS106" s="297">
        <v>60784</v>
      </c>
      <c r="BT106" s="397">
        <v>187154</v>
      </c>
      <c r="BU106" s="297">
        <v>38462</v>
      </c>
      <c r="BV106" s="297">
        <v>38462</v>
      </c>
      <c r="BW106" s="297">
        <v>38462</v>
      </c>
      <c r="BX106" s="297">
        <v>38462</v>
      </c>
      <c r="BY106" s="297">
        <v>33308</v>
      </c>
      <c r="BZ106" s="297">
        <v>0</v>
      </c>
      <c r="CA106" s="297">
        <v>187154</v>
      </c>
      <c r="CB106" s="299">
        <v>590090.18468912994</v>
      </c>
      <c r="CC106" s="297">
        <v>522712</v>
      </c>
      <c r="CD106" s="297">
        <v>40606</v>
      </c>
      <c r="CE106" s="297">
        <v>26772</v>
      </c>
      <c r="CF106" s="297">
        <v>0</v>
      </c>
      <c r="CG106" s="297">
        <v>0</v>
      </c>
      <c r="CH106" s="297">
        <v>0</v>
      </c>
      <c r="CI106" s="297">
        <v>590090.18468912994</v>
      </c>
    </row>
    <row r="107" spans="1:87">
      <c r="A107" s="295">
        <v>31900</v>
      </c>
      <c r="B107" s="296" t="s">
        <v>461</v>
      </c>
      <c r="C107" s="299">
        <v>-11030172</v>
      </c>
      <c r="D107" s="297">
        <v>-5147355</v>
      </c>
      <c r="E107" s="297">
        <v>-1559528</v>
      </c>
      <c r="F107" s="297">
        <v>-2233247</v>
      </c>
      <c r="G107" s="297">
        <v>221075</v>
      </c>
      <c r="H107" s="297">
        <v>0</v>
      </c>
      <c r="I107" s="297">
        <v>-19749227</v>
      </c>
      <c r="J107" s="356">
        <v>97640923</v>
      </c>
      <c r="K107" s="357">
        <v>116142458</v>
      </c>
      <c r="L107" s="357">
        <v>82656760</v>
      </c>
      <c r="M107" s="357">
        <v>79072680</v>
      </c>
      <c r="N107" s="357">
        <v>122273405</v>
      </c>
      <c r="O107" s="356">
        <v>9631651</v>
      </c>
      <c r="P107" s="357">
        <v>3791627.7</v>
      </c>
      <c r="Q107" s="357">
        <v>5840023.2999999998</v>
      </c>
      <c r="R107" s="398">
        <v>6.6799999999999998E-2</v>
      </c>
      <c r="S107" s="399">
        <v>3.1583065999999998E-3</v>
      </c>
      <c r="T107" s="400">
        <v>97640923</v>
      </c>
      <c r="U107" s="400">
        <v>56760893.712574854</v>
      </c>
      <c r="V107" s="401">
        <v>1.7202146867953305</v>
      </c>
      <c r="W107" s="401">
        <v>7.7152503694909322E-2</v>
      </c>
      <c r="X107" s="397">
        <v>3161720</v>
      </c>
      <c r="Y107" s="297">
        <v>1762391</v>
      </c>
      <c r="Z107" s="297">
        <v>466443</v>
      </c>
      <c r="AA107" s="297">
        <v>466443</v>
      </c>
      <c r="AB107" s="297">
        <v>466443</v>
      </c>
      <c r="AC107" s="297">
        <v>0</v>
      </c>
      <c r="AD107" s="297">
        <v>0</v>
      </c>
      <c r="AE107" s="297">
        <v>3161720</v>
      </c>
      <c r="AF107" s="299">
        <v>5877226</v>
      </c>
      <c r="AG107" s="299">
        <v>1466276</v>
      </c>
      <c r="AH107" s="299">
        <v>1466276</v>
      </c>
      <c r="AI107" s="299">
        <v>1139878</v>
      </c>
      <c r="AJ107" s="299">
        <v>902398</v>
      </c>
      <c r="AK107" s="299">
        <v>902398</v>
      </c>
      <c r="AL107" s="299">
        <v>0</v>
      </c>
      <c r="AM107" s="297">
        <v>5877226</v>
      </c>
      <c r="AN107" s="397">
        <v>7986187</v>
      </c>
      <c r="AO107" s="297">
        <v>1981475</v>
      </c>
      <c r="AP107" s="297">
        <v>1981475</v>
      </c>
      <c r="AQ107" s="297">
        <v>1981475</v>
      </c>
      <c r="AR107" s="297">
        <v>1020881</v>
      </c>
      <c r="AS107" s="297">
        <v>1020881</v>
      </c>
      <c r="AT107" s="297">
        <v>0</v>
      </c>
      <c r="AU107" s="297">
        <v>7986187</v>
      </c>
      <c r="AV107" s="299">
        <v>23728866</v>
      </c>
      <c r="AW107" s="297">
        <v>11826324</v>
      </c>
      <c r="AX107" s="297">
        <v>6122873</v>
      </c>
      <c r="AY107" s="297">
        <v>2889834</v>
      </c>
      <c r="AZ107" s="297">
        <v>2889834</v>
      </c>
      <c r="BA107" s="297">
        <v>0</v>
      </c>
      <c r="BB107" s="297">
        <v>0</v>
      </c>
      <c r="BC107" s="297">
        <v>23728866</v>
      </c>
      <c r="BD107" s="397">
        <v>137270</v>
      </c>
      <c r="BE107" s="297">
        <v>56920</v>
      </c>
      <c r="BF107" s="297">
        <v>47285</v>
      </c>
      <c r="BG107" s="297">
        <v>33065</v>
      </c>
      <c r="BH107" s="297">
        <v>0</v>
      </c>
      <c r="BI107" s="297">
        <v>0</v>
      </c>
      <c r="BJ107" s="297">
        <v>0</v>
      </c>
      <c r="BK107" s="297">
        <v>137270</v>
      </c>
      <c r="BL107" s="299">
        <v>187216</v>
      </c>
      <c r="BM107" s="297">
        <v>46804</v>
      </c>
      <c r="BN107" s="297">
        <v>46804</v>
      </c>
      <c r="BO107" s="297">
        <v>46804</v>
      </c>
      <c r="BP107" s="297">
        <v>46804</v>
      </c>
      <c r="BQ107" s="297">
        <v>0</v>
      </c>
      <c r="BR107" s="297">
        <v>0</v>
      </c>
      <c r="BS107" s="297">
        <v>187216</v>
      </c>
      <c r="BT107" s="397">
        <v>576458</v>
      </c>
      <c r="BU107" s="297">
        <v>118466</v>
      </c>
      <c r="BV107" s="297">
        <v>118466</v>
      </c>
      <c r="BW107" s="297">
        <v>118466</v>
      </c>
      <c r="BX107" s="297">
        <v>118466</v>
      </c>
      <c r="BY107" s="297">
        <v>102592</v>
      </c>
      <c r="BZ107" s="297">
        <v>0</v>
      </c>
      <c r="CA107" s="297">
        <v>576458</v>
      </c>
      <c r="CB107" s="299">
        <v>1817552.07291846</v>
      </c>
      <c r="CC107" s="297">
        <v>1610020</v>
      </c>
      <c r="CD107" s="297">
        <v>125072</v>
      </c>
      <c r="CE107" s="297">
        <v>82461</v>
      </c>
      <c r="CF107" s="297">
        <v>0</v>
      </c>
      <c r="CG107" s="297">
        <v>0</v>
      </c>
      <c r="CH107" s="297">
        <v>0</v>
      </c>
      <c r="CI107" s="297">
        <v>1817552.07291846</v>
      </c>
    </row>
    <row r="108" spans="1:87">
      <c r="A108" s="295">
        <v>32000</v>
      </c>
      <c r="B108" s="296" t="s">
        <v>462</v>
      </c>
      <c r="C108" s="299">
        <v>-4640262</v>
      </c>
      <c r="D108" s="297">
        <v>-2414225</v>
      </c>
      <c r="E108" s="297">
        <v>-1019163</v>
      </c>
      <c r="F108" s="297">
        <v>-1212626</v>
      </c>
      <c r="G108" s="297">
        <v>-54865</v>
      </c>
      <c r="H108" s="297">
        <v>0</v>
      </c>
      <c r="I108" s="297">
        <v>-9341141</v>
      </c>
      <c r="J108" s="356">
        <v>37073513</v>
      </c>
      <c r="K108" s="357">
        <v>44098405</v>
      </c>
      <c r="L108" s="357">
        <v>31384141</v>
      </c>
      <c r="M108" s="357">
        <v>30023293</v>
      </c>
      <c r="N108" s="357">
        <v>46426278</v>
      </c>
      <c r="O108" s="356">
        <v>3657064</v>
      </c>
      <c r="P108" s="357">
        <v>1443432.43</v>
      </c>
      <c r="Q108" s="357">
        <v>2213631.5700000003</v>
      </c>
      <c r="R108" s="398">
        <v>6.6799999999999998E-2</v>
      </c>
      <c r="S108" s="399">
        <v>1.1991848999999999E-3</v>
      </c>
      <c r="T108" s="400">
        <v>37073513</v>
      </c>
      <c r="U108" s="400">
        <v>21608269.910179641</v>
      </c>
      <c r="V108" s="401">
        <v>1.7157094554124712</v>
      </c>
      <c r="W108" s="401">
        <v>7.7152503694909322E-2</v>
      </c>
      <c r="X108" s="397">
        <v>499685</v>
      </c>
      <c r="Y108" s="297">
        <v>499685</v>
      </c>
      <c r="Z108" s="297">
        <v>0</v>
      </c>
      <c r="AA108" s="297">
        <v>0</v>
      </c>
      <c r="AB108" s="297">
        <v>0</v>
      </c>
      <c r="AC108" s="297">
        <v>0</v>
      </c>
      <c r="AD108" s="297">
        <v>0</v>
      </c>
      <c r="AE108" s="297">
        <v>499685</v>
      </c>
      <c r="AF108" s="299">
        <v>3373251</v>
      </c>
      <c r="AG108" s="299">
        <v>839442</v>
      </c>
      <c r="AH108" s="299">
        <v>839442</v>
      </c>
      <c r="AI108" s="299">
        <v>682720</v>
      </c>
      <c r="AJ108" s="299">
        <v>530208</v>
      </c>
      <c r="AK108" s="299">
        <v>481439</v>
      </c>
      <c r="AL108" s="299">
        <v>0</v>
      </c>
      <c r="AM108" s="297">
        <v>3373251</v>
      </c>
      <c r="AN108" s="397">
        <v>3032294</v>
      </c>
      <c r="AO108" s="297">
        <v>752351</v>
      </c>
      <c r="AP108" s="297">
        <v>752351</v>
      </c>
      <c r="AQ108" s="297">
        <v>752351</v>
      </c>
      <c r="AR108" s="297">
        <v>387621</v>
      </c>
      <c r="AS108" s="297">
        <v>387621</v>
      </c>
      <c r="AT108" s="297">
        <v>0</v>
      </c>
      <c r="AU108" s="297">
        <v>3032294</v>
      </c>
      <c r="AV108" s="299">
        <v>9009669</v>
      </c>
      <c r="AW108" s="297">
        <v>4490365</v>
      </c>
      <c r="AX108" s="297">
        <v>2324808</v>
      </c>
      <c r="AY108" s="297">
        <v>1097248</v>
      </c>
      <c r="AZ108" s="297">
        <v>1097248</v>
      </c>
      <c r="BA108" s="297">
        <v>0</v>
      </c>
      <c r="BB108" s="297">
        <v>0</v>
      </c>
      <c r="BC108" s="297">
        <v>9009669</v>
      </c>
      <c r="BD108" s="397">
        <v>52120</v>
      </c>
      <c r="BE108" s="297">
        <v>21612</v>
      </c>
      <c r="BF108" s="297">
        <v>17954</v>
      </c>
      <c r="BG108" s="297">
        <v>12554</v>
      </c>
      <c r="BH108" s="297">
        <v>0</v>
      </c>
      <c r="BI108" s="297">
        <v>0</v>
      </c>
      <c r="BJ108" s="297">
        <v>0</v>
      </c>
      <c r="BK108" s="297">
        <v>52120</v>
      </c>
      <c r="BL108" s="299">
        <v>71084</v>
      </c>
      <c r="BM108" s="297">
        <v>17771</v>
      </c>
      <c r="BN108" s="297">
        <v>17771</v>
      </c>
      <c r="BO108" s="297">
        <v>17771</v>
      </c>
      <c r="BP108" s="297">
        <v>17771</v>
      </c>
      <c r="BQ108" s="297">
        <v>0</v>
      </c>
      <c r="BR108" s="297">
        <v>0</v>
      </c>
      <c r="BS108" s="297">
        <v>71084</v>
      </c>
      <c r="BT108" s="397">
        <v>218877</v>
      </c>
      <c r="BU108" s="297">
        <v>44981</v>
      </c>
      <c r="BV108" s="297">
        <v>44981</v>
      </c>
      <c r="BW108" s="297">
        <v>44981</v>
      </c>
      <c r="BX108" s="297">
        <v>44981</v>
      </c>
      <c r="BY108" s="297">
        <v>38953</v>
      </c>
      <c r="BZ108" s="297">
        <v>0</v>
      </c>
      <c r="CA108" s="297">
        <v>218877</v>
      </c>
      <c r="CB108" s="299">
        <v>690110.64372518996</v>
      </c>
      <c r="CC108" s="297">
        <v>611312</v>
      </c>
      <c r="CD108" s="297">
        <v>47489</v>
      </c>
      <c r="CE108" s="297">
        <v>31310</v>
      </c>
      <c r="CF108" s="297">
        <v>0</v>
      </c>
      <c r="CG108" s="297">
        <v>0</v>
      </c>
      <c r="CH108" s="297">
        <v>0</v>
      </c>
      <c r="CI108" s="297">
        <v>690110.64372518996</v>
      </c>
    </row>
    <row r="109" spans="1:87">
      <c r="A109" s="295">
        <v>32005</v>
      </c>
      <c r="B109" s="296" t="s">
        <v>463</v>
      </c>
      <c r="C109" s="299">
        <v>-1007333</v>
      </c>
      <c r="D109" s="297">
        <v>-305032</v>
      </c>
      <c r="E109" s="297">
        <v>-94599</v>
      </c>
      <c r="F109" s="297">
        <v>-30160</v>
      </c>
      <c r="G109" s="297">
        <v>216786</v>
      </c>
      <c r="H109" s="297">
        <v>0</v>
      </c>
      <c r="I109" s="297">
        <v>-1220338</v>
      </c>
      <c r="J109" s="356">
        <v>8651287</v>
      </c>
      <c r="K109" s="357">
        <v>10290580</v>
      </c>
      <c r="L109" s="357">
        <v>7323644</v>
      </c>
      <c r="M109" s="357">
        <v>7006083</v>
      </c>
      <c r="N109" s="357">
        <v>10833801</v>
      </c>
      <c r="O109" s="356">
        <v>853394</v>
      </c>
      <c r="P109" s="357">
        <v>372064.48</v>
      </c>
      <c r="Q109" s="357">
        <v>481329.52</v>
      </c>
      <c r="R109" s="398">
        <v>6.6799999999999998E-2</v>
      </c>
      <c r="S109" s="399">
        <v>2.798357E-4</v>
      </c>
      <c r="T109" s="400">
        <v>8651287</v>
      </c>
      <c r="U109" s="400">
        <v>5569827.5449101795</v>
      </c>
      <c r="V109" s="401">
        <v>1.5532414478264629</v>
      </c>
      <c r="W109" s="401">
        <v>7.7152503694909322E-2</v>
      </c>
      <c r="X109" s="397">
        <v>790665</v>
      </c>
      <c r="Y109" s="297">
        <v>207625</v>
      </c>
      <c r="Z109" s="297">
        <v>207625</v>
      </c>
      <c r="AA109" s="297">
        <v>129086</v>
      </c>
      <c r="AB109" s="297">
        <v>129086</v>
      </c>
      <c r="AC109" s="297">
        <v>117243</v>
      </c>
      <c r="AD109" s="297">
        <v>0</v>
      </c>
      <c r="AE109" s="297">
        <v>790665</v>
      </c>
      <c r="AF109" s="299">
        <v>501762</v>
      </c>
      <c r="AG109" s="299">
        <v>211414</v>
      </c>
      <c r="AH109" s="299">
        <v>145174</v>
      </c>
      <c r="AI109" s="299">
        <v>145174</v>
      </c>
      <c r="AJ109" s="299">
        <v>0</v>
      </c>
      <c r="AK109" s="299">
        <v>0</v>
      </c>
      <c r="AL109" s="299">
        <v>0</v>
      </c>
      <c r="AM109" s="297">
        <v>501762</v>
      </c>
      <c r="AN109" s="397">
        <v>707601</v>
      </c>
      <c r="AO109" s="297">
        <v>175565</v>
      </c>
      <c r="AP109" s="297">
        <v>175565</v>
      </c>
      <c r="AQ109" s="297">
        <v>175565</v>
      </c>
      <c r="AR109" s="297">
        <v>90453</v>
      </c>
      <c r="AS109" s="297">
        <v>90453</v>
      </c>
      <c r="AT109" s="297">
        <v>0</v>
      </c>
      <c r="AU109" s="297">
        <v>707601</v>
      </c>
      <c r="AV109" s="299">
        <v>2102451</v>
      </c>
      <c r="AW109" s="297">
        <v>1047849</v>
      </c>
      <c r="AX109" s="297">
        <v>542505</v>
      </c>
      <c r="AY109" s="297">
        <v>256048</v>
      </c>
      <c r="AZ109" s="297">
        <v>256048</v>
      </c>
      <c r="BA109" s="297">
        <v>0</v>
      </c>
      <c r="BB109" s="297">
        <v>0</v>
      </c>
      <c r="BC109" s="297">
        <v>2102451</v>
      </c>
      <c r="BD109" s="397">
        <v>12163</v>
      </c>
      <c r="BE109" s="297">
        <v>5043</v>
      </c>
      <c r="BF109" s="297">
        <v>4190</v>
      </c>
      <c r="BG109" s="297">
        <v>2930</v>
      </c>
      <c r="BH109" s="297">
        <v>0</v>
      </c>
      <c r="BI109" s="297">
        <v>0</v>
      </c>
      <c r="BJ109" s="297">
        <v>0</v>
      </c>
      <c r="BK109" s="297">
        <v>12163</v>
      </c>
      <c r="BL109" s="299">
        <v>16588</v>
      </c>
      <c r="BM109" s="297">
        <v>4147</v>
      </c>
      <c r="BN109" s="297">
        <v>4147</v>
      </c>
      <c r="BO109" s="297">
        <v>4147</v>
      </c>
      <c r="BP109" s="297">
        <v>4147</v>
      </c>
      <c r="BQ109" s="297">
        <v>0</v>
      </c>
      <c r="BR109" s="297">
        <v>0</v>
      </c>
      <c r="BS109" s="297">
        <v>16588</v>
      </c>
      <c r="BT109" s="397">
        <v>51076</v>
      </c>
      <c r="BU109" s="297">
        <v>10496</v>
      </c>
      <c r="BV109" s="297">
        <v>10496</v>
      </c>
      <c r="BW109" s="297">
        <v>10496</v>
      </c>
      <c r="BX109" s="297">
        <v>10496</v>
      </c>
      <c r="BY109" s="297">
        <v>9090</v>
      </c>
      <c r="BZ109" s="297">
        <v>0</v>
      </c>
      <c r="CA109" s="297">
        <v>51076</v>
      </c>
      <c r="CB109" s="299">
        <v>161040.71612667001</v>
      </c>
      <c r="CC109" s="297">
        <v>142653</v>
      </c>
      <c r="CD109" s="297">
        <v>11082</v>
      </c>
      <c r="CE109" s="297">
        <v>7306</v>
      </c>
      <c r="CF109" s="297">
        <v>0</v>
      </c>
      <c r="CG109" s="297">
        <v>0</v>
      </c>
      <c r="CH109" s="297">
        <v>0</v>
      </c>
      <c r="CI109" s="297">
        <v>161040.71612667001</v>
      </c>
    </row>
    <row r="110" spans="1:87">
      <c r="A110" s="295">
        <v>32100</v>
      </c>
      <c r="B110" s="296" t="s">
        <v>464</v>
      </c>
      <c r="C110" s="299">
        <v>-3177798</v>
      </c>
      <c r="D110" s="297">
        <v>-1529880</v>
      </c>
      <c r="E110" s="297">
        <v>-711583</v>
      </c>
      <c r="F110" s="297">
        <v>-745107</v>
      </c>
      <c r="G110" s="297">
        <v>-122387</v>
      </c>
      <c r="H110" s="297">
        <v>0</v>
      </c>
      <c r="I110" s="297">
        <v>-6286755</v>
      </c>
      <c r="J110" s="356">
        <v>20361872</v>
      </c>
      <c r="K110" s="357">
        <v>24220151</v>
      </c>
      <c r="L110" s="357">
        <v>17237101</v>
      </c>
      <c r="M110" s="357">
        <v>16489683</v>
      </c>
      <c r="N110" s="357">
        <v>25498688</v>
      </c>
      <c r="O110" s="356">
        <v>2008568</v>
      </c>
      <c r="P110" s="357">
        <v>844817.65</v>
      </c>
      <c r="Q110" s="357">
        <v>1163750.3500000001</v>
      </c>
      <c r="R110" s="398">
        <v>6.6799999999999998E-2</v>
      </c>
      <c r="S110" s="399">
        <v>6.5862790000000004E-4</v>
      </c>
      <c r="T110" s="400">
        <v>20361872</v>
      </c>
      <c r="U110" s="400">
        <v>12646970.808383234</v>
      </c>
      <c r="V110" s="401">
        <v>1.6100196883907432</v>
      </c>
      <c r="W110" s="401">
        <v>7.7152503694909322E-2</v>
      </c>
      <c r="X110" s="397">
        <v>0</v>
      </c>
      <c r="Y110" s="297">
        <v>0</v>
      </c>
      <c r="Z110" s="297">
        <v>0</v>
      </c>
      <c r="AA110" s="297">
        <v>0</v>
      </c>
      <c r="AB110" s="297">
        <v>0</v>
      </c>
      <c r="AC110" s="297">
        <v>0</v>
      </c>
      <c r="AD110" s="297">
        <v>0</v>
      </c>
      <c r="AE110" s="297">
        <v>0</v>
      </c>
      <c r="AF110" s="299">
        <v>2734572</v>
      </c>
      <c r="AG110" s="299">
        <v>815833</v>
      </c>
      <c r="AH110" s="299">
        <v>664963</v>
      </c>
      <c r="AI110" s="299">
        <v>526799</v>
      </c>
      <c r="AJ110" s="299">
        <v>370303</v>
      </c>
      <c r="AK110" s="299">
        <v>356674</v>
      </c>
      <c r="AL110" s="299">
        <v>0</v>
      </c>
      <c r="AM110" s="297">
        <v>2734572</v>
      </c>
      <c r="AN110" s="397">
        <v>1665426</v>
      </c>
      <c r="AO110" s="297">
        <v>413213</v>
      </c>
      <c r="AP110" s="297">
        <v>413213</v>
      </c>
      <c r="AQ110" s="297">
        <v>413213</v>
      </c>
      <c r="AR110" s="297">
        <v>212893</v>
      </c>
      <c r="AS110" s="297">
        <v>212893</v>
      </c>
      <c r="AT110" s="297">
        <v>0</v>
      </c>
      <c r="AU110" s="297">
        <v>1665426</v>
      </c>
      <c r="AV110" s="299">
        <v>4948378</v>
      </c>
      <c r="AW110" s="297">
        <v>2466242</v>
      </c>
      <c r="AX110" s="297">
        <v>1276854</v>
      </c>
      <c r="AY110" s="297">
        <v>602641</v>
      </c>
      <c r="AZ110" s="297">
        <v>602641</v>
      </c>
      <c r="BA110" s="297">
        <v>0</v>
      </c>
      <c r="BB110" s="297">
        <v>0</v>
      </c>
      <c r="BC110" s="297">
        <v>4948378</v>
      </c>
      <c r="BD110" s="397">
        <v>28626</v>
      </c>
      <c r="BE110" s="297">
        <v>11870</v>
      </c>
      <c r="BF110" s="297">
        <v>9861</v>
      </c>
      <c r="BG110" s="297">
        <v>6895</v>
      </c>
      <c r="BH110" s="297">
        <v>0</v>
      </c>
      <c r="BI110" s="297">
        <v>0</v>
      </c>
      <c r="BJ110" s="297">
        <v>0</v>
      </c>
      <c r="BK110" s="297">
        <v>28626</v>
      </c>
      <c r="BL110" s="299">
        <v>39040</v>
      </c>
      <c r="BM110" s="297">
        <v>9760</v>
      </c>
      <c r="BN110" s="297">
        <v>9760</v>
      </c>
      <c r="BO110" s="297">
        <v>9760</v>
      </c>
      <c r="BP110" s="297">
        <v>9760</v>
      </c>
      <c r="BQ110" s="297">
        <v>0</v>
      </c>
      <c r="BR110" s="297">
        <v>0</v>
      </c>
      <c r="BS110" s="297">
        <v>39040</v>
      </c>
      <c r="BT110" s="397">
        <v>120214</v>
      </c>
      <c r="BU110" s="297">
        <v>24705</v>
      </c>
      <c r="BV110" s="297">
        <v>24705</v>
      </c>
      <c r="BW110" s="297">
        <v>24705</v>
      </c>
      <c r="BX110" s="297">
        <v>24705</v>
      </c>
      <c r="BY110" s="297">
        <v>21394</v>
      </c>
      <c r="BZ110" s="297">
        <v>0</v>
      </c>
      <c r="CA110" s="297">
        <v>120214</v>
      </c>
      <c r="CB110" s="299">
        <v>379029.22563849005</v>
      </c>
      <c r="CC110" s="297">
        <v>335751</v>
      </c>
      <c r="CD110" s="297">
        <v>26082</v>
      </c>
      <c r="CE110" s="297">
        <v>17196</v>
      </c>
      <c r="CF110" s="297">
        <v>0</v>
      </c>
      <c r="CG110" s="297">
        <v>0</v>
      </c>
      <c r="CH110" s="297">
        <v>0</v>
      </c>
      <c r="CI110" s="297">
        <v>379029.22563849005</v>
      </c>
    </row>
    <row r="111" spans="1:87">
      <c r="A111" s="295">
        <v>32200</v>
      </c>
      <c r="B111" s="296" t="s">
        <v>465</v>
      </c>
      <c r="C111" s="299">
        <v>-1767769</v>
      </c>
      <c r="D111" s="297">
        <v>-786743</v>
      </c>
      <c r="E111" s="297">
        <v>-370360</v>
      </c>
      <c r="F111" s="297">
        <v>-432323</v>
      </c>
      <c r="G111" s="297">
        <v>12461</v>
      </c>
      <c r="H111" s="297">
        <v>0</v>
      </c>
      <c r="I111" s="297">
        <v>-3344734</v>
      </c>
      <c r="J111" s="356">
        <v>14252234</v>
      </c>
      <c r="K111" s="357">
        <v>16952825</v>
      </c>
      <c r="L111" s="357">
        <v>12065059</v>
      </c>
      <c r="M111" s="357">
        <v>11541906</v>
      </c>
      <c r="N111" s="357">
        <v>17847734</v>
      </c>
      <c r="O111" s="356">
        <v>1405891</v>
      </c>
      <c r="P111" s="357">
        <v>575437.97</v>
      </c>
      <c r="Q111" s="357">
        <v>830453.03</v>
      </c>
      <c r="R111" s="398">
        <v>6.6799999999999998E-2</v>
      </c>
      <c r="S111" s="399">
        <v>4.6100470000000001E-4</v>
      </c>
      <c r="T111" s="400">
        <v>14252234</v>
      </c>
      <c r="U111" s="400">
        <v>8614340.8682634737</v>
      </c>
      <c r="V111" s="401">
        <v>1.654477599383996</v>
      </c>
      <c r="W111" s="401">
        <v>7.7152503694909322E-2</v>
      </c>
      <c r="X111" s="397">
        <v>186176</v>
      </c>
      <c r="Y111" s="297">
        <v>126502</v>
      </c>
      <c r="Z111" s="297">
        <v>59674</v>
      </c>
      <c r="AA111" s="297">
        <v>0</v>
      </c>
      <c r="AB111" s="297">
        <v>0</v>
      </c>
      <c r="AC111" s="297">
        <v>0</v>
      </c>
      <c r="AD111" s="297">
        <v>0</v>
      </c>
      <c r="AE111" s="297">
        <v>186176</v>
      </c>
      <c r="AF111" s="299">
        <v>1044571</v>
      </c>
      <c r="AG111" s="299">
        <v>241021</v>
      </c>
      <c r="AH111" s="299">
        <v>241021</v>
      </c>
      <c r="AI111" s="299">
        <v>241021</v>
      </c>
      <c r="AJ111" s="299">
        <v>169980</v>
      </c>
      <c r="AK111" s="299">
        <v>151528</v>
      </c>
      <c r="AL111" s="299">
        <v>0</v>
      </c>
      <c r="AM111" s="297">
        <v>1044571</v>
      </c>
      <c r="AN111" s="397">
        <v>1165710</v>
      </c>
      <c r="AO111" s="297">
        <v>289228</v>
      </c>
      <c r="AP111" s="297">
        <v>289228</v>
      </c>
      <c r="AQ111" s="297">
        <v>289228</v>
      </c>
      <c r="AR111" s="297">
        <v>149014</v>
      </c>
      <c r="AS111" s="297">
        <v>149014</v>
      </c>
      <c r="AT111" s="297">
        <v>0</v>
      </c>
      <c r="AU111" s="297">
        <v>1165710</v>
      </c>
      <c r="AV111" s="299">
        <v>3463603</v>
      </c>
      <c r="AW111" s="297">
        <v>1726239</v>
      </c>
      <c r="AX111" s="297">
        <v>893730</v>
      </c>
      <c r="AY111" s="297">
        <v>421817</v>
      </c>
      <c r="AZ111" s="297">
        <v>421817</v>
      </c>
      <c r="BA111" s="297">
        <v>0</v>
      </c>
      <c r="BB111" s="297">
        <v>0</v>
      </c>
      <c r="BC111" s="297">
        <v>3463603</v>
      </c>
      <c r="BD111" s="397">
        <v>20036</v>
      </c>
      <c r="BE111" s="297">
        <v>8308</v>
      </c>
      <c r="BF111" s="297">
        <v>6902</v>
      </c>
      <c r="BG111" s="297">
        <v>4826</v>
      </c>
      <c r="BH111" s="297">
        <v>0</v>
      </c>
      <c r="BI111" s="297">
        <v>0</v>
      </c>
      <c r="BJ111" s="297">
        <v>0</v>
      </c>
      <c r="BK111" s="297">
        <v>20036</v>
      </c>
      <c r="BL111" s="299">
        <v>27328</v>
      </c>
      <c r="BM111" s="297">
        <v>6832</v>
      </c>
      <c r="BN111" s="297">
        <v>6832</v>
      </c>
      <c r="BO111" s="297">
        <v>6832</v>
      </c>
      <c r="BP111" s="297">
        <v>6832</v>
      </c>
      <c r="BQ111" s="297">
        <v>0</v>
      </c>
      <c r="BR111" s="297">
        <v>0</v>
      </c>
      <c r="BS111" s="297">
        <v>27328</v>
      </c>
      <c r="BT111" s="397">
        <v>84143</v>
      </c>
      <c r="BU111" s="297">
        <v>17292</v>
      </c>
      <c r="BV111" s="297">
        <v>17292</v>
      </c>
      <c r="BW111" s="297">
        <v>17292</v>
      </c>
      <c r="BX111" s="297">
        <v>17292</v>
      </c>
      <c r="BY111" s="297">
        <v>14975</v>
      </c>
      <c r="BZ111" s="297">
        <v>0</v>
      </c>
      <c r="CA111" s="297">
        <v>84143</v>
      </c>
      <c r="CB111" s="299">
        <v>265300.41387057002</v>
      </c>
      <c r="CC111" s="297">
        <v>235008</v>
      </c>
      <c r="CD111" s="297">
        <v>18256</v>
      </c>
      <c r="CE111" s="297">
        <v>12036</v>
      </c>
      <c r="CF111" s="297">
        <v>0</v>
      </c>
      <c r="CG111" s="297">
        <v>0</v>
      </c>
      <c r="CH111" s="297">
        <v>0</v>
      </c>
      <c r="CI111" s="297">
        <v>265300.41387057002</v>
      </c>
    </row>
    <row r="112" spans="1:87">
      <c r="A112" s="295">
        <v>32300</v>
      </c>
      <c r="B112" s="296" t="s">
        <v>466</v>
      </c>
      <c r="C112" s="299">
        <v>-22398618</v>
      </c>
      <c r="D112" s="297">
        <v>-12992123</v>
      </c>
      <c r="E112" s="297">
        <v>-6377708</v>
      </c>
      <c r="F112" s="297">
        <v>-4965905</v>
      </c>
      <c r="G112" s="297">
        <v>328800</v>
      </c>
      <c r="H112" s="297">
        <v>0</v>
      </c>
      <c r="I112" s="297">
        <v>-46405554</v>
      </c>
      <c r="J112" s="356">
        <v>144138173</v>
      </c>
      <c r="K112" s="357">
        <v>171450262</v>
      </c>
      <c r="L112" s="357">
        <v>122018454</v>
      </c>
      <c r="M112" s="357">
        <v>116727611</v>
      </c>
      <c r="N112" s="357">
        <v>180500806</v>
      </c>
      <c r="O112" s="356">
        <v>14218306</v>
      </c>
      <c r="P112" s="357">
        <v>5760407.9000000004</v>
      </c>
      <c r="Q112" s="357">
        <v>8457898.0999999996</v>
      </c>
      <c r="R112" s="398">
        <v>6.6799999999999998E-2</v>
      </c>
      <c r="S112" s="399">
        <v>4.6623130000000004E-3</v>
      </c>
      <c r="T112" s="400">
        <v>144138173</v>
      </c>
      <c r="U112" s="400">
        <v>86233651.197604805</v>
      </c>
      <c r="V112" s="401">
        <v>1.6714840552176866</v>
      </c>
      <c r="W112" s="401">
        <v>7.7152503694909322E-2</v>
      </c>
      <c r="X112" s="397">
        <v>1190844</v>
      </c>
      <c r="Y112" s="297">
        <v>1190844</v>
      </c>
      <c r="Z112" s="297">
        <v>0</v>
      </c>
      <c r="AA112" s="297">
        <v>0</v>
      </c>
      <c r="AB112" s="297">
        <v>0</v>
      </c>
      <c r="AC112" s="297">
        <v>0</v>
      </c>
      <c r="AD112" s="297">
        <v>0</v>
      </c>
      <c r="AE112" s="297">
        <v>1190844</v>
      </c>
      <c r="AF112" s="299">
        <v>22451107</v>
      </c>
      <c r="AG112" s="299">
        <v>6869523</v>
      </c>
      <c r="AH112" s="299">
        <v>6869523</v>
      </c>
      <c r="AI112" s="299">
        <v>5069652</v>
      </c>
      <c r="AJ112" s="299">
        <v>2312731</v>
      </c>
      <c r="AK112" s="299">
        <v>1329678</v>
      </c>
      <c r="AL112" s="299">
        <v>0</v>
      </c>
      <c r="AM112" s="297">
        <v>22451107</v>
      </c>
      <c r="AN112" s="397">
        <v>11789262</v>
      </c>
      <c r="AO112" s="297">
        <v>2925067</v>
      </c>
      <c r="AP112" s="297">
        <v>2925067</v>
      </c>
      <c r="AQ112" s="297">
        <v>2925067</v>
      </c>
      <c r="AR112" s="297">
        <v>1507031</v>
      </c>
      <c r="AS112" s="297">
        <v>1507031</v>
      </c>
      <c r="AT112" s="297">
        <v>0</v>
      </c>
      <c r="AU112" s="297">
        <v>11789262</v>
      </c>
      <c r="AV112" s="299">
        <v>35028709</v>
      </c>
      <c r="AW112" s="297">
        <v>17458098</v>
      </c>
      <c r="AX112" s="297">
        <v>9038626</v>
      </c>
      <c r="AY112" s="297">
        <v>4265993</v>
      </c>
      <c r="AZ112" s="297">
        <v>4265993</v>
      </c>
      <c r="BA112" s="297">
        <v>0</v>
      </c>
      <c r="BB112" s="297">
        <v>0</v>
      </c>
      <c r="BC112" s="297">
        <v>35028709</v>
      </c>
      <c r="BD112" s="397">
        <v>202637</v>
      </c>
      <c r="BE112" s="297">
        <v>84025</v>
      </c>
      <c r="BF112" s="297">
        <v>69802</v>
      </c>
      <c r="BG112" s="297">
        <v>48810</v>
      </c>
      <c r="BH112" s="297">
        <v>0</v>
      </c>
      <c r="BI112" s="297">
        <v>0</v>
      </c>
      <c r="BJ112" s="297">
        <v>0</v>
      </c>
      <c r="BK112" s="297">
        <v>202637</v>
      </c>
      <c r="BL112" s="299">
        <v>276372</v>
      </c>
      <c r="BM112" s="297">
        <v>69093</v>
      </c>
      <c r="BN112" s="297">
        <v>69093</v>
      </c>
      <c r="BO112" s="297">
        <v>69093</v>
      </c>
      <c r="BP112" s="297">
        <v>69093</v>
      </c>
      <c r="BQ112" s="297">
        <v>0</v>
      </c>
      <c r="BR112" s="297">
        <v>0</v>
      </c>
      <c r="BS112" s="297">
        <v>276372</v>
      </c>
      <c r="BT112" s="397">
        <v>850971</v>
      </c>
      <c r="BU112" s="297">
        <v>174881</v>
      </c>
      <c r="BV112" s="297">
        <v>174881</v>
      </c>
      <c r="BW112" s="297">
        <v>174881</v>
      </c>
      <c r="BX112" s="297">
        <v>174881</v>
      </c>
      <c r="BY112" s="297">
        <v>151447</v>
      </c>
      <c r="BZ112" s="297">
        <v>0</v>
      </c>
      <c r="CA112" s="297">
        <v>850971</v>
      </c>
      <c r="CB112" s="299">
        <v>2683082.3384103002</v>
      </c>
      <c r="CC112" s="297">
        <v>2376722</v>
      </c>
      <c r="CD112" s="297">
        <v>184632</v>
      </c>
      <c r="CE112" s="297">
        <v>121729</v>
      </c>
      <c r="CF112" s="297">
        <v>0</v>
      </c>
      <c r="CG112" s="297">
        <v>0</v>
      </c>
      <c r="CH112" s="297">
        <v>0</v>
      </c>
      <c r="CI112" s="297">
        <v>2683082.3384103002</v>
      </c>
    </row>
    <row r="113" spans="1:87">
      <c r="A113" s="295">
        <v>32305</v>
      </c>
      <c r="B113" s="296" t="s">
        <v>467</v>
      </c>
      <c r="C113" s="299">
        <v>-2167057</v>
      </c>
      <c r="D113" s="297">
        <v>-970699</v>
      </c>
      <c r="E113" s="297">
        <v>-212714</v>
      </c>
      <c r="F113" s="297">
        <v>-506025</v>
      </c>
      <c r="G113" s="297">
        <v>161056</v>
      </c>
      <c r="H113" s="297">
        <v>0</v>
      </c>
      <c r="I113" s="297">
        <v>-3695439</v>
      </c>
      <c r="J113" s="356">
        <v>15701421</v>
      </c>
      <c r="K113" s="357">
        <v>18676612</v>
      </c>
      <c r="L113" s="357">
        <v>13291851</v>
      </c>
      <c r="M113" s="357">
        <v>12715503</v>
      </c>
      <c r="N113" s="357">
        <v>19662516</v>
      </c>
      <c r="O113" s="356">
        <v>1548844</v>
      </c>
      <c r="P113" s="357">
        <v>636205.14</v>
      </c>
      <c r="Q113" s="357">
        <v>912638.86</v>
      </c>
      <c r="R113" s="398">
        <v>6.6799999999999998E-2</v>
      </c>
      <c r="S113" s="399">
        <v>5.0788030000000004E-4</v>
      </c>
      <c r="T113" s="400">
        <v>15701421</v>
      </c>
      <c r="U113" s="400">
        <v>9524029.0419161674</v>
      </c>
      <c r="V113" s="401">
        <v>1.6486112054989057</v>
      </c>
      <c r="W113" s="401">
        <v>7.7152503694909322E-2</v>
      </c>
      <c r="X113" s="397">
        <v>440349</v>
      </c>
      <c r="Y113" s="297">
        <v>146783</v>
      </c>
      <c r="Z113" s="297">
        <v>146783</v>
      </c>
      <c r="AA113" s="297">
        <v>146783</v>
      </c>
      <c r="AB113" s="297">
        <v>0</v>
      </c>
      <c r="AC113" s="297">
        <v>0</v>
      </c>
      <c r="AD113" s="297">
        <v>0</v>
      </c>
      <c r="AE113" s="297">
        <v>440349</v>
      </c>
      <c r="AF113" s="299">
        <v>1396632</v>
      </c>
      <c r="AG113" s="299">
        <v>492485</v>
      </c>
      <c r="AH113" s="299">
        <v>450528</v>
      </c>
      <c r="AI113" s="299">
        <v>217006</v>
      </c>
      <c r="AJ113" s="299">
        <v>217006</v>
      </c>
      <c r="AK113" s="299">
        <v>19607</v>
      </c>
      <c r="AL113" s="299">
        <v>0</v>
      </c>
      <c r="AM113" s="297">
        <v>1396632</v>
      </c>
      <c r="AN113" s="397">
        <v>1284241</v>
      </c>
      <c r="AO113" s="297">
        <v>318637</v>
      </c>
      <c r="AP113" s="297">
        <v>318637</v>
      </c>
      <c r="AQ113" s="297">
        <v>318637</v>
      </c>
      <c r="AR113" s="297">
        <v>164166</v>
      </c>
      <c r="AS113" s="297">
        <v>164166</v>
      </c>
      <c r="AT113" s="297">
        <v>0</v>
      </c>
      <c r="AU113" s="297">
        <v>1284241</v>
      </c>
      <c r="AV113" s="299">
        <v>3815787</v>
      </c>
      <c r="AW113" s="297">
        <v>1901765</v>
      </c>
      <c r="AX113" s="297">
        <v>984606</v>
      </c>
      <c r="AY113" s="297">
        <v>464708</v>
      </c>
      <c r="AZ113" s="297">
        <v>464708</v>
      </c>
      <c r="BA113" s="297">
        <v>0</v>
      </c>
      <c r="BB113" s="297">
        <v>0</v>
      </c>
      <c r="BC113" s="297">
        <v>3815787</v>
      </c>
      <c r="BD113" s="397">
        <v>22074</v>
      </c>
      <c r="BE113" s="297">
        <v>9153</v>
      </c>
      <c r="BF113" s="297">
        <v>7604</v>
      </c>
      <c r="BG113" s="297">
        <v>5317</v>
      </c>
      <c r="BH113" s="297">
        <v>0</v>
      </c>
      <c r="BI113" s="297">
        <v>0</v>
      </c>
      <c r="BJ113" s="297">
        <v>0</v>
      </c>
      <c r="BK113" s="297">
        <v>22074</v>
      </c>
      <c r="BL113" s="299">
        <v>30104</v>
      </c>
      <c r="BM113" s="297">
        <v>7526</v>
      </c>
      <c r="BN113" s="297">
        <v>7526</v>
      </c>
      <c r="BO113" s="297">
        <v>7526</v>
      </c>
      <c r="BP113" s="297">
        <v>7526</v>
      </c>
      <c r="BQ113" s="297">
        <v>0</v>
      </c>
      <c r="BR113" s="297">
        <v>0</v>
      </c>
      <c r="BS113" s="297">
        <v>30104</v>
      </c>
      <c r="BT113" s="397">
        <v>92699</v>
      </c>
      <c r="BU113" s="297">
        <v>19050</v>
      </c>
      <c r="BV113" s="297">
        <v>19050</v>
      </c>
      <c r="BW113" s="297">
        <v>19050</v>
      </c>
      <c r="BX113" s="297">
        <v>19050</v>
      </c>
      <c r="BY113" s="297">
        <v>16498</v>
      </c>
      <c r="BZ113" s="297">
        <v>0</v>
      </c>
      <c r="CA113" s="297">
        <v>92699</v>
      </c>
      <c r="CB113" s="299">
        <v>292276.52947293001</v>
      </c>
      <c r="CC113" s="297">
        <v>258904</v>
      </c>
      <c r="CD113" s="297">
        <v>20112</v>
      </c>
      <c r="CE113" s="297">
        <v>13260</v>
      </c>
      <c r="CF113" s="297">
        <v>0</v>
      </c>
      <c r="CG113" s="297">
        <v>0</v>
      </c>
      <c r="CH113" s="297">
        <v>0</v>
      </c>
      <c r="CI113" s="297">
        <v>292276.52947293001</v>
      </c>
    </row>
    <row r="114" spans="1:87">
      <c r="A114" s="295">
        <v>32400</v>
      </c>
      <c r="B114" s="296" t="s">
        <v>468</v>
      </c>
      <c r="C114" s="299">
        <v>-7903642</v>
      </c>
      <c r="D114" s="297">
        <v>-4659145</v>
      </c>
      <c r="E114" s="297">
        <v>-2140983</v>
      </c>
      <c r="F114" s="297">
        <v>-1829217</v>
      </c>
      <c r="G114" s="297">
        <v>-46839</v>
      </c>
      <c r="H114" s="297">
        <v>0</v>
      </c>
      <c r="I114" s="297">
        <v>-16579826</v>
      </c>
      <c r="J114" s="356">
        <v>50238322</v>
      </c>
      <c r="K114" s="357">
        <v>59757753</v>
      </c>
      <c r="L114" s="357">
        <v>42528653</v>
      </c>
      <c r="M114" s="357">
        <v>40684568</v>
      </c>
      <c r="N114" s="357">
        <v>62912255</v>
      </c>
      <c r="O114" s="356">
        <v>4955688</v>
      </c>
      <c r="P114" s="357">
        <v>2091474.54</v>
      </c>
      <c r="Q114" s="357">
        <v>2864213.46</v>
      </c>
      <c r="R114" s="398">
        <v>6.6799999999999998E-2</v>
      </c>
      <c r="S114" s="399">
        <v>1.6250156E-3</v>
      </c>
      <c r="T114" s="400">
        <v>50238322</v>
      </c>
      <c r="U114" s="400">
        <v>31309499.101796407</v>
      </c>
      <c r="V114" s="401">
        <v>1.6045712464661415</v>
      </c>
      <c r="W114" s="401">
        <v>7.7152503694909322E-2</v>
      </c>
      <c r="X114" s="397">
        <v>449129</v>
      </c>
      <c r="Y114" s="297">
        <v>449129</v>
      </c>
      <c r="Z114" s="297">
        <v>0</v>
      </c>
      <c r="AA114" s="297">
        <v>0</v>
      </c>
      <c r="AB114" s="297">
        <v>0</v>
      </c>
      <c r="AC114" s="297">
        <v>0</v>
      </c>
      <c r="AD114" s="297">
        <v>0</v>
      </c>
      <c r="AE114" s="297">
        <v>449129</v>
      </c>
      <c r="AF114" s="299">
        <v>8264744</v>
      </c>
      <c r="AG114" s="299">
        <v>2525157</v>
      </c>
      <c r="AH114" s="299">
        <v>2525157</v>
      </c>
      <c r="AI114" s="299">
        <v>1685069</v>
      </c>
      <c r="AJ114" s="299">
        <v>904472</v>
      </c>
      <c r="AK114" s="299">
        <v>624889</v>
      </c>
      <c r="AL114" s="299">
        <v>0</v>
      </c>
      <c r="AM114" s="297">
        <v>8264744</v>
      </c>
      <c r="AN114" s="397">
        <v>4109062</v>
      </c>
      <c r="AO114" s="297">
        <v>1019511</v>
      </c>
      <c r="AP114" s="297">
        <v>1019511</v>
      </c>
      <c r="AQ114" s="297">
        <v>1019511</v>
      </c>
      <c r="AR114" s="297">
        <v>525265</v>
      </c>
      <c r="AS114" s="297">
        <v>525265</v>
      </c>
      <c r="AT114" s="297">
        <v>0</v>
      </c>
      <c r="AU114" s="297">
        <v>4109062</v>
      </c>
      <c r="AV114" s="299">
        <v>12209004</v>
      </c>
      <c r="AW114" s="297">
        <v>6084894</v>
      </c>
      <c r="AX114" s="297">
        <v>3150348</v>
      </c>
      <c r="AY114" s="297">
        <v>1486881</v>
      </c>
      <c r="AZ114" s="297">
        <v>1486881</v>
      </c>
      <c r="BA114" s="297">
        <v>0</v>
      </c>
      <c r="BB114" s="297">
        <v>0</v>
      </c>
      <c r="BC114" s="297">
        <v>12209004</v>
      </c>
      <c r="BD114" s="397">
        <v>70628</v>
      </c>
      <c r="BE114" s="297">
        <v>29286</v>
      </c>
      <c r="BF114" s="297">
        <v>24329</v>
      </c>
      <c r="BG114" s="297">
        <v>17013</v>
      </c>
      <c r="BH114" s="297">
        <v>0</v>
      </c>
      <c r="BI114" s="297">
        <v>0</v>
      </c>
      <c r="BJ114" s="297">
        <v>0</v>
      </c>
      <c r="BK114" s="297">
        <v>70628</v>
      </c>
      <c r="BL114" s="299">
        <v>96328</v>
      </c>
      <c r="BM114" s="297">
        <v>24082</v>
      </c>
      <c r="BN114" s="297">
        <v>24082</v>
      </c>
      <c r="BO114" s="297">
        <v>24082</v>
      </c>
      <c r="BP114" s="297">
        <v>24082</v>
      </c>
      <c r="BQ114" s="297">
        <v>0</v>
      </c>
      <c r="BR114" s="297">
        <v>0</v>
      </c>
      <c r="BS114" s="297">
        <v>96328</v>
      </c>
      <c r="BT114" s="397">
        <v>296600</v>
      </c>
      <c r="BU114" s="297">
        <v>60953</v>
      </c>
      <c r="BV114" s="297">
        <v>60953</v>
      </c>
      <c r="BW114" s="297">
        <v>60953</v>
      </c>
      <c r="BX114" s="297">
        <v>60953</v>
      </c>
      <c r="BY114" s="297">
        <v>52786</v>
      </c>
      <c r="BZ114" s="297">
        <v>0</v>
      </c>
      <c r="CA114" s="297">
        <v>296600</v>
      </c>
      <c r="CB114" s="299">
        <v>935169.01503636001</v>
      </c>
      <c r="CC114" s="297">
        <v>828389</v>
      </c>
      <c r="CD114" s="297">
        <v>64352</v>
      </c>
      <c r="CE114" s="297">
        <v>42428</v>
      </c>
      <c r="CF114" s="297">
        <v>0</v>
      </c>
      <c r="CG114" s="297">
        <v>0</v>
      </c>
      <c r="CH114" s="297">
        <v>0</v>
      </c>
      <c r="CI114" s="297">
        <v>935169.01503636001</v>
      </c>
    </row>
    <row r="115" spans="1:87">
      <c r="A115" s="295">
        <v>32405</v>
      </c>
      <c r="B115" s="296" t="s">
        <v>469</v>
      </c>
      <c r="C115" s="299">
        <v>-1840057</v>
      </c>
      <c r="D115" s="297">
        <v>-860407</v>
      </c>
      <c r="E115" s="297">
        <v>-448723</v>
      </c>
      <c r="F115" s="297">
        <v>-542046</v>
      </c>
      <c r="G115" s="297">
        <v>80385</v>
      </c>
      <c r="H115" s="297">
        <v>0</v>
      </c>
      <c r="I115" s="297">
        <v>-3610848</v>
      </c>
      <c r="J115" s="356">
        <v>13451282</v>
      </c>
      <c r="K115" s="357">
        <v>16000104</v>
      </c>
      <c r="L115" s="357">
        <v>11387023</v>
      </c>
      <c r="M115" s="357">
        <v>10893270</v>
      </c>
      <c r="N115" s="357">
        <v>16844720</v>
      </c>
      <c r="O115" s="356">
        <v>1326883</v>
      </c>
      <c r="P115" s="357">
        <v>570871.37000000011</v>
      </c>
      <c r="Q115" s="357">
        <v>756011.62999999989</v>
      </c>
      <c r="R115" s="398">
        <v>6.6799999999999998E-2</v>
      </c>
      <c r="S115" s="399">
        <v>4.3509700000000001E-4</v>
      </c>
      <c r="T115" s="400">
        <v>13451282</v>
      </c>
      <c r="U115" s="400">
        <v>8545978.5928143729</v>
      </c>
      <c r="V115" s="401">
        <v>1.5739896670593234</v>
      </c>
      <c r="W115" s="401">
        <v>7.7152503694909322E-2</v>
      </c>
      <c r="X115" s="397">
        <v>84554</v>
      </c>
      <c r="Y115" s="297">
        <v>46935</v>
      </c>
      <c r="Z115" s="297">
        <v>37619</v>
      </c>
      <c r="AA115" s="297">
        <v>0</v>
      </c>
      <c r="AB115" s="297">
        <v>0</v>
      </c>
      <c r="AC115" s="297">
        <v>0</v>
      </c>
      <c r="AD115" s="297">
        <v>0</v>
      </c>
      <c r="AE115" s="297">
        <v>84554</v>
      </c>
      <c r="AF115" s="299">
        <v>1348790</v>
      </c>
      <c r="AG115" s="299">
        <v>326652</v>
      </c>
      <c r="AH115" s="299">
        <v>326652</v>
      </c>
      <c r="AI115" s="299">
        <v>326652</v>
      </c>
      <c r="AJ115" s="299">
        <v>294446</v>
      </c>
      <c r="AK115" s="299">
        <v>74388</v>
      </c>
      <c r="AL115" s="299">
        <v>0</v>
      </c>
      <c r="AM115" s="297">
        <v>1348790</v>
      </c>
      <c r="AN115" s="397">
        <v>1100199</v>
      </c>
      <c r="AO115" s="297">
        <v>272973</v>
      </c>
      <c r="AP115" s="297">
        <v>272973</v>
      </c>
      <c r="AQ115" s="297">
        <v>272973</v>
      </c>
      <c r="AR115" s="297">
        <v>140639</v>
      </c>
      <c r="AS115" s="297">
        <v>140639</v>
      </c>
      <c r="AT115" s="297">
        <v>0</v>
      </c>
      <c r="AU115" s="297">
        <v>1100199</v>
      </c>
      <c r="AV115" s="299">
        <v>3268954</v>
      </c>
      <c r="AW115" s="297">
        <v>1629227</v>
      </c>
      <c r="AX115" s="297">
        <v>843504</v>
      </c>
      <c r="AY115" s="297">
        <v>398112</v>
      </c>
      <c r="AZ115" s="297">
        <v>398112</v>
      </c>
      <c r="BA115" s="297">
        <v>0</v>
      </c>
      <c r="BB115" s="297">
        <v>0</v>
      </c>
      <c r="BC115" s="297">
        <v>3268954</v>
      </c>
      <c r="BD115" s="397">
        <v>18910</v>
      </c>
      <c r="BE115" s="297">
        <v>7841</v>
      </c>
      <c r="BF115" s="297">
        <v>6514</v>
      </c>
      <c r="BG115" s="297">
        <v>4555</v>
      </c>
      <c r="BH115" s="297">
        <v>0</v>
      </c>
      <c r="BI115" s="297">
        <v>0</v>
      </c>
      <c r="BJ115" s="297">
        <v>0</v>
      </c>
      <c r="BK115" s="297">
        <v>18910</v>
      </c>
      <c r="BL115" s="299">
        <v>25792</v>
      </c>
      <c r="BM115" s="297">
        <v>6448</v>
      </c>
      <c r="BN115" s="297">
        <v>6448</v>
      </c>
      <c r="BO115" s="297">
        <v>6448</v>
      </c>
      <c r="BP115" s="297">
        <v>6448</v>
      </c>
      <c r="BQ115" s="297">
        <v>0</v>
      </c>
      <c r="BR115" s="297">
        <v>0</v>
      </c>
      <c r="BS115" s="297">
        <v>25792</v>
      </c>
      <c r="BT115" s="397">
        <v>79414</v>
      </c>
      <c r="BU115" s="297">
        <v>16320</v>
      </c>
      <c r="BV115" s="297">
        <v>16320</v>
      </c>
      <c r="BW115" s="297">
        <v>16320</v>
      </c>
      <c r="BX115" s="297">
        <v>16320</v>
      </c>
      <c r="BY115" s="297">
        <v>14133</v>
      </c>
      <c r="BZ115" s="297">
        <v>0</v>
      </c>
      <c r="CA115" s="297">
        <v>79414</v>
      </c>
      <c r="CB115" s="299">
        <v>250390.97036070001</v>
      </c>
      <c r="CC115" s="297">
        <v>221801</v>
      </c>
      <c r="CD115" s="297">
        <v>17230</v>
      </c>
      <c r="CE115" s="297">
        <v>11360</v>
      </c>
      <c r="CF115" s="297">
        <v>0</v>
      </c>
      <c r="CG115" s="297">
        <v>0</v>
      </c>
      <c r="CH115" s="297">
        <v>0</v>
      </c>
      <c r="CI115" s="297">
        <v>250390.97036070001</v>
      </c>
    </row>
    <row r="116" spans="1:87">
      <c r="A116" s="295">
        <v>32410</v>
      </c>
      <c r="B116" s="296" t="s">
        <v>470</v>
      </c>
      <c r="C116" s="299">
        <v>-2938115</v>
      </c>
      <c r="D116" s="297">
        <v>-1356452</v>
      </c>
      <c r="E116" s="297">
        <v>-292687</v>
      </c>
      <c r="F116" s="297">
        <v>-481312</v>
      </c>
      <c r="G116" s="297">
        <v>138441</v>
      </c>
      <c r="H116" s="297">
        <v>0</v>
      </c>
      <c r="I116" s="297">
        <v>-4930125</v>
      </c>
      <c r="J116" s="356">
        <v>21877828</v>
      </c>
      <c r="K116" s="357">
        <v>26023358</v>
      </c>
      <c r="L116" s="357">
        <v>18520415</v>
      </c>
      <c r="M116" s="357">
        <v>17717351</v>
      </c>
      <c r="N116" s="357">
        <v>27397083</v>
      </c>
      <c r="O116" s="356">
        <v>2158107</v>
      </c>
      <c r="P116" s="357">
        <v>906734.85</v>
      </c>
      <c r="Q116" s="357">
        <v>1251372.1499999999</v>
      </c>
      <c r="R116" s="398">
        <v>6.6799999999999998E-2</v>
      </c>
      <c r="S116" s="399">
        <v>7.0766320000000005E-4</v>
      </c>
      <c r="T116" s="400">
        <v>21877828</v>
      </c>
      <c r="U116" s="400">
        <v>13573875</v>
      </c>
      <c r="V116" s="401">
        <v>1.6117599432733836</v>
      </c>
      <c r="W116" s="401">
        <v>7.7152503694909322E-2</v>
      </c>
      <c r="X116" s="397">
        <v>165585</v>
      </c>
      <c r="Y116" s="297">
        <v>61527</v>
      </c>
      <c r="Z116" s="297">
        <v>34686</v>
      </c>
      <c r="AA116" s="297">
        <v>34686</v>
      </c>
      <c r="AB116" s="297">
        <v>34686</v>
      </c>
      <c r="AC116" s="297">
        <v>0</v>
      </c>
      <c r="AD116" s="297">
        <v>0</v>
      </c>
      <c r="AE116" s="297">
        <v>165585</v>
      </c>
      <c r="AF116" s="299">
        <v>1279063</v>
      </c>
      <c r="AG116" s="299">
        <v>461827</v>
      </c>
      <c r="AH116" s="299">
        <v>461827</v>
      </c>
      <c r="AI116" s="299">
        <v>128831</v>
      </c>
      <c r="AJ116" s="299">
        <v>113289</v>
      </c>
      <c r="AK116" s="299">
        <v>113289</v>
      </c>
      <c r="AL116" s="299">
        <v>0</v>
      </c>
      <c r="AM116" s="297">
        <v>1279063</v>
      </c>
      <c r="AN116" s="397">
        <v>1789418</v>
      </c>
      <c r="AO116" s="297">
        <v>443978</v>
      </c>
      <c r="AP116" s="297">
        <v>443978</v>
      </c>
      <c r="AQ116" s="297">
        <v>443978</v>
      </c>
      <c r="AR116" s="297">
        <v>228743</v>
      </c>
      <c r="AS116" s="297">
        <v>228743</v>
      </c>
      <c r="AT116" s="297">
        <v>0</v>
      </c>
      <c r="AU116" s="297">
        <v>1789418</v>
      </c>
      <c r="AV116" s="299">
        <v>5316788</v>
      </c>
      <c r="AW116" s="297">
        <v>2649855</v>
      </c>
      <c r="AX116" s="297">
        <v>1371916</v>
      </c>
      <c r="AY116" s="297">
        <v>647508</v>
      </c>
      <c r="AZ116" s="297">
        <v>647508</v>
      </c>
      <c r="BA116" s="297">
        <v>0</v>
      </c>
      <c r="BB116" s="297">
        <v>0</v>
      </c>
      <c r="BC116" s="297">
        <v>5316788</v>
      </c>
      <c r="BD116" s="397">
        <v>30758</v>
      </c>
      <c r="BE116" s="297">
        <v>12754</v>
      </c>
      <c r="BF116" s="297">
        <v>10595</v>
      </c>
      <c r="BG116" s="297">
        <v>7409</v>
      </c>
      <c r="BH116" s="297">
        <v>0</v>
      </c>
      <c r="BI116" s="297">
        <v>0</v>
      </c>
      <c r="BJ116" s="297">
        <v>0</v>
      </c>
      <c r="BK116" s="297">
        <v>30758</v>
      </c>
      <c r="BL116" s="299">
        <v>41948</v>
      </c>
      <c r="BM116" s="297">
        <v>10487</v>
      </c>
      <c r="BN116" s="297">
        <v>10487</v>
      </c>
      <c r="BO116" s="297">
        <v>10487</v>
      </c>
      <c r="BP116" s="297">
        <v>10487</v>
      </c>
      <c r="BQ116" s="297">
        <v>0</v>
      </c>
      <c r="BR116" s="297">
        <v>0</v>
      </c>
      <c r="BS116" s="297">
        <v>41948</v>
      </c>
      <c r="BT116" s="397">
        <v>129164</v>
      </c>
      <c r="BU116" s="297">
        <v>26544</v>
      </c>
      <c r="BV116" s="297">
        <v>26544</v>
      </c>
      <c r="BW116" s="297">
        <v>26544</v>
      </c>
      <c r="BX116" s="297">
        <v>26544</v>
      </c>
      <c r="BY116" s="297">
        <v>22987</v>
      </c>
      <c r="BZ116" s="297">
        <v>0</v>
      </c>
      <c r="CA116" s="297">
        <v>129164</v>
      </c>
      <c r="CB116" s="299">
        <v>407248.21209192002</v>
      </c>
      <c r="CC116" s="297">
        <v>360748</v>
      </c>
      <c r="CD116" s="297">
        <v>28024</v>
      </c>
      <c r="CE116" s="297">
        <v>18476</v>
      </c>
      <c r="CF116" s="297">
        <v>0</v>
      </c>
      <c r="CG116" s="297">
        <v>0</v>
      </c>
      <c r="CH116" s="297">
        <v>0</v>
      </c>
      <c r="CI116" s="297">
        <v>407248.21209192002</v>
      </c>
    </row>
    <row r="117" spans="1:87">
      <c r="A117" s="295">
        <v>32500</v>
      </c>
      <c r="B117" s="296" t="s">
        <v>471</v>
      </c>
      <c r="C117" s="299">
        <v>-17091536</v>
      </c>
      <c r="D117" s="297">
        <v>-7547090</v>
      </c>
      <c r="E117" s="297">
        <v>-2109255</v>
      </c>
      <c r="F117" s="297">
        <v>-3590622</v>
      </c>
      <c r="G117" s="297">
        <v>271281</v>
      </c>
      <c r="H117" s="297">
        <v>0</v>
      </c>
      <c r="I117" s="297">
        <v>-30067222</v>
      </c>
      <c r="J117" s="356">
        <v>125667667</v>
      </c>
      <c r="K117" s="357">
        <v>149479864</v>
      </c>
      <c r="L117" s="357">
        <v>106382467</v>
      </c>
      <c r="M117" s="357">
        <v>101769616</v>
      </c>
      <c r="N117" s="357">
        <v>157370631</v>
      </c>
      <c r="O117" s="356">
        <v>12396309</v>
      </c>
      <c r="P117" s="357">
        <v>4829550.34</v>
      </c>
      <c r="Q117" s="357">
        <v>7566758.6600000001</v>
      </c>
      <c r="R117" s="398">
        <v>6.6799999999999998E-2</v>
      </c>
      <c r="S117" s="399">
        <v>4.0648634999999999E-3</v>
      </c>
      <c r="T117" s="400">
        <v>125667667</v>
      </c>
      <c r="U117" s="400">
        <v>72298657.784431145</v>
      </c>
      <c r="V117" s="401">
        <v>1.7381742739221555</v>
      </c>
      <c r="W117" s="401">
        <v>7.7152503694909322E-2</v>
      </c>
      <c r="X117" s="397">
        <v>925857</v>
      </c>
      <c r="Y117" s="297">
        <v>308619</v>
      </c>
      <c r="Z117" s="297">
        <v>308619</v>
      </c>
      <c r="AA117" s="297">
        <v>308619</v>
      </c>
      <c r="AB117" s="297">
        <v>0</v>
      </c>
      <c r="AC117" s="297">
        <v>0</v>
      </c>
      <c r="AD117" s="297">
        <v>0</v>
      </c>
      <c r="AE117" s="297">
        <v>925857</v>
      </c>
      <c r="AF117" s="299">
        <v>9070017</v>
      </c>
      <c r="AG117" s="299">
        <v>2822783</v>
      </c>
      <c r="AH117" s="299">
        <v>2517686</v>
      </c>
      <c r="AI117" s="299">
        <v>1277438</v>
      </c>
      <c r="AJ117" s="299">
        <v>1277438</v>
      </c>
      <c r="AK117" s="299">
        <v>1174672</v>
      </c>
      <c r="AL117" s="299">
        <v>0</v>
      </c>
      <c r="AM117" s="297">
        <v>9070017</v>
      </c>
      <c r="AN117" s="397">
        <v>10278533</v>
      </c>
      <c r="AO117" s="297">
        <v>2550236</v>
      </c>
      <c r="AP117" s="297">
        <v>2550236</v>
      </c>
      <c r="AQ117" s="297">
        <v>2550236</v>
      </c>
      <c r="AR117" s="297">
        <v>1313913</v>
      </c>
      <c r="AS117" s="297">
        <v>1313913</v>
      </c>
      <c r="AT117" s="297">
        <v>0</v>
      </c>
      <c r="AU117" s="297">
        <v>10278533</v>
      </c>
      <c r="AV117" s="299">
        <v>30539974</v>
      </c>
      <c r="AW117" s="297">
        <v>15220940</v>
      </c>
      <c r="AX117" s="297">
        <v>7880376</v>
      </c>
      <c r="AY117" s="297">
        <v>3719329</v>
      </c>
      <c r="AZ117" s="297">
        <v>3719329</v>
      </c>
      <c r="BA117" s="297">
        <v>0</v>
      </c>
      <c r="BB117" s="297">
        <v>0</v>
      </c>
      <c r="BC117" s="297">
        <v>30539974</v>
      </c>
      <c r="BD117" s="397">
        <v>176672</v>
      </c>
      <c r="BE117" s="297">
        <v>73258</v>
      </c>
      <c r="BF117" s="297">
        <v>60858</v>
      </c>
      <c r="BG117" s="297">
        <v>42556</v>
      </c>
      <c r="BH117" s="297">
        <v>0</v>
      </c>
      <c r="BI117" s="297">
        <v>0</v>
      </c>
      <c r="BJ117" s="297">
        <v>0</v>
      </c>
      <c r="BK117" s="297">
        <v>176672</v>
      </c>
      <c r="BL117" s="299">
        <v>240956</v>
      </c>
      <c r="BM117" s="297">
        <v>60239</v>
      </c>
      <c r="BN117" s="297">
        <v>60239</v>
      </c>
      <c r="BO117" s="297">
        <v>60239</v>
      </c>
      <c r="BP117" s="297">
        <v>60239</v>
      </c>
      <c r="BQ117" s="297">
        <v>0</v>
      </c>
      <c r="BR117" s="297">
        <v>0</v>
      </c>
      <c r="BS117" s="297">
        <v>240956</v>
      </c>
      <c r="BT117" s="397">
        <v>741924</v>
      </c>
      <c r="BU117" s="297">
        <v>152471</v>
      </c>
      <c r="BV117" s="297">
        <v>152471</v>
      </c>
      <c r="BW117" s="297">
        <v>152471</v>
      </c>
      <c r="BX117" s="297">
        <v>152471</v>
      </c>
      <c r="BY117" s="297">
        <v>132040</v>
      </c>
      <c r="BZ117" s="297">
        <v>0</v>
      </c>
      <c r="CA117" s="297">
        <v>741924</v>
      </c>
      <c r="CB117" s="299">
        <v>2339260.2480568499</v>
      </c>
      <c r="CC117" s="297">
        <v>2072158</v>
      </c>
      <c r="CD117" s="297">
        <v>160972</v>
      </c>
      <c r="CE117" s="297">
        <v>106130</v>
      </c>
      <c r="CF117" s="297">
        <v>0</v>
      </c>
      <c r="CG117" s="297">
        <v>0</v>
      </c>
      <c r="CH117" s="297">
        <v>0</v>
      </c>
      <c r="CI117" s="297">
        <v>2339260.2480568499</v>
      </c>
    </row>
    <row r="118" spans="1:87">
      <c r="A118" s="295">
        <v>32505</v>
      </c>
      <c r="B118" s="296" t="s">
        <v>472</v>
      </c>
      <c r="C118" s="299">
        <v>-2327777</v>
      </c>
      <c r="D118" s="297">
        <v>-663937</v>
      </c>
      <c r="E118" s="297">
        <v>-469723</v>
      </c>
      <c r="F118" s="297">
        <v>-273760</v>
      </c>
      <c r="G118" s="297">
        <v>386024</v>
      </c>
      <c r="H118" s="297">
        <v>0</v>
      </c>
      <c r="I118" s="297">
        <v>-3349173</v>
      </c>
      <c r="J118" s="356">
        <v>19358890</v>
      </c>
      <c r="K118" s="357">
        <v>23027118</v>
      </c>
      <c r="L118" s="357">
        <v>16388038</v>
      </c>
      <c r="M118" s="357">
        <v>15677436</v>
      </c>
      <c r="N118" s="357">
        <v>24242678</v>
      </c>
      <c r="O118" s="356">
        <v>1909630</v>
      </c>
      <c r="P118" s="357">
        <v>818886.66</v>
      </c>
      <c r="Q118" s="357">
        <v>1090743.3399999999</v>
      </c>
      <c r="R118" s="398">
        <v>6.6799999999999998E-2</v>
      </c>
      <c r="S118" s="399">
        <v>6.2618530000000002E-4</v>
      </c>
      <c r="T118" s="400">
        <v>19358890</v>
      </c>
      <c r="U118" s="400">
        <v>12258782.335329343</v>
      </c>
      <c r="V118" s="401">
        <v>1.5791853930066462</v>
      </c>
      <c r="W118" s="401">
        <v>7.7152503694909322E-2</v>
      </c>
      <c r="X118" s="397">
        <v>1721219</v>
      </c>
      <c r="Y118" s="297">
        <v>615694</v>
      </c>
      <c r="Z118" s="297">
        <v>615694</v>
      </c>
      <c r="AA118" s="297">
        <v>163277</v>
      </c>
      <c r="AB118" s="297">
        <v>163277</v>
      </c>
      <c r="AC118" s="297">
        <v>163277</v>
      </c>
      <c r="AD118" s="297">
        <v>0</v>
      </c>
      <c r="AE118" s="297">
        <v>1721219</v>
      </c>
      <c r="AF118" s="299">
        <v>1693183</v>
      </c>
      <c r="AG118" s="299">
        <v>697852</v>
      </c>
      <c r="AH118" s="299">
        <v>457318</v>
      </c>
      <c r="AI118" s="299">
        <v>457318</v>
      </c>
      <c r="AJ118" s="299">
        <v>80695</v>
      </c>
      <c r="AK118" s="299">
        <v>0</v>
      </c>
      <c r="AL118" s="299">
        <v>0</v>
      </c>
      <c r="AM118" s="297">
        <v>1693183</v>
      </c>
      <c r="AN118" s="397">
        <v>1583391</v>
      </c>
      <c r="AO118" s="297">
        <v>392859</v>
      </c>
      <c r="AP118" s="297">
        <v>392859</v>
      </c>
      <c r="AQ118" s="297">
        <v>392859</v>
      </c>
      <c r="AR118" s="297">
        <v>202406</v>
      </c>
      <c r="AS118" s="297">
        <v>202406</v>
      </c>
      <c r="AT118" s="297">
        <v>0</v>
      </c>
      <c r="AU118" s="297">
        <v>1583391</v>
      </c>
      <c r="AV118" s="299">
        <v>4704631</v>
      </c>
      <c r="AW118" s="297">
        <v>2344760</v>
      </c>
      <c r="AX118" s="297">
        <v>1213958</v>
      </c>
      <c r="AY118" s="297">
        <v>572956</v>
      </c>
      <c r="AZ118" s="297">
        <v>572956</v>
      </c>
      <c r="BA118" s="297">
        <v>0</v>
      </c>
      <c r="BB118" s="297">
        <v>0</v>
      </c>
      <c r="BC118" s="297">
        <v>4704631</v>
      </c>
      <c r="BD118" s="397">
        <v>27216</v>
      </c>
      <c r="BE118" s="297">
        <v>11285</v>
      </c>
      <c r="BF118" s="297">
        <v>9375</v>
      </c>
      <c r="BG118" s="297">
        <v>6556</v>
      </c>
      <c r="BH118" s="297">
        <v>0</v>
      </c>
      <c r="BI118" s="297">
        <v>0</v>
      </c>
      <c r="BJ118" s="297">
        <v>0</v>
      </c>
      <c r="BK118" s="297">
        <v>27216</v>
      </c>
      <c r="BL118" s="299">
        <v>37120</v>
      </c>
      <c r="BM118" s="297">
        <v>9280</v>
      </c>
      <c r="BN118" s="297">
        <v>9280</v>
      </c>
      <c r="BO118" s="297">
        <v>9280</v>
      </c>
      <c r="BP118" s="297">
        <v>9280</v>
      </c>
      <c r="BQ118" s="297">
        <v>0</v>
      </c>
      <c r="BR118" s="297">
        <v>0</v>
      </c>
      <c r="BS118" s="297">
        <v>37120</v>
      </c>
      <c r="BT118" s="397">
        <v>114292</v>
      </c>
      <c r="BU118" s="297">
        <v>23488</v>
      </c>
      <c r="BV118" s="297">
        <v>23488</v>
      </c>
      <c r="BW118" s="297">
        <v>23488</v>
      </c>
      <c r="BX118" s="297">
        <v>23488</v>
      </c>
      <c r="BY118" s="297">
        <v>20341</v>
      </c>
      <c r="BZ118" s="297">
        <v>0</v>
      </c>
      <c r="CA118" s="297">
        <v>114292</v>
      </c>
      <c r="CB118" s="299">
        <v>360359.05761843</v>
      </c>
      <c r="CC118" s="297">
        <v>319212</v>
      </c>
      <c r="CD118" s="297">
        <v>24797</v>
      </c>
      <c r="CE118" s="297">
        <v>16349</v>
      </c>
      <c r="CF118" s="297">
        <v>0</v>
      </c>
      <c r="CG118" s="297">
        <v>0</v>
      </c>
      <c r="CH118" s="297">
        <v>0</v>
      </c>
      <c r="CI118" s="297">
        <v>360359.05761843</v>
      </c>
    </row>
    <row r="119" spans="1:87">
      <c r="A119" s="295">
        <v>32600</v>
      </c>
      <c r="B119" s="296" t="s">
        <v>473</v>
      </c>
      <c r="C119" s="299">
        <v>-60819861</v>
      </c>
      <c r="D119" s="297">
        <v>-26898366</v>
      </c>
      <c r="E119" s="297">
        <v>-7887461</v>
      </c>
      <c r="F119" s="297">
        <v>-13611738</v>
      </c>
      <c r="G119" s="297">
        <v>4740050</v>
      </c>
      <c r="H119" s="297">
        <v>0</v>
      </c>
      <c r="I119" s="297">
        <v>-104477376</v>
      </c>
      <c r="J119" s="356">
        <v>455719306</v>
      </c>
      <c r="K119" s="357">
        <v>542071490</v>
      </c>
      <c r="L119" s="357">
        <v>385783751</v>
      </c>
      <c r="M119" s="357">
        <v>369055779</v>
      </c>
      <c r="N119" s="357">
        <v>570686448</v>
      </c>
      <c r="O119" s="356">
        <v>44953787</v>
      </c>
      <c r="P119" s="357">
        <v>18026090.41</v>
      </c>
      <c r="Q119" s="357">
        <v>26927696.59</v>
      </c>
      <c r="R119" s="398">
        <v>6.6799999999999984E-2</v>
      </c>
      <c r="S119" s="399">
        <v>1.47407588E-2</v>
      </c>
      <c r="T119" s="400">
        <v>455719306</v>
      </c>
      <c r="U119" s="400">
        <v>269851652.84431142</v>
      </c>
      <c r="V119" s="401">
        <v>1.6887771529156552</v>
      </c>
      <c r="W119" s="401">
        <v>7.7152503694909322E-2</v>
      </c>
      <c r="X119" s="397">
        <v>4414320</v>
      </c>
      <c r="Y119" s="297">
        <v>1471440</v>
      </c>
      <c r="Z119" s="297">
        <v>1471440</v>
      </c>
      <c r="AA119" s="297">
        <v>1471440</v>
      </c>
      <c r="AB119" s="297">
        <v>0</v>
      </c>
      <c r="AC119" s="297">
        <v>0</v>
      </c>
      <c r="AD119" s="297">
        <v>0</v>
      </c>
      <c r="AE119" s="297">
        <v>4414320</v>
      </c>
      <c r="AF119" s="299">
        <v>29390240</v>
      </c>
      <c r="AG119" s="299">
        <v>9428143</v>
      </c>
      <c r="AH119" s="299">
        <v>9012083</v>
      </c>
      <c r="AI119" s="299">
        <v>5223241</v>
      </c>
      <c r="AJ119" s="299">
        <v>5223241</v>
      </c>
      <c r="AK119" s="299">
        <v>503532</v>
      </c>
      <c r="AL119" s="299">
        <v>0</v>
      </c>
      <c r="AM119" s="297">
        <v>29390240</v>
      </c>
      <c r="AN119" s="397">
        <v>37273916</v>
      </c>
      <c r="AO119" s="297">
        <v>9248136</v>
      </c>
      <c r="AP119" s="297">
        <v>9248136</v>
      </c>
      <c r="AQ119" s="297">
        <v>9248136</v>
      </c>
      <c r="AR119" s="297">
        <v>4764754</v>
      </c>
      <c r="AS119" s="297">
        <v>4764754</v>
      </c>
      <c r="AT119" s="297">
        <v>0</v>
      </c>
      <c r="AU119" s="297">
        <v>37273916</v>
      </c>
      <c r="AV119" s="299">
        <v>110749696</v>
      </c>
      <c r="AW119" s="297">
        <v>55196982</v>
      </c>
      <c r="AX119" s="297">
        <v>28577275</v>
      </c>
      <c r="AY119" s="297">
        <v>13487719</v>
      </c>
      <c r="AZ119" s="297">
        <v>13487719</v>
      </c>
      <c r="BA119" s="297">
        <v>0</v>
      </c>
      <c r="BB119" s="297">
        <v>0</v>
      </c>
      <c r="BC119" s="297">
        <v>110749696</v>
      </c>
      <c r="BD119" s="397">
        <v>640678</v>
      </c>
      <c r="BE119" s="297">
        <v>265662</v>
      </c>
      <c r="BF119" s="297">
        <v>220693</v>
      </c>
      <c r="BG119" s="297">
        <v>154323</v>
      </c>
      <c r="BH119" s="297">
        <v>0</v>
      </c>
      <c r="BI119" s="297">
        <v>0</v>
      </c>
      <c r="BJ119" s="297">
        <v>0</v>
      </c>
      <c r="BK119" s="297">
        <v>640678</v>
      </c>
      <c r="BL119" s="299">
        <v>873796</v>
      </c>
      <c r="BM119" s="297">
        <v>218449</v>
      </c>
      <c r="BN119" s="297">
        <v>218449</v>
      </c>
      <c r="BO119" s="297">
        <v>218449</v>
      </c>
      <c r="BP119" s="297">
        <v>218449</v>
      </c>
      <c r="BQ119" s="297">
        <v>0</v>
      </c>
      <c r="BR119" s="297">
        <v>0</v>
      </c>
      <c r="BS119" s="297">
        <v>873796</v>
      </c>
      <c r="BT119" s="397">
        <v>2690501</v>
      </c>
      <c r="BU119" s="297">
        <v>552918</v>
      </c>
      <c r="BV119" s="297">
        <v>552918</v>
      </c>
      <c r="BW119" s="297">
        <v>552918</v>
      </c>
      <c r="BX119" s="297">
        <v>552918</v>
      </c>
      <c r="BY119" s="297">
        <v>478828</v>
      </c>
      <c r="BZ119" s="297">
        <v>0</v>
      </c>
      <c r="CA119" s="297">
        <v>2690501</v>
      </c>
      <c r="CB119" s="299">
        <v>8483057.5705762804</v>
      </c>
      <c r="CC119" s="297">
        <v>7514443</v>
      </c>
      <c r="CD119" s="297">
        <v>583747</v>
      </c>
      <c r="CE119" s="297">
        <v>384868</v>
      </c>
      <c r="CF119" s="297">
        <v>0</v>
      </c>
      <c r="CG119" s="297">
        <v>0</v>
      </c>
      <c r="CH119" s="297">
        <v>0</v>
      </c>
      <c r="CI119" s="297">
        <v>8483057.5705762804</v>
      </c>
    </row>
    <row r="120" spans="1:87">
      <c r="A120" s="295">
        <v>32605</v>
      </c>
      <c r="B120" s="296" t="s">
        <v>474</v>
      </c>
      <c r="C120" s="299">
        <v>-7459807</v>
      </c>
      <c r="D120" s="297">
        <v>-1012418</v>
      </c>
      <c r="E120" s="297">
        <v>895071</v>
      </c>
      <c r="F120" s="297">
        <v>188470</v>
      </c>
      <c r="G120" s="297">
        <v>2062375</v>
      </c>
      <c r="H120" s="297">
        <v>0</v>
      </c>
      <c r="I120" s="297">
        <v>-5326309</v>
      </c>
      <c r="J120" s="356">
        <v>74396017</v>
      </c>
      <c r="K120" s="357">
        <v>88492980</v>
      </c>
      <c r="L120" s="357">
        <v>62979062</v>
      </c>
      <c r="M120" s="357">
        <v>60248226</v>
      </c>
      <c r="N120" s="357">
        <v>93164362</v>
      </c>
      <c r="O120" s="356">
        <v>7338690</v>
      </c>
      <c r="P120" s="357">
        <v>3126284.26</v>
      </c>
      <c r="Q120" s="357">
        <v>4212405.74</v>
      </c>
      <c r="R120" s="398">
        <v>6.6799999999999998E-2</v>
      </c>
      <c r="S120" s="399">
        <v>2.4064236999999998E-3</v>
      </c>
      <c r="T120" s="400">
        <v>74396017</v>
      </c>
      <c r="U120" s="400">
        <v>46800662.574850298</v>
      </c>
      <c r="V120" s="401">
        <v>1.58963597750385</v>
      </c>
      <c r="W120" s="401">
        <v>7.7152503694909322E-2</v>
      </c>
      <c r="X120" s="397">
        <v>8629915</v>
      </c>
      <c r="Y120" s="297">
        <v>2147724</v>
      </c>
      <c r="Z120" s="297">
        <v>2147724</v>
      </c>
      <c r="AA120" s="297">
        <v>1570216</v>
      </c>
      <c r="AB120" s="297">
        <v>1557889</v>
      </c>
      <c r="AC120" s="297">
        <v>1206362</v>
      </c>
      <c r="AD120" s="297">
        <v>0</v>
      </c>
      <c r="AE120" s="297">
        <v>8629915</v>
      </c>
      <c r="AF120" s="299">
        <v>977639</v>
      </c>
      <c r="AG120" s="299">
        <v>977639</v>
      </c>
      <c r="AH120" s="299">
        <v>0</v>
      </c>
      <c r="AI120" s="299">
        <v>0</v>
      </c>
      <c r="AJ120" s="299">
        <v>0</v>
      </c>
      <c r="AK120" s="299">
        <v>0</v>
      </c>
      <c r="AL120" s="299">
        <v>0</v>
      </c>
      <c r="AM120" s="297">
        <v>977639</v>
      </c>
      <c r="AN120" s="397">
        <v>6084954</v>
      </c>
      <c r="AO120" s="297">
        <v>1509755</v>
      </c>
      <c r="AP120" s="297">
        <v>1509755</v>
      </c>
      <c r="AQ120" s="297">
        <v>1509755</v>
      </c>
      <c r="AR120" s="297">
        <v>777844</v>
      </c>
      <c r="AS120" s="297">
        <v>777844</v>
      </c>
      <c r="AT120" s="297">
        <v>0</v>
      </c>
      <c r="AU120" s="297">
        <v>6084954</v>
      </c>
      <c r="AV120" s="299">
        <v>18079849</v>
      </c>
      <c r="AW120" s="297">
        <v>9010888</v>
      </c>
      <c r="AX120" s="297">
        <v>4665230</v>
      </c>
      <c r="AY120" s="297">
        <v>2201865</v>
      </c>
      <c r="AZ120" s="297">
        <v>2201865</v>
      </c>
      <c r="BA120" s="297">
        <v>0</v>
      </c>
      <c r="BB120" s="297">
        <v>0</v>
      </c>
      <c r="BC120" s="297">
        <v>18079849</v>
      </c>
      <c r="BD120" s="397">
        <v>104590</v>
      </c>
      <c r="BE120" s="297">
        <v>43369</v>
      </c>
      <c r="BF120" s="297">
        <v>36028</v>
      </c>
      <c r="BG120" s="297">
        <v>25193</v>
      </c>
      <c r="BH120" s="297">
        <v>0</v>
      </c>
      <c r="BI120" s="297">
        <v>0</v>
      </c>
      <c r="BJ120" s="297">
        <v>0</v>
      </c>
      <c r="BK120" s="297">
        <v>104590</v>
      </c>
      <c r="BL120" s="299">
        <v>142648</v>
      </c>
      <c r="BM120" s="297">
        <v>35662</v>
      </c>
      <c r="BN120" s="297">
        <v>35662</v>
      </c>
      <c r="BO120" s="297">
        <v>35662</v>
      </c>
      <c r="BP120" s="297">
        <v>35662</v>
      </c>
      <c r="BQ120" s="297">
        <v>0</v>
      </c>
      <c r="BR120" s="297">
        <v>0</v>
      </c>
      <c r="BS120" s="297">
        <v>142648</v>
      </c>
      <c r="BT120" s="397">
        <v>439223</v>
      </c>
      <c r="BU120" s="297">
        <v>90264</v>
      </c>
      <c r="BV120" s="297">
        <v>90264</v>
      </c>
      <c r="BW120" s="297">
        <v>90264</v>
      </c>
      <c r="BX120" s="297">
        <v>90264</v>
      </c>
      <c r="BY120" s="297">
        <v>78168</v>
      </c>
      <c r="BZ120" s="297">
        <v>0</v>
      </c>
      <c r="CA120" s="297">
        <v>439223</v>
      </c>
      <c r="CB120" s="299">
        <v>1384856.17078947</v>
      </c>
      <c r="CC120" s="297">
        <v>1226730</v>
      </c>
      <c r="CD120" s="297">
        <v>95296</v>
      </c>
      <c r="CE120" s="297">
        <v>62830</v>
      </c>
      <c r="CF120" s="297">
        <v>0</v>
      </c>
      <c r="CG120" s="297">
        <v>0</v>
      </c>
      <c r="CH120" s="297">
        <v>0</v>
      </c>
      <c r="CI120" s="297">
        <v>1384856.17078947</v>
      </c>
    </row>
    <row r="121" spans="1:87">
      <c r="A121" s="295">
        <v>32700</v>
      </c>
      <c r="B121" s="296" t="s">
        <v>475</v>
      </c>
      <c r="C121" s="299">
        <v>-4606479</v>
      </c>
      <c r="D121" s="297">
        <v>-1977781</v>
      </c>
      <c r="E121" s="297">
        <v>-297909</v>
      </c>
      <c r="F121" s="297">
        <v>-571976</v>
      </c>
      <c r="G121" s="297">
        <v>620299</v>
      </c>
      <c r="H121" s="297">
        <v>0</v>
      </c>
      <c r="I121" s="297">
        <v>-6833846</v>
      </c>
      <c r="J121" s="356">
        <v>43805513</v>
      </c>
      <c r="K121" s="357">
        <v>52106021</v>
      </c>
      <c r="L121" s="357">
        <v>37083035</v>
      </c>
      <c r="M121" s="357">
        <v>35475078</v>
      </c>
      <c r="N121" s="357">
        <v>54856602</v>
      </c>
      <c r="O121" s="356">
        <v>4321133</v>
      </c>
      <c r="P121" s="357">
        <v>1712329.97</v>
      </c>
      <c r="Q121" s="357">
        <v>2608803.0300000003</v>
      </c>
      <c r="R121" s="398">
        <v>6.6799999999999998E-2</v>
      </c>
      <c r="S121" s="399">
        <v>1.4169390999999999E-3</v>
      </c>
      <c r="T121" s="400">
        <v>43805513</v>
      </c>
      <c r="U121" s="400">
        <v>25633682.185628742</v>
      </c>
      <c r="V121" s="401">
        <v>1.7089044282744172</v>
      </c>
      <c r="W121" s="401">
        <v>7.7152503694909322E-2</v>
      </c>
      <c r="X121" s="397">
        <v>1645676</v>
      </c>
      <c r="Y121" s="297">
        <v>826333</v>
      </c>
      <c r="Z121" s="297">
        <v>234359</v>
      </c>
      <c r="AA121" s="297">
        <v>234359</v>
      </c>
      <c r="AB121" s="297">
        <v>234359</v>
      </c>
      <c r="AC121" s="297">
        <v>116266</v>
      </c>
      <c r="AD121" s="297">
        <v>0</v>
      </c>
      <c r="AE121" s="297">
        <v>1645676</v>
      </c>
      <c r="AF121" s="299">
        <v>837532</v>
      </c>
      <c r="AG121" s="299">
        <v>351400</v>
      </c>
      <c r="AH121" s="299">
        <v>351400</v>
      </c>
      <c r="AI121" s="299">
        <v>134732</v>
      </c>
      <c r="AJ121" s="299">
        <v>0</v>
      </c>
      <c r="AK121" s="299">
        <v>0</v>
      </c>
      <c r="AL121" s="299">
        <v>0</v>
      </c>
      <c r="AM121" s="297">
        <v>837532</v>
      </c>
      <c r="AN121" s="397">
        <v>3582914</v>
      </c>
      <c r="AO121" s="297">
        <v>888967</v>
      </c>
      <c r="AP121" s="297">
        <v>888967</v>
      </c>
      <c r="AQ121" s="297">
        <v>888967</v>
      </c>
      <c r="AR121" s="297">
        <v>458007</v>
      </c>
      <c r="AS121" s="297">
        <v>458007</v>
      </c>
      <c r="AT121" s="297">
        <v>0</v>
      </c>
      <c r="AU121" s="297">
        <v>3582914</v>
      </c>
      <c r="AV121" s="299">
        <v>10645692</v>
      </c>
      <c r="AW121" s="297">
        <v>5305749</v>
      </c>
      <c r="AX121" s="297">
        <v>2746959</v>
      </c>
      <c r="AY121" s="297">
        <v>1296492</v>
      </c>
      <c r="AZ121" s="297">
        <v>1296492</v>
      </c>
      <c r="BA121" s="297">
        <v>0</v>
      </c>
      <c r="BB121" s="297">
        <v>0</v>
      </c>
      <c r="BC121" s="297">
        <v>10645692</v>
      </c>
      <c r="BD121" s="397">
        <v>61584</v>
      </c>
      <c r="BE121" s="297">
        <v>25536</v>
      </c>
      <c r="BF121" s="297">
        <v>21214</v>
      </c>
      <c r="BG121" s="297">
        <v>14834</v>
      </c>
      <c r="BH121" s="297">
        <v>0</v>
      </c>
      <c r="BI121" s="297">
        <v>0</v>
      </c>
      <c r="BJ121" s="297">
        <v>0</v>
      </c>
      <c r="BK121" s="297">
        <v>61584</v>
      </c>
      <c r="BL121" s="299">
        <v>83992</v>
      </c>
      <c r="BM121" s="297">
        <v>20998</v>
      </c>
      <c r="BN121" s="297">
        <v>20998</v>
      </c>
      <c r="BO121" s="297">
        <v>20998</v>
      </c>
      <c r="BP121" s="297">
        <v>20998</v>
      </c>
      <c r="BQ121" s="297">
        <v>0</v>
      </c>
      <c r="BR121" s="297">
        <v>0</v>
      </c>
      <c r="BS121" s="297">
        <v>83992</v>
      </c>
      <c r="BT121" s="397">
        <v>258621</v>
      </c>
      <c r="BU121" s="297">
        <v>53149</v>
      </c>
      <c r="BV121" s="297">
        <v>53149</v>
      </c>
      <c r="BW121" s="297">
        <v>53149</v>
      </c>
      <c r="BX121" s="297">
        <v>53149</v>
      </c>
      <c r="BY121" s="297">
        <v>46027</v>
      </c>
      <c r="BZ121" s="297">
        <v>0</v>
      </c>
      <c r="CA121" s="297">
        <v>258621</v>
      </c>
      <c r="CB121" s="299">
        <v>815424.5057792099</v>
      </c>
      <c r="CC121" s="297">
        <v>722317</v>
      </c>
      <c r="CD121" s="297">
        <v>56112</v>
      </c>
      <c r="CE121" s="297">
        <v>36995</v>
      </c>
      <c r="CF121" s="297">
        <v>0</v>
      </c>
      <c r="CG121" s="297">
        <v>0</v>
      </c>
      <c r="CH121" s="297">
        <v>0</v>
      </c>
      <c r="CI121" s="297">
        <v>815424.5057792099</v>
      </c>
    </row>
    <row r="122" spans="1:87">
      <c r="A122" s="295">
        <v>32800</v>
      </c>
      <c r="B122" s="296" t="s">
        <v>476</v>
      </c>
      <c r="C122" s="299">
        <v>-5949178</v>
      </c>
      <c r="D122" s="297">
        <v>-2201936</v>
      </c>
      <c r="E122" s="297">
        <v>-689350</v>
      </c>
      <c r="F122" s="297">
        <v>-1501620</v>
      </c>
      <c r="G122" s="297">
        <v>28202</v>
      </c>
      <c r="H122" s="297">
        <v>0</v>
      </c>
      <c r="I122" s="297">
        <v>-10313882</v>
      </c>
      <c r="J122" s="356">
        <v>59358397</v>
      </c>
      <c r="K122" s="357">
        <v>70605950</v>
      </c>
      <c r="L122" s="357">
        <v>50249144</v>
      </c>
      <c r="M122" s="357">
        <v>48070290</v>
      </c>
      <c r="N122" s="357">
        <v>74333109</v>
      </c>
      <c r="O122" s="356">
        <v>5855325</v>
      </c>
      <c r="P122" s="357">
        <v>2315391.23</v>
      </c>
      <c r="Q122" s="357">
        <v>3539933.77</v>
      </c>
      <c r="R122" s="398">
        <v>6.6799999999999998E-2</v>
      </c>
      <c r="S122" s="399">
        <v>1.9200148000000001E-3</v>
      </c>
      <c r="T122" s="400">
        <v>59358397</v>
      </c>
      <c r="U122" s="400">
        <v>34661545.359281436</v>
      </c>
      <c r="V122" s="401">
        <v>1.7125144417170484</v>
      </c>
      <c r="W122" s="401">
        <v>7.7152503694909322E-2</v>
      </c>
      <c r="X122" s="397">
        <v>3315278</v>
      </c>
      <c r="Y122" s="297">
        <v>1591145</v>
      </c>
      <c r="Z122" s="297">
        <v>974234</v>
      </c>
      <c r="AA122" s="297">
        <v>504114</v>
      </c>
      <c r="AB122" s="297">
        <v>245785</v>
      </c>
      <c r="AC122" s="297">
        <v>0</v>
      </c>
      <c r="AD122" s="297">
        <v>0</v>
      </c>
      <c r="AE122" s="297">
        <v>3315278</v>
      </c>
      <c r="AF122" s="299">
        <v>3273930</v>
      </c>
      <c r="AG122" s="299">
        <v>654786</v>
      </c>
      <c r="AH122" s="299">
        <v>654786</v>
      </c>
      <c r="AI122" s="299">
        <v>654786</v>
      </c>
      <c r="AJ122" s="299">
        <v>654786</v>
      </c>
      <c r="AK122" s="299">
        <v>654786</v>
      </c>
      <c r="AL122" s="299">
        <v>0</v>
      </c>
      <c r="AM122" s="297">
        <v>3273930</v>
      </c>
      <c r="AN122" s="397">
        <v>4855006</v>
      </c>
      <c r="AO122" s="297">
        <v>1204589</v>
      </c>
      <c r="AP122" s="297">
        <v>1204589</v>
      </c>
      <c r="AQ122" s="297">
        <v>1204589</v>
      </c>
      <c r="AR122" s="297">
        <v>620619</v>
      </c>
      <c r="AS122" s="297">
        <v>620619</v>
      </c>
      <c r="AT122" s="297">
        <v>0</v>
      </c>
      <c r="AU122" s="297">
        <v>4855006</v>
      </c>
      <c r="AV122" s="299">
        <v>14425381</v>
      </c>
      <c r="AW122" s="297">
        <v>7189523</v>
      </c>
      <c r="AX122" s="297">
        <v>3722250</v>
      </c>
      <c r="AY122" s="297">
        <v>1756804</v>
      </c>
      <c r="AZ122" s="297">
        <v>1756804</v>
      </c>
      <c r="BA122" s="297">
        <v>0</v>
      </c>
      <c r="BB122" s="297">
        <v>0</v>
      </c>
      <c r="BC122" s="297">
        <v>14425381</v>
      </c>
      <c r="BD122" s="397">
        <v>83450</v>
      </c>
      <c r="BE122" s="297">
        <v>34603</v>
      </c>
      <c r="BF122" s="297">
        <v>28746</v>
      </c>
      <c r="BG122" s="297">
        <v>20101</v>
      </c>
      <c r="BH122" s="297">
        <v>0</v>
      </c>
      <c r="BI122" s="297">
        <v>0</v>
      </c>
      <c r="BJ122" s="297">
        <v>0</v>
      </c>
      <c r="BK122" s="297">
        <v>83450</v>
      </c>
      <c r="BL122" s="299">
        <v>113812</v>
      </c>
      <c r="BM122" s="297">
        <v>28453</v>
      </c>
      <c r="BN122" s="297">
        <v>28453</v>
      </c>
      <c r="BO122" s="297">
        <v>28453</v>
      </c>
      <c r="BP122" s="297">
        <v>28453</v>
      </c>
      <c r="BQ122" s="297">
        <v>0</v>
      </c>
      <c r="BR122" s="297">
        <v>0</v>
      </c>
      <c r="BS122" s="297">
        <v>113812</v>
      </c>
      <c r="BT122" s="397">
        <v>350443</v>
      </c>
      <c r="BU122" s="297">
        <v>72019</v>
      </c>
      <c r="BV122" s="297">
        <v>72019</v>
      </c>
      <c r="BW122" s="297">
        <v>72019</v>
      </c>
      <c r="BX122" s="297">
        <v>72019</v>
      </c>
      <c r="BY122" s="297">
        <v>62368</v>
      </c>
      <c r="BZ122" s="297">
        <v>0</v>
      </c>
      <c r="CA122" s="297">
        <v>350443</v>
      </c>
      <c r="CB122" s="299">
        <v>1104936.06914988</v>
      </c>
      <c r="CC122" s="297">
        <v>978772</v>
      </c>
      <c r="CD122" s="297">
        <v>76034</v>
      </c>
      <c r="CE122" s="297">
        <v>50130</v>
      </c>
      <c r="CF122" s="297">
        <v>0</v>
      </c>
      <c r="CG122" s="297">
        <v>0</v>
      </c>
      <c r="CH122" s="297">
        <v>0</v>
      </c>
      <c r="CI122" s="297">
        <v>1104936.06914988</v>
      </c>
    </row>
    <row r="123" spans="1:87">
      <c r="A123" s="295">
        <v>32900</v>
      </c>
      <c r="B123" s="296" t="s">
        <v>477</v>
      </c>
      <c r="C123" s="299">
        <v>-22515900</v>
      </c>
      <c r="D123" s="297">
        <v>-12390972</v>
      </c>
      <c r="E123" s="297">
        <v>-5683903</v>
      </c>
      <c r="F123" s="297">
        <v>-5376748</v>
      </c>
      <c r="G123" s="297">
        <v>-185204</v>
      </c>
      <c r="H123" s="297">
        <v>0</v>
      </c>
      <c r="I123" s="297">
        <v>-46152727</v>
      </c>
      <c r="J123" s="356">
        <v>161393072</v>
      </c>
      <c r="K123" s="357">
        <v>191974713</v>
      </c>
      <c r="L123" s="357">
        <v>136625383</v>
      </c>
      <c r="M123" s="357">
        <v>130701168</v>
      </c>
      <c r="N123" s="357">
        <v>202108705</v>
      </c>
      <c r="O123" s="356">
        <v>15920391</v>
      </c>
      <c r="P123" s="357">
        <v>6235956.2300000004</v>
      </c>
      <c r="Q123" s="357">
        <v>9684434.7699999996</v>
      </c>
      <c r="R123" s="398">
        <v>6.6799999999999998E-2</v>
      </c>
      <c r="S123" s="399">
        <v>5.2204423000000002E-3</v>
      </c>
      <c r="T123" s="400">
        <v>161393072</v>
      </c>
      <c r="U123" s="400">
        <v>93352638.173652709</v>
      </c>
      <c r="V123" s="401">
        <v>1.7288538937676281</v>
      </c>
      <c r="W123" s="401">
        <v>7.7152503694909322E-2</v>
      </c>
      <c r="X123" s="397">
        <v>1741028</v>
      </c>
      <c r="Y123" s="297">
        <v>1741028</v>
      </c>
      <c r="Z123" s="297">
        <v>0</v>
      </c>
      <c r="AA123" s="297">
        <v>0</v>
      </c>
      <c r="AB123" s="297">
        <v>0</v>
      </c>
      <c r="AC123" s="297">
        <v>0</v>
      </c>
      <c r="AD123" s="297">
        <v>0</v>
      </c>
      <c r="AE123" s="297">
        <v>1741028</v>
      </c>
      <c r="AF123" s="299">
        <v>19738299</v>
      </c>
      <c r="AG123" s="299">
        <v>5535431</v>
      </c>
      <c r="AH123" s="299">
        <v>5535431</v>
      </c>
      <c r="AI123" s="299">
        <v>4219258</v>
      </c>
      <c r="AJ123" s="299">
        <v>2405960</v>
      </c>
      <c r="AK123" s="299">
        <v>2042219</v>
      </c>
      <c r="AL123" s="299">
        <v>0</v>
      </c>
      <c r="AM123" s="297">
        <v>19738299</v>
      </c>
      <c r="AN123" s="397">
        <v>13200564</v>
      </c>
      <c r="AO123" s="297">
        <v>3275229</v>
      </c>
      <c r="AP123" s="297">
        <v>3275229</v>
      </c>
      <c r="AQ123" s="297">
        <v>3275229</v>
      </c>
      <c r="AR123" s="297">
        <v>1687438</v>
      </c>
      <c r="AS123" s="297">
        <v>1687438</v>
      </c>
      <c r="AT123" s="297">
        <v>0</v>
      </c>
      <c r="AU123" s="297">
        <v>13200564</v>
      </c>
      <c r="AV123" s="299">
        <v>39222024</v>
      </c>
      <c r="AW123" s="297">
        <v>19548021</v>
      </c>
      <c r="AX123" s="297">
        <v>10120647</v>
      </c>
      <c r="AY123" s="297">
        <v>4776678</v>
      </c>
      <c r="AZ123" s="297">
        <v>4776678</v>
      </c>
      <c r="BA123" s="297">
        <v>0</v>
      </c>
      <c r="BB123" s="297">
        <v>0</v>
      </c>
      <c r="BC123" s="297">
        <v>39222024</v>
      </c>
      <c r="BD123" s="397">
        <v>226897</v>
      </c>
      <c r="BE123" s="297">
        <v>94084</v>
      </c>
      <c r="BF123" s="297">
        <v>78159</v>
      </c>
      <c r="BG123" s="297">
        <v>54654</v>
      </c>
      <c r="BH123" s="297">
        <v>0</v>
      </c>
      <c r="BI123" s="297">
        <v>0</v>
      </c>
      <c r="BJ123" s="297">
        <v>0</v>
      </c>
      <c r="BK123" s="297">
        <v>226897</v>
      </c>
      <c r="BL123" s="299">
        <v>309456</v>
      </c>
      <c r="BM123" s="297">
        <v>77364</v>
      </c>
      <c r="BN123" s="297">
        <v>77364</v>
      </c>
      <c r="BO123" s="297">
        <v>77364</v>
      </c>
      <c r="BP123" s="297">
        <v>77364</v>
      </c>
      <c r="BQ123" s="297">
        <v>0</v>
      </c>
      <c r="BR123" s="297">
        <v>0</v>
      </c>
      <c r="BS123" s="297">
        <v>309456</v>
      </c>
      <c r="BT123" s="397">
        <v>952841</v>
      </c>
      <c r="BU123" s="297">
        <v>195816</v>
      </c>
      <c r="BV123" s="297">
        <v>195816</v>
      </c>
      <c r="BW123" s="297">
        <v>195816</v>
      </c>
      <c r="BX123" s="297">
        <v>195816</v>
      </c>
      <c r="BY123" s="297">
        <v>169577</v>
      </c>
      <c r="BZ123" s="297">
        <v>0</v>
      </c>
      <c r="CA123" s="297">
        <v>952841</v>
      </c>
      <c r="CB123" s="299">
        <v>3004276.3181751301</v>
      </c>
      <c r="CC123" s="297">
        <v>2661241</v>
      </c>
      <c r="CD123" s="297">
        <v>206734</v>
      </c>
      <c r="CE123" s="297">
        <v>136301</v>
      </c>
      <c r="CF123" s="297">
        <v>0</v>
      </c>
      <c r="CG123" s="297">
        <v>0</v>
      </c>
      <c r="CH123" s="297">
        <v>0</v>
      </c>
      <c r="CI123" s="297">
        <v>3004276.3181751301</v>
      </c>
    </row>
    <row r="124" spans="1:87">
      <c r="A124" s="295">
        <v>32901</v>
      </c>
      <c r="B124" s="296" t="s">
        <v>478</v>
      </c>
      <c r="C124" s="299">
        <v>-1025001</v>
      </c>
      <c r="D124" s="297">
        <v>-463988</v>
      </c>
      <c r="E124" s="297">
        <v>-328991</v>
      </c>
      <c r="F124" s="297">
        <v>-133981</v>
      </c>
      <c r="G124" s="297">
        <v>-50502</v>
      </c>
      <c r="H124" s="297">
        <v>0</v>
      </c>
      <c r="I124" s="297">
        <v>-2002463</v>
      </c>
      <c r="J124" s="356">
        <v>3579262</v>
      </c>
      <c r="K124" s="357">
        <v>4257480</v>
      </c>
      <c r="L124" s="357">
        <v>3029982</v>
      </c>
      <c r="M124" s="357">
        <v>2898599</v>
      </c>
      <c r="N124" s="357">
        <v>4482225</v>
      </c>
      <c r="O124" s="356">
        <v>353071</v>
      </c>
      <c r="P124" s="357">
        <v>107603.06</v>
      </c>
      <c r="Q124" s="357">
        <v>245467.94</v>
      </c>
      <c r="R124" s="398">
        <v>6.6799999999999998E-2</v>
      </c>
      <c r="S124" s="399">
        <v>1.157753E-4</v>
      </c>
      <c r="T124" s="400">
        <v>3579262</v>
      </c>
      <c r="U124" s="400">
        <v>1610824.251497006</v>
      </c>
      <c r="V124" s="401">
        <v>2.2220065265801918</v>
      </c>
      <c r="W124" s="401">
        <v>7.7152503694909322E-2</v>
      </c>
      <c r="X124" s="397">
        <v>94356</v>
      </c>
      <c r="Y124" s="297">
        <v>23589</v>
      </c>
      <c r="Z124" s="297">
        <v>23589</v>
      </c>
      <c r="AA124" s="297">
        <v>23589</v>
      </c>
      <c r="AB124" s="297">
        <v>23589</v>
      </c>
      <c r="AC124" s="297">
        <v>0</v>
      </c>
      <c r="AD124" s="297">
        <v>0</v>
      </c>
      <c r="AE124" s="297">
        <v>94356</v>
      </c>
      <c r="AF124" s="299">
        <v>1472408</v>
      </c>
      <c r="AG124" s="299">
        <v>633398</v>
      </c>
      <c r="AH124" s="299">
        <v>335540</v>
      </c>
      <c r="AI124" s="299">
        <v>320098</v>
      </c>
      <c r="AJ124" s="299">
        <v>91686</v>
      </c>
      <c r="AK124" s="299">
        <v>91686</v>
      </c>
      <c r="AL124" s="299">
        <v>0</v>
      </c>
      <c r="AM124" s="297">
        <v>1472408</v>
      </c>
      <c r="AN124" s="397">
        <v>292753</v>
      </c>
      <c r="AO124" s="297">
        <v>72636</v>
      </c>
      <c r="AP124" s="297">
        <v>72636</v>
      </c>
      <c r="AQ124" s="297">
        <v>72636</v>
      </c>
      <c r="AR124" s="297">
        <v>37423</v>
      </c>
      <c r="AS124" s="297">
        <v>37423</v>
      </c>
      <c r="AT124" s="297">
        <v>0</v>
      </c>
      <c r="AU124" s="297">
        <v>292753</v>
      </c>
      <c r="AV124" s="299">
        <v>869838</v>
      </c>
      <c r="AW124" s="297">
        <v>433522</v>
      </c>
      <c r="AX124" s="297">
        <v>224449</v>
      </c>
      <c r="AY124" s="297">
        <v>105934</v>
      </c>
      <c r="AZ124" s="297">
        <v>105934</v>
      </c>
      <c r="BA124" s="297">
        <v>0</v>
      </c>
      <c r="BB124" s="297">
        <v>0</v>
      </c>
      <c r="BC124" s="297">
        <v>869838</v>
      </c>
      <c r="BD124" s="397">
        <v>5032</v>
      </c>
      <c r="BE124" s="297">
        <v>2087</v>
      </c>
      <c r="BF124" s="297">
        <v>1733</v>
      </c>
      <c r="BG124" s="297">
        <v>1212</v>
      </c>
      <c r="BH124" s="297">
        <v>0</v>
      </c>
      <c r="BI124" s="297">
        <v>0</v>
      </c>
      <c r="BJ124" s="297">
        <v>0</v>
      </c>
      <c r="BK124" s="297">
        <v>5032</v>
      </c>
      <c r="BL124" s="299">
        <v>6864</v>
      </c>
      <c r="BM124" s="297">
        <v>1716</v>
      </c>
      <c r="BN124" s="297">
        <v>1716</v>
      </c>
      <c r="BO124" s="297">
        <v>1716</v>
      </c>
      <c r="BP124" s="297">
        <v>1716</v>
      </c>
      <c r="BQ124" s="297">
        <v>0</v>
      </c>
      <c r="BR124" s="297">
        <v>0</v>
      </c>
      <c r="BS124" s="297">
        <v>6864</v>
      </c>
      <c r="BT124" s="397">
        <v>21131</v>
      </c>
      <c r="BU124" s="297">
        <v>4343</v>
      </c>
      <c r="BV124" s="297">
        <v>4343</v>
      </c>
      <c r="BW124" s="297">
        <v>4343</v>
      </c>
      <c r="BX124" s="297">
        <v>4343</v>
      </c>
      <c r="BY124" s="297">
        <v>3761</v>
      </c>
      <c r="BZ124" s="297">
        <v>0</v>
      </c>
      <c r="CA124" s="297">
        <v>21131</v>
      </c>
      <c r="CB124" s="299">
        <v>66626.728547430001</v>
      </c>
      <c r="CC124" s="297">
        <v>59019</v>
      </c>
      <c r="CD124" s="297">
        <v>4585</v>
      </c>
      <c r="CE124" s="297">
        <v>3023</v>
      </c>
      <c r="CF124" s="297">
        <v>0</v>
      </c>
      <c r="CG124" s="297">
        <v>0</v>
      </c>
      <c r="CH124" s="297">
        <v>0</v>
      </c>
      <c r="CI124" s="297">
        <v>66626.728547430001</v>
      </c>
    </row>
    <row r="125" spans="1:87">
      <c r="A125" s="295">
        <v>32904</v>
      </c>
      <c r="B125" s="296" t="s">
        <v>830</v>
      </c>
      <c r="C125" s="299">
        <v>99440</v>
      </c>
      <c r="D125" s="297">
        <v>170121</v>
      </c>
      <c r="E125" s="297">
        <v>202233</v>
      </c>
      <c r="F125" s="297">
        <v>193261</v>
      </c>
      <c r="G125" s="297">
        <v>38123</v>
      </c>
      <c r="H125" s="297">
        <v>0</v>
      </c>
      <c r="I125" s="297">
        <v>703178</v>
      </c>
      <c r="J125" s="356">
        <v>961361</v>
      </c>
      <c r="K125" s="357">
        <v>1143524</v>
      </c>
      <c r="L125" s="357">
        <v>813828</v>
      </c>
      <c r="M125" s="357">
        <v>778540</v>
      </c>
      <c r="N125" s="357">
        <v>1203889</v>
      </c>
      <c r="O125" s="356">
        <v>94832</v>
      </c>
      <c r="P125" s="357">
        <v>36958.660000000003</v>
      </c>
      <c r="Q125" s="357">
        <v>57873.34</v>
      </c>
      <c r="R125" s="398">
        <v>6.6799999999999998E-2</v>
      </c>
      <c r="S125" s="399">
        <v>3.1096300000000002E-5</v>
      </c>
      <c r="T125" s="400">
        <v>961361</v>
      </c>
      <c r="U125" s="400">
        <v>553273.3532934133</v>
      </c>
      <c r="V125" s="401">
        <v>1.7375877480406483</v>
      </c>
      <c r="W125" s="401">
        <v>7.7152503694909322E-2</v>
      </c>
      <c r="X125" s="397">
        <v>870889</v>
      </c>
      <c r="Y125" s="297">
        <v>210957</v>
      </c>
      <c r="Z125" s="297">
        <v>210957</v>
      </c>
      <c r="AA125" s="297">
        <v>210957</v>
      </c>
      <c r="AB125" s="297">
        <v>210957</v>
      </c>
      <c r="AC125" s="297">
        <v>27061</v>
      </c>
      <c r="AD125" s="297">
        <v>0</v>
      </c>
      <c r="AE125" s="297">
        <v>870889</v>
      </c>
      <c r="AF125" s="299">
        <v>0</v>
      </c>
      <c r="AG125" s="299">
        <v>0</v>
      </c>
      <c r="AH125" s="299">
        <v>0</v>
      </c>
      <c r="AI125" s="299">
        <v>0</v>
      </c>
      <c r="AJ125" s="299">
        <v>0</v>
      </c>
      <c r="AK125" s="299">
        <v>0</v>
      </c>
      <c r="AL125" s="299">
        <v>0</v>
      </c>
      <c r="AM125" s="297">
        <v>0</v>
      </c>
      <c r="AN125" s="397">
        <v>78631</v>
      </c>
      <c r="AO125" s="297">
        <v>19509</v>
      </c>
      <c r="AP125" s="297">
        <v>19509</v>
      </c>
      <c r="AQ125" s="297">
        <v>19509</v>
      </c>
      <c r="AR125" s="297">
        <v>10051</v>
      </c>
      <c r="AS125" s="297">
        <v>10051</v>
      </c>
      <c r="AT125" s="297">
        <v>0</v>
      </c>
      <c r="AU125" s="297">
        <v>78631</v>
      </c>
      <c r="AV125" s="299">
        <v>233632</v>
      </c>
      <c r="AW125" s="297">
        <v>116441</v>
      </c>
      <c r="AX125" s="297">
        <v>60285</v>
      </c>
      <c r="AY125" s="297">
        <v>28453</v>
      </c>
      <c r="AZ125" s="297">
        <v>28453</v>
      </c>
      <c r="BA125" s="297">
        <v>0</v>
      </c>
      <c r="BB125" s="297">
        <v>0</v>
      </c>
      <c r="BC125" s="297">
        <v>233632</v>
      </c>
      <c r="BD125" s="397">
        <v>1352</v>
      </c>
      <c r="BE125" s="297">
        <v>560</v>
      </c>
      <c r="BF125" s="297">
        <v>466</v>
      </c>
      <c r="BG125" s="297">
        <v>326</v>
      </c>
      <c r="BH125" s="297">
        <v>0</v>
      </c>
      <c r="BI125" s="297">
        <v>0</v>
      </c>
      <c r="BJ125" s="297">
        <v>0</v>
      </c>
      <c r="BK125" s="297">
        <v>1352</v>
      </c>
      <c r="BL125" s="299">
        <v>1844</v>
      </c>
      <c r="BM125" s="297">
        <v>461</v>
      </c>
      <c r="BN125" s="297">
        <v>461</v>
      </c>
      <c r="BO125" s="297">
        <v>461</v>
      </c>
      <c r="BP125" s="297">
        <v>461</v>
      </c>
      <c r="BQ125" s="297">
        <v>0</v>
      </c>
      <c r="BR125" s="297">
        <v>0</v>
      </c>
      <c r="BS125" s="297">
        <v>1844</v>
      </c>
      <c r="BT125" s="397">
        <v>5676</v>
      </c>
      <c r="BU125" s="297">
        <v>1166</v>
      </c>
      <c r="BV125" s="297">
        <v>1166</v>
      </c>
      <c r="BW125" s="297">
        <v>1166</v>
      </c>
      <c r="BX125" s="297">
        <v>1166</v>
      </c>
      <c r="BY125" s="297">
        <v>1010</v>
      </c>
      <c r="BZ125" s="297">
        <v>0</v>
      </c>
      <c r="CA125" s="297">
        <v>5676</v>
      </c>
      <c r="CB125" s="299">
        <v>17895.395122530001</v>
      </c>
      <c r="CC125" s="297">
        <v>15852</v>
      </c>
      <c r="CD125" s="297">
        <v>1231</v>
      </c>
      <c r="CE125" s="297">
        <v>812</v>
      </c>
      <c r="CF125" s="297">
        <v>0</v>
      </c>
      <c r="CG125" s="297">
        <v>0</v>
      </c>
      <c r="CH125" s="297">
        <v>0</v>
      </c>
      <c r="CI125" s="297">
        <v>17895.395122530001</v>
      </c>
    </row>
    <row r="126" spans="1:87">
      <c r="A126" s="295">
        <v>32905</v>
      </c>
      <c r="B126" s="296" t="s">
        <v>479</v>
      </c>
      <c r="C126" s="299">
        <v>-3210638</v>
      </c>
      <c r="D126" s="297">
        <v>-1210651</v>
      </c>
      <c r="E126" s="297">
        <v>-527733</v>
      </c>
      <c r="F126" s="297">
        <v>-333879</v>
      </c>
      <c r="G126" s="297">
        <v>346327</v>
      </c>
      <c r="H126" s="297">
        <v>0</v>
      </c>
      <c r="I126" s="297">
        <v>-4936574</v>
      </c>
      <c r="J126" s="356">
        <v>23295373</v>
      </c>
      <c r="K126" s="357">
        <v>27709507</v>
      </c>
      <c r="L126" s="357">
        <v>19720420</v>
      </c>
      <c r="M126" s="357">
        <v>18865323</v>
      </c>
      <c r="N126" s="357">
        <v>29172241</v>
      </c>
      <c r="O126" s="356">
        <v>2297939</v>
      </c>
      <c r="P126" s="357">
        <v>959430.13</v>
      </c>
      <c r="Q126" s="357">
        <v>1338508.8700000001</v>
      </c>
      <c r="R126" s="398">
        <v>6.6799999999999998E-2</v>
      </c>
      <c r="S126" s="399">
        <v>7.5351529999999995E-4</v>
      </c>
      <c r="T126" s="400">
        <v>23295373</v>
      </c>
      <c r="U126" s="400">
        <v>14362726.497005988</v>
      </c>
      <c r="V126" s="401">
        <v>1.6219325073728923</v>
      </c>
      <c r="W126" s="401">
        <v>7.7152503694909322E-2</v>
      </c>
      <c r="X126" s="397">
        <v>648379</v>
      </c>
      <c r="Y126" s="297">
        <v>190123</v>
      </c>
      <c r="Z126" s="297">
        <v>190123</v>
      </c>
      <c r="AA126" s="297">
        <v>94923</v>
      </c>
      <c r="AB126" s="297">
        <v>94923</v>
      </c>
      <c r="AC126" s="297">
        <v>78287</v>
      </c>
      <c r="AD126" s="297">
        <v>0</v>
      </c>
      <c r="AE126" s="297">
        <v>648379</v>
      </c>
      <c r="AF126" s="299">
        <v>1521012</v>
      </c>
      <c r="AG126" s="299">
        <v>698512</v>
      </c>
      <c r="AH126" s="299">
        <v>411250</v>
      </c>
      <c r="AI126" s="299">
        <v>411250</v>
      </c>
      <c r="AJ126" s="299">
        <v>0</v>
      </c>
      <c r="AK126" s="299">
        <v>0</v>
      </c>
      <c r="AL126" s="299">
        <v>0</v>
      </c>
      <c r="AM126" s="297">
        <v>1521012</v>
      </c>
      <c r="AN126" s="397">
        <v>1905361</v>
      </c>
      <c r="AO126" s="297">
        <v>472744</v>
      </c>
      <c r="AP126" s="297">
        <v>472744</v>
      </c>
      <c r="AQ126" s="297">
        <v>472744</v>
      </c>
      <c r="AR126" s="297">
        <v>243564</v>
      </c>
      <c r="AS126" s="297">
        <v>243564</v>
      </c>
      <c r="AT126" s="297">
        <v>0</v>
      </c>
      <c r="AU126" s="297">
        <v>1905361</v>
      </c>
      <c r="AV126" s="299">
        <v>5661282</v>
      </c>
      <c r="AW126" s="297">
        <v>2821549</v>
      </c>
      <c r="AX126" s="297">
        <v>1460808</v>
      </c>
      <c r="AY126" s="297">
        <v>689463</v>
      </c>
      <c r="AZ126" s="297">
        <v>689463</v>
      </c>
      <c r="BA126" s="297">
        <v>0</v>
      </c>
      <c r="BB126" s="297">
        <v>0</v>
      </c>
      <c r="BC126" s="297">
        <v>5661282</v>
      </c>
      <c r="BD126" s="397">
        <v>32750</v>
      </c>
      <c r="BE126" s="297">
        <v>13580</v>
      </c>
      <c r="BF126" s="297">
        <v>11281</v>
      </c>
      <c r="BG126" s="297">
        <v>7889</v>
      </c>
      <c r="BH126" s="297">
        <v>0</v>
      </c>
      <c r="BI126" s="297">
        <v>0</v>
      </c>
      <c r="BJ126" s="297">
        <v>0</v>
      </c>
      <c r="BK126" s="297">
        <v>32750</v>
      </c>
      <c r="BL126" s="299">
        <v>44668</v>
      </c>
      <c r="BM126" s="297">
        <v>11167</v>
      </c>
      <c r="BN126" s="297">
        <v>11167</v>
      </c>
      <c r="BO126" s="297">
        <v>11167</v>
      </c>
      <c r="BP126" s="297">
        <v>11167</v>
      </c>
      <c r="BQ126" s="297">
        <v>0</v>
      </c>
      <c r="BR126" s="297">
        <v>0</v>
      </c>
      <c r="BS126" s="297">
        <v>44668</v>
      </c>
      <c r="BT126" s="397">
        <v>137533</v>
      </c>
      <c r="BU126" s="297">
        <v>28264</v>
      </c>
      <c r="BV126" s="297">
        <v>28264</v>
      </c>
      <c r="BW126" s="297">
        <v>28264</v>
      </c>
      <c r="BX126" s="297">
        <v>28264</v>
      </c>
      <c r="BY126" s="297">
        <v>24477</v>
      </c>
      <c r="BZ126" s="297">
        <v>0</v>
      </c>
      <c r="CA126" s="297">
        <v>137533</v>
      </c>
      <c r="CB126" s="299">
        <v>433635.32074142998</v>
      </c>
      <c r="CC126" s="297">
        <v>384122</v>
      </c>
      <c r="CD126" s="297">
        <v>29840</v>
      </c>
      <c r="CE126" s="297">
        <v>19674</v>
      </c>
      <c r="CF126" s="297">
        <v>0</v>
      </c>
      <c r="CG126" s="297">
        <v>0</v>
      </c>
      <c r="CH126" s="297">
        <v>0</v>
      </c>
      <c r="CI126" s="297">
        <v>433635.32074142998</v>
      </c>
    </row>
    <row r="127" spans="1:87">
      <c r="A127" s="295">
        <v>32910</v>
      </c>
      <c r="B127" s="296" t="s">
        <v>480</v>
      </c>
      <c r="C127" s="299">
        <v>-3962907</v>
      </c>
      <c r="D127" s="297">
        <v>-2142472</v>
      </c>
      <c r="E127" s="297">
        <v>-855116</v>
      </c>
      <c r="F127" s="297">
        <v>-1301311</v>
      </c>
      <c r="G127" s="297">
        <v>131930</v>
      </c>
      <c r="H127" s="297">
        <v>0</v>
      </c>
      <c r="I127" s="297">
        <v>-8129876</v>
      </c>
      <c r="J127" s="356">
        <v>30190589</v>
      </c>
      <c r="K127" s="357">
        <v>35911266</v>
      </c>
      <c r="L127" s="357">
        <v>25557483</v>
      </c>
      <c r="M127" s="357">
        <v>24449285</v>
      </c>
      <c r="N127" s="357">
        <v>37806956</v>
      </c>
      <c r="O127" s="356">
        <v>2978108</v>
      </c>
      <c r="P127" s="357">
        <v>1159768.6100000001</v>
      </c>
      <c r="Q127" s="357">
        <v>1818339.39</v>
      </c>
      <c r="R127" s="398">
        <v>6.6799999999999998E-2</v>
      </c>
      <c r="S127" s="399">
        <v>9.7654890000000002E-4</v>
      </c>
      <c r="T127" s="400">
        <v>30190589</v>
      </c>
      <c r="U127" s="400">
        <v>17361805.538922157</v>
      </c>
      <c r="V127" s="401">
        <v>1.7389083717311506</v>
      </c>
      <c r="W127" s="401">
        <v>7.7152503694909322E-2</v>
      </c>
      <c r="X127" s="397">
        <v>892596</v>
      </c>
      <c r="Y127" s="297">
        <v>563692</v>
      </c>
      <c r="Z127" s="297">
        <v>164452</v>
      </c>
      <c r="AA127" s="297">
        <v>164452</v>
      </c>
      <c r="AB127" s="297">
        <v>0</v>
      </c>
      <c r="AC127" s="297">
        <v>0</v>
      </c>
      <c r="AD127" s="297">
        <v>0</v>
      </c>
      <c r="AE127" s="297">
        <v>892596</v>
      </c>
      <c r="AF127" s="299">
        <v>3755642</v>
      </c>
      <c r="AG127" s="299">
        <v>1024509</v>
      </c>
      <c r="AH127" s="299">
        <v>1024509</v>
      </c>
      <c r="AI127" s="299">
        <v>745588</v>
      </c>
      <c r="AJ127" s="299">
        <v>745588</v>
      </c>
      <c r="AK127" s="299">
        <v>215448</v>
      </c>
      <c r="AL127" s="299">
        <v>0</v>
      </c>
      <c r="AM127" s="297">
        <v>3755642</v>
      </c>
      <c r="AN127" s="397">
        <v>2469330</v>
      </c>
      <c r="AO127" s="297">
        <v>612672</v>
      </c>
      <c r="AP127" s="297">
        <v>612672</v>
      </c>
      <c r="AQ127" s="297">
        <v>612672</v>
      </c>
      <c r="AR127" s="297">
        <v>315656</v>
      </c>
      <c r="AS127" s="297">
        <v>315656</v>
      </c>
      <c r="AT127" s="297">
        <v>0</v>
      </c>
      <c r="AU127" s="297">
        <v>2469330</v>
      </c>
      <c r="AV127" s="299">
        <v>7336969</v>
      </c>
      <c r="AW127" s="297">
        <v>3656701</v>
      </c>
      <c r="AX127" s="297">
        <v>1893193</v>
      </c>
      <c r="AY127" s="297">
        <v>893537</v>
      </c>
      <c r="AZ127" s="297">
        <v>893537</v>
      </c>
      <c r="BA127" s="297">
        <v>0</v>
      </c>
      <c r="BB127" s="297">
        <v>0</v>
      </c>
      <c r="BC127" s="297">
        <v>7336969</v>
      </c>
      <c r="BD127" s="397">
        <v>42445</v>
      </c>
      <c r="BE127" s="297">
        <v>17600</v>
      </c>
      <c r="BF127" s="297">
        <v>14621</v>
      </c>
      <c r="BG127" s="297">
        <v>10224</v>
      </c>
      <c r="BH127" s="297">
        <v>0</v>
      </c>
      <c r="BI127" s="297">
        <v>0</v>
      </c>
      <c r="BJ127" s="297">
        <v>0</v>
      </c>
      <c r="BK127" s="297">
        <v>42445</v>
      </c>
      <c r="BL127" s="299">
        <v>57888</v>
      </c>
      <c r="BM127" s="297">
        <v>14472</v>
      </c>
      <c r="BN127" s="297">
        <v>14472</v>
      </c>
      <c r="BO127" s="297">
        <v>14472</v>
      </c>
      <c r="BP127" s="297">
        <v>14472</v>
      </c>
      <c r="BQ127" s="297">
        <v>0</v>
      </c>
      <c r="BR127" s="297">
        <v>0</v>
      </c>
      <c r="BS127" s="297">
        <v>57888</v>
      </c>
      <c r="BT127" s="397">
        <v>178241</v>
      </c>
      <c r="BU127" s="297">
        <v>36630</v>
      </c>
      <c r="BV127" s="297">
        <v>36630</v>
      </c>
      <c r="BW127" s="297">
        <v>36630</v>
      </c>
      <c r="BX127" s="297">
        <v>36630</v>
      </c>
      <c r="BY127" s="297">
        <v>31721</v>
      </c>
      <c r="BZ127" s="297">
        <v>0</v>
      </c>
      <c r="CA127" s="297">
        <v>178241</v>
      </c>
      <c r="CB127" s="299">
        <v>561987.38827359001</v>
      </c>
      <c r="CC127" s="297">
        <v>497818</v>
      </c>
      <c r="CD127" s="297">
        <v>38672</v>
      </c>
      <c r="CE127" s="297">
        <v>25497</v>
      </c>
      <c r="CF127" s="297">
        <v>0</v>
      </c>
      <c r="CG127" s="297">
        <v>0</v>
      </c>
      <c r="CH127" s="297">
        <v>0</v>
      </c>
      <c r="CI127" s="297">
        <v>561987.38827359001</v>
      </c>
    </row>
    <row r="128" spans="1:87">
      <c r="A128" s="295">
        <v>32915</v>
      </c>
      <c r="B128" s="296" t="s">
        <v>833</v>
      </c>
      <c r="C128" s="299">
        <v>168037</v>
      </c>
      <c r="D128" s="297">
        <v>301212</v>
      </c>
      <c r="E128" s="297">
        <v>361716</v>
      </c>
      <c r="F128" s="297">
        <v>344812</v>
      </c>
      <c r="G128" s="297">
        <v>398996</v>
      </c>
      <c r="H128" s="297">
        <v>0</v>
      </c>
      <c r="I128" s="297">
        <v>1574773</v>
      </c>
      <c r="J128" s="356">
        <v>1811360</v>
      </c>
      <c r="K128" s="357">
        <v>2154586</v>
      </c>
      <c r="L128" s="357">
        <v>1533385</v>
      </c>
      <c r="M128" s="357">
        <v>1466896</v>
      </c>
      <c r="N128" s="357">
        <v>2268323</v>
      </c>
      <c r="O128" s="356">
        <v>178679</v>
      </c>
      <c r="P128" s="357">
        <v>67750.97</v>
      </c>
      <c r="Q128" s="357">
        <v>110928.03</v>
      </c>
      <c r="R128" s="398">
        <v>6.6799999999999998E-2</v>
      </c>
      <c r="S128" s="399">
        <v>5.8590500000000001E-5</v>
      </c>
      <c r="T128" s="400">
        <v>1811360</v>
      </c>
      <c r="U128" s="400">
        <v>1014236.0778443114</v>
      </c>
      <c r="V128" s="401">
        <v>1.7859352862401823</v>
      </c>
      <c r="W128" s="401">
        <v>7.7152503694909322E-2</v>
      </c>
      <c r="X128" s="397">
        <v>1890770</v>
      </c>
      <c r="Y128" s="297">
        <v>378154</v>
      </c>
      <c r="Z128" s="297">
        <v>378154</v>
      </c>
      <c r="AA128" s="297">
        <v>378154</v>
      </c>
      <c r="AB128" s="297">
        <v>378154</v>
      </c>
      <c r="AC128" s="297">
        <v>378154</v>
      </c>
      <c r="AD128" s="297">
        <v>0</v>
      </c>
      <c r="AE128" s="297">
        <v>1890770</v>
      </c>
      <c r="AF128" s="299">
        <v>0</v>
      </c>
      <c r="AG128" s="299">
        <v>0</v>
      </c>
      <c r="AH128" s="299">
        <v>0</v>
      </c>
      <c r="AI128" s="299">
        <v>0</v>
      </c>
      <c r="AJ128" s="299">
        <v>0</v>
      </c>
      <c r="AK128" s="299">
        <v>0</v>
      </c>
      <c r="AL128" s="299">
        <v>0</v>
      </c>
      <c r="AM128" s="297">
        <v>0</v>
      </c>
      <c r="AN128" s="397">
        <v>148154</v>
      </c>
      <c r="AO128" s="297">
        <v>36759</v>
      </c>
      <c r="AP128" s="297">
        <v>36759</v>
      </c>
      <c r="AQ128" s="297">
        <v>36759</v>
      </c>
      <c r="AR128" s="297">
        <v>18939</v>
      </c>
      <c r="AS128" s="297">
        <v>18939</v>
      </c>
      <c r="AT128" s="297">
        <v>0</v>
      </c>
      <c r="AU128" s="297">
        <v>148154</v>
      </c>
      <c r="AV128" s="299">
        <v>440200</v>
      </c>
      <c r="AW128" s="297">
        <v>219393</v>
      </c>
      <c r="AX128" s="297">
        <v>113587</v>
      </c>
      <c r="AY128" s="297">
        <v>53610</v>
      </c>
      <c r="AZ128" s="297">
        <v>53610</v>
      </c>
      <c r="BA128" s="297">
        <v>0</v>
      </c>
      <c r="BB128" s="297">
        <v>0</v>
      </c>
      <c r="BC128" s="297">
        <v>440200</v>
      </c>
      <c r="BD128" s="397">
        <v>2546</v>
      </c>
      <c r="BE128" s="297">
        <v>1056</v>
      </c>
      <c r="BF128" s="297">
        <v>877</v>
      </c>
      <c r="BG128" s="297">
        <v>613</v>
      </c>
      <c r="BH128" s="297">
        <v>0</v>
      </c>
      <c r="BI128" s="297">
        <v>0</v>
      </c>
      <c r="BJ128" s="297">
        <v>0</v>
      </c>
      <c r="BK128" s="297">
        <v>2546</v>
      </c>
      <c r="BL128" s="299">
        <v>3472</v>
      </c>
      <c r="BM128" s="297">
        <v>868</v>
      </c>
      <c r="BN128" s="297">
        <v>868</v>
      </c>
      <c r="BO128" s="297">
        <v>868</v>
      </c>
      <c r="BP128" s="297">
        <v>868</v>
      </c>
      <c r="BQ128" s="297">
        <v>0</v>
      </c>
      <c r="BR128" s="297">
        <v>0</v>
      </c>
      <c r="BS128" s="297">
        <v>3472</v>
      </c>
      <c r="BT128" s="397">
        <v>10694</v>
      </c>
      <c r="BU128" s="297">
        <v>2198</v>
      </c>
      <c r="BV128" s="297">
        <v>2198</v>
      </c>
      <c r="BW128" s="297">
        <v>2198</v>
      </c>
      <c r="BX128" s="297">
        <v>2198</v>
      </c>
      <c r="BY128" s="297">
        <v>1903</v>
      </c>
      <c r="BZ128" s="297">
        <v>0</v>
      </c>
      <c r="CA128" s="297">
        <v>10694</v>
      </c>
      <c r="CB128" s="299">
        <v>33717.842570549998</v>
      </c>
      <c r="CC128" s="297">
        <v>29868</v>
      </c>
      <c r="CD128" s="297">
        <v>2320</v>
      </c>
      <c r="CE128" s="297">
        <v>1530</v>
      </c>
      <c r="CF128" s="297">
        <v>0</v>
      </c>
      <c r="CG128" s="297">
        <v>0</v>
      </c>
      <c r="CH128" s="297">
        <v>0</v>
      </c>
      <c r="CI128" s="297">
        <v>33717.842570549998</v>
      </c>
    </row>
    <row r="129" spans="1:87">
      <c r="A129" s="295">
        <v>32920</v>
      </c>
      <c r="B129" s="296" t="s">
        <v>481</v>
      </c>
      <c r="C129" s="299">
        <v>-3072619</v>
      </c>
      <c r="D129" s="297">
        <v>-1567916</v>
      </c>
      <c r="E129" s="297">
        <v>-703266</v>
      </c>
      <c r="F129" s="297">
        <v>-772065</v>
      </c>
      <c r="G129" s="297">
        <v>-63622</v>
      </c>
      <c r="H129" s="297">
        <v>0</v>
      </c>
      <c r="I129" s="297">
        <v>-6179488</v>
      </c>
      <c r="J129" s="356">
        <v>26692084</v>
      </c>
      <c r="K129" s="357">
        <v>31749846</v>
      </c>
      <c r="L129" s="357">
        <v>22595866</v>
      </c>
      <c r="M129" s="357">
        <v>21616087</v>
      </c>
      <c r="N129" s="357">
        <v>33425862</v>
      </c>
      <c r="O129" s="356">
        <v>2633003</v>
      </c>
      <c r="P129" s="357">
        <v>990321.54</v>
      </c>
      <c r="Q129" s="357">
        <v>1642681.46</v>
      </c>
      <c r="R129" s="398">
        <v>6.6799999999999998E-2</v>
      </c>
      <c r="S129" s="399">
        <v>8.6338579999999999E-4</v>
      </c>
      <c r="T129" s="400">
        <v>26692084</v>
      </c>
      <c r="U129" s="400">
        <v>14825172.754491018</v>
      </c>
      <c r="V129" s="401">
        <v>1.8004568609100433</v>
      </c>
      <c r="W129" s="401">
        <v>7.7152503694909322E-2</v>
      </c>
      <c r="X129" s="397">
        <v>871632</v>
      </c>
      <c r="Y129" s="297">
        <v>574687</v>
      </c>
      <c r="Z129" s="297">
        <v>116933</v>
      </c>
      <c r="AA129" s="297">
        <v>90006</v>
      </c>
      <c r="AB129" s="297">
        <v>90006</v>
      </c>
      <c r="AC129" s="297">
        <v>0</v>
      </c>
      <c r="AD129" s="297">
        <v>0</v>
      </c>
      <c r="AE129" s="297">
        <v>871632</v>
      </c>
      <c r="AF129" s="299">
        <v>2394615</v>
      </c>
      <c r="AG129" s="299">
        <v>551041</v>
      </c>
      <c r="AH129" s="299">
        <v>551041</v>
      </c>
      <c r="AI129" s="299">
        <v>551041</v>
      </c>
      <c r="AJ129" s="299">
        <v>370746</v>
      </c>
      <c r="AK129" s="299">
        <v>370746</v>
      </c>
      <c r="AL129" s="299">
        <v>0</v>
      </c>
      <c r="AM129" s="297">
        <v>2394615</v>
      </c>
      <c r="AN129" s="397">
        <v>2183183</v>
      </c>
      <c r="AO129" s="297">
        <v>541676</v>
      </c>
      <c r="AP129" s="297">
        <v>541676</v>
      </c>
      <c r="AQ129" s="297">
        <v>541676</v>
      </c>
      <c r="AR129" s="297">
        <v>279078</v>
      </c>
      <c r="AS129" s="297">
        <v>279078</v>
      </c>
      <c r="AT129" s="297">
        <v>0</v>
      </c>
      <c r="AU129" s="297">
        <v>2183183</v>
      </c>
      <c r="AV129" s="299">
        <v>6486757</v>
      </c>
      <c r="AW129" s="297">
        <v>3232960</v>
      </c>
      <c r="AX129" s="297">
        <v>1673809</v>
      </c>
      <c r="AY129" s="297">
        <v>789994</v>
      </c>
      <c r="AZ129" s="297">
        <v>789994</v>
      </c>
      <c r="BA129" s="297">
        <v>0</v>
      </c>
      <c r="BB129" s="297">
        <v>0</v>
      </c>
      <c r="BC129" s="297">
        <v>6486757</v>
      </c>
      <c r="BD129" s="397">
        <v>37525</v>
      </c>
      <c r="BE129" s="297">
        <v>15560</v>
      </c>
      <c r="BF129" s="297">
        <v>12926</v>
      </c>
      <c r="BG129" s="297">
        <v>9039</v>
      </c>
      <c r="BH129" s="297">
        <v>0</v>
      </c>
      <c r="BI129" s="297">
        <v>0</v>
      </c>
      <c r="BJ129" s="297">
        <v>0</v>
      </c>
      <c r="BK129" s="297">
        <v>37525</v>
      </c>
      <c r="BL129" s="299">
        <v>51180</v>
      </c>
      <c r="BM129" s="297">
        <v>12795</v>
      </c>
      <c r="BN129" s="297">
        <v>12795</v>
      </c>
      <c r="BO129" s="297">
        <v>12795</v>
      </c>
      <c r="BP129" s="297">
        <v>12795</v>
      </c>
      <c r="BQ129" s="297">
        <v>0</v>
      </c>
      <c r="BR129" s="297">
        <v>0</v>
      </c>
      <c r="BS129" s="297">
        <v>51180</v>
      </c>
      <c r="BT129" s="397">
        <v>157586</v>
      </c>
      <c r="BU129" s="297">
        <v>32385</v>
      </c>
      <c r="BV129" s="297">
        <v>32385</v>
      </c>
      <c r="BW129" s="297">
        <v>32385</v>
      </c>
      <c r="BX129" s="297">
        <v>32385</v>
      </c>
      <c r="BY129" s="297">
        <v>28046</v>
      </c>
      <c r="BZ129" s="297">
        <v>0</v>
      </c>
      <c r="CA129" s="297">
        <v>157586</v>
      </c>
      <c r="CB129" s="299">
        <v>496863.93667998002</v>
      </c>
      <c r="CC129" s="297">
        <v>440131</v>
      </c>
      <c r="CD129" s="297">
        <v>34191</v>
      </c>
      <c r="CE129" s="297">
        <v>22542</v>
      </c>
      <c r="CF129" s="297">
        <v>0</v>
      </c>
      <c r="CG129" s="297">
        <v>0</v>
      </c>
      <c r="CH129" s="297">
        <v>0</v>
      </c>
      <c r="CI129" s="297">
        <v>496863.93667998002</v>
      </c>
    </row>
    <row r="130" spans="1:87">
      <c r="A130" s="295">
        <v>33000</v>
      </c>
      <c r="B130" s="296" t="s">
        <v>482</v>
      </c>
      <c r="C130" s="299">
        <v>-8896908</v>
      </c>
      <c r="D130" s="297">
        <v>-4691970</v>
      </c>
      <c r="E130" s="297">
        <v>-2286448</v>
      </c>
      <c r="F130" s="297">
        <v>-2465931</v>
      </c>
      <c r="G130" s="297">
        <v>-324993</v>
      </c>
      <c r="H130" s="297">
        <v>0</v>
      </c>
      <c r="I130" s="297">
        <v>-18666250</v>
      </c>
      <c r="J130" s="356">
        <v>60692683</v>
      </c>
      <c r="K130" s="357">
        <v>72193064</v>
      </c>
      <c r="L130" s="357">
        <v>51378668</v>
      </c>
      <c r="M130" s="357">
        <v>49150837</v>
      </c>
      <c r="N130" s="357">
        <v>76004003</v>
      </c>
      <c r="O130" s="356">
        <v>5986944</v>
      </c>
      <c r="P130" s="357">
        <v>2314978.87</v>
      </c>
      <c r="Q130" s="357">
        <v>3671965.13</v>
      </c>
      <c r="R130" s="398">
        <v>6.6799999999999998E-2</v>
      </c>
      <c r="S130" s="399">
        <v>1.9631738000000002E-3</v>
      </c>
      <c r="T130" s="400">
        <v>60692683</v>
      </c>
      <c r="U130" s="400">
        <v>34655372.305389225</v>
      </c>
      <c r="V130" s="401">
        <v>1.7513210495955842</v>
      </c>
      <c r="W130" s="401">
        <v>7.7152503694909322E-2</v>
      </c>
      <c r="X130" s="397">
        <v>257315</v>
      </c>
      <c r="Y130" s="297">
        <v>257315</v>
      </c>
      <c r="Z130" s="297">
        <v>0</v>
      </c>
      <c r="AA130" s="297">
        <v>0</v>
      </c>
      <c r="AB130" s="297">
        <v>0</v>
      </c>
      <c r="AC130" s="297">
        <v>0</v>
      </c>
      <c r="AD130" s="297">
        <v>0</v>
      </c>
      <c r="AE130" s="297">
        <v>257315</v>
      </c>
      <c r="AF130" s="299">
        <v>8335563</v>
      </c>
      <c r="AG130" s="299">
        <v>2113909</v>
      </c>
      <c r="AH130" s="299">
        <v>2113909</v>
      </c>
      <c r="AI130" s="299">
        <v>1735661</v>
      </c>
      <c r="AJ130" s="299">
        <v>1348751</v>
      </c>
      <c r="AK130" s="299">
        <v>1023333</v>
      </c>
      <c r="AL130" s="299">
        <v>0</v>
      </c>
      <c r="AM130" s="297">
        <v>8335563</v>
      </c>
      <c r="AN130" s="397">
        <v>4964139</v>
      </c>
      <c r="AO130" s="297">
        <v>1231666</v>
      </c>
      <c r="AP130" s="297">
        <v>1231666</v>
      </c>
      <c r="AQ130" s="297">
        <v>1231666</v>
      </c>
      <c r="AR130" s="297">
        <v>634570</v>
      </c>
      <c r="AS130" s="297">
        <v>634570</v>
      </c>
      <c r="AT130" s="297">
        <v>0</v>
      </c>
      <c r="AU130" s="297">
        <v>4964139</v>
      </c>
      <c r="AV130" s="299">
        <v>14749641</v>
      </c>
      <c r="AW130" s="297">
        <v>7351132</v>
      </c>
      <c r="AX130" s="297">
        <v>3805921</v>
      </c>
      <c r="AY130" s="297">
        <v>1796294</v>
      </c>
      <c r="AZ130" s="297">
        <v>1796294</v>
      </c>
      <c r="BA130" s="297">
        <v>0</v>
      </c>
      <c r="BB130" s="297">
        <v>0</v>
      </c>
      <c r="BC130" s="297">
        <v>14749641</v>
      </c>
      <c r="BD130" s="397">
        <v>85326</v>
      </c>
      <c r="BE130" s="297">
        <v>35381</v>
      </c>
      <c r="BF130" s="297">
        <v>29392</v>
      </c>
      <c r="BG130" s="297">
        <v>20553</v>
      </c>
      <c r="BH130" s="297">
        <v>0</v>
      </c>
      <c r="BI130" s="297">
        <v>0</v>
      </c>
      <c r="BJ130" s="297">
        <v>0</v>
      </c>
      <c r="BK130" s="297">
        <v>85326</v>
      </c>
      <c r="BL130" s="299">
        <v>116372</v>
      </c>
      <c r="BM130" s="297">
        <v>29093</v>
      </c>
      <c r="BN130" s="297">
        <v>29093</v>
      </c>
      <c r="BO130" s="297">
        <v>29093</v>
      </c>
      <c r="BP130" s="297">
        <v>29093</v>
      </c>
      <c r="BQ130" s="297">
        <v>0</v>
      </c>
      <c r="BR130" s="297">
        <v>0</v>
      </c>
      <c r="BS130" s="297">
        <v>116372</v>
      </c>
      <c r="BT130" s="397">
        <v>358321</v>
      </c>
      <c r="BU130" s="297">
        <v>73638</v>
      </c>
      <c r="BV130" s="297">
        <v>73638</v>
      </c>
      <c r="BW130" s="297">
        <v>73638</v>
      </c>
      <c r="BX130" s="297">
        <v>73638</v>
      </c>
      <c r="BY130" s="297">
        <v>63770</v>
      </c>
      <c r="BZ130" s="297">
        <v>0</v>
      </c>
      <c r="CA130" s="297">
        <v>358321</v>
      </c>
      <c r="CB130" s="299">
        <v>1129773.3442627802</v>
      </c>
      <c r="CC130" s="297">
        <v>1000773</v>
      </c>
      <c r="CD130" s="297">
        <v>77743</v>
      </c>
      <c r="CE130" s="297">
        <v>51257</v>
      </c>
      <c r="CF130" s="297">
        <v>0</v>
      </c>
      <c r="CG130" s="297">
        <v>0</v>
      </c>
      <c r="CH130" s="297">
        <v>0</v>
      </c>
      <c r="CI130" s="297">
        <v>1129773.3442627802</v>
      </c>
    </row>
    <row r="131" spans="1:87">
      <c r="A131" s="295">
        <v>33001</v>
      </c>
      <c r="B131" s="296" t="s">
        <v>483</v>
      </c>
      <c r="C131" s="299">
        <v>-255951</v>
      </c>
      <c r="D131" s="297">
        <v>-192738</v>
      </c>
      <c r="E131" s="297">
        <v>-110850</v>
      </c>
      <c r="F131" s="297">
        <v>-46536</v>
      </c>
      <c r="G131" s="297">
        <v>28251</v>
      </c>
      <c r="H131" s="297">
        <v>0</v>
      </c>
      <c r="I131" s="297">
        <v>-577824</v>
      </c>
      <c r="J131" s="356">
        <v>1446426</v>
      </c>
      <c r="K131" s="357">
        <v>1720503</v>
      </c>
      <c r="L131" s="357">
        <v>1224455</v>
      </c>
      <c r="M131" s="357">
        <v>1171361</v>
      </c>
      <c r="N131" s="357">
        <v>1811325</v>
      </c>
      <c r="O131" s="356">
        <v>142681</v>
      </c>
      <c r="P131" s="357">
        <v>57278.94</v>
      </c>
      <c r="Q131" s="357">
        <v>85402.06</v>
      </c>
      <c r="R131" s="398">
        <v>6.6799999999999998E-2</v>
      </c>
      <c r="S131" s="399">
        <v>4.6786300000000003E-5</v>
      </c>
      <c r="T131" s="400">
        <v>1446426</v>
      </c>
      <c r="U131" s="400">
        <v>857469.16167664679</v>
      </c>
      <c r="V131" s="401">
        <v>1.6868548335566265</v>
      </c>
      <c r="W131" s="401">
        <v>7.7152503694909322E-2</v>
      </c>
      <c r="X131" s="397">
        <v>101172</v>
      </c>
      <c r="Y131" s="297">
        <v>54740</v>
      </c>
      <c r="Z131" s="297">
        <v>11608</v>
      </c>
      <c r="AA131" s="297">
        <v>11608</v>
      </c>
      <c r="AB131" s="297">
        <v>11608</v>
      </c>
      <c r="AC131" s="297">
        <v>11608</v>
      </c>
      <c r="AD131" s="297">
        <v>0</v>
      </c>
      <c r="AE131" s="297">
        <v>101172</v>
      </c>
      <c r="AF131" s="299">
        <v>426663</v>
      </c>
      <c r="AG131" s="299">
        <v>142906</v>
      </c>
      <c r="AH131" s="299">
        <v>142906</v>
      </c>
      <c r="AI131" s="299">
        <v>109332</v>
      </c>
      <c r="AJ131" s="299">
        <v>31519</v>
      </c>
      <c r="AK131" s="299">
        <v>0</v>
      </c>
      <c r="AL131" s="299">
        <v>0</v>
      </c>
      <c r="AM131" s="297">
        <v>426663</v>
      </c>
      <c r="AN131" s="397">
        <v>118305</v>
      </c>
      <c r="AO131" s="297">
        <v>29353</v>
      </c>
      <c r="AP131" s="297">
        <v>29353</v>
      </c>
      <c r="AQ131" s="297">
        <v>29353</v>
      </c>
      <c r="AR131" s="297">
        <v>15123</v>
      </c>
      <c r="AS131" s="297">
        <v>15123</v>
      </c>
      <c r="AT131" s="297">
        <v>0</v>
      </c>
      <c r="AU131" s="297">
        <v>118305</v>
      </c>
      <c r="AV131" s="299">
        <v>351513</v>
      </c>
      <c r="AW131" s="297">
        <v>175192</v>
      </c>
      <c r="AX131" s="297">
        <v>90703</v>
      </c>
      <c r="AY131" s="297">
        <v>42809</v>
      </c>
      <c r="AZ131" s="297">
        <v>42809</v>
      </c>
      <c r="BA131" s="297">
        <v>0</v>
      </c>
      <c r="BB131" s="297">
        <v>0</v>
      </c>
      <c r="BC131" s="297">
        <v>351513</v>
      </c>
      <c r="BD131" s="397">
        <v>2033</v>
      </c>
      <c r="BE131" s="297">
        <v>843</v>
      </c>
      <c r="BF131" s="297">
        <v>700</v>
      </c>
      <c r="BG131" s="297">
        <v>490</v>
      </c>
      <c r="BH131" s="297">
        <v>0</v>
      </c>
      <c r="BI131" s="297">
        <v>0</v>
      </c>
      <c r="BJ131" s="297">
        <v>0</v>
      </c>
      <c r="BK131" s="297">
        <v>2033</v>
      </c>
      <c r="BL131" s="299">
        <v>2772</v>
      </c>
      <c r="BM131" s="297">
        <v>693</v>
      </c>
      <c r="BN131" s="297">
        <v>693</v>
      </c>
      <c r="BO131" s="297">
        <v>693</v>
      </c>
      <c r="BP131" s="297">
        <v>693</v>
      </c>
      <c r="BQ131" s="297">
        <v>0</v>
      </c>
      <c r="BR131" s="297">
        <v>0</v>
      </c>
      <c r="BS131" s="297">
        <v>2772</v>
      </c>
      <c r="BT131" s="397">
        <v>8539</v>
      </c>
      <c r="BU131" s="297">
        <v>1755</v>
      </c>
      <c r="BV131" s="297">
        <v>1755</v>
      </c>
      <c r="BW131" s="297">
        <v>1755</v>
      </c>
      <c r="BX131" s="297">
        <v>1755</v>
      </c>
      <c r="BY131" s="297">
        <v>1520</v>
      </c>
      <c r="BZ131" s="297">
        <v>0</v>
      </c>
      <c r="CA131" s="297">
        <v>8539</v>
      </c>
      <c r="CB131" s="299">
        <v>26924.724961530002</v>
      </c>
      <c r="CC131" s="297">
        <v>23850</v>
      </c>
      <c r="CD131" s="297">
        <v>1853</v>
      </c>
      <c r="CE131" s="297">
        <v>1222</v>
      </c>
      <c r="CF131" s="297">
        <v>0</v>
      </c>
      <c r="CG131" s="297">
        <v>0</v>
      </c>
      <c r="CH131" s="297">
        <v>0</v>
      </c>
      <c r="CI131" s="297">
        <v>26924.724961530002</v>
      </c>
    </row>
    <row r="132" spans="1:87">
      <c r="A132" s="295">
        <v>33027</v>
      </c>
      <c r="B132" s="296" t="s">
        <v>484</v>
      </c>
      <c r="C132" s="299">
        <v>-503123</v>
      </c>
      <c r="D132" s="297">
        <v>10984</v>
      </c>
      <c r="E132" s="297">
        <v>273967</v>
      </c>
      <c r="F132" s="297">
        <v>39539</v>
      </c>
      <c r="G132" s="297">
        <v>256701</v>
      </c>
      <c r="H132" s="297">
        <v>0</v>
      </c>
      <c r="I132" s="297">
        <v>78068</v>
      </c>
      <c r="J132" s="356">
        <v>10327682</v>
      </c>
      <c r="K132" s="357">
        <v>12284627</v>
      </c>
      <c r="L132" s="357">
        <v>8742776</v>
      </c>
      <c r="M132" s="357">
        <v>8363680</v>
      </c>
      <c r="N132" s="357">
        <v>12933110</v>
      </c>
      <c r="O132" s="356">
        <v>1018760</v>
      </c>
      <c r="P132" s="357">
        <v>345169.31</v>
      </c>
      <c r="Q132" s="357">
        <v>673590.69</v>
      </c>
      <c r="R132" s="398">
        <v>6.6799999999999998E-2</v>
      </c>
      <c r="S132" s="399">
        <v>3.340606E-4</v>
      </c>
      <c r="T132" s="400">
        <v>10327682</v>
      </c>
      <c r="U132" s="400">
        <v>5167205.2395209586</v>
      </c>
      <c r="V132" s="401">
        <v>1.9986978494698731</v>
      </c>
      <c r="W132" s="401">
        <v>7.7152503694909322E-2</v>
      </c>
      <c r="X132" s="397">
        <v>1879760</v>
      </c>
      <c r="Y132" s="297">
        <v>694882</v>
      </c>
      <c r="Z132" s="297">
        <v>449676</v>
      </c>
      <c r="AA132" s="297">
        <v>367691</v>
      </c>
      <c r="AB132" s="297">
        <v>229642</v>
      </c>
      <c r="AC132" s="297">
        <v>137869</v>
      </c>
      <c r="AD132" s="297">
        <v>0</v>
      </c>
      <c r="AE132" s="297">
        <v>1879760</v>
      </c>
      <c r="AF132" s="299">
        <v>0</v>
      </c>
      <c r="AG132" s="299">
        <v>0</v>
      </c>
      <c r="AH132" s="299">
        <v>0</v>
      </c>
      <c r="AI132" s="299">
        <v>0</v>
      </c>
      <c r="AJ132" s="299">
        <v>0</v>
      </c>
      <c r="AK132" s="299">
        <v>0</v>
      </c>
      <c r="AL132" s="299">
        <v>0</v>
      </c>
      <c r="AM132" s="297">
        <v>0</v>
      </c>
      <c r="AN132" s="397">
        <v>844715</v>
      </c>
      <c r="AO132" s="297">
        <v>209585</v>
      </c>
      <c r="AP132" s="297">
        <v>209585</v>
      </c>
      <c r="AQ132" s="297">
        <v>209585</v>
      </c>
      <c r="AR132" s="297">
        <v>107981</v>
      </c>
      <c r="AS132" s="297">
        <v>107981</v>
      </c>
      <c r="AT132" s="297">
        <v>0</v>
      </c>
      <c r="AU132" s="297">
        <v>844715</v>
      </c>
      <c r="AV132" s="299">
        <v>2509851</v>
      </c>
      <c r="AW132" s="297">
        <v>1250895</v>
      </c>
      <c r="AX132" s="297">
        <v>647629</v>
      </c>
      <c r="AY132" s="297">
        <v>305664</v>
      </c>
      <c r="AZ132" s="297">
        <v>305664</v>
      </c>
      <c r="BA132" s="297">
        <v>0</v>
      </c>
      <c r="BB132" s="297">
        <v>0</v>
      </c>
      <c r="BC132" s="297">
        <v>2509851</v>
      </c>
      <c r="BD132" s="397">
        <v>14519</v>
      </c>
      <c r="BE132" s="297">
        <v>6021</v>
      </c>
      <c r="BF132" s="297">
        <v>5001</v>
      </c>
      <c r="BG132" s="297">
        <v>3497</v>
      </c>
      <c r="BH132" s="297">
        <v>0</v>
      </c>
      <c r="BI132" s="297">
        <v>0</v>
      </c>
      <c r="BJ132" s="297">
        <v>0</v>
      </c>
      <c r="BK132" s="297">
        <v>14519</v>
      </c>
      <c r="BL132" s="299">
        <v>19804</v>
      </c>
      <c r="BM132" s="297">
        <v>4951</v>
      </c>
      <c r="BN132" s="297">
        <v>4951</v>
      </c>
      <c r="BO132" s="297">
        <v>4951</v>
      </c>
      <c r="BP132" s="297">
        <v>4951</v>
      </c>
      <c r="BQ132" s="297">
        <v>0</v>
      </c>
      <c r="BR132" s="297">
        <v>0</v>
      </c>
      <c r="BS132" s="297">
        <v>19804</v>
      </c>
      <c r="BT132" s="397">
        <v>60973</v>
      </c>
      <c r="BU132" s="297">
        <v>12530</v>
      </c>
      <c r="BV132" s="297">
        <v>12530</v>
      </c>
      <c r="BW132" s="297">
        <v>12530</v>
      </c>
      <c r="BX132" s="297">
        <v>12530</v>
      </c>
      <c r="BY132" s="297">
        <v>10851</v>
      </c>
      <c r="BZ132" s="297">
        <v>0</v>
      </c>
      <c r="CA132" s="297">
        <v>60973</v>
      </c>
      <c r="CB132" s="299">
        <v>192246.22967586</v>
      </c>
      <c r="CC132" s="297">
        <v>170295</v>
      </c>
      <c r="CD132" s="297">
        <v>13229</v>
      </c>
      <c r="CE132" s="297">
        <v>8722</v>
      </c>
      <c r="CF132" s="297">
        <v>0</v>
      </c>
      <c r="CG132" s="297">
        <v>0</v>
      </c>
      <c r="CH132" s="297">
        <v>0</v>
      </c>
      <c r="CI132" s="297">
        <v>192246.22967586</v>
      </c>
    </row>
    <row r="133" spans="1:87">
      <c r="A133" s="295">
        <v>33100</v>
      </c>
      <c r="B133" s="296" t="s">
        <v>485</v>
      </c>
      <c r="C133" s="299">
        <v>-12896435</v>
      </c>
      <c r="D133" s="297">
        <v>-7005703</v>
      </c>
      <c r="E133" s="297">
        <v>-2907486</v>
      </c>
      <c r="F133" s="297">
        <v>-2724219</v>
      </c>
      <c r="G133" s="297">
        <v>257044</v>
      </c>
      <c r="H133" s="297">
        <v>0</v>
      </c>
      <c r="I133" s="297">
        <v>-25276799</v>
      </c>
      <c r="J133" s="356">
        <v>84744820</v>
      </c>
      <c r="K133" s="357">
        <v>100802731</v>
      </c>
      <c r="L133" s="357">
        <v>71739718</v>
      </c>
      <c r="M133" s="357">
        <v>68629012</v>
      </c>
      <c r="N133" s="357">
        <v>106123922</v>
      </c>
      <c r="O133" s="356">
        <v>8359533</v>
      </c>
      <c r="P133" s="357">
        <v>3452663.59</v>
      </c>
      <c r="Q133" s="357">
        <v>4906869.41</v>
      </c>
      <c r="R133" s="398">
        <v>6.6799999999999998E-2</v>
      </c>
      <c r="S133" s="399">
        <v>2.7411674999999998E-3</v>
      </c>
      <c r="T133" s="400">
        <v>84744820</v>
      </c>
      <c r="U133" s="400">
        <v>51686580.68862275</v>
      </c>
      <c r="V133" s="401">
        <v>1.6395903708649473</v>
      </c>
      <c r="W133" s="401">
        <v>7.7152503694909322E-2</v>
      </c>
      <c r="X133" s="397">
        <v>339884</v>
      </c>
      <c r="Y133" s="297">
        <v>339884</v>
      </c>
      <c r="Z133" s="297">
        <v>0</v>
      </c>
      <c r="AA133" s="297">
        <v>0</v>
      </c>
      <c r="AB133" s="297">
        <v>0</v>
      </c>
      <c r="AC133" s="297">
        <v>0</v>
      </c>
      <c r="AD133" s="297">
        <v>0</v>
      </c>
      <c r="AE133" s="297">
        <v>339884</v>
      </c>
      <c r="AF133" s="299">
        <v>10832721</v>
      </c>
      <c r="AG133" s="299">
        <v>3405972</v>
      </c>
      <c r="AH133" s="299">
        <v>3405972</v>
      </c>
      <c r="AI133" s="299">
        <v>2138425</v>
      </c>
      <c r="AJ133" s="299">
        <v>1164308</v>
      </c>
      <c r="AK133" s="299">
        <v>718044</v>
      </c>
      <c r="AL133" s="299">
        <v>0</v>
      </c>
      <c r="AM133" s="297">
        <v>10832721</v>
      </c>
      <c r="AN133" s="397">
        <v>6931397</v>
      </c>
      <c r="AO133" s="297">
        <v>1719768</v>
      </c>
      <c r="AP133" s="297">
        <v>1719768</v>
      </c>
      <c r="AQ133" s="297">
        <v>1719768</v>
      </c>
      <c r="AR133" s="297">
        <v>886046</v>
      </c>
      <c r="AS133" s="297">
        <v>886046</v>
      </c>
      <c r="AT133" s="297">
        <v>0</v>
      </c>
      <c r="AU133" s="297">
        <v>6931397</v>
      </c>
      <c r="AV133" s="299">
        <v>20594833</v>
      </c>
      <c r="AW133" s="297">
        <v>10264341</v>
      </c>
      <c r="AX133" s="297">
        <v>5314183</v>
      </c>
      <c r="AY133" s="297">
        <v>2508154</v>
      </c>
      <c r="AZ133" s="297">
        <v>2508154</v>
      </c>
      <c r="BA133" s="297">
        <v>0</v>
      </c>
      <c r="BB133" s="297">
        <v>0</v>
      </c>
      <c r="BC133" s="297">
        <v>20594833</v>
      </c>
      <c r="BD133" s="397">
        <v>119140</v>
      </c>
      <c r="BE133" s="297">
        <v>49402</v>
      </c>
      <c r="BF133" s="297">
        <v>41040</v>
      </c>
      <c r="BG133" s="297">
        <v>28698</v>
      </c>
      <c r="BH133" s="297">
        <v>0</v>
      </c>
      <c r="BI133" s="297">
        <v>0</v>
      </c>
      <c r="BJ133" s="297">
        <v>0</v>
      </c>
      <c r="BK133" s="297">
        <v>119140</v>
      </c>
      <c r="BL133" s="299">
        <v>162488</v>
      </c>
      <c r="BM133" s="297">
        <v>40622</v>
      </c>
      <c r="BN133" s="297">
        <v>40622</v>
      </c>
      <c r="BO133" s="297">
        <v>40622</v>
      </c>
      <c r="BP133" s="297">
        <v>40622</v>
      </c>
      <c r="BQ133" s="297">
        <v>0</v>
      </c>
      <c r="BR133" s="297">
        <v>0</v>
      </c>
      <c r="BS133" s="297">
        <v>162488</v>
      </c>
      <c r="BT133" s="397">
        <v>500321</v>
      </c>
      <c r="BU133" s="297">
        <v>102820</v>
      </c>
      <c r="BV133" s="297">
        <v>102820</v>
      </c>
      <c r="BW133" s="297">
        <v>102820</v>
      </c>
      <c r="BX133" s="297">
        <v>102820</v>
      </c>
      <c r="BY133" s="297">
        <v>89042</v>
      </c>
      <c r="BZ133" s="297">
        <v>0</v>
      </c>
      <c r="CA133" s="297">
        <v>500321</v>
      </c>
      <c r="CB133" s="299">
        <v>1577495.5705192499</v>
      </c>
      <c r="CC133" s="297">
        <v>1397374</v>
      </c>
      <c r="CD133" s="297">
        <v>108553</v>
      </c>
      <c r="CE133" s="297">
        <v>71569</v>
      </c>
      <c r="CF133" s="297">
        <v>0</v>
      </c>
      <c r="CG133" s="297">
        <v>0</v>
      </c>
      <c r="CH133" s="297">
        <v>0</v>
      </c>
      <c r="CI133" s="297">
        <v>1577495.5705192499</v>
      </c>
    </row>
    <row r="134" spans="1:87">
      <c r="A134" s="295">
        <v>33105</v>
      </c>
      <c r="B134" s="296" t="s">
        <v>486</v>
      </c>
      <c r="C134" s="299">
        <v>-1351436</v>
      </c>
      <c r="D134" s="297">
        <v>-491295</v>
      </c>
      <c r="E134" s="297">
        <v>-136944</v>
      </c>
      <c r="F134" s="297">
        <v>-65791</v>
      </c>
      <c r="G134" s="297">
        <v>223225</v>
      </c>
      <c r="H134" s="297">
        <v>0</v>
      </c>
      <c r="I134" s="297">
        <v>-1822241</v>
      </c>
      <c r="J134" s="356">
        <v>10374336</v>
      </c>
      <c r="K134" s="357">
        <v>12340122</v>
      </c>
      <c r="L134" s="357">
        <v>8782271</v>
      </c>
      <c r="M134" s="357">
        <v>8401463</v>
      </c>
      <c r="N134" s="357">
        <v>12991535</v>
      </c>
      <c r="O134" s="356">
        <v>1023362</v>
      </c>
      <c r="P134" s="357">
        <v>429812.02</v>
      </c>
      <c r="Q134" s="357">
        <v>593549.98</v>
      </c>
      <c r="R134" s="398">
        <v>6.6799999999999998E-2</v>
      </c>
      <c r="S134" s="399">
        <v>3.3556969999999999E-4</v>
      </c>
      <c r="T134" s="400">
        <v>10374336</v>
      </c>
      <c r="U134" s="400">
        <v>6434311.6766467066</v>
      </c>
      <c r="V134" s="401">
        <v>1.6123458920483424</v>
      </c>
      <c r="W134" s="401">
        <v>7.7152503694909322E-2</v>
      </c>
      <c r="X134" s="397">
        <v>604540</v>
      </c>
      <c r="Y134" s="297">
        <v>125171</v>
      </c>
      <c r="Z134" s="297">
        <v>125171</v>
      </c>
      <c r="AA134" s="297">
        <v>125171</v>
      </c>
      <c r="AB134" s="297">
        <v>125171</v>
      </c>
      <c r="AC134" s="297">
        <v>103856</v>
      </c>
      <c r="AD134" s="297">
        <v>0</v>
      </c>
      <c r="AE134" s="297">
        <v>604540</v>
      </c>
      <c r="AF134" s="299">
        <v>616950</v>
      </c>
      <c r="AG134" s="299">
        <v>273190</v>
      </c>
      <c r="AH134" s="299">
        <v>175792</v>
      </c>
      <c r="AI134" s="299">
        <v>167968</v>
      </c>
      <c r="AJ134" s="299">
        <v>0</v>
      </c>
      <c r="AK134" s="299">
        <v>0</v>
      </c>
      <c r="AL134" s="299">
        <v>0</v>
      </c>
      <c r="AM134" s="297">
        <v>616950</v>
      </c>
      <c r="AN134" s="397">
        <v>848531</v>
      </c>
      <c r="AO134" s="297">
        <v>210532</v>
      </c>
      <c r="AP134" s="297">
        <v>210532</v>
      </c>
      <c r="AQ134" s="297">
        <v>210532</v>
      </c>
      <c r="AR134" s="297">
        <v>108468</v>
      </c>
      <c r="AS134" s="297">
        <v>108468</v>
      </c>
      <c r="AT134" s="297">
        <v>0</v>
      </c>
      <c r="AU134" s="297">
        <v>848531</v>
      </c>
      <c r="AV134" s="299">
        <v>2521189</v>
      </c>
      <c r="AW134" s="297">
        <v>1256546</v>
      </c>
      <c r="AX134" s="297">
        <v>650555</v>
      </c>
      <c r="AY134" s="297">
        <v>307045</v>
      </c>
      <c r="AZ134" s="297">
        <v>307045</v>
      </c>
      <c r="BA134" s="297">
        <v>0</v>
      </c>
      <c r="BB134" s="297">
        <v>0</v>
      </c>
      <c r="BC134" s="297">
        <v>2521189</v>
      </c>
      <c r="BD134" s="397">
        <v>14585</v>
      </c>
      <c r="BE134" s="297">
        <v>6048</v>
      </c>
      <c r="BF134" s="297">
        <v>5024</v>
      </c>
      <c r="BG134" s="297">
        <v>3513</v>
      </c>
      <c r="BH134" s="297">
        <v>0</v>
      </c>
      <c r="BI134" s="297">
        <v>0</v>
      </c>
      <c r="BJ134" s="297">
        <v>0</v>
      </c>
      <c r="BK134" s="297">
        <v>14585</v>
      </c>
      <c r="BL134" s="299">
        <v>19892</v>
      </c>
      <c r="BM134" s="297">
        <v>4973</v>
      </c>
      <c r="BN134" s="297">
        <v>4973</v>
      </c>
      <c r="BO134" s="297">
        <v>4973</v>
      </c>
      <c r="BP134" s="297">
        <v>4973</v>
      </c>
      <c r="BQ134" s="297">
        <v>0</v>
      </c>
      <c r="BR134" s="297">
        <v>0</v>
      </c>
      <c r="BS134" s="297">
        <v>19892</v>
      </c>
      <c r="BT134" s="397">
        <v>61249</v>
      </c>
      <c r="BU134" s="297">
        <v>12587</v>
      </c>
      <c r="BV134" s="297">
        <v>12587</v>
      </c>
      <c r="BW134" s="297">
        <v>12587</v>
      </c>
      <c r="BX134" s="297">
        <v>12587</v>
      </c>
      <c r="BY134" s="297">
        <v>10900</v>
      </c>
      <c r="BZ134" s="297">
        <v>0</v>
      </c>
      <c r="CA134" s="297">
        <v>61249</v>
      </c>
      <c r="CB134" s="299">
        <v>193114.69122206999</v>
      </c>
      <c r="CC134" s="297">
        <v>171064</v>
      </c>
      <c r="CD134" s="297">
        <v>13289</v>
      </c>
      <c r="CE134" s="297">
        <v>8761</v>
      </c>
      <c r="CF134" s="297">
        <v>0</v>
      </c>
      <c r="CG134" s="297">
        <v>0</v>
      </c>
      <c r="CH134" s="297">
        <v>0</v>
      </c>
      <c r="CI134" s="297">
        <v>193114.69122206999</v>
      </c>
    </row>
    <row r="135" spans="1:87">
      <c r="A135" s="295">
        <v>33200</v>
      </c>
      <c r="B135" s="296" t="s">
        <v>487</v>
      </c>
      <c r="C135" s="299">
        <v>-50758204</v>
      </c>
      <c r="D135" s="297">
        <v>-22119424</v>
      </c>
      <c r="E135" s="297">
        <v>-2785333</v>
      </c>
      <c r="F135" s="297">
        <v>-7595305</v>
      </c>
      <c r="G135" s="297">
        <v>2734678</v>
      </c>
      <c r="H135" s="297">
        <v>0</v>
      </c>
      <c r="I135" s="297">
        <v>-80523588</v>
      </c>
      <c r="J135" s="356">
        <v>427142103</v>
      </c>
      <c r="K135" s="357">
        <v>508079322</v>
      </c>
      <c r="L135" s="357">
        <v>361592061</v>
      </c>
      <c r="M135" s="357">
        <v>345913064</v>
      </c>
      <c r="N135" s="357">
        <v>534899897</v>
      </c>
      <c r="O135" s="356">
        <v>42134829</v>
      </c>
      <c r="P135" s="357">
        <v>15715498.52</v>
      </c>
      <c r="Q135" s="357">
        <v>26419330.48</v>
      </c>
      <c r="R135" s="398">
        <v>6.6799999999999998E-2</v>
      </c>
      <c r="S135" s="399">
        <v>1.3816396700000001E-2</v>
      </c>
      <c r="T135" s="400">
        <v>427142103</v>
      </c>
      <c r="U135" s="400">
        <v>235261953.89221558</v>
      </c>
      <c r="V135" s="401">
        <v>1.8156021232217328</v>
      </c>
      <c r="W135" s="401">
        <v>7.7152503694909322E-2</v>
      </c>
      <c r="X135" s="397">
        <v>15026089</v>
      </c>
      <c r="Y135" s="297">
        <v>6036677</v>
      </c>
      <c r="Z135" s="297">
        <v>3271078</v>
      </c>
      <c r="AA135" s="297">
        <v>3271078</v>
      </c>
      <c r="AB135" s="297">
        <v>2447256</v>
      </c>
      <c r="AC135" s="297">
        <v>0</v>
      </c>
      <c r="AD135" s="297">
        <v>0</v>
      </c>
      <c r="AE135" s="297">
        <v>15026089</v>
      </c>
      <c r="AF135" s="299">
        <v>21033592</v>
      </c>
      <c r="AG135" s="299">
        <v>7246661</v>
      </c>
      <c r="AH135" s="299">
        <v>7246661</v>
      </c>
      <c r="AI135" s="299">
        <v>2180090</v>
      </c>
      <c r="AJ135" s="299">
        <v>2180090</v>
      </c>
      <c r="AK135" s="299">
        <v>2180090</v>
      </c>
      <c r="AL135" s="299">
        <v>0</v>
      </c>
      <c r="AM135" s="297">
        <v>21033592</v>
      </c>
      <c r="AN135" s="397">
        <v>34936546</v>
      </c>
      <c r="AO135" s="297">
        <v>8668205</v>
      </c>
      <c r="AP135" s="297">
        <v>8668205</v>
      </c>
      <c r="AQ135" s="297">
        <v>8668205</v>
      </c>
      <c r="AR135" s="297">
        <v>4465966</v>
      </c>
      <c r="AS135" s="297">
        <v>4465966</v>
      </c>
      <c r="AT135" s="297">
        <v>0</v>
      </c>
      <c r="AU135" s="297">
        <v>34936546</v>
      </c>
      <c r="AV135" s="299">
        <v>103804814</v>
      </c>
      <c r="AW135" s="297">
        <v>51735695</v>
      </c>
      <c r="AX135" s="297">
        <v>26785254</v>
      </c>
      <c r="AY135" s="297">
        <v>12641933</v>
      </c>
      <c r="AZ135" s="297">
        <v>12641933</v>
      </c>
      <c r="BA135" s="297">
        <v>0</v>
      </c>
      <c r="BB135" s="297">
        <v>0</v>
      </c>
      <c r="BC135" s="297">
        <v>103804814</v>
      </c>
      <c r="BD135" s="397">
        <v>600503</v>
      </c>
      <c r="BE135" s="297">
        <v>249003</v>
      </c>
      <c r="BF135" s="297">
        <v>206854</v>
      </c>
      <c r="BG135" s="297">
        <v>144646</v>
      </c>
      <c r="BH135" s="297">
        <v>0</v>
      </c>
      <c r="BI135" s="297">
        <v>0</v>
      </c>
      <c r="BJ135" s="297">
        <v>0</v>
      </c>
      <c r="BK135" s="297">
        <v>600503</v>
      </c>
      <c r="BL135" s="299">
        <v>819004</v>
      </c>
      <c r="BM135" s="297">
        <v>204751</v>
      </c>
      <c r="BN135" s="297">
        <v>204751</v>
      </c>
      <c r="BO135" s="297">
        <v>204751</v>
      </c>
      <c r="BP135" s="297">
        <v>204751</v>
      </c>
      <c r="BQ135" s="297">
        <v>0</v>
      </c>
      <c r="BR135" s="297">
        <v>0</v>
      </c>
      <c r="BS135" s="297">
        <v>819004</v>
      </c>
      <c r="BT135" s="397">
        <v>2521785</v>
      </c>
      <c r="BU135" s="297">
        <v>518246</v>
      </c>
      <c r="BV135" s="297">
        <v>518246</v>
      </c>
      <c r="BW135" s="297">
        <v>518246</v>
      </c>
      <c r="BX135" s="297">
        <v>518246</v>
      </c>
      <c r="BY135" s="297">
        <v>448801</v>
      </c>
      <c r="BZ135" s="297">
        <v>0</v>
      </c>
      <c r="CA135" s="297">
        <v>2521785</v>
      </c>
      <c r="CB135" s="299">
        <v>7951102.8037457699</v>
      </c>
      <c r="CC135" s="297">
        <v>7043228</v>
      </c>
      <c r="CD135" s="297">
        <v>547141</v>
      </c>
      <c r="CE135" s="297">
        <v>360734</v>
      </c>
      <c r="CF135" s="297">
        <v>0</v>
      </c>
      <c r="CG135" s="297">
        <v>0</v>
      </c>
      <c r="CH135" s="297">
        <v>0</v>
      </c>
      <c r="CI135" s="297">
        <v>7951102.8037457699</v>
      </c>
    </row>
    <row r="136" spans="1:87">
      <c r="A136" s="295">
        <v>33202</v>
      </c>
      <c r="B136" s="296" t="s">
        <v>488</v>
      </c>
      <c r="C136" s="299">
        <v>-334943</v>
      </c>
      <c r="D136" s="297">
        <v>-95940</v>
      </c>
      <c r="E136" s="297">
        <v>-2570</v>
      </c>
      <c r="F136" s="297">
        <v>-31347</v>
      </c>
      <c r="G136" s="297">
        <v>-8578</v>
      </c>
      <c r="H136" s="297">
        <v>0</v>
      </c>
      <c r="I136" s="297">
        <v>-473378</v>
      </c>
      <c r="J136" s="356">
        <v>7677362</v>
      </c>
      <c r="K136" s="357">
        <v>9132111</v>
      </c>
      <c r="L136" s="357">
        <v>6499179</v>
      </c>
      <c r="M136" s="357">
        <v>6217368</v>
      </c>
      <c r="N136" s="357">
        <v>9614178</v>
      </c>
      <c r="O136" s="356">
        <v>757323</v>
      </c>
      <c r="P136" s="357">
        <v>255664.52</v>
      </c>
      <c r="Q136" s="357">
        <v>501658.48</v>
      </c>
      <c r="R136" s="398">
        <v>6.6799999999999998E-2</v>
      </c>
      <c r="S136" s="399">
        <v>2.48333E-4</v>
      </c>
      <c r="T136" s="400">
        <v>7677362</v>
      </c>
      <c r="U136" s="400">
        <v>3827313.1736526946</v>
      </c>
      <c r="V136" s="401">
        <v>2.0059403690429942</v>
      </c>
      <c r="W136" s="401">
        <v>7.7152503694909322E-2</v>
      </c>
      <c r="X136" s="397">
        <v>1479140</v>
      </c>
      <c r="Y136" s="297">
        <v>695410</v>
      </c>
      <c r="Z136" s="297">
        <v>369958</v>
      </c>
      <c r="AA136" s="297">
        <v>206886</v>
      </c>
      <c r="AB136" s="297">
        <v>206886</v>
      </c>
      <c r="AC136" s="297">
        <v>0</v>
      </c>
      <c r="AD136" s="297">
        <v>0</v>
      </c>
      <c r="AE136" s="297">
        <v>1479140</v>
      </c>
      <c r="AF136" s="299">
        <v>613182</v>
      </c>
      <c r="AG136" s="299">
        <v>139784</v>
      </c>
      <c r="AH136" s="299">
        <v>139784</v>
      </c>
      <c r="AI136" s="299">
        <v>139784</v>
      </c>
      <c r="AJ136" s="299">
        <v>96915</v>
      </c>
      <c r="AK136" s="299">
        <v>96915</v>
      </c>
      <c r="AL136" s="299">
        <v>0</v>
      </c>
      <c r="AM136" s="297">
        <v>613182</v>
      </c>
      <c r="AN136" s="397">
        <v>627942</v>
      </c>
      <c r="AO136" s="297">
        <v>155800</v>
      </c>
      <c r="AP136" s="297">
        <v>155800</v>
      </c>
      <c r="AQ136" s="297">
        <v>155800</v>
      </c>
      <c r="AR136" s="297">
        <v>80270</v>
      </c>
      <c r="AS136" s="297">
        <v>80270</v>
      </c>
      <c r="AT136" s="297">
        <v>0</v>
      </c>
      <c r="AU136" s="297">
        <v>627942</v>
      </c>
      <c r="AV136" s="299">
        <v>1865766</v>
      </c>
      <c r="AW136" s="297">
        <v>929886</v>
      </c>
      <c r="AX136" s="297">
        <v>481433</v>
      </c>
      <c r="AY136" s="297">
        <v>227223</v>
      </c>
      <c r="AZ136" s="297">
        <v>227223</v>
      </c>
      <c r="BA136" s="297">
        <v>0</v>
      </c>
      <c r="BB136" s="297">
        <v>0</v>
      </c>
      <c r="BC136" s="297">
        <v>1865766</v>
      </c>
      <c r="BD136" s="397">
        <v>10794</v>
      </c>
      <c r="BE136" s="297">
        <v>4476</v>
      </c>
      <c r="BF136" s="297">
        <v>3718</v>
      </c>
      <c r="BG136" s="297">
        <v>2600</v>
      </c>
      <c r="BH136" s="297">
        <v>0</v>
      </c>
      <c r="BI136" s="297">
        <v>0</v>
      </c>
      <c r="BJ136" s="297">
        <v>0</v>
      </c>
      <c r="BK136" s="297">
        <v>10794</v>
      </c>
      <c r="BL136" s="299">
        <v>14720</v>
      </c>
      <c r="BM136" s="297">
        <v>3680</v>
      </c>
      <c r="BN136" s="297">
        <v>3680</v>
      </c>
      <c r="BO136" s="297">
        <v>3680</v>
      </c>
      <c r="BP136" s="297">
        <v>3680</v>
      </c>
      <c r="BQ136" s="297">
        <v>0</v>
      </c>
      <c r="BR136" s="297">
        <v>0</v>
      </c>
      <c r="BS136" s="297">
        <v>14720</v>
      </c>
      <c r="BT136" s="397">
        <v>45326</v>
      </c>
      <c r="BU136" s="297">
        <v>9315</v>
      </c>
      <c r="BV136" s="297">
        <v>9315</v>
      </c>
      <c r="BW136" s="297">
        <v>9315</v>
      </c>
      <c r="BX136" s="297">
        <v>9315</v>
      </c>
      <c r="BY136" s="297">
        <v>8067</v>
      </c>
      <c r="BZ136" s="297">
        <v>0</v>
      </c>
      <c r="CA136" s="297">
        <v>45326</v>
      </c>
      <c r="CB136" s="299">
        <v>142911.44467229999</v>
      </c>
      <c r="CC136" s="297">
        <v>126593</v>
      </c>
      <c r="CD136" s="297">
        <v>9834</v>
      </c>
      <c r="CE136" s="297">
        <v>6484</v>
      </c>
      <c r="CF136" s="297">
        <v>0</v>
      </c>
      <c r="CG136" s="297">
        <v>0</v>
      </c>
      <c r="CH136" s="297">
        <v>0</v>
      </c>
      <c r="CI136" s="297">
        <v>142911.44467229999</v>
      </c>
    </row>
    <row r="137" spans="1:87">
      <c r="A137" s="295">
        <v>33203</v>
      </c>
      <c r="B137" s="296" t="s">
        <v>489</v>
      </c>
      <c r="C137" s="299">
        <v>-287127</v>
      </c>
      <c r="D137" s="297">
        <v>30762</v>
      </c>
      <c r="E137" s="297">
        <v>266646</v>
      </c>
      <c r="F137" s="297">
        <v>211868</v>
      </c>
      <c r="G137" s="297">
        <v>193935</v>
      </c>
      <c r="H137" s="297">
        <v>0</v>
      </c>
      <c r="I137" s="297">
        <v>416084</v>
      </c>
      <c r="J137" s="356">
        <v>5004647</v>
      </c>
      <c r="K137" s="357">
        <v>5952955</v>
      </c>
      <c r="L137" s="357">
        <v>4236624</v>
      </c>
      <c r="M137" s="357">
        <v>4052920</v>
      </c>
      <c r="N137" s="357">
        <v>6267201</v>
      </c>
      <c r="O137" s="356">
        <v>493676</v>
      </c>
      <c r="P137" s="357">
        <v>156860.54999999999</v>
      </c>
      <c r="Q137" s="357">
        <v>336815.45</v>
      </c>
      <c r="R137" s="398">
        <v>6.6799999999999998E-2</v>
      </c>
      <c r="S137" s="399">
        <v>1.61881E-4</v>
      </c>
      <c r="T137" s="400">
        <v>5004647</v>
      </c>
      <c r="U137" s="400">
        <v>2348211.8263473054</v>
      </c>
      <c r="V137" s="401">
        <v>2.1312587492521224</v>
      </c>
      <c r="W137" s="401">
        <v>7.7152503694909322E-2</v>
      </c>
      <c r="X137" s="397">
        <v>1426592</v>
      </c>
      <c r="Y137" s="297">
        <v>362126</v>
      </c>
      <c r="Z137" s="297">
        <v>312063</v>
      </c>
      <c r="AA137" s="297">
        <v>312063</v>
      </c>
      <c r="AB137" s="297">
        <v>303989</v>
      </c>
      <c r="AC137" s="297">
        <v>136351</v>
      </c>
      <c r="AD137" s="297">
        <v>0</v>
      </c>
      <c r="AE137" s="297">
        <v>1426592</v>
      </c>
      <c r="AF137" s="299">
        <v>137434</v>
      </c>
      <c r="AG137" s="299">
        <v>68717</v>
      </c>
      <c r="AH137" s="299">
        <v>68717</v>
      </c>
      <c r="AI137" s="299">
        <v>0</v>
      </c>
      <c r="AJ137" s="299">
        <v>0</v>
      </c>
      <c r="AK137" s="299">
        <v>0</v>
      </c>
      <c r="AL137" s="299">
        <v>0</v>
      </c>
      <c r="AM137" s="297">
        <v>137434</v>
      </c>
      <c r="AN137" s="397">
        <v>409337</v>
      </c>
      <c r="AO137" s="297">
        <v>101562</v>
      </c>
      <c r="AP137" s="297">
        <v>101562</v>
      </c>
      <c r="AQ137" s="297">
        <v>101562</v>
      </c>
      <c r="AR137" s="297">
        <v>52326</v>
      </c>
      <c r="AS137" s="297">
        <v>52326</v>
      </c>
      <c r="AT137" s="297">
        <v>0</v>
      </c>
      <c r="AU137" s="297">
        <v>409337</v>
      </c>
      <c r="AV137" s="299">
        <v>1216238</v>
      </c>
      <c r="AW137" s="297">
        <v>606166</v>
      </c>
      <c r="AX137" s="297">
        <v>313832</v>
      </c>
      <c r="AY137" s="297">
        <v>148120</v>
      </c>
      <c r="AZ137" s="297">
        <v>148120</v>
      </c>
      <c r="BA137" s="297">
        <v>0</v>
      </c>
      <c r="BB137" s="297">
        <v>0</v>
      </c>
      <c r="BC137" s="297">
        <v>1216238</v>
      </c>
      <c r="BD137" s="397">
        <v>7036</v>
      </c>
      <c r="BE137" s="297">
        <v>2917</v>
      </c>
      <c r="BF137" s="297">
        <v>2424</v>
      </c>
      <c r="BG137" s="297">
        <v>1695</v>
      </c>
      <c r="BH137" s="297">
        <v>0</v>
      </c>
      <c r="BI137" s="297">
        <v>0</v>
      </c>
      <c r="BJ137" s="297">
        <v>0</v>
      </c>
      <c r="BK137" s="297">
        <v>7036</v>
      </c>
      <c r="BL137" s="299">
        <v>9596</v>
      </c>
      <c r="BM137" s="297">
        <v>2399</v>
      </c>
      <c r="BN137" s="297">
        <v>2399</v>
      </c>
      <c r="BO137" s="297">
        <v>2399</v>
      </c>
      <c r="BP137" s="297">
        <v>2399</v>
      </c>
      <c r="BQ137" s="297">
        <v>0</v>
      </c>
      <c r="BR137" s="297">
        <v>0</v>
      </c>
      <c r="BS137" s="297">
        <v>9596</v>
      </c>
      <c r="BT137" s="397">
        <v>29547</v>
      </c>
      <c r="BU137" s="297">
        <v>6072</v>
      </c>
      <c r="BV137" s="297">
        <v>6072</v>
      </c>
      <c r="BW137" s="297">
        <v>6072</v>
      </c>
      <c r="BX137" s="297">
        <v>6072</v>
      </c>
      <c r="BY137" s="297">
        <v>5258</v>
      </c>
      <c r="BZ137" s="297">
        <v>0</v>
      </c>
      <c r="CA137" s="297">
        <v>29547</v>
      </c>
      <c r="CB137" s="299">
        <v>93159.779711099996</v>
      </c>
      <c r="CC137" s="297">
        <v>82523</v>
      </c>
      <c r="CD137" s="297">
        <v>6411</v>
      </c>
      <c r="CE137" s="297">
        <v>4227</v>
      </c>
      <c r="CF137" s="297">
        <v>0</v>
      </c>
      <c r="CG137" s="297">
        <v>0</v>
      </c>
      <c r="CH137" s="297">
        <v>0</v>
      </c>
      <c r="CI137" s="297">
        <v>93159.779711099996</v>
      </c>
    </row>
    <row r="138" spans="1:87">
      <c r="A138" s="295">
        <v>33204</v>
      </c>
      <c r="B138" s="296" t="s">
        <v>490</v>
      </c>
      <c r="C138" s="299">
        <v>-1558310</v>
      </c>
      <c r="D138" s="297">
        <v>-902591</v>
      </c>
      <c r="E138" s="297">
        <v>-55303.999999999985</v>
      </c>
      <c r="F138" s="297">
        <v>-257538</v>
      </c>
      <c r="G138" s="297">
        <v>122218</v>
      </c>
      <c r="H138" s="297">
        <v>0</v>
      </c>
      <c r="I138" s="297">
        <v>-2651525</v>
      </c>
      <c r="J138" s="356">
        <v>12264609</v>
      </c>
      <c r="K138" s="357">
        <v>14588574</v>
      </c>
      <c r="L138" s="357">
        <v>10382458</v>
      </c>
      <c r="M138" s="357">
        <v>9932264</v>
      </c>
      <c r="N138" s="357">
        <v>15358678</v>
      </c>
      <c r="O138" s="356">
        <v>1209825</v>
      </c>
      <c r="P138" s="357">
        <v>437274.07</v>
      </c>
      <c r="Q138" s="357">
        <v>772550.92999999993</v>
      </c>
      <c r="R138" s="398">
        <v>6.6799999999999998E-2</v>
      </c>
      <c r="S138" s="399">
        <v>3.9671269999999999E-4</v>
      </c>
      <c r="T138" s="400">
        <v>12264609</v>
      </c>
      <c r="U138" s="400">
        <v>6546019.0119760484</v>
      </c>
      <c r="V138" s="401">
        <v>1.8735981330884768</v>
      </c>
      <c r="W138" s="401">
        <v>7.7152503694909322E-2</v>
      </c>
      <c r="X138" s="397">
        <v>509338</v>
      </c>
      <c r="Y138" s="297">
        <v>333780</v>
      </c>
      <c r="Z138" s="297">
        <v>87779.000000000015</v>
      </c>
      <c r="AA138" s="297">
        <v>87779.000000000015</v>
      </c>
      <c r="AB138" s="297">
        <v>0</v>
      </c>
      <c r="AC138" s="297">
        <v>0</v>
      </c>
      <c r="AD138" s="297">
        <v>0</v>
      </c>
      <c r="AE138" s="297">
        <v>509338</v>
      </c>
      <c r="AF138" s="299">
        <v>1021269</v>
      </c>
      <c r="AG138" s="299">
        <v>469403</v>
      </c>
      <c r="AH138" s="299">
        <v>469403</v>
      </c>
      <c r="AI138" s="299">
        <v>31781</v>
      </c>
      <c r="AJ138" s="299">
        <v>31781</v>
      </c>
      <c r="AK138" s="299">
        <v>18901</v>
      </c>
      <c r="AL138" s="299">
        <v>0</v>
      </c>
      <c r="AM138" s="297">
        <v>1021269</v>
      </c>
      <c r="AN138" s="397">
        <v>1003139</v>
      </c>
      <c r="AO138" s="297">
        <v>248892</v>
      </c>
      <c r="AP138" s="297">
        <v>248892</v>
      </c>
      <c r="AQ138" s="297">
        <v>248892</v>
      </c>
      <c r="AR138" s="297">
        <v>128232</v>
      </c>
      <c r="AS138" s="297">
        <v>128232</v>
      </c>
      <c r="AT138" s="297">
        <v>0</v>
      </c>
      <c r="AU138" s="297">
        <v>1003139</v>
      </c>
      <c r="AV138" s="299">
        <v>2980566</v>
      </c>
      <c r="AW138" s="297">
        <v>1485496</v>
      </c>
      <c r="AX138" s="297">
        <v>769090</v>
      </c>
      <c r="AY138" s="297">
        <v>362990</v>
      </c>
      <c r="AZ138" s="297">
        <v>362990</v>
      </c>
      <c r="BA138" s="297">
        <v>0</v>
      </c>
      <c r="BB138" s="297">
        <v>0</v>
      </c>
      <c r="BC138" s="297">
        <v>2980566</v>
      </c>
      <c r="BD138" s="397">
        <v>17242</v>
      </c>
      <c r="BE138" s="297">
        <v>7150</v>
      </c>
      <c r="BF138" s="297">
        <v>5939</v>
      </c>
      <c r="BG138" s="297">
        <v>4153</v>
      </c>
      <c r="BH138" s="297">
        <v>0</v>
      </c>
      <c r="BI138" s="297">
        <v>0</v>
      </c>
      <c r="BJ138" s="297">
        <v>0</v>
      </c>
      <c r="BK138" s="297">
        <v>17242</v>
      </c>
      <c r="BL138" s="299">
        <v>23516</v>
      </c>
      <c r="BM138" s="297">
        <v>5879</v>
      </c>
      <c r="BN138" s="297">
        <v>5879</v>
      </c>
      <c r="BO138" s="297">
        <v>5879</v>
      </c>
      <c r="BP138" s="297">
        <v>5879</v>
      </c>
      <c r="BQ138" s="297">
        <v>0</v>
      </c>
      <c r="BR138" s="297">
        <v>0</v>
      </c>
      <c r="BS138" s="297">
        <v>23516</v>
      </c>
      <c r="BT138" s="397">
        <v>72408</v>
      </c>
      <c r="BU138" s="297">
        <v>14880</v>
      </c>
      <c r="BV138" s="297">
        <v>14880</v>
      </c>
      <c r="BW138" s="297">
        <v>14880</v>
      </c>
      <c r="BX138" s="297">
        <v>14880</v>
      </c>
      <c r="BY138" s="297">
        <v>12887</v>
      </c>
      <c r="BZ138" s="297">
        <v>0</v>
      </c>
      <c r="CA138" s="297">
        <v>72408</v>
      </c>
      <c r="CB138" s="299">
        <v>228301.45440536999</v>
      </c>
      <c r="CC138" s="297">
        <v>202233</v>
      </c>
      <c r="CD138" s="297">
        <v>15710</v>
      </c>
      <c r="CE138" s="297">
        <v>10358</v>
      </c>
      <c r="CF138" s="297">
        <v>0</v>
      </c>
      <c r="CG138" s="297">
        <v>0</v>
      </c>
      <c r="CH138" s="297">
        <v>0</v>
      </c>
      <c r="CI138" s="297">
        <v>228301.45440536999</v>
      </c>
    </row>
    <row r="139" spans="1:87">
      <c r="A139" s="295">
        <v>33205</v>
      </c>
      <c r="B139" s="296" t="s">
        <v>491</v>
      </c>
      <c r="C139" s="299">
        <v>-4127384</v>
      </c>
      <c r="D139" s="297">
        <v>-1411107</v>
      </c>
      <c r="E139" s="297">
        <v>-384732</v>
      </c>
      <c r="F139" s="297">
        <v>-311739</v>
      </c>
      <c r="G139" s="297">
        <v>1020840</v>
      </c>
      <c r="H139" s="297">
        <v>0</v>
      </c>
      <c r="I139" s="297">
        <v>-5214122</v>
      </c>
      <c r="J139" s="356">
        <v>33206757</v>
      </c>
      <c r="K139" s="357">
        <v>39498955</v>
      </c>
      <c r="L139" s="357">
        <v>28110785</v>
      </c>
      <c r="M139" s="357">
        <v>26891873</v>
      </c>
      <c r="N139" s="357">
        <v>41584032</v>
      </c>
      <c r="O139" s="356">
        <v>3275634</v>
      </c>
      <c r="P139" s="357">
        <v>1404328.48</v>
      </c>
      <c r="Q139" s="357">
        <v>1871305.52</v>
      </c>
      <c r="R139" s="398">
        <v>6.6799999999999998E-2</v>
      </c>
      <c r="S139" s="399">
        <v>1.0741103E-3</v>
      </c>
      <c r="T139" s="400">
        <v>33206757</v>
      </c>
      <c r="U139" s="400">
        <v>21022881.43712575</v>
      </c>
      <c r="V139" s="401">
        <v>1.5795530740785089</v>
      </c>
      <c r="W139" s="401">
        <v>7.7152503694909322E-2</v>
      </c>
      <c r="X139" s="397">
        <v>3359402</v>
      </c>
      <c r="Y139" s="297">
        <v>721564</v>
      </c>
      <c r="Z139" s="297">
        <v>721564</v>
      </c>
      <c r="AA139" s="297">
        <v>638758</v>
      </c>
      <c r="AB139" s="297">
        <v>638758</v>
      </c>
      <c r="AC139" s="297">
        <v>638758</v>
      </c>
      <c r="AD139" s="297">
        <v>0</v>
      </c>
      <c r="AE139" s="297">
        <v>3359402</v>
      </c>
      <c r="AF139" s="299">
        <v>2780516</v>
      </c>
      <c r="AG139" s="299">
        <v>996985</v>
      </c>
      <c r="AH139" s="299">
        <v>722138</v>
      </c>
      <c r="AI139" s="299">
        <v>722138</v>
      </c>
      <c r="AJ139" s="299">
        <v>339255</v>
      </c>
      <c r="AK139" s="299">
        <v>0</v>
      </c>
      <c r="AL139" s="299">
        <v>0</v>
      </c>
      <c r="AM139" s="297">
        <v>2780516</v>
      </c>
      <c r="AN139" s="397">
        <v>2716027</v>
      </c>
      <c r="AO139" s="297">
        <v>673881</v>
      </c>
      <c r="AP139" s="297">
        <v>673881</v>
      </c>
      <c r="AQ139" s="297">
        <v>673881</v>
      </c>
      <c r="AR139" s="297">
        <v>347192</v>
      </c>
      <c r="AS139" s="297">
        <v>347192</v>
      </c>
      <c r="AT139" s="297">
        <v>0</v>
      </c>
      <c r="AU139" s="297">
        <v>2716027</v>
      </c>
      <c r="AV139" s="299">
        <v>8069964</v>
      </c>
      <c r="AW139" s="297">
        <v>4022021</v>
      </c>
      <c r="AX139" s="297">
        <v>2082331</v>
      </c>
      <c r="AY139" s="297">
        <v>982805</v>
      </c>
      <c r="AZ139" s="297">
        <v>982805</v>
      </c>
      <c r="BA139" s="297">
        <v>0</v>
      </c>
      <c r="BB139" s="297">
        <v>0</v>
      </c>
      <c r="BC139" s="297">
        <v>8069964</v>
      </c>
      <c r="BD139" s="397">
        <v>46684</v>
      </c>
      <c r="BE139" s="297">
        <v>19358</v>
      </c>
      <c r="BF139" s="297">
        <v>16081</v>
      </c>
      <c r="BG139" s="297">
        <v>11245</v>
      </c>
      <c r="BH139" s="297">
        <v>0</v>
      </c>
      <c r="BI139" s="297">
        <v>0</v>
      </c>
      <c r="BJ139" s="297">
        <v>0</v>
      </c>
      <c r="BK139" s="297">
        <v>46684</v>
      </c>
      <c r="BL139" s="299">
        <v>63672</v>
      </c>
      <c r="BM139" s="297">
        <v>15918</v>
      </c>
      <c r="BN139" s="297">
        <v>15918</v>
      </c>
      <c r="BO139" s="297">
        <v>15918</v>
      </c>
      <c r="BP139" s="297">
        <v>15918</v>
      </c>
      <c r="BQ139" s="297">
        <v>0</v>
      </c>
      <c r="BR139" s="297">
        <v>0</v>
      </c>
      <c r="BS139" s="297">
        <v>63672</v>
      </c>
      <c r="BT139" s="397">
        <v>196048</v>
      </c>
      <c r="BU139" s="297">
        <v>40289</v>
      </c>
      <c r="BV139" s="297">
        <v>40289</v>
      </c>
      <c r="BW139" s="297">
        <v>40289</v>
      </c>
      <c r="BX139" s="297">
        <v>40289</v>
      </c>
      <c r="BY139" s="297">
        <v>34891</v>
      </c>
      <c r="BZ139" s="297">
        <v>0</v>
      </c>
      <c r="CA139" s="297">
        <v>196048</v>
      </c>
      <c r="CB139" s="299">
        <v>618132.32518593001</v>
      </c>
      <c r="CC139" s="297">
        <v>547553</v>
      </c>
      <c r="CD139" s="297">
        <v>42536</v>
      </c>
      <c r="CE139" s="297">
        <v>28044</v>
      </c>
      <c r="CF139" s="297">
        <v>0</v>
      </c>
      <c r="CG139" s="297">
        <v>0</v>
      </c>
      <c r="CH139" s="297">
        <v>0</v>
      </c>
      <c r="CI139" s="297">
        <v>618132.32518593001</v>
      </c>
    </row>
    <row r="140" spans="1:87">
      <c r="A140" s="295">
        <v>33206</v>
      </c>
      <c r="B140" s="296" t="s">
        <v>492</v>
      </c>
      <c r="C140" s="299">
        <v>-278665</v>
      </c>
      <c r="D140" s="297">
        <v>-108403</v>
      </c>
      <c r="E140" s="297">
        <v>-49668</v>
      </c>
      <c r="F140" s="297">
        <v>-32739</v>
      </c>
      <c r="G140" s="297">
        <v>62346</v>
      </c>
      <c r="H140" s="297">
        <v>0</v>
      </c>
      <c r="I140" s="297">
        <v>-407129</v>
      </c>
      <c r="J140" s="356">
        <v>3242857</v>
      </c>
      <c r="K140" s="357">
        <v>3857331</v>
      </c>
      <c r="L140" s="357">
        <v>2745202</v>
      </c>
      <c r="M140" s="357">
        <v>2626167</v>
      </c>
      <c r="N140" s="357">
        <v>4060953</v>
      </c>
      <c r="O140" s="356">
        <v>319887</v>
      </c>
      <c r="P140" s="357">
        <v>138091.04</v>
      </c>
      <c r="Q140" s="357">
        <v>181795.96</v>
      </c>
      <c r="R140" s="398">
        <v>6.6799999999999998E-2</v>
      </c>
      <c r="S140" s="399">
        <v>1.048939E-4</v>
      </c>
      <c r="T140" s="400">
        <v>3242857</v>
      </c>
      <c r="U140" s="400">
        <v>2067231.1377245511</v>
      </c>
      <c r="V140" s="401">
        <v>1.5686958951138319</v>
      </c>
      <c r="W140" s="401">
        <v>7.7152503694909322E-2</v>
      </c>
      <c r="X140" s="397">
        <v>300172</v>
      </c>
      <c r="Y140" s="297">
        <v>144696</v>
      </c>
      <c r="Z140" s="297">
        <v>76537</v>
      </c>
      <c r="AA140" s="297">
        <v>26953</v>
      </c>
      <c r="AB140" s="297">
        <v>26953</v>
      </c>
      <c r="AC140" s="297">
        <v>25033</v>
      </c>
      <c r="AD140" s="297">
        <v>0</v>
      </c>
      <c r="AE140" s="297">
        <v>300172</v>
      </c>
      <c r="AF140" s="299">
        <v>141576</v>
      </c>
      <c r="AG140" s="299">
        <v>47192</v>
      </c>
      <c r="AH140" s="299">
        <v>47192</v>
      </c>
      <c r="AI140" s="299">
        <v>47192</v>
      </c>
      <c r="AJ140" s="299">
        <v>0</v>
      </c>
      <c r="AK140" s="299">
        <v>0</v>
      </c>
      <c r="AL140" s="299">
        <v>0</v>
      </c>
      <c r="AM140" s="297">
        <v>141576</v>
      </c>
      <c r="AN140" s="397">
        <v>265238</v>
      </c>
      <c r="AO140" s="297">
        <v>65809</v>
      </c>
      <c r="AP140" s="297">
        <v>65809</v>
      </c>
      <c r="AQ140" s="297">
        <v>65809</v>
      </c>
      <c r="AR140" s="297">
        <v>33906</v>
      </c>
      <c r="AS140" s="297">
        <v>33906</v>
      </c>
      <c r="AT140" s="297">
        <v>0</v>
      </c>
      <c r="AU140" s="297">
        <v>265238</v>
      </c>
      <c r="AV140" s="299">
        <v>788085</v>
      </c>
      <c r="AW140" s="297">
        <v>392777</v>
      </c>
      <c r="AX140" s="297">
        <v>203353</v>
      </c>
      <c r="AY140" s="297">
        <v>95977</v>
      </c>
      <c r="AZ140" s="297">
        <v>95977</v>
      </c>
      <c r="BA140" s="297">
        <v>0</v>
      </c>
      <c r="BB140" s="297">
        <v>0</v>
      </c>
      <c r="BC140" s="297">
        <v>788085</v>
      </c>
      <c r="BD140" s="397">
        <v>4558</v>
      </c>
      <c r="BE140" s="297">
        <v>1890</v>
      </c>
      <c r="BF140" s="297">
        <v>1570</v>
      </c>
      <c r="BG140" s="297">
        <v>1098</v>
      </c>
      <c r="BH140" s="297">
        <v>0</v>
      </c>
      <c r="BI140" s="297">
        <v>0</v>
      </c>
      <c r="BJ140" s="297">
        <v>0</v>
      </c>
      <c r="BK140" s="297">
        <v>4558</v>
      </c>
      <c r="BL140" s="299">
        <v>6216</v>
      </c>
      <c r="BM140" s="297">
        <v>1554</v>
      </c>
      <c r="BN140" s="297">
        <v>1554</v>
      </c>
      <c r="BO140" s="297">
        <v>1554</v>
      </c>
      <c r="BP140" s="297">
        <v>1554</v>
      </c>
      <c r="BQ140" s="297">
        <v>0</v>
      </c>
      <c r="BR140" s="297">
        <v>0</v>
      </c>
      <c r="BS140" s="297">
        <v>6216</v>
      </c>
      <c r="BT140" s="397">
        <v>19145</v>
      </c>
      <c r="BU140" s="297">
        <v>3935</v>
      </c>
      <c r="BV140" s="297">
        <v>3935</v>
      </c>
      <c r="BW140" s="297">
        <v>3935</v>
      </c>
      <c r="BX140" s="297">
        <v>3935</v>
      </c>
      <c r="BY140" s="297">
        <v>3407</v>
      </c>
      <c r="BZ140" s="297">
        <v>0</v>
      </c>
      <c r="CA140" s="297">
        <v>19145</v>
      </c>
      <c r="CB140" s="299">
        <v>60364.666743089998</v>
      </c>
      <c r="CC140" s="297">
        <v>53472</v>
      </c>
      <c r="CD140" s="297">
        <v>4154</v>
      </c>
      <c r="CE140" s="297">
        <v>2739</v>
      </c>
      <c r="CF140" s="297">
        <v>0</v>
      </c>
      <c r="CG140" s="297">
        <v>0</v>
      </c>
      <c r="CH140" s="297">
        <v>0</v>
      </c>
      <c r="CI140" s="297">
        <v>60364.666743089998</v>
      </c>
    </row>
    <row r="141" spans="1:87">
      <c r="A141" s="295">
        <v>33207</v>
      </c>
      <c r="B141" s="296" t="s">
        <v>493</v>
      </c>
      <c r="C141" s="299">
        <v>256511</v>
      </c>
      <c r="D141" s="297">
        <v>643783</v>
      </c>
      <c r="E141" s="297">
        <v>949736</v>
      </c>
      <c r="F141" s="297">
        <v>500346</v>
      </c>
      <c r="G141" s="297">
        <v>507513</v>
      </c>
      <c r="H141" s="297">
        <v>0</v>
      </c>
      <c r="I141" s="297">
        <v>2857889</v>
      </c>
      <c r="J141" s="356">
        <v>15098539</v>
      </c>
      <c r="K141" s="357">
        <v>17959493</v>
      </c>
      <c r="L141" s="357">
        <v>12781488</v>
      </c>
      <c r="M141" s="357">
        <v>12227270</v>
      </c>
      <c r="N141" s="357">
        <v>18907541</v>
      </c>
      <c r="O141" s="356">
        <v>1489374</v>
      </c>
      <c r="P141" s="357">
        <v>421109.35</v>
      </c>
      <c r="Q141" s="357">
        <v>1068264.6499999999</v>
      </c>
      <c r="R141" s="398">
        <v>6.6799999999999998E-2</v>
      </c>
      <c r="S141" s="399">
        <v>4.8837939999999997E-4</v>
      </c>
      <c r="T141" s="400">
        <v>15098539</v>
      </c>
      <c r="U141" s="400">
        <v>6304032.185628742</v>
      </c>
      <c r="V141" s="401">
        <v>2.395060582720379</v>
      </c>
      <c r="W141" s="401">
        <v>7.7152503694909322E-2</v>
      </c>
      <c r="X141" s="397">
        <v>5491869</v>
      </c>
      <c r="Y141" s="297">
        <v>2007932</v>
      </c>
      <c r="Z141" s="297">
        <v>1285128</v>
      </c>
      <c r="AA141" s="297">
        <v>1086755</v>
      </c>
      <c r="AB141" s="297">
        <v>778267</v>
      </c>
      <c r="AC141" s="297">
        <v>333787</v>
      </c>
      <c r="AD141" s="297">
        <v>0</v>
      </c>
      <c r="AE141" s="297">
        <v>5491869</v>
      </c>
      <c r="AF141" s="299">
        <v>0</v>
      </c>
      <c r="AG141" s="299">
        <v>0</v>
      </c>
      <c r="AH141" s="299">
        <v>0</v>
      </c>
      <c r="AI141" s="299">
        <v>0</v>
      </c>
      <c r="AJ141" s="299">
        <v>0</v>
      </c>
      <c r="AK141" s="299">
        <v>0</v>
      </c>
      <c r="AL141" s="299">
        <v>0</v>
      </c>
      <c r="AM141" s="297">
        <v>0</v>
      </c>
      <c r="AN141" s="397">
        <v>1234930</v>
      </c>
      <c r="AO141" s="297">
        <v>306402</v>
      </c>
      <c r="AP141" s="297">
        <v>306402</v>
      </c>
      <c r="AQ141" s="297">
        <v>306402</v>
      </c>
      <c r="AR141" s="297">
        <v>157862</v>
      </c>
      <c r="AS141" s="297">
        <v>157862</v>
      </c>
      <c r="AT141" s="297">
        <v>0</v>
      </c>
      <c r="AU141" s="297">
        <v>1234930</v>
      </c>
      <c r="AV141" s="299">
        <v>3669273</v>
      </c>
      <c r="AW141" s="297">
        <v>1828744</v>
      </c>
      <c r="AX141" s="297">
        <v>946800</v>
      </c>
      <c r="AY141" s="297">
        <v>446865</v>
      </c>
      <c r="AZ141" s="297">
        <v>446865</v>
      </c>
      <c r="BA141" s="297">
        <v>0</v>
      </c>
      <c r="BB141" s="297">
        <v>0</v>
      </c>
      <c r="BC141" s="297">
        <v>3669273</v>
      </c>
      <c r="BD141" s="397">
        <v>21227</v>
      </c>
      <c r="BE141" s="297">
        <v>8802</v>
      </c>
      <c r="BF141" s="297">
        <v>7312</v>
      </c>
      <c r="BG141" s="297">
        <v>5113</v>
      </c>
      <c r="BH141" s="297">
        <v>0</v>
      </c>
      <c r="BI141" s="297">
        <v>0</v>
      </c>
      <c r="BJ141" s="297">
        <v>0</v>
      </c>
      <c r="BK141" s="297">
        <v>21227</v>
      </c>
      <c r="BL141" s="299">
        <v>28948</v>
      </c>
      <c r="BM141" s="297">
        <v>7237</v>
      </c>
      <c r="BN141" s="297">
        <v>7237</v>
      </c>
      <c r="BO141" s="297">
        <v>7237</v>
      </c>
      <c r="BP141" s="297">
        <v>7237</v>
      </c>
      <c r="BQ141" s="297">
        <v>0</v>
      </c>
      <c r="BR141" s="297">
        <v>0</v>
      </c>
      <c r="BS141" s="297">
        <v>28948</v>
      </c>
      <c r="BT141" s="397">
        <v>89140</v>
      </c>
      <c r="BU141" s="297">
        <v>18319</v>
      </c>
      <c r="BV141" s="297">
        <v>18319</v>
      </c>
      <c r="BW141" s="297">
        <v>18319</v>
      </c>
      <c r="BX141" s="297">
        <v>18319</v>
      </c>
      <c r="BY141" s="297">
        <v>15864</v>
      </c>
      <c r="BZ141" s="297">
        <v>0</v>
      </c>
      <c r="CA141" s="297">
        <v>89140</v>
      </c>
      <c r="CB141" s="299">
        <v>281054.09108813998</v>
      </c>
      <c r="CC141" s="297">
        <v>248963</v>
      </c>
      <c r="CD141" s="297">
        <v>19340</v>
      </c>
      <c r="CE141" s="297">
        <v>12751</v>
      </c>
      <c r="CF141" s="297">
        <v>0</v>
      </c>
      <c r="CG141" s="297">
        <v>0</v>
      </c>
      <c r="CH141" s="297">
        <v>0</v>
      </c>
      <c r="CI141" s="297">
        <v>281054.09108813998</v>
      </c>
    </row>
    <row r="142" spans="1:87">
      <c r="A142" s="295">
        <v>33208</v>
      </c>
      <c r="B142" s="296" t="s">
        <v>494</v>
      </c>
      <c r="C142" s="299">
        <v>-223659</v>
      </c>
      <c r="D142" s="297">
        <v>-201200</v>
      </c>
      <c r="E142" s="297">
        <v>0</v>
      </c>
      <c r="F142" s="297">
        <v>0</v>
      </c>
      <c r="G142" s="297">
        <v>0</v>
      </c>
      <c r="H142" s="297">
        <v>0</v>
      </c>
      <c r="I142" s="297">
        <v>-424859</v>
      </c>
      <c r="J142" s="356">
        <v>0</v>
      </c>
      <c r="K142" s="357">
        <v>0</v>
      </c>
      <c r="L142" s="357">
        <v>0</v>
      </c>
      <c r="M142" s="357">
        <v>0</v>
      </c>
      <c r="N142" s="357">
        <v>0</v>
      </c>
      <c r="O142" s="356">
        <v>0</v>
      </c>
      <c r="P142" s="357">
        <v>0</v>
      </c>
      <c r="Q142" s="357">
        <v>0</v>
      </c>
      <c r="R142" s="398" t="e">
        <v>#DIV/0!</v>
      </c>
      <c r="S142" s="399">
        <v>0</v>
      </c>
      <c r="T142" s="400">
        <v>0</v>
      </c>
      <c r="U142" s="400">
        <v>0</v>
      </c>
      <c r="V142" s="401" t="e">
        <v>#DIV/0!</v>
      </c>
      <c r="W142" s="401">
        <v>7.7152503694909322E-2</v>
      </c>
      <c r="X142" s="397">
        <v>0</v>
      </c>
      <c r="Y142" s="297">
        <v>0</v>
      </c>
      <c r="Z142" s="297">
        <v>0</v>
      </c>
      <c r="AA142" s="297">
        <v>0</v>
      </c>
      <c r="AB142" s="297">
        <v>0</v>
      </c>
      <c r="AC142" s="297">
        <v>0</v>
      </c>
      <c r="AD142" s="297">
        <v>0</v>
      </c>
      <c r="AE142" s="297">
        <v>0</v>
      </c>
      <c r="AF142" s="299">
        <v>424859</v>
      </c>
      <c r="AG142" s="299">
        <v>223659</v>
      </c>
      <c r="AH142" s="299">
        <v>201200</v>
      </c>
      <c r="AI142" s="299">
        <v>0</v>
      </c>
      <c r="AJ142" s="299">
        <v>0</v>
      </c>
      <c r="AK142" s="299">
        <v>0</v>
      </c>
      <c r="AL142" s="299">
        <v>0</v>
      </c>
      <c r="AM142" s="297">
        <v>424859</v>
      </c>
      <c r="AN142" s="397">
        <v>0</v>
      </c>
      <c r="AO142" s="297">
        <v>0</v>
      </c>
      <c r="AP142" s="297">
        <v>0</v>
      </c>
      <c r="AQ142" s="297">
        <v>0</v>
      </c>
      <c r="AR142" s="297">
        <v>0</v>
      </c>
      <c r="AS142" s="297">
        <v>0</v>
      </c>
      <c r="AT142" s="297">
        <v>0</v>
      </c>
      <c r="AU142" s="297">
        <v>0</v>
      </c>
      <c r="AV142" s="299">
        <v>0</v>
      </c>
      <c r="AW142" s="297">
        <v>0</v>
      </c>
      <c r="AX142" s="297">
        <v>0</v>
      </c>
      <c r="AY142" s="297">
        <v>0</v>
      </c>
      <c r="AZ142" s="297">
        <v>0</v>
      </c>
      <c r="BA142" s="297">
        <v>0</v>
      </c>
      <c r="BB142" s="297">
        <v>0</v>
      </c>
      <c r="BC142" s="297">
        <v>0</v>
      </c>
      <c r="BD142" s="397">
        <v>0</v>
      </c>
      <c r="BE142" s="297">
        <v>0</v>
      </c>
      <c r="BF142" s="297">
        <v>0</v>
      </c>
      <c r="BG142" s="297">
        <v>0</v>
      </c>
      <c r="BH142" s="297">
        <v>0</v>
      </c>
      <c r="BI142" s="297">
        <v>0</v>
      </c>
      <c r="BJ142" s="297">
        <v>0</v>
      </c>
      <c r="BK142" s="297">
        <v>0</v>
      </c>
      <c r="BL142" s="299">
        <v>0</v>
      </c>
      <c r="BM142" s="297">
        <v>0</v>
      </c>
      <c r="BN142" s="297">
        <v>0</v>
      </c>
      <c r="BO142" s="297">
        <v>0</v>
      </c>
      <c r="BP142" s="297">
        <v>0</v>
      </c>
      <c r="BQ142" s="297">
        <v>0</v>
      </c>
      <c r="BR142" s="297">
        <v>0</v>
      </c>
      <c r="BS142" s="297">
        <v>0</v>
      </c>
      <c r="BT142" s="397">
        <v>0</v>
      </c>
      <c r="BU142" s="297">
        <v>0</v>
      </c>
      <c r="BV142" s="297">
        <v>0</v>
      </c>
      <c r="BW142" s="297">
        <v>0</v>
      </c>
      <c r="BX142" s="297">
        <v>0</v>
      </c>
      <c r="BY142" s="297">
        <v>0</v>
      </c>
      <c r="BZ142" s="297">
        <v>0</v>
      </c>
      <c r="CA142" s="297">
        <v>0</v>
      </c>
      <c r="CB142" s="299">
        <v>0</v>
      </c>
      <c r="CC142" s="297">
        <v>0</v>
      </c>
      <c r="CD142" s="297">
        <v>0</v>
      </c>
      <c r="CE142" s="297">
        <v>0</v>
      </c>
      <c r="CF142" s="297">
        <v>0</v>
      </c>
      <c r="CG142" s="297">
        <v>0</v>
      </c>
      <c r="CH142" s="297">
        <v>0</v>
      </c>
      <c r="CI142" s="297">
        <v>0</v>
      </c>
    </row>
    <row r="143" spans="1:87">
      <c r="A143" s="295">
        <v>33209</v>
      </c>
      <c r="B143" s="296" t="s">
        <v>495</v>
      </c>
      <c r="C143" s="299">
        <v>-438501</v>
      </c>
      <c r="D143" s="297">
        <v>-477514</v>
      </c>
      <c r="E143" s="297">
        <v>-566072</v>
      </c>
      <c r="F143" s="297">
        <v>-704747</v>
      </c>
      <c r="G143" s="297">
        <v>-659905</v>
      </c>
      <c r="H143" s="297">
        <v>0</v>
      </c>
      <c r="I143" s="297">
        <v>-2846739</v>
      </c>
      <c r="J143" s="356">
        <v>0</v>
      </c>
      <c r="K143" s="357">
        <v>0</v>
      </c>
      <c r="L143" s="357">
        <v>0</v>
      </c>
      <c r="M143" s="357">
        <v>0</v>
      </c>
      <c r="N143" s="357">
        <v>0</v>
      </c>
      <c r="O143" s="356">
        <v>0</v>
      </c>
      <c r="P143" s="357">
        <v>0</v>
      </c>
      <c r="Q143" s="357">
        <v>0</v>
      </c>
      <c r="R143" s="398" t="e">
        <v>#DIV/0!</v>
      </c>
      <c r="S143" s="399">
        <v>0</v>
      </c>
      <c r="T143" s="400">
        <v>0</v>
      </c>
      <c r="U143" s="400">
        <v>0</v>
      </c>
      <c r="V143" s="401" t="e">
        <v>#DIV/0!</v>
      </c>
      <c r="W143" s="401">
        <v>7.7152503694909322E-2</v>
      </c>
      <c r="X143" s="397">
        <v>632154</v>
      </c>
      <c r="Y143" s="297">
        <v>266246</v>
      </c>
      <c r="Z143" s="297">
        <v>227233</v>
      </c>
      <c r="AA143" s="297">
        <v>138675</v>
      </c>
      <c r="AB143" s="297">
        <v>0</v>
      </c>
      <c r="AC143" s="297">
        <v>0</v>
      </c>
      <c r="AD143" s="297">
        <v>0</v>
      </c>
      <c r="AE143" s="297">
        <v>632154</v>
      </c>
      <c r="AF143" s="299">
        <v>3478893</v>
      </c>
      <c r="AG143" s="299">
        <v>704747</v>
      </c>
      <c r="AH143" s="299">
        <v>704747</v>
      </c>
      <c r="AI143" s="299">
        <v>704747</v>
      </c>
      <c r="AJ143" s="299">
        <v>704747</v>
      </c>
      <c r="AK143" s="299">
        <v>659905</v>
      </c>
      <c r="AL143" s="299">
        <v>0</v>
      </c>
      <c r="AM143" s="297">
        <v>3478893</v>
      </c>
      <c r="AN143" s="397">
        <v>0</v>
      </c>
      <c r="AO143" s="297">
        <v>0</v>
      </c>
      <c r="AP143" s="297">
        <v>0</v>
      </c>
      <c r="AQ143" s="297">
        <v>0</v>
      </c>
      <c r="AR143" s="297">
        <v>0</v>
      </c>
      <c r="AS143" s="297">
        <v>0</v>
      </c>
      <c r="AT143" s="297">
        <v>0</v>
      </c>
      <c r="AU143" s="297">
        <v>0</v>
      </c>
      <c r="AV143" s="299">
        <v>0</v>
      </c>
      <c r="AW143" s="297">
        <v>0</v>
      </c>
      <c r="AX143" s="297">
        <v>0</v>
      </c>
      <c r="AY143" s="297">
        <v>0</v>
      </c>
      <c r="AZ143" s="297">
        <v>0</v>
      </c>
      <c r="BA143" s="297">
        <v>0</v>
      </c>
      <c r="BB143" s="297">
        <v>0</v>
      </c>
      <c r="BC143" s="297">
        <v>0</v>
      </c>
      <c r="BD143" s="397">
        <v>0</v>
      </c>
      <c r="BE143" s="297">
        <v>0</v>
      </c>
      <c r="BF143" s="297">
        <v>0</v>
      </c>
      <c r="BG143" s="297">
        <v>0</v>
      </c>
      <c r="BH143" s="297">
        <v>0</v>
      </c>
      <c r="BI143" s="297">
        <v>0</v>
      </c>
      <c r="BJ143" s="297">
        <v>0</v>
      </c>
      <c r="BK143" s="297">
        <v>0</v>
      </c>
      <c r="BL143" s="299">
        <v>0</v>
      </c>
      <c r="BM143" s="297">
        <v>0</v>
      </c>
      <c r="BN143" s="297">
        <v>0</v>
      </c>
      <c r="BO143" s="297">
        <v>0</v>
      </c>
      <c r="BP143" s="297">
        <v>0</v>
      </c>
      <c r="BQ143" s="297">
        <v>0</v>
      </c>
      <c r="BR143" s="297">
        <v>0</v>
      </c>
      <c r="BS143" s="297">
        <v>0</v>
      </c>
      <c r="BT143" s="397">
        <v>0</v>
      </c>
      <c r="BU143" s="297">
        <v>0</v>
      </c>
      <c r="BV143" s="297">
        <v>0</v>
      </c>
      <c r="BW143" s="297">
        <v>0</v>
      </c>
      <c r="BX143" s="297">
        <v>0</v>
      </c>
      <c r="BY143" s="297">
        <v>0</v>
      </c>
      <c r="BZ143" s="297">
        <v>0</v>
      </c>
      <c r="CA143" s="297">
        <v>0</v>
      </c>
      <c r="CB143" s="299">
        <v>0</v>
      </c>
      <c r="CC143" s="297">
        <v>0</v>
      </c>
      <c r="CD143" s="297">
        <v>0</v>
      </c>
      <c r="CE143" s="297">
        <v>0</v>
      </c>
      <c r="CF143" s="297">
        <v>0</v>
      </c>
      <c r="CG143" s="297">
        <v>0</v>
      </c>
      <c r="CH143" s="297">
        <v>0</v>
      </c>
      <c r="CI143" s="297">
        <v>0</v>
      </c>
    </row>
    <row r="144" spans="1:87">
      <c r="A144" s="295">
        <v>33300</v>
      </c>
      <c r="B144" s="296" t="s">
        <v>496</v>
      </c>
      <c r="C144" s="299">
        <v>-7622572</v>
      </c>
      <c r="D144" s="297">
        <v>-3862400</v>
      </c>
      <c r="E144" s="297">
        <v>-1721560</v>
      </c>
      <c r="F144" s="297">
        <v>-1944862</v>
      </c>
      <c r="G144" s="297">
        <v>-275222</v>
      </c>
      <c r="H144" s="297">
        <v>0</v>
      </c>
      <c r="I144" s="297">
        <v>-15426616</v>
      </c>
      <c r="J144" s="356">
        <v>57390292</v>
      </c>
      <c r="K144" s="357">
        <v>68264918</v>
      </c>
      <c r="L144" s="357">
        <v>48583068</v>
      </c>
      <c r="M144" s="357">
        <v>46476457</v>
      </c>
      <c r="N144" s="357">
        <v>71868497</v>
      </c>
      <c r="O144" s="356">
        <v>5661184</v>
      </c>
      <c r="P144" s="357">
        <v>2265070.17</v>
      </c>
      <c r="Q144" s="357">
        <v>3396113.83</v>
      </c>
      <c r="R144" s="398">
        <v>6.6799999999999998E-2</v>
      </c>
      <c r="S144" s="399">
        <v>1.8563542E-3</v>
      </c>
      <c r="T144" s="400">
        <v>57390292</v>
      </c>
      <c r="U144" s="400">
        <v>33908236.077844314</v>
      </c>
      <c r="V144" s="401">
        <v>1.6925177667233151</v>
      </c>
      <c r="W144" s="401">
        <v>7.7152503694909322E-2</v>
      </c>
      <c r="X144" s="397">
        <v>647658</v>
      </c>
      <c r="Y144" s="297">
        <v>506376</v>
      </c>
      <c r="Z144" s="297">
        <v>47094</v>
      </c>
      <c r="AA144" s="297">
        <v>47094</v>
      </c>
      <c r="AB144" s="297">
        <v>47094</v>
      </c>
      <c r="AC144" s="297">
        <v>0</v>
      </c>
      <c r="AD144" s="297">
        <v>0</v>
      </c>
      <c r="AE144" s="297">
        <v>647658</v>
      </c>
      <c r="AF144" s="299">
        <v>6062384</v>
      </c>
      <c r="AG144" s="299">
        <v>1471710</v>
      </c>
      <c r="AH144" s="299">
        <v>1471710</v>
      </c>
      <c r="AI144" s="299">
        <v>1247836</v>
      </c>
      <c r="AJ144" s="299">
        <v>935564</v>
      </c>
      <c r="AK144" s="299">
        <v>935564</v>
      </c>
      <c r="AL144" s="299">
        <v>0</v>
      </c>
      <c r="AM144" s="297">
        <v>6062384</v>
      </c>
      <c r="AN144" s="397">
        <v>4694032</v>
      </c>
      <c r="AO144" s="297">
        <v>1164649</v>
      </c>
      <c r="AP144" s="297">
        <v>1164649</v>
      </c>
      <c r="AQ144" s="297">
        <v>1164649</v>
      </c>
      <c r="AR144" s="297">
        <v>600042</v>
      </c>
      <c r="AS144" s="297">
        <v>600042</v>
      </c>
      <c r="AT144" s="297">
        <v>0</v>
      </c>
      <c r="AU144" s="297">
        <v>4694032</v>
      </c>
      <c r="AV144" s="299">
        <v>13947088</v>
      </c>
      <c r="AW144" s="297">
        <v>6951145</v>
      </c>
      <c r="AX144" s="297">
        <v>3598834</v>
      </c>
      <c r="AY144" s="297">
        <v>1698555</v>
      </c>
      <c r="AZ144" s="297">
        <v>1698555</v>
      </c>
      <c r="BA144" s="297">
        <v>0</v>
      </c>
      <c r="BB144" s="297">
        <v>0</v>
      </c>
      <c r="BC144" s="297">
        <v>13947088</v>
      </c>
      <c r="BD144" s="397">
        <v>80683</v>
      </c>
      <c r="BE144" s="297">
        <v>33456</v>
      </c>
      <c r="BF144" s="297">
        <v>27793</v>
      </c>
      <c r="BG144" s="297">
        <v>19434</v>
      </c>
      <c r="BH144" s="297">
        <v>0</v>
      </c>
      <c r="BI144" s="297">
        <v>0</v>
      </c>
      <c r="BJ144" s="297">
        <v>0</v>
      </c>
      <c r="BK144" s="297">
        <v>80683</v>
      </c>
      <c r="BL144" s="299">
        <v>110040</v>
      </c>
      <c r="BM144" s="297">
        <v>27510</v>
      </c>
      <c r="BN144" s="297">
        <v>27510</v>
      </c>
      <c r="BO144" s="297">
        <v>27510</v>
      </c>
      <c r="BP144" s="297">
        <v>27510</v>
      </c>
      <c r="BQ144" s="297">
        <v>0</v>
      </c>
      <c r="BR144" s="297">
        <v>0</v>
      </c>
      <c r="BS144" s="297">
        <v>110040</v>
      </c>
      <c r="BT144" s="397">
        <v>338824</v>
      </c>
      <c r="BU144" s="297">
        <v>69631</v>
      </c>
      <c r="BV144" s="297">
        <v>69631</v>
      </c>
      <c r="BW144" s="297">
        <v>69631</v>
      </c>
      <c r="BX144" s="297">
        <v>69631</v>
      </c>
      <c r="BY144" s="297">
        <v>60300</v>
      </c>
      <c r="BZ144" s="297">
        <v>0</v>
      </c>
      <c r="CA144" s="297">
        <v>338824</v>
      </c>
      <c r="CB144" s="299">
        <v>1068300.4697140199</v>
      </c>
      <c r="CC144" s="297">
        <v>946319</v>
      </c>
      <c r="CD144" s="297">
        <v>73513</v>
      </c>
      <c r="CE144" s="297">
        <v>48468</v>
      </c>
      <c r="CF144" s="297">
        <v>0</v>
      </c>
      <c r="CG144" s="297">
        <v>0</v>
      </c>
      <c r="CH144" s="297">
        <v>0</v>
      </c>
      <c r="CI144" s="297">
        <v>1068300.4697140199</v>
      </c>
    </row>
    <row r="145" spans="1:87">
      <c r="A145" s="295">
        <v>33305</v>
      </c>
      <c r="B145" s="296" t="s">
        <v>497</v>
      </c>
      <c r="C145" s="299">
        <v>-2207821</v>
      </c>
      <c r="D145" s="297">
        <v>-1261882</v>
      </c>
      <c r="E145" s="297">
        <v>-805194</v>
      </c>
      <c r="F145" s="297">
        <v>-726657</v>
      </c>
      <c r="G145" s="297">
        <v>-118852</v>
      </c>
      <c r="H145" s="297">
        <v>0</v>
      </c>
      <c r="I145" s="297">
        <v>-5120406</v>
      </c>
      <c r="J145" s="356">
        <v>11436432</v>
      </c>
      <c r="K145" s="357">
        <v>13603470</v>
      </c>
      <c r="L145" s="357">
        <v>9681376</v>
      </c>
      <c r="M145" s="357">
        <v>9261581</v>
      </c>
      <c r="N145" s="357">
        <v>14321572</v>
      </c>
      <c r="O145" s="356">
        <v>1128131</v>
      </c>
      <c r="P145" s="357">
        <v>554609.37</v>
      </c>
      <c r="Q145" s="357">
        <v>573521.63</v>
      </c>
      <c r="R145" s="398">
        <v>6.6799999999999998E-2</v>
      </c>
      <c r="S145" s="399">
        <v>3.6992440000000002E-4</v>
      </c>
      <c r="T145" s="400">
        <v>11436432</v>
      </c>
      <c r="U145" s="400">
        <v>8302535.4790419163</v>
      </c>
      <c r="V145" s="401">
        <v>1.3774625870457256</v>
      </c>
      <c r="W145" s="401">
        <v>7.7152503694909322E-2</v>
      </c>
      <c r="X145" s="397">
        <v>0</v>
      </c>
      <c r="Y145" s="297">
        <v>0</v>
      </c>
      <c r="Z145" s="297">
        <v>0</v>
      </c>
      <c r="AA145" s="297">
        <v>0</v>
      </c>
      <c r="AB145" s="297">
        <v>0</v>
      </c>
      <c r="AC145" s="297">
        <v>0</v>
      </c>
      <c r="AD145" s="297">
        <v>0</v>
      </c>
      <c r="AE145" s="297">
        <v>0</v>
      </c>
      <c r="AF145" s="299">
        <v>3125289</v>
      </c>
      <c r="AG145" s="299">
        <v>881202</v>
      </c>
      <c r="AH145" s="299">
        <v>776093</v>
      </c>
      <c r="AI145" s="299">
        <v>701408</v>
      </c>
      <c r="AJ145" s="299">
        <v>516145</v>
      </c>
      <c r="AK145" s="299">
        <v>250441</v>
      </c>
      <c r="AL145" s="299">
        <v>0</v>
      </c>
      <c r="AM145" s="297">
        <v>3125289</v>
      </c>
      <c r="AN145" s="397">
        <v>935402</v>
      </c>
      <c r="AO145" s="297">
        <v>232085</v>
      </c>
      <c r="AP145" s="297">
        <v>232085</v>
      </c>
      <c r="AQ145" s="297">
        <v>232085</v>
      </c>
      <c r="AR145" s="297">
        <v>119573</v>
      </c>
      <c r="AS145" s="297">
        <v>119573</v>
      </c>
      <c r="AT145" s="297">
        <v>0</v>
      </c>
      <c r="AU145" s="297">
        <v>935402</v>
      </c>
      <c r="AV145" s="299">
        <v>2779302</v>
      </c>
      <c r="AW145" s="297">
        <v>1385187</v>
      </c>
      <c r="AX145" s="297">
        <v>717157</v>
      </c>
      <c r="AY145" s="297">
        <v>338479</v>
      </c>
      <c r="AZ145" s="297">
        <v>338479</v>
      </c>
      <c r="BA145" s="297">
        <v>0</v>
      </c>
      <c r="BB145" s="297">
        <v>0</v>
      </c>
      <c r="BC145" s="297">
        <v>2779302</v>
      </c>
      <c r="BD145" s="397">
        <v>16078</v>
      </c>
      <c r="BE145" s="297">
        <v>6667</v>
      </c>
      <c r="BF145" s="297">
        <v>5538</v>
      </c>
      <c r="BG145" s="297">
        <v>3873</v>
      </c>
      <c r="BH145" s="297">
        <v>0</v>
      </c>
      <c r="BI145" s="297">
        <v>0</v>
      </c>
      <c r="BJ145" s="297">
        <v>0</v>
      </c>
      <c r="BK145" s="297">
        <v>16078</v>
      </c>
      <c r="BL145" s="299">
        <v>21928</v>
      </c>
      <c r="BM145" s="297">
        <v>5482</v>
      </c>
      <c r="BN145" s="297">
        <v>5482</v>
      </c>
      <c r="BO145" s="297">
        <v>5482</v>
      </c>
      <c r="BP145" s="297">
        <v>5482</v>
      </c>
      <c r="BQ145" s="297">
        <v>0</v>
      </c>
      <c r="BR145" s="297">
        <v>0</v>
      </c>
      <c r="BS145" s="297">
        <v>21928</v>
      </c>
      <c r="BT145" s="397">
        <v>67519</v>
      </c>
      <c r="BU145" s="297">
        <v>13876</v>
      </c>
      <c r="BV145" s="297">
        <v>13876</v>
      </c>
      <c r="BW145" s="297">
        <v>13876</v>
      </c>
      <c r="BX145" s="297">
        <v>13876</v>
      </c>
      <c r="BY145" s="297">
        <v>12016</v>
      </c>
      <c r="BZ145" s="297">
        <v>0</v>
      </c>
      <c r="CA145" s="297">
        <v>67519</v>
      </c>
      <c r="CB145" s="299">
        <v>212885.24047764001</v>
      </c>
      <c r="CC145" s="297">
        <v>188578</v>
      </c>
      <c r="CD145" s="297">
        <v>14649</v>
      </c>
      <c r="CE145" s="297">
        <v>9658</v>
      </c>
      <c r="CF145" s="297">
        <v>0</v>
      </c>
      <c r="CG145" s="297">
        <v>0</v>
      </c>
      <c r="CH145" s="297">
        <v>0</v>
      </c>
      <c r="CI145" s="297">
        <v>212885.24047764001</v>
      </c>
    </row>
    <row r="146" spans="1:87">
      <c r="A146" s="295">
        <v>33400</v>
      </c>
      <c r="B146" s="296" t="s">
        <v>498</v>
      </c>
      <c r="C146" s="299">
        <v>-65096176</v>
      </c>
      <c r="D146" s="297">
        <v>-31653938</v>
      </c>
      <c r="E146" s="297">
        <v>-10998344</v>
      </c>
      <c r="F146" s="297">
        <v>-13781286</v>
      </c>
      <c r="G146" s="297">
        <v>4278949</v>
      </c>
      <c r="H146" s="297">
        <v>0</v>
      </c>
      <c r="I146" s="297">
        <v>-117250795</v>
      </c>
      <c r="J146" s="356">
        <v>538670456</v>
      </c>
      <c r="K146" s="357">
        <v>640740677</v>
      </c>
      <c r="L146" s="357">
        <v>456005059</v>
      </c>
      <c r="M146" s="357">
        <v>436232220</v>
      </c>
      <c r="N146" s="357">
        <v>674564200</v>
      </c>
      <c r="O146" s="356">
        <v>53136385</v>
      </c>
      <c r="P146" s="357">
        <v>21421877.030000001</v>
      </c>
      <c r="Q146" s="357">
        <v>31714507.969999999</v>
      </c>
      <c r="R146" s="398">
        <v>6.6799999999999998E-2</v>
      </c>
      <c r="S146" s="399">
        <v>1.7423907999999998E-2</v>
      </c>
      <c r="T146" s="400">
        <v>538670456</v>
      </c>
      <c r="U146" s="400">
        <v>320686781.88622755</v>
      </c>
      <c r="V146" s="401">
        <v>1.6797401278332331</v>
      </c>
      <c r="W146" s="401">
        <v>7.7152503694909322E-2</v>
      </c>
      <c r="X146" s="397">
        <v>6161938</v>
      </c>
      <c r="Y146" s="297">
        <v>6161938</v>
      </c>
      <c r="Z146" s="297">
        <v>0</v>
      </c>
      <c r="AA146" s="297">
        <v>0</v>
      </c>
      <c r="AB146" s="297">
        <v>0</v>
      </c>
      <c r="AC146" s="297">
        <v>0</v>
      </c>
      <c r="AD146" s="297">
        <v>0</v>
      </c>
      <c r="AE146" s="297">
        <v>6161938</v>
      </c>
      <c r="AF146" s="299">
        <v>29440226</v>
      </c>
      <c r="AG146" s="299">
        <v>8772674</v>
      </c>
      <c r="AH146" s="299">
        <v>8772674</v>
      </c>
      <c r="AI146" s="299">
        <v>6109901</v>
      </c>
      <c r="AJ146" s="299">
        <v>3865895</v>
      </c>
      <c r="AK146" s="299">
        <v>1919082</v>
      </c>
      <c r="AL146" s="299">
        <v>0</v>
      </c>
      <c r="AM146" s="297">
        <v>29440226</v>
      </c>
      <c r="AN146" s="397">
        <v>44058605</v>
      </c>
      <c r="AO146" s="297">
        <v>10931504</v>
      </c>
      <c r="AP146" s="297">
        <v>10931504</v>
      </c>
      <c r="AQ146" s="297">
        <v>10931504</v>
      </c>
      <c r="AR146" s="297">
        <v>5632046</v>
      </c>
      <c r="AS146" s="297">
        <v>5632046</v>
      </c>
      <c r="AT146" s="297">
        <v>0</v>
      </c>
      <c r="AU146" s="297">
        <v>44058605</v>
      </c>
      <c r="AV146" s="299">
        <v>130908628</v>
      </c>
      <c r="AW146" s="297">
        <v>65244073</v>
      </c>
      <c r="AX146" s="297">
        <v>33778981</v>
      </c>
      <c r="AY146" s="297">
        <v>15942787</v>
      </c>
      <c r="AZ146" s="297">
        <v>15942787</v>
      </c>
      <c r="BA146" s="297">
        <v>0</v>
      </c>
      <c r="BB146" s="297">
        <v>0</v>
      </c>
      <c r="BC146" s="297">
        <v>130908628</v>
      </c>
      <c r="BD146" s="397">
        <v>757296</v>
      </c>
      <c r="BE146" s="297">
        <v>314018</v>
      </c>
      <c r="BF146" s="297">
        <v>260865</v>
      </c>
      <c r="BG146" s="297">
        <v>182413</v>
      </c>
      <c r="BH146" s="297">
        <v>0</v>
      </c>
      <c r="BI146" s="297">
        <v>0</v>
      </c>
      <c r="BJ146" s="297">
        <v>0</v>
      </c>
      <c r="BK146" s="297">
        <v>757296</v>
      </c>
      <c r="BL146" s="299">
        <v>1032848</v>
      </c>
      <c r="BM146" s="297">
        <v>258212</v>
      </c>
      <c r="BN146" s="297">
        <v>258212</v>
      </c>
      <c r="BO146" s="297">
        <v>258212</v>
      </c>
      <c r="BP146" s="297">
        <v>258212</v>
      </c>
      <c r="BQ146" s="297">
        <v>0</v>
      </c>
      <c r="BR146" s="297">
        <v>0</v>
      </c>
      <c r="BS146" s="297">
        <v>1032848</v>
      </c>
      <c r="BT146" s="397">
        <v>3180232</v>
      </c>
      <c r="BU146" s="297">
        <v>653562</v>
      </c>
      <c r="BV146" s="297">
        <v>653562</v>
      </c>
      <c r="BW146" s="297">
        <v>653562</v>
      </c>
      <c r="BX146" s="297">
        <v>653562</v>
      </c>
      <c r="BY146" s="297">
        <v>565985</v>
      </c>
      <c r="BZ146" s="297">
        <v>0</v>
      </c>
      <c r="CA146" s="297">
        <v>3180232</v>
      </c>
      <c r="CB146" s="299">
        <v>10027164.589954799</v>
      </c>
      <c r="CC146" s="297">
        <v>8882240</v>
      </c>
      <c r="CD146" s="297">
        <v>690002</v>
      </c>
      <c r="CE146" s="297">
        <v>454923</v>
      </c>
      <c r="CF146" s="297">
        <v>0</v>
      </c>
      <c r="CG146" s="297">
        <v>0</v>
      </c>
      <c r="CH146" s="297">
        <v>0</v>
      </c>
      <c r="CI146" s="297">
        <v>10027164.589954799</v>
      </c>
    </row>
    <row r="147" spans="1:87">
      <c r="A147" s="295">
        <v>33402</v>
      </c>
      <c r="B147" s="296" t="s">
        <v>499</v>
      </c>
      <c r="C147" s="299">
        <v>-453604</v>
      </c>
      <c r="D147" s="297">
        <v>-163645</v>
      </c>
      <c r="E147" s="297">
        <v>-38222</v>
      </c>
      <c r="F147" s="297">
        <v>-21000</v>
      </c>
      <c r="G147" s="297">
        <v>15455</v>
      </c>
      <c r="H147" s="297">
        <v>0</v>
      </c>
      <c r="I147" s="297">
        <v>-661016</v>
      </c>
      <c r="J147" s="356">
        <v>4950143</v>
      </c>
      <c r="K147" s="357">
        <v>5888123</v>
      </c>
      <c r="L147" s="357">
        <v>4190485</v>
      </c>
      <c r="M147" s="357">
        <v>4008781</v>
      </c>
      <c r="N147" s="357">
        <v>6198946</v>
      </c>
      <c r="O147" s="356">
        <v>488300</v>
      </c>
      <c r="P147" s="357">
        <v>170149.17</v>
      </c>
      <c r="Q147" s="357">
        <v>318150.82999999996</v>
      </c>
      <c r="R147" s="398">
        <v>6.6799999999999998E-2</v>
      </c>
      <c r="S147" s="399">
        <v>1.60118E-4</v>
      </c>
      <c r="T147" s="400">
        <v>4950143</v>
      </c>
      <c r="U147" s="400">
        <v>2547143.2634730539</v>
      </c>
      <c r="V147" s="401">
        <v>1.9434097292393493</v>
      </c>
      <c r="W147" s="401">
        <v>7.7152503694909322E-2</v>
      </c>
      <c r="X147" s="397">
        <v>600312</v>
      </c>
      <c r="Y147" s="297">
        <v>225529</v>
      </c>
      <c r="Z147" s="297">
        <v>151543</v>
      </c>
      <c r="AA147" s="297">
        <v>111620</v>
      </c>
      <c r="AB147" s="297">
        <v>111620</v>
      </c>
      <c r="AC147" s="297">
        <v>0</v>
      </c>
      <c r="AD147" s="297">
        <v>0</v>
      </c>
      <c r="AE147" s="297">
        <v>600312</v>
      </c>
      <c r="AF147" s="299">
        <v>397761</v>
      </c>
      <c r="AG147" s="299">
        <v>104919</v>
      </c>
      <c r="AH147" s="299">
        <v>104919</v>
      </c>
      <c r="AI147" s="299">
        <v>104919</v>
      </c>
      <c r="AJ147" s="299">
        <v>41502</v>
      </c>
      <c r="AK147" s="299">
        <v>41502</v>
      </c>
      <c r="AL147" s="299">
        <v>0</v>
      </c>
      <c r="AM147" s="297">
        <v>397761</v>
      </c>
      <c r="AN147" s="397">
        <v>404879</v>
      </c>
      <c r="AO147" s="297">
        <v>100456</v>
      </c>
      <c r="AP147" s="297">
        <v>100456</v>
      </c>
      <c r="AQ147" s="297">
        <v>100456</v>
      </c>
      <c r="AR147" s="297">
        <v>51756</v>
      </c>
      <c r="AS147" s="297">
        <v>51756</v>
      </c>
      <c r="AT147" s="297">
        <v>0</v>
      </c>
      <c r="AU147" s="297">
        <v>404879</v>
      </c>
      <c r="AV147" s="299">
        <v>1202992</v>
      </c>
      <c r="AW147" s="297">
        <v>599564</v>
      </c>
      <c r="AX147" s="297">
        <v>310414</v>
      </c>
      <c r="AY147" s="297">
        <v>146507</v>
      </c>
      <c r="AZ147" s="297">
        <v>146507</v>
      </c>
      <c r="BA147" s="297">
        <v>0</v>
      </c>
      <c r="BB147" s="297">
        <v>0</v>
      </c>
      <c r="BC147" s="297">
        <v>1202992</v>
      </c>
      <c r="BD147" s="397">
        <v>6959</v>
      </c>
      <c r="BE147" s="297">
        <v>2886</v>
      </c>
      <c r="BF147" s="297">
        <v>2397</v>
      </c>
      <c r="BG147" s="297">
        <v>1676</v>
      </c>
      <c r="BH147" s="297">
        <v>0</v>
      </c>
      <c r="BI147" s="297">
        <v>0</v>
      </c>
      <c r="BJ147" s="297">
        <v>0</v>
      </c>
      <c r="BK147" s="297">
        <v>6959</v>
      </c>
      <c r="BL147" s="299">
        <v>9492</v>
      </c>
      <c r="BM147" s="297">
        <v>2373</v>
      </c>
      <c r="BN147" s="297">
        <v>2373</v>
      </c>
      <c r="BO147" s="297">
        <v>2373</v>
      </c>
      <c r="BP147" s="297">
        <v>2373</v>
      </c>
      <c r="BQ147" s="297">
        <v>0</v>
      </c>
      <c r="BR147" s="297">
        <v>0</v>
      </c>
      <c r="BS147" s="297">
        <v>9492</v>
      </c>
      <c r="BT147" s="397">
        <v>29225</v>
      </c>
      <c r="BU147" s="297">
        <v>6006</v>
      </c>
      <c r="BV147" s="297">
        <v>6006</v>
      </c>
      <c r="BW147" s="297">
        <v>6006</v>
      </c>
      <c r="BX147" s="297">
        <v>6006</v>
      </c>
      <c r="BY147" s="297">
        <v>5201</v>
      </c>
      <c r="BZ147" s="297">
        <v>0</v>
      </c>
      <c r="CA147" s="297">
        <v>29225</v>
      </c>
      <c r="CB147" s="299">
        <v>92145.203005799995</v>
      </c>
      <c r="CC147" s="297">
        <v>81624</v>
      </c>
      <c r="CD147" s="297">
        <v>6341</v>
      </c>
      <c r="CE147" s="297">
        <v>4181</v>
      </c>
      <c r="CF147" s="297">
        <v>0</v>
      </c>
      <c r="CG147" s="297">
        <v>0</v>
      </c>
      <c r="CH147" s="297">
        <v>0</v>
      </c>
      <c r="CI147" s="297">
        <v>92145.203005799995</v>
      </c>
    </row>
    <row r="148" spans="1:87">
      <c r="A148" s="295">
        <v>33405</v>
      </c>
      <c r="B148" s="296" t="s">
        <v>500</v>
      </c>
      <c r="C148" s="299">
        <v>-7056596</v>
      </c>
      <c r="D148" s="297">
        <v>-2596216</v>
      </c>
      <c r="E148" s="297">
        <v>-487297</v>
      </c>
      <c r="F148" s="297">
        <v>-607643</v>
      </c>
      <c r="G148" s="297">
        <v>1005527</v>
      </c>
      <c r="H148" s="297">
        <v>0</v>
      </c>
      <c r="I148" s="297">
        <v>-9742225</v>
      </c>
      <c r="J148" s="356">
        <v>48970897</v>
      </c>
      <c r="K148" s="357">
        <v>58250170</v>
      </c>
      <c r="L148" s="357">
        <v>41455729</v>
      </c>
      <c r="M148" s="357">
        <v>39658167</v>
      </c>
      <c r="N148" s="357">
        <v>61325089</v>
      </c>
      <c r="O148" s="356">
        <v>4830665</v>
      </c>
      <c r="P148" s="357">
        <v>2022431.77</v>
      </c>
      <c r="Q148" s="357">
        <v>2808233.23</v>
      </c>
      <c r="R148" s="398">
        <v>6.6799999999999998E-2</v>
      </c>
      <c r="S148" s="399">
        <v>1.5840193E-3</v>
      </c>
      <c r="T148" s="400">
        <v>48970897</v>
      </c>
      <c r="U148" s="400">
        <v>30275924.700598802</v>
      </c>
      <c r="V148" s="401">
        <v>1.6174864181450235</v>
      </c>
      <c r="W148" s="401">
        <v>7.7152503694909322E-2</v>
      </c>
      <c r="X148" s="397">
        <v>2210300</v>
      </c>
      <c r="Y148" s="297">
        <v>442060</v>
      </c>
      <c r="Z148" s="297">
        <v>442060</v>
      </c>
      <c r="AA148" s="297">
        <v>442060</v>
      </c>
      <c r="AB148" s="297">
        <v>442060</v>
      </c>
      <c r="AC148" s="297">
        <v>442060</v>
      </c>
      <c r="AD148" s="297">
        <v>0</v>
      </c>
      <c r="AE148" s="297">
        <v>2210300</v>
      </c>
      <c r="AF148" s="299">
        <v>3409420</v>
      </c>
      <c r="AG148" s="299">
        <v>1818062</v>
      </c>
      <c r="AH148" s="299">
        <v>958125</v>
      </c>
      <c r="AI148" s="299">
        <v>484945</v>
      </c>
      <c r="AJ148" s="299">
        <v>148288</v>
      </c>
      <c r="AK148" s="299">
        <v>0</v>
      </c>
      <c r="AL148" s="299">
        <v>0</v>
      </c>
      <c r="AM148" s="297">
        <v>3409420</v>
      </c>
      <c r="AN148" s="397">
        <v>4005398</v>
      </c>
      <c r="AO148" s="297">
        <v>993790</v>
      </c>
      <c r="AP148" s="297">
        <v>993790</v>
      </c>
      <c r="AQ148" s="297">
        <v>993790</v>
      </c>
      <c r="AR148" s="297">
        <v>512013</v>
      </c>
      <c r="AS148" s="297">
        <v>512013</v>
      </c>
      <c r="AT148" s="297">
        <v>0</v>
      </c>
      <c r="AU148" s="297">
        <v>4005398</v>
      </c>
      <c r="AV148" s="299">
        <v>11900992</v>
      </c>
      <c r="AW148" s="297">
        <v>5931383</v>
      </c>
      <c r="AX148" s="297">
        <v>3070870</v>
      </c>
      <c r="AY148" s="297">
        <v>1449370</v>
      </c>
      <c r="AZ148" s="297">
        <v>1449370</v>
      </c>
      <c r="BA148" s="297">
        <v>0</v>
      </c>
      <c r="BB148" s="297">
        <v>0</v>
      </c>
      <c r="BC148" s="297">
        <v>11900992</v>
      </c>
      <c r="BD148" s="397">
        <v>68846</v>
      </c>
      <c r="BE148" s="297">
        <v>28548</v>
      </c>
      <c r="BF148" s="297">
        <v>23715</v>
      </c>
      <c r="BG148" s="297">
        <v>16583</v>
      </c>
      <c r="BH148" s="297">
        <v>0</v>
      </c>
      <c r="BI148" s="297">
        <v>0</v>
      </c>
      <c r="BJ148" s="297">
        <v>0</v>
      </c>
      <c r="BK148" s="297">
        <v>68846</v>
      </c>
      <c r="BL148" s="299">
        <v>93896</v>
      </c>
      <c r="BM148" s="297">
        <v>23474</v>
      </c>
      <c r="BN148" s="297">
        <v>23474</v>
      </c>
      <c r="BO148" s="297">
        <v>23474</v>
      </c>
      <c r="BP148" s="297">
        <v>23474</v>
      </c>
      <c r="BQ148" s="297">
        <v>0</v>
      </c>
      <c r="BR148" s="297">
        <v>0</v>
      </c>
      <c r="BS148" s="297">
        <v>93896</v>
      </c>
      <c r="BT148" s="397">
        <v>289117</v>
      </c>
      <c r="BU148" s="297">
        <v>59416</v>
      </c>
      <c r="BV148" s="297">
        <v>59416</v>
      </c>
      <c r="BW148" s="297">
        <v>59416</v>
      </c>
      <c r="BX148" s="297">
        <v>59416</v>
      </c>
      <c r="BY148" s="297">
        <v>51454</v>
      </c>
      <c r="BZ148" s="297">
        <v>0</v>
      </c>
      <c r="CA148" s="297">
        <v>289117</v>
      </c>
      <c r="CB148" s="299">
        <v>911576.33722382993</v>
      </c>
      <c r="CC148" s="297">
        <v>807490</v>
      </c>
      <c r="CD148" s="297">
        <v>62729</v>
      </c>
      <c r="CE148" s="297">
        <v>41357</v>
      </c>
      <c r="CF148" s="297">
        <v>0</v>
      </c>
      <c r="CG148" s="297">
        <v>0</v>
      </c>
      <c r="CH148" s="297">
        <v>0</v>
      </c>
      <c r="CI148" s="297">
        <v>911576.33722382993</v>
      </c>
    </row>
    <row r="149" spans="1:87">
      <c r="A149" s="295">
        <v>33500</v>
      </c>
      <c r="B149" s="296" t="s">
        <v>501</v>
      </c>
      <c r="C149" s="299">
        <v>-12102408</v>
      </c>
      <c r="D149" s="297">
        <v>-6157668</v>
      </c>
      <c r="E149" s="297">
        <v>-2193040</v>
      </c>
      <c r="F149" s="297">
        <v>-2338963</v>
      </c>
      <c r="G149" s="297">
        <v>-42587</v>
      </c>
      <c r="H149" s="297">
        <v>0</v>
      </c>
      <c r="I149" s="297">
        <v>-22834666</v>
      </c>
      <c r="J149" s="356">
        <v>80512386</v>
      </c>
      <c r="K149" s="357">
        <v>95768312</v>
      </c>
      <c r="L149" s="357">
        <v>68156801</v>
      </c>
      <c r="M149" s="357">
        <v>65201454</v>
      </c>
      <c r="N149" s="357">
        <v>100823746</v>
      </c>
      <c r="O149" s="356">
        <v>7942030</v>
      </c>
      <c r="P149" s="357">
        <v>3098351.8</v>
      </c>
      <c r="Q149" s="357">
        <v>4843678.2</v>
      </c>
      <c r="R149" s="398">
        <v>6.6799999999999998E-2</v>
      </c>
      <c r="S149" s="399">
        <v>2.6042646E-3</v>
      </c>
      <c r="T149" s="400">
        <v>80512386</v>
      </c>
      <c r="U149" s="400">
        <v>46382511.976047903</v>
      </c>
      <c r="V149" s="401">
        <v>1.7358349638669179</v>
      </c>
      <c r="W149" s="401">
        <v>7.7152503694909322E-2</v>
      </c>
      <c r="X149" s="397">
        <v>448068</v>
      </c>
      <c r="Y149" s="297">
        <v>112017</v>
      </c>
      <c r="Z149" s="297">
        <v>112017</v>
      </c>
      <c r="AA149" s="297">
        <v>112017</v>
      </c>
      <c r="AB149" s="297">
        <v>112017</v>
      </c>
      <c r="AC149" s="297">
        <v>0</v>
      </c>
      <c r="AD149" s="297">
        <v>0</v>
      </c>
      <c r="AE149" s="297">
        <v>448068</v>
      </c>
      <c r="AF149" s="299">
        <v>9237133</v>
      </c>
      <c r="AG149" s="299">
        <v>2875038</v>
      </c>
      <c r="AH149" s="299">
        <v>2849737</v>
      </c>
      <c r="AI149" s="299">
        <v>1574406</v>
      </c>
      <c r="AJ149" s="299">
        <v>968976</v>
      </c>
      <c r="AK149" s="299">
        <v>968976</v>
      </c>
      <c r="AL149" s="299">
        <v>0</v>
      </c>
      <c r="AM149" s="297">
        <v>9237133</v>
      </c>
      <c r="AN149" s="397">
        <v>6585220</v>
      </c>
      <c r="AO149" s="297">
        <v>1633877</v>
      </c>
      <c r="AP149" s="297">
        <v>1633877</v>
      </c>
      <c r="AQ149" s="297">
        <v>1633877</v>
      </c>
      <c r="AR149" s="297">
        <v>841794</v>
      </c>
      <c r="AS149" s="297">
        <v>841794</v>
      </c>
      <c r="AT149" s="297">
        <v>0</v>
      </c>
      <c r="AU149" s="297">
        <v>6585220</v>
      </c>
      <c r="AV149" s="299">
        <v>19566260</v>
      </c>
      <c r="AW149" s="297">
        <v>9751706</v>
      </c>
      <c r="AX149" s="297">
        <v>5048776</v>
      </c>
      <c r="AY149" s="297">
        <v>2382889</v>
      </c>
      <c r="AZ149" s="297">
        <v>2382889</v>
      </c>
      <c r="BA149" s="297">
        <v>0</v>
      </c>
      <c r="BB149" s="297">
        <v>0</v>
      </c>
      <c r="BC149" s="297">
        <v>19566260</v>
      </c>
      <c r="BD149" s="397">
        <v>113189</v>
      </c>
      <c r="BE149" s="297">
        <v>46935</v>
      </c>
      <c r="BF149" s="297">
        <v>38990</v>
      </c>
      <c r="BG149" s="297">
        <v>27264</v>
      </c>
      <c r="BH149" s="297">
        <v>0</v>
      </c>
      <c r="BI149" s="297">
        <v>0</v>
      </c>
      <c r="BJ149" s="297">
        <v>0</v>
      </c>
      <c r="BK149" s="297">
        <v>113189</v>
      </c>
      <c r="BL149" s="299">
        <v>154376</v>
      </c>
      <c r="BM149" s="297">
        <v>38594</v>
      </c>
      <c r="BN149" s="297">
        <v>38594</v>
      </c>
      <c r="BO149" s="297">
        <v>38594</v>
      </c>
      <c r="BP149" s="297">
        <v>38594</v>
      </c>
      <c r="BQ149" s="297">
        <v>0</v>
      </c>
      <c r="BR149" s="297">
        <v>0</v>
      </c>
      <c r="BS149" s="297">
        <v>154376</v>
      </c>
      <c r="BT149" s="397">
        <v>475333</v>
      </c>
      <c r="BU149" s="297">
        <v>97685</v>
      </c>
      <c r="BV149" s="297">
        <v>97685</v>
      </c>
      <c r="BW149" s="297">
        <v>97685</v>
      </c>
      <c r="BX149" s="297">
        <v>97685</v>
      </c>
      <c r="BY149" s="297">
        <v>84595</v>
      </c>
      <c r="BZ149" s="297">
        <v>0</v>
      </c>
      <c r="CA149" s="297">
        <v>475333</v>
      </c>
      <c r="CB149" s="299">
        <v>1498710.2652282601</v>
      </c>
      <c r="CC149" s="297">
        <v>1327584</v>
      </c>
      <c r="CD149" s="297">
        <v>103131</v>
      </c>
      <c r="CE149" s="297">
        <v>67995</v>
      </c>
      <c r="CF149" s="297">
        <v>0</v>
      </c>
      <c r="CG149" s="297">
        <v>0</v>
      </c>
      <c r="CH149" s="297">
        <v>0</v>
      </c>
      <c r="CI149" s="297">
        <v>1498710.2652282601</v>
      </c>
    </row>
    <row r="150" spans="1:87">
      <c r="A150" s="295">
        <v>33501</v>
      </c>
      <c r="B150" s="296" t="s">
        <v>502</v>
      </c>
      <c r="C150" s="299">
        <v>-111668</v>
      </c>
      <c r="D150" s="297">
        <v>35364</v>
      </c>
      <c r="E150" s="297">
        <v>173911</v>
      </c>
      <c r="F150" s="297">
        <v>132206</v>
      </c>
      <c r="G150" s="297">
        <v>131138</v>
      </c>
      <c r="H150" s="297">
        <v>0</v>
      </c>
      <c r="I150" s="297">
        <v>360951</v>
      </c>
      <c r="J150" s="356">
        <v>2998627</v>
      </c>
      <c r="K150" s="357">
        <v>3566823</v>
      </c>
      <c r="L150" s="357">
        <v>2538452</v>
      </c>
      <c r="M150" s="357">
        <v>2428382</v>
      </c>
      <c r="N150" s="357">
        <v>3755109</v>
      </c>
      <c r="O150" s="356">
        <v>295795</v>
      </c>
      <c r="P150" s="357">
        <v>115958.94</v>
      </c>
      <c r="Q150" s="357">
        <v>179836.06</v>
      </c>
      <c r="R150" s="398">
        <v>6.6799999999999998E-2</v>
      </c>
      <c r="S150" s="399">
        <v>9.6994E-5</v>
      </c>
      <c r="T150" s="400">
        <v>2998627</v>
      </c>
      <c r="U150" s="400">
        <v>1735912.2754491018</v>
      </c>
      <c r="V150" s="401">
        <v>1.7274069907848415</v>
      </c>
      <c r="W150" s="401">
        <v>7.7152503694909322E-2</v>
      </c>
      <c r="X150" s="397">
        <v>960842</v>
      </c>
      <c r="Y150" s="297">
        <v>274557</v>
      </c>
      <c r="Z150" s="297">
        <v>201124</v>
      </c>
      <c r="AA150" s="297">
        <v>201124</v>
      </c>
      <c r="AB150" s="297">
        <v>187402</v>
      </c>
      <c r="AC150" s="297">
        <v>96635</v>
      </c>
      <c r="AD150" s="297">
        <v>0</v>
      </c>
      <c r="AE150" s="297">
        <v>960842</v>
      </c>
      <c r="AF150" s="299">
        <v>76772</v>
      </c>
      <c r="AG150" s="299">
        <v>38386</v>
      </c>
      <c r="AH150" s="299">
        <v>38386</v>
      </c>
      <c r="AI150" s="299">
        <v>0</v>
      </c>
      <c r="AJ150" s="299">
        <v>0</v>
      </c>
      <c r="AK150" s="299">
        <v>0</v>
      </c>
      <c r="AL150" s="299">
        <v>0</v>
      </c>
      <c r="AM150" s="297">
        <v>76772</v>
      </c>
      <c r="AN150" s="397">
        <v>245262</v>
      </c>
      <c r="AO150" s="297">
        <v>60853</v>
      </c>
      <c r="AP150" s="297">
        <v>60853</v>
      </c>
      <c r="AQ150" s="297">
        <v>60853</v>
      </c>
      <c r="AR150" s="297">
        <v>31352</v>
      </c>
      <c r="AS150" s="297">
        <v>31352</v>
      </c>
      <c r="AT150" s="297">
        <v>0</v>
      </c>
      <c r="AU150" s="297">
        <v>245262</v>
      </c>
      <c r="AV150" s="299">
        <v>728732</v>
      </c>
      <c r="AW150" s="297">
        <v>363195</v>
      </c>
      <c r="AX150" s="297">
        <v>188038</v>
      </c>
      <c r="AY150" s="297">
        <v>88749</v>
      </c>
      <c r="AZ150" s="297">
        <v>88749</v>
      </c>
      <c r="BA150" s="297">
        <v>0</v>
      </c>
      <c r="BB150" s="297">
        <v>0</v>
      </c>
      <c r="BC150" s="297">
        <v>728732</v>
      </c>
      <c r="BD150" s="397">
        <v>4215</v>
      </c>
      <c r="BE150" s="297">
        <v>1748</v>
      </c>
      <c r="BF150" s="297">
        <v>1452</v>
      </c>
      <c r="BG150" s="297">
        <v>1015</v>
      </c>
      <c r="BH150" s="297">
        <v>0</v>
      </c>
      <c r="BI150" s="297">
        <v>0</v>
      </c>
      <c r="BJ150" s="297">
        <v>0</v>
      </c>
      <c r="BK150" s="297">
        <v>4215</v>
      </c>
      <c r="BL150" s="299">
        <v>5748</v>
      </c>
      <c r="BM150" s="297">
        <v>1437</v>
      </c>
      <c r="BN150" s="297">
        <v>1437</v>
      </c>
      <c r="BO150" s="297">
        <v>1437</v>
      </c>
      <c r="BP150" s="297">
        <v>1437</v>
      </c>
      <c r="BQ150" s="297">
        <v>0</v>
      </c>
      <c r="BR150" s="297">
        <v>0</v>
      </c>
      <c r="BS150" s="297">
        <v>5748</v>
      </c>
      <c r="BT150" s="397">
        <v>17703</v>
      </c>
      <c r="BU150" s="297">
        <v>3638</v>
      </c>
      <c r="BV150" s="297">
        <v>3638</v>
      </c>
      <c r="BW150" s="297">
        <v>3638</v>
      </c>
      <c r="BX150" s="297">
        <v>3638</v>
      </c>
      <c r="BY150" s="297">
        <v>3151</v>
      </c>
      <c r="BZ150" s="297">
        <v>0</v>
      </c>
      <c r="CA150" s="297">
        <v>17703</v>
      </c>
      <c r="CB150" s="299">
        <v>55818.407801399997</v>
      </c>
      <c r="CC150" s="297">
        <v>49445</v>
      </c>
      <c r="CD150" s="297">
        <v>3841</v>
      </c>
      <c r="CE150" s="297">
        <v>2532</v>
      </c>
      <c r="CF150" s="297">
        <v>0</v>
      </c>
      <c r="CG150" s="297">
        <v>0</v>
      </c>
      <c r="CH150" s="297">
        <v>0</v>
      </c>
      <c r="CI150" s="297">
        <v>55818.407801399997</v>
      </c>
    </row>
    <row r="151" spans="1:87">
      <c r="A151" s="295">
        <v>33600</v>
      </c>
      <c r="B151" s="296" t="s">
        <v>503</v>
      </c>
      <c r="C151" s="299">
        <v>-34796174</v>
      </c>
      <c r="D151" s="297">
        <v>-17910819</v>
      </c>
      <c r="E151" s="297">
        <v>-8032080</v>
      </c>
      <c r="F151" s="297">
        <v>-9272015</v>
      </c>
      <c r="G151" s="297">
        <v>559568</v>
      </c>
      <c r="H151" s="297">
        <v>0</v>
      </c>
      <c r="I151" s="297">
        <v>-69451520</v>
      </c>
      <c r="J151" s="356">
        <v>282758788</v>
      </c>
      <c r="K151" s="357">
        <v>336337468</v>
      </c>
      <c r="L151" s="357">
        <v>239366085</v>
      </c>
      <c r="M151" s="357">
        <v>228986930</v>
      </c>
      <c r="N151" s="357">
        <v>354092105</v>
      </c>
      <c r="O151" s="356">
        <v>27892341</v>
      </c>
      <c r="P151" s="357">
        <v>10887230.210000001</v>
      </c>
      <c r="Q151" s="357">
        <v>17005110.789999999</v>
      </c>
      <c r="R151" s="398">
        <v>6.6799999999999998E-2</v>
      </c>
      <c r="S151" s="399">
        <v>9.1461543000000006E-3</v>
      </c>
      <c r="T151" s="400">
        <v>282758788</v>
      </c>
      <c r="U151" s="400">
        <v>162982488.17365271</v>
      </c>
      <c r="V151" s="401">
        <v>1.7349028792512322</v>
      </c>
      <c r="W151" s="401">
        <v>7.7152503694909322E-2</v>
      </c>
      <c r="X151" s="397">
        <v>3903662</v>
      </c>
      <c r="Y151" s="297">
        <v>3903662</v>
      </c>
      <c r="Z151" s="297">
        <v>0</v>
      </c>
      <c r="AA151" s="297">
        <v>0</v>
      </c>
      <c r="AB151" s="297">
        <v>0</v>
      </c>
      <c r="AC151" s="297">
        <v>0</v>
      </c>
      <c r="AD151" s="297">
        <v>0</v>
      </c>
      <c r="AE151" s="297">
        <v>3903662</v>
      </c>
      <c r="AF151" s="299">
        <v>24027153</v>
      </c>
      <c r="AG151" s="299">
        <v>5899991</v>
      </c>
      <c r="AH151" s="299">
        <v>5899991</v>
      </c>
      <c r="AI151" s="299">
        <v>5466040</v>
      </c>
      <c r="AJ151" s="299">
        <v>4067230</v>
      </c>
      <c r="AK151" s="299">
        <v>2693901</v>
      </c>
      <c r="AL151" s="299">
        <v>0</v>
      </c>
      <c r="AM151" s="297">
        <v>24027153</v>
      </c>
      <c r="AN151" s="397">
        <v>23127234</v>
      </c>
      <c r="AO151" s="297">
        <v>5738163</v>
      </c>
      <c r="AP151" s="297">
        <v>5738163</v>
      </c>
      <c r="AQ151" s="297">
        <v>5738163</v>
      </c>
      <c r="AR151" s="297">
        <v>2956372</v>
      </c>
      <c r="AS151" s="297">
        <v>2956372</v>
      </c>
      <c r="AT151" s="297">
        <v>0</v>
      </c>
      <c r="AU151" s="297">
        <v>23127234</v>
      </c>
      <c r="AV151" s="299">
        <v>68716531</v>
      </c>
      <c r="AW151" s="297">
        <v>34247906</v>
      </c>
      <c r="AX151" s="297">
        <v>17731256</v>
      </c>
      <c r="AY151" s="297">
        <v>8368685</v>
      </c>
      <c r="AZ151" s="297">
        <v>8368685</v>
      </c>
      <c r="BA151" s="297">
        <v>0</v>
      </c>
      <c r="BB151" s="297">
        <v>0</v>
      </c>
      <c r="BC151" s="297">
        <v>68716531</v>
      </c>
      <c r="BD151" s="397">
        <v>397519</v>
      </c>
      <c r="BE151" s="297">
        <v>164834</v>
      </c>
      <c r="BF151" s="297">
        <v>136933</v>
      </c>
      <c r="BG151" s="297">
        <v>95752</v>
      </c>
      <c r="BH151" s="297">
        <v>0</v>
      </c>
      <c r="BI151" s="297">
        <v>0</v>
      </c>
      <c r="BJ151" s="297">
        <v>0</v>
      </c>
      <c r="BK151" s="297">
        <v>397519</v>
      </c>
      <c r="BL151" s="299">
        <v>542164</v>
      </c>
      <c r="BM151" s="297">
        <v>135541</v>
      </c>
      <c r="BN151" s="297">
        <v>135541</v>
      </c>
      <c r="BO151" s="297">
        <v>135541</v>
      </c>
      <c r="BP151" s="297">
        <v>135541</v>
      </c>
      <c r="BQ151" s="297">
        <v>0</v>
      </c>
      <c r="BR151" s="297">
        <v>0</v>
      </c>
      <c r="BS151" s="297">
        <v>542164</v>
      </c>
      <c r="BT151" s="397">
        <v>1669367</v>
      </c>
      <c r="BU151" s="297">
        <v>343068</v>
      </c>
      <c r="BV151" s="297">
        <v>343068</v>
      </c>
      <c r="BW151" s="297">
        <v>343068</v>
      </c>
      <c r="BX151" s="297">
        <v>343068</v>
      </c>
      <c r="BY151" s="297">
        <v>297097</v>
      </c>
      <c r="BZ151" s="297">
        <v>0</v>
      </c>
      <c r="CA151" s="297">
        <v>1669367</v>
      </c>
      <c r="CB151" s="299">
        <v>5263457.2296423307</v>
      </c>
      <c r="CC151" s="297">
        <v>4662464</v>
      </c>
      <c r="CD151" s="297">
        <v>362196</v>
      </c>
      <c r="CE151" s="297">
        <v>238798</v>
      </c>
      <c r="CF151" s="297">
        <v>0</v>
      </c>
      <c r="CG151" s="297">
        <v>0</v>
      </c>
      <c r="CH151" s="297">
        <v>0</v>
      </c>
      <c r="CI151" s="297">
        <v>5263457.2296423307</v>
      </c>
    </row>
    <row r="152" spans="1:87">
      <c r="A152" s="295">
        <v>33605</v>
      </c>
      <c r="B152" s="296" t="s">
        <v>504</v>
      </c>
      <c r="C152" s="299">
        <v>-5042202</v>
      </c>
      <c r="D152" s="297">
        <v>-2406798</v>
      </c>
      <c r="E152" s="297">
        <v>-1122822</v>
      </c>
      <c r="F152" s="297">
        <v>-987947</v>
      </c>
      <c r="G152" s="297">
        <v>559981</v>
      </c>
      <c r="H152" s="297">
        <v>0</v>
      </c>
      <c r="I152" s="297">
        <v>-8999788</v>
      </c>
      <c r="J152" s="356">
        <v>32485092</v>
      </c>
      <c r="K152" s="357">
        <v>38640544</v>
      </c>
      <c r="L152" s="357">
        <v>27499867</v>
      </c>
      <c r="M152" s="357">
        <v>26307445</v>
      </c>
      <c r="N152" s="357">
        <v>40680308</v>
      </c>
      <c r="O152" s="356">
        <v>3204446</v>
      </c>
      <c r="P152" s="357">
        <v>1519089.45</v>
      </c>
      <c r="Q152" s="357">
        <v>1685356.55</v>
      </c>
      <c r="R152" s="398">
        <v>6.6799999999999998E-2</v>
      </c>
      <c r="S152" s="399">
        <v>1.0507672E-3</v>
      </c>
      <c r="T152" s="400">
        <v>32485092</v>
      </c>
      <c r="U152" s="400">
        <v>22740860.029940121</v>
      </c>
      <c r="V152" s="401">
        <v>1.4284900376340577</v>
      </c>
      <c r="W152" s="401">
        <v>7.7152503694909322E-2</v>
      </c>
      <c r="X152" s="397">
        <v>931010</v>
      </c>
      <c r="Y152" s="297">
        <v>186202</v>
      </c>
      <c r="Z152" s="297">
        <v>186202</v>
      </c>
      <c r="AA152" s="297">
        <v>186202</v>
      </c>
      <c r="AB152" s="297">
        <v>186202</v>
      </c>
      <c r="AC152" s="297">
        <v>186202</v>
      </c>
      <c r="AD152" s="297">
        <v>0</v>
      </c>
      <c r="AE152" s="297">
        <v>931010</v>
      </c>
      <c r="AF152" s="299">
        <v>4263686</v>
      </c>
      <c r="AG152" s="299">
        <v>1460153</v>
      </c>
      <c r="AH152" s="299">
        <v>1213121</v>
      </c>
      <c r="AI152" s="299">
        <v>1014221</v>
      </c>
      <c r="AJ152" s="299">
        <v>576191</v>
      </c>
      <c r="AK152" s="299">
        <v>0</v>
      </c>
      <c r="AL152" s="299">
        <v>0</v>
      </c>
      <c r="AM152" s="297">
        <v>4263686</v>
      </c>
      <c r="AN152" s="397">
        <v>2657001</v>
      </c>
      <c r="AO152" s="297">
        <v>659236</v>
      </c>
      <c r="AP152" s="297">
        <v>659236</v>
      </c>
      <c r="AQ152" s="297">
        <v>659236</v>
      </c>
      <c r="AR152" s="297">
        <v>339646</v>
      </c>
      <c r="AS152" s="297">
        <v>339646</v>
      </c>
      <c r="AT152" s="297">
        <v>0</v>
      </c>
      <c r="AU152" s="297">
        <v>2657001</v>
      </c>
      <c r="AV152" s="299">
        <v>7894583</v>
      </c>
      <c r="AW152" s="297">
        <v>3934613</v>
      </c>
      <c r="AX152" s="297">
        <v>2037077</v>
      </c>
      <c r="AY152" s="297">
        <v>961447</v>
      </c>
      <c r="AZ152" s="297">
        <v>961447</v>
      </c>
      <c r="BA152" s="297">
        <v>0</v>
      </c>
      <c r="BB152" s="297">
        <v>0</v>
      </c>
      <c r="BC152" s="297">
        <v>7894583</v>
      </c>
      <c r="BD152" s="397">
        <v>45670</v>
      </c>
      <c r="BE152" s="297">
        <v>18937</v>
      </c>
      <c r="BF152" s="297">
        <v>15732</v>
      </c>
      <c r="BG152" s="297">
        <v>11001</v>
      </c>
      <c r="BH152" s="297">
        <v>0</v>
      </c>
      <c r="BI152" s="297">
        <v>0</v>
      </c>
      <c r="BJ152" s="297">
        <v>0</v>
      </c>
      <c r="BK152" s="297">
        <v>45670</v>
      </c>
      <c r="BL152" s="299">
        <v>62288</v>
      </c>
      <c r="BM152" s="297">
        <v>15572</v>
      </c>
      <c r="BN152" s="297">
        <v>15572</v>
      </c>
      <c r="BO152" s="297">
        <v>15572</v>
      </c>
      <c r="BP152" s="297">
        <v>15572</v>
      </c>
      <c r="BQ152" s="297">
        <v>0</v>
      </c>
      <c r="BR152" s="297">
        <v>0</v>
      </c>
      <c r="BS152" s="297">
        <v>62288</v>
      </c>
      <c r="BT152" s="397">
        <v>191787</v>
      </c>
      <c r="BU152" s="297">
        <v>39414</v>
      </c>
      <c r="BV152" s="297">
        <v>39414</v>
      </c>
      <c r="BW152" s="297">
        <v>39414</v>
      </c>
      <c r="BX152" s="297">
        <v>39414</v>
      </c>
      <c r="BY152" s="297">
        <v>34132</v>
      </c>
      <c r="BZ152" s="297">
        <v>0</v>
      </c>
      <c r="CA152" s="297">
        <v>191787</v>
      </c>
      <c r="CB152" s="299">
        <v>604698.76563431998</v>
      </c>
      <c r="CC152" s="297">
        <v>535653</v>
      </c>
      <c r="CD152" s="297">
        <v>41611</v>
      </c>
      <c r="CE152" s="297">
        <v>27435</v>
      </c>
      <c r="CF152" s="297">
        <v>0</v>
      </c>
      <c r="CG152" s="297">
        <v>0</v>
      </c>
      <c r="CH152" s="297">
        <v>0</v>
      </c>
      <c r="CI152" s="297">
        <v>604698.76563431998</v>
      </c>
    </row>
    <row r="153" spans="1:87">
      <c r="A153" s="295">
        <v>33700</v>
      </c>
      <c r="B153" s="296" t="s">
        <v>505</v>
      </c>
      <c r="C153" s="299">
        <v>-2493749</v>
      </c>
      <c r="D153" s="297">
        <v>-1070411</v>
      </c>
      <c r="E153" s="297">
        <v>-262584</v>
      </c>
      <c r="F153" s="297">
        <v>-329559</v>
      </c>
      <c r="G153" s="297">
        <v>185160</v>
      </c>
      <c r="H153" s="297">
        <v>0</v>
      </c>
      <c r="I153" s="297">
        <v>-3971143</v>
      </c>
      <c r="J153" s="356">
        <v>19774223</v>
      </c>
      <c r="K153" s="357">
        <v>23521150</v>
      </c>
      <c r="L153" s="357">
        <v>16739633</v>
      </c>
      <c r="M153" s="357">
        <v>16013785</v>
      </c>
      <c r="N153" s="357">
        <v>24762789</v>
      </c>
      <c r="O153" s="356">
        <v>1950600</v>
      </c>
      <c r="P153" s="357">
        <v>790910.71</v>
      </c>
      <c r="Q153" s="357">
        <v>1159689.29</v>
      </c>
      <c r="R153" s="398">
        <v>6.6799999999999998E-2</v>
      </c>
      <c r="S153" s="399">
        <v>6.3961970000000004E-4</v>
      </c>
      <c r="T153" s="400">
        <v>19774223</v>
      </c>
      <c r="U153" s="400">
        <v>11839980.688622754</v>
      </c>
      <c r="V153" s="401">
        <v>1.6701229098288479</v>
      </c>
      <c r="W153" s="401">
        <v>7.7152503694909322E-2</v>
      </c>
      <c r="X153" s="397">
        <v>337677</v>
      </c>
      <c r="Y153" s="297">
        <v>107298</v>
      </c>
      <c r="Z153" s="297">
        <v>76793</v>
      </c>
      <c r="AA153" s="297">
        <v>76793</v>
      </c>
      <c r="AB153" s="297">
        <v>76793</v>
      </c>
      <c r="AC153" s="297">
        <v>0</v>
      </c>
      <c r="AD153" s="297">
        <v>0</v>
      </c>
      <c r="AE153" s="297">
        <v>337677</v>
      </c>
      <c r="AF153" s="299">
        <v>859154</v>
      </c>
      <c r="AG153" s="299">
        <v>307249</v>
      </c>
      <c r="AH153" s="299">
        <v>307249</v>
      </c>
      <c r="AI153" s="299">
        <v>159926</v>
      </c>
      <c r="AJ153" s="299">
        <v>42365</v>
      </c>
      <c r="AK153" s="299">
        <v>42365</v>
      </c>
      <c r="AL153" s="299">
        <v>0</v>
      </c>
      <c r="AM153" s="297">
        <v>859154</v>
      </c>
      <c r="AN153" s="397">
        <v>1617361</v>
      </c>
      <c r="AO153" s="297">
        <v>401288</v>
      </c>
      <c r="AP153" s="297">
        <v>401288</v>
      </c>
      <c r="AQ153" s="297">
        <v>401288</v>
      </c>
      <c r="AR153" s="297">
        <v>206749</v>
      </c>
      <c r="AS153" s="297">
        <v>206749</v>
      </c>
      <c r="AT153" s="297">
        <v>0</v>
      </c>
      <c r="AU153" s="297">
        <v>1617361</v>
      </c>
      <c r="AV153" s="299">
        <v>4805566</v>
      </c>
      <c r="AW153" s="297">
        <v>2395065</v>
      </c>
      <c r="AX153" s="297">
        <v>1240003</v>
      </c>
      <c r="AY153" s="297">
        <v>585249</v>
      </c>
      <c r="AZ153" s="297">
        <v>585249</v>
      </c>
      <c r="BA153" s="297">
        <v>0</v>
      </c>
      <c r="BB153" s="297">
        <v>0</v>
      </c>
      <c r="BC153" s="297">
        <v>4805566</v>
      </c>
      <c r="BD153" s="397">
        <v>27799</v>
      </c>
      <c r="BE153" s="297">
        <v>11527</v>
      </c>
      <c r="BF153" s="297">
        <v>9576</v>
      </c>
      <c r="BG153" s="297">
        <v>6696</v>
      </c>
      <c r="BH153" s="297">
        <v>0</v>
      </c>
      <c r="BI153" s="297">
        <v>0</v>
      </c>
      <c r="BJ153" s="297">
        <v>0</v>
      </c>
      <c r="BK153" s="297">
        <v>27799</v>
      </c>
      <c r="BL153" s="299">
        <v>37916</v>
      </c>
      <c r="BM153" s="297">
        <v>9479</v>
      </c>
      <c r="BN153" s="297">
        <v>9479</v>
      </c>
      <c r="BO153" s="297">
        <v>9479</v>
      </c>
      <c r="BP153" s="297">
        <v>9479</v>
      </c>
      <c r="BQ153" s="297">
        <v>0</v>
      </c>
      <c r="BR153" s="297">
        <v>0</v>
      </c>
      <c r="BS153" s="297">
        <v>37916</v>
      </c>
      <c r="BT153" s="397">
        <v>116744</v>
      </c>
      <c r="BU153" s="297">
        <v>23992</v>
      </c>
      <c r="BV153" s="297">
        <v>23992</v>
      </c>
      <c r="BW153" s="297">
        <v>23992</v>
      </c>
      <c r="BX153" s="297">
        <v>23992</v>
      </c>
      <c r="BY153" s="297">
        <v>20777</v>
      </c>
      <c r="BZ153" s="297">
        <v>0</v>
      </c>
      <c r="CA153" s="297">
        <v>116744</v>
      </c>
      <c r="CB153" s="299">
        <v>368090.32777706999</v>
      </c>
      <c r="CC153" s="297">
        <v>326061</v>
      </c>
      <c r="CD153" s="297">
        <v>25329</v>
      </c>
      <c r="CE153" s="297">
        <v>16700</v>
      </c>
      <c r="CF153" s="297">
        <v>0</v>
      </c>
      <c r="CG153" s="297">
        <v>0</v>
      </c>
      <c r="CH153" s="297">
        <v>0</v>
      </c>
      <c r="CI153" s="297">
        <v>368090.32777706999</v>
      </c>
    </row>
    <row r="154" spans="1:87">
      <c r="A154" s="295">
        <v>33800</v>
      </c>
      <c r="B154" s="296" t="s">
        <v>506</v>
      </c>
      <c r="C154" s="299">
        <v>-1981760</v>
      </c>
      <c r="D154" s="297">
        <v>-1104045</v>
      </c>
      <c r="E154" s="297">
        <v>-415105</v>
      </c>
      <c r="F154" s="297">
        <v>-399898</v>
      </c>
      <c r="G154" s="297">
        <v>-14906</v>
      </c>
      <c r="H154" s="297">
        <v>0</v>
      </c>
      <c r="I154" s="297">
        <v>-3915714</v>
      </c>
      <c r="J154" s="356">
        <v>13986282</v>
      </c>
      <c r="K154" s="357">
        <v>16636480</v>
      </c>
      <c r="L154" s="357">
        <v>11839921</v>
      </c>
      <c r="M154" s="357">
        <v>11326530</v>
      </c>
      <c r="N154" s="357">
        <v>17514689</v>
      </c>
      <c r="O154" s="356">
        <v>1379657</v>
      </c>
      <c r="P154" s="357">
        <v>592588.98</v>
      </c>
      <c r="Q154" s="357">
        <v>787068.02</v>
      </c>
      <c r="R154" s="398">
        <v>6.6799999999999998E-2</v>
      </c>
      <c r="S154" s="399">
        <v>4.5240219999999998E-4</v>
      </c>
      <c r="T154" s="400">
        <v>13986282</v>
      </c>
      <c r="U154" s="400">
        <v>8871092.5149700604</v>
      </c>
      <c r="V154" s="401">
        <v>1.5766132498785246</v>
      </c>
      <c r="W154" s="401">
        <v>7.7152503694909322E-2</v>
      </c>
      <c r="X154" s="397">
        <v>284122</v>
      </c>
      <c r="Y154" s="297">
        <v>183970</v>
      </c>
      <c r="Z154" s="297">
        <v>33384</v>
      </c>
      <c r="AA154" s="297">
        <v>33384</v>
      </c>
      <c r="AB154" s="297">
        <v>33384</v>
      </c>
      <c r="AC154" s="297">
        <v>0</v>
      </c>
      <c r="AD154" s="297">
        <v>0</v>
      </c>
      <c r="AE154" s="297">
        <v>284122</v>
      </c>
      <c r="AF154" s="299">
        <v>1759891</v>
      </c>
      <c r="AG154" s="299">
        <v>543330</v>
      </c>
      <c r="AH154" s="299">
        <v>543330</v>
      </c>
      <c r="AI154" s="299">
        <v>321563</v>
      </c>
      <c r="AJ154" s="299">
        <v>175834</v>
      </c>
      <c r="AK154" s="299">
        <v>175834</v>
      </c>
      <c r="AL154" s="299">
        <v>0</v>
      </c>
      <c r="AM154" s="297">
        <v>1759891</v>
      </c>
      <c r="AN154" s="397">
        <v>1143957</v>
      </c>
      <c r="AO154" s="297">
        <v>283831</v>
      </c>
      <c r="AP154" s="297">
        <v>283831</v>
      </c>
      <c r="AQ154" s="297">
        <v>283831</v>
      </c>
      <c r="AR154" s="297">
        <v>146233</v>
      </c>
      <c r="AS154" s="297">
        <v>146233</v>
      </c>
      <c r="AT154" s="297">
        <v>0</v>
      </c>
      <c r="AU154" s="297">
        <v>1143957</v>
      </c>
      <c r="AV154" s="299">
        <v>3398971</v>
      </c>
      <c r="AW154" s="297">
        <v>1694027</v>
      </c>
      <c r="AX154" s="297">
        <v>877053</v>
      </c>
      <c r="AY154" s="297">
        <v>413946</v>
      </c>
      <c r="AZ154" s="297">
        <v>413946</v>
      </c>
      <c r="BA154" s="297">
        <v>0</v>
      </c>
      <c r="BB154" s="297">
        <v>0</v>
      </c>
      <c r="BC154" s="297">
        <v>3398971</v>
      </c>
      <c r="BD154" s="397">
        <v>19662</v>
      </c>
      <c r="BE154" s="297">
        <v>8153</v>
      </c>
      <c r="BF154" s="297">
        <v>6773</v>
      </c>
      <c r="BG154" s="297">
        <v>4736</v>
      </c>
      <c r="BH154" s="297">
        <v>0</v>
      </c>
      <c r="BI154" s="297">
        <v>0</v>
      </c>
      <c r="BJ154" s="297">
        <v>0</v>
      </c>
      <c r="BK154" s="297">
        <v>19662</v>
      </c>
      <c r="BL154" s="299">
        <v>26816</v>
      </c>
      <c r="BM154" s="297">
        <v>6704</v>
      </c>
      <c r="BN154" s="297">
        <v>6704</v>
      </c>
      <c r="BO154" s="297">
        <v>6704</v>
      </c>
      <c r="BP154" s="297">
        <v>6704</v>
      </c>
      <c r="BQ154" s="297">
        <v>0</v>
      </c>
      <c r="BR154" s="297">
        <v>0</v>
      </c>
      <c r="BS154" s="297">
        <v>26816</v>
      </c>
      <c r="BT154" s="397">
        <v>82573</v>
      </c>
      <c r="BU154" s="297">
        <v>16969</v>
      </c>
      <c r="BV154" s="297">
        <v>16969</v>
      </c>
      <c r="BW154" s="297">
        <v>16969</v>
      </c>
      <c r="BX154" s="297">
        <v>16969</v>
      </c>
      <c r="BY154" s="297">
        <v>14695</v>
      </c>
      <c r="BZ154" s="297">
        <v>0</v>
      </c>
      <c r="CA154" s="297">
        <v>82573</v>
      </c>
      <c r="CB154" s="299">
        <v>260349.82050281999</v>
      </c>
      <c r="CC154" s="297">
        <v>230622</v>
      </c>
      <c r="CD154" s="297">
        <v>17916</v>
      </c>
      <c r="CE154" s="297">
        <v>11812</v>
      </c>
      <c r="CF154" s="297">
        <v>0</v>
      </c>
      <c r="CG154" s="297">
        <v>0</v>
      </c>
      <c r="CH154" s="297">
        <v>0</v>
      </c>
      <c r="CI154" s="297">
        <v>260349.82050281999</v>
      </c>
    </row>
    <row r="155" spans="1:87">
      <c r="A155" s="295">
        <v>33900</v>
      </c>
      <c r="B155" s="296" t="s">
        <v>507</v>
      </c>
      <c r="C155" s="299">
        <v>-11003927</v>
      </c>
      <c r="D155" s="297">
        <v>-6138235</v>
      </c>
      <c r="E155" s="297">
        <v>-2992801</v>
      </c>
      <c r="F155" s="297">
        <v>-2535293</v>
      </c>
      <c r="G155" s="297">
        <v>-266241</v>
      </c>
      <c r="H155" s="297">
        <v>0</v>
      </c>
      <c r="I155" s="297">
        <v>-22936497</v>
      </c>
      <c r="J155" s="356">
        <v>66995433</v>
      </c>
      <c r="K155" s="357">
        <v>79690093</v>
      </c>
      <c r="L155" s="357">
        <v>56714186</v>
      </c>
      <c r="M155" s="357">
        <v>54255001</v>
      </c>
      <c r="N155" s="357">
        <v>83896787</v>
      </c>
      <c r="O155" s="356">
        <v>6608670</v>
      </c>
      <c r="P155" s="357">
        <v>2714114.12</v>
      </c>
      <c r="Q155" s="357">
        <v>3894555.88</v>
      </c>
      <c r="R155" s="398">
        <v>6.6799999999999998E-2</v>
      </c>
      <c r="S155" s="399">
        <v>2.1670434000000001E-3</v>
      </c>
      <c r="T155" s="400">
        <v>66995433</v>
      </c>
      <c r="U155" s="400">
        <v>40630450.898203596</v>
      </c>
      <c r="V155" s="401">
        <v>1.6488971084237238</v>
      </c>
      <c r="W155" s="401">
        <v>7.7152503694909322E-2</v>
      </c>
      <c r="X155" s="397">
        <v>59952</v>
      </c>
      <c r="Y155" s="297">
        <v>59952</v>
      </c>
      <c r="Z155" s="297">
        <v>0</v>
      </c>
      <c r="AA155" s="297">
        <v>0</v>
      </c>
      <c r="AB155" s="297">
        <v>0</v>
      </c>
      <c r="AC155" s="297">
        <v>0</v>
      </c>
      <c r="AD155" s="297">
        <v>0</v>
      </c>
      <c r="AE155" s="297">
        <v>59952</v>
      </c>
      <c r="AF155" s="299">
        <v>11308916</v>
      </c>
      <c r="AG155" s="299">
        <v>3292450</v>
      </c>
      <c r="AH155" s="299">
        <v>3292450</v>
      </c>
      <c r="AI155" s="299">
        <v>2384816</v>
      </c>
      <c r="AJ155" s="299">
        <v>1302098</v>
      </c>
      <c r="AK155" s="299">
        <v>1037102</v>
      </c>
      <c r="AL155" s="299">
        <v>0</v>
      </c>
      <c r="AM155" s="297">
        <v>11308916</v>
      </c>
      <c r="AN155" s="397">
        <v>5479650</v>
      </c>
      <c r="AO155" s="297">
        <v>1359571</v>
      </c>
      <c r="AP155" s="297">
        <v>1359571</v>
      </c>
      <c r="AQ155" s="297">
        <v>1359571</v>
      </c>
      <c r="AR155" s="297">
        <v>700468</v>
      </c>
      <c r="AS155" s="297">
        <v>700468</v>
      </c>
      <c r="AT155" s="297">
        <v>0</v>
      </c>
      <c r="AU155" s="297">
        <v>5479650</v>
      </c>
      <c r="AV155" s="299">
        <v>16281346</v>
      </c>
      <c r="AW155" s="297">
        <v>8114525</v>
      </c>
      <c r="AX155" s="297">
        <v>4201154</v>
      </c>
      <c r="AY155" s="297">
        <v>1982834</v>
      </c>
      <c r="AZ155" s="297">
        <v>1982834</v>
      </c>
      <c r="BA155" s="297">
        <v>0</v>
      </c>
      <c r="BB155" s="297">
        <v>0</v>
      </c>
      <c r="BC155" s="297">
        <v>16281346</v>
      </c>
      <c r="BD155" s="397">
        <v>94186</v>
      </c>
      <c r="BE155" s="297">
        <v>39055</v>
      </c>
      <c r="BF155" s="297">
        <v>32444</v>
      </c>
      <c r="BG155" s="297">
        <v>22687</v>
      </c>
      <c r="BH155" s="297">
        <v>0</v>
      </c>
      <c r="BI155" s="297">
        <v>0</v>
      </c>
      <c r="BJ155" s="297">
        <v>0</v>
      </c>
      <c r="BK155" s="297">
        <v>94186</v>
      </c>
      <c r="BL155" s="299">
        <v>128456</v>
      </c>
      <c r="BM155" s="297">
        <v>32114</v>
      </c>
      <c r="BN155" s="297">
        <v>32114</v>
      </c>
      <c r="BO155" s="297">
        <v>32114</v>
      </c>
      <c r="BP155" s="297">
        <v>32114</v>
      </c>
      <c r="BQ155" s="297">
        <v>0</v>
      </c>
      <c r="BR155" s="297">
        <v>0</v>
      </c>
      <c r="BS155" s="297">
        <v>128456</v>
      </c>
      <c r="BT155" s="397">
        <v>395531</v>
      </c>
      <c r="BU155" s="297">
        <v>81285</v>
      </c>
      <c r="BV155" s="297">
        <v>81285</v>
      </c>
      <c r="BW155" s="297">
        <v>81285</v>
      </c>
      <c r="BX155" s="297">
        <v>81285</v>
      </c>
      <c r="BY155" s="297">
        <v>70393</v>
      </c>
      <c r="BZ155" s="297">
        <v>0</v>
      </c>
      <c r="CA155" s="297">
        <v>395531</v>
      </c>
      <c r="CB155" s="299">
        <v>1247096.85366654</v>
      </c>
      <c r="CC155" s="297">
        <v>1104700</v>
      </c>
      <c r="CD155" s="297">
        <v>85817</v>
      </c>
      <c r="CE155" s="297">
        <v>56580</v>
      </c>
      <c r="CF155" s="297">
        <v>0</v>
      </c>
      <c r="CG155" s="297">
        <v>0</v>
      </c>
      <c r="CH155" s="297">
        <v>0</v>
      </c>
      <c r="CI155" s="297">
        <v>1247096.85366654</v>
      </c>
    </row>
    <row r="156" spans="1:87">
      <c r="A156" s="295">
        <v>34000</v>
      </c>
      <c r="B156" s="296" t="s">
        <v>508</v>
      </c>
      <c r="C156" s="299">
        <v>-4488514</v>
      </c>
      <c r="D156" s="297">
        <v>-2420126</v>
      </c>
      <c r="E156" s="297">
        <v>-1009199</v>
      </c>
      <c r="F156" s="297">
        <v>-820341</v>
      </c>
      <c r="G156" s="297">
        <v>39434</v>
      </c>
      <c r="H156" s="297">
        <v>0</v>
      </c>
      <c r="I156" s="297">
        <v>-8698746</v>
      </c>
      <c r="J156" s="356">
        <v>32637957</v>
      </c>
      <c r="K156" s="357">
        <v>38822375</v>
      </c>
      <c r="L156" s="357">
        <v>27629274</v>
      </c>
      <c r="M156" s="357">
        <v>26431240</v>
      </c>
      <c r="N156" s="357">
        <v>40871737</v>
      </c>
      <c r="O156" s="356">
        <v>3219525</v>
      </c>
      <c r="P156" s="357">
        <v>1254543.6000000001</v>
      </c>
      <c r="Q156" s="357">
        <v>1964981.4</v>
      </c>
      <c r="R156" s="398">
        <v>6.6799999999999998E-2</v>
      </c>
      <c r="S156" s="399">
        <v>1.0557118E-3</v>
      </c>
      <c r="T156" s="400">
        <v>32637957</v>
      </c>
      <c r="U156" s="400">
        <v>18780592.814371258</v>
      </c>
      <c r="V156" s="401">
        <v>1.7378555257864294</v>
      </c>
      <c r="W156" s="401">
        <v>7.7152503694909322E-2</v>
      </c>
      <c r="X156" s="397">
        <v>797363</v>
      </c>
      <c r="Y156" s="297">
        <v>447758</v>
      </c>
      <c r="Z156" s="297">
        <v>116535</v>
      </c>
      <c r="AA156" s="297">
        <v>116535</v>
      </c>
      <c r="AB156" s="297">
        <v>116535</v>
      </c>
      <c r="AC156" s="297">
        <v>0</v>
      </c>
      <c r="AD156" s="297">
        <v>0</v>
      </c>
      <c r="AE156" s="297">
        <v>797363</v>
      </c>
      <c r="AF156" s="299">
        <v>3802330</v>
      </c>
      <c r="AG156" s="299">
        <v>1150289</v>
      </c>
      <c r="AH156" s="299">
        <v>1150289</v>
      </c>
      <c r="AI156" s="299">
        <v>829544</v>
      </c>
      <c r="AJ156" s="299">
        <v>336104</v>
      </c>
      <c r="AK156" s="299">
        <v>336104</v>
      </c>
      <c r="AL156" s="299">
        <v>0</v>
      </c>
      <c r="AM156" s="297">
        <v>3802330</v>
      </c>
      <c r="AN156" s="397">
        <v>2669504</v>
      </c>
      <c r="AO156" s="297">
        <v>662338</v>
      </c>
      <c r="AP156" s="297">
        <v>662338</v>
      </c>
      <c r="AQ156" s="297">
        <v>662338</v>
      </c>
      <c r="AR156" s="297">
        <v>341245</v>
      </c>
      <c r="AS156" s="297">
        <v>341245</v>
      </c>
      <c r="AT156" s="297">
        <v>0</v>
      </c>
      <c r="AU156" s="297">
        <v>2669504</v>
      </c>
      <c r="AV156" s="299">
        <v>7931733</v>
      </c>
      <c r="AW156" s="297">
        <v>3953128</v>
      </c>
      <c r="AX156" s="297">
        <v>2046663</v>
      </c>
      <c r="AY156" s="297">
        <v>965971</v>
      </c>
      <c r="AZ156" s="297">
        <v>965971</v>
      </c>
      <c r="BA156" s="297">
        <v>0</v>
      </c>
      <c r="BB156" s="297">
        <v>0</v>
      </c>
      <c r="BC156" s="297">
        <v>7931733</v>
      </c>
      <c r="BD156" s="397">
        <v>45884</v>
      </c>
      <c r="BE156" s="297">
        <v>19026</v>
      </c>
      <c r="BF156" s="297">
        <v>15806</v>
      </c>
      <c r="BG156" s="297">
        <v>11052</v>
      </c>
      <c r="BH156" s="297">
        <v>0</v>
      </c>
      <c r="BI156" s="297">
        <v>0</v>
      </c>
      <c r="BJ156" s="297">
        <v>0</v>
      </c>
      <c r="BK156" s="297">
        <v>45884</v>
      </c>
      <c r="BL156" s="299">
        <v>62580</v>
      </c>
      <c r="BM156" s="297">
        <v>15645</v>
      </c>
      <c r="BN156" s="297">
        <v>15645</v>
      </c>
      <c r="BO156" s="297">
        <v>15645</v>
      </c>
      <c r="BP156" s="297">
        <v>15645</v>
      </c>
      <c r="BQ156" s="297">
        <v>0</v>
      </c>
      <c r="BR156" s="297">
        <v>0</v>
      </c>
      <c r="BS156" s="297">
        <v>62580</v>
      </c>
      <c r="BT156" s="397">
        <v>192690</v>
      </c>
      <c r="BU156" s="297">
        <v>39599</v>
      </c>
      <c r="BV156" s="297">
        <v>39599</v>
      </c>
      <c r="BW156" s="297">
        <v>39599</v>
      </c>
      <c r="BX156" s="297">
        <v>39599</v>
      </c>
      <c r="BY156" s="297">
        <v>34293</v>
      </c>
      <c r="BZ156" s="297">
        <v>0</v>
      </c>
      <c r="CA156" s="297">
        <v>192690</v>
      </c>
      <c r="CB156" s="299">
        <v>607544.29937058</v>
      </c>
      <c r="CC156" s="297">
        <v>538173</v>
      </c>
      <c r="CD156" s="297">
        <v>41807</v>
      </c>
      <c r="CE156" s="297">
        <v>27564</v>
      </c>
      <c r="CF156" s="297">
        <v>0</v>
      </c>
      <c r="CG156" s="297">
        <v>0</v>
      </c>
      <c r="CH156" s="297">
        <v>0</v>
      </c>
      <c r="CI156" s="297">
        <v>607544.29937058</v>
      </c>
    </row>
    <row r="157" spans="1:87">
      <c r="A157" s="295">
        <v>34100</v>
      </c>
      <c r="B157" s="296" t="s">
        <v>509</v>
      </c>
      <c r="C157" s="299">
        <v>-100883363</v>
      </c>
      <c r="D157" s="297">
        <v>-50012959</v>
      </c>
      <c r="E157" s="297">
        <v>-17523359</v>
      </c>
      <c r="F157" s="297">
        <v>-21887665</v>
      </c>
      <c r="G157" s="297">
        <v>4113309</v>
      </c>
      <c r="H157" s="297">
        <v>0</v>
      </c>
      <c r="I157" s="297">
        <v>-186194037</v>
      </c>
      <c r="J157" s="356">
        <v>750028290</v>
      </c>
      <c r="K157" s="357">
        <v>892147747</v>
      </c>
      <c r="L157" s="357">
        <v>634927516</v>
      </c>
      <c r="M157" s="357">
        <v>607396419</v>
      </c>
      <c r="N157" s="357">
        <v>939242588</v>
      </c>
      <c r="O157" s="356">
        <v>73985480</v>
      </c>
      <c r="P157" s="357">
        <v>28366329.079999998</v>
      </c>
      <c r="Q157" s="357">
        <v>45619150.920000002</v>
      </c>
      <c r="R157" s="398">
        <v>6.6799999999999998E-2</v>
      </c>
      <c r="S157" s="399">
        <v>2.4260517299999999E-2</v>
      </c>
      <c r="T157" s="400">
        <v>750028290</v>
      </c>
      <c r="U157" s="400">
        <v>424645644.91017962</v>
      </c>
      <c r="V157" s="401">
        <v>1.7662451010386433</v>
      </c>
      <c r="W157" s="401">
        <v>7.7152503694909322E-2</v>
      </c>
      <c r="X157" s="397">
        <v>4273242</v>
      </c>
      <c r="Y157" s="297">
        <v>4273242</v>
      </c>
      <c r="Z157" s="297">
        <v>0</v>
      </c>
      <c r="AA157" s="297">
        <v>0</v>
      </c>
      <c r="AB157" s="297">
        <v>0</v>
      </c>
      <c r="AC157" s="297">
        <v>0</v>
      </c>
      <c r="AD157" s="297">
        <v>0</v>
      </c>
      <c r="AE157" s="297">
        <v>4273242</v>
      </c>
      <c r="AF157" s="299">
        <v>59622830</v>
      </c>
      <c r="AG157" s="299">
        <v>18153786</v>
      </c>
      <c r="AH157" s="299">
        <v>18153786</v>
      </c>
      <c r="AI157" s="299">
        <v>10716841</v>
      </c>
      <c r="AJ157" s="299">
        <v>8081777</v>
      </c>
      <c r="AK157" s="299">
        <v>4516640</v>
      </c>
      <c r="AL157" s="299">
        <v>0</v>
      </c>
      <c r="AM157" s="297">
        <v>59622830</v>
      </c>
      <c r="AN157" s="397">
        <v>61345856</v>
      </c>
      <c r="AO157" s="297">
        <v>15220693</v>
      </c>
      <c r="AP157" s="297">
        <v>15220693</v>
      </c>
      <c r="AQ157" s="297">
        <v>15220693</v>
      </c>
      <c r="AR157" s="297">
        <v>7841889</v>
      </c>
      <c r="AS157" s="297">
        <v>7841889</v>
      </c>
      <c r="AT157" s="297">
        <v>0</v>
      </c>
      <c r="AU157" s="297">
        <v>61345856</v>
      </c>
      <c r="AV157" s="299">
        <v>182273175</v>
      </c>
      <c r="AW157" s="297">
        <v>90843854</v>
      </c>
      <c r="AX157" s="297">
        <v>47032821</v>
      </c>
      <c r="AY157" s="297">
        <v>22198250</v>
      </c>
      <c r="AZ157" s="297">
        <v>22198250</v>
      </c>
      <c r="BA157" s="297">
        <v>0</v>
      </c>
      <c r="BB157" s="297">
        <v>0</v>
      </c>
      <c r="BC157" s="297">
        <v>182273175</v>
      </c>
      <c r="BD157" s="397">
        <v>1054436</v>
      </c>
      <c r="BE157" s="297">
        <v>437229</v>
      </c>
      <c r="BF157" s="297">
        <v>363220</v>
      </c>
      <c r="BG157" s="297">
        <v>253987</v>
      </c>
      <c r="BH157" s="297">
        <v>0</v>
      </c>
      <c r="BI157" s="297">
        <v>0</v>
      </c>
      <c r="BJ157" s="297">
        <v>0</v>
      </c>
      <c r="BK157" s="297">
        <v>1054436</v>
      </c>
      <c r="BL157" s="299">
        <v>1438104</v>
      </c>
      <c r="BM157" s="297">
        <v>359526</v>
      </c>
      <c r="BN157" s="297">
        <v>359526</v>
      </c>
      <c r="BO157" s="297">
        <v>359526</v>
      </c>
      <c r="BP157" s="297">
        <v>359526</v>
      </c>
      <c r="BQ157" s="297">
        <v>0</v>
      </c>
      <c r="BR157" s="297">
        <v>0</v>
      </c>
      <c r="BS157" s="297">
        <v>1438104</v>
      </c>
      <c r="BT157" s="397">
        <v>4428058</v>
      </c>
      <c r="BU157" s="297">
        <v>910000</v>
      </c>
      <c r="BV157" s="297">
        <v>910000</v>
      </c>
      <c r="BW157" s="297">
        <v>910000</v>
      </c>
      <c r="BX157" s="297">
        <v>910000</v>
      </c>
      <c r="BY157" s="297">
        <v>788060</v>
      </c>
      <c r="BZ157" s="297">
        <v>0</v>
      </c>
      <c r="CA157" s="297">
        <v>4428058</v>
      </c>
      <c r="CB157" s="299">
        <v>13961517.70340763</v>
      </c>
      <c r="CC157" s="297">
        <v>12367360</v>
      </c>
      <c r="CD157" s="297">
        <v>960737</v>
      </c>
      <c r="CE157" s="297">
        <v>633421</v>
      </c>
      <c r="CF157" s="297">
        <v>0</v>
      </c>
      <c r="CG157" s="297">
        <v>0</v>
      </c>
      <c r="CH157" s="297">
        <v>0</v>
      </c>
      <c r="CI157" s="297">
        <v>13961517.70340763</v>
      </c>
    </row>
    <row r="158" spans="1:87">
      <c r="A158" s="295">
        <v>34105</v>
      </c>
      <c r="B158" s="296" t="s">
        <v>510</v>
      </c>
      <c r="C158" s="299">
        <v>-8834377</v>
      </c>
      <c r="D158" s="297">
        <v>-4141872</v>
      </c>
      <c r="E158" s="297">
        <v>-1766650</v>
      </c>
      <c r="F158" s="297">
        <v>-1435430</v>
      </c>
      <c r="G158" s="297">
        <v>838194</v>
      </c>
      <c r="H158" s="297">
        <v>0</v>
      </c>
      <c r="I158" s="297">
        <v>-15340135</v>
      </c>
      <c r="J158" s="356">
        <v>57252093</v>
      </c>
      <c r="K158" s="357">
        <v>68100532</v>
      </c>
      <c r="L158" s="357">
        <v>48466077</v>
      </c>
      <c r="M158" s="357">
        <v>46364539</v>
      </c>
      <c r="N158" s="357">
        <v>71695434</v>
      </c>
      <c r="O158" s="356">
        <v>5647552</v>
      </c>
      <c r="P158" s="357">
        <v>2522850.5199999996</v>
      </c>
      <c r="Q158" s="357">
        <v>3124701.4800000004</v>
      </c>
      <c r="R158" s="398">
        <v>6.6799999999999998E-2</v>
      </c>
      <c r="S158" s="399">
        <v>1.851884E-3</v>
      </c>
      <c r="T158" s="400">
        <v>57252093</v>
      </c>
      <c r="U158" s="400">
        <v>37767223.353293404</v>
      </c>
      <c r="V158" s="401">
        <v>1.5159200999352118</v>
      </c>
      <c r="W158" s="401">
        <v>7.7152503694909322E-2</v>
      </c>
      <c r="X158" s="397">
        <v>897210</v>
      </c>
      <c r="Y158" s="297">
        <v>179442</v>
      </c>
      <c r="Z158" s="297">
        <v>179442</v>
      </c>
      <c r="AA158" s="297">
        <v>179442</v>
      </c>
      <c r="AB158" s="297">
        <v>179442</v>
      </c>
      <c r="AC158" s="297">
        <v>179442</v>
      </c>
      <c r="AD158" s="297">
        <v>0</v>
      </c>
      <c r="AE158" s="297">
        <v>897210</v>
      </c>
      <c r="AF158" s="299">
        <v>6249564</v>
      </c>
      <c r="AG158" s="299">
        <v>2372612</v>
      </c>
      <c r="AH158" s="299">
        <v>1889400</v>
      </c>
      <c r="AI158" s="299">
        <v>1426528</v>
      </c>
      <c r="AJ158" s="299">
        <v>561024</v>
      </c>
      <c r="AK158" s="299">
        <v>0</v>
      </c>
      <c r="AL158" s="299">
        <v>0</v>
      </c>
      <c r="AM158" s="297">
        <v>6249564</v>
      </c>
      <c r="AN158" s="397">
        <v>4682728</v>
      </c>
      <c r="AO158" s="297">
        <v>1161845</v>
      </c>
      <c r="AP158" s="297">
        <v>1161845</v>
      </c>
      <c r="AQ158" s="297">
        <v>1161845</v>
      </c>
      <c r="AR158" s="297">
        <v>598597</v>
      </c>
      <c r="AS158" s="297">
        <v>598597</v>
      </c>
      <c r="AT158" s="297">
        <v>0</v>
      </c>
      <c r="AU158" s="297">
        <v>4682728</v>
      </c>
      <c r="AV158" s="299">
        <v>13913503</v>
      </c>
      <c r="AW158" s="297">
        <v>6934406</v>
      </c>
      <c r="AX158" s="297">
        <v>3590168</v>
      </c>
      <c r="AY158" s="297">
        <v>1694464</v>
      </c>
      <c r="AZ158" s="297">
        <v>1694464</v>
      </c>
      <c r="BA158" s="297">
        <v>0</v>
      </c>
      <c r="BB158" s="297">
        <v>0</v>
      </c>
      <c r="BC158" s="297">
        <v>13913503</v>
      </c>
      <c r="BD158" s="397">
        <v>80489</v>
      </c>
      <c r="BE158" s="297">
        <v>33375</v>
      </c>
      <c r="BF158" s="297">
        <v>27726</v>
      </c>
      <c r="BG158" s="297">
        <v>19388</v>
      </c>
      <c r="BH158" s="297">
        <v>0</v>
      </c>
      <c r="BI158" s="297">
        <v>0</v>
      </c>
      <c r="BJ158" s="297">
        <v>0</v>
      </c>
      <c r="BK158" s="297">
        <v>80489</v>
      </c>
      <c r="BL158" s="299">
        <v>109776</v>
      </c>
      <c r="BM158" s="297">
        <v>27444</v>
      </c>
      <c r="BN158" s="297">
        <v>27444</v>
      </c>
      <c r="BO158" s="297">
        <v>27444</v>
      </c>
      <c r="BP158" s="297">
        <v>27444</v>
      </c>
      <c r="BQ158" s="297">
        <v>0</v>
      </c>
      <c r="BR158" s="297">
        <v>0</v>
      </c>
      <c r="BS158" s="297">
        <v>109776</v>
      </c>
      <c r="BT158" s="397">
        <v>338008</v>
      </c>
      <c r="BU158" s="297">
        <v>69463</v>
      </c>
      <c r="BV158" s="297">
        <v>69463</v>
      </c>
      <c r="BW158" s="297">
        <v>69463</v>
      </c>
      <c r="BX158" s="297">
        <v>69463</v>
      </c>
      <c r="BY158" s="297">
        <v>60155</v>
      </c>
      <c r="BZ158" s="297">
        <v>0</v>
      </c>
      <c r="CA158" s="297">
        <v>338008</v>
      </c>
      <c r="CB158" s="299">
        <v>1065727.9451604001</v>
      </c>
      <c r="CC158" s="297">
        <v>944041</v>
      </c>
      <c r="CD158" s="297">
        <v>73336</v>
      </c>
      <c r="CE158" s="297">
        <v>48351</v>
      </c>
      <c r="CF158" s="297">
        <v>0</v>
      </c>
      <c r="CG158" s="297">
        <v>0</v>
      </c>
      <c r="CH158" s="297">
        <v>0</v>
      </c>
      <c r="CI158" s="297">
        <v>1065727.9451604001</v>
      </c>
    </row>
    <row r="159" spans="1:87">
      <c r="A159" s="295">
        <v>34200</v>
      </c>
      <c r="B159" s="296" t="s">
        <v>511</v>
      </c>
      <c r="C159" s="299">
        <v>-4450158</v>
      </c>
      <c r="D159" s="297">
        <v>-1880702</v>
      </c>
      <c r="E159" s="297">
        <v>-819664</v>
      </c>
      <c r="F159" s="297">
        <v>-1321807</v>
      </c>
      <c r="G159" s="297">
        <v>-238469</v>
      </c>
      <c r="H159" s="297">
        <v>0</v>
      </c>
      <c r="I159" s="297">
        <v>-8710800</v>
      </c>
      <c r="J159" s="356">
        <v>22578431</v>
      </c>
      <c r="K159" s="357">
        <v>26856715</v>
      </c>
      <c r="L159" s="357">
        <v>19113502</v>
      </c>
      <c r="M159" s="357">
        <v>18284721</v>
      </c>
      <c r="N159" s="357">
        <v>28274432</v>
      </c>
      <c r="O159" s="356">
        <v>2227217</v>
      </c>
      <c r="P159" s="357">
        <v>989617.81</v>
      </c>
      <c r="Q159" s="357">
        <v>1237599.19</v>
      </c>
      <c r="R159" s="398">
        <v>6.6799999999999998E-2</v>
      </c>
      <c r="S159" s="399">
        <v>7.3032499999999998E-4</v>
      </c>
      <c r="T159" s="400">
        <v>22578431</v>
      </c>
      <c r="U159" s="400">
        <v>14814637.874251498</v>
      </c>
      <c r="V159" s="401">
        <v>1.5240622951197693</v>
      </c>
      <c r="W159" s="401">
        <v>7.7152503694909322E-2</v>
      </c>
      <c r="X159" s="397">
        <v>874314</v>
      </c>
      <c r="Y159" s="297">
        <v>291438</v>
      </c>
      <c r="Z159" s="297">
        <v>291438</v>
      </c>
      <c r="AA159" s="297">
        <v>291438</v>
      </c>
      <c r="AB159" s="297">
        <v>0</v>
      </c>
      <c r="AC159" s="297">
        <v>0</v>
      </c>
      <c r="AD159" s="297">
        <v>0</v>
      </c>
      <c r="AE159" s="297">
        <v>874314</v>
      </c>
      <c r="AF159" s="299">
        <v>5646245</v>
      </c>
      <c r="AG159" s="299">
        <v>2122512</v>
      </c>
      <c r="AH159" s="299">
        <v>1213069</v>
      </c>
      <c r="AI159" s="299">
        <v>906202</v>
      </c>
      <c r="AJ159" s="299">
        <v>906202</v>
      </c>
      <c r="AK159" s="299">
        <v>498260</v>
      </c>
      <c r="AL159" s="299">
        <v>0</v>
      </c>
      <c r="AM159" s="297">
        <v>5646245</v>
      </c>
      <c r="AN159" s="397">
        <v>1846721</v>
      </c>
      <c r="AO159" s="297">
        <v>458195</v>
      </c>
      <c r="AP159" s="297">
        <v>458195</v>
      </c>
      <c r="AQ159" s="297">
        <v>458195</v>
      </c>
      <c r="AR159" s="297">
        <v>236068</v>
      </c>
      <c r="AS159" s="297">
        <v>236068</v>
      </c>
      <c r="AT159" s="297">
        <v>0</v>
      </c>
      <c r="AU159" s="297">
        <v>1846721</v>
      </c>
      <c r="AV159" s="299">
        <v>5487049</v>
      </c>
      <c r="AW159" s="297">
        <v>2734712</v>
      </c>
      <c r="AX159" s="297">
        <v>1415850</v>
      </c>
      <c r="AY159" s="297">
        <v>668244</v>
      </c>
      <c r="AZ159" s="297">
        <v>668244</v>
      </c>
      <c r="BA159" s="297">
        <v>0</v>
      </c>
      <c r="BB159" s="297">
        <v>0</v>
      </c>
      <c r="BC159" s="297">
        <v>5487049</v>
      </c>
      <c r="BD159" s="397">
        <v>31742</v>
      </c>
      <c r="BE159" s="297">
        <v>13162</v>
      </c>
      <c r="BF159" s="297">
        <v>10934</v>
      </c>
      <c r="BG159" s="297">
        <v>7646</v>
      </c>
      <c r="BH159" s="297">
        <v>0</v>
      </c>
      <c r="BI159" s="297">
        <v>0</v>
      </c>
      <c r="BJ159" s="297">
        <v>0</v>
      </c>
      <c r="BK159" s="297">
        <v>31742</v>
      </c>
      <c r="BL159" s="299">
        <v>43292</v>
      </c>
      <c r="BM159" s="297">
        <v>10823</v>
      </c>
      <c r="BN159" s="297">
        <v>10823</v>
      </c>
      <c r="BO159" s="297">
        <v>10823</v>
      </c>
      <c r="BP159" s="297">
        <v>10823</v>
      </c>
      <c r="BQ159" s="297">
        <v>0</v>
      </c>
      <c r="BR159" s="297">
        <v>0</v>
      </c>
      <c r="BS159" s="297">
        <v>43292</v>
      </c>
      <c r="BT159" s="397">
        <v>133300</v>
      </c>
      <c r="BU159" s="297">
        <v>27394</v>
      </c>
      <c r="BV159" s="297">
        <v>27394</v>
      </c>
      <c r="BW159" s="297">
        <v>27394</v>
      </c>
      <c r="BX159" s="297">
        <v>27394</v>
      </c>
      <c r="BY159" s="297">
        <v>23723</v>
      </c>
      <c r="BZ159" s="297">
        <v>0</v>
      </c>
      <c r="CA159" s="297">
        <v>133300</v>
      </c>
      <c r="CB159" s="299">
        <v>420289.69500750001</v>
      </c>
      <c r="CC159" s="297">
        <v>372300</v>
      </c>
      <c r="CD159" s="297">
        <v>28922</v>
      </c>
      <c r="CE159" s="297">
        <v>19068</v>
      </c>
      <c r="CF159" s="297">
        <v>0</v>
      </c>
      <c r="CG159" s="297">
        <v>0</v>
      </c>
      <c r="CH159" s="297">
        <v>0</v>
      </c>
      <c r="CI159" s="297">
        <v>420289.69500750001</v>
      </c>
    </row>
    <row r="160" spans="1:87">
      <c r="A160" s="295">
        <v>34205</v>
      </c>
      <c r="B160" s="296" t="s">
        <v>512</v>
      </c>
      <c r="C160" s="299">
        <v>-1652887</v>
      </c>
      <c r="D160" s="297">
        <v>-654629</v>
      </c>
      <c r="E160" s="297">
        <v>-260925</v>
      </c>
      <c r="F160" s="297">
        <v>-213286</v>
      </c>
      <c r="G160" s="297">
        <v>337126</v>
      </c>
      <c r="H160" s="297">
        <v>0</v>
      </c>
      <c r="I160" s="297">
        <v>-2444601</v>
      </c>
      <c r="J160" s="356">
        <v>10828051</v>
      </c>
      <c r="K160" s="357">
        <v>12879809</v>
      </c>
      <c r="L160" s="357">
        <v>9166357</v>
      </c>
      <c r="M160" s="357">
        <v>8768895</v>
      </c>
      <c r="N160" s="357">
        <v>13559710</v>
      </c>
      <c r="O160" s="356">
        <v>1068118</v>
      </c>
      <c r="P160" s="357">
        <v>459025.75</v>
      </c>
      <c r="Q160" s="357">
        <v>609092.25</v>
      </c>
      <c r="R160" s="398">
        <v>6.6799999999999998E-2</v>
      </c>
      <c r="S160" s="399">
        <v>3.5024559999999999E-4</v>
      </c>
      <c r="T160" s="400">
        <v>10828051</v>
      </c>
      <c r="U160" s="400">
        <v>6871642.9640718568</v>
      </c>
      <c r="V160" s="401">
        <v>1.5757586732334732</v>
      </c>
      <c r="W160" s="401">
        <v>7.7152503694909322E-2</v>
      </c>
      <c r="X160" s="397">
        <v>1062685</v>
      </c>
      <c r="Y160" s="297">
        <v>212537</v>
      </c>
      <c r="Z160" s="297">
        <v>212537</v>
      </c>
      <c r="AA160" s="297">
        <v>212537</v>
      </c>
      <c r="AB160" s="297">
        <v>212537</v>
      </c>
      <c r="AC160" s="297">
        <v>212537</v>
      </c>
      <c r="AD160" s="297">
        <v>0</v>
      </c>
      <c r="AE160" s="297">
        <v>1062685</v>
      </c>
      <c r="AF160" s="299">
        <v>1618303</v>
      </c>
      <c r="AG160" s="299">
        <v>609377</v>
      </c>
      <c r="AH160" s="299">
        <v>407220</v>
      </c>
      <c r="AI160" s="299">
        <v>375197</v>
      </c>
      <c r="AJ160" s="299">
        <v>226509</v>
      </c>
      <c r="AK160" s="299">
        <v>0</v>
      </c>
      <c r="AL160" s="299">
        <v>0</v>
      </c>
      <c r="AM160" s="297">
        <v>1618303</v>
      </c>
      <c r="AN160" s="397">
        <v>885641</v>
      </c>
      <c r="AO160" s="297">
        <v>219739</v>
      </c>
      <c r="AP160" s="297">
        <v>219739</v>
      </c>
      <c r="AQ160" s="297">
        <v>219739</v>
      </c>
      <c r="AR160" s="297">
        <v>113212</v>
      </c>
      <c r="AS160" s="297">
        <v>113212</v>
      </c>
      <c r="AT160" s="297">
        <v>0</v>
      </c>
      <c r="AU160" s="297">
        <v>885641</v>
      </c>
      <c r="AV160" s="299">
        <v>2631452</v>
      </c>
      <c r="AW160" s="297">
        <v>1311500</v>
      </c>
      <c r="AX160" s="297">
        <v>679006</v>
      </c>
      <c r="AY160" s="297">
        <v>320473</v>
      </c>
      <c r="AZ160" s="297">
        <v>320473</v>
      </c>
      <c r="BA160" s="297">
        <v>0</v>
      </c>
      <c r="BB160" s="297">
        <v>0</v>
      </c>
      <c r="BC160" s="297">
        <v>2631452</v>
      </c>
      <c r="BD160" s="397">
        <v>15223</v>
      </c>
      <c r="BE160" s="297">
        <v>6312</v>
      </c>
      <c r="BF160" s="297">
        <v>5244</v>
      </c>
      <c r="BG160" s="297">
        <v>3667</v>
      </c>
      <c r="BH160" s="297">
        <v>0</v>
      </c>
      <c r="BI160" s="297">
        <v>0</v>
      </c>
      <c r="BJ160" s="297">
        <v>0</v>
      </c>
      <c r="BK160" s="297">
        <v>15223</v>
      </c>
      <c r="BL160" s="299">
        <v>20760</v>
      </c>
      <c r="BM160" s="297">
        <v>5190</v>
      </c>
      <c r="BN160" s="297">
        <v>5190</v>
      </c>
      <c r="BO160" s="297">
        <v>5190</v>
      </c>
      <c r="BP160" s="297">
        <v>5190</v>
      </c>
      <c r="BQ160" s="297">
        <v>0</v>
      </c>
      <c r="BR160" s="297">
        <v>0</v>
      </c>
      <c r="BS160" s="297">
        <v>20760</v>
      </c>
      <c r="BT160" s="397">
        <v>63927</v>
      </c>
      <c r="BU160" s="297">
        <v>13138</v>
      </c>
      <c r="BV160" s="297">
        <v>13138</v>
      </c>
      <c r="BW160" s="297">
        <v>13138</v>
      </c>
      <c r="BX160" s="297">
        <v>13138</v>
      </c>
      <c r="BY160" s="297">
        <v>11377</v>
      </c>
      <c r="BZ160" s="297">
        <v>0</v>
      </c>
      <c r="CA160" s="297">
        <v>63927</v>
      </c>
      <c r="CB160" s="299">
        <v>201560.42364935999</v>
      </c>
      <c r="CC160" s="297">
        <v>178546</v>
      </c>
      <c r="CD160" s="297">
        <v>13870</v>
      </c>
      <c r="CE160" s="297">
        <v>9145</v>
      </c>
      <c r="CF160" s="297">
        <v>0</v>
      </c>
      <c r="CG160" s="297">
        <v>0</v>
      </c>
      <c r="CH160" s="297">
        <v>0</v>
      </c>
      <c r="CI160" s="297">
        <v>201560.42364935999</v>
      </c>
    </row>
    <row r="161" spans="1:87">
      <c r="A161" s="295">
        <v>34220</v>
      </c>
      <c r="B161" s="296" t="s">
        <v>513</v>
      </c>
      <c r="C161" s="299">
        <v>-3270919</v>
      </c>
      <c r="D161" s="297">
        <v>-1785103</v>
      </c>
      <c r="E161" s="297">
        <v>-1009863</v>
      </c>
      <c r="F161" s="297">
        <v>-924781</v>
      </c>
      <c r="G161" s="297">
        <v>22169</v>
      </c>
      <c r="H161" s="297">
        <v>0</v>
      </c>
      <c r="I161" s="297">
        <v>-6968497</v>
      </c>
      <c r="J161" s="356">
        <v>27659038</v>
      </c>
      <c r="K161" s="357">
        <v>32900023</v>
      </c>
      <c r="L161" s="357">
        <v>23414429</v>
      </c>
      <c r="M161" s="357">
        <v>22399156</v>
      </c>
      <c r="N161" s="357">
        <v>34636755</v>
      </c>
      <c r="O161" s="356">
        <v>2728387</v>
      </c>
      <c r="P161" s="357">
        <v>1115653.49</v>
      </c>
      <c r="Q161" s="357">
        <v>1612733.51</v>
      </c>
      <c r="R161" s="398">
        <v>6.6799999999999998E-2</v>
      </c>
      <c r="S161" s="399">
        <v>8.9466299999999997E-4</v>
      </c>
      <c r="T161" s="400">
        <v>27659038</v>
      </c>
      <c r="U161" s="400">
        <v>16701399.550898204</v>
      </c>
      <c r="V161" s="401">
        <v>1.6560910309167769</v>
      </c>
      <c r="W161" s="401">
        <v>7.7152503694909322E-2</v>
      </c>
      <c r="X161" s="397">
        <v>845004</v>
      </c>
      <c r="Y161" s="297">
        <v>696369</v>
      </c>
      <c r="Z161" s="297">
        <v>148635</v>
      </c>
      <c r="AA161" s="297">
        <v>0</v>
      </c>
      <c r="AB161" s="297">
        <v>0</v>
      </c>
      <c r="AC161" s="297">
        <v>0</v>
      </c>
      <c r="AD161" s="297">
        <v>0</v>
      </c>
      <c r="AE161" s="297">
        <v>845004</v>
      </c>
      <c r="AF161" s="299">
        <v>2988308</v>
      </c>
      <c r="AG161" s="299">
        <v>758857</v>
      </c>
      <c r="AH161" s="299">
        <v>758857</v>
      </c>
      <c r="AI161" s="299">
        <v>758857</v>
      </c>
      <c r="AJ161" s="299">
        <v>415657</v>
      </c>
      <c r="AK161" s="299">
        <v>296080</v>
      </c>
      <c r="AL161" s="299">
        <v>0</v>
      </c>
      <c r="AM161" s="297">
        <v>2988308</v>
      </c>
      <c r="AN161" s="397">
        <v>2262271</v>
      </c>
      <c r="AO161" s="297">
        <v>561298</v>
      </c>
      <c r="AP161" s="297">
        <v>561298</v>
      </c>
      <c r="AQ161" s="297">
        <v>561298</v>
      </c>
      <c r="AR161" s="297">
        <v>289188</v>
      </c>
      <c r="AS161" s="297">
        <v>289188</v>
      </c>
      <c r="AT161" s="297">
        <v>0</v>
      </c>
      <c r="AU161" s="297">
        <v>2262271</v>
      </c>
      <c r="AV161" s="299">
        <v>6721747</v>
      </c>
      <c r="AW161" s="297">
        <v>3350078</v>
      </c>
      <c r="AX161" s="297">
        <v>1734445</v>
      </c>
      <c r="AY161" s="297">
        <v>818612</v>
      </c>
      <c r="AZ161" s="297">
        <v>818612</v>
      </c>
      <c r="BA161" s="297">
        <v>0</v>
      </c>
      <c r="BB161" s="297">
        <v>0</v>
      </c>
      <c r="BC161" s="297">
        <v>6721747</v>
      </c>
      <c r="BD161" s="397">
        <v>38885</v>
      </c>
      <c r="BE161" s="297">
        <v>16124</v>
      </c>
      <c r="BF161" s="297">
        <v>13395</v>
      </c>
      <c r="BG161" s="297">
        <v>9366</v>
      </c>
      <c r="BH161" s="297">
        <v>0</v>
      </c>
      <c r="BI161" s="297">
        <v>0</v>
      </c>
      <c r="BJ161" s="297">
        <v>0</v>
      </c>
      <c r="BK161" s="297">
        <v>38885</v>
      </c>
      <c r="BL161" s="299">
        <v>53032</v>
      </c>
      <c r="BM161" s="297">
        <v>13258</v>
      </c>
      <c r="BN161" s="297">
        <v>13258</v>
      </c>
      <c r="BO161" s="297">
        <v>13258</v>
      </c>
      <c r="BP161" s="297">
        <v>13258</v>
      </c>
      <c r="BQ161" s="297">
        <v>0</v>
      </c>
      <c r="BR161" s="297">
        <v>0</v>
      </c>
      <c r="BS161" s="297">
        <v>53032</v>
      </c>
      <c r="BT161" s="397">
        <v>163295</v>
      </c>
      <c r="BU161" s="297">
        <v>33558</v>
      </c>
      <c r="BV161" s="297">
        <v>33558</v>
      </c>
      <c r="BW161" s="297">
        <v>33558</v>
      </c>
      <c r="BX161" s="297">
        <v>33558</v>
      </c>
      <c r="BY161" s="297">
        <v>29062</v>
      </c>
      <c r="BZ161" s="297">
        <v>0</v>
      </c>
      <c r="CA161" s="297">
        <v>163295</v>
      </c>
      <c r="CB161" s="299">
        <v>514863.43669529998</v>
      </c>
      <c r="CC161" s="297">
        <v>456075</v>
      </c>
      <c r="CD161" s="297">
        <v>35429</v>
      </c>
      <c r="CE161" s="297">
        <v>23359</v>
      </c>
      <c r="CF161" s="297">
        <v>0</v>
      </c>
      <c r="CG161" s="297">
        <v>0</v>
      </c>
      <c r="CH161" s="297">
        <v>0</v>
      </c>
      <c r="CI161" s="297">
        <v>514863.43669529998</v>
      </c>
    </row>
    <row r="162" spans="1:87">
      <c r="A162" s="295">
        <v>34230</v>
      </c>
      <c r="B162" s="296" t="s">
        <v>514</v>
      </c>
      <c r="C162" s="299">
        <v>-2031173</v>
      </c>
      <c r="D162" s="297">
        <v>-1268260</v>
      </c>
      <c r="E162" s="297">
        <v>-637684</v>
      </c>
      <c r="F162" s="297">
        <v>-353121</v>
      </c>
      <c r="G162" s="297">
        <v>-36223</v>
      </c>
      <c r="H162" s="297">
        <v>0</v>
      </c>
      <c r="I162" s="297">
        <v>-4326461</v>
      </c>
      <c r="J162" s="356">
        <v>8782795</v>
      </c>
      <c r="K162" s="357">
        <v>10447008</v>
      </c>
      <c r="L162" s="357">
        <v>7434971</v>
      </c>
      <c r="M162" s="357">
        <v>7112583</v>
      </c>
      <c r="N162" s="357">
        <v>10998486</v>
      </c>
      <c r="O162" s="356">
        <v>866366</v>
      </c>
      <c r="P162" s="357">
        <v>387073.01</v>
      </c>
      <c r="Q162" s="357">
        <v>479292.99</v>
      </c>
      <c r="R162" s="398">
        <v>6.6799999999999998E-2</v>
      </c>
      <c r="S162" s="399">
        <v>2.8408950000000002E-4</v>
      </c>
      <c r="T162" s="400">
        <v>8782795</v>
      </c>
      <c r="U162" s="400">
        <v>5794506.1377245514</v>
      </c>
      <c r="V162" s="401">
        <v>1.5157107079101173</v>
      </c>
      <c r="W162" s="401">
        <v>7.7152503694909322E-2</v>
      </c>
      <c r="X162" s="397">
        <v>0</v>
      </c>
      <c r="Y162" s="297">
        <v>0</v>
      </c>
      <c r="Z162" s="297">
        <v>0</v>
      </c>
      <c r="AA162" s="297">
        <v>0</v>
      </c>
      <c r="AB162" s="297">
        <v>0</v>
      </c>
      <c r="AC162" s="297">
        <v>0</v>
      </c>
      <c r="AD162" s="297">
        <v>0</v>
      </c>
      <c r="AE162" s="297">
        <v>0</v>
      </c>
      <c r="AF162" s="299">
        <v>2794279</v>
      </c>
      <c r="AG162" s="299">
        <v>1012374</v>
      </c>
      <c r="AH162" s="299">
        <v>895191</v>
      </c>
      <c r="AI162" s="299">
        <v>557980</v>
      </c>
      <c r="AJ162" s="299">
        <v>191455</v>
      </c>
      <c r="AK162" s="299">
        <v>137279</v>
      </c>
      <c r="AL162" s="299">
        <v>0</v>
      </c>
      <c r="AM162" s="297">
        <v>2794279</v>
      </c>
      <c r="AN162" s="397">
        <v>718357</v>
      </c>
      <c r="AO162" s="297">
        <v>178234</v>
      </c>
      <c r="AP162" s="297">
        <v>178234</v>
      </c>
      <c r="AQ162" s="297">
        <v>178234</v>
      </c>
      <c r="AR162" s="297">
        <v>91828</v>
      </c>
      <c r="AS162" s="297">
        <v>91828</v>
      </c>
      <c r="AT162" s="297">
        <v>0</v>
      </c>
      <c r="AU162" s="297">
        <v>718357</v>
      </c>
      <c r="AV162" s="299">
        <v>2134410</v>
      </c>
      <c r="AW162" s="297">
        <v>1063777</v>
      </c>
      <c r="AX162" s="297">
        <v>550752</v>
      </c>
      <c r="AY162" s="297">
        <v>259940</v>
      </c>
      <c r="AZ162" s="297">
        <v>259940</v>
      </c>
      <c r="BA162" s="297">
        <v>0</v>
      </c>
      <c r="BB162" s="297">
        <v>0</v>
      </c>
      <c r="BC162" s="297">
        <v>2134410</v>
      </c>
      <c r="BD162" s="397">
        <v>12347</v>
      </c>
      <c r="BE162" s="297">
        <v>5120</v>
      </c>
      <c r="BF162" s="297">
        <v>4253</v>
      </c>
      <c r="BG162" s="297">
        <v>2974</v>
      </c>
      <c r="BH162" s="297">
        <v>0</v>
      </c>
      <c r="BI162" s="297">
        <v>0</v>
      </c>
      <c r="BJ162" s="297">
        <v>0</v>
      </c>
      <c r="BK162" s="297">
        <v>12347</v>
      </c>
      <c r="BL162" s="299">
        <v>16840</v>
      </c>
      <c r="BM162" s="297">
        <v>4210</v>
      </c>
      <c r="BN162" s="297">
        <v>4210</v>
      </c>
      <c r="BO162" s="297">
        <v>4210</v>
      </c>
      <c r="BP162" s="297">
        <v>4210</v>
      </c>
      <c r="BQ162" s="297">
        <v>0</v>
      </c>
      <c r="BR162" s="297">
        <v>0</v>
      </c>
      <c r="BS162" s="297">
        <v>16840</v>
      </c>
      <c r="BT162" s="397">
        <v>51852</v>
      </c>
      <c r="BU162" s="297">
        <v>10656</v>
      </c>
      <c r="BV162" s="297">
        <v>10656</v>
      </c>
      <c r="BW162" s="297">
        <v>10656</v>
      </c>
      <c r="BX162" s="297">
        <v>10656</v>
      </c>
      <c r="BY162" s="297">
        <v>9228</v>
      </c>
      <c r="BZ162" s="297">
        <v>0</v>
      </c>
      <c r="CA162" s="297">
        <v>51852</v>
      </c>
      <c r="CB162" s="299">
        <v>163488.70613745</v>
      </c>
      <c r="CC162" s="297">
        <v>144821</v>
      </c>
      <c r="CD162" s="297">
        <v>11250</v>
      </c>
      <c r="CE162" s="297">
        <v>7417</v>
      </c>
      <c r="CF162" s="297">
        <v>0</v>
      </c>
      <c r="CG162" s="297">
        <v>0</v>
      </c>
      <c r="CH162" s="297">
        <v>0</v>
      </c>
      <c r="CI162" s="297">
        <v>163488.70613745</v>
      </c>
    </row>
    <row r="163" spans="1:87">
      <c r="A163" s="295">
        <v>34300</v>
      </c>
      <c r="B163" s="296" t="s">
        <v>515</v>
      </c>
      <c r="C163" s="299">
        <v>-23364309</v>
      </c>
      <c r="D163" s="297">
        <v>-12411730</v>
      </c>
      <c r="E163" s="297">
        <v>-5197009</v>
      </c>
      <c r="F163" s="297">
        <v>-5868259</v>
      </c>
      <c r="G163" s="297">
        <v>-48744</v>
      </c>
      <c r="H163" s="297">
        <v>0</v>
      </c>
      <c r="I163" s="297">
        <v>-46890051</v>
      </c>
      <c r="J163" s="356">
        <v>180630068</v>
      </c>
      <c r="K163" s="357">
        <v>214856840</v>
      </c>
      <c r="L163" s="357">
        <v>152910233</v>
      </c>
      <c r="M163" s="357">
        <v>146279891</v>
      </c>
      <c r="N163" s="357">
        <v>226198738</v>
      </c>
      <c r="O163" s="356">
        <v>17817998</v>
      </c>
      <c r="P163" s="357">
        <v>6792654.9900000002</v>
      </c>
      <c r="Q163" s="357">
        <v>11025343.01</v>
      </c>
      <c r="R163" s="398">
        <v>6.6799999999999998E-2</v>
      </c>
      <c r="S163" s="399">
        <v>5.8426848000000002E-3</v>
      </c>
      <c r="T163" s="400">
        <v>180630068</v>
      </c>
      <c r="U163" s="400">
        <v>101686451.94610779</v>
      </c>
      <c r="V163" s="401">
        <v>1.7763435004668182</v>
      </c>
      <c r="W163" s="401">
        <v>7.7152503694909322E-2</v>
      </c>
      <c r="X163" s="397">
        <v>2327720</v>
      </c>
      <c r="Y163" s="297">
        <v>2327720</v>
      </c>
      <c r="Z163" s="297">
        <v>0</v>
      </c>
      <c r="AA163" s="297">
        <v>0</v>
      </c>
      <c r="AB163" s="297">
        <v>0</v>
      </c>
      <c r="AC163" s="297">
        <v>0</v>
      </c>
      <c r="AD163" s="297">
        <v>0</v>
      </c>
      <c r="AE163" s="297">
        <v>2327720</v>
      </c>
      <c r="AF163" s="299">
        <v>17706370</v>
      </c>
      <c r="AG163" s="299">
        <v>4739053</v>
      </c>
      <c r="AH163" s="299">
        <v>4739053</v>
      </c>
      <c r="AI163" s="299">
        <v>3557788</v>
      </c>
      <c r="AJ163" s="299">
        <v>2543373</v>
      </c>
      <c r="AK163" s="299">
        <v>2127103</v>
      </c>
      <c r="AL163" s="299">
        <v>0</v>
      </c>
      <c r="AM163" s="297">
        <v>17706370</v>
      </c>
      <c r="AN163" s="397">
        <v>14773984</v>
      </c>
      <c r="AO163" s="297">
        <v>3665615</v>
      </c>
      <c r="AP163" s="297">
        <v>3665615</v>
      </c>
      <c r="AQ163" s="297">
        <v>3665615</v>
      </c>
      <c r="AR163" s="297">
        <v>1888570</v>
      </c>
      <c r="AS163" s="297">
        <v>1888570</v>
      </c>
      <c r="AT163" s="297">
        <v>0</v>
      </c>
      <c r="AU163" s="297">
        <v>14773984</v>
      </c>
      <c r="AV163" s="299">
        <v>43897032</v>
      </c>
      <c r="AW163" s="297">
        <v>21878017</v>
      </c>
      <c r="AX163" s="297">
        <v>11326962</v>
      </c>
      <c r="AY163" s="297">
        <v>5346027</v>
      </c>
      <c r="AZ163" s="297">
        <v>5346027</v>
      </c>
      <c r="BA163" s="297">
        <v>0</v>
      </c>
      <c r="BB163" s="297">
        <v>0</v>
      </c>
      <c r="BC163" s="297">
        <v>43897032</v>
      </c>
      <c r="BD163" s="397">
        <v>253941</v>
      </c>
      <c r="BE163" s="297">
        <v>105298</v>
      </c>
      <c r="BF163" s="297">
        <v>87475</v>
      </c>
      <c r="BG163" s="297">
        <v>61168</v>
      </c>
      <c r="BH163" s="297">
        <v>0</v>
      </c>
      <c r="BI163" s="297">
        <v>0</v>
      </c>
      <c r="BJ163" s="297">
        <v>0</v>
      </c>
      <c r="BK163" s="297">
        <v>253941</v>
      </c>
      <c r="BL163" s="299">
        <v>346340</v>
      </c>
      <c r="BM163" s="297">
        <v>86585</v>
      </c>
      <c r="BN163" s="297">
        <v>86585</v>
      </c>
      <c r="BO163" s="297">
        <v>86585</v>
      </c>
      <c r="BP163" s="297">
        <v>86585</v>
      </c>
      <c r="BQ163" s="297">
        <v>0</v>
      </c>
      <c r="BR163" s="297">
        <v>0</v>
      </c>
      <c r="BS163" s="297">
        <v>346340</v>
      </c>
      <c r="BT163" s="397">
        <v>1066414</v>
      </c>
      <c r="BU163" s="297">
        <v>219156</v>
      </c>
      <c r="BV163" s="297">
        <v>219156</v>
      </c>
      <c r="BW163" s="297">
        <v>219156</v>
      </c>
      <c r="BX163" s="297">
        <v>219156</v>
      </c>
      <c r="BY163" s="297">
        <v>189789</v>
      </c>
      <c r="BZ163" s="297">
        <v>0</v>
      </c>
      <c r="CA163" s="297">
        <v>1066414</v>
      </c>
      <c r="CB163" s="299">
        <v>3362366.3610268803</v>
      </c>
      <c r="CC163" s="297">
        <v>2978444</v>
      </c>
      <c r="CD163" s="297">
        <v>231375</v>
      </c>
      <c r="CE163" s="297">
        <v>152547</v>
      </c>
      <c r="CF163" s="297">
        <v>0</v>
      </c>
      <c r="CG163" s="297">
        <v>0</v>
      </c>
      <c r="CH163" s="297">
        <v>0</v>
      </c>
      <c r="CI163" s="297">
        <v>3362366.3610268803</v>
      </c>
    </row>
    <row r="164" spans="1:87">
      <c r="A164" s="295">
        <v>34400</v>
      </c>
      <c r="B164" s="296" t="s">
        <v>516</v>
      </c>
      <c r="C164" s="299">
        <v>-10069466</v>
      </c>
      <c r="D164" s="297">
        <v>-4355324</v>
      </c>
      <c r="E164" s="297">
        <v>-946092</v>
      </c>
      <c r="F164" s="297">
        <v>-1531349</v>
      </c>
      <c r="G164" s="297">
        <v>389448</v>
      </c>
      <c r="H164" s="297">
        <v>0</v>
      </c>
      <c r="I164" s="297">
        <v>-16512783</v>
      </c>
      <c r="J164" s="356">
        <v>75635930</v>
      </c>
      <c r="K164" s="357">
        <v>89967839</v>
      </c>
      <c r="L164" s="357">
        <v>64028696</v>
      </c>
      <c r="M164" s="357">
        <v>61252347</v>
      </c>
      <c r="N164" s="357">
        <v>94717076</v>
      </c>
      <c r="O164" s="356">
        <v>7460999</v>
      </c>
      <c r="P164" s="357">
        <v>2917120.33</v>
      </c>
      <c r="Q164" s="357">
        <v>4543878.67</v>
      </c>
      <c r="R164" s="398">
        <v>6.6799999999999998E-2</v>
      </c>
      <c r="S164" s="399">
        <v>2.4465301000000002E-3</v>
      </c>
      <c r="T164" s="400">
        <v>75635930</v>
      </c>
      <c r="U164" s="400">
        <v>43669466.017964073</v>
      </c>
      <c r="V164" s="401">
        <v>1.7320094999303646</v>
      </c>
      <c r="W164" s="401">
        <v>7.7152503694909322E-2</v>
      </c>
      <c r="X164" s="397">
        <v>1366896</v>
      </c>
      <c r="Y164" s="297">
        <v>341724</v>
      </c>
      <c r="Z164" s="297">
        <v>341724</v>
      </c>
      <c r="AA164" s="297">
        <v>341724</v>
      </c>
      <c r="AB164" s="297">
        <v>341724</v>
      </c>
      <c r="AC164" s="297">
        <v>0</v>
      </c>
      <c r="AD164" s="297">
        <v>0</v>
      </c>
      <c r="AE164" s="297">
        <v>1366896</v>
      </c>
      <c r="AF164" s="299">
        <v>4684788</v>
      </c>
      <c r="AG164" s="299">
        <v>1637469</v>
      </c>
      <c r="AH164" s="299">
        <v>1484238</v>
      </c>
      <c r="AI164" s="299">
        <v>601419</v>
      </c>
      <c r="AJ164" s="299">
        <v>480831</v>
      </c>
      <c r="AK164" s="299">
        <v>480831</v>
      </c>
      <c r="AL164" s="299">
        <v>0</v>
      </c>
      <c r="AM164" s="297">
        <v>4684788</v>
      </c>
      <c r="AN164" s="397">
        <v>6186368</v>
      </c>
      <c r="AO164" s="297">
        <v>1534917</v>
      </c>
      <c r="AP164" s="297">
        <v>1534917</v>
      </c>
      <c r="AQ164" s="297">
        <v>1534917</v>
      </c>
      <c r="AR164" s="297">
        <v>790808</v>
      </c>
      <c r="AS164" s="297">
        <v>790808</v>
      </c>
      <c r="AT164" s="297">
        <v>0</v>
      </c>
      <c r="AU164" s="297">
        <v>6186368</v>
      </c>
      <c r="AV164" s="299">
        <v>18381175</v>
      </c>
      <c r="AW164" s="297">
        <v>9161067</v>
      </c>
      <c r="AX164" s="297">
        <v>4742983</v>
      </c>
      <c r="AY164" s="297">
        <v>2238563</v>
      </c>
      <c r="AZ164" s="297">
        <v>2238563</v>
      </c>
      <c r="BA164" s="297">
        <v>0</v>
      </c>
      <c r="BB164" s="297">
        <v>0</v>
      </c>
      <c r="BC164" s="297">
        <v>18381175</v>
      </c>
      <c r="BD164" s="397">
        <v>106334</v>
      </c>
      <c r="BE164" s="297">
        <v>44092</v>
      </c>
      <c r="BF164" s="297">
        <v>36629</v>
      </c>
      <c r="BG164" s="297">
        <v>25613</v>
      </c>
      <c r="BH164" s="297">
        <v>0</v>
      </c>
      <c r="BI164" s="297">
        <v>0</v>
      </c>
      <c r="BJ164" s="297">
        <v>0</v>
      </c>
      <c r="BK164" s="297">
        <v>106334</v>
      </c>
      <c r="BL164" s="299">
        <v>145024</v>
      </c>
      <c r="BM164" s="297">
        <v>36256</v>
      </c>
      <c r="BN164" s="297">
        <v>36256</v>
      </c>
      <c r="BO164" s="297">
        <v>36256</v>
      </c>
      <c r="BP164" s="297">
        <v>36256</v>
      </c>
      <c r="BQ164" s="297">
        <v>0</v>
      </c>
      <c r="BR164" s="297">
        <v>0</v>
      </c>
      <c r="BS164" s="297">
        <v>145024</v>
      </c>
      <c r="BT164" s="397">
        <v>446544</v>
      </c>
      <c r="BU164" s="297">
        <v>91768</v>
      </c>
      <c r="BV164" s="297">
        <v>91768</v>
      </c>
      <c r="BW164" s="297">
        <v>91768</v>
      </c>
      <c r="BX164" s="297">
        <v>91768</v>
      </c>
      <c r="BY164" s="297">
        <v>79471</v>
      </c>
      <c r="BZ164" s="297">
        <v>0</v>
      </c>
      <c r="CA164" s="297">
        <v>446544</v>
      </c>
      <c r="CB164" s="299">
        <v>1407936.7261913102</v>
      </c>
      <c r="CC164" s="297">
        <v>1247175</v>
      </c>
      <c r="CD164" s="297">
        <v>96885</v>
      </c>
      <c r="CE164" s="297">
        <v>63877</v>
      </c>
      <c r="CF164" s="297">
        <v>0</v>
      </c>
      <c r="CG164" s="297">
        <v>0</v>
      </c>
      <c r="CH164" s="297">
        <v>0</v>
      </c>
      <c r="CI164" s="297">
        <v>1407936.7261913102</v>
      </c>
    </row>
    <row r="165" spans="1:87">
      <c r="A165" s="295">
        <v>34405</v>
      </c>
      <c r="B165" s="296" t="s">
        <v>517</v>
      </c>
      <c r="C165" s="299">
        <v>-2352667</v>
      </c>
      <c r="D165" s="297">
        <v>-964838</v>
      </c>
      <c r="E165" s="297">
        <v>-505387</v>
      </c>
      <c r="F165" s="297">
        <v>-613608</v>
      </c>
      <c r="G165" s="297">
        <v>114907</v>
      </c>
      <c r="H165" s="297">
        <v>0</v>
      </c>
      <c r="I165" s="297">
        <v>-4321593</v>
      </c>
      <c r="J165" s="356">
        <v>13481063</v>
      </c>
      <c r="K165" s="357">
        <v>16035528</v>
      </c>
      <c r="L165" s="357">
        <v>11412233</v>
      </c>
      <c r="M165" s="357">
        <v>10917387</v>
      </c>
      <c r="N165" s="357">
        <v>16882014</v>
      </c>
      <c r="O165" s="356">
        <v>1329820</v>
      </c>
      <c r="P165" s="357">
        <v>523734.22</v>
      </c>
      <c r="Q165" s="357">
        <v>806085.78</v>
      </c>
      <c r="R165" s="398">
        <v>6.6799999999999998E-2</v>
      </c>
      <c r="S165" s="399">
        <v>4.3606029999999999E-4</v>
      </c>
      <c r="T165" s="400">
        <v>13481063</v>
      </c>
      <c r="U165" s="400">
        <v>7840332.6347305384</v>
      </c>
      <c r="V165" s="401">
        <v>1.719450389168766</v>
      </c>
      <c r="W165" s="401">
        <v>7.7152503694909322E-2</v>
      </c>
      <c r="X165" s="397">
        <v>0</v>
      </c>
      <c r="Y165" s="297">
        <v>0</v>
      </c>
      <c r="Z165" s="297">
        <v>0</v>
      </c>
      <c r="AA165" s="297">
        <v>0</v>
      </c>
      <c r="AB165" s="297">
        <v>0</v>
      </c>
      <c r="AC165" s="297">
        <v>0</v>
      </c>
      <c r="AD165" s="297">
        <v>0</v>
      </c>
      <c r="AE165" s="297">
        <v>0</v>
      </c>
      <c r="AF165" s="299">
        <v>1969785</v>
      </c>
      <c r="AG165" s="299">
        <v>788872</v>
      </c>
      <c r="AH165" s="299">
        <v>392199</v>
      </c>
      <c r="AI165" s="299">
        <v>383046</v>
      </c>
      <c r="AJ165" s="299">
        <v>365460</v>
      </c>
      <c r="AK165" s="299">
        <v>40208</v>
      </c>
      <c r="AL165" s="299">
        <v>0</v>
      </c>
      <c r="AM165" s="297">
        <v>1969785</v>
      </c>
      <c r="AN165" s="397">
        <v>1102635</v>
      </c>
      <c r="AO165" s="297">
        <v>273578</v>
      </c>
      <c r="AP165" s="297">
        <v>273578</v>
      </c>
      <c r="AQ165" s="297">
        <v>273578</v>
      </c>
      <c r="AR165" s="297">
        <v>140951</v>
      </c>
      <c r="AS165" s="297">
        <v>140951</v>
      </c>
      <c r="AT165" s="297">
        <v>0</v>
      </c>
      <c r="AU165" s="297">
        <v>1102635</v>
      </c>
      <c r="AV165" s="299">
        <v>3276191</v>
      </c>
      <c r="AW165" s="297">
        <v>1632834</v>
      </c>
      <c r="AX165" s="297">
        <v>845371</v>
      </c>
      <c r="AY165" s="297">
        <v>398993</v>
      </c>
      <c r="AZ165" s="297">
        <v>398993</v>
      </c>
      <c r="BA165" s="297">
        <v>0</v>
      </c>
      <c r="BB165" s="297">
        <v>0</v>
      </c>
      <c r="BC165" s="297">
        <v>3276191</v>
      </c>
      <c r="BD165" s="397">
        <v>18953</v>
      </c>
      <c r="BE165" s="297">
        <v>7859</v>
      </c>
      <c r="BF165" s="297">
        <v>6529</v>
      </c>
      <c r="BG165" s="297">
        <v>4565</v>
      </c>
      <c r="BH165" s="297">
        <v>0</v>
      </c>
      <c r="BI165" s="297">
        <v>0</v>
      </c>
      <c r="BJ165" s="297">
        <v>0</v>
      </c>
      <c r="BK165" s="297">
        <v>18953</v>
      </c>
      <c r="BL165" s="299">
        <v>25848</v>
      </c>
      <c r="BM165" s="297">
        <v>6462</v>
      </c>
      <c r="BN165" s="297">
        <v>6462</v>
      </c>
      <c r="BO165" s="297">
        <v>6462</v>
      </c>
      <c r="BP165" s="297">
        <v>6462</v>
      </c>
      <c r="BQ165" s="297">
        <v>0</v>
      </c>
      <c r="BR165" s="297">
        <v>0</v>
      </c>
      <c r="BS165" s="297">
        <v>25848</v>
      </c>
      <c r="BT165" s="397">
        <v>79590</v>
      </c>
      <c r="BU165" s="297">
        <v>16356</v>
      </c>
      <c r="BV165" s="297">
        <v>16356</v>
      </c>
      <c r="BW165" s="297">
        <v>16356</v>
      </c>
      <c r="BX165" s="297">
        <v>16356</v>
      </c>
      <c r="BY165" s="297">
        <v>14165</v>
      </c>
      <c r="BZ165" s="297">
        <v>0</v>
      </c>
      <c r="CA165" s="297">
        <v>79590</v>
      </c>
      <c r="CB165" s="299">
        <v>250945.33323093</v>
      </c>
      <c r="CC165" s="297">
        <v>222292</v>
      </c>
      <c r="CD165" s="297">
        <v>17268</v>
      </c>
      <c r="CE165" s="297">
        <v>11385</v>
      </c>
      <c r="CF165" s="297">
        <v>0</v>
      </c>
      <c r="CG165" s="297">
        <v>0</v>
      </c>
      <c r="CH165" s="297">
        <v>0</v>
      </c>
      <c r="CI165" s="297">
        <v>250945.33323093</v>
      </c>
    </row>
    <row r="166" spans="1:87">
      <c r="A166" s="295">
        <v>34500</v>
      </c>
      <c r="B166" s="296" t="s">
        <v>518</v>
      </c>
      <c r="C166" s="299">
        <v>-16739155</v>
      </c>
      <c r="D166" s="297">
        <v>-7504548</v>
      </c>
      <c r="E166" s="297">
        <v>-2698135</v>
      </c>
      <c r="F166" s="297">
        <v>-3734133</v>
      </c>
      <c r="G166" s="297">
        <v>501323</v>
      </c>
      <c r="H166" s="297">
        <v>0</v>
      </c>
      <c r="I166" s="297">
        <v>-30174648</v>
      </c>
      <c r="J166" s="356">
        <v>134221165</v>
      </c>
      <c r="K166" s="357">
        <v>159654125</v>
      </c>
      <c r="L166" s="357">
        <v>113623329</v>
      </c>
      <c r="M166" s="357">
        <v>108696507</v>
      </c>
      <c r="N166" s="357">
        <v>168081973</v>
      </c>
      <c r="O166" s="356">
        <v>13240057</v>
      </c>
      <c r="P166" s="357">
        <v>5122932.0999999996</v>
      </c>
      <c r="Q166" s="357">
        <v>8117124.9000000004</v>
      </c>
      <c r="R166" s="398">
        <v>6.6799999999999998E-2</v>
      </c>
      <c r="S166" s="399">
        <v>4.3415360999999996E-3</v>
      </c>
      <c r="T166" s="400">
        <v>134221165</v>
      </c>
      <c r="U166" s="400">
        <v>76690600.299401194</v>
      </c>
      <c r="V166" s="401">
        <v>1.7501644852954426</v>
      </c>
      <c r="W166" s="401">
        <v>7.7152503694909322E-2</v>
      </c>
      <c r="X166" s="397">
        <v>633613</v>
      </c>
      <c r="Y166" s="297">
        <v>633613</v>
      </c>
      <c r="Z166" s="297">
        <v>0</v>
      </c>
      <c r="AA166" s="297">
        <v>0</v>
      </c>
      <c r="AB166" s="297">
        <v>0</v>
      </c>
      <c r="AC166" s="297">
        <v>0</v>
      </c>
      <c r="AD166" s="297">
        <v>0</v>
      </c>
      <c r="AE166" s="297">
        <v>633613</v>
      </c>
      <c r="AF166" s="299">
        <v>7393019</v>
      </c>
      <c r="AG166" s="299">
        <v>1803196</v>
      </c>
      <c r="AH166" s="299">
        <v>1803196</v>
      </c>
      <c r="AI166" s="299">
        <v>1480076</v>
      </c>
      <c r="AJ166" s="299">
        <v>1263503</v>
      </c>
      <c r="AK166" s="299">
        <v>1043048</v>
      </c>
      <c r="AL166" s="299">
        <v>0</v>
      </c>
      <c r="AM166" s="297">
        <v>7393019</v>
      </c>
      <c r="AN166" s="397">
        <v>10978136</v>
      </c>
      <c r="AO166" s="297">
        <v>2723816</v>
      </c>
      <c r="AP166" s="297">
        <v>2723816</v>
      </c>
      <c r="AQ166" s="297">
        <v>2723816</v>
      </c>
      <c r="AR166" s="297">
        <v>1403344</v>
      </c>
      <c r="AS166" s="297">
        <v>1403344</v>
      </c>
      <c r="AT166" s="297">
        <v>0</v>
      </c>
      <c r="AU166" s="297">
        <v>10978136</v>
      </c>
      <c r="AV166" s="299">
        <v>32618660</v>
      </c>
      <c r="AW166" s="297">
        <v>16256944</v>
      </c>
      <c r="AX166" s="297">
        <v>8416749</v>
      </c>
      <c r="AY166" s="297">
        <v>3972483</v>
      </c>
      <c r="AZ166" s="297">
        <v>3972483</v>
      </c>
      <c r="BA166" s="297">
        <v>0</v>
      </c>
      <c r="BB166" s="297">
        <v>0</v>
      </c>
      <c r="BC166" s="297">
        <v>32618660</v>
      </c>
      <c r="BD166" s="397">
        <v>188696</v>
      </c>
      <c r="BE166" s="297">
        <v>78244</v>
      </c>
      <c r="BF166" s="297">
        <v>65000</v>
      </c>
      <c r="BG166" s="297">
        <v>45452</v>
      </c>
      <c r="BH166" s="297">
        <v>0</v>
      </c>
      <c r="BI166" s="297">
        <v>0</v>
      </c>
      <c r="BJ166" s="297">
        <v>0</v>
      </c>
      <c r="BK166" s="297">
        <v>188696</v>
      </c>
      <c r="BL166" s="299">
        <v>257356</v>
      </c>
      <c r="BM166" s="297">
        <v>64339</v>
      </c>
      <c r="BN166" s="297">
        <v>64339</v>
      </c>
      <c r="BO166" s="297">
        <v>64339</v>
      </c>
      <c r="BP166" s="297">
        <v>64339</v>
      </c>
      <c r="BQ166" s="297">
        <v>0</v>
      </c>
      <c r="BR166" s="297">
        <v>0</v>
      </c>
      <c r="BS166" s="297">
        <v>257356</v>
      </c>
      <c r="BT166" s="397">
        <v>792422</v>
      </c>
      <c r="BU166" s="297">
        <v>162849</v>
      </c>
      <c r="BV166" s="297">
        <v>162849</v>
      </c>
      <c r="BW166" s="297">
        <v>162849</v>
      </c>
      <c r="BX166" s="297">
        <v>162849</v>
      </c>
      <c r="BY166" s="297">
        <v>141027</v>
      </c>
      <c r="BZ166" s="297">
        <v>0</v>
      </c>
      <c r="CA166" s="297">
        <v>792422</v>
      </c>
      <c r="CB166" s="299">
        <v>2498480.6535899099</v>
      </c>
      <c r="CC166" s="297">
        <v>2213198</v>
      </c>
      <c r="CD166" s="297">
        <v>171929</v>
      </c>
      <c r="CE166" s="297">
        <v>113354</v>
      </c>
      <c r="CF166" s="297">
        <v>0</v>
      </c>
      <c r="CG166" s="297">
        <v>0</v>
      </c>
      <c r="CH166" s="297">
        <v>0</v>
      </c>
      <c r="CI166" s="297">
        <v>2498480.6535899099</v>
      </c>
    </row>
    <row r="167" spans="1:87">
      <c r="A167" s="295">
        <v>34501</v>
      </c>
      <c r="B167" s="296" t="s">
        <v>519</v>
      </c>
      <c r="C167" s="299">
        <v>-171137</v>
      </c>
      <c r="D167" s="297">
        <v>-78444</v>
      </c>
      <c r="E167" s="297">
        <v>-62731</v>
      </c>
      <c r="F167" s="297">
        <v>-66532</v>
      </c>
      <c r="G167" s="297">
        <v>-18491</v>
      </c>
      <c r="H167" s="297">
        <v>0</v>
      </c>
      <c r="I167" s="297">
        <v>-397335</v>
      </c>
      <c r="J167" s="356">
        <v>1724184</v>
      </c>
      <c r="K167" s="357">
        <v>2050892</v>
      </c>
      <c r="L167" s="357">
        <v>1459588</v>
      </c>
      <c r="M167" s="357">
        <v>1396298</v>
      </c>
      <c r="N167" s="357">
        <v>2159155</v>
      </c>
      <c r="O167" s="356">
        <v>170080</v>
      </c>
      <c r="P167" s="357">
        <v>63522.46</v>
      </c>
      <c r="Q167" s="357">
        <v>106557.54000000001</v>
      </c>
      <c r="R167" s="398">
        <v>6.6799999999999998E-2</v>
      </c>
      <c r="S167" s="399">
        <v>5.5770699999999998E-5</v>
      </c>
      <c r="T167" s="400">
        <v>1724184</v>
      </c>
      <c r="U167" s="400">
        <v>950935.02994011983</v>
      </c>
      <c r="V167" s="401">
        <v>1.8131459518412856</v>
      </c>
      <c r="W167" s="401">
        <v>7.7152503694909322E-2</v>
      </c>
      <c r="X167" s="397">
        <v>131970</v>
      </c>
      <c r="Y167" s="297">
        <v>79486</v>
      </c>
      <c r="Z167" s="297">
        <v>45414</v>
      </c>
      <c r="AA167" s="297">
        <v>3535</v>
      </c>
      <c r="AB167" s="297">
        <v>3535</v>
      </c>
      <c r="AC167" s="297">
        <v>0</v>
      </c>
      <c r="AD167" s="297">
        <v>0</v>
      </c>
      <c r="AE167" s="297">
        <v>131970</v>
      </c>
      <c r="AF167" s="299">
        <v>228517</v>
      </c>
      <c r="AG167" s="299">
        <v>50619</v>
      </c>
      <c r="AH167" s="299">
        <v>50619</v>
      </c>
      <c r="AI167" s="299">
        <v>50619</v>
      </c>
      <c r="AJ167" s="299">
        <v>38330</v>
      </c>
      <c r="AK167" s="299">
        <v>38330</v>
      </c>
      <c r="AL167" s="299">
        <v>0</v>
      </c>
      <c r="AM167" s="297">
        <v>228517</v>
      </c>
      <c r="AN167" s="397">
        <v>141023</v>
      </c>
      <c r="AO167" s="297">
        <v>34990</v>
      </c>
      <c r="AP167" s="297">
        <v>34990</v>
      </c>
      <c r="AQ167" s="297">
        <v>34990</v>
      </c>
      <c r="AR167" s="297">
        <v>18027</v>
      </c>
      <c r="AS167" s="297">
        <v>18027</v>
      </c>
      <c r="AT167" s="297">
        <v>0</v>
      </c>
      <c r="AU167" s="297">
        <v>141023</v>
      </c>
      <c r="AV167" s="299">
        <v>419014</v>
      </c>
      <c r="AW167" s="297">
        <v>208834</v>
      </c>
      <c r="AX167" s="297">
        <v>108120</v>
      </c>
      <c r="AY167" s="297">
        <v>51030</v>
      </c>
      <c r="AZ167" s="297">
        <v>51030</v>
      </c>
      <c r="BA167" s="297">
        <v>0</v>
      </c>
      <c r="BB167" s="297">
        <v>0</v>
      </c>
      <c r="BC167" s="297">
        <v>419014</v>
      </c>
      <c r="BD167" s="397">
        <v>2424</v>
      </c>
      <c r="BE167" s="297">
        <v>1005</v>
      </c>
      <c r="BF167" s="297">
        <v>835</v>
      </c>
      <c r="BG167" s="297">
        <v>584</v>
      </c>
      <c r="BH167" s="297">
        <v>0</v>
      </c>
      <c r="BI167" s="297">
        <v>0</v>
      </c>
      <c r="BJ167" s="297">
        <v>0</v>
      </c>
      <c r="BK167" s="297">
        <v>2424</v>
      </c>
      <c r="BL167" s="299">
        <v>3304</v>
      </c>
      <c r="BM167" s="297">
        <v>826</v>
      </c>
      <c r="BN167" s="297">
        <v>826</v>
      </c>
      <c r="BO167" s="297">
        <v>826</v>
      </c>
      <c r="BP167" s="297">
        <v>826</v>
      </c>
      <c r="BQ167" s="297">
        <v>0</v>
      </c>
      <c r="BR167" s="297">
        <v>0</v>
      </c>
      <c r="BS167" s="297">
        <v>3304</v>
      </c>
      <c r="BT167" s="397">
        <v>10179</v>
      </c>
      <c r="BU167" s="297">
        <v>2092</v>
      </c>
      <c r="BV167" s="297">
        <v>2092</v>
      </c>
      <c r="BW167" s="297">
        <v>2092</v>
      </c>
      <c r="BX167" s="297">
        <v>2092</v>
      </c>
      <c r="BY167" s="297">
        <v>1812</v>
      </c>
      <c r="BZ167" s="297">
        <v>0</v>
      </c>
      <c r="CA167" s="297">
        <v>10179</v>
      </c>
      <c r="CB167" s="299">
        <v>32095.095325169998</v>
      </c>
      <c r="CC167" s="297">
        <v>28430</v>
      </c>
      <c r="CD167" s="297">
        <v>2209</v>
      </c>
      <c r="CE167" s="297">
        <v>1456</v>
      </c>
      <c r="CF167" s="297">
        <v>0</v>
      </c>
      <c r="CG167" s="297">
        <v>0</v>
      </c>
      <c r="CH167" s="297">
        <v>0</v>
      </c>
      <c r="CI167" s="297">
        <v>32095.095325169998</v>
      </c>
    </row>
    <row r="168" spans="1:87">
      <c r="A168" s="295">
        <v>34505</v>
      </c>
      <c r="B168" s="296" t="s">
        <v>520</v>
      </c>
      <c r="C168" s="299">
        <v>-1859177</v>
      </c>
      <c r="D168" s="297">
        <v>-330682</v>
      </c>
      <c r="E168" s="297">
        <v>-63594</v>
      </c>
      <c r="F168" s="297">
        <v>-84391</v>
      </c>
      <c r="G168" s="297">
        <v>355329</v>
      </c>
      <c r="H168" s="297">
        <v>0</v>
      </c>
      <c r="I168" s="297">
        <v>-1982515</v>
      </c>
      <c r="J168" s="356">
        <v>18088145</v>
      </c>
      <c r="K168" s="357">
        <v>21515585</v>
      </c>
      <c r="L168" s="357">
        <v>15312304</v>
      </c>
      <c r="M168" s="357">
        <v>14648347</v>
      </c>
      <c r="N168" s="357">
        <v>22651354</v>
      </c>
      <c r="O168" s="356">
        <v>1784279</v>
      </c>
      <c r="P168" s="357">
        <v>707745.17</v>
      </c>
      <c r="Q168" s="357">
        <v>1076533.83</v>
      </c>
      <c r="R168" s="398">
        <v>6.6799999999999998E-2</v>
      </c>
      <c r="S168" s="399">
        <v>5.8508159999999998E-4</v>
      </c>
      <c r="T168" s="400">
        <v>18088145</v>
      </c>
      <c r="U168" s="400">
        <v>10594987.5748503</v>
      </c>
      <c r="V168" s="401">
        <v>1.707236074814894</v>
      </c>
      <c r="W168" s="401">
        <v>7.7152503694909322E-2</v>
      </c>
      <c r="X168" s="397">
        <v>1815638</v>
      </c>
      <c r="Y168" s="297">
        <v>585657</v>
      </c>
      <c r="Z168" s="297">
        <v>585657</v>
      </c>
      <c r="AA168" s="297">
        <v>248560</v>
      </c>
      <c r="AB168" s="297">
        <v>248560</v>
      </c>
      <c r="AC168" s="297">
        <v>147204</v>
      </c>
      <c r="AD168" s="297">
        <v>0</v>
      </c>
      <c r="AE168" s="297">
        <v>1815638</v>
      </c>
      <c r="AF168" s="299">
        <v>642628</v>
      </c>
      <c r="AG168" s="299">
        <v>346620</v>
      </c>
      <c r="AH168" s="299">
        <v>148004</v>
      </c>
      <c r="AI168" s="299">
        <v>148004</v>
      </c>
      <c r="AJ168" s="299">
        <v>0</v>
      </c>
      <c r="AK168" s="299">
        <v>0</v>
      </c>
      <c r="AL168" s="299">
        <v>0</v>
      </c>
      <c r="AM168" s="297">
        <v>642628</v>
      </c>
      <c r="AN168" s="397">
        <v>1479455</v>
      </c>
      <c r="AO168" s="297">
        <v>367072</v>
      </c>
      <c r="AP168" s="297">
        <v>367072</v>
      </c>
      <c r="AQ168" s="297">
        <v>367072</v>
      </c>
      <c r="AR168" s="297">
        <v>189120</v>
      </c>
      <c r="AS168" s="297">
        <v>189120</v>
      </c>
      <c r="AT168" s="297">
        <v>0</v>
      </c>
      <c r="AU168" s="297">
        <v>1479455</v>
      </c>
      <c r="AV168" s="299">
        <v>4395812</v>
      </c>
      <c r="AW168" s="297">
        <v>2190846</v>
      </c>
      <c r="AX168" s="297">
        <v>1134273</v>
      </c>
      <c r="AY168" s="297">
        <v>535347</v>
      </c>
      <c r="AZ168" s="297">
        <v>535347</v>
      </c>
      <c r="BA168" s="297">
        <v>0</v>
      </c>
      <c r="BB168" s="297">
        <v>0</v>
      </c>
      <c r="BC168" s="297">
        <v>4395812</v>
      </c>
      <c r="BD168" s="397">
        <v>25429</v>
      </c>
      <c r="BE168" s="297">
        <v>10544</v>
      </c>
      <c r="BF168" s="297">
        <v>8760</v>
      </c>
      <c r="BG168" s="297">
        <v>6125</v>
      </c>
      <c r="BH168" s="297">
        <v>0</v>
      </c>
      <c r="BI168" s="297">
        <v>0</v>
      </c>
      <c r="BJ168" s="297">
        <v>0</v>
      </c>
      <c r="BK168" s="297">
        <v>25429</v>
      </c>
      <c r="BL168" s="299">
        <v>34684</v>
      </c>
      <c r="BM168" s="297">
        <v>8671</v>
      </c>
      <c r="BN168" s="297">
        <v>8671</v>
      </c>
      <c r="BO168" s="297">
        <v>8671</v>
      </c>
      <c r="BP168" s="297">
        <v>8671</v>
      </c>
      <c r="BQ168" s="297">
        <v>0</v>
      </c>
      <c r="BR168" s="297">
        <v>0</v>
      </c>
      <c r="BS168" s="297">
        <v>34684</v>
      </c>
      <c r="BT168" s="397">
        <v>106790</v>
      </c>
      <c r="BU168" s="297">
        <v>21946</v>
      </c>
      <c r="BV168" s="297">
        <v>21946</v>
      </c>
      <c r="BW168" s="297">
        <v>21946</v>
      </c>
      <c r="BX168" s="297">
        <v>21946</v>
      </c>
      <c r="BY168" s="297">
        <v>19005</v>
      </c>
      <c r="BZ168" s="297">
        <v>0</v>
      </c>
      <c r="CA168" s="297">
        <v>106790</v>
      </c>
      <c r="CB168" s="299">
        <v>336704.57292095997</v>
      </c>
      <c r="CC168" s="297">
        <v>298259</v>
      </c>
      <c r="CD168" s="297">
        <v>23170</v>
      </c>
      <c r="CE168" s="297">
        <v>15276</v>
      </c>
      <c r="CF168" s="297">
        <v>0</v>
      </c>
      <c r="CG168" s="297">
        <v>0</v>
      </c>
      <c r="CH168" s="297">
        <v>0</v>
      </c>
      <c r="CI168" s="297">
        <v>336704.57292095997</v>
      </c>
    </row>
    <row r="169" spans="1:87">
      <c r="A169" s="295">
        <v>34600</v>
      </c>
      <c r="B169" s="296" t="s">
        <v>521</v>
      </c>
      <c r="C169" s="299">
        <v>-4268155</v>
      </c>
      <c r="D169" s="297">
        <v>-2267719</v>
      </c>
      <c r="E169" s="297">
        <v>-1122340</v>
      </c>
      <c r="F169" s="297">
        <v>-1004104</v>
      </c>
      <c r="G169" s="297">
        <v>-68449</v>
      </c>
      <c r="H169" s="297">
        <v>0</v>
      </c>
      <c r="I169" s="297">
        <v>-8730767</v>
      </c>
      <c r="J169" s="356">
        <v>27859423</v>
      </c>
      <c r="K169" s="357">
        <v>33138379</v>
      </c>
      <c r="L169" s="357">
        <v>23584063</v>
      </c>
      <c r="M169" s="357">
        <v>22561434</v>
      </c>
      <c r="N169" s="357">
        <v>34887693</v>
      </c>
      <c r="O169" s="356">
        <v>2748153</v>
      </c>
      <c r="P169" s="357">
        <v>1187594.17</v>
      </c>
      <c r="Q169" s="357">
        <v>1560558.83</v>
      </c>
      <c r="R169" s="398">
        <v>6.6799999999999998E-2</v>
      </c>
      <c r="S169" s="399">
        <v>9.0114470000000001E-4</v>
      </c>
      <c r="T169" s="400">
        <v>27859423</v>
      </c>
      <c r="U169" s="400">
        <v>17778355.838323351</v>
      </c>
      <c r="V169" s="401">
        <v>1.5670415899734504</v>
      </c>
      <c r="W169" s="401">
        <v>7.7152503694909322E-2</v>
      </c>
      <c r="X169" s="397">
        <v>47847</v>
      </c>
      <c r="Y169" s="297">
        <v>47847</v>
      </c>
      <c r="Z169" s="297">
        <v>0</v>
      </c>
      <c r="AA169" s="297">
        <v>0</v>
      </c>
      <c r="AB169" s="297">
        <v>0</v>
      </c>
      <c r="AC169" s="297">
        <v>0</v>
      </c>
      <c r="AD169" s="297">
        <v>0</v>
      </c>
      <c r="AE169" s="297">
        <v>47847</v>
      </c>
      <c r="AF169" s="299">
        <v>3918462</v>
      </c>
      <c r="AG169" s="299">
        <v>1084326</v>
      </c>
      <c r="AH169" s="299">
        <v>1084326</v>
      </c>
      <c r="AI169" s="299">
        <v>869515</v>
      </c>
      <c r="AJ169" s="299">
        <v>491291</v>
      </c>
      <c r="AK169" s="299">
        <v>389004</v>
      </c>
      <c r="AL169" s="299">
        <v>0</v>
      </c>
      <c r="AM169" s="297">
        <v>3918462</v>
      </c>
      <c r="AN169" s="397">
        <v>2278661</v>
      </c>
      <c r="AO169" s="297">
        <v>565365</v>
      </c>
      <c r="AP169" s="297">
        <v>565365</v>
      </c>
      <c r="AQ169" s="297">
        <v>565365</v>
      </c>
      <c r="AR169" s="297">
        <v>291283</v>
      </c>
      <c r="AS169" s="297">
        <v>291283</v>
      </c>
      <c r="AT169" s="297">
        <v>0</v>
      </c>
      <c r="AU169" s="297">
        <v>2278661</v>
      </c>
      <c r="AV169" s="299">
        <v>6770445</v>
      </c>
      <c r="AW169" s="297">
        <v>3374349</v>
      </c>
      <c r="AX169" s="297">
        <v>1747010</v>
      </c>
      <c r="AY169" s="297">
        <v>824543</v>
      </c>
      <c r="AZ169" s="297">
        <v>824543</v>
      </c>
      <c r="BA169" s="297">
        <v>0</v>
      </c>
      <c r="BB169" s="297">
        <v>0</v>
      </c>
      <c r="BC169" s="297">
        <v>6770445</v>
      </c>
      <c r="BD169" s="397">
        <v>39167</v>
      </c>
      <c r="BE169" s="297">
        <v>16241</v>
      </c>
      <c r="BF169" s="297">
        <v>13492</v>
      </c>
      <c r="BG169" s="297">
        <v>9434</v>
      </c>
      <c r="BH169" s="297">
        <v>0</v>
      </c>
      <c r="BI169" s="297">
        <v>0</v>
      </c>
      <c r="BJ169" s="297">
        <v>0</v>
      </c>
      <c r="BK169" s="297">
        <v>39167</v>
      </c>
      <c r="BL169" s="299">
        <v>53416</v>
      </c>
      <c r="BM169" s="297">
        <v>13354</v>
      </c>
      <c r="BN169" s="297">
        <v>13354</v>
      </c>
      <c r="BO169" s="297">
        <v>13354</v>
      </c>
      <c r="BP169" s="297">
        <v>13354</v>
      </c>
      <c r="BQ169" s="297">
        <v>0</v>
      </c>
      <c r="BR169" s="297">
        <v>0</v>
      </c>
      <c r="BS169" s="297">
        <v>53416</v>
      </c>
      <c r="BT169" s="397">
        <v>164478</v>
      </c>
      <c r="BU169" s="297">
        <v>33801</v>
      </c>
      <c r="BV169" s="297">
        <v>33801</v>
      </c>
      <c r="BW169" s="297">
        <v>33801</v>
      </c>
      <c r="BX169" s="297">
        <v>33801</v>
      </c>
      <c r="BY169" s="297">
        <v>29272</v>
      </c>
      <c r="BZ169" s="297">
        <v>0</v>
      </c>
      <c r="CA169" s="297">
        <v>164478</v>
      </c>
      <c r="CB169" s="299">
        <v>518593.54550457001</v>
      </c>
      <c r="CC169" s="297">
        <v>459379</v>
      </c>
      <c r="CD169" s="297">
        <v>35686</v>
      </c>
      <c r="CE169" s="297">
        <v>23528</v>
      </c>
      <c r="CF169" s="297">
        <v>0</v>
      </c>
      <c r="CG169" s="297">
        <v>0</v>
      </c>
      <c r="CH169" s="297">
        <v>0</v>
      </c>
      <c r="CI169" s="297">
        <v>518593.54550457001</v>
      </c>
    </row>
    <row r="170" spans="1:87">
      <c r="A170" s="295">
        <v>34605</v>
      </c>
      <c r="B170" s="296" t="s">
        <v>522</v>
      </c>
      <c r="C170" s="299">
        <v>-1201794</v>
      </c>
      <c r="D170" s="297">
        <v>-705420</v>
      </c>
      <c r="E170" s="297">
        <v>-429740</v>
      </c>
      <c r="F170" s="297">
        <v>-306568</v>
      </c>
      <c r="G170" s="297">
        <v>52564</v>
      </c>
      <c r="H170" s="297">
        <v>0</v>
      </c>
      <c r="I170" s="297">
        <v>-2590958</v>
      </c>
      <c r="J170" s="356">
        <v>4763546</v>
      </c>
      <c r="K170" s="357">
        <v>5666168</v>
      </c>
      <c r="L170" s="357">
        <v>4032523</v>
      </c>
      <c r="M170" s="357">
        <v>3857669</v>
      </c>
      <c r="N170" s="357">
        <v>5965275</v>
      </c>
      <c r="O170" s="356">
        <v>469893</v>
      </c>
      <c r="P170" s="357">
        <v>199632.4</v>
      </c>
      <c r="Q170" s="357">
        <v>270260.59999999998</v>
      </c>
      <c r="R170" s="398">
        <v>6.6799999999999998E-2</v>
      </c>
      <c r="S170" s="399">
        <v>1.5408229999999999E-4</v>
      </c>
      <c r="T170" s="400">
        <v>4763546</v>
      </c>
      <c r="U170" s="400">
        <v>2988508.9820359279</v>
      </c>
      <c r="V170" s="401">
        <v>1.593954051546743</v>
      </c>
      <c r="W170" s="401">
        <v>7.7152503694909322E-2</v>
      </c>
      <c r="X170" s="397">
        <v>0</v>
      </c>
      <c r="Y170" s="297">
        <v>0</v>
      </c>
      <c r="Z170" s="297">
        <v>0</v>
      </c>
      <c r="AA170" s="297">
        <v>0</v>
      </c>
      <c r="AB170" s="297">
        <v>0</v>
      </c>
      <c r="AC170" s="297">
        <v>0</v>
      </c>
      <c r="AD170" s="297">
        <v>0</v>
      </c>
      <c r="AE170" s="297">
        <v>0</v>
      </c>
      <c r="AF170" s="299">
        <v>1759945</v>
      </c>
      <c r="AG170" s="299">
        <v>649226</v>
      </c>
      <c r="AH170" s="299">
        <v>503077</v>
      </c>
      <c r="AI170" s="299">
        <v>386511</v>
      </c>
      <c r="AJ170" s="299">
        <v>218885</v>
      </c>
      <c r="AK170" s="299">
        <v>2246</v>
      </c>
      <c r="AL170" s="299">
        <v>0</v>
      </c>
      <c r="AM170" s="297">
        <v>1759945</v>
      </c>
      <c r="AN170" s="397">
        <v>389617</v>
      </c>
      <c r="AO170" s="297">
        <v>96669</v>
      </c>
      <c r="AP170" s="297">
        <v>96669</v>
      </c>
      <c r="AQ170" s="297">
        <v>96669</v>
      </c>
      <c r="AR170" s="297">
        <v>49805</v>
      </c>
      <c r="AS170" s="297">
        <v>49805</v>
      </c>
      <c r="AT170" s="297">
        <v>0</v>
      </c>
      <c r="AU170" s="297">
        <v>389617</v>
      </c>
      <c r="AV170" s="299">
        <v>1157645</v>
      </c>
      <c r="AW170" s="297">
        <v>576963</v>
      </c>
      <c r="AX170" s="297">
        <v>298713</v>
      </c>
      <c r="AY170" s="297">
        <v>140985</v>
      </c>
      <c r="AZ170" s="297">
        <v>140985</v>
      </c>
      <c r="BA170" s="297">
        <v>0</v>
      </c>
      <c r="BB170" s="297">
        <v>0</v>
      </c>
      <c r="BC170" s="297">
        <v>1157645</v>
      </c>
      <c r="BD170" s="397">
        <v>6697</v>
      </c>
      <c r="BE170" s="297">
        <v>2777</v>
      </c>
      <c r="BF170" s="297">
        <v>2307</v>
      </c>
      <c r="BG170" s="297">
        <v>1613</v>
      </c>
      <c r="BH170" s="297">
        <v>0</v>
      </c>
      <c r="BI170" s="297">
        <v>0</v>
      </c>
      <c r="BJ170" s="297">
        <v>0</v>
      </c>
      <c r="BK170" s="297">
        <v>6697</v>
      </c>
      <c r="BL170" s="299">
        <v>9132</v>
      </c>
      <c r="BM170" s="297">
        <v>2283</v>
      </c>
      <c r="BN170" s="297">
        <v>2283</v>
      </c>
      <c r="BO170" s="297">
        <v>2283</v>
      </c>
      <c r="BP170" s="297">
        <v>2283</v>
      </c>
      <c r="BQ170" s="297">
        <v>0</v>
      </c>
      <c r="BR170" s="297">
        <v>0</v>
      </c>
      <c r="BS170" s="297">
        <v>9132</v>
      </c>
      <c r="BT170" s="397">
        <v>28123</v>
      </c>
      <c r="BU170" s="297">
        <v>5780</v>
      </c>
      <c r="BV170" s="297">
        <v>5780</v>
      </c>
      <c r="BW170" s="297">
        <v>5780</v>
      </c>
      <c r="BX170" s="297">
        <v>5780</v>
      </c>
      <c r="BY170" s="297">
        <v>5005</v>
      </c>
      <c r="BZ170" s="297">
        <v>0</v>
      </c>
      <c r="CA170" s="297">
        <v>28123</v>
      </c>
      <c r="CB170" s="299">
        <v>88671.759659129995</v>
      </c>
      <c r="CC170" s="297">
        <v>78547</v>
      </c>
      <c r="CD170" s="297">
        <v>6102</v>
      </c>
      <c r="CE170" s="297">
        <v>4023</v>
      </c>
      <c r="CF170" s="297">
        <v>0</v>
      </c>
      <c r="CG170" s="297">
        <v>0</v>
      </c>
      <c r="CH170" s="297">
        <v>0</v>
      </c>
      <c r="CI170" s="297">
        <v>88671.759659129995</v>
      </c>
    </row>
    <row r="171" spans="1:87">
      <c r="A171" s="295">
        <v>34700</v>
      </c>
      <c r="B171" s="296" t="s">
        <v>523</v>
      </c>
      <c r="C171" s="299">
        <v>-10889254</v>
      </c>
      <c r="D171" s="297">
        <v>-4478423</v>
      </c>
      <c r="E171" s="297">
        <v>-1295519</v>
      </c>
      <c r="F171" s="297">
        <v>-1923809</v>
      </c>
      <c r="G171" s="297">
        <v>406080</v>
      </c>
      <c r="H171" s="297">
        <v>0</v>
      </c>
      <c r="I171" s="297">
        <v>-18180925</v>
      </c>
      <c r="J171" s="356">
        <v>90944404</v>
      </c>
      <c r="K171" s="357">
        <v>108177047</v>
      </c>
      <c r="L171" s="357">
        <v>76987902</v>
      </c>
      <c r="M171" s="357">
        <v>73649629</v>
      </c>
      <c r="N171" s="357">
        <v>113887514</v>
      </c>
      <c r="O171" s="356">
        <v>8971082</v>
      </c>
      <c r="P171" s="357">
        <v>3170370.98</v>
      </c>
      <c r="Q171" s="357">
        <v>5800711.0199999996</v>
      </c>
      <c r="R171" s="398">
        <v>6.6799999999999998E-2</v>
      </c>
      <c r="S171" s="399">
        <v>2.9417000999999998E-3</v>
      </c>
      <c r="T171" s="400">
        <v>90944404</v>
      </c>
      <c r="U171" s="400">
        <v>47460643.413173653</v>
      </c>
      <c r="V171" s="401">
        <v>1.9162067232901558</v>
      </c>
      <c r="W171" s="401">
        <v>7.7152503694909322E-2</v>
      </c>
      <c r="X171" s="397">
        <v>1837832</v>
      </c>
      <c r="Y171" s="297">
        <v>666152</v>
      </c>
      <c r="Z171" s="297">
        <v>390560</v>
      </c>
      <c r="AA171" s="297">
        <v>390560</v>
      </c>
      <c r="AB171" s="297">
        <v>390560</v>
      </c>
      <c r="AC171" s="297">
        <v>0</v>
      </c>
      <c r="AD171" s="297">
        <v>0</v>
      </c>
      <c r="AE171" s="297">
        <v>1837832</v>
      </c>
      <c r="AF171" s="299">
        <v>4153261</v>
      </c>
      <c r="AG171" s="299">
        <v>1005911</v>
      </c>
      <c r="AH171" s="299">
        <v>1005911</v>
      </c>
      <c r="AI171" s="299">
        <v>860757</v>
      </c>
      <c r="AJ171" s="299">
        <v>640341</v>
      </c>
      <c r="AK171" s="299">
        <v>640341</v>
      </c>
      <c r="AL171" s="299">
        <v>0</v>
      </c>
      <c r="AM171" s="297">
        <v>4153261</v>
      </c>
      <c r="AN171" s="397">
        <v>7438469</v>
      </c>
      <c r="AO171" s="297">
        <v>1845580</v>
      </c>
      <c r="AP171" s="297">
        <v>1845580</v>
      </c>
      <c r="AQ171" s="297">
        <v>1845580</v>
      </c>
      <c r="AR171" s="297">
        <v>950865</v>
      </c>
      <c r="AS171" s="297">
        <v>950865</v>
      </c>
      <c r="AT171" s="297">
        <v>0</v>
      </c>
      <c r="AU171" s="297">
        <v>7438469</v>
      </c>
      <c r="AV171" s="299">
        <v>22101467</v>
      </c>
      <c r="AW171" s="297">
        <v>11015238</v>
      </c>
      <c r="AX171" s="297">
        <v>5702947</v>
      </c>
      <c r="AY171" s="297">
        <v>2691641</v>
      </c>
      <c r="AZ171" s="297">
        <v>2691641</v>
      </c>
      <c r="BA171" s="297">
        <v>0</v>
      </c>
      <c r="BB171" s="297">
        <v>0</v>
      </c>
      <c r="BC171" s="297">
        <v>22101467</v>
      </c>
      <c r="BD171" s="397">
        <v>127855</v>
      </c>
      <c r="BE171" s="297">
        <v>53016</v>
      </c>
      <c r="BF171" s="297">
        <v>44042</v>
      </c>
      <c r="BG171" s="297">
        <v>30797</v>
      </c>
      <c r="BH171" s="297">
        <v>0</v>
      </c>
      <c r="BI171" s="297">
        <v>0</v>
      </c>
      <c r="BJ171" s="297">
        <v>0</v>
      </c>
      <c r="BK171" s="297">
        <v>127855</v>
      </c>
      <c r="BL171" s="299">
        <v>174376</v>
      </c>
      <c r="BM171" s="297">
        <v>43594</v>
      </c>
      <c r="BN171" s="297">
        <v>43594</v>
      </c>
      <c r="BO171" s="297">
        <v>43594</v>
      </c>
      <c r="BP171" s="297">
        <v>43594</v>
      </c>
      <c r="BQ171" s="297">
        <v>0</v>
      </c>
      <c r="BR171" s="297">
        <v>0</v>
      </c>
      <c r="BS171" s="297">
        <v>174376</v>
      </c>
      <c r="BT171" s="397">
        <v>536923</v>
      </c>
      <c r="BU171" s="297">
        <v>110342</v>
      </c>
      <c r="BV171" s="297">
        <v>110342</v>
      </c>
      <c r="BW171" s="297">
        <v>110342</v>
      </c>
      <c r="BX171" s="297">
        <v>110342</v>
      </c>
      <c r="BY171" s="297">
        <v>95556</v>
      </c>
      <c r="BZ171" s="297">
        <v>0</v>
      </c>
      <c r="CA171" s="297">
        <v>536923</v>
      </c>
      <c r="CB171" s="299">
        <v>1692898.6928183099</v>
      </c>
      <c r="CC171" s="297">
        <v>1499600</v>
      </c>
      <c r="CD171" s="297">
        <v>116494</v>
      </c>
      <c r="CE171" s="297">
        <v>76805</v>
      </c>
      <c r="CF171" s="297">
        <v>0</v>
      </c>
      <c r="CG171" s="297">
        <v>0</v>
      </c>
      <c r="CH171" s="297">
        <v>0</v>
      </c>
      <c r="CI171" s="297">
        <v>1692898.6928183099</v>
      </c>
    </row>
    <row r="172" spans="1:87">
      <c r="A172" s="295">
        <v>34800</v>
      </c>
      <c r="B172" s="296" t="s">
        <v>524</v>
      </c>
      <c r="C172" s="299">
        <v>-1099498</v>
      </c>
      <c r="D172" s="297">
        <v>-667552</v>
      </c>
      <c r="E172" s="297">
        <v>-383275</v>
      </c>
      <c r="F172" s="297">
        <v>-326613</v>
      </c>
      <c r="G172" s="297">
        <v>40557</v>
      </c>
      <c r="H172" s="297">
        <v>0</v>
      </c>
      <c r="I172" s="297">
        <v>-2436381</v>
      </c>
      <c r="J172" s="356">
        <v>8946639</v>
      </c>
      <c r="K172" s="357">
        <v>10641897</v>
      </c>
      <c r="L172" s="357">
        <v>7573671</v>
      </c>
      <c r="M172" s="357">
        <v>7245269</v>
      </c>
      <c r="N172" s="357">
        <v>11203663</v>
      </c>
      <c r="O172" s="356">
        <v>882529</v>
      </c>
      <c r="P172" s="357">
        <v>372563.36</v>
      </c>
      <c r="Q172" s="357">
        <v>509965.64</v>
      </c>
      <c r="R172" s="398">
        <v>6.6799999999999998E-2</v>
      </c>
      <c r="S172" s="399">
        <v>2.8938919999999999E-4</v>
      </c>
      <c r="T172" s="400">
        <v>8946639</v>
      </c>
      <c r="U172" s="400">
        <v>5577295.8083832338</v>
      </c>
      <c r="V172" s="401">
        <v>1.6041177135615268</v>
      </c>
      <c r="W172" s="401">
        <v>7.7152503694909322E-2</v>
      </c>
      <c r="X172" s="397">
        <v>254952</v>
      </c>
      <c r="Y172" s="297">
        <v>240391</v>
      </c>
      <c r="Z172" s="297">
        <v>14561</v>
      </c>
      <c r="AA172" s="297">
        <v>0</v>
      </c>
      <c r="AB172" s="297">
        <v>0</v>
      </c>
      <c r="AC172" s="297">
        <v>0</v>
      </c>
      <c r="AD172" s="297">
        <v>0</v>
      </c>
      <c r="AE172" s="297">
        <v>254952</v>
      </c>
      <c r="AF172" s="299">
        <v>1130568</v>
      </c>
      <c r="AG172" s="299">
        <v>302084</v>
      </c>
      <c r="AH172" s="299">
        <v>302084</v>
      </c>
      <c r="AI172" s="299">
        <v>302084</v>
      </c>
      <c r="AJ172" s="299">
        <v>161931</v>
      </c>
      <c r="AK172" s="299">
        <v>62385</v>
      </c>
      <c r="AL172" s="299">
        <v>0</v>
      </c>
      <c r="AM172" s="297">
        <v>1130568</v>
      </c>
      <c r="AN172" s="397">
        <v>731758</v>
      </c>
      <c r="AO172" s="297">
        <v>181559</v>
      </c>
      <c r="AP172" s="297">
        <v>181559</v>
      </c>
      <c r="AQ172" s="297">
        <v>181559</v>
      </c>
      <c r="AR172" s="297">
        <v>93541</v>
      </c>
      <c r="AS172" s="297">
        <v>93541</v>
      </c>
      <c r="AT172" s="297">
        <v>0</v>
      </c>
      <c r="AU172" s="297">
        <v>731758</v>
      </c>
      <c r="AV172" s="299">
        <v>2174228</v>
      </c>
      <c r="AW172" s="297">
        <v>1083622</v>
      </c>
      <c r="AX172" s="297">
        <v>561026</v>
      </c>
      <c r="AY172" s="297">
        <v>264790</v>
      </c>
      <c r="AZ172" s="297">
        <v>264790</v>
      </c>
      <c r="BA172" s="297">
        <v>0</v>
      </c>
      <c r="BB172" s="297">
        <v>0</v>
      </c>
      <c r="BC172" s="297">
        <v>2174228</v>
      </c>
      <c r="BD172" s="397">
        <v>12578</v>
      </c>
      <c r="BE172" s="297">
        <v>5215</v>
      </c>
      <c r="BF172" s="297">
        <v>4333</v>
      </c>
      <c r="BG172" s="297">
        <v>3030</v>
      </c>
      <c r="BH172" s="297">
        <v>0</v>
      </c>
      <c r="BI172" s="297">
        <v>0</v>
      </c>
      <c r="BJ172" s="297">
        <v>0</v>
      </c>
      <c r="BK172" s="297">
        <v>12578</v>
      </c>
      <c r="BL172" s="299">
        <v>17156</v>
      </c>
      <c r="BM172" s="297">
        <v>4289</v>
      </c>
      <c r="BN172" s="297">
        <v>4289</v>
      </c>
      <c r="BO172" s="297">
        <v>4289</v>
      </c>
      <c r="BP172" s="297">
        <v>4289</v>
      </c>
      <c r="BQ172" s="297">
        <v>0</v>
      </c>
      <c r="BR172" s="297">
        <v>0</v>
      </c>
      <c r="BS172" s="297">
        <v>17156</v>
      </c>
      <c r="BT172" s="397">
        <v>52820</v>
      </c>
      <c r="BU172" s="297">
        <v>10855</v>
      </c>
      <c r="BV172" s="297">
        <v>10855</v>
      </c>
      <c r="BW172" s="297">
        <v>10855</v>
      </c>
      <c r="BX172" s="297">
        <v>10855</v>
      </c>
      <c r="BY172" s="297">
        <v>9400</v>
      </c>
      <c r="BZ172" s="297">
        <v>0</v>
      </c>
      <c r="CA172" s="297">
        <v>52820</v>
      </c>
      <c r="CB172" s="299">
        <v>166538.59392252</v>
      </c>
      <c r="CC172" s="297">
        <v>147523</v>
      </c>
      <c r="CD172" s="297">
        <v>11460</v>
      </c>
      <c r="CE172" s="297">
        <v>7556</v>
      </c>
      <c r="CF172" s="297">
        <v>0</v>
      </c>
      <c r="CG172" s="297">
        <v>0</v>
      </c>
      <c r="CH172" s="297">
        <v>0</v>
      </c>
      <c r="CI172" s="297">
        <v>166538.59392252</v>
      </c>
    </row>
    <row r="173" spans="1:87">
      <c r="A173" s="295">
        <v>34900</v>
      </c>
      <c r="B173" s="296" t="s">
        <v>525</v>
      </c>
      <c r="C173" s="299">
        <v>-23914504</v>
      </c>
      <c r="D173" s="297">
        <v>-11184823</v>
      </c>
      <c r="E173" s="297">
        <v>-3273143</v>
      </c>
      <c r="F173" s="297">
        <v>-3901752</v>
      </c>
      <c r="G173" s="297">
        <v>2486285</v>
      </c>
      <c r="H173" s="297">
        <v>0</v>
      </c>
      <c r="I173" s="297">
        <v>-39787937</v>
      </c>
      <c r="J173" s="356">
        <v>192497921</v>
      </c>
      <c r="K173" s="357">
        <v>228973479</v>
      </c>
      <c r="L173" s="357">
        <v>162956823</v>
      </c>
      <c r="M173" s="357">
        <v>155890850</v>
      </c>
      <c r="N173" s="357">
        <v>241060568</v>
      </c>
      <c r="O173" s="356">
        <v>18988685</v>
      </c>
      <c r="P173" s="357">
        <v>7568905.9000000004</v>
      </c>
      <c r="Q173" s="357">
        <v>11419779.1</v>
      </c>
      <c r="R173" s="398">
        <v>6.6799999999999998E-2</v>
      </c>
      <c r="S173" s="399">
        <v>6.2265640000000004E-3</v>
      </c>
      <c r="T173" s="400">
        <v>192497921</v>
      </c>
      <c r="U173" s="400">
        <v>113306974.55089821</v>
      </c>
      <c r="V173" s="401">
        <v>1.6989061949891595</v>
      </c>
      <c r="W173" s="401">
        <v>7.7152503694909322E-2</v>
      </c>
      <c r="X173" s="397">
        <v>2780028</v>
      </c>
      <c r="Y173" s="297">
        <v>1694540</v>
      </c>
      <c r="Z173" s="297">
        <v>271372</v>
      </c>
      <c r="AA173" s="297">
        <v>271372</v>
      </c>
      <c r="AB173" s="297">
        <v>271372</v>
      </c>
      <c r="AC173" s="297">
        <v>271372</v>
      </c>
      <c r="AD173" s="297">
        <v>0</v>
      </c>
      <c r="AE173" s="297">
        <v>2780028</v>
      </c>
      <c r="AF173" s="299">
        <v>8986186</v>
      </c>
      <c r="AG173" s="299">
        <v>3279404</v>
      </c>
      <c r="AH173" s="299">
        <v>3279404</v>
      </c>
      <c r="AI173" s="299">
        <v>1797593</v>
      </c>
      <c r="AJ173" s="299">
        <v>629785</v>
      </c>
      <c r="AK173" s="299">
        <v>0</v>
      </c>
      <c r="AL173" s="299">
        <v>0</v>
      </c>
      <c r="AM173" s="297">
        <v>8986186</v>
      </c>
      <c r="AN173" s="397">
        <v>15744673</v>
      </c>
      <c r="AO173" s="297">
        <v>3906455</v>
      </c>
      <c r="AP173" s="297">
        <v>3906455</v>
      </c>
      <c r="AQ173" s="297">
        <v>3906455</v>
      </c>
      <c r="AR173" s="297">
        <v>2012654</v>
      </c>
      <c r="AS173" s="297">
        <v>2012654</v>
      </c>
      <c r="AT173" s="297">
        <v>0</v>
      </c>
      <c r="AU173" s="297">
        <v>15744673</v>
      </c>
      <c r="AV173" s="299">
        <v>46781178</v>
      </c>
      <c r="AW173" s="297">
        <v>23315458</v>
      </c>
      <c r="AX173" s="297">
        <v>12071172</v>
      </c>
      <c r="AY173" s="297">
        <v>5697274</v>
      </c>
      <c r="AZ173" s="297">
        <v>5697274</v>
      </c>
      <c r="BA173" s="297">
        <v>0</v>
      </c>
      <c r="BB173" s="297">
        <v>0</v>
      </c>
      <c r="BC173" s="297">
        <v>46781178</v>
      </c>
      <c r="BD173" s="397">
        <v>270626</v>
      </c>
      <c r="BE173" s="297">
        <v>112217</v>
      </c>
      <c r="BF173" s="297">
        <v>93222</v>
      </c>
      <c r="BG173" s="297">
        <v>65187</v>
      </c>
      <c r="BH173" s="297">
        <v>0</v>
      </c>
      <c r="BI173" s="297">
        <v>0</v>
      </c>
      <c r="BJ173" s="297">
        <v>0</v>
      </c>
      <c r="BK173" s="297">
        <v>270626</v>
      </c>
      <c r="BL173" s="299">
        <v>369096</v>
      </c>
      <c r="BM173" s="297">
        <v>92274</v>
      </c>
      <c r="BN173" s="297">
        <v>92274</v>
      </c>
      <c r="BO173" s="297">
        <v>92274</v>
      </c>
      <c r="BP173" s="297">
        <v>92274</v>
      </c>
      <c r="BQ173" s="297">
        <v>0</v>
      </c>
      <c r="BR173" s="297">
        <v>0</v>
      </c>
      <c r="BS173" s="297">
        <v>369096</v>
      </c>
      <c r="BT173" s="397">
        <v>1136480</v>
      </c>
      <c r="BU173" s="297">
        <v>233555</v>
      </c>
      <c r="BV173" s="297">
        <v>233555</v>
      </c>
      <c r="BW173" s="297">
        <v>233555</v>
      </c>
      <c r="BX173" s="297">
        <v>233555</v>
      </c>
      <c r="BY173" s="297">
        <v>202259</v>
      </c>
      <c r="BZ173" s="297">
        <v>0</v>
      </c>
      <c r="CA173" s="297">
        <v>1136480</v>
      </c>
      <c r="CB173" s="299">
        <v>3583282.3530684002</v>
      </c>
      <c r="CC173" s="297">
        <v>3174135</v>
      </c>
      <c r="CD173" s="297">
        <v>246577</v>
      </c>
      <c r="CE173" s="297">
        <v>162570</v>
      </c>
      <c r="CF173" s="297">
        <v>0</v>
      </c>
      <c r="CG173" s="297">
        <v>0</v>
      </c>
      <c r="CH173" s="297">
        <v>0</v>
      </c>
      <c r="CI173" s="297">
        <v>3583282.3530684002</v>
      </c>
    </row>
    <row r="174" spans="1:87">
      <c r="A174" s="295">
        <v>34901</v>
      </c>
      <c r="B174" s="296" t="s">
        <v>526</v>
      </c>
      <c r="C174" s="299">
        <v>-567900</v>
      </c>
      <c r="D174" s="297">
        <v>-229874</v>
      </c>
      <c r="E174" s="297">
        <v>6792</v>
      </c>
      <c r="F174" s="297">
        <v>-40851</v>
      </c>
      <c r="G174" s="297">
        <v>110172</v>
      </c>
      <c r="H174" s="297">
        <v>0</v>
      </c>
      <c r="I174" s="297">
        <v>-721661</v>
      </c>
      <c r="J174" s="356">
        <v>5476410</v>
      </c>
      <c r="K174" s="357">
        <v>6514110</v>
      </c>
      <c r="L174" s="357">
        <v>4635990</v>
      </c>
      <c r="M174" s="357">
        <v>4434968</v>
      </c>
      <c r="N174" s="357">
        <v>6857978</v>
      </c>
      <c r="O174" s="356">
        <v>540213</v>
      </c>
      <c r="P174" s="357">
        <v>194342.38</v>
      </c>
      <c r="Q174" s="357">
        <v>345870.62</v>
      </c>
      <c r="R174" s="398">
        <v>6.6799999999999998E-2</v>
      </c>
      <c r="S174" s="399">
        <v>1.771407E-4</v>
      </c>
      <c r="T174" s="400">
        <v>5476410</v>
      </c>
      <c r="U174" s="400">
        <v>2909317.0658682636</v>
      </c>
      <c r="V174" s="401">
        <v>1.8823695994666731</v>
      </c>
      <c r="W174" s="401">
        <v>7.7152503694909322E-2</v>
      </c>
      <c r="X174" s="397">
        <v>351587</v>
      </c>
      <c r="Y174" s="297">
        <v>124565</v>
      </c>
      <c r="Z174" s="297">
        <v>59954</v>
      </c>
      <c r="AA174" s="297">
        <v>59954</v>
      </c>
      <c r="AB174" s="297">
        <v>59954</v>
      </c>
      <c r="AC174" s="297">
        <v>47160</v>
      </c>
      <c r="AD174" s="297">
        <v>0</v>
      </c>
      <c r="AE174" s="297">
        <v>351587</v>
      </c>
      <c r="AF174" s="299">
        <v>117873</v>
      </c>
      <c r="AG174" s="299">
        <v>57205</v>
      </c>
      <c r="AH174" s="299">
        <v>57205</v>
      </c>
      <c r="AI174" s="299">
        <v>3463</v>
      </c>
      <c r="AJ174" s="299">
        <v>0</v>
      </c>
      <c r="AK174" s="299">
        <v>0</v>
      </c>
      <c r="AL174" s="299">
        <v>0</v>
      </c>
      <c r="AM174" s="297">
        <v>117873</v>
      </c>
      <c r="AN174" s="397">
        <v>447923</v>
      </c>
      <c r="AO174" s="297">
        <v>111135</v>
      </c>
      <c r="AP174" s="297">
        <v>111135</v>
      </c>
      <c r="AQ174" s="297">
        <v>111135</v>
      </c>
      <c r="AR174" s="297">
        <v>57258</v>
      </c>
      <c r="AS174" s="297">
        <v>57258</v>
      </c>
      <c r="AT174" s="297">
        <v>0</v>
      </c>
      <c r="AU174" s="297">
        <v>447923</v>
      </c>
      <c r="AV174" s="299">
        <v>1330887</v>
      </c>
      <c r="AW174" s="297">
        <v>663306</v>
      </c>
      <c r="AX174" s="297">
        <v>343415</v>
      </c>
      <c r="AY174" s="297">
        <v>162083</v>
      </c>
      <c r="AZ174" s="297">
        <v>162083</v>
      </c>
      <c r="BA174" s="297">
        <v>0</v>
      </c>
      <c r="BB174" s="297">
        <v>0</v>
      </c>
      <c r="BC174" s="297">
        <v>1330887</v>
      </c>
      <c r="BD174" s="397">
        <v>7699</v>
      </c>
      <c r="BE174" s="297">
        <v>3192</v>
      </c>
      <c r="BF174" s="297">
        <v>2652</v>
      </c>
      <c r="BG174" s="297">
        <v>1855</v>
      </c>
      <c r="BH174" s="297">
        <v>0</v>
      </c>
      <c r="BI174" s="297">
        <v>0</v>
      </c>
      <c r="BJ174" s="297">
        <v>0</v>
      </c>
      <c r="BK174" s="297">
        <v>7699</v>
      </c>
      <c r="BL174" s="299">
        <v>10500</v>
      </c>
      <c r="BM174" s="297">
        <v>2625</v>
      </c>
      <c r="BN174" s="297">
        <v>2625</v>
      </c>
      <c r="BO174" s="297">
        <v>2625</v>
      </c>
      <c r="BP174" s="297">
        <v>2625</v>
      </c>
      <c r="BQ174" s="297">
        <v>0</v>
      </c>
      <c r="BR174" s="297">
        <v>0</v>
      </c>
      <c r="BS174" s="297">
        <v>10500</v>
      </c>
      <c r="BT174" s="397">
        <v>32332</v>
      </c>
      <c r="BU174" s="297">
        <v>6644</v>
      </c>
      <c r="BV174" s="297">
        <v>6644</v>
      </c>
      <c r="BW174" s="297">
        <v>6644</v>
      </c>
      <c r="BX174" s="297">
        <v>6644</v>
      </c>
      <c r="BY174" s="297">
        <v>5754</v>
      </c>
      <c r="BZ174" s="297">
        <v>0</v>
      </c>
      <c r="CA174" s="297">
        <v>32332</v>
      </c>
      <c r="CB174" s="299">
        <v>101941.47917217</v>
      </c>
      <c r="CC174" s="297">
        <v>90302</v>
      </c>
      <c r="CD174" s="297">
        <v>7015</v>
      </c>
      <c r="CE174" s="297">
        <v>4625</v>
      </c>
      <c r="CF174" s="297">
        <v>0</v>
      </c>
      <c r="CG174" s="297">
        <v>0</v>
      </c>
      <c r="CH174" s="297">
        <v>0</v>
      </c>
      <c r="CI174" s="297">
        <v>101941.47917217</v>
      </c>
    </row>
    <row r="175" spans="1:87">
      <c r="A175" s="295">
        <v>34903</v>
      </c>
      <c r="B175" s="296" t="s">
        <v>527</v>
      </c>
      <c r="C175" s="299">
        <v>-39087</v>
      </c>
      <c r="D175" s="297">
        <v>-22982</v>
      </c>
      <c r="E175" s="297">
        <v>-2149</v>
      </c>
      <c r="F175" s="297">
        <v>11791</v>
      </c>
      <c r="G175" s="297">
        <v>3016</v>
      </c>
      <c r="H175" s="297">
        <v>0</v>
      </c>
      <c r="I175" s="297">
        <v>-49411</v>
      </c>
      <c r="J175" s="356">
        <v>251539</v>
      </c>
      <c r="K175" s="357">
        <v>299201</v>
      </c>
      <c r="L175" s="357">
        <v>212937</v>
      </c>
      <c r="M175" s="357">
        <v>203704</v>
      </c>
      <c r="N175" s="357">
        <v>314996</v>
      </c>
      <c r="O175" s="356">
        <v>24813</v>
      </c>
      <c r="P175" s="357">
        <v>19237.57</v>
      </c>
      <c r="Q175" s="357">
        <v>5575.43</v>
      </c>
      <c r="R175" s="398">
        <v>6.6799999999999998E-2</v>
      </c>
      <c r="S175" s="399">
        <v>8.1363000000000003E-6</v>
      </c>
      <c r="T175" s="400">
        <v>251539</v>
      </c>
      <c r="U175" s="400">
        <v>287987.5748502994</v>
      </c>
      <c r="V175" s="401">
        <v>0.87343698814351289</v>
      </c>
      <c r="W175" s="401">
        <v>7.7152503694909322E-2</v>
      </c>
      <c r="X175" s="397">
        <v>68194</v>
      </c>
      <c r="Y175" s="297">
        <v>18809</v>
      </c>
      <c r="Z175" s="297">
        <v>16421</v>
      </c>
      <c r="AA175" s="297">
        <v>16421</v>
      </c>
      <c r="AB175" s="297">
        <v>16421</v>
      </c>
      <c r="AC175" s="297">
        <v>122</v>
      </c>
      <c r="AD175" s="297">
        <v>0</v>
      </c>
      <c r="AE175" s="297">
        <v>68194</v>
      </c>
      <c r="AF175" s="299">
        <v>73723</v>
      </c>
      <c r="AG175" s="299">
        <v>28718</v>
      </c>
      <c r="AH175" s="299">
        <v>28718</v>
      </c>
      <c r="AI175" s="299">
        <v>16287</v>
      </c>
      <c r="AJ175" s="299">
        <v>0</v>
      </c>
      <c r="AK175" s="299">
        <v>0</v>
      </c>
      <c r="AL175" s="299">
        <v>0</v>
      </c>
      <c r="AM175" s="297">
        <v>73723</v>
      </c>
      <c r="AN175" s="397">
        <v>20574</v>
      </c>
      <c r="AO175" s="297">
        <v>5105</v>
      </c>
      <c r="AP175" s="297">
        <v>5105</v>
      </c>
      <c r="AQ175" s="297">
        <v>5105</v>
      </c>
      <c r="AR175" s="297">
        <v>2630</v>
      </c>
      <c r="AS175" s="297">
        <v>2630</v>
      </c>
      <c r="AT175" s="297">
        <v>0</v>
      </c>
      <c r="AU175" s="297">
        <v>20574</v>
      </c>
      <c r="AV175" s="299">
        <v>61129</v>
      </c>
      <c r="AW175" s="297">
        <v>30466</v>
      </c>
      <c r="AX175" s="297">
        <v>15773</v>
      </c>
      <c r="AY175" s="297">
        <v>7445</v>
      </c>
      <c r="AZ175" s="297">
        <v>7445</v>
      </c>
      <c r="BA175" s="297">
        <v>0</v>
      </c>
      <c r="BB175" s="297">
        <v>0</v>
      </c>
      <c r="BC175" s="297">
        <v>61129</v>
      </c>
      <c r="BD175" s="397">
        <v>354</v>
      </c>
      <c r="BE175" s="297">
        <v>147</v>
      </c>
      <c r="BF175" s="297">
        <v>122</v>
      </c>
      <c r="BG175" s="297">
        <v>85</v>
      </c>
      <c r="BH175" s="297">
        <v>0</v>
      </c>
      <c r="BI175" s="297">
        <v>0</v>
      </c>
      <c r="BJ175" s="297">
        <v>0</v>
      </c>
      <c r="BK175" s="297">
        <v>354</v>
      </c>
      <c r="BL175" s="299">
        <v>484</v>
      </c>
      <c r="BM175" s="297">
        <v>121</v>
      </c>
      <c r="BN175" s="297">
        <v>121</v>
      </c>
      <c r="BO175" s="297">
        <v>121</v>
      </c>
      <c r="BP175" s="297">
        <v>121</v>
      </c>
      <c r="BQ175" s="297">
        <v>0</v>
      </c>
      <c r="BR175" s="297">
        <v>0</v>
      </c>
      <c r="BS175" s="297">
        <v>484</v>
      </c>
      <c r="BT175" s="397">
        <v>1485</v>
      </c>
      <c r="BU175" s="297">
        <v>305</v>
      </c>
      <c r="BV175" s="297">
        <v>305</v>
      </c>
      <c r="BW175" s="297">
        <v>305</v>
      </c>
      <c r="BX175" s="297">
        <v>305</v>
      </c>
      <c r="BY175" s="297">
        <v>264</v>
      </c>
      <c r="BZ175" s="297">
        <v>0</v>
      </c>
      <c r="CA175" s="297">
        <v>1485</v>
      </c>
      <c r="CB175" s="299">
        <v>4682.30314653</v>
      </c>
      <c r="CC175" s="297">
        <v>4148</v>
      </c>
      <c r="CD175" s="297">
        <v>322</v>
      </c>
      <c r="CE175" s="297">
        <v>212</v>
      </c>
      <c r="CF175" s="297">
        <v>0</v>
      </c>
      <c r="CG175" s="297">
        <v>0</v>
      </c>
      <c r="CH175" s="297">
        <v>0</v>
      </c>
      <c r="CI175" s="297">
        <v>4682.30314653</v>
      </c>
    </row>
    <row r="176" spans="1:87">
      <c r="A176" s="295">
        <v>34905</v>
      </c>
      <c r="B176" s="296" t="s">
        <v>528</v>
      </c>
      <c r="C176" s="299">
        <v>-2542468</v>
      </c>
      <c r="D176" s="297">
        <v>-853809</v>
      </c>
      <c r="E176" s="297">
        <v>-291571</v>
      </c>
      <c r="F176" s="297">
        <v>-410151</v>
      </c>
      <c r="G176" s="297">
        <v>87082</v>
      </c>
      <c r="H176" s="297">
        <v>0</v>
      </c>
      <c r="I176" s="297">
        <v>-4010917</v>
      </c>
      <c r="J176" s="356">
        <v>17772277</v>
      </c>
      <c r="K176" s="357">
        <v>21139865</v>
      </c>
      <c r="L176" s="357">
        <v>15044910</v>
      </c>
      <c r="M176" s="357">
        <v>14392547</v>
      </c>
      <c r="N176" s="357">
        <v>22255800</v>
      </c>
      <c r="O176" s="356">
        <v>1753121</v>
      </c>
      <c r="P176" s="357">
        <v>731268.13</v>
      </c>
      <c r="Q176" s="357">
        <v>1021852.87</v>
      </c>
      <c r="R176" s="398">
        <v>6.6799999999999998E-2</v>
      </c>
      <c r="S176" s="399">
        <v>5.7486449999999997E-4</v>
      </c>
      <c r="T176" s="400">
        <v>17772277</v>
      </c>
      <c r="U176" s="400">
        <v>10947127.694610778</v>
      </c>
      <c r="V176" s="401">
        <v>1.6234648481125522</v>
      </c>
      <c r="W176" s="401">
        <v>7.7152503694909322E-2</v>
      </c>
      <c r="X176" s="397">
        <v>200372</v>
      </c>
      <c r="Y176" s="297">
        <v>65791</v>
      </c>
      <c r="Z176" s="297">
        <v>65791</v>
      </c>
      <c r="AA176" s="297">
        <v>34395</v>
      </c>
      <c r="AB176" s="297">
        <v>34395</v>
      </c>
      <c r="AC176" s="297">
        <v>0</v>
      </c>
      <c r="AD176" s="297">
        <v>0</v>
      </c>
      <c r="AE176" s="297">
        <v>200372</v>
      </c>
      <c r="AF176" s="299">
        <v>1110868</v>
      </c>
      <c r="AG176" s="299">
        <v>546686</v>
      </c>
      <c r="AH176" s="299">
        <v>164682</v>
      </c>
      <c r="AI176" s="299">
        <v>164682</v>
      </c>
      <c r="AJ176" s="299">
        <v>117409</v>
      </c>
      <c r="AK176" s="299">
        <v>117409</v>
      </c>
      <c r="AL176" s="299">
        <v>0</v>
      </c>
      <c r="AM176" s="297">
        <v>1110868</v>
      </c>
      <c r="AN176" s="397">
        <v>1453619</v>
      </c>
      <c r="AO176" s="297">
        <v>360662</v>
      </c>
      <c r="AP176" s="297">
        <v>360662</v>
      </c>
      <c r="AQ176" s="297">
        <v>360662</v>
      </c>
      <c r="AR176" s="297">
        <v>185817</v>
      </c>
      <c r="AS176" s="297">
        <v>185817</v>
      </c>
      <c r="AT176" s="297">
        <v>0</v>
      </c>
      <c r="AU176" s="297">
        <v>1453619</v>
      </c>
      <c r="AV176" s="299">
        <v>4319050</v>
      </c>
      <c r="AW176" s="297">
        <v>2152588</v>
      </c>
      <c r="AX176" s="297">
        <v>1114465</v>
      </c>
      <c r="AY176" s="297">
        <v>525998</v>
      </c>
      <c r="AZ176" s="297">
        <v>525998</v>
      </c>
      <c r="BA176" s="297">
        <v>0</v>
      </c>
      <c r="BB176" s="297">
        <v>0</v>
      </c>
      <c r="BC176" s="297">
        <v>4319050</v>
      </c>
      <c r="BD176" s="397">
        <v>24985</v>
      </c>
      <c r="BE176" s="297">
        <v>10360</v>
      </c>
      <c r="BF176" s="297">
        <v>8607</v>
      </c>
      <c r="BG176" s="297">
        <v>6018</v>
      </c>
      <c r="BH176" s="297">
        <v>0</v>
      </c>
      <c r="BI176" s="297">
        <v>0</v>
      </c>
      <c r="BJ176" s="297">
        <v>0</v>
      </c>
      <c r="BK176" s="297">
        <v>24985</v>
      </c>
      <c r="BL176" s="299">
        <v>34076</v>
      </c>
      <c r="BM176" s="297">
        <v>8519</v>
      </c>
      <c r="BN176" s="297">
        <v>8519</v>
      </c>
      <c r="BO176" s="297">
        <v>8519</v>
      </c>
      <c r="BP176" s="297">
        <v>8519</v>
      </c>
      <c r="BQ176" s="297">
        <v>0</v>
      </c>
      <c r="BR176" s="297">
        <v>0</v>
      </c>
      <c r="BS176" s="297">
        <v>34076</v>
      </c>
      <c r="BT176" s="397">
        <v>104925</v>
      </c>
      <c r="BU176" s="297">
        <v>21563</v>
      </c>
      <c r="BV176" s="297">
        <v>21563</v>
      </c>
      <c r="BW176" s="297">
        <v>21563</v>
      </c>
      <c r="BX176" s="297">
        <v>21563</v>
      </c>
      <c r="BY176" s="297">
        <v>18673</v>
      </c>
      <c r="BZ176" s="297">
        <v>0</v>
      </c>
      <c r="CA176" s="297">
        <v>104925</v>
      </c>
      <c r="CB176" s="299">
        <v>330824.80453994998</v>
      </c>
      <c r="CC176" s="297">
        <v>293050</v>
      </c>
      <c r="CD176" s="297">
        <v>22765</v>
      </c>
      <c r="CE176" s="297">
        <v>15009</v>
      </c>
      <c r="CF176" s="297">
        <v>0</v>
      </c>
      <c r="CG176" s="297">
        <v>0</v>
      </c>
      <c r="CH176" s="297">
        <v>0</v>
      </c>
      <c r="CI176" s="297">
        <v>330824.80453994998</v>
      </c>
    </row>
    <row r="177" spans="1:87">
      <c r="A177" s="295">
        <v>34910</v>
      </c>
      <c r="B177" s="296" t="s">
        <v>529</v>
      </c>
      <c r="C177" s="299">
        <v>-7442189</v>
      </c>
      <c r="D177" s="297">
        <v>-3166576</v>
      </c>
      <c r="E177" s="297">
        <v>-844245</v>
      </c>
      <c r="F177" s="297">
        <v>-987110</v>
      </c>
      <c r="G177" s="297">
        <v>785313</v>
      </c>
      <c r="H177" s="297">
        <v>0</v>
      </c>
      <c r="I177" s="297">
        <v>-11654807</v>
      </c>
      <c r="J177" s="356">
        <v>62169880</v>
      </c>
      <c r="K177" s="357">
        <v>73950168</v>
      </c>
      <c r="L177" s="357">
        <v>52629171</v>
      </c>
      <c r="M177" s="357">
        <v>50347117</v>
      </c>
      <c r="N177" s="357">
        <v>77853862</v>
      </c>
      <c r="O177" s="356">
        <v>6132660</v>
      </c>
      <c r="P177" s="357">
        <v>2326261.9500000002</v>
      </c>
      <c r="Q177" s="357">
        <v>3806398.05</v>
      </c>
      <c r="R177" s="398">
        <v>6.6799999999999998E-2</v>
      </c>
      <c r="S177" s="399">
        <v>2.0109554000000002E-3</v>
      </c>
      <c r="T177" s="400">
        <v>62169880</v>
      </c>
      <c r="U177" s="400">
        <v>34824280.688622758</v>
      </c>
      <c r="V177" s="401">
        <v>1.785245201642059</v>
      </c>
      <c r="W177" s="401">
        <v>7.7152503694909322E-2</v>
      </c>
      <c r="X177" s="397">
        <v>994267</v>
      </c>
      <c r="Y177" s="297">
        <v>452508</v>
      </c>
      <c r="Z177" s="297">
        <v>157261</v>
      </c>
      <c r="AA177" s="297">
        <v>157261</v>
      </c>
      <c r="AB177" s="297">
        <v>157261</v>
      </c>
      <c r="AC177" s="297">
        <v>69976</v>
      </c>
      <c r="AD177" s="297">
        <v>0</v>
      </c>
      <c r="AE177" s="297">
        <v>994267</v>
      </c>
      <c r="AF177" s="299">
        <v>1803371</v>
      </c>
      <c r="AG177" s="299">
        <v>683029</v>
      </c>
      <c r="AH177" s="299">
        <v>683029</v>
      </c>
      <c r="AI177" s="299">
        <v>437313</v>
      </c>
      <c r="AJ177" s="299">
        <v>0</v>
      </c>
      <c r="AK177" s="299">
        <v>0</v>
      </c>
      <c r="AL177" s="299">
        <v>0</v>
      </c>
      <c r="AM177" s="297">
        <v>1803371</v>
      </c>
      <c r="AN177" s="397">
        <v>5084961</v>
      </c>
      <c r="AO177" s="297">
        <v>1261644</v>
      </c>
      <c r="AP177" s="297">
        <v>1261644</v>
      </c>
      <c r="AQ177" s="297">
        <v>1261644</v>
      </c>
      <c r="AR177" s="297">
        <v>650015</v>
      </c>
      <c r="AS177" s="297">
        <v>650015</v>
      </c>
      <c r="AT177" s="297">
        <v>0</v>
      </c>
      <c r="AU177" s="297">
        <v>5084961</v>
      </c>
      <c r="AV177" s="299">
        <v>15108632</v>
      </c>
      <c r="AW177" s="297">
        <v>7530051</v>
      </c>
      <c r="AX177" s="297">
        <v>3898553</v>
      </c>
      <c r="AY177" s="297">
        <v>1840014</v>
      </c>
      <c r="AZ177" s="297">
        <v>1840014</v>
      </c>
      <c r="BA177" s="297">
        <v>0</v>
      </c>
      <c r="BB177" s="297">
        <v>0</v>
      </c>
      <c r="BC177" s="297">
        <v>15108632</v>
      </c>
      <c r="BD177" s="397">
        <v>87402</v>
      </c>
      <c r="BE177" s="297">
        <v>36242</v>
      </c>
      <c r="BF177" s="297">
        <v>30107</v>
      </c>
      <c r="BG177" s="297">
        <v>21053</v>
      </c>
      <c r="BH177" s="297">
        <v>0</v>
      </c>
      <c r="BI177" s="297">
        <v>0</v>
      </c>
      <c r="BJ177" s="297">
        <v>0</v>
      </c>
      <c r="BK177" s="297">
        <v>87402</v>
      </c>
      <c r="BL177" s="299">
        <v>119204</v>
      </c>
      <c r="BM177" s="297">
        <v>29801</v>
      </c>
      <c r="BN177" s="297">
        <v>29801</v>
      </c>
      <c r="BO177" s="297">
        <v>29801</v>
      </c>
      <c r="BP177" s="297">
        <v>29801</v>
      </c>
      <c r="BQ177" s="297">
        <v>0</v>
      </c>
      <c r="BR177" s="297">
        <v>0</v>
      </c>
      <c r="BS177" s="297">
        <v>119204</v>
      </c>
      <c r="BT177" s="397">
        <v>367042</v>
      </c>
      <c r="BU177" s="297">
        <v>75430</v>
      </c>
      <c r="BV177" s="297">
        <v>75430</v>
      </c>
      <c r="BW177" s="297">
        <v>75430</v>
      </c>
      <c r="BX177" s="297">
        <v>75430</v>
      </c>
      <c r="BY177" s="297">
        <v>65322</v>
      </c>
      <c r="BZ177" s="297">
        <v>0</v>
      </c>
      <c r="CA177" s="297">
        <v>367042</v>
      </c>
      <c r="CB177" s="299">
        <v>1157270.84755374</v>
      </c>
      <c r="CC177" s="297">
        <v>1025131</v>
      </c>
      <c r="CD177" s="297">
        <v>79636</v>
      </c>
      <c r="CE177" s="297">
        <v>52504</v>
      </c>
      <c r="CF177" s="297">
        <v>0</v>
      </c>
      <c r="CG177" s="297">
        <v>0</v>
      </c>
      <c r="CH177" s="297">
        <v>0</v>
      </c>
      <c r="CI177" s="297">
        <v>1157270.84755374</v>
      </c>
    </row>
    <row r="178" spans="1:87">
      <c r="A178" s="295">
        <v>35000</v>
      </c>
      <c r="B178" s="296" t="s">
        <v>530</v>
      </c>
      <c r="C178" s="299">
        <v>-4721694</v>
      </c>
      <c r="D178" s="297">
        <v>-2188025</v>
      </c>
      <c r="E178" s="297">
        <v>-652157</v>
      </c>
      <c r="F178" s="297">
        <v>-1047133</v>
      </c>
      <c r="G178" s="297">
        <v>239544</v>
      </c>
      <c r="H178" s="297">
        <v>0</v>
      </c>
      <c r="I178" s="297">
        <v>-8369465</v>
      </c>
      <c r="J178" s="356">
        <v>40155396</v>
      </c>
      <c r="K178" s="357">
        <v>47764259</v>
      </c>
      <c r="L178" s="357">
        <v>33993072</v>
      </c>
      <c r="M178" s="357">
        <v>32519098</v>
      </c>
      <c r="N178" s="357">
        <v>50285647</v>
      </c>
      <c r="O178" s="356">
        <v>3961072</v>
      </c>
      <c r="P178" s="357">
        <v>1512394.28</v>
      </c>
      <c r="Q178" s="357">
        <v>2448677.7199999997</v>
      </c>
      <c r="R178" s="398">
        <v>6.6799999999999998E-2</v>
      </c>
      <c r="S178" s="399">
        <v>1.2988718999999999E-3</v>
      </c>
      <c r="T178" s="400">
        <v>40155396</v>
      </c>
      <c r="U178" s="400">
        <v>22640632.934131738</v>
      </c>
      <c r="V178" s="401">
        <v>1.773598649685451</v>
      </c>
      <c r="W178" s="401">
        <v>7.7152503694909322E-2</v>
      </c>
      <c r="X178" s="397">
        <v>479359</v>
      </c>
      <c r="Y178" s="297">
        <v>438879</v>
      </c>
      <c r="Z178" s="297">
        <v>20240</v>
      </c>
      <c r="AA178" s="297">
        <v>20240</v>
      </c>
      <c r="AB178" s="297">
        <v>0</v>
      </c>
      <c r="AC178" s="297">
        <v>0</v>
      </c>
      <c r="AD178" s="297">
        <v>0</v>
      </c>
      <c r="AE178" s="297">
        <v>479359</v>
      </c>
      <c r="AF178" s="299">
        <v>1843607</v>
      </c>
      <c r="AG178" s="299">
        <v>502572</v>
      </c>
      <c r="AH178" s="299">
        <v>502572</v>
      </c>
      <c r="AI178" s="299">
        <v>307986</v>
      </c>
      <c r="AJ178" s="299">
        <v>307986</v>
      </c>
      <c r="AK178" s="299">
        <v>222491</v>
      </c>
      <c r="AL178" s="299">
        <v>0</v>
      </c>
      <c r="AM178" s="297">
        <v>1843607</v>
      </c>
      <c r="AN178" s="397">
        <v>3284366</v>
      </c>
      <c r="AO178" s="297">
        <v>814893</v>
      </c>
      <c r="AP178" s="297">
        <v>814893</v>
      </c>
      <c r="AQ178" s="297">
        <v>814893</v>
      </c>
      <c r="AR178" s="297">
        <v>419843</v>
      </c>
      <c r="AS178" s="297">
        <v>419843</v>
      </c>
      <c r="AT178" s="297">
        <v>0</v>
      </c>
      <c r="AU178" s="297">
        <v>3284366</v>
      </c>
      <c r="AV178" s="299">
        <v>9758634</v>
      </c>
      <c r="AW178" s="297">
        <v>4863644</v>
      </c>
      <c r="AX178" s="297">
        <v>2518067</v>
      </c>
      <c r="AY178" s="297">
        <v>1188461</v>
      </c>
      <c r="AZ178" s="297">
        <v>1188461</v>
      </c>
      <c r="BA178" s="297">
        <v>0</v>
      </c>
      <c r="BB178" s="297">
        <v>0</v>
      </c>
      <c r="BC178" s="297">
        <v>9758634</v>
      </c>
      <c r="BD178" s="397">
        <v>56453</v>
      </c>
      <c r="BE178" s="297">
        <v>23409</v>
      </c>
      <c r="BF178" s="297">
        <v>19446</v>
      </c>
      <c r="BG178" s="297">
        <v>13598</v>
      </c>
      <c r="BH178" s="297">
        <v>0</v>
      </c>
      <c r="BI178" s="297">
        <v>0</v>
      </c>
      <c r="BJ178" s="297">
        <v>0</v>
      </c>
      <c r="BK178" s="297">
        <v>56453</v>
      </c>
      <c r="BL178" s="299">
        <v>76996</v>
      </c>
      <c r="BM178" s="297">
        <v>19249</v>
      </c>
      <c r="BN178" s="297">
        <v>19249</v>
      </c>
      <c r="BO178" s="297">
        <v>19249</v>
      </c>
      <c r="BP178" s="297">
        <v>19249</v>
      </c>
      <c r="BQ178" s="297">
        <v>0</v>
      </c>
      <c r="BR178" s="297">
        <v>0</v>
      </c>
      <c r="BS178" s="297">
        <v>76996</v>
      </c>
      <c r="BT178" s="397">
        <v>237072</v>
      </c>
      <c r="BU178" s="297">
        <v>48720</v>
      </c>
      <c r="BV178" s="297">
        <v>48720</v>
      </c>
      <c r="BW178" s="297">
        <v>48720</v>
      </c>
      <c r="BX178" s="297">
        <v>48720</v>
      </c>
      <c r="BY178" s="297">
        <v>42192</v>
      </c>
      <c r="BZ178" s="297">
        <v>0</v>
      </c>
      <c r="CA178" s="297">
        <v>237072</v>
      </c>
      <c r="CB178" s="299">
        <v>747478.82751489</v>
      </c>
      <c r="CC178" s="297">
        <v>662130</v>
      </c>
      <c r="CD178" s="297">
        <v>51436</v>
      </c>
      <c r="CE178" s="297">
        <v>33912</v>
      </c>
      <c r="CF178" s="297">
        <v>0</v>
      </c>
      <c r="CG178" s="297">
        <v>0</v>
      </c>
      <c r="CH178" s="297">
        <v>0</v>
      </c>
      <c r="CI178" s="297">
        <v>747478.82751489</v>
      </c>
    </row>
    <row r="179" spans="1:87">
      <c r="A179" s="295">
        <v>35005</v>
      </c>
      <c r="B179" s="296" t="s">
        <v>531</v>
      </c>
      <c r="C179" s="299">
        <v>-2443595</v>
      </c>
      <c r="D179" s="297">
        <v>-1034128</v>
      </c>
      <c r="E179" s="297">
        <v>-598363</v>
      </c>
      <c r="F179" s="297">
        <v>-637107</v>
      </c>
      <c r="G179" s="297">
        <v>206185</v>
      </c>
      <c r="H179" s="297">
        <v>0</v>
      </c>
      <c r="I179" s="297">
        <v>-4507008</v>
      </c>
      <c r="J179" s="356">
        <v>16477684</v>
      </c>
      <c r="K179" s="357">
        <v>19599965</v>
      </c>
      <c r="L179" s="357">
        <v>13948987</v>
      </c>
      <c r="M179" s="357">
        <v>13344145</v>
      </c>
      <c r="N179" s="357">
        <v>20634611</v>
      </c>
      <c r="O179" s="356">
        <v>1625418</v>
      </c>
      <c r="P179" s="357">
        <v>693744.88</v>
      </c>
      <c r="Q179" s="357">
        <v>931673.12</v>
      </c>
      <c r="R179" s="398">
        <v>6.6799999999999998E-2</v>
      </c>
      <c r="S179" s="399">
        <v>5.3298940000000002E-4</v>
      </c>
      <c r="T179" s="400">
        <v>16477684</v>
      </c>
      <c r="U179" s="400">
        <v>10385402.395209581</v>
      </c>
      <c r="V179" s="401">
        <v>1.5866196968545556</v>
      </c>
      <c r="W179" s="401">
        <v>7.7152503694909322E-2</v>
      </c>
      <c r="X179" s="397">
        <v>312204</v>
      </c>
      <c r="Y179" s="297">
        <v>131217</v>
      </c>
      <c r="Z179" s="297">
        <v>131217</v>
      </c>
      <c r="AA179" s="297">
        <v>16590</v>
      </c>
      <c r="AB179" s="297">
        <v>16590</v>
      </c>
      <c r="AC179" s="297">
        <v>16590</v>
      </c>
      <c r="AD179" s="297">
        <v>0</v>
      </c>
      <c r="AE179" s="297">
        <v>312204</v>
      </c>
      <c r="AF179" s="299">
        <v>1944637</v>
      </c>
      <c r="AG179" s="299">
        <v>663411</v>
      </c>
      <c r="AH179" s="299">
        <v>465418</v>
      </c>
      <c r="AI179" s="299">
        <v>465418</v>
      </c>
      <c r="AJ179" s="299">
        <v>350390</v>
      </c>
      <c r="AK179" s="299">
        <v>0</v>
      </c>
      <c r="AL179" s="299">
        <v>0</v>
      </c>
      <c r="AM179" s="297">
        <v>1944637</v>
      </c>
      <c r="AN179" s="397">
        <v>1347733</v>
      </c>
      <c r="AO179" s="297">
        <v>334390</v>
      </c>
      <c r="AP179" s="297">
        <v>334390</v>
      </c>
      <c r="AQ179" s="297">
        <v>334390</v>
      </c>
      <c r="AR179" s="297">
        <v>172282</v>
      </c>
      <c r="AS179" s="297">
        <v>172282</v>
      </c>
      <c r="AT179" s="297">
        <v>0</v>
      </c>
      <c r="AU179" s="297">
        <v>1347733</v>
      </c>
      <c r="AV179" s="299">
        <v>4004435</v>
      </c>
      <c r="AW179" s="297">
        <v>1995786</v>
      </c>
      <c r="AX179" s="297">
        <v>1033284</v>
      </c>
      <c r="AY179" s="297">
        <v>487683</v>
      </c>
      <c r="AZ179" s="297">
        <v>487683</v>
      </c>
      <c r="BA179" s="297">
        <v>0</v>
      </c>
      <c r="BB179" s="297">
        <v>0</v>
      </c>
      <c r="BC179" s="297">
        <v>4004435</v>
      </c>
      <c r="BD179" s="397">
        <v>23166</v>
      </c>
      <c r="BE179" s="297">
        <v>9606</v>
      </c>
      <c r="BF179" s="297">
        <v>7980</v>
      </c>
      <c r="BG179" s="297">
        <v>5580</v>
      </c>
      <c r="BH179" s="297">
        <v>0</v>
      </c>
      <c r="BI179" s="297">
        <v>0</v>
      </c>
      <c r="BJ179" s="297">
        <v>0</v>
      </c>
      <c r="BK179" s="297">
        <v>23166</v>
      </c>
      <c r="BL179" s="299">
        <v>31596</v>
      </c>
      <c r="BM179" s="297">
        <v>7899</v>
      </c>
      <c r="BN179" s="297">
        <v>7899</v>
      </c>
      <c r="BO179" s="297">
        <v>7899</v>
      </c>
      <c r="BP179" s="297">
        <v>7899</v>
      </c>
      <c r="BQ179" s="297">
        <v>0</v>
      </c>
      <c r="BR179" s="297">
        <v>0</v>
      </c>
      <c r="BS179" s="297">
        <v>31596</v>
      </c>
      <c r="BT179" s="397">
        <v>97282</v>
      </c>
      <c r="BU179" s="297">
        <v>19992</v>
      </c>
      <c r="BV179" s="297">
        <v>19992</v>
      </c>
      <c r="BW179" s="297">
        <v>19992</v>
      </c>
      <c r="BX179" s="297">
        <v>19992</v>
      </c>
      <c r="BY179" s="297">
        <v>17313</v>
      </c>
      <c r="BZ179" s="297">
        <v>0</v>
      </c>
      <c r="CA179" s="297">
        <v>97282</v>
      </c>
      <c r="CB179" s="299">
        <v>306726.39217914001</v>
      </c>
      <c r="CC179" s="297">
        <v>271704</v>
      </c>
      <c r="CD179" s="297">
        <v>21107</v>
      </c>
      <c r="CE179" s="297">
        <v>13916</v>
      </c>
      <c r="CF179" s="297">
        <v>0</v>
      </c>
      <c r="CG179" s="297">
        <v>0</v>
      </c>
      <c r="CH179" s="297">
        <v>0</v>
      </c>
      <c r="CI179" s="297">
        <v>306726.39217914001</v>
      </c>
    </row>
    <row r="180" spans="1:87">
      <c r="A180" s="295">
        <v>35100</v>
      </c>
      <c r="B180" s="296" t="s">
        <v>532</v>
      </c>
      <c r="C180" s="299">
        <v>-40759827</v>
      </c>
      <c r="D180" s="297">
        <v>-19006890</v>
      </c>
      <c r="E180" s="297">
        <v>-6657421</v>
      </c>
      <c r="F180" s="297">
        <v>-9570460</v>
      </c>
      <c r="G180" s="297">
        <v>884095</v>
      </c>
      <c r="H180" s="297">
        <v>0</v>
      </c>
      <c r="I180" s="297">
        <v>-75110503</v>
      </c>
      <c r="J180" s="356">
        <v>359172461</v>
      </c>
      <c r="K180" s="357">
        <v>427230422</v>
      </c>
      <c r="L180" s="357">
        <v>304053170</v>
      </c>
      <c r="M180" s="357">
        <v>290869118</v>
      </c>
      <c r="N180" s="357">
        <v>449783131</v>
      </c>
      <c r="O180" s="356">
        <v>35430060</v>
      </c>
      <c r="P180" s="357">
        <v>13327099.57</v>
      </c>
      <c r="Q180" s="357">
        <v>22102960.43</v>
      </c>
      <c r="R180" s="398">
        <v>6.6799999999999998E-2</v>
      </c>
      <c r="S180" s="399">
        <v>1.16178414E-2</v>
      </c>
      <c r="T180" s="400">
        <v>359172461</v>
      </c>
      <c r="U180" s="400">
        <v>199507478.59281439</v>
      </c>
      <c r="V180" s="401">
        <v>1.8002957259214052</v>
      </c>
      <c r="W180" s="401">
        <v>7.7152503694909322E-2</v>
      </c>
      <c r="X180" s="397">
        <v>5812120</v>
      </c>
      <c r="Y180" s="297">
        <v>4943659</v>
      </c>
      <c r="Z180" s="297">
        <v>289487</v>
      </c>
      <c r="AA180" s="297">
        <v>289487</v>
      </c>
      <c r="AB180" s="297">
        <v>289487</v>
      </c>
      <c r="AC180" s="297">
        <v>0</v>
      </c>
      <c r="AD180" s="297">
        <v>0</v>
      </c>
      <c r="AE180" s="297">
        <v>5812120</v>
      </c>
      <c r="AF180" s="299">
        <v>18264022</v>
      </c>
      <c r="AG180" s="299">
        <v>4039702</v>
      </c>
      <c r="AH180" s="299">
        <v>4039702</v>
      </c>
      <c r="AI180" s="299">
        <v>3687412</v>
      </c>
      <c r="AJ180" s="299">
        <v>3248603</v>
      </c>
      <c r="AK180" s="299">
        <v>3248603</v>
      </c>
      <c r="AL180" s="299">
        <v>0</v>
      </c>
      <c r="AM180" s="297">
        <v>18264022</v>
      </c>
      <c r="AN180" s="397">
        <v>29377215</v>
      </c>
      <c r="AO180" s="297">
        <v>7288863</v>
      </c>
      <c r="AP180" s="297">
        <v>7288863</v>
      </c>
      <c r="AQ180" s="297">
        <v>7288863</v>
      </c>
      <c r="AR180" s="297">
        <v>3755312</v>
      </c>
      <c r="AS180" s="297">
        <v>3755312</v>
      </c>
      <c r="AT180" s="297">
        <v>0</v>
      </c>
      <c r="AU180" s="297">
        <v>29377215</v>
      </c>
      <c r="AV180" s="299">
        <v>87286714</v>
      </c>
      <c r="AW180" s="297">
        <v>43503173</v>
      </c>
      <c r="AX180" s="297">
        <v>22523009</v>
      </c>
      <c r="AY180" s="297">
        <v>10630266</v>
      </c>
      <c r="AZ180" s="297">
        <v>10630266</v>
      </c>
      <c r="BA180" s="297">
        <v>0</v>
      </c>
      <c r="BB180" s="297">
        <v>0</v>
      </c>
      <c r="BC180" s="297">
        <v>87286714</v>
      </c>
      <c r="BD180" s="397">
        <v>504947</v>
      </c>
      <c r="BE180" s="297">
        <v>209380</v>
      </c>
      <c r="BF180" s="297">
        <v>173938</v>
      </c>
      <c r="BG180" s="297">
        <v>121629</v>
      </c>
      <c r="BH180" s="297">
        <v>0</v>
      </c>
      <c r="BI180" s="297">
        <v>0</v>
      </c>
      <c r="BJ180" s="297">
        <v>0</v>
      </c>
      <c r="BK180" s="297">
        <v>504947</v>
      </c>
      <c r="BL180" s="299">
        <v>688680</v>
      </c>
      <c r="BM180" s="297">
        <v>172170</v>
      </c>
      <c r="BN180" s="297">
        <v>172170</v>
      </c>
      <c r="BO180" s="297">
        <v>172170</v>
      </c>
      <c r="BP180" s="297">
        <v>172170</v>
      </c>
      <c r="BQ180" s="297">
        <v>0</v>
      </c>
      <c r="BR180" s="297">
        <v>0</v>
      </c>
      <c r="BS180" s="297">
        <v>688680</v>
      </c>
      <c r="BT180" s="397">
        <v>2120502</v>
      </c>
      <c r="BU180" s="297">
        <v>435779</v>
      </c>
      <c r="BV180" s="297">
        <v>435779</v>
      </c>
      <c r="BW180" s="297">
        <v>435779</v>
      </c>
      <c r="BX180" s="297">
        <v>435779</v>
      </c>
      <c r="BY180" s="297">
        <v>377385</v>
      </c>
      <c r="BZ180" s="297">
        <v>0</v>
      </c>
      <c r="CA180" s="297">
        <v>2120502</v>
      </c>
      <c r="CB180" s="299">
        <v>6685871.38418034</v>
      </c>
      <c r="CC180" s="297">
        <v>5922463</v>
      </c>
      <c r="CD180" s="297">
        <v>460077</v>
      </c>
      <c r="CE180" s="297">
        <v>303332</v>
      </c>
      <c r="CF180" s="297">
        <v>0</v>
      </c>
      <c r="CG180" s="297">
        <v>0</v>
      </c>
      <c r="CH180" s="297">
        <v>0</v>
      </c>
      <c r="CI180" s="297">
        <v>6685871.38418034</v>
      </c>
    </row>
    <row r="181" spans="1:87">
      <c r="A181" s="295">
        <v>35105</v>
      </c>
      <c r="B181" s="296" t="s">
        <v>533</v>
      </c>
      <c r="C181" s="299">
        <v>-4031735</v>
      </c>
      <c r="D181" s="297">
        <v>-1214053</v>
      </c>
      <c r="E181" s="297">
        <v>-343898</v>
      </c>
      <c r="F181" s="297">
        <v>-627461</v>
      </c>
      <c r="G181" s="297">
        <v>280341</v>
      </c>
      <c r="H181" s="297">
        <v>0</v>
      </c>
      <c r="I181" s="297">
        <v>-5936806</v>
      </c>
      <c r="J181" s="356">
        <v>30958415</v>
      </c>
      <c r="K181" s="357">
        <v>36824584</v>
      </c>
      <c r="L181" s="357">
        <v>26207477</v>
      </c>
      <c r="M181" s="357">
        <v>25071095</v>
      </c>
      <c r="N181" s="357">
        <v>38768486</v>
      </c>
      <c r="O181" s="356">
        <v>3053849</v>
      </c>
      <c r="P181" s="357">
        <v>1205715.9099999999</v>
      </c>
      <c r="Q181" s="357">
        <v>1848133.09</v>
      </c>
      <c r="R181" s="398">
        <v>6.6799999999999998E-2</v>
      </c>
      <c r="S181" s="399">
        <v>1.0013851000000001E-3</v>
      </c>
      <c r="T181" s="400">
        <v>30958415</v>
      </c>
      <c r="U181" s="400">
        <v>18049639.371257484</v>
      </c>
      <c r="V181" s="401">
        <v>1.7151819137892941</v>
      </c>
      <c r="W181" s="401">
        <v>7.7152503694909322E-2</v>
      </c>
      <c r="X181" s="397">
        <v>400922</v>
      </c>
      <c r="Y181" s="297">
        <v>182194</v>
      </c>
      <c r="Z181" s="297">
        <v>182194</v>
      </c>
      <c r="AA181" s="297">
        <v>18267</v>
      </c>
      <c r="AB181" s="297">
        <v>18267</v>
      </c>
      <c r="AC181" s="297">
        <v>0</v>
      </c>
      <c r="AD181" s="297">
        <v>0</v>
      </c>
      <c r="AE181" s="297">
        <v>400922</v>
      </c>
      <c r="AF181" s="299">
        <v>936950</v>
      </c>
      <c r="AG181" s="299">
        <v>622772</v>
      </c>
      <c r="AH181" s="299">
        <v>81217</v>
      </c>
      <c r="AI181" s="299">
        <v>81217</v>
      </c>
      <c r="AJ181" s="299">
        <v>75872</v>
      </c>
      <c r="AK181" s="299">
        <v>75872</v>
      </c>
      <c r="AL181" s="299">
        <v>0</v>
      </c>
      <c r="AM181" s="297">
        <v>936950</v>
      </c>
      <c r="AN181" s="397">
        <v>2532132</v>
      </c>
      <c r="AO181" s="297">
        <v>628254</v>
      </c>
      <c r="AP181" s="297">
        <v>628254</v>
      </c>
      <c r="AQ181" s="297">
        <v>628254</v>
      </c>
      <c r="AR181" s="297">
        <v>323684</v>
      </c>
      <c r="AS181" s="297">
        <v>323684</v>
      </c>
      <c r="AT181" s="297">
        <v>0</v>
      </c>
      <c r="AU181" s="297">
        <v>2532132</v>
      </c>
      <c r="AV181" s="299">
        <v>7523568</v>
      </c>
      <c r="AW181" s="297">
        <v>3749701</v>
      </c>
      <c r="AX181" s="297">
        <v>1941342</v>
      </c>
      <c r="AY181" s="297">
        <v>916262</v>
      </c>
      <c r="AZ181" s="297">
        <v>916262</v>
      </c>
      <c r="BA181" s="297">
        <v>0</v>
      </c>
      <c r="BB181" s="297">
        <v>0</v>
      </c>
      <c r="BC181" s="297">
        <v>7523568</v>
      </c>
      <c r="BD181" s="397">
        <v>43523</v>
      </c>
      <c r="BE181" s="297">
        <v>18047</v>
      </c>
      <c r="BF181" s="297">
        <v>14992</v>
      </c>
      <c r="BG181" s="297">
        <v>10484</v>
      </c>
      <c r="BH181" s="297">
        <v>0</v>
      </c>
      <c r="BI181" s="297">
        <v>0</v>
      </c>
      <c r="BJ181" s="297">
        <v>0</v>
      </c>
      <c r="BK181" s="297">
        <v>43523</v>
      </c>
      <c r="BL181" s="299">
        <v>59360</v>
      </c>
      <c r="BM181" s="297">
        <v>14840</v>
      </c>
      <c r="BN181" s="297">
        <v>14840</v>
      </c>
      <c r="BO181" s="297">
        <v>14840</v>
      </c>
      <c r="BP181" s="297">
        <v>14840</v>
      </c>
      <c r="BQ181" s="297">
        <v>0</v>
      </c>
      <c r="BR181" s="297">
        <v>0</v>
      </c>
      <c r="BS181" s="297">
        <v>59360</v>
      </c>
      <c r="BT181" s="397">
        <v>182774</v>
      </c>
      <c r="BU181" s="297">
        <v>37561</v>
      </c>
      <c r="BV181" s="297">
        <v>37561</v>
      </c>
      <c r="BW181" s="297">
        <v>37561</v>
      </c>
      <c r="BX181" s="297">
        <v>37561</v>
      </c>
      <c r="BY181" s="297">
        <v>32528</v>
      </c>
      <c r="BZ181" s="297">
        <v>0</v>
      </c>
      <c r="CA181" s="297">
        <v>182774</v>
      </c>
      <c r="CB181" s="299">
        <v>576280.20164181001</v>
      </c>
      <c r="CC181" s="297">
        <v>510479</v>
      </c>
      <c r="CD181" s="297">
        <v>39656</v>
      </c>
      <c r="CE181" s="297">
        <v>26145</v>
      </c>
      <c r="CF181" s="297">
        <v>0</v>
      </c>
      <c r="CG181" s="297">
        <v>0</v>
      </c>
      <c r="CH181" s="297">
        <v>0</v>
      </c>
      <c r="CI181" s="297">
        <v>576280.20164181001</v>
      </c>
    </row>
    <row r="182" spans="1:87">
      <c r="A182" s="295">
        <v>35106</v>
      </c>
      <c r="B182" s="296" t="s">
        <v>534</v>
      </c>
      <c r="C182" s="299">
        <v>-1055037</v>
      </c>
      <c r="D182" s="297">
        <v>-515242</v>
      </c>
      <c r="E182" s="297">
        <v>-202222</v>
      </c>
      <c r="F182" s="297">
        <v>-177507</v>
      </c>
      <c r="G182" s="297">
        <v>15678</v>
      </c>
      <c r="H182" s="297">
        <v>0</v>
      </c>
      <c r="I182" s="297">
        <v>-1934330</v>
      </c>
      <c r="J182" s="356">
        <v>7634841</v>
      </c>
      <c r="K182" s="357">
        <v>9081532</v>
      </c>
      <c r="L182" s="357">
        <v>6463184</v>
      </c>
      <c r="M182" s="357">
        <v>6182933</v>
      </c>
      <c r="N182" s="357">
        <v>9560929</v>
      </c>
      <c r="O182" s="356">
        <v>753128</v>
      </c>
      <c r="P182" s="357">
        <v>269168.86</v>
      </c>
      <c r="Q182" s="357">
        <v>483959.14</v>
      </c>
      <c r="R182" s="398">
        <v>6.6799999999999998E-2</v>
      </c>
      <c r="S182" s="399">
        <v>2.469576E-4</v>
      </c>
      <c r="T182" s="400">
        <v>7634841</v>
      </c>
      <c r="U182" s="400">
        <v>4029473.9520958085</v>
      </c>
      <c r="V182" s="401">
        <v>1.8947488160406074</v>
      </c>
      <c r="W182" s="401">
        <v>7.7152503694909322E-2</v>
      </c>
      <c r="X182" s="397">
        <v>162331</v>
      </c>
      <c r="Y182" s="297">
        <v>56734</v>
      </c>
      <c r="Z182" s="297">
        <v>35199</v>
      </c>
      <c r="AA182" s="297">
        <v>35199</v>
      </c>
      <c r="AB182" s="297">
        <v>35199</v>
      </c>
      <c r="AC182" s="297">
        <v>0</v>
      </c>
      <c r="AD182" s="297">
        <v>0</v>
      </c>
      <c r="AE182" s="297">
        <v>162331</v>
      </c>
      <c r="AF182" s="299">
        <v>764743</v>
      </c>
      <c r="AG182" s="299">
        <v>226134</v>
      </c>
      <c r="AH182" s="299">
        <v>226134</v>
      </c>
      <c r="AI182" s="299">
        <v>168135</v>
      </c>
      <c r="AJ182" s="299">
        <v>72170</v>
      </c>
      <c r="AK182" s="299">
        <v>72170</v>
      </c>
      <c r="AL182" s="299">
        <v>0</v>
      </c>
      <c r="AM182" s="297">
        <v>764743</v>
      </c>
      <c r="AN182" s="397">
        <v>624464</v>
      </c>
      <c r="AO182" s="297">
        <v>154938</v>
      </c>
      <c r="AP182" s="297">
        <v>154938</v>
      </c>
      <c r="AQ182" s="297">
        <v>154938</v>
      </c>
      <c r="AR182" s="297">
        <v>79826</v>
      </c>
      <c r="AS182" s="297">
        <v>79826</v>
      </c>
      <c r="AT182" s="297">
        <v>0</v>
      </c>
      <c r="AU182" s="297">
        <v>624464</v>
      </c>
      <c r="AV182" s="299">
        <v>1855432</v>
      </c>
      <c r="AW182" s="297">
        <v>924736</v>
      </c>
      <c r="AX182" s="297">
        <v>478766</v>
      </c>
      <c r="AY182" s="297">
        <v>225965</v>
      </c>
      <c r="AZ182" s="297">
        <v>225965</v>
      </c>
      <c r="BA182" s="297">
        <v>0</v>
      </c>
      <c r="BB182" s="297">
        <v>0</v>
      </c>
      <c r="BC182" s="297">
        <v>1855432</v>
      </c>
      <c r="BD182" s="397">
        <v>10733</v>
      </c>
      <c r="BE182" s="297">
        <v>4451</v>
      </c>
      <c r="BF182" s="297">
        <v>3697</v>
      </c>
      <c r="BG182" s="297">
        <v>2585</v>
      </c>
      <c r="BH182" s="297">
        <v>0</v>
      </c>
      <c r="BI182" s="297">
        <v>0</v>
      </c>
      <c r="BJ182" s="297">
        <v>0</v>
      </c>
      <c r="BK182" s="297">
        <v>10733</v>
      </c>
      <c r="BL182" s="299">
        <v>14640</v>
      </c>
      <c r="BM182" s="297">
        <v>3660</v>
      </c>
      <c r="BN182" s="297">
        <v>3660</v>
      </c>
      <c r="BO182" s="297">
        <v>3660</v>
      </c>
      <c r="BP182" s="297">
        <v>3660</v>
      </c>
      <c r="BQ182" s="297">
        <v>0</v>
      </c>
      <c r="BR182" s="297">
        <v>0</v>
      </c>
      <c r="BS182" s="297">
        <v>14640</v>
      </c>
      <c r="BT182" s="397">
        <v>45075</v>
      </c>
      <c r="BU182" s="297">
        <v>9263</v>
      </c>
      <c r="BV182" s="297">
        <v>9263</v>
      </c>
      <c r="BW182" s="297">
        <v>9263</v>
      </c>
      <c r="BX182" s="297">
        <v>9263</v>
      </c>
      <c r="BY182" s="297">
        <v>8022</v>
      </c>
      <c r="BZ182" s="297">
        <v>0</v>
      </c>
      <c r="CA182" s="297">
        <v>45075</v>
      </c>
      <c r="CB182" s="299">
        <v>142119.92521655999</v>
      </c>
      <c r="CC182" s="297">
        <v>125892</v>
      </c>
      <c r="CD182" s="297">
        <v>9780</v>
      </c>
      <c r="CE182" s="297">
        <v>6448</v>
      </c>
      <c r="CF182" s="297">
        <v>0</v>
      </c>
      <c r="CG182" s="297">
        <v>0</v>
      </c>
      <c r="CH182" s="297">
        <v>0</v>
      </c>
      <c r="CI182" s="297">
        <v>142119.92521655999</v>
      </c>
    </row>
    <row r="183" spans="1:87">
      <c r="A183" s="295">
        <v>35200</v>
      </c>
      <c r="B183" s="296" t="s">
        <v>535</v>
      </c>
      <c r="C183" s="299">
        <v>-1931329</v>
      </c>
      <c r="D183" s="297">
        <v>-1055222</v>
      </c>
      <c r="E183" s="297">
        <v>-537856</v>
      </c>
      <c r="F183" s="297">
        <v>-507888</v>
      </c>
      <c r="G183" s="297">
        <v>102001</v>
      </c>
      <c r="H183" s="297">
        <v>0</v>
      </c>
      <c r="I183" s="297">
        <v>-3930294</v>
      </c>
      <c r="J183" s="356">
        <v>13298021</v>
      </c>
      <c r="K183" s="357">
        <v>15817803</v>
      </c>
      <c r="L183" s="357">
        <v>11257281</v>
      </c>
      <c r="M183" s="357">
        <v>10769154</v>
      </c>
      <c r="N183" s="357">
        <v>16652795</v>
      </c>
      <c r="O183" s="356">
        <v>1311764</v>
      </c>
      <c r="P183" s="357">
        <v>577293.77</v>
      </c>
      <c r="Q183" s="357">
        <v>734470.23</v>
      </c>
      <c r="R183" s="398">
        <v>6.6799999999999998E-2</v>
      </c>
      <c r="S183" s="399">
        <v>4.301396E-4</v>
      </c>
      <c r="T183" s="400">
        <v>13298021</v>
      </c>
      <c r="U183" s="400">
        <v>8642122.3053892218</v>
      </c>
      <c r="V183" s="401">
        <v>1.5387448279582161</v>
      </c>
      <c r="W183" s="401">
        <v>7.7152503694909322E-2</v>
      </c>
      <c r="X183" s="397">
        <v>101591</v>
      </c>
      <c r="Y183" s="297">
        <v>101591</v>
      </c>
      <c r="Z183" s="297">
        <v>0</v>
      </c>
      <c r="AA183" s="297">
        <v>0</v>
      </c>
      <c r="AB183" s="297">
        <v>0</v>
      </c>
      <c r="AC183" s="297">
        <v>0</v>
      </c>
      <c r="AD183" s="297">
        <v>0</v>
      </c>
      <c r="AE183" s="297">
        <v>101591</v>
      </c>
      <c r="AF183" s="299">
        <v>1712009</v>
      </c>
      <c r="AG183" s="299">
        <v>490358</v>
      </c>
      <c r="AH183" s="299">
        <v>490358</v>
      </c>
      <c r="AI183" s="299">
        <v>417176</v>
      </c>
      <c r="AJ183" s="299">
        <v>263109</v>
      </c>
      <c r="AK183" s="299">
        <v>51008</v>
      </c>
      <c r="AL183" s="299">
        <v>0</v>
      </c>
      <c r="AM183" s="297">
        <v>1712009</v>
      </c>
      <c r="AN183" s="397">
        <v>1087664</v>
      </c>
      <c r="AO183" s="297">
        <v>269863</v>
      </c>
      <c r="AP183" s="297">
        <v>269863</v>
      </c>
      <c r="AQ183" s="297">
        <v>269863</v>
      </c>
      <c r="AR183" s="297">
        <v>139037</v>
      </c>
      <c r="AS183" s="297">
        <v>139037</v>
      </c>
      <c r="AT183" s="297">
        <v>0</v>
      </c>
      <c r="AU183" s="297">
        <v>1087664</v>
      </c>
      <c r="AV183" s="299">
        <v>3231708</v>
      </c>
      <c r="AW183" s="297">
        <v>1610664</v>
      </c>
      <c r="AX183" s="297">
        <v>833893</v>
      </c>
      <c r="AY183" s="297">
        <v>393576</v>
      </c>
      <c r="AZ183" s="297">
        <v>393576</v>
      </c>
      <c r="BA183" s="297">
        <v>0</v>
      </c>
      <c r="BB183" s="297">
        <v>0</v>
      </c>
      <c r="BC183" s="297">
        <v>3231708</v>
      </c>
      <c r="BD183" s="397">
        <v>18695</v>
      </c>
      <c r="BE183" s="297">
        <v>7752</v>
      </c>
      <c r="BF183" s="297">
        <v>6440</v>
      </c>
      <c r="BG183" s="297">
        <v>4503</v>
      </c>
      <c r="BH183" s="297">
        <v>0</v>
      </c>
      <c r="BI183" s="297">
        <v>0</v>
      </c>
      <c r="BJ183" s="297">
        <v>0</v>
      </c>
      <c r="BK183" s="297">
        <v>18695</v>
      </c>
      <c r="BL183" s="299">
        <v>25496</v>
      </c>
      <c r="BM183" s="297">
        <v>6374</v>
      </c>
      <c r="BN183" s="297">
        <v>6374</v>
      </c>
      <c r="BO183" s="297">
        <v>6374</v>
      </c>
      <c r="BP183" s="297">
        <v>6374</v>
      </c>
      <c r="BQ183" s="297">
        <v>0</v>
      </c>
      <c r="BR183" s="297">
        <v>0</v>
      </c>
      <c r="BS183" s="297">
        <v>25496</v>
      </c>
      <c r="BT183" s="397">
        <v>78510</v>
      </c>
      <c r="BU183" s="297">
        <v>16134</v>
      </c>
      <c r="BV183" s="297">
        <v>16134</v>
      </c>
      <c r="BW183" s="297">
        <v>16134</v>
      </c>
      <c r="BX183" s="297">
        <v>16134</v>
      </c>
      <c r="BY183" s="297">
        <v>13972</v>
      </c>
      <c r="BZ183" s="297">
        <v>0</v>
      </c>
      <c r="CA183" s="297">
        <v>78510</v>
      </c>
      <c r="CB183" s="299">
        <v>247538.07044076</v>
      </c>
      <c r="CC183" s="297">
        <v>219274</v>
      </c>
      <c r="CD183" s="297">
        <v>17034</v>
      </c>
      <c r="CE183" s="297">
        <v>11231</v>
      </c>
      <c r="CF183" s="297">
        <v>0</v>
      </c>
      <c r="CG183" s="297">
        <v>0</v>
      </c>
      <c r="CH183" s="297">
        <v>0</v>
      </c>
      <c r="CI183" s="297">
        <v>247538.07044076</v>
      </c>
    </row>
    <row r="184" spans="1:87">
      <c r="A184" s="295">
        <v>35300</v>
      </c>
      <c r="B184" s="296" t="s">
        <v>536</v>
      </c>
      <c r="C184" s="299">
        <v>-12533546</v>
      </c>
      <c r="D184" s="297">
        <v>-7404825</v>
      </c>
      <c r="E184" s="297">
        <v>-4465595</v>
      </c>
      <c r="F184" s="297">
        <v>-4114885</v>
      </c>
      <c r="G184" s="297">
        <v>-424692</v>
      </c>
      <c r="H184" s="297">
        <v>0</v>
      </c>
      <c r="I184" s="297">
        <v>-28943543</v>
      </c>
      <c r="J184" s="356">
        <v>99331650</v>
      </c>
      <c r="K184" s="357">
        <v>118153554</v>
      </c>
      <c r="L184" s="357">
        <v>84088026</v>
      </c>
      <c r="M184" s="357">
        <v>80441884</v>
      </c>
      <c r="N184" s="357">
        <v>124390663</v>
      </c>
      <c r="O184" s="356">
        <v>9798430</v>
      </c>
      <c r="P184" s="357">
        <v>3660187.16</v>
      </c>
      <c r="Q184" s="357">
        <v>6138242.8399999999</v>
      </c>
      <c r="R184" s="398">
        <v>6.6799999999999998E-2</v>
      </c>
      <c r="S184" s="399">
        <v>3.2129951000000002E-3</v>
      </c>
      <c r="T184" s="400">
        <v>99331650</v>
      </c>
      <c r="U184" s="400">
        <v>54793220.958083838</v>
      </c>
      <c r="V184" s="401">
        <v>1.8128456086928624</v>
      </c>
      <c r="W184" s="401">
        <v>7.7152503694909322E-2</v>
      </c>
      <c r="X184" s="397">
        <v>2931697</v>
      </c>
      <c r="Y184" s="297">
        <v>2553023</v>
      </c>
      <c r="Z184" s="297">
        <v>378674</v>
      </c>
      <c r="AA184" s="297">
        <v>0</v>
      </c>
      <c r="AB184" s="297">
        <v>0</v>
      </c>
      <c r="AC184" s="297">
        <v>0</v>
      </c>
      <c r="AD184" s="297">
        <v>0</v>
      </c>
      <c r="AE184" s="297">
        <v>2931697</v>
      </c>
      <c r="AF184" s="299">
        <v>14546567</v>
      </c>
      <c r="AG184" s="299">
        <v>3564159</v>
      </c>
      <c r="AH184" s="299">
        <v>3564159</v>
      </c>
      <c r="AI184" s="299">
        <v>3564159</v>
      </c>
      <c r="AJ184" s="299">
        <v>2286472</v>
      </c>
      <c r="AK184" s="299">
        <v>1567618</v>
      </c>
      <c r="AL184" s="299">
        <v>0</v>
      </c>
      <c r="AM184" s="297">
        <v>14546567</v>
      </c>
      <c r="AN184" s="397">
        <v>8124474</v>
      </c>
      <c r="AO184" s="297">
        <v>2015786</v>
      </c>
      <c r="AP184" s="297">
        <v>2015786</v>
      </c>
      <c r="AQ184" s="297">
        <v>2015786</v>
      </c>
      <c r="AR184" s="297">
        <v>1038558</v>
      </c>
      <c r="AS184" s="297">
        <v>1038558</v>
      </c>
      <c r="AT184" s="297">
        <v>0</v>
      </c>
      <c r="AU184" s="297">
        <v>8124474</v>
      </c>
      <c r="AV184" s="299">
        <v>24139750</v>
      </c>
      <c r="AW184" s="297">
        <v>12031106</v>
      </c>
      <c r="AX184" s="297">
        <v>6228895</v>
      </c>
      <c r="AY184" s="297">
        <v>2939874</v>
      </c>
      <c r="AZ184" s="297">
        <v>2939874</v>
      </c>
      <c r="BA184" s="297">
        <v>0</v>
      </c>
      <c r="BB184" s="297">
        <v>0</v>
      </c>
      <c r="BC184" s="297">
        <v>24139750</v>
      </c>
      <c r="BD184" s="397">
        <v>139646</v>
      </c>
      <c r="BE184" s="297">
        <v>57905</v>
      </c>
      <c r="BF184" s="297">
        <v>48104</v>
      </c>
      <c r="BG184" s="297">
        <v>33637</v>
      </c>
      <c r="BH184" s="297">
        <v>0</v>
      </c>
      <c r="BI184" s="297">
        <v>0</v>
      </c>
      <c r="BJ184" s="297">
        <v>0</v>
      </c>
      <c r="BK184" s="297">
        <v>139646</v>
      </c>
      <c r="BL184" s="299">
        <v>190460</v>
      </c>
      <c r="BM184" s="297">
        <v>47615</v>
      </c>
      <c r="BN184" s="297">
        <v>47615</v>
      </c>
      <c r="BO184" s="297">
        <v>47615</v>
      </c>
      <c r="BP184" s="297">
        <v>47615</v>
      </c>
      <c r="BQ184" s="297">
        <v>0</v>
      </c>
      <c r="BR184" s="297">
        <v>0</v>
      </c>
      <c r="BS184" s="297">
        <v>190460</v>
      </c>
      <c r="BT184" s="397">
        <v>586440</v>
      </c>
      <c r="BU184" s="297">
        <v>120518</v>
      </c>
      <c r="BV184" s="297">
        <v>120518</v>
      </c>
      <c r="BW184" s="297">
        <v>120518</v>
      </c>
      <c r="BX184" s="297">
        <v>120518</v>
      </c>
      <c r="BY184" s="297">
        <v>104369</v>
      </c>
      <c r="BZ184" s="297">
        <v>0</v>
      </c>
      <c r="CA184" s="297">
        <v>586440</v>
      </c>
      <c r="CB184" s="299">
        <v>1849024.3804328102</v>
      </c>
      <c r="CC184" s="297">
        <v>1637899</v>
      </c>
      <c r="CD184" s="297">
        <v>127237</v>
      </c>
      <c r="CE184" s="297">
        <v>83888</v>
      </c>
      <c r="CF184" s="297">
        <v>0</v>
      </c>
      <c r="CG184" s="297">
        <v>0</v>
      </c>
      <c r="CH184" s="297">
        <v>0</v>
      </c>
      <c r="CI184" s="297">
        <v>1849024.3804328102</v>
      </c>
    </row>
    <row r="185" spans="1:87">
      <c r="A185" s="295">
        <v>35305</v>
      </c>
      <c r="B185" s="296" t="s">
        <v>537</v>
      </c>
      <c r="C185" s="299">
        <v>-4433255</v>
      </c>
      <c r="D185" s="297">
        <v>-1234998</v>
      </c>
      <c r="E185" s="297">
        <v>-187793</v>
      </c>
      <c r="F185" s="297">
        <v>-487949</v>
      </c>
      <c r="G185" s="297">
        <v>858756</v>
      </c>
      <c r="H185" s="297">
        <v>0</v>
      </c>
      <c r="I185" s="297">
        <v>-5485239</v>
      </c>
      <c r="J185" s="356">
        <v>39684162</v>
      </c>
      <c r="K185" s="357">
        <v>47203733</v>
      </c>
      <c r="L185" s="357">
        <v>33594154</v>
      </c>
      <c r="M185" s="357">
        <v>32137478</v>
      </c>
      <c r="N185" s="357">
        <v>49695532</v>
      </c>
      <c r="O185" s="356">
        <v>3914588</v>
      </c>
      <c r="P185" s="357">
        <v>1573838.11</v>
      </c>
      <c r="Q185" s="357">
        <v>2340749.8899999997</v>
      </c>
      <c r="R185" s="398">
        <v>6.6799999999999998E-2</v>
      </c>
      <c r="S185" s="399">
        <v>1.2836293E-3</v>
      </c>
      <c r="T185" s="400">
        <v>39684162</v>
      </c>
      <c r="U185" s="400">
        <v>23560450.748502996</v>
      </c>
      <c r="V185" s="401">
        <v>1.6843549566861105</v>
      </c>
      <c r="W185" s="401">
        <v>7.7152503694909322E-2</v>
      </c>
      <c r="X185" s="397">
        <v>2567389</v>
      </c>
      <c r="Y185" s="297">
        <v>680480</v>
      </c>
      <c r="Z185" s="297">
        <v>680480</v>
      </c>
      <c r="AA185" s="297">
        <v>402143</v>
      </c>
      <c r="AB185" s="297">
        <v>402143</v>
      </c>
      <c r="AC185" s="297">
        <v>402143</v>
      </c>
      <c r="AD185" s="297">
        <v>0</v>
      </c>
      <c r="AE185" s="297">
        <v>2567389</v>
      </c>
      <c r="AF185" s="299">
        <v>1129620</v>
      </c>
      <c r="AG185" s="299">
        <v>510397</v>
      </c>
      <c r="AH185" s="299">
        <v>229802</v>
      </c>
      <c r="AI185" s="299">
        <v>229802</v>
      </c>
      <c r="AJ185" s="299">
        <v>159619</v>
      </c>
      <c r="AK185" s="299">
        <v>0</v>
      </c>
      <c r="AL185" s="299">
        <v>0</v>
      </c>
      <c r="AM185" s="297">
        <v>1129620</v>
      </c>
      <c r="AN185" s="397">
        <v>3245823</v>
      </c>
      <c r="AO185" s="297">
        <v>805330</v>
      </c>
      <c r="AP185" s="297">
        <v>805330</v>
      </c>
      <c r="AQ185" s="297">
        <v>805330</v>
      </c>
      <c r="AR185" s="297">
        <v>414916</v>
      </c>
      <c r="AS185" s="297">
        <v>414916</v>
      </c>
      <c r="AT185" s="297">
        <v>0</v>
      </c>
      <c r="AU185" s="297">
        <v>3245823</v>
      </c>
      <c r="AV185" s="299">
        <v>9644114</v>
      </c>
      <c r="AW185" s="297">
        <v>4806568</v>
      </c>
      <c r="AX185" s="297">
        <v>2488517</v>
      </c>
      <c r="AY185" s="297">
        <v>1174514</v>
      </c>
      <c r="AZ185" s="297">
        <v>1174514</v>
      </c>
      <c r="BA185" s="297">
        <v>0</v>
      </c>
      <c r="BB185" s="297">
        <v>0</v>
      </c>
      <c r="BC185" s="297">
        <v>9644114</v>
      </c>
      <c r="BD185" s="397">
        <v>55790</v>
      </c>
      <c r="BE185" s="297">
        <v>23134</v>
      </c>
      <c r="BF185" s="297">
        <v>19218</v>
      </c>
      <c r="BG185" s="297">
        <v>13438</v>
      </c>
      <c r="BH185" s="297">
        <v>0</v>
      </c>
      <c r="BI185" s="297">
        <v>0</v>
      </c>
      <c r="BJ185" s="297">
        <v>0</v>
      </c>
      <c r="BK185" s="297">
        <v>55790</v>
      </c>
      <c r="BL185" s="299">
        <v>76092</v>
      </c>
      <c r="BM185" s="297">
        <v>19023</v>
      </c>
      <c r="BN185" s="297">
        <v>19023</v>
      </c>
      <c r="BO185" s="297">
        <v>19023</v>
      </c>
      <c r="BP185" s="297">
        <v>19023</v>
      </c>
      <c r="BQ185" s="297">
        <v>0</v>
      </c>
      <c r="BR185" s="297">
        <v>0</v>
      </c>
      <c r="BS185" s="297">
        <v>76092</v>
      </c>
      <c r="BT185" s="397">
        <v>234290</v>
      </c>
      <c r="BU185" s="297">
        <v>48148</v>
      </c>
      <c r="BV185" s="297">
        <v>48148</v>
      </c>
      <c r="BW185" s="297">
        <v>48148</v>
      </c>
      <c r="BX185" s="297">
        <v>48148</v>
      </c>
      <c r="BY185" s="297">
        <v>41696</v>
      </c>
      <c r="BZ185" s="297">
        <v>0</v>
      </c>
      <c r="CA185" s="297">
        <v>234290</v>
      </c>
      <c r="CB185" s="299">
        <v>738706.96881482995</v>
      </c>
      <c r="CC185" s="297">
        <v>654360</v>
      </c>
      <c r="CD185" s="297">
        <v>50833</v>
      </c>
      <c r="CE185" s="297">
        <v>33514</v>
      </c>
      <c r="CF185" s="297">
        <v>0</v>
      </c>
      <c r="CG185" s="297">
        <v>0</v>
      </c>
      <c r="CH185" s="297">
        <v>0</v>
      </c>
      <c r="CI185" s="297">
        <v>738706.96881482995</v>
      </c>
    </row>
    <row r="186" spans="1:87">
      <c r="A186" s="295">
        <v>35400</v>
      </c>
      <c r="B186" s="296" t="s">
        <v>538</v>
      </c>
      <c r="C186" s="299">
        <v>-10111615</v>
      </c>
      <c r="D186" s="297">
        <v>-4509263</v>
      </c>
      <c r="E186" s="297">
        <v>-1418830</v>
      </c>
      <c r="F186" s="297">
        <v>-1750554</v>
      </c>
      <c r="G186" s="297">
        <v>373549</v>
      </c>
      <c r="H186" s="297">
        <v>0</v>
      </c>
      <c r="I186" s="297">
        <v>-17416713</v>
      </c>
      <c r="J186" s="356">
        <v>78447719</v>
      </c>
      <c r="K186" s="357">
        <v>93312421</v>
      </c>
      <c r="L186" s="357">
        <v>66408982</v>
      </c>
      <c r="M186" s="357">
        <v>63529421</v>
      </c>
      <c r="N186" s="357">
        <v>98238212</v>
      </c>
      <c r="O186" s="356">
        <v>7738364</v>
      </c>
      <c r="P186" s="357">
        <v>3023642.25</v>
      </c>
      <c r="Q186" s="357">
        <v>4714721.75</v>
      </c>
      <c r="R186" s="398">
        <v>6.6799999999999998E-2</v>
      </c>
      <c r="S186" s="399">
        <v>2.5374806000000001E-3</v>
      </c>
      <c r="T186" s="400">
        <v>78447719</v>
      </c>
      <c r="U186" s="400">
        <v>45264105.538922153</v>
      </c>
      <c r="V186" s="401">
        <v>1.7331109952574582</v>
      </c>
      <c r="W186" s="401">
        <v>7.7152503694909322E-2</v>
      </c>
      <c r="X186" s="397">
        <v>1055400</v>
      </c>
      <c r="Y186" s="297">
        <v>387816</v>
      </c>
      <c r="Z186" s="297">
        <v>222528</v>
      </c>
      <c r="AA186" s="297">
        <v>222528</v>
      </c>
      <c r="AB186" s="297">
        <v>222528</v>
      </c>
      <c r="AC186" s="297">
        <v>0</v>
      </c>
      <c r="AD186" s="297">
        <v>0</v>
      </c>
      <c r="AE186" s="297">
        <v>1055400</v>
      </c>
      <c r="AF186" s="299">
        <v>4786698</v>
      </c>
      <c r="AG186" s="299">
        <v>1399544</v>
      </c>
      <c r="AH186" s="299">
        <v>1399544</v>
      </c>
      <c r="AI186" s="299">
        <v>929444</v>
      </c>
      <c r="AJ186" s="299">
        <v>529083</v>
      </c>
      <c r="AK186" s="299">
        <v>529083</v>
      </c>
      <c r="AL186" s="299">
        <v>0</v>
      </c>
      <c r="AM186" s="297">
        <v>4786698</v>
      </c>
      <c r="AN186" s="397">
        <v>6416348</v>
      </c>
      <c r="AO186" s="297">
        <v>1591978</v>
      </c>
      <c r="AP186" s="297">
        <v>1591978</v>
      </c>
      <c r="AQ186" s="297">
        <v>1591978</v>
      </c>
      <c r="AR186" s="297">
        <v>820207</v>
      </c>
      <c r="AS186" s="297">
        <v>820207</v>
      </c>
      <c r="AT186" s="297">
        <v>0</v>
      </c>
      <c r="AU186" s="297">
        <v>6416348</v>
      </c>
      <c r="AV186" s="299">
        <v>19064501</v>
      </c>
      <c r="AW186" s="297">
        <v>9501632</v>
      </c>
      <c r="AX186" s="297">
        <v>4919304</v>
      </c>
      <c r="AY186" s="297">
        <v>2321782</v>
      </c>
      <c r="AZ186" s="297">
        <v>2321782</v>
      </c>
      <c r="BA186" s="297">
        <v>0</v>
      </c>
      <c r="BB186" s="297">
        <v>0</v>
      </c>
      <c r="BC186" s="297">
        <v>19064501</v>
      </c>
      <c r="BD186" s="397">
        <v>110286</v>
      </c>
      <c r="BE186" s="297">
        <v>45731</v>
      </c>
      <c r="BF186" s="297">
        <v>37990</v>
      </c>
      <c r="BG186" s="297">
        <v>26565</v>
      </c>
      <c r="BH186" s="297">
        <v>0</v>
      </c>
      <c r="BI186" s="297">
        <v>0</v>
      </c>
      <c r="BJ186" s="297">
        <v>0</v>
      </c>
      <c r="BK186" s="297">
        <v>110286</v>
      </c>
      <c r="BL186" s="299">
        <v>150416</v>
      </c>
      <c r="BM186" s="297">
        <v>37604</v>
      </c>
      <c r="BN186" s="297">
        <v>37604</v>
      </c>
      <c r="BO186" s="297">
        <v>37604</v>
      </c>
      <c r="BP186" s="297">
        <v>37604</v>
      </c>
      <c r="BQ186" s="297">
        <v>0</v>
      </c>
      <c r="BR186" s="297">
        <v>0</v>
      </c>
      <c r="BS186" s="297">
        <v>150416</v>
      </c>
      <c r="BT186" s="397">
        <v>463144</v>
      </c>
      <c r="BU186" s="297">
        <v>95180</v>
      </c>
      <c r="BV186" s="297">
        <v>95180</v>
      </c>
      <c r="BW186" s="297">
        <v>95180</v>
      </c>
      <c r="BX186" s="297">
        <v>95180</v>
      </c>
      <c r="BY186" s="297">
        <v>82426</v>
      </c>
      <c r="BZ186" s="297">
        <v>0</v>
      </c>
      <c r="CA186" s="297">
        <v>463144</v>
      </c>
      <c r="CB186" s="299">
        <v>1460277.2018778601</v>
      </c>
      <c r="CC186" s="297">
        <v>1293539</v>
      </c>
      <c r="CD186" s="297">
        <v>100486</v>
      </c>
      <c r="CE186" s="297">
        <v>66251</v>
      </c>
      <c r="CF186" s="297">
        <v>0</v>
      </c>
      <c r="CG186" s="297">
        <v>0</v>
      </c>
      <c r="CH186" s="297">
        <v>0</v>
      </c>
      <c r="CI186" s="297">
        <v>1460277.2018778601</v>
      </c>
    </row>
    <row r="187" spans="1:87">
      <c r="A187" s="295">
        <v>35401</v>
      </c>
      <c r="B187" s="296" t="s">
        <v>539</v>
      </c>
      <c r="C187" s="299">
        <v>-70920</v>
      </c>
      <c r="D187" s="297">
        <v>-62702</v>
      </c>
      <c r="E187" s="297">
        <v>7055</v>
      </c>
      <c r="F187" s="297">
        <v>3023</v>
      </c>
      <c r="G187" s="297">
        <v>45702</v>
      </c>
      <c r="H187" s="297">
        <v>0</v>
      </c>
      <c r="I187" s="297">
        <v>-77842</v>
      </c>
      <c r="J187" s="356">
        <v>944085</v>
      </c>
      <c r="K187" s="357">
        <v>1122975</v>
      </c>
      <c r="L187" s="357">
        <v>799204</v>
      </c>
      <c r="M187" s="357">
        <v>764550</v>
      </c>
      <c r="N187" s="357">
        <v>1182255</v>
      </c>
      <c r="O187" s="356">
        <v>93128</v>
      </c>
      <c r="P187" s="357">
        <v>41815.9</v>
      </c>
      <c r="Q187" s="357">
        <v>51312.1</v>
      </c>
      <c r="R187" s="398">
        <v>6.6799999999999998E-2</v>
      </c>
      <c r="S187" s="399">
        <v>3.0537499999999997E-5</v>
      </c>
      <c r="T187" s="400">
        <v>944085</v>
      </c>
      <c r="U187" s="400">
        <v>625986.52694610786</v>
      </c>
      <c r="V187" s="401">
        <v>1.5081554623958828</v>
      </c>
      <c r="W187" s="401">
        <v>7.7152503694909322E-2</v>
      </c>
      <c r="X187" s="397">
        <v>235388</v>
      </c>
      <c r="Y187" s="297">
        <v>96032</v>
      </c>
      <c r="Z187" s="297">
        <v>34839</v>
      </c>
      <c r="AA187" s="297">
        <v>34839</v>
      </c>
      <c r="AB187" s="297">
        <v>34839</v>
      </c>
      <c r="AC187" s="297">
        <v>34839</v>
      </c>
      <c r="AD187" s="297">
        <v>0</v>
      </c>
      <c r="AE187" s="297">
        <v>235388</v>
      </c>
      <c r="AF187" s="299">
        <v>148532</v>
      </c>
      <c r="AG187" s="299">
        <v>57439</v>
      </c>
      <c r="AH187" s="299">
        <v>57439</v>
      </c>
      <c r="AI187" s="299">
        <v>19216</v>
      </c>
      <c r="AJ187" s="299">
        <v>14438</v>
      </c>
      <c r="AK187" s="299">
        <v>0</v>
      </c>
      <c r="AL187" s="299">
        <v>0</v>
      </c>
      <c r="AM187" s="297">
        <v>148532</v>
      </c>
      <c r="AN187" s="397">
        <v>77218</v>
      </c>
      <c r="AO187" s="297">
        <v>19159</v>
      </c>
      <c r="AP187" s="297">
        <v>19159</v>
      </c>
      <c r="AQ187" s="297">
        <v>19159</v>
      </c>
      <c r="AR187" s="297">
        <v>9871</v>
      </c>
      <c r="AS187" s="297">
        <v>9871</v>
      </c>
      <c r="AT187" s="297">
        <v>0</v>
      </c>
      <c r="AU187" s="297">
        <v>77218</v>
      </c>
      <c r="AV187" s="299">
        <v>229433</v>
      </c>
      <c r="AW187" s="297">
        <v>114348</v>
      </c>
      <c r="AX187" s="297">
        <v>59202</v>
      </c>
      <c r="AY187" s="297">
        <v>27942</v>
      </c>
      <c r="AZ187" s="297">
        <v>27942</v>
      </c>
      <c r="BA187" s="297">
        <v>0</v>
      </c>
      <c r="BB187" s="297">
        <v>0</v>
      </c>
      <c r="BC187" s="297">
        <v>229433</v>
      </c>
      <c r="BD187" s="397">
        <v>1327</v>
      </c>
      <c r="BE187" s="297">
        <v>550</v>
      </c>
      <c r="BF187" s="297">
        <v>457</v>
      </c>
      <c r="BG187" s="297">
        <v>320</v>
      </c>
      <c r="BH187" s="297">
        <v>0</v>
      </c>
      <c r="BI187" s="297">
        <v>0</v>
      </c>
      <c r="BJ187" s="297">
        <v>0</v>
      </c>
      <c r="BK187" s="297">
        <v>1327</v>
      </c>
      <c r="BL187" s="299">
        <v>1812</v>
      </c>
      <c r="BM187" s="297">
        <v>453</v>
      </c>
      <c r="BN187" s="297">
        <v>453</v>
      </c>
      <c r="BO187" s="297">
        <v>453</v>
      </c>
      <c r="BP187" s="297">
        <v>453</v>
      </c>
      <c r="BQ187" s="297">
        <v>0</v>
      </c>
      <c r="BR187" s="297">
        <v>0</v>
      </c>
      <c r="BS187" s="297">
        <v>1812</v>
      </c>
      <c r="BT187" s="397">
        <v>5574</v>
      </c>
      <c r="BU187" s="297">
        <v>1145</v>
      </c>
      <c r="BV187" s="297">
        <v>1145</v>
      </c>
      <c r="BW187" s="297">
        <v>1145</v>
      </c>
      <c r="BX187" s="297">
        <v>1145</v>
      </c>
      <c r="BY187" s="297">
        <v>992</v>
      </c>
      <c r="BZ187" s="297">
        <v>0</v>
      </c>
      <c r="CA187" s="297">
        <v>5574</v>
      </c>
      <c r="CB187" s="299">
        <v>17573.815166249999</v>
      </c>
      <c r="CC187" s="297">
        <v>15567</v>
      </c>
      <c r="CD187" s="297">
        <v>1209</v>
      </c>
      <c r="CE187" s="297">
        <v>797</v>
      </c>
      <c r="CF187" s="297">
        <v>0</v>
      </c>
      <c r="CG187" s="297">
        <v>0</v>
      </c>
      <c r="CH187" s="297">
        <v>0</v>
      </c>
      <c r="CI187" s="297">
        <v>17573.815166249999</v>
      </c>
    </row>
    <row r="188" spans="1:87">
      <c r="A188" s="295">
        <v>35405</v>
      </c>
      <c r="B188" s="296" t="s">
        <v>540</v>
      </c>
      <c r="C188" s="299">
        <v>-3752348</v>
      </c>
      <c r="D188" s="297">
        <v>-1536837</v>
      </c>
      <c r="E188" s="297">
        <v>-655975</v>
      </c>
      <c r="F188" s="297">
        <v>-613811</v>
      </c>
      <c r="G188" s="297">
        <v>358307</v>
      </c>
      <c r="H188" s="297">
        <v>0</v>
      </c>
      <c r="I188" s="297">
        <v>-6200664</v>
      </c>
      <c r="J188" s="356">
        <v>25099273</v>
      </c>
      <c r="K188" s="357">
        <v>29855220</v>
      </c>
      <c r="L188" s="357">
        <v>21247490</v>
      </c>
      <c r="M188" s="357">
        <v>20326178</v>
      </c>
      <c r="N188" s="357">
        <v>31431222</v>
      </c>
      <c r="O188" s="356">
        <v>2475882</v>
      </c>
      <c r="P188" s="357">
        <v>958742.56</v>
      </c>
      <c r="Q188" s="357">
        <v>1517139.44</v>
      </c>
      <c r="R188" s="398">
        <v>6.6799999999999998E-2</v>
      </c>
      <c r="S188" s="399">
        <v>8.1186449999999999E-4</v>
      </c>
      <c r="T188" s="400">
        <v>25099273</v>
      </c>
      <c r="U188" s="400">
        <v>14352433.532934133</v>
      </c>
      <c r="V188" s="401">
        <v>1.7487816921364165</v>
      </c>
      <c r="W188" s="401">
        <v>7.7152503694909322E-2</v>
      </c>
      <c r="X188" s="397">
        <v>347555</v>
      </c>
      <c r="Y188" s="297">
        <v>69511</v>
      </c>
      <c r="Z188" s="297">
        <v>69511</v>
      </c>
      <c r="AA188" s="297">
        <v>69511</v>
      </c>
      <c r="AB188" s="297">
        <v>69511</v>
      </c>
      <c r="AC188" s="297">
        <v>69511</v>
      </c>
      <c r="AD188" s="297">
        <v>0</v>
      </c>
      <c r="AE188" s="297">
        <v>347555</v>
      </c>
      <c r="AF188" s="299">
        <v>2169584</v>
      </c>
      <c r="AG188" s="299">
        <v>910359</v>
      </c>
      <c r="AH188" s="299">
        <v>540199</v>
      </c>
      <c r="AI188" s="299">
        <v>497710</v>
      </c>
      <c r="AJ188" s="299">
        <v>221316</v>
      </c>
      <c r="AK188" s="299">
        <v>0</v>
      </c>
      <c r="AL188" s="299">
        <v>0</v>
      </c>
      <c r="AM188" s="297">
        <v>2169584</v>
      </c>
      <c r="AN188" s="397">
        <v>2052904</v>
      </c>
      <c r="AO188" s="297">
        <v>509352</v>
      </c>
      <c r="AP188" s="297">
        <v>509352</v>
      </c>
      <c r="AQ188" s="297">
        <v>509352</v>
      </c>
      <c r="AR188" s="297">
        <v>262424</v>
      </c>
      <c r="AS188" s="297">
        <v>262424</v>
      </c>
      <c r="AT188" s="297">
        <v>0</v>
      </c>
      <c r="AU188" s="297">
        <v>2052904</v>
      </c>
      <c r="AV188" s="299">
        <v>6099669</v>
      </c>
      <c r="AW188" s="297">
        <v>3040038</v>
      </c>
      <c r="AX188" s="297">
        <v>1573927</v>
      </c>
      <c r="AY188" s="297">
        <v>742852</v>
      </c>
      <c r="AZ188" s="297">
        <v>742852</v>
      </c>
      <c r="BA188" s="297">
        <v>0</v>
      </c>
      <c r="BB188" s="297">
        <v>0</v>
      </c>
      <c r="BC188" s="297">
        <v>6099669</v>
      </c>
      <c r="BD188" s="397">
        <v>35287</v>
      </c>
      <c r="BE188" s="297">
        <v>14632</v>
      </c>
      <c r="BF188" s="297">
        <v>12155</v>
      </c>
      <c r="BG188" s="297">
        <v>8500</v>
      </c>
      <c r="BH188" s="297">
        <v>0</v>
      </c>
      <c r="BI188" s="297">
        <v>0</v>
      </c>
      <c r="BJ188" s="297">
        <v>0</v>
      </c>
      <c r="BK188" s="297">
        <v>35287</v>
      </c>
      <c r="BL188" s="299">
        <v>48124</v>
      </c>
      <c r="BM188" s="297">
        <v>12031</v>
      </c>
      <c r="BN188" s="297">
        <v>12031</v>
      </c>
      <c r="BO188" s="297">
        <v>12031</v>
      </c>
      <c r="BP188" s="297">
        <v>12031</v>
      </c>
      <c r="BQ188" s="297">
        <v>0</v>
      </c>
      <c r="BR188" s="297">
        <v>0</v>
      </c>
      <c r="BS188" s="297">
        <v>48124</v>
      </c>
      <c r="BT188" s="397">
        <v>148182</v>
      </c>
      <c r="BU188" s="297">
        <v>30453</v>
      </c>
      <c r="BV188" s="297">
        <v>30453</v>
      </c>
      <c r="BW188" s="297">
        <v>30453</v>
      </c>
      <c r="BX188" s="297">
        <v>30453</v>
      </c>
      <c r="BY188" s="297">
        <v>26372</v>
      </c>
      <c r="BZ188" s="297">
        <v>0</v>
      </c>
      <c r="CA188" s="297">
        <v>148182</v>
      </c>
      <c r="CB188" s="299">
        <v>467214.29923994996</v>
      </c>
      <c r="CC188" s="297">
        <v>413867</v>
      </c>
      <c r="CD188" s="297">
        <v>32151</v>
      </c>
      <c r="CE188" s="297">
        <v>21197</v>
      </c>
      <c r="CF188" s="297">
        <v>0</v>
      </c>
      <c r="CG188" s="297">
        <v>0</v>
      </c>
      <c r="CH188" s="297">
        <v>0</v>
      </c>
      <c r="CI188" s="297">
        <v>467214.29923994996</v>
      </c>
    </row>
    <row r="189" spans="1:87">
      <c r="A189" s="295">
        <v>35500</v>
      </c>
      <c r="B189" s="296" t="s">
        <v>541</v>
      </c>
      <c r="C189" s="299">
        <v>-15288596</v>
      </c>
      <c r="D189" s="297">
        <v>-7207302</v>
      </c>
      <c r="E189" s="297">
        <v>-2876082</v>
      </c>
      <c r="F189" s="297">
        <v>-2995535</v>
      </c>
      <c r="G189" s="297">
        <v>406839</v>
      </c>
      <c r="H189" s="297">
        <v>0</v>
      </c>
      <c r="I189" s="297">
        <v>-27960676</v>
      </c>
      <c r="J189" s="356">
        <v>104876074</v>
      </c>
      <c r="K189" s="357">
        <v>124748566</v>
      </c>
      <c r="L189" s="357">
        <v>88781592</v>
      </c>
      <c r="M189" s="357">
        <v>84931932</v>
      </c>
      <c r="N189" s="357">
        <v>131333814</v>
      </c>
      <c r="O189" s="356">
        <v>10345352</v>
      </c>
      <c r="P189" s="357">
        <v>4125542.52</v>
      </c>
      <c r="Q189" s="357">
        <v>6219809.4800000004</v>
      </c>
      <c r="R189" s="398">
        <v>6.6799999999999998E-2</v>
      </c>
      <c r="S189" s="399">
        <v>3.3923358000000001E-3</v>
      </c>
      <c r="T189" s="400">
        <v>104876074</v>
      </c>
      <c r="U189" s="400">
        <v>61759618.56287425</v>
      </c>
      <c r="V189" s="401">
        <v>1.6981334477192591</v>
      </c>
      <c r="W189" s="401">
        <v>7.7152503694909322E-2</v>
      </c>
      <c r="X189" s="397">
        <v>0</v>
      </c>
      <c r="Y189" s="297">
        <v>0</v>
      </c>
      <c r="Z189" s="297">
        <v>0</v>
      </c>
      <c r="AA189" s="297">
        <v>0</v>
      </c>
      <c r="AB189" s="297">
        <v>0</v>
      </c>
      <c r="AC189" s="297">
        <v>0</v>
      </c>
      <c r="AD189" s="297">
        <v>0</v>
      </c>
      <c r="AE189" s="297">
        <v>0</v>
      </c>
      <c r="AF189" s="299">
        <v>9664763</v>
      </c>
      <c r="AG189" s="299">
        <v>3123036</v>
      </c>
      <c r="AH189" s="299">
        <v>2752450</v>
      </c>
      <c r="AI189" s="299">
        <v>1924330</v>
      </c>
      <c r="AJ189" s="299">
        <v>1065065</v>
      </c>
      <c r="AK189" s="299">
        <v>799882</v>
      </c>
      <c r="AL189" s="299">
        <v>0</v>
      </c>
      <c r="AM189" s="297">
        <v>9664763</v>
      </c>
      <c r="AN189" s="397">
        <v>8577960</v>
      </c>
      <c r="AO189" s="297">
        <v>2128302</v>
      </c>
      <c r="AP189" s="297">
        <v>2128302</v>
      </c>
      <c r="AQ189" s="297">
        <v>2128302</v>
      </c>
      <c r="AR189" s="297">
        <v>1096527</v>
      </c>
      <c r="AS189" s="297">
        <v>1096527</v>
      </c>
      <c r="AT189" s="297">
        <v>0</v>
      </c>
      <c r="AU189" s="297">
        <v>8577960</v>
      </c>
      <c r="AV189" s="299">
        <v>25487165</v>
      </c>
      <c r="AW189" s="297">
        <v>12702650</v>
      </c>
      <c r="AX189" s="297">
        <v>6576575</v>
      </c>
      <c r="AY189" s="297">
        <v>3103970</v>
      </c>
      <c r="AZ189" s="297">
        <v>3103970</v>
      </c>
      <c r="BA189" s="297">
        <v>0</v>
      </c>
      <c r="BB189" s="297">
        <v>0</v>
      </c>
      <c r="BC189" s="297">
        <v>25487165</v>
      </c>
      <c r="BD189" s="397">
        <v>147442</v>
      </c>
      <c r="BE189" s="297">
        <v>61138</v>
      </c>
      <c r="BF189" s="297">
        <v>50789</v>
      </c>
      <c r="BG189" s="297">
        <v>35515</v>
      </c>
      <c r="BH189" s="297">
        <v>0</v>
      </c>
      <c r="BI189" s="297">
        <v>0</v>
      </c>
      <c r="BJ189" s="297">
        <v>0</v>
      </c>
      <c r="BK189" s="297">
        <v>147442</v>
      </c>
      <c r="BL189" s="299">
        <v>201088</v>
      </c>
      <c r="BM189" s="297">
        <v>50272</v>
      </c>
      <c r="BN189" s="297">
        <v>50272</v>
      </c>
      <c r="BO189" s="297">
        <v>50272</v>
      </c>
      <c r="BP189" s="297">
        <v>50272</v>
      </c>
      <c r="BQ189" s="297">
        <v>0</v>
      </c>
      <c r="BR189" s="297">
        <v>0</v>
      </c>
      <c r="BS189" s="297">
        <v>201088</v>
      </c>
      <c r="BT189" s="397">
        <v>619173</v>
      </c>
      <c r="BU189" s="297">
        <v>127245</v>
      </c>
      <c r="BV189" s="297">
        <v>127245</v>
      </c>
      <c r="BW189" s="297">
        <v>127245</v>
      </c>
      <c r="BX189" s="297">
        <v>127245</v>
      </c>
      <c r="BY189" s="297">
        <v>110194</v>
      </c>
      <c r="BZ189" s="297">
        <v>0</v>
      </c>
      <c r="CA189" s="297">
        <v>619173</v>
      </c>
      <c r="CB189" s="299">
        <v>1952231.92242498</v>
      </c>
      <c r="CC189" s="297">
        <v>1729322</v>
      </c>
      <c r="CD189" s="297">
        <v>134339</v>
      </c>
      <c r="CE189" s="297">
        <v>88571</v>
      </c>
      <c r="CF189" s="297">
        <v>0</v>
      </c>
      <c r="CG189" s="297">
        <v>0</v>
      </c>
      <c r="CH189" s="297">
        <v>0</v>
      </c>
      <c r="CI189" s="297">
        <v>1952231.92242498</v>
      </c>
    </row>
    <row r="190" spans="1:87">
      <c r="A190" s="295">
        <v>35600</v>
      </c>
      <c r="B190" s="296" t="s">
        <v>542</v>
      </c>
      <c r="C190" s="299">
        <v>-5267636</v>
      </c>
      <c r="D190" s="297">
        <v>-2643379</v>
      </c>
      <c r="E190" s="297">
        <v>-1045060</v>
      </c>
      <c r="F190" s="297">
        <v>-1148117</v>
      </c>
      <c r="G190" s="297">
        <v>328389</v>
      </c>
      <c r="H190" s="297">
        <v>0</v>
      </c>
      <c r="I190" s="297">
        <v>-9775803</v>
      </c>
      <c r="J190" s="356">
        <v>44903471</v>
      </c>
      <c r="K190" s="357">
        <v>53412026</v>
      </c>
      <c r="L190" s="357">
        <v>38012499</v>
      </c>
      <c r="M190" s="357">
        <v>36364238</v>
      </c>
      <c r="N190" s="357">
        <v>56231549</v>
      </c>
      <c r="O190" s="356">
        <v>4429439</v>
      </c>
      <c r="P190" s="357">
        <v>1814857.68</v>
      </c>
      <c r="Q190" s="357">
        <v>2614581.3200000003</v>
      </c>
      <c r="R190" s="398">
        <v>6.6799999999999998E-2</v>
      </c>
      <c r="S190" s="399">
        <v>1.4524538000000001E-3</v>
      </c>
      <c r="T190" s="400">
        <v>44903471</v>
      </c>
      <c r="U190" s="400">
        <v>27168528.143712573</v>
      </c>
      <c r="V190" s="401">
        <v>1.6527752538700446</v>
      </c>
      <c r="W190" s="401">
        <v>7.7152503694909322E-2</v>
      </c>
      <c r="X190" s="397">
        <v>677140</v>
      </c>
      <c r="Y190" s="297">
        <v>677140</v>
      </c>
      <c r="Z190" s="297">
        <v>0</v>
      </c>
      <c r="AA190" s="297">
        <v>0</v>
      </c>
      <c r="AB190" s="297">
        <v>0</v>
      </c>
      <c r="AC190" s="297">
        <v>0</v>
      </c>
      <c r="AD190" s="297">
        <v>0</v>
      </c>
      <c r="AE190" s="297">
        <v>677140</v>
      </c>
      <c r="AF190" s="299">
        <v>2619412</v>
      </c>
      <c r="AG190" s="299">
        <v>736001</v>
      </c>
      <c r="AH190" s="299">
        <v>736001</v>
      </c>
      <c r="AI190" s="299">
        <v>637560</v>
      </c>
      <c r="AJ190" s="299">
        <v>321572</v>
      </c>
      <c r="AK190" s="299">
        <v>188278</v>
      </c>
      <c r="AL190" s="299">
        <v>0</v>
      </c>
      <c r="AM190" s="297">
        <v>2619412</v>
      </c>
      <c r="AN190" s="397">
        <v>3672717</v>
      </c>
      <c r="AO190" s="297">
        <v>911248</v>
      </c>
      <c r="AP190" s="297">
        <v>911248</v>
      </c>
      <c r="AQ190" s="297">
        <v>911248</v>
      </c>
      <c r="AR190" s="297">
        <v>469486</v>
      </c>
      <c r="AS190" s="297">
        <v>469486</v>
      </c>
      <c r="AT190" s="297">
        <v>0</v>
      </c>
      <c r="AU190" s="297">
        <v>3672717</v>
      </c>
      <c r="AV190" s="299">
        <v>10912519</v>
      </c>
      <c r="AW190" s="297">
        <v>5438734</v>
      </c>
      <c r="AX190" s="297">
        <v>2815810</v>
      </c>
      <c r="AY190" s="297">
        <v>1328988</v>
      </c>
      <c r="AZ190" s="297">
        <v>1328988</v>
      </c>
      <c r="BA190" s="297">
        <v>0</v>
      </c>
      <c r="BB190" s="297">
        <v>0</v>
      </c>
      <c r="BC190" s="297">
        <v>10912519</v>
      </c>
      <c r="BD190" s="397">
        <v>63128</v>
      </c>
      <c r="BE190" s="297">
        <v>26176</v>
      </c>
      <c r="BF190" s="297">
        <v>21746</v>
      </c>
      <c r="BG190" s="297">
        <v>15206</v>
      </c>
      <c r="BH190" s="297">
        <v>0</v>
      </c>
      <c r="BI190" s="297">
        <v>0</v>
      </c>
      <c r="BJ190" s="297">
        <v>0</v>
      </c>
      <c r="BK190" s="297">
        <v>63128</v>
      </c>
      <c r="BL190" s="299">
        <v>86100</v>
      </c>
      <c r="BM190" s="297">
        <v>21525</v>
      </c>
      <c r="BN190" s="297">
        <v>21525</v>
      </c>
      <c r="BO190" s="297">
        <v>21525</v>
      </c>
      <c r="BP190" s="297">
        <v>21525</v>
      </c>
      <c r="BQ190" s="297">
        <v>0</v>
      </c>
      <c r="BR190" s="297">
        <v>0</v>
      </c>
      <c r="BS190" s="297">
        <v>86100</v>
      </c>
      <c r="BT190" s="397">
        <v>265104</v>
      </c>
      <c r="BU190" s="297">
        <v>54481</v>
      </c>
      <c r="BV190" s="297">
        <v>54481</v>
      </c>
      <c r="BW190" s="297">
        <v>54481</v>
      </c>
      <c r="BX190" s="297">
        <v>54481</v>
      </c>
      <c r="BY190" s="297">
        <v>47180</v>
      </c>
      <c r="BZ190" s="297">
        <v>0</v>
      </c>
      <c r="CA190" s="297">
        <v>265104</v>
      </c>
      <c r="CB190" s="299">
        <v>835862.6154307801</v>
      </c>
      <c r="CC190" s="297">
        <v>740422</v>
      </c>
      <c r="CD190" s="297">
        <v>57518</v>
      </c>
      <c r="CE190" s="297">
        <v>37922</v>
      </c>
      <c r="CF190" s="297">
        <v>0</v>
      </c>
      <c r="CG190" s="297">
        <v>0</v>
      </c>
      <c r="CH190" s="297">
        <v>0</v>
      </c>
      <c r="CI190" s="297">
        <v>835862.6154307801</v>
      </c>
    </row>
    <row r="191" spans="1:87">
      <c r="A191" s="295">
        <v>35700</v>
      </c>
      <c r="B191" s="296" t="s">
        <v>543</v>
      </c>
      <c r="C191" s="299">
        <v>-3103066</v>
      </c>
      <c r="D191" s="297">
        <v>-1670731</v>
      </c>
      <c r="E191" s="297">
        <v>-532303</v>
      </c>
      <c r="F191" s="297">
        <v>-637539</v>
      </c>
      <c r="G191" s="297">
        <v>122944</v>
      </c>
      <c r="H191" s="297">
        <v>0</v>
      </c>
      <c r="I191" s="297">
        <v>-5820695</v>
      </c>
      <c r="J191" s="356">
        <v>24017867</v>
      </c>
      <c r="K191" s="357">
        <v>28568904</v>
      </c>
      <c r="L191" s="357">
        <v>20332039</v>
      </c>
      <c r="M191" s="357">
        <v>19450422</v>
      </c>
      <c r="N191" s="357">
        <v>30077004</v>
      </c>
      <c r="O191" s="356">
        <v>2369209</v>
      </c>
      <c r="P191" s="357">
        <v>999911.14</v>
      </c>
      <c r="Q191" s="357">
        <v>1369297.8599999999</v>
      </c>
      <c r="R191" s="398">
        <v>6.6799999999999998E-2</v>
      </c>
      <c r="S191" s="399">
        <v>7.7688520000000001E-4</v>
      </c>
      <c r="T191" s="400">
        <v>24017867</v>
      </c>
      <c r="U191" s="400">
        <v>14968729.640718564</v>
      </c>
      <c r="V191" s="401">
        <v>1.6045360946773728</v>
      </c>
      <c r="W191" s="401">
        <v>7.7152503694909322E-2</v>
      </c>
      <c r="X191" s="397">
        <v>333509</v>
      </c>
      <c r="Y191" s="297">
        <v>333509</v>
      </c>
      <c r="Z191" s="297">
        <v>0</v>
      </c>
      <c r="AA191" s="297">
        <v>0</v>
      </c>
      <c r="AB191" s="297">
        <v>0</v>
      </c>
      <c r="AC191" s="297">
        <v>0</v>
      </c>
      <c r="AD191" s="297">
        <v>0</v>
      </c>
      <c r="AE191" s="297">
        <v>333509</v>
      </c>
      <c r="AF191" s="299">
        <v>1964222</v>
      </c>
      <c r="AG191" s="299">
        <v>650517</v>
      </c>
      <c r="AH191" s="299">
        <v>650517</v>
      </c>
      <c r="AI191" s="299">
        <v>314340</v>
      </c>
      <c r="AJ191" s="299">
        <v>195438</v>
      </c>
      <c r="AK191" s="299">
        <v>153410</v>
      </c>
      <c r="AL191" s="299">
        <v>0</v>
      </c>
      <c r="AM191" s="297">
        <v>1964222</v>
      </c>
      <c r="AN191" s="397">
        <v>1964455</v>
      </c>
      <c r="AO191" s="297">
        <v>487406</v>
      </c>
      <c r="AP191" s="297">
        <v>487406</v>
      </c>
      <c r="AQ191" s="297">
        <v>487406</v>
      </c>
      <c r="AR191" s="297">
        <v>251118</v>
      </c>
      <c r="AS191" s="297">
        <v>251118</v>
      </c>
      <c r="AT191" s="297">
        <v>0</v>
      </c>
      <c r="AU191" s="297">
        <v>1964455</v>
      </c>
      <c r="AV191" s="299">
        <v>5836864</v>
      </c>
      <c r="AW191" s="297">
        <v>2909058</v>
      </c>
      <c r="AX191" s="297">
        <v>1506114</v>
      </c>
      <c r="AY191" s="297">
        <v>710846</v>
      </c>
      <c r="AZ191" s="297">
        <v>710846</v>
      </c>
      <c r="BA191" s="297">
        <v>0</v>
      </c>
      <c r="BB191" s="297">
        <v>0</v>
      </c>
      <c r="BC191" s="297">
        <v>5836864</v>
      </c>
      <c r="BD191" s="397">
        <v>33765</v>
      </c>
      <c r="BE191" s="297">
        <v>14001</v>
      </c>
      <c r="BF191" s="297">
        <v>11631</v>
      </c>
      <c r="BG191" s="297">
        <v>8133</v>
      </c>
      <c r="BH191" s="297">
        <v>0</v>
      </c>
      <c r="BI191" s="297">
        <v>0</v>
      </c>
      <c r="BJ191" s="297">
        <v>0</v>
      </c>
      <c r="BK191" s="297">
        <v>33765</v>
      </c>
      <c r="BL191" s="299">
        <v>46052</v>
      </c>
      <c r="BM191" s="297">
        <v>11513</v>
      </c>
      <c r="BN191" s="297">
        <v>11513</v>
      </c>
      <c r="BO191" s="297">
        <v>11513</v>
      </c>
      <c r="BP191" s="297">
        <v>11513</v>
      </c>
      <c r="BQ191" s="297">
        <v>0</v>
      </c>
      <c r="BR191" s="297">
        <v>0</v>
      </c>
      <c r="BS191" s="297">
        <v>46052</v>
      </c>
      <c r="BT191" s="397">
        <v>141798</v>
      </c>
      <c r="BU191" s="297">
        <v>29141</v>
      </c>
      <c r="BV191" s="297">
        <v>29141</v>
      </c>
      <c r="BW191" s="297">
        <v>29141</v>
      </c>
      <c r="BX191" s="297">
        <v>29141</v>
      </c>
      <c r="BY191" s="297">
        <v>25236</v>
      </c>
      <c r="BZ191" s="297">
        <v>0</v>
      </c>
      <c r="CA191" s="297">
        <v>141798</v>
      </c>
      <c r="CB191" s="299">
        <v>447084.30324012</v>
      </c>
      <c r="CC191" s="297">
        <v>396035</v>
      </c>
      <c r="CD191" s="297">
        <v>30765</v>
      </c>
      <c r="CE191" s="297">
        <v>20284</v>
      </c>
      <c r="CF191" s="297">
        <v>0</v>
      </c>
      <c r="CG191" s="297">
        <v>0</v>
      </c>
      <c r="CH191" s="297">
        <v>0</v>
      </c>
      <c r="CI191" s="297">
        <v>447084.30324012</v>
      </c>
    </row>
    <row r="192" spans="1:87">
      <c r="A192" s="295">
        <v>35800</v>
      </c>
      <c r="B192" s="296" t="s">
        <v>544</v>
      </c>
      <c r="C192" s="299">
        <v>-4804271</v>
      </c>
      <c r="D192" s="297">
        <v>-2650376</v>
      </c>
      <c r="E192" s="297">
        <v>-997911</v>
      </c>
      <c r="F192" s="297">
        <v>-1012983</v>
      </c>
      <c r="G192" s="297">
        <v>-148111</v>
      </c>
      <c r="H192" s="297">
        <v>0</v>
      </c>
      <c r="I192" s="297">
        <v>-9613652</v>
      </c>
      <c r="J192" s="356">
        <v>30892067</v>
      </c>
      <c r="K192" s="357">
        <v>36745664</v>
      </c>
      <c r="L192" s="357">
        <v>26151311</v>
      </c>
      <c r="M192" s="357">
        <v>25017364</v>
      </c>
      <c r="N192" s="357">
        <v>38685400</v>
      </c>
      <c r="O192" s="356">
        <v>3047304</v>
      </c>
      <c r="P192" s="357">
        <v>1345743.52</v>
      </c>
      <c r="Q192" s="357">
        <v>1701560.48</v>
      </c>
      <c r="R192" s="398">
        <v>6.6799999999999998E-2</v>
      </c>
      <c r="S192" s="399">
        <v>9.9923900000000007E-4</v>
      </c>
      <c r="T192" s="400">
        <v>30892067</v>
      </c>
      <c r="U192" s="400">
        <v>20145861.077844311</v>
      </c>
      <c r="V192" s="401">
        <v>1.5334200350450138</v>
      </c>
      <c r="W192" s="401">
        <v>7.7152503694909322E-2</v>
      </c>
      <c r="X192" s="397">
        <v>354203</v>
      </c>
      <c r="Y192" s="297">
        <v>176567</v>
      </c>
      <c r="Z192" s="297">
        <v>59212</v>
      </c>
      <c r="AA192" s="297">
        <v>59212</v>
      </c>
      <c r="AB192" s="297">
        <v>59212</v>
      </c>
      <c r="AC192" s="297">
        <v>0</v>
      </c>
      <c r="AD192" s="297">
        <v>0</v>
      </c>
      <c r="AE192" s="297">
        <v>354203</v>
      </c>
      <c r="AF192" s="299">
        <v>4578651</v>
      </c>
      <c r="AG192" s="299">
        <v>1397377</v>
      </c>
      <c r="AH192" s="299">
        <v>1397377</v>
      </c>
      <c r="AI192" s="299">
        <v>776777</v>
      </c>
      <c r="AJ192" s="299">
        <v>503560</v>
      </c>
      <c r="AK192" s="299">
        <v>503560</v>
      </c>
      <c r="AL192" s="299">
        <v>0</v>
      </c>
      <c r="AM192" s="297">
        <v>4578651</v>
      </c>
      <c r="AN192" s="397">
        <v>2526705</v>
      </c>
      <c r="AO192" s="297">
        <v>626908</v>
      </c>
      <c r="AP192" s="297">
        <v>626908</v>
      </c>
      <c r="AQ192" s="297">
        <v>626908</v>
      </c>
      <c r="AR192" s="297">
        <v>322991</v>
      </c>
      <c r="AS192" s="297">
        <v>322991</v>
      </c>
      <c r="AT192" s="297">
        <v>0</v>
      </c>
      <c r="AU192" s="297">
        <v>2526705</v>
      </c>
      <c r="AV192" s="299">
        <v>7507444</v>
      </c>
      <c r="AW192" s="297">
        <v>3741665</v>
      </c>
      <c r="AX192" s="297">
        <v>1937182</v>
      </c>
      <c r="AY192" s="297">
        <v>914299</v>
      </c>
      <c r="AZ192" s="297">
        <v>914299</v>
      </c>
      <c r="BA192" s="297">
        <v>0</v>
      </c>
      <c r="BB192" s="297">
        <v>0</v>
      </c>
      <c r="BC192" s="297">
        <v>7507444</v>
      </c>
      <c r="BD192" s="397">
        <v>43430</v>
      </c>
      <c r="BE192" s="297">
        <v>18009</v>
      </c>
      <c r="BF192" s="297">
        <v>14960</v>
      </c>
      <c r="BG192" s="297">
        <v>10461</v>
      </c>
      <c r="BH192" s="297">
        <v>0</v>
      </c>
      <c r="BI192" s="297">
        <v>0</v>
      </c>
      <c r="BJ192" s="297">
        <v>0</v>
      </c>
      <c r="BK192" s="297">
        <v>43430</v>
      </c>
      <c r="BL192" s="299">
        <v>59232</v>
      </c>
      <c r="BM192" s="297">
        <v>14808</v>
      </c>
      <c r="BN192" s="297">
        <v>14808</v>
      </c>
      <c r="BO192" s="297">
        <v>14808</v>
      </c>
      <c r="BP192" s="297">
        <v>14808</v>
      </c>
      <c r="BQ192" s="297">
        <v>0</v>
      </c>
      <c r="BR192" s="297">
        <v>0</v>
      </c>
      <c r="BS192" s="297">
        <v>59232</v>
      </c>
      <c r="BT192" s="397">
        <v>182382</v>
      </c>
      <c r="BU192" s="297">
        <v>37481</v>
      </c>
      <c r="BV192" s="297">
        <v>37481</v>
      </c>
      <c r="BW192" s="297">
        <v>37481</v>
      </c>
      <c r="BX192" s="297">
        <v>37481</v>
      </c>
      <c r="BY192" s="297">
        <v>32459</v>
      </c>
      <c r="BZ192" s="297">
        <v>0</v>
      </c>
      <c r="CA192" s="297">
        <v>182382</v>
      </c>
      <c r="CB192" s="299">
        <v>575045.15736090008</v>
      </c>
      <c r="CC192" s="297">
        <v>509385</v>
      </c>
      <c r="CD192" s="297">
        <v>39571</v>
      </c>
      <c r="CE192" s="297">
        <v>26089</v>
      </c>
      <c r="CF192" s="297">
        <v>0</v>
      </c>
      <c r="CG192" s="297">
        <v>0</v>
      </c>
      <c r="CH192" s="297">
        <v>0</v>
      </c>
      <c r="CI192" s="297">
        <v>575045.15736090008</v>
      </c>
    </row>
    <row r="193" spans="1:87">
      <c r="A193" s="295">
        <v>35805</v>
      </c>
      <c r="B193" s="296" t="s">
        <v>545</v>
      </c>
      <c r="C193" s="299">
        <v>-520227</v>
      </c>
      <c r="D193" s="297">
        <v>-80367</v>
      </c>
      <c r="E193" s="297">
        <v>-17357</v>
      </c>
      <c r="F193" s="297">
        <v>-166027</v>
      </c>
      <c r="G193" s="297">
        <v>53315</v>
      </c>
      <c r="H193" s="297">
        <v>0</v>
      </c>
      <c r="I193" s="297">
        <v>-730663</v>
      </c>
      <c r="J193" s="356">
        <v>6639557</v>
      </c>
      <c r="K193" s="357">
        <v>7897656</v>
      </c>
      <c r="L193" s="357">
        <v>5620637</v>
      </c>
      <c r="M193" s="357">
        <v>5376921</v>
      </c>
      <c r="N193" s="357">
        <v>8314559</v>
      </c>
      <c r="O193" s="356">
        <v>654950</v>
      </c>
      <c r="P193" s="357">
        <v>301743.28000000003</v>
      </c>
      <c r="Q193" s="357">
        <v>353206.72</v>
      </c>
      <c r="R193" s="398">
        <v>6.6799999999999998E-2</v>
      </c>
      <c r="S193" s="399">
        <v>2.1476399999999999E-4</v>
      </c>
      <c r="T193" s="400">
        <v>6639557</v>
      </c>
      <c r="U193" s="400">
        <v>4517114.970059881</v>
      </c>
      <c r="V193" s="401">
        <v>1.4698667277693804</v>
      </c>
      <c r="W193" s="401">
        <v>7.7152503694909322E-2</v>
      </c>
      <c r="X193" s="397">
        <v>625953</v>
      </c>
      <c r="Y193" s="297">
        <v>293769</v>
      </c>
      <c r="Z193" s="297">
        <v>245475</v>
      </c>
      <c r="AA193" s="297">
        <v>86709</v>
      </c>
      <c r="AB193" s="297">
        <v>0</v>
      </c>
      <c r="AC193" s="297">
        <v>0</v>
      </c>
      <c r="AD193" s="297">
        <v>0</v>
      </c>
      <c r="AE193" s="297">
        <v>625953</v>
      </c>
      <c r="AF193" s="299">
        <v>198329</v>
      </c>
      <c r="AG193" s="299">
        <v>43812</v>
      </c>
      <c r="AH193" s="299">
        <v>43812</v>
      </c>
      <c r="AI193" s="299">
        <v>43812</v>
      </c>
      <c r="AJ193" s="299">
        <v>43812</v>
      </c>
      <c r="AK193" s="299">
        <v>23081</v>
      </c>
      <c r="AL193" s="299">
        <v>0</v>
      </c>
      <c r="AM193" s="297">
        <v>198329</v>
      </c>
      <c r="AN193" s="397">
        <v>543059</v>
      </c>
      <c r="AO193" s="297">
        <v>134740</v>
      </c>
      <c r="AP193" s="297">
        <v>134740</v>
      </c>
      <c r="AQ193" s="297">
        <v>134740</v>
      </c>
      <c r="AR193" s="297">
        <v>69420</v>
      </c>
      <c r="AS193" s="297">
        <v>69420</v>
      </c>
      <c r="AT193" s="297">
        <v>0</v>
      </c>
      <c r="AU193" s="297">
        <v>543059</v>
      </c>
      <c r="AV193" s="299">
        <v>1613557</v>
      </c>
      <c r="AW193" s="297">
        <v>804187</v>
      </c>
      <c r="AX193" s="297">
        <v>416354</v>
      </c>
      <c r="AY193" s="297">
        <v>196508</v>
      </c>
      <c r="AZ193" s="297">
        <v>196508</v>
      </c>
      <c r="BA193" s="297">
        <v>0</v>
      </c>
      <c r="BB193" s="297">
        <v>0</v>
      </c>
      <c r="BC193" s="297">
        <v>1613557</v>
      </c>
      <c r="BD193" s="397">
        <v>9334</v>
      </c>
      <c r="BE193" s="297">
        <v>3871</v>
      </c>
      <c r="BF193" s="297">
        <v>3215</v>
      </c>
      <c r="BG193" s="297">
        <v>2248</v>
      </c>
      <c r="BH193" s="297">
        <v>0</v>
      </c>
      <c r="BI193" s="297">
        <v>0</v>
      </c>
      <c r="BJ193" s="297">
        <v>0</v>
      </c>
      <c r="BK193" s="297">
        <v>9334</v>
      </c>
      <c r="BL193" s="299">
        <v>12732</v>
      </c>
      <c r="BM193" s="297">
        <v>3183</v>
      </c>
      <c r="BN193" s="297">
        <v>3183</v>
      </c>
      <c r="BO193" s="297">
        <v>3183</v>
      </c>
      <c r="BP193" s="297">
        <v>3183</v>
      </c>
      <c r="BQ193" s="297">
        <v>0</v>
      </c>
      <c r="BR193" s="297">
        <v>0</v>
      </c>
      <c r="BS193" s="297">
        <v>12732</v>
      </c>
      <c r="BT193" s="397">
        <v>39199</v>
      </c>
      <c r="BU193" s="297">
        <v>8056</v>
      </c>
      <c r="BV193" s="297">
        <v>8056</v>
      </c>
      <c r="BW193" s="297">
        <v>8056</v>
      </c>
      <c r="BX193" s="297">
        <v>8056</v>
      </c>
      <c r="BY193" s="297">
        <v>6976</v>
      </c>
      <c r="BZ193" s="297">
        <v>0</v>
      </c>
      <c r="CA193" s="297">
        <v>39199</v>
      </c>
      <c r="CB193" s="299">
        <v>123593.05248839999</v>
      </c>
      <c r="CC193" s="297">
        <v>109481</v>
      </c>
      <c r="CD193" s="297">
        <v>8505</v>
      </c>
      <c r="CE193" s="297">
        <v>5607</v>
      </c>
      <c r="CF193" s="297">
        <v>0</v>
      </c>
      <c r="CG193" s="297">
        <v>0</v>
      </c>
      <c r="CH193" s="297">
        <v>0</v>
      </c>
      <c r="CI193" s="297">
        <v>123593.05248839999</v>
      </c>
    </row>
    <row r="194" spans="1:87">
      <c r="A194" s="295">
        <v>35900</v>
      </c>
      <c r="B194" s="296" t="s">
        <v>546</v>
      </c>
      <c r="C194" s="299">
        <v>-8881017</v>
      </c>
      <c r="D194" s="297">
        <v>-4507239</v>
      </c>
      <c r="E194" s="297">
        <v>-2101311</v>
      </c>
      <c r="F194" s="297">
        <v>-2016804</v>
      </c>
      <c r="G194" s="297">
        <v>85017</v>
      </c>
      <c r="H194" s="297">
        <v>0</v>
      </c>
      <c r="I194" s="297">
        <v>-17421354</v>
      </c>
      <c r="J194" s="356">
        <v>60670538</v>
      </c>
      <c r="K194" s="357">
        <v>72166723</v>
      </c>
      <c r="L194" s="357">
        <v>51359922</v>
      </c>
      <c r="M194" s="357">
        <v>49132904</v>
      </c>
      <c r="N194" s="357">
        <v>75976272</v>
      </c>
      <c r="O194" s="356">
        <v>5984759</v>
      </c>
      <c r="P194" s="357">
        <v>2446616.58</v>
      </c>
      <c r="Q194" s="357">
        <v>3538142.42</v>
      </c>
      <c r="R194" s="398">
        <v>6.6799999999999998E-2</v>
      </c>
      <c r="S194" s="399">
        <v>1.9624575000000001E-3</v>
      </c>
      <c r="T194" s="400">
        <v>60670538</v>
      </c>
      <c r="U194" s="400">
        <v>36625996.70658683</v>
      </c>
      <c r="V194" s="401">
        <v>1.656488381354793</v>
      </c>
      <c r="W194" s="401">
        <v>7.7152503694909322E-2</v>
      </c>
      <c r="X194" s="397">
        <v>86847</v>
      </c>
      <c r="Y194" s="297">
        <v>86847</v>
      </c>
      <c r="Z194" s="297">
        <v>0</v>
      </c>
      <c r="AA194" s="297">
        <v>0</v>
      </c>
      <c r="AB194" s="297">
        <v>0</v>
      </c>
      <c r="AC194" s="297">
        <v>0</v>
      </c>
      <c r="AD194" s="297">
        <v>0</v>
      </c>
      <c r="AE194" s="297">
        <v>86847</v>
      </c>
      <c r="AF194" s="299">
        <v>6924063</v>
      </c>
      <c r="AG194" s="299">
        <v>1930119</v>
      </c>
      <c r="AH194" s="299">
        <v>1930119</v>
      </c>
      <c r="AI194" s="299">
        <v>1550725</v>
      </c>
      <c r="AJ194" s="299">
        <v>900032</v>
      </c>
      <c r="AK194" s="299">
        <v>613068</v>
      </c>
      <c r="AL194" s="299">
        <v>0</v>
      </c>
      <c r="AM194" s="297">
        <v>6924063</v>
      </c>
      <c r="AN194" s="397">
        <v>4962328</v>
      </c>
      <c r="AO194" s="297">
        <v>1231217</v>
      </c>
      <c r="AP194" s="297">
        <v>1231217</v>
      </c>
      <c r="AQ194" s="297">
        <v>1231217</v>
      </c>
      <c r="AR194" s="297">
        <v>634338</v>
      </c>
      <c r="AS194" s="297">
        <v>634338</v>
      </c>
      <c r="AT194" s="297">
        <v>0</v>
      </c>
      <c r="AU194" s="297">
        <v>4962328</v>
      </c>
      <c r="AV194" s="299">
        <v>14744259</v>
      </c>
      <c r="AW194" s="297">
        <v>7348450</v>
      </c>
      <c r="AX194" s="297">
        <v>3804532</v>
      </c>
      <c r="AY194" s="297">
        <v>1795639</v>
      </c>
      <c r="AZ194" s="297">
        <v>1795639</v>
      </c>
      <c r="BA194" s="297">
        <v>0</v>
      </c>
      <c r="BB194" s="297">
        <v>0</v>
      </c>
      <c r="BC194" s="297">
        <v>14744259</v>
      </c>
      <c r="BD194" s="397">
        <v>85294</v>
      </c>
      <c r="BE194" s="297">
        <v>35368</v>
      </c>
      <c r="BF194" s="297">
        <v>29381</v>
      </c>
      <c r="BG194" s="297">
        <v>20545</v>
      </c>
      <c r="BH194" s="297">
        <v>0</v>
      </c>
      <c r="BI194" s="297">
        <v>0</v>
      </c>
      <c r="BJ194" s="297">
        <v>0</v>
      </c>
      <c r="BK194" s="297">
        <v>85294</v>
      </c>
      <c r="BL194" s="299">
        <v>116328</v>
      </c>
      <c r="BM194" s="297">
        <v>29082</v>
      </c>
      <c r="BN194" s="297">
        <v>29082</v>
      </c>
      <c r="BO194" s="297">
        <v>29082</v>
      </c>
      <c r="BP194" s="297">
        <v>29082</v>
      </c>
      <c r="BQ194" s="297">
        <v>0</v>
      </c>
      <c r="BR194" s="297">
        <v>0</v>
      </c>
      <c r="BS194" s="297">
        <v>116328</v>
      </c>
      <c r="BT194" s="397">
        <v>358190</v>
      </c>
      <c r="BU194" s="297">
        <v>73611</v>
      </c>
      <c r="BV194" s="297">
        <v>73611</v>
      </c>
      <c r="BW194" s="297">
        <v>73611</v>
      </c>
      <c r="BX194" s="297">
        <v>73611</v>
      </c>
      <c r="BY194" s="297">
        <v>63747</v>
      </c>
      <c r="BZ194" s="297">
        <v>0</v>
      </c>
      <c r="CA194" s="297">
        <v>358190</v>
      </c>
      <c r="CB194" s="299">
        <v>1129361.1257182499</v>
      </c>
      <c r="CC194" s="297">
        <v>1000408</v>
      </c>
      <c r="CD194" s="297">
        <v>77715</v>
      </c>
      <c r="CE194" s="297">
        <v>51238</v>
      </c>
      <c r="CF194" s="297">
        <v>0</v>
      </c>
      <c r="CG194" s="297">
        <v>0</v>
      </c>
      <c r="CH194" s="297">
        <v>0</v>
      </c>
      <c r="CI194" s="297">
        <v>1129361.1257182499</v>
      </c>
    </row>
    <row r="195" spans="1:87">
      <c r="A195" s="295">
        <v>35905</v>
      </c>
      <c r="B195" s="296" t="s">
        <v>547</v>
      </c>
      <c r="C195" s="299">
        <v>-1234061</v>
      </c>
      <c r="D195" s="297">
        <v>-723406</v>
      </c>
      <c r="E195" s="297">
        <v>-340530</v>
      </c>
      <c r="F195" s="297">
        <v>-248535</v>
      </c>
      <c r="G195" s="297">
        <v>124324</v>
      </c>
      <c r="H195" s="297">
        <v>0</v>
      </c>
      <c r="I195" s="297">
        <v>-2422208</v>
      </c>
      <c r="J195" s="356">
        <v>6909360</v>
      </c>
      <c r="K195" s="357">
        <v>8218583</v>
      </c>
      <c r="L195" s="357">
        <v>5849036</v>
      </c>
      <c r="M195" s="357">
        <v>5595416</v>
      </c>
      <c r="N195" s="357">
        <v>8652427</v>
      </c>
      <c r="O195" s="356">
        <v>681564</v>
      </c>
      <c r="P195" s="357">
        <v>355861.32</v>
      </c>
      <c r="Q195" s="357">
        <v>325702.68</v>
      </c>
      <c r="R195" s="398">
        <v>6.6799999999999998E-2</v>
      </c>
      <c r="S195" s="399">
        <v>2.2349110000000001E-4</v>
      </c>
      <c r="T195" s="400">
        <v>6909360</v>
      </c>
      <c r="U195" s="400">
        <v>5327265.2694610776</v>
      </c>
      <c r="V195" s="401">
        <v>1.2969806552732397</v>
      </c>
      <c r="W195" s="401">
        <v>7.7152503694909322E-2</v>
      </c>
      <c r="X195" s="397">
        <v>224120</v>
      </c>
      <c r="Y195" s="297">
        <v>44824</v>
      </c>
      <c r="Z195" s="297">
        <v>44824</v>
      </c>
      <c r="AA195" s="297">
        <v>44824</v>
      </c>
      <c r="AB195" s="297">
        <v>44824</v>
      </c>
      <c r="AC195" s="297">
        <v>44824</v>
      </c>
      <c r="AD195" s="297">
        <v>0</v>
      </c>
      <c r="AE195" s="297">
        <v>224120</v>
      </c>
      <c r="AF195" s="299">
        <v>1440971</v>
      </c>
      <c r="AG195" s="299">
        <v>477404</v>
      </c>
      <c r="AH195" s="299">
        <v>474739</v>
      </c>
      <c r="AI195" s="299">
        <v>322651</v>
      </c>
      <c r="AJ195" s="299">
        <v>166177</v>
      </c>
      <c r="AK195" s="299">
        <v>0</v>
      </c>
      <c r="AL195" s="299">
        <v>0</v>
      </c>
      <c r="AM195" s="297">
        <v>1440971</v>
      </c>
      <c r="AN195" s="397">
        <v>565126</v>
      </c>
      <c r="AO195" s="297">
        <v>140215</v>
      </c>
      <c r="AP195" s="297">
        <v>140215</v>
      </c>
      <c r="AQ195" s="297">
        <v>140215</v>
      </c>
      <c r="AR195" s="297">
        <v>72241</v>
      </c>
      <c r="AS195" s="297">
        <v>72241</v>
      </c>
      <c r="AT195" s="297">
        <v>0</v>
      </c>
      <c r="AU195" s="297">
        <v>565126</v>
      </c>
      <c r="AV195" s="299">
        <v>1679125</v>
      </c>
      <c r="AW195" s="297">
        <v>836866</v>
      </c>
      <c r="AX195" s="297">
        <v>433273</v>
      </c>
      <c r="AY195" s="297">
        <v>204493</v>
      </c>
      <c r="AZ195" s="297">
        <v>204493</v>
      </c>
      <c r="BA195" s="297">
        <v>0</v>
      </c>
      <c r="BB195" s="297">
        <v>0</v>
      </c>
      <c r="BC195" s="297">
        <v>1679125</v>
      </c>
      <c r="BD195" s="397">
        <v>9714</v>
      </c>
      <c r="BE195" s="297">
        <v>4028</v>
      </c>
      <c r="BF195" s="297">
        <v>3346</v>
      </c>
      <c r="BG195" s="297">
        <v>2340</v>
      </c>
      <c r="BH195" s="297">
        <v>0</v>
      </c>
      <c r="BI195" s="297">
        <v>0</v>
      </c>
      <c r="BJ195" s="297">
        <v>0</v>
      </c>
      <c r="BK195" s="297">
        <v>9714</v>
      </c>
      <c r="BL195" s="299">
        <v>13248</v>
      </c>
      <c r="BM195" s="297">
        <v>3312</v>
      </c>
      <c r="BN195" s="297">
        <v>3312</v>
      </c>
      <c r="BO195" s="297">
        <v>3312</v>
      </c>
      <c r="BP195" s="297">
        <v>3312</v>
      </c>
      <c r="BQ195" s="297">
        <v>0</v>
      </c>
      <c r="BR195" s="297">
        <v>0</v>
      </c>
      <c r="BS195" s="297">
        <v>13248</v>
      </c>
      <c r="BT195" s="397">
        <v>40792</v>
      </c>
      <c r="BU195" s="297">
        <v>8383</v>
      </c>
      <c r="BV195" s="297">
        <v>8383</v>
      </c>
      <c r="BW195" s="297">
        <v>8383</v>
      </c>
      <c r="BX195" s="297">
        <v>8383</v>
      </c>
      <c r="BY195" s="297">
        <v>7260</v>
      </c>
      <c r="BZ195" s="297">
        <v>0</v>
      </c>
      <c r="CA195" s="297">
        <v>40792</v>
      </c>
      <c r="CB195" s="299">
        <v>128615.35105041001</v>
      </c>
      <c r="CC195" s="297">
        <v>113930</v>
      </c>
      <c r="CD195" s="297">
        <v>8850</v>
      </c>
      <c r="CE195" s="297">
        <v>5835</v>
      </c>
      <c r="CF195" s="297">
        <v>0</v>
      </c>
      <c r="CG195" s="297">
        <v>0</v>
      </c>
      <c r="CH195" s="297">
        <v>0</v>
      </c>
      <c r="CI195" s="297">
        <v>128615.35105041001</v>
      </c>
    </row>
    <row r="196" spans="1:87">
      <c r="A196" s="295">
        <v>36000</v>
      </c>
      <c r="B196" s="296" t="s">
        <v>548</v>
      </c>
      <c r="C196" s="299">
        <v>-185134464</v>
      </c>
      <c r="D196" s="297">
        <v>-78989186</v>
      </c>
      <c r="E196" s="297">
        <v>-18981789</v>
      </c>
      <c r="F196" s="297">
        <v>-26541934</v>
      </c>
      <c r="G196" s="297">
        <v>20224855</v>
      </c>
      <c r="H196" s="297">
        <v>0</v>
      </c>
      <c r="I196" s="297">
        <v>-289422518</v>
      </c>
      <c r="J196" s="356">
        <v>1678545090</v>
      </c>
      <c r="K196" s="357">
        <v>1996604984</v>
      </c>
      <c r="L196" s="357">
        <v>1420952356</v>
      </c>
      <c r="M196" s="357">
        <v>1359338428</v>
      </c>
      <c r="N196" s="357">
        <v>2102002093</v>
      </c>
      <c r="O196" s="356">
        <v>165577707</v>
      </c>
      <c r="P196" s="357">
        <v>60024955.479999997</v>
      </c>
      <c r="Q196" s="357">
        <v>105552751.52000001</v>
      </c>
      <c r="R196" s="398">
        <v>6.6799999999999998E-2</v>
      </c>
      <c r="S196" s="399">
        <v>5.4294448299999999E-2</v>
      </c>
      <c r="T196" s="400">
        <v>1678545090</v>
      </c>
      <c r="U196" s="400">
        <v>898577177.84431136</v>
      </c>
      <c r="V196" s="401">
        <v>1.8680032515702585</v>
      </c>
      <c r="W196" s="401">
        <v>7.7152503694909322E-2</v>
      </c>
      <c r="X196" s="397">
        <v>35597331</v>
      </c>
      <c r="Y196" s="297">
        <v>21620169</v>
      </c>
      <c r="Z196" s="297">
        <v>4355308</v>
      </c>
      <c r="AA196" s="297">
        <v>4355308</v>
      </c>
      <c r="AB196" s="297">
        <v>4355308</v>
      </c>
      <c r="AC196" s="297">
        <v>911238</v>
      </c>
      <c r="AD196" s="297">
        <v>0</v>
      </c>
      <c r="AE196" s="297">
        <v>35597331</v>
      </c>
      <c r="AF196" s="299">
        <v>32193153</v>
      </c>
      <c r="AG196" s="299">
        <v>12044439</v>
      </c>
      <c r="AH196" s="299">
        <v>12044439</v>
      </c>
      <c r="AI196" s="299">
        <v>8104275</v>
      </c>
      <c r="AJ196" s="299">
        <v>0</v>
      </c>
      <c r="AK196" s="299">
        <v>0</v>
      </c>
      <c r="AL196" s="299">
        <v>0</v>
      </c>
      <c r="AM196" s="297">
        <v>32193153</v>
      </c>
      <c r="AN196" s="397">
        <v>137290536</v>
      </c>
      <c r="AO196" s="297">
        <v>34063541</v>
      </c>
      <c r="AP196" s="297">
        <v>34063541</v>
      </c>
      <c r="AQ196" s="297">
        <v>34063541</v>
      </c>
      <c r="AR196" s="297">
        <v>17549957</v>
      </c>
      <c r="AS196" s="297">
        <v>17549957</v>
      </c>
      <c r="AT196" s="297">
        <v>0</v>
      </c>
      <c r="AU196" s="297">
        <v>137290536</v>
      </c>
      <c r="AV196" s="299">
        <v>407922938</v>
      </c>
      <c r="AW196" s="297">
        <v>203306339</v>
      </c>
      <c r="AX196" s="297">
        <v>105258311</v>
      </c>
      <c r="AY196" s="297">
        <v>49679144</v>
      </c>
      <c r="AZ196" s="297">
        <v>49679144</v>
      </c>
      <c r="BA196" s="297">
        <v>0</v>
      </c>
      <c r="BB196" s="297">
        <v>0</v>
      </c>
      <c r="BC196" s="297">
        <v>407922938</v>
      </c>
      <c r="BD196" s="397">
        <v>2359802</v>
      </c>
      <c r="BE196" s="297">
        <v>978509</v>
      </c>
      <c r="BF196" s="297">
        <v>812877</v>
      </c>
      <c r="BG196" s="297">
        <v>568416</v>
      </c>
      <c r="BH196" s="297">
        <v>0</v>
      </c>
      <c r="BI196" s="297">
        <v>0</v>
      </c>
      <c r="BJ196" s="297">
        <v>0</v>
      </c>
      <c r="BK196" s="297">
        <v>2359802</v>
      </c>
      <c r="BL196" s="299">
        <v>3218444</v>
      </c>
      <c r="BM196" s="297">
        <v>804611</v>
      </c>
      <c r="BN196" s="297">
        <v>804611</v>
      </c>
      <c r="BO196" s="297">
        <v>804611</v>
      </c>
      <c r="BP196" s="297">
        <v>804611</v>
      </c>
      <c r="BQ196" s="297">
        <v>0</v>
      </c>
      <c r="BR196" s="297">
        <v>0</v>
      </c>
      <c r="BS196" s="297">
        <v>3218444</v>
      </c>
      <c r="BT196" s="397">
        <v>9909887</v>
      </c>
      <c r="BU196" s="297">
        <v>2036557</v>
      </c>
      <c r="BV196" s="297">
        <v>2036557</v>
      </c>
      <c r="BW196" s="297">
        <v>2036557</v>
      </c>
      <c r="BX196" s="297">
        <v>2036557</v>
      </c>
      <c r="BY196" s="297">
        <v>1763660</v>
      </c>
      <c r="BZ196" s="297">
        <v>0</v>
      </c>
      <c r="CA196" s="297">
        <v>9909887</v>
      </c>
      <c r="CB196" s="299">
        <v>31245537.420473728</v>
      </c>
      <c r="CC196" s="297">
        <v>27677850</v>
      </c>
      <c r="CD196" s="297">
        <v>2150107</v>
      </c>
      <c r="CE196" s="297">
        <v>1417580</v>
      </c>
      <c r="CF196" s="297">
        <v>0</v>
      </c>
      <c r="CG196" s="297">
        <v>0</v>
      </c>
      <c r="CH196" s="297">
        <v>0</v>
      </c>
      <c r="CI196" s="297">
        <v>31245537.420473728</v>
      </c>
    </row>
    <row r="197" spans="1:87">
      <c r="A197" s="295">
        <v>36001</v>
      </c>
      <c r="B197" s="296" t="s">
        <v>549</v>
      </c>
      <c r="C197" s="299">
        <v>-197118</v>
      </c>
      <c r="D197" s="297">
        <v>-218360</v>
      </c>
      <c r="E197" s="297">
        <v>0</v>
      </c>
      <c r="F197" s="297">
        <v>0</v>
      </c>
      <c r="G197" s="297">
        <v>0</v>
      </c>
      <c r="H197" s="297">
        <v>0</v>
      </c>
      <c r="I197" s="297">
        <v>-415478</v>
      </c>
      <c r="J197" s="356">
        <v>0</v>
      </c>
      <c r="K197" s="357">
        <v>0</v>
      </c>
      <c r="L197" s="357">
        <v>0</v>
      </c>
      <c r="M197" s="357">
        <v>0</v>
      </c>
      <c r="N197" s="357">
        <v>0</v>
      </c>
      <c r="O197" s="356">
        <v>0</v>
      </c>
      <c r="P197" s="357">
        <v>0</v>
      </c>
      <c r="Q197" s="357">
        <v>0</v>
      </c>
      <c r="R197" s="398" t="e">
        <v>#DIV/0!</v>
      </c>
      <c r="S197" s="399">
        <v>0</v>
      </c>
      <c r="T197" s="400">
        <v>0</v>
      </c>
      <c r="U197" s="400">
        <v>0</v>
      </c>
      <c r="V197" s="401" t="e">
        <v>#DIV/0!</v>
      </c>
      <c r="W197" s="401">
        <v>7.7152503694909322E-2</v>
      </c>
      <c r="X197" s="397">
        <v>21242</v>
      </c>
      <c r="Y197" s="297">
        <v>21242</v>
      </c>
      <c r="Z197" s="297">
        <v>0</v>
      </c>
      <c r="AA197" s="297">
        <v>0</v>
      </c>
      <c r="AB197" s="297">
        <v>0</v>
      </c>
      <c r="AC197" s="297">
        <v>0</v>
      </c>
      <c r="AD197" s="297">
        <v>0</v>
      </c>
      <c r="AE197" s="297">
        <v>21242</v>
      </c>
      <c r="AF197" s="299">
        <v>436720</v>
      </c>
      <c r="AG197" s="299">
        <v>218360</v>
      </c>
      <c r="AH197" s="299">
        <v>218360</v>
      </c>
      <c r="AI197" s="299">
        <v>0</v>
      </c>
      <c r="AJ197" s="299">
        <v>0</v>
      </c>
      <c r="AK197" s="299">
        <v>0</v>
      </c>
      <c r="AL197" s="299">
        <v>0</v>
      </c>
      <c r="AM197" s="297">
        <v>436720</v>
      </c>
      <c r="AN197" s="397">
        <v>0</v>
      </c>
      <c r="AO197" s="297">
        <v>0</v>
      </c>
      <c r="AP197" s="297">
        <v>0</v>
      </c>
      <c r="AQ197" s="297">
        <v>0</v>
      </c>
      <c r="AR197" s="297">
        <v>0</v>
      </c>
      <c r="AS197" s="297">
        <v>0</v>
      </c>
      <c r="AT197" s="297">
        <v>0</v>
      </c>
      <c r="AU197" s="297">
        <v>0</v>
      </c>
      <c r="AV197" s="299">
        <v>0</v>
      </c>
      <c r="AW197" s="297">
        <v>0</v>
      </c>
      <c r="AX197" s="297">
        <v>0</v>
      </c>
      <c r="AY197" s="297">
        <v>0</v>
      </c>
      <c r="AZ197" s="297">
        <v>0</v>
      </c>
      <c r="BA197" s="297">
        <v>0</v>
      </c>
      <c r="BB197" s="297">
        <v>0</v>
      </c>
      <c r="BC197" s="297">
        <v>0</v>
      </c>
      <c r="BD197" s="397">
        <v>0</v>
      </c>
      <c r="BE197" s="297">
        <v>0</v>
      </c>
      <c r="BF197" s="297">
        <v>0</v>
      </c>
      <c r="BG197" s="297">
        <v>0</v>
      </c>
      <c r="BH197" s="297">
        <v>0</v>
      </c>
      <c r="BI197" s="297">
        <v>0</v>
      </c>
      <c r="BJ197" s="297">
        <v>0</v>
      </c>
      <c r="BK197" s="297">
        <v>0</v>
      </c>
      <c r="BL197" s="299">
        <v>0</v>
      </c>
      <c r="BM197" s="297">
        <v>0</v>
      </c>
      <c r="BN197" s="297">
        <v>0</v>
      </c>
      <c r="BO197" s="297">
        <v>0</v>
      </c>
      <c r="BP197" s="297">
        <v>0</v>
      </c>
      <c r="BQ197" s="297">
        <v>0</v>
      </c>
      <c r="BR197" s="297">
        <v>0</v>
      </c>
      <c r="BS197" s="297">
        <v>0</v>
      </c>
      <c r="BT197" s="397">
        <v>0</v>
      </c>
      <c r="BU197" s="297">
        <v>0</v>
      </c>
      <c r="BV197" s="297">
        <v>0</v>
      </c>
      <c r="BW197" s="297">
        <v>0</v>
      </c>
      <c r="BX197" s="297">
        <v>0</v>
      </c>
      <c r="BY197" s="297">
        <v>0</v>
      </c>
      <c r="BZ197" s="297">
        <v>0</v>
      </c>
      <c r="CA197" s="297">
        <v>0</v>
      </c>
      <c r="CB197" s="299">
        <v>0</v>
      </c>
      <c r="CC197" s="297">
        <v>0</v>
      </c>
      <c r="CD197" s="297">
        <v>0</v>
      </c>
      <c r="CE197" s="297">
        <v>0</v>
      </c>
      <c r="CF197" s="297">
        <v>0</v>
      </c>
      <c r="CG197" s="297">
        <v>0</v>
      </c>
      <c r="CH197" s="297">
        <v>0</v>
      </c>
      <c r="CI197" s="297">
        <v>0</v>
      </c>
    </row>
    <row r="198" spans="1:87">
      <c r="A198" s="295">
        <v>36002</v>
      </c>
      <c r="B198" s="296" t="s">
        <v>550</v>
      </c>
      <c r="C198" s="299">
        <v>-1070064</v>
      </c>
      <c r="D198" s="297">
        <v>-161620</v>
      </c>
      <c r="E198" s="297">
        <v>0</v>
      </c>
      <c r="F198" s="297">
        <v>0</v>
      </c>
      <c r="G198" s="297">
        <v>0</v>
      </c>
      <c r="H198" s="297">
        <v>0</v>
      </c>
      <c r="I198" s="297">
        <v>-1231684</v>
      </c>
      <c r="J198" s="356">
        <v>0</v>
      </c>
      <c r="K198" s="357">
        <v>0</v>
      </c>
      <c r="L198" s="357">
        <v>0</v>
      </c>
      <c r="M198" s="357">
        <v>0</v>
      </c>
      <c r="N198" s="357">
        <v>0</v>
      </c>
      <c r="O198" s="356">
        <v>0</v>
      </c>
      <c r="P198" s="357">
        <v>0</v>
      </c>
      <c r="Q198" s="357">
        <v>0</v>
      </c>
      <c r="R198" s="398" t="e">
        <v>#DIV/0!</v>
      </c>
      <c r="S198" s="399">
        <v>0</v>
      </c>
      <c r="T198" s="400">
        <v>0</v>
      </c>
      <c r="U198" s="400">
        <v>0</v>
      </c>
      <c r="V198" s="401" t="e">
        <v>#DIV/0!</v>
      </c>
      <c r="W198" s="401">
        <v>7.7152503694909322E-2</v>
      </c>
      <c r="X198" s="397">
        <v>0</v>
      </c>
      <c r="Y198" s="297">
        <v>0</v>
      </c>
      <c r="Z198" s="297">
        <v>0</v>
      </c>
      <c r="AA198" s="297">
        <v>0</v>
      </c>
      <c r="AB198" s="297">
        <v>0</v>
      </c>
      <c r="AC198" s="297">
        <v>0</v>
      </c>
      <c r="AD198" s="297">
        <v>0</v>
      </c>
      <c r="AE198" s="297">
        <v>0</v>
      </c>
      <c r="AF198" s="299">
        <v>1231684</v>
      </c>
      <c r="AG198" s="299">
        <v>1070064</v>
      </c>
      <c r="AH198" s="299">
        <v>161620</v>
      </c>
      <c r="AI198" s="299">
        <v>0</v>
      </c>
      <c r="AJ198" s="299">
        <v>0</v>
      </c>
      <c r="AK198" s="299">
        <v>0</v>
      </c>
      <c r="AL198" s="299">
        <v>0</v>
      </c>
      <c r="AM198" s="297">
        <v>1231684</v>
      </c>
      <c r="AN198" s="397">
        <v>0</v>
      </c>
      <c r="AO198" s="297">
        <v>0</v>
      </c>
      <c r="AP198" s="297">
        <v>0</v>
      </c>
      <c r="AQ198" s="297">
        <v>0</v>
      </c>
      <c r="AR198" s="297">
        <v>0</v>
      </c>
      <c r="AS198" s="297">
        <v>0</v>
      </c>
      <c r="AT198" s="297">
        <v>0</v>
      </c>
      <c r="AU198" s="297">
        <v>0</v>
      </c>
      <c r="AV198" s="299">
        <v>0</v>
      </c>
      <c r="AW198" s="297">
        <v>0</v>
      </c>
      <c r="AX198" s="297">
        <v>0</v>
      </c>
      <c r="AY198" s="297">
        <v>0</v>
      </c>
      <c r="AZ198" s="297">
        <v>0</v>
      </c>
      <c r="BA198" s="297">
        <v>0</v>
      </c>
      <c r="BB198" s="297">
        <v>0</v>
      </c>
      <c r="BC198" s="297">
        <v>0</v>
      </c>
      <c r="BD198" s="397">
        <v>0</v>
      </c>
      <c r="BE198" s="297">
        <v>0</v>
      </c>
      <c r="BF198" s="297">
        <v>0</v>
      </c>
      <c r="BG198" s="297">
        <v>0</v>
      </c>
      <c r="BH198" s="297">
        <v>0</v>
      </c>
      <c r="BI198" s="297">
        <v>0</v>
      </c>
      <c r="BJ198" s="297">
        <v>0</v>
      </c>
      <c r="BK198" s="297">
        <v>0</v>
      </c>
      <c r="BL198" s="299">
        <v>0</v>
      </c>
      <c r="BM198" s="297">
        <v>0</v>
      </c>
      <c r="BN198" s="297">
        <v>0</v>
      </c>
      <c r="BO198" s="297">
        <v>0</v>
      </c>
      <c r="BP198" s="297">
        <v>0</v>
      </c>
      <c r="BQ198" s="297">
        <v>0</v>
      </c>
      <c r="BR198" s="297">
        <v>0</v>
      </c>
      <c r="BS198" s="297">
        <v>0</v>
      </c>
      <c r="BT198" s="397">
        <v>0</v>
      </c>
      <c r="BU198" s="297">
        <v>0</v>
      </c>
      <c r="BV198" s="297">
        <v>0</v>
      </c>
      <c r="BW198" s="297">
        <v>0</v>
      </c>
      <c r="BX198" s="297">
        <v>0</v>
      </c>
      <c r="BY198" s="297">
        <v>0</v>
      </c>
      <c r="BZ198" s="297">
        <v>0</v>
      </c>
      <c r="CA198" s="297">
        <v>0</v>
      </c>
      <c r="CB198" s="299">
        <v>0</v>
      </c>
      <c r="CC198" s="297">
        <v>0</v>
      </c>
      <c r="CD198" s="297">
        <v>0</v>
      </c>
      <c r="CE198" s="297">
        <v>0</v>
      </c>
      <c r="CF198" s="297">
        <v>0</v>
      </c>
      <c r="CG198" s="297">
        <v>0</v>
      </c>
      <c r="CH198" s="297">
        <v>0</v>
      </c>
      <c r="CI198" s="297">
        <v>0</v>
      </c>
    </row>
    <row r="199" spans="1:87">
      <c r="A199" s="295">
        <v>36003</v>
      </c>
      <c r="B199" s="296" t="s">
        <v>551</v>
      </c>
      <c r="C199" s="299">
        <v>-1595031</v>
      </c>
      <c r="D199" s="297">
        <v>-900265</v>
      </c>
      <c r="E199" s="297">
        <v>-357301</v>
      </c>
      <c r="F199" s="297">
        <v>-370773</v>
      </c>
      <c r="G199" s="297">
        <v>34469</v>
      </c>
      <c r="H199" s="297">
        <v>0</v>
      </c>
      <c r="I199" s="297">
        <v>-3188901</v>
      </c>
      <c r="J199" s="356">
        <v>10501826</v>
      </c>
      <c r="K199" s="357">
        <v>12491770</v>
      </c>
      <c r="L199" s="357">
        <v>8890196</v>
      </c>
      <c r="M199" s="357">
        <v>8504708</v>
      </c>
      <c r="N199" s="357">
        <v>13151187</v>
      </c>
      <c r="O199" s="356">
        <v>1035938</v>
      </c>
      <c r="P199" s="357">
        <v>394249.69</v>
      </c>
      <c r="Q199" s="357">
        <v>641688.31000000006</v>
      </c>
      <c r="R199" s="398">
        <v>6.6799999999999998E-2</v>
      </c>
      <c r="S199" s="399">
        <v>3.3969350000000002E-4</v>
      </c>
      <c r="T199" s="400">
        <v>10501826</v>
      </c>
      <c r="U199" s="400">
        <v>5901941.4670658689</v>
      </c>
      <c r="V199" s="401">
        <v>1.7793849801124761</v>
      </c>
      <c r="W199" s="401">
        <v>7.7152503694909322E-2</v>
      </c>
      <c r="X199" s="397">
        <v>77350</v>
      </c>
      <c r="Y199" s="297">
        <v>77350</v>
      </c>
      <c r="Z199" s="297">
        <v>0</v>
      </c>
      <c r="AA199" s="297">
        <v>0</v>
      </c>
      <c r="AB199" s="297">
        <v>0</v>
      </c>
      <c r="AC199" s="297">
        <v>0</v>
      </c>
      <c r="AD199" s="297">
        <v>0</v>
      </c>
      <c r="AE199" s="297">
        <v>77350</v>
      </c>
      <c r="AF199" s="299">
        <v>1434180</v>
      </c>
      <c r="AG199" s="299">
        <v>454176</v>
      </c>
      <c r="AH199" s="299">
        <v>454176</v>
      </c>
      <c r="AI199" s="299">
        <v>261997</v>
      </c>
      <c r="AJ199" s="299">
        <v>177464</v>
      </c>
      <c r="AK199" s="299">
        <v>86367</v>
      </c>
      <c r="AL199" s="299">
        <v>0</v>
      </c>
      <c r="AM199" s="297">
        <v>1434180</v>
      </c>
      <c r="AN199" s="397">
        <v>858959</v>
      </c>
      <c r="AO199" s="297">
        <v>213119</v>
      </c>
      <c r="AP199" s="297">
        <v>213119</v>
      </c>
      <c r="AQ199" s="297">
        <v>213119</v>
      </c>
      <c r="AR199" s="297">
        <v>109801</v>
      </c>
      <c r="AS199" s="297">
        <v>109801</v>
      </c>
      <c r="AT199" s="297">
        <v>0</v>
      </c>
      <c r="AU199" s="297">
        <v>858959</v>
      </c>
      <c r="AV199" s="299">
        <v>2552172</v>
      </c>
      <c r="AW199" s="297">
        <v>1271987</v>
      </c>
      <c r="AX199" s="297">
        <v>658549</v>
      </c>
      <c r="AY199" s="297">
        <v>310818</v>
      </c>
      <c r="AZ199" s="297">
        <v>310818</v>
      </c>
      <c r="BA199" s="297">
        <v>0</v>
      </c>
      <c r="BB199" s="297">
        <v>0</v>
      </c>
      <c r="BC199" s="297">
        <v>2552172</v>
      </c>
      <c r="BD199" s="397">
        <v>14764</v>
      </c>
      <c r="BE199" s="297">
        <v>6122</v>
      </c>
      <c r="BF199" s="297">
        <v>5086</v>
      </c>
      <c r="BG199" s="297">
        <v>3556</v>
      </c>
      <c r="BH199" s="297">
        <v>0</v>
      </c>
      <c r="BI199" s="297">
        <v>0</v>
      </c>
      <c r="BJ199" s="297">
        <v>0</v>
      </c>
      <c r="BK199" s="297">
        <v>14764</v>
      </c>
      <c r="BL199" s="299">
        <v>20136</v>
      </c>
      <c r="BM199" s="297">
        <v>5034</v>
      </c>
      <c r="BN199" s="297">
        <v>5034</v>
      </c>
      <c r="BO199" s="297">
        <v>5034</v>
      </c>
      <c r="BP199" s="297">
        <v>5034</v>
      </c>
      <c r="BQ199" s="297">
        <v>0</v>
      </c>
      <c r="BR199" s="297">
        <v>0</v>
      </c>
      <c r="BS199" s="297">
        <v>20136</v>
      </c>
      <c r="BT199" s="397">
        <v>62001</v>
      </c>
      <c r="BU199" s="297">
        <v>12742</v>
      </c>
      <c r="BV199" s="297">
        <v>12742</v>
      </c>
      <c r="BW199" s="297">
        <v>12742</v>
      </c>
      <c r="BX199" s="297">
        <v>12742</v>
      </c>
      <c r="BY199" s="297">
        <v>11034</v>
      </c>
      <c r="BZ199" s="297">
        <v>0</v>
      </c>
      <c r="CA199" s="297">
        <v>62001</v>
      </c>
      <c r="CB199" s="299">
        <v>195487.86842985</v>
      </c>
      <c r="CC199" s="297">
        <v>173167</v>
      </c>
      <c r="CD199" s="297">
        <v>13452</v>
      </c>
      <c r="CE199" s="297">
        <v>8869</v>
      </c>
      <c r="CF199" s="297">
        <v>0</v>
      </c>
      <c r="CG199" s="297">
        <v>0</v>
      </c>
      <c r="CH199" s="297">
        <v>0</v>
      </c>
      <c r="CI199" s="297">
        <v>195487.86842985</v>
      </c>
    </row>
    <row r="200" spans="1:87">
      <c r="A200" s="295">
        <v>36004</v>
      </c>
      <c r="B200" s="296" t="s">
        <v>552</v>
      </c>
      <c r="C200" s="299">
        <v>-396833</v>
      </c>
      <c r="D200" s="297">
        <v>145925</v>
      </c>
      <c r="E200" s="297">
        <v>415297</v>
      </c>
      <c r="F200" s="297">
        <v>118484</v>
      </c>
      <c r="G200" s="297">
        <v>321349</v>
      </c>
      <c r="H200" s="297">
        <v>0</v>
      </c>
      <c r="I200" s="297">
        <v>604222</v>
      </c>
      <c r="J200" s="356">
        <v>9379841</v>
      </c>
      <c r="K200" s="357">
        <v>11157184</v>
      </c>
      <c r="L200" s="357">
        <v>7940392</v>
      </c>
      <c r="M200" s="357">
        <v>7596089</v>
      </c>
      <c r="N200" s="357">
        <v>11746151</v>
      </c>
      <c r="O200" s="356">
        <v>925261</v>
      </c>
      <c r="P200" s="357">
        <v>311472.56</v>
      </c>
      <c r="Q200" s="357">
        <v>613788.43999999994</v>
      </c>
      <c r="R200" s="398">
        <v>6.6799999999999998E-2</v>
      </c>
      <c r="S200" s="399">
        <v>3.0340160000000001E-4</v>
      </c>
      <c r="T200" s="400">
        <v>9379841</v>
      </c>
      <c r="U200" s="400">
        <v>4662762.874251497</v>
      </c>
      <c r="V200" s="401">
        <v>2.0116487269376155</v>
      </c>
      <c r="W200" s="401">
        <v>7.7152503694909322E-2</v>
      </c>
      <c r="X200" s="397">
        <v>2240560</v>
      </c>
      <c r="Y200" s="297">
        <v>691223</v>
      </c>
      <c r="Z200" s="297">
        <v>544355</v>
      </c>
      <c r="AA200" s="297">
        <v>500419</v>
      </c>
      <c r="AB200" s="297">
        <v>291140</v>
      </c>
      <c r="AC200" s="297">
        <v>213423</v>
      </c>
      <c r="AD200" s="297">
        <v>0</v>
      </c>
      <c r="AE200" s="297">
        <v>2240560</v>
      </c>
      <c r="AF200" s="299">
        <v>0</v>
      </c>
      <c r="AG200" s="299">
        <v>0</v>
      </c>
      <c r="AH200" s="299">
        <v>0</v>
      </c>
      <c r="AI200" s="299">
        <v>0</v>
      </c>
      <c r="AJ200" s="299">
        <v>0</v>
      </c>
      <c r="AK200" s="299">
        <v>0</v>
      </c>
      <c r="AL200" s="299">
        <v>0</v>
      </c>
      <c r="AM200" s="297">
        <v>0</v>
      </c>
      <c r="AN200" s="397">
        <v>767190</v>
      </c>
      <c r="AO200" s="297">
        <v>190350</v>
      </c>
      <c r="AP200" s="297">
        <v>190350</v>
      </c>
      <c r="AQ200" s="297">
        <v>190350</v>
      </c>
      <c r="AR200" s="297">
        <v>98071</v>
      </c>
      <c r="AS200" s="297">
        <v>98071</v>
      </c>
      <c r="AT200" s="297">
        <v>0</v>
      </c>
      <c r="AU200" s="297">
        <v>767190</v>
      </c>
      <c r="AV200" s="299">
        <v>2279505</v>
      </c>
      <c r="AW200" s="297">
        <v>1136092</v>
      </c>
      <c r="AX200" s="297">
        <v>588192</v>
      </c>
      <c r="AY200" s="297">
        <v>277611</v>
      </c>
      <c r="AZ200" s="297">
        <v>277611</v>
      </c>
      <c r="BA200" s="297">
        <v>0</v>
      </c>
      <c r="BB200" s="297">
        <v>0</v>
      </c>
      <c r="BC200" s="297">
        <v>2279505</v>
      </c>
      <c r="BD200" s="397">
        <v>13186</v>
      </c>
      <c r="BE200" s="297">
        <v>5468</v>
      </c>
      <c r="BF200" s="297">
        <v>4542</v>
      </c>
      <c r="BG200" s="297">
        <v>3176</v>
      </c>
      <c r="BH200" s="297">
        <v>0</v>
      </c>
      <c r="BI200" s="297">
        <v>0</v>
      </c>
      <c r="BJ200" s="297">
        <v>0</v>
      </c>
      <c r="BK200" s="297">
        <v>13186</v>
      </c>
      <c r="BL200" s="299">
        <v>17984</v>
      </c>
      <c r="BM200" s="297">
        <v>4496</v>
      </c>
      <c r="BN200" s="297">
        <v>4496</v>
      </c>
      <c r="BO200" s="297">
        <v>4496</v>
      </c>
      <c r="BP200" s="297">
        <v>4496</v>
      </c>
      <c r="BQ200" s="297">
        <v>0</v>
      </c>
      <c r="BR200" s="297">
        <v>0</v>
      </c>
      <c r="BS200" s="297">
        <v>17984</v>
      </c>
      <c r="BT200" s="397">
        <v>55377</v>
      </c>
      <c r="BU200" s="297">
        <v>11380</v>
      </c>
      <c r="BV200" s="297">
        <v>11380</v>
      </c>
      <c r="BW200" s="297">
        <v>11380</v>
      </c>
      <c r="BX200" s="297">
        <v>11380</v>
      </c>
      <c r="BY200" s="297">
        <v>9855</v>
      </c>
      <c r="BZ200" s="297">
        <v>0</v>
      </c>
      <c r="CA200" s="297">
        <v>55377</v>
      </c>
      <c r="CB200" s="299">
        <v>174602.49331296</v>
      </c>
      <c r="CC200" s="297">
        <v>154666</v>
      </c>
      <c r="CD200" s="297">
        <v>12015</v>
      </c>
      <c r="CE200" s="297">
        <v>7922</v>
      </c>
      <c r="CF200" s="297">
        <v>0</v>
      </c>
      <c r="CG200" s="297">
        <v>0</v>
      </c>
      <c r="CH200" s="297">
        <v>0</v>
      </c>
      <c r="CI200" s="297">
        <v>174602.49331296</v>
      </c>
    </row>
    <row r="201" spans="1:87">
      <c r="A201" s="295">
        <v>36005</v>
      </c>
      <c r="B201" s="296" t="s">
        <v>553</v>
      </c>
      <c r="C201" s="299">
        <v>-17649186</v>
      </c>
      <c r="D201" s="297">
        <v>-6815747</v>
      </c>
      <c r="E201" s="297">
        <v>-3996945</v>
      </c>
      <c r="F201" s="297">
        <v>-3819885</v>
      </c>
      <c r="G201" s="297">
        <v>1003185</v>
      </c>
      <c r="H201" s="297">
        <v>0</v>
      </c>
      <c r="I201" s="297">
        <v>-31278578</v>
      </c>
      <c r="J201" s="356">
        <v>120783848</v>
      </c>
      <c r="K201" s="357">
        <v>143670631</v>
      </c>
      <c r="L201" s="357">
        <v>102248128</v>
      </c>
      <c r="M201" s="357">
        <v>97814546</v>
      </c>
      <c r="N201" s="357">
        <v>151254740</v>
      </c>
      <c r="O201" s="356">
        <v>11914552</v>
      </c>
      <c r="P201" s="357">
        <v>4742129.92</v>
      </c>
      <c r="Q201" s="357">
        <v>7172422.0800000001</v>
      </c>
      <c r="R201" s="398">
        <v>6.6799999999999998E-2</v>
      </c>
      <c r="S201" s="399">
        <v>3.9068907999999999E-3</v>
      </c>
      <c r="T201" s="400">
        <v>120783848</v>
      </c>
      <c r="U201" s="400">
        <v>70989968.862275451</v>
      </c>
      <c r="V201" s="401">
        <v>1.701421340729526</v>
      </c>
      <c r="W201" s="401">
        <v>7.7152503694909322E-2</v>
      </c>
      <c r="X201" s="397">
        <v>2431308</v>
      </c>
      <c r="Y201" s="297">
        <v>1215654</v>
      </c>
      <c r="Z201" s="297">
        <v>1215654</v>
      </c>
      <c r="AA201" s="297">
        <v>0</v>
      </c>
      <c r="AB201" s="297">
        <v>0</v>
      </c>
      <c r="AC201" s="297">
        <v>0</v>
      </c>
      <c r="AD201" s="297">
        <v>0</v>
      </c>
      <c r="AE201" s="297">
        <v>2431308</v>
      </c>
      <c r="AF201" s="299">
        <v>12638820</v>
      </c>
      <c r="AG201" s="299">
        <v>4853988</v>
      </c>
      <c r="AH201" s="299">
        <v>2900830</v>
      </c>
      <c r="AI201" s="299">
        <v>2900830</v>
      </c>
      <c r="AJ201" s="299">
        <v>1596598</v>
      </c>
      <c r="AK201" s="299">
        <v>386574</v>
      </c>
      <c r="AL201" s="299">
        <v>0</v>
      </c>
      <c r="AM201" s="297">
        <v>12638820</v>
      </c>
      <c r="AN201" s="397">
        <v>9879079</v>
      </c>
      <c r="AO201" s="297">
        <v>2451126</v>
      </c>
      <c r="AP201" s="297">
        <v>2451126</v>
      </c>
      <c r="AQ201" s="297">
        <v>2451126</v>
      </c>
      <c r="AR201" s="297">
        <v>1262850</v>
      </c>
      <c r="AS201" s="297">
        <v>1262850</v>
      </c>
      <c r="AT201" s="297">
        <v>0</v>
      </c>
      <c r="AU201" s="297">
        <v>9879079</v>
      </c>
      <c r="AV201" s="299">
        <v>29353100</v>
      </c>
      <c r="AW201" s="297">
        <v>14629409</v>
      </c>
      <c r="AX201" s="297">
        <v>7574121</v>
      </c>
      <c r="AY201" s="297">
        <v>3574785</v>
      </c>
      <c r="AZ201" s="297">
        <v>3574785</v>
      </c>
      <c r="BA201" s="297">
        <v>0</v>
      </c>
      <c r="BB201" s="297">
        <v>0</v>
      </c>
      <c r="BC201" s="297">
        <v>29353100</v>
      </c>
      <c r="BD201" s="397">
        <v>169806</v>
      </c>
      <c r="BE201" s="297">
        <v>70411</v>
      </c>
      <c r="BF201" s="297">
        <v>58493</v>
      </c>
      <c r="BG201" s="297">
        <v>40902</v>
      </c>
      <c r="BH201" s="297">
        <v>0</v>
      </c>
      <c r="BI201" s="297">
        <v>0</v>
      </c>
      <c r="BJ201" s="297">
        <v>0</v>
      </c>
      <c r="BK201" s="297">
        <v>169806</v>
      </c>
      <c r="BL201" s="299">
        <v>231592</v>
      </c>
      <c r="BM201" s="297">
        <v>57898</v>
      </c>
      <c r="BN201" s="297">
        <v>57898</v>
      </c>
      <c r="BO201" s="297">
        <v>57898</v>
      </c>
      <c r="BP201" s="297">
        <v>57898</v>
      </c>
      <c r="BQ201" s="297">
        <v>0</v>
      </c>
      <c r="BR201" s="297">
        <v>0</v>
      </c>
      <c r="BS201" s="297">
        <v>231592</v>
      </c>
      <c r="BT201" s="397">
        <v>713090</v>
      </c>
      <c r="BU201" s="297">
        <v>146545</v>
      </c>
      <c r="BV201" s="297">
        <v>146545</v>
      </c>
      <c r="BW201" s="297">
        <v>146545</v>
      </c>
      <c r="BX201" s="297">
        <v>146545</v>
      </c>
      <c r="BY201" s="297">
        <v>126908</v>
      </c>
      <c r="BZ201" s="297">
        <v>0</v>
      </c>
      <c r="CA201" s="297">
        <v>713090</v>
      </c>
      <c r="CB201" s="299">
        <v>2248349.6289454801</v>
      </c>
      <c r="CC201" s="297">
        <v>1991628</v>
      </c>
      <c r="CD201" s="297">
        <v>154716</v>
      </c>
      <c r="CE201" s="297">
        <v>102005</v>
      </c>
      <c r="CF201" s="297">
        <v>0</v>
      </c>
      <c r="CG201" s="297">
        <v>0</v>
      </c>
      <c r="CH201" s="297">
        <v>0</v>
      </c>
      <c r="CI201" s="297">
        <v>2248349.6289454801</v>
      </c>
    </row>
    <row r="202" spans="1:87">
      <c r="A202" s="295">
        <v>36006</v>
      </c>
      <c r="B202" s="296" t="s">
        <v>554</v>
      </c>
      <c r="C202" s="299">
        <v>-1285451</v>
      </c>
      <c r="D202" s="297">
        <v>-104340</v>
      </c>
      <c r="E202" s="297">
        <v>123346</v>
      </c>
      <c r="F202" s="297">
        <v>-280312</v>
      </c>
      <c r="G202" s="297">
        <v>259873</v>
      </c>
      <c r="H202" s="297">
        <v>0</v>
      </c>
      <c r="I202" s="297">
        <v>-1286884</v>
      </c>
      <c r="J202" s="356">
        <v>19596575</v>
      </c>
      <c r="K202" s="357">
        <v>23309842</v>
      </c>
      <c r="L202" s="357">
        <v>16589248</v>
      </c>
      <c r="M202" s="357">
        <v>15869921</v>
      </c>
      <c r="N202" s="357">
        <v>24540325</v>
      </c>
      <c r="O202" s="356">
        <v>1933076</v>
      </c>
      <c r="P202" s="357">
        <v>643829.68999999994</v>
      </c>
      <c r="Q202" s="357">
        <v>1289246.31</v>
      </c>
      <c r="R202" s="398">
        <v>6.6799999999999998E-2</v>
      </c>
      <c r="S202" s="399">
        <v>6.3387350000000003E-4</v>
      </c>
      <c r="T202" s="400">
        <v>19596575</v>
      </c>
      <c r="U202" s="400">
        <v>9638169.0119760465</v>
      </c>
      <c r="V202" s="401">
        <v>2.0332259141388778</v>
      </c>
      <c r="W202" s="401">
        <v>7.7152503694909322E-2</v>
      </c>
      <c r="X202" s="397">
        <v>2131792</v>
      </c>
      <c r="Y202" s="297">
        <v>987740</v>
      </c>
      <c r="Z202" s="297">
        <v>728070</v>
      </c>
      <c r="AA202" s="297">
        <v>301185</v>
      </c>
      <c r="AB202" s="297">
        <v>80405</v>
      </c>
      <c r="AC202" s="297">
        <v>34392</v>
      </c>
      <c r="AD202" s="297">
        <v>0</v>
      </c>
      <c r="AE202" s="297">
        <v>2131792</v>
      </c>
      <c r="AF202" s="299">
        <v>0</v>
      </c>
      <c r="AG202" s="299">
        <v>0</v>
      </c>
      <c r="AH202" s="299">
        <v>0</v>
      </c>
      <c r="AI202" s="299">
        <v>0</v>
      </c>
      <c r="AJ202" s="299">
        <v>0</v>
      </c>
      <c r="AK202" s="299">
        <v>0</v>
      </c>
      <c r="AL202" s="299">
        <v>0</v>
      </c>
      <c r="AM202" s="297">
        <v>0</v>
      </c>
      <c r="AN202" s="397">
        <v>1602831</v>
      </c>
      <c r="AO202" s="297">
        <v>397683</v>
      </c>
      <c r="AP202" s="297">
        <v>397683</v>
      </c>
      <c r="AQ202" s="297">
        <v>397683</v>
      </c>
      <c r="AR202" s="297">
        <v>204891</v>
      </c>
      <c r="AS202" s="297">
        <v>204891</v>
      </c>
      <c r="AT202" s="297">
        <v>0</v>
      </c>
      <c r="AU202" s="297">
        <v>1602831</v>
      </c>
      <c r="AV202" s="299">
        <v>4762394</v>
      </c>
      <c r="AW202" s="297">
        <v>2373548</v>
      </c>
      <c r="AX202" s="297">
        <v>1228863</v>
      </c>
      <c r="AY202" s="297">
        <v>579991</v>
      </c>
      <c r="AZ202" s="297">
        <v>579991</v>
      </c>
      <c r="BA202" s="297">
        <v>0</v>
      </c>
      <c r="BB202" s="297">
        <v>0</v>
      </c>
      <c r="BC202" s="297">
        <v>4762394</v>
      </c>
      <c r="BD202" s="397">
        <v>27550</v>
      </c>
      <c r="BE202" s="297">
        <v>11424</v>
      </c>
      <c r="BF202" s="297">
        <v>9490</v>
      </c>
      <c r="BG202" s="297">
        <v>6636</v>
      </c>
      <c r="BH202" s="297">
        <v>0</v>
      </c>
      <c r="BI202" s="297">
        <v>0</v>
      </c>
      <c r="BJ202" s="297">
        <v>0</v>
      </c>
      <c r="BK202" s="297">
        <v>27550</v>
      </c>
      <c r="BL202" s="299">
        <v>37576</v>
      </c>
      <c r="BM202" s="297">
        <v>9394</v>
      </c>
      <c r="BN202" s="297">
        <v>9394</v>
      </c>
      <c r="BO202" s="297">
        <v>9394</v>
      </c>
      <c r="BP202" s="297">
        <v>9394</v>
      </c>
      <c r="BQ202" s="297">
        <v>0</v>
      </c>
      <c r="BR202" s="297">
        <v>0</v>
      </c>
      <c r="BS202" s="297">
        <v>37576</v>
      </c>
      <c r="BT202" s="397">
        <v>115695</v>
      </c>
      <c r="BU202" s="297">
        <v>23776</v>
      </c>
      <c r="BV202" s="297">
        <v>23776</v>
      </c>
      <c r="BW202" s="297">
        <v>23776</v>
      </c>
      <c r="BX202" s="297">
        <v>23776</v>
      </c>
      <c r="BY202" s="297">
        <v>20590</v>
      </c>
      <c r="BZ202" s="297">
        <v>0</v>
      </c>
      <c r="CA202" s="297">
        <v>115695</v>
      </c>
      <c r="CB202" s="299">
        <v>364783.48678785004</v>
      </c>
      <c r="CC202" s="297">
        <v>323132</v>
      </c>
      <c r="CD202" s="297">
        <v>25102</v>
      </c>
      <c r="CE202" s="297">
        <v>16550</v>
      </c>
      <c r="CF202" s="297">
        <v>0</v>
      </c>
      <c r="CG202" s="297">
        <v>0</v>
      </c>
      <c r="CH202" s="297">
        <v>0</v>
      </c>
      <c r="CI202" s="297">
        <v>364783.48678785004</v>
      </c>
    </row>
    <row r="203" spans="1:87">
      <c r="A203" s="295">
        <v>36007</v>
      </c>
      <c r="B203" s="296" t="s">
        <v>555</v>
      </c>
      <c r="C203" s="299">
        <v>-499515</v>
      </c>
      <c r="D203" s="297">
        <v>-111482</v>
      </c>
      <c r="E203" s="297">
        <v>16591</v>
      </c>
      <c r="F203" s="297">
        <v>-71685</v>
      </c>
      <c r="G203" s="297">
        <v>43587</v>
      </c>
      <c r="H203" s="297">
        <v>0</v>
      </c>
      <c r="I203" s="297">
        <v>-622504</v>
      </c>
      <c r="J203" s="356">
        <v>6020459</v>
      </c>
      <c r="K203" s="357">
        <v>7161249</v>
      </c>
      <c r="L203" s="357">
        <v>5096548</v>
      </c>
      <c r="M203" s="357">
        <v>4875557</v>
      </c>
      <c r="N203" s="357">
        <v>7539278</v>
      </c>
      <c r="O203" s="356">
        <v>593880</v>
      </c>
      <c r="P203" s="357">
        <v>209121.22</v>
      </c>
      <c r="Q203" s="357">
        <v>384758.78</v>
      </c>
      <c r="R203" s="398">
        <v>6.6799999999999998E-2</v>
      </c>
      <c r="S203" s="399">
        <v>1.9473860000000001E-4</v>
      </c>
      <c r="T203" s="400">
        <v>6020459</v>
      </c>
      <c r="U203" s="400">
        <v>3130557.1856287424</v>
      </c>
      <c r="V203" s="401">
        <v>1.923126984435152</v>
      </c>
      <c r="W203" s="401">
        <v>7.7152503694909322E-2</v>
      </c>
      <c r="X203" s="397">
        <v>556208</v>
      </c>
      <c r="Y203" s="297">
        <v>224540</v>
      </c>
      <c r="Z203" s="297">
        <v>169936</v>
      </c>
      <c r="AA203" s="297">
        <v>96912</v>
      </c>
      <c r="AB203" s="297">
        <v>64820</v>
      </c>
      <c r="AC203" s="297">
        <v>0</v>
      </c>
      <c r="AD203" s="297">
        <v>0</v>
      </c>
      <c r="AE203" s="297">
        <v>556208</v>
      </c>
      <c r="AF203" s="299">
        <v>128425</v>
      </c>
      <c r="AG203" s="299">
        <v>25685</v>
      </c>
      <c r="AH203" s="299">
        <v>25685</v>
      </c>
      <c r="AI203" s="299">
        <v>25685</v>
      </c>
      <c r="AJ203" s="299">
        <v>25685</v>
      </c>
      <c r="AK203" s="299">
        <v>25685</v>
      </c>
      <c r="AL203" s="299">
        <v>0</v>
      </c>
      <c r="AM203" s="297">
        <v>128425</v>
      </c>
      <c r="AN203" s="397">
        <v>492422</v>
      </c>
      <c r="AO203" s="297">
        <v>122176</v>
      </c>
      <c r="AP203" s="297">
        <v>122176</v>
      </c>
      <c r="AQ203" s="297">
        <v>122176</v>
      </c>
      <c r="AR203" s="297">
        <v>62947</v>
      </c>
      <c r="AS203" s="297">
        <v>62947</v>
      </c>
      <c r="AT203" s="297">
        <v>0</v>
      </c>
      <c r="AU203" s="297">
        <v>492422</v>
      </c>
      <c r="AV203" s="299">
        <v>1463102</v>
      </c>
      <c r="AW203" s="297">
        <v>729201</v>
      </c>
      <c r="AX203" s="297">
        <v>377531</v>
      </c>
      <c r="AY203" s="297">
        <v>178185</v>
      </c>
      <c r="AZ203" s="297">
        <v>178185</v>
      </c>
      <c r="BA203" s="297">
        <v>0</v>
      </c>
      <c r="BB203" s="297">
        <v>0</v>
      </c>
      <c r="BC203" s="297">
        <v>1463102</v>
      </c>
      <c r="BD203" s="397">
        <v>8465</v>
      </c>
      <c r="BE203" s="297">
        <v>3510</v>
      </c>
      <c r="BF203" s="297">
        <v>2916</v>
      </c>
      <c r="BG203" s="297">
        <v>2039</v>
      </c>
      <c r="BH203" s="297">
        <v>0</v>
      </c>
      <c r="BI203" s="297">
        <v>0</v>
      </c>
      <c r="BJ203" s="297">
        <v>0</v>
      </c>
      <c r="BK203" s="297">
        <v>8465</v>
      </c>
      <c r="BL203" s="299">
        <v>11544</v>
      </c>
      <c r="BM203" s="297">
        <v>2886</v>
      </c>
      <c r="BN203" s="297">
        <v>2886</v>
      </c>
      <c r="BO203" s="297">
        <v>2886</v>
      </c>
      <c r="BP203" s="297">
        <v>2886</v>
      </c>
      <c r="BQ203" s="297">
        <v>0</v>
      </c>
      <c r="BR203" s="297">
        <v>0</v>
      </c>
      <c r="BS203" s="297">
        <v>11544</v>
      </c>
      <c r="BT203" s="397">
        <v>35544</v>
      </c>
      <c r="BU203" s="297">
        <v>7305</v>
      </c>
      <c r="BV203" s="297">
        <v>7305</v>
      </c>
      <c r="BW203" s="297">
        <v>7305</v>
      </c>
      <c r="BX203" s="297">
        <v>7305</v>
      </c>
      <c r="BY203" s="297">
        <v>6326</v>
      </c>
      <c r="BZ203" s="297">
        <v>0</v>
      </c>
      <c r="CA203" s="297">
        <v>35544</v>
      </c>
      <c r="CB203" s="299">
        <v>112068.77321766</v>
      </c>
      <c r="CC203" s="297">
        <v>99273</v>
      </c>
      <c r="CD203" s="297">
        <v>7712</v>
      </c>
      <c r="CE203" s="297">
        <v>5084</v>
      </c>
      <c r="CF203" s="297">
        <v>0</v>
      </c>
      <c r="CG203" s="297">
        <v>0</v>
      </c>
      <c r="CH203" s="297">
        <v>0</v>
      </c>
      <c r="CI203" s="297">
        <v>112068.77321766</v>
      </c>
    </row>
    <row r="204" spans="1:87">
      <c r="A204" s="295">
        <v>36008</v>
      </c>
      <c r="B204" s="296" t="s">
        <v>556</v>
      </c>
      <c r="C204" s="299">
        <v>-1864670</v>
      </c>
      <c r="D204" s="297">
        <v>-1094973</v>
      </c>
      <c r="E204" s="297">
        <v>-224130</v>
      </c>
      <c r="F204" s="297">
        <v>-312446</v>
      </c>
      <c r="G204" s="297">
        <v>129679</v>
      </c>
      <c r="H204" s="297">
        <v>0</v>
      </c>
      <c r="I204" s="297">
        <v>-3366540</v>
      </c>
      <c r="J204" s="356">
        <v>16491367</v>
      </c>
      <c r="K204" s="357">
        <v>19616241</v>
      </c>
      <c r="L204" s="357">
        <v>13960570</v>
      </c>
      <c r="M204" s="357">
        <v>13355226</v>
      </c>
      <c r="N204" s="357">
        <v>20651746</v>
      </c>
      <c r="O204" s="356">
        <v>1626768</v>
      </c>
      <c r="P204" s="357">
        <v>547156.80000000005</v>
      </c>
      <c r="Q204" s="357">
        <v>1079611.2</v>
      </c>
      <c r="R204" s="398">
        <v>6.6799999999999998E-2</v>
      </c>
      <c r="S204" s="399">
        <v>5.3343200000000003E-4</v>
      </c>
      <c r="T204" s="400">
        <v>16491367</v>
      </c>
      <c r="U204" s="400">
        <v>8190970.0598802408</v>
      </c>
      <c r="V204" s="401">
        <v>2.013359453085477</v>
      </c>
      <c r="W204" s="401">
        <v>7.7152503694909322E-2</v>
      </c>
      <c r="X204" s="397">
        <v>647526</v>
      </c>
      <c r="Y204" s="297">
        <v>493968</v>
      </c>
      <c r="Z204" s="297">
        <v>51186</v>
      </c>
      <c r="AA204" s="297">
        <v>51186</v>
      </c>
      <c r="AB204" s="297">
        <v>51186</v>
      </c>
      <c r="AC204" s="297">
        <v>0</v>
      </c>
      <c r="AD204" s="297">
        <v>0</v>
      </c>
      <c r="AE204" s="297">
        <v>647526</v>
      </c>
      <c r="AF204" s="299">
        <v>1137103</v>
      </c>
      <c r="AG204" s="299">
        <v>445650</v>
      </c>
      <c r="AH204" s="299">
        <v>445650</v>
      </c>
      <c r="AI204" s="299">
        <v>125657</v>
      </c>
      <c r="AJ204" s="299">
        <v>60073</v>
      </c>
      <c r="AK204" s="299">
        <v>60073</v>
      </c>
      <c r="AL204" s="299">
        <v>0</v>
      </c>
      <c r="AM204" s="297">
        <v>1137103</v>
      </c>
      <c r="AN204" s="397">
        <v>1348852</v>
      </c>
      <c r="AO204" s="297">
        <v>334667</v>
      </c>
      <c r="AP204" s="297">
        <v>334667</v>
      </c>
      <c r="AQ204" s="297">
        <v>334667</v>
      </c>
      <c r="AR204" s="297">
        <v>172425</v>
      </c>
      <c r="AS204" s="297">
        <v>172425</v>
      </c>
      <c r="AT204" s="297">
        <v>0</v>
      </c>
      <c r="AU204" s="297">
        <v>1348852</v>
      </c>
      <c r="AV204" s="299">
        <v>4007761</v>
      </c>
      <c r="AW204" s="297">
        <v>1997444</v>
      </c>
      <c r="AX204" s="297">
        <v>1034142</v>
      </c>
      <c r="AY204" s="297">
        <v>488088</v>
      </c>
      <c r="AZ204" s="297">
        <v>488088</v>
      </c>
      <c r="BA204" s="297">
        <v>0</v>
      </c>
      <c r="BB204" s="297">
        <v>0</v>
      </c>
      <c r="BC204" s="297">
        <v>4007761</v>
      </c>
      <c r="BD204" s="397">
        <v>23185</v>
      </c>
      <c r="BE204" s="297">
        <v>9614</v>
      </c>
      <c r="BF204" s="297">
        <v>7986</v>
      </c>
      <c r="BG204" s="297">
        <v>5585</v>
      </c>
      <c r="BH204" s="297">
        <v>0</v>
      </c>
      <c r="BI204" s="297">
        <v>0</v>
      </c>
      <c r="BJ204" s="297">
        <v>0</v>
      </c>
      <c r="BK204" s="297">
        <v>23185</v>
      </c>
      <c r="BL204" s="299">
        <v>31620</v>
      </c>
      <c r="BM204" s="297">
        <v>7905</v>
      </c>
      <c r="BN204" s="297">
        <v>7905</v>
      </c>
      <c r="BO204" s="297">
        <v>7905</v>
      </c>
      <c r="BP204" s="297">
        <v>7905</v>
      </c>
      <c r="BQ204" s="297">
        <v>0</v>
      </c>
      <c r="BR204" s="297">
        <v>0</v>
      </c>
      <c r="BS204" s="297">
        <v>31620</v>
      </c>
      <c r="BT204" s="397">
        <v>97363</v>
      </c>
      <c r="BU204" s="297">
        <v>20009</v>
      </c>
      <c r="BV204" s="297">
        <v>20009</v>
      </c>
      <c r="BW204" s="297">
        <v>20009</v>
      </c>
      <c r="BX204" s="297">
        <v>20009</v>
      </c>
      <c r="BY204" s="297">
        <v>17328</v>
      </c>
      <c r="BZ204" s="297">
        <v>0</v>
      </c>
      <c r="CA204" s="297">
        <v>97363</v>
      </c>
      <c r="CB204" s="299">
        <v>306981.10099920002</v>
      </c>
      <c r="CC204" s="297">
        <v>271929</v>
      </c>
      <c r="CD204" s="297">
        <v>21124</v>
      </c>
      <c r="CE204" s="297">
        <v>13927</v>
      </c>
      <c r="CF204" s="297">
        <v>0</v>
      </c>
      <c r="CG204" s="297">
        <v>0</v>
      </c>
      <c r="CH204" s="297">
        <v>0</v>
      </c>
      <c r="CI204" s="297">
        <v>306981.10099920002</v>
      </c>
    </row>
    <row r="205" spans="1:87">
      <c r="A205" s="295">
        <v>36009</v>
      </c>
      <c r="B205" s="296" t="s">
        <v>557</v>
      </c>
      <c r="C205" s="299">
        <v>-874579</v>
      </c>
      <c r="D205" s="297">
        <v>-721947</v>
      </c>
      <c r="E205" s="297">
        <v>-328573</v>
      </c>
      <c r="F205" s="297">
        <v>-184178</v>
      </c>
      <c r="G205" s="297">
        <v>-58064</v>
      </c>
      <c r="H205" s="297">
        <v>0</v>
      </c>
      <c r="I205" s="297">
        <v>-2167341</v>
      </c>
      <c r="J205" s="356">
        <v>2491111</v>
      </c>
      <c r="K205" s="357">
        <v>2963140</v>
      </c>
      <c r="L205" s="357">
        <v>2108820</v>
      </c>
      <c r="M205" s="357">
        <v>2017379</v>
      </c>
      <c r="N205" s="357">
        <v>3119558</v>
      </c>
      <c r="O205" s="356">
        <v>245732</v>
      </c>
      <c r="P205" s="357">
        <v>79095.72</v>
      </c>
      <c r="Q205" s="357">
        <v>166636.28</v>
      </c>
      <c r="R205" s="398">
        <v>6.6799999999999998E-2</v>
      </c>
      <c r="S205" s="399">
        <v>8.05778E-5</v>
      </c>
      <c r="T205" s="400">
        <v>2491111</v>
      </c>
      <c r="U205" s="400">
        <v>1184067.6646706588</v>
      </c>
      <c r="V205" s="401">
        <v>2.1038586512645687</v>
      </c>
      <c r="W205" s="401">
        <v>7.7152503694909322E-2</v>
      </c>
      <c r="X205" s="397">
        <v>30519</v>
      </c>
      <c r="Y205" s="297">
        <v>30519</v>
      </c>
      <c r="Z205" s="297">
        <v>0</v>
      </c>
      <c r="AA205" s="297">
        <v>0</v>
      </c>
      <c r="AB205" s="297">
        <v>0</v>
      </c>
      <c r="AC205" s="297">
        <v>0</v>
      </c>
      <c r="AD205" s="297">
        <v>0</v>
      </c>
      <c r="AE205" s="297">
        <v>30519</v>
      </c>
      <c r="AF205" s="299">
        <v>1763279</v>
      </c>
      <c r="AG205" s="299">
        <v>616131</v>
      </c>
      <c r="AH205" s="299">
        <v>616131</v>
      </c>
      <c r="AI205" s="299">
        <v>305966</v>
      </c>
      <c r="AJ205" s="299">
        <v>138324</v>
      </c>
      <c r="AK205" s="299">
        <v>86727</v>
      </c>
      <c r="AL205" s="299">
        <v>0</v>
      </c>
      <c r="AM205" s="297">
        <v>1763279</v>
      </c>
      <c r="AN205" s="397">
        <v>203751</v>
      </c>
      <c r="AO205" s="297">
        <v>50553</v>
      </c>
      <c r="AP205" s="297">
        <v>50553</v>
      </c>
      <c r="AQ205" s="297">
        <v>50553</v>
      </c>
      <c r="AR205" s="297">
        <v>26046</v>
      </c>
      <c r="AS205" s="297">
        <v>26046</v>
      </c>
      <c r="AT205" s="297">
        <v>0</v>
      </c>
      <c r="AU205" s="297">
        <v>203751</v>
      </c>
      <c r="AV205" s="299">
        <v>605394</v>
      </c>
      <c r="AW205" s="297">
        <v>301725</v>
      </c>
      <c r="AX205" s="297">
        <v>156213</v>
      </c>
      <c r="AY205" s="297">
        <v>73728</v>
      </c>
      <c r="AZ205" s="297">
        <v>73728</v>
      </c>
      <c r="BA205" s="297">
        <v>0</v>
      </c>
      <c r="BB205" s="297">
        <v>0</v>
      </c>
      <c r="BC205" s="297">
        <v>605394</v>
      </c>
      <c r="BD205" s="397">
        <v>3502</v>
      </c>
      <c r="BE205" s="297">
        <v>1452</v>
      </c>
      <c r="BF205" s="297">
        <v>1206</v>
      </c>
      <c r="BG205" s="297">
        <v>844</v>
      </c>
      <c r="BH205" s="297">
        <v>0</v>
      </c>
      <c r="BI205" s="297">
        <v>0</v>
      </c>
      <c r="BJ205" s="297">
        <v>0</v>
      </c>
      <c r="BK205" s="297">
        <v>3502</v>
      </c>
      <c r="BL205" s="299">
        <v>4776</v>
      </c>
      <c r="BM205" s="297">
        <v>1194</v>
      </c>
      <c r="BN205" s="297">
        <v>1194</v>
      </c>
      <c r="BO205" s="297">
        <v>1194</v>
      </c>
      <c r="BP205" s="297">
        <v>1194</v>
      </c>
      <c r="BQ205" s="297">
        <v>0</v>
      </c>
      <c r="BR205" s="297">
        <v>0</v>
      </c>
      <c r="BS205" s="297">
        <v>4776</v>
      </c>
      <c r="BT205" s="397">
        <v>14707</v>
      </c>
      <c r="BU205" s="297">
        <v>3022</v>
      </c>
      <c r="BV205" s="297">
        <v>3022</v>
      </c>
      <c r="BW205" s="297">
        <v>3022</v>
      </c>
      <c r="BX205" s="297">
        <v>3022</v>
      </c>
      <c r="BY205" s="297">
        <v>2617</v>
      </c>
      <c r="BZ205" s="297">
        <v>0</v>
      </c>
      <c r="CA205" s="297">
        <v>14707</v>
      </c>
      <c r="CB205" s="299">
        <v>46371.162135179999</v>
      </c>
      <c r="CC205" s="297">
        <v>41076</v>
      </c>
      <c r="CD205" s="297">
        <v>3191</v>
      </c>
      <c r="CE205" s="297">
        <v>2104</v>
      </c>
      <c r="CF205" s="297">
        <v>0</v>
      </c>
      <c r="CG205" s="297">
        <v>0</v>
      </c>
      <c r="CH205" s="297">
        <v>0</v>
      </c>
      <c r="CI205" s="297">
        <v>46371.162135179999</v>
      </c>
    </row>
    <row r="206" spans="1:87">
      <c r="A206" s="295">
        <v>36100</v>
      </c>
      <c r="B206" s="296" t="s">
        <v>558</v>
      </c>
      <c r="C206" s="299">
        <v>-2675156</v>
      </c>
      <c r="D206" s="297">
        <v>-1384267</v>
      </c>
      <c r="E206" s="297">
        <v>-589486</v>
      </c>
      <c r="F206" s="297">
        <v>-684064</v>
      </c>
      <c r="G206" s="297">
        <v>-76138</v>
      </c>
      <c r="H206" s="297">
        <v>0</v>
      </c>
      <c r="I206" s="297">
        <v>-5409111</v>
      </c>
      <c r="J206" s="356">
        <v>18049881</v>
      </c>
      <c r="K206" s="357">
        <v>21470071</v>
      </c>
      <c r="L206" s="357">
        <v>15279912</v>
      </c>
      <c r="M206" s="357">
        <v>14617359</v>
      </c>
      <c r="N206" s="357">
        <v>22603436</v>
      </c>
      <c r="O206" s="356">
        <v>1780505</v>
      </c>
      <c r="P206" s="357">
        <v>769511.18</v>
      </c>
      <c r="Q206" s="357">
        <v>1010993.82</v>
      </c>
      <c r="R206" s="398">
        <v>6.6799999999999998E-2</v>
      </c>
      <c r="S206" s="399">
        <v>5.838439E-4</v>
      </c>
      <c r="T206" s="400">
        <v>18049881</v>
      </c>
      <c r="U206" s="400">
        <v>11519628.443113774</v>
      </c>
      <c r="V206" s="401">
        <v>1.5668804848293429</v>
      </c>
      <c r="W206" s="401">
        <v>7.7152503694909322E-2</v>
      </c>
      <c r="X206" s="397">
        <v>36176</v>
      </c>
      <c r="Y206" s="297">
        <v>36176</v>
      </c>
      <c r="Z206" s="297">
        <v>0</v>
      </c>
      <c r="AA206" s="297">
        <v>0</v>
      </c>
      <c r="AB206" s="297">
        <v>0</v>
      </c>
      <c r="AC206" s="297">
        <v>0</v>
      </c>
      <c r="AD206" s="297">
        <v>0</v>
      </c>
      <c r="AE206" s="297">
        <v>36176</v>
      </c>
      <c r="AF206" s="299">
        <v>2296437</v>
      </c>
      <c r="AG206" s="299">
        <v>617557</v>
      </c>
      <c r="AH206" s="299">
        <v>617557</v>
      </c>
      <c r="AI206" s="299">
        <v>425683</v>
      </c>
      <c r="AJ206" s="299">
        <v>351817</v>
      </c>
      <c r="AK206" s="299">
        <v>283823</v>
      </c>
      <c r="AL206" s="299">
        <v>0</v>
      </c>
      <c r="AM206" s="297">
        <v>2296437</v>
      </c>
      <c r="AN206" s="397">
        <v>1476325</v>
      </c>
      <c r="AO206" s="297">
        <v>366295</v>
      </c>
      <c r="AP206" s="297">
        <v>366295</v>
      </c>
      <c r="AQ206" s="297">
        <v>366295</v>
      </c>
      <c r="AR206" s="297">
        <v>188720</v>
      </c>
      <c r="AS206" s="297">
        <v>188720</v>
      </c>
      <c r="AT206" s="297">
        <v>0</v>
      </c>
      <c r="AU206" s="297">
        <v>1476325</v>
      </c>
      <c r="AV206" s="299">
        <v>4386513</v>
      </c>
      <c r="AW206" s="297">
        <v>2186212</v>
      </c>
      <c r="AX206" s="297">
        <v>1131873</v>
      </c>
      <c r="AY206" s="297">
        <v>534214</v>
      </c>
      <c r="AZ206" s="297">
        <v>534214</v>
      </c>
      <c r="BA206" s="297">
        <v>0</v>
      </c>
      <c r="BB206" s="297">
        <v>0</v>
      </c>
      <c r="BC206" s="297">
        <v>4386513</v>
      </c>
      <c r="BD206" s="397">
        <v>25375</v>
      </c>
      <c r="BE206" s="297">
        <v>10522</v>
      </c>
      <c r="BF206" s="297">
        <v>8741</v>
      </c>
      <c r="BG206" s="297">
        <v>6112</v>
      </c>
      <c r="BH206" s="297">
        <v>0</v>
      </c>
      <c r="BI206" s="297">
        <v>0</v>
      </c>
      <c r="BJ206" s="297">
        <v>0</v>
      </c>
      <c r="BK206" s="297">
        <v>25375</v>
      </c>
      <c r="BL206" s="299">
        <v>34608</v>
      </c>
      <c r="BM206" s="297">
        <v>8652</v>
      </c>
      <c r="BN206" s="297">
        <v>8652</v>
      </c>
      <c r="BO206" s="297">
        <v>8652</v>
      </c>
      <c r="BP206" s="297">
        <v>8652</v>
      </c>
      <c r="BQ206" s="297">
        <v>0</v>
      </c>
      <c r="BR206" s="297">
        <v>0</v>
      </c>
      <c r="BS206" s="297">
        <v>34608</v>
      </c>
      <c r="BT206" s="397">
        <v>106564</v>
      </c>
      <c r="BU206" s="297">
        <v>21900</v>
      </c>
      <c r="BV206" s="297">
        <v>21900</v>
      </c>
      <c r="BW206" s="297">
        <v>21900</v>
      </c>
      <c r="BX206" s="297">
        <v>21900</v>
      </c>
      <c r="BY206" s="297">
        <v>18965</v>
      </c>
      <c r="BZ206" s="297">
        <v>0</v>
      </c>
      <c r="CA206" s="297">
        <v>106564</v>
      </c>
      <c r="CB206" s="299">
        <v>335992.29748809</v>
      </c>
      <c r="CC206" s="297">
        <v>297628</v>
      </c>
      <c r="CD206" s="297">
        <v>23121</v>
      </c>
      <c r="CE206" s="297">
        <v>15244</v>
      </c>
      <c r="CF206" s="297">
        <v>0</v>
      </c>
      <c r="CG206" s="297">
        <v>0</v>
      </c>
      <c r="CH206" s="297">
        <v>0</v>
      </c>
      <c r="CI206" s="297">
        <v>335992.29748809</v>
      </c>
    </row>
    <row r="207" spans="1:87">
      <c r="A207" s="295">
        <v>36102</v>
      </c>
      <c r="B207" s="296" t="s">
        <v>559</v>
      </c>
      <c r="C207" s="299">
        <v>-997450</v>
      </c>
      <c r="D207" s="297">
        <v>-1163596</v>
      </c>
      <c r="E207" s="297">
        <v>-1550309</v>
      </c>
      <c r="F207" s="297">
        <v>-1607964</v>
      </c>
      <c r="G207" s="297">
        <v>-1864039</v>
      </c>
      <c r="H207" s="297">
        <v>0</v>
      </c>
      <c r="I207" s="297">
        <v>-7183358</v>
      </c>
      <c r="J207" s="356">
        <v>0</v>
      </c>
      <c r="K207" s="357">
        <v>0</v>
      </c>
      <c r="L207" s="357">
        <v>0</v>
      </c>
      <c r="M207" s="357">
        <v>0</v>
      </c>
      <c r="N207" s="357">
        <v>0</v>
      </c>
      <c r="O207" s="356">
        <v>0</v>
      </c>
      <c r="P207" s="357">
        <v>60058.6</v>
      </c>
      <c r="Q207" s="357">
        <v>-60058.6</v>
      </c>
      <c r="R207" s="398">
        <v>6.6799999999999998E-2</v>
      </c>
      <c r="S207" s="399">
        <v>0</v>
      </c>
      <c r="T207" s="400">
        <v>0</v>
      </c>
      <c r="U207" s="400">
        <v>899080.83832335332</v>
      </c>
      <c r="V207" s="401">
        <v>0</v>
      </c>
      <c r="W207" s="401">
        <v>7.7152503694909322E-2</v>
      </c>
      <c r="X207" s="397">
        <v>2136837</v>
      </c>
      <c r="Y207" s="297">
        <v>866589</v>
      </c>
      <c r="Z207" s="297">
        <v>700443</v>
      </c>
      <c r="AA207" s="297">
        <v>313730</v>
      </c>
      <c r="AB207" s="297">
        <v>256075</v>
      </c>
      <c r="AC207" s="297">
        <v>0</v>
      </c>
      <c r="AD207" s="297">
        <v>0</v>
      </c>
      <c r="AE207" s="297">
        <v>2136837</v>
      </c>
      <c r="AF207" s="299">
        <v>9320195</v>
      </c>
      <c r="AG207" s="299">
        <v>1864039</v>
      </c>
      <c r="AH207" s="299">
        <v>1864039</v>
      </c>
      <c r="AI207" s="299">
        <v>1864039</v>
      </c>
      <c r="AJ207" s="299">
        <v>1864039</v>
      </c>
      <c r="AK207" s="299">
        <v>1864039</v>
      </c>
      <c r="AL207" s="299">
        <v>0</v>
      </c>
      <c r="AM207" s="297">
        <v>9320195</v>
      </c>
      <c r="AN207" s="397">
        <v>0</v>
      </c>
      <c r="AO207" s="297">
        <v>0</v>
      </c>
      <c r="AP207" s="297">
        <v>0</v>
      </c>
      <c r="AQ207" s="297">
        <v>0</v>
      </c>
      <c r="AR207" s="297">
        <v>0</v>
      </c>
      <c r="AS207" s="297">
        <v>0</v>
      </c>
      <c r="AT207" s="297">
        <v>0</v>
      </c>
      <c r="AU207" s="297">
        <v>0</v>
      </c>
      <c r="AV207" s="299">
        <v>0</v>
      </c>
      <c r="AW207" s="297">
        <v>0</v>
      </c>
      <c r="AX207" s="297">
        <v>0</v>
      </c>
      <c r="AY207" s="297">
        <v>0</v>
      </c>
      <c r="AZ207" s="297">
        <v>0</v>
      </c>
      <c r="BA207" s="297">
        <v>0</v>
      </c>
      <c r="BB207" s="297">
        <v>0</v>
      </c>
      <c r="BC207" s="297">
        <v>0</v>
      </c>
      <c r="BD207" s="397">
        <v>0</v>
      </c>
      <c r="BE207" s="297">
        <v>0</v>
      </c>
      <c r="BF207" s="297">
        <v>0</v>
      </c>
      <c r="BG207" s="297">
        <v>0</v>
      </c>
      <c r="BH207" s="297">
        <v>0</v>
      </c>
      <c r="BI207" s="297">
        <v>0</v>
      </c>
      <c r="BJ207" s="297">
        <v>0</v>
      </c>
      <c r="BK207" s="297">
        <v>0</v>
      </c>
      <c r="BL207" s="299">
        <v>0</v>
      </c>
      <c r="BM207" s="297">
        <v>0</v>
      </c>
      <c r="BN207" s="297">
        <v>0</v>
      </c>
      <c r="BO207" s="297">
        <v>0</v>
      </c>
      <c r="BP207" s="297">
        <v>0</v>
      </c>
      <c r="BQ207" s="297">
        <v>0</v>
      </c>
      <c r="BR207" s="297">
        <v>0</v>
      </c>
      <c r="BS207" s="297">
        <v>0</v>
      </c>
      <c r="BT207" s="397">
        <v>0</v>
      </c>
      <c r="BU207" s="297">
        <v>0</v>
      </c>
      <c r="BV207" s="297">
        <v>0</v>
      </c>
      <c r="BW207" s="297">
        <v>0</v>
      </c>
      <c r="BX207" s="297">
        <v>0</v>
      </c>
      <c r="BY207" s="297">
        <v>0</v>
      </c>
      <c r="BZ207" s="297">
        <v>0</v>
      </c>
      <c r="CA207" s="297">
        <v>0</v>
      </c>
      <c r="CB207" s="299">
        <v>0</v>
      </c>
      <c r="CC207" s="297">
        <v>0</v>
      </c>
      <c r="CD207" s="297">
        <v>0</v>
      </c>
      <c r="CE207" s="297">
        <v>0</v>
      </c>
      <c r="CF207" s="297">
        <v>0</v>
      </c>
      <c r="CG207" s="297">
        <v>0</v>
      </c>
      <c r="CH207" s="297">
        <v>0</v>
      </c>
      <c r="CI207" s="297">
        <v>0</v>
      </c>
    </row>
    <row r="208" spans="1:87">
      <c r="A208" s="295">
        <v>36105</v>
      </c>
      <c r="B208" s="296" t="s">
        <v>560</v>
      </c>
      <c r="C208" s="299">
        <v>-1351522</v>
      </c>
      <c r="D208" s="297">
        <v>-649955</v>
      </c>
      <c r="E208" s="297">
        <v>-369640</v>
      </c>
      <c r="F208" s="297">
        <v>-214792</v>
      </c>
      <c r="G208" s="297">
        <v>-10565</v>
      </c>
      <c r="H208" s="297">
        <v>0</v>
      </c>
      <c r="I208" s="297">
        <v>-2596474</v>
      </c>
      <c r="J208" s="356">
        <v>9308234</v>
      </c>
      <c r="K208" s="357">
        <v>11072009</v>
      </c>
      <c r="L208" s="357">
        <v>7879774</v>
      </c>
      <c r="M208" s="357">
        <v>7538100</v>
      </c>
      <c r="N208" s="357">
        <v>11656480</v>
      </c>
      <c r="O208" s="356">
        <v>918198</v>
      </c>
      <c r="P208" s="357">
        <v>397724.35</v>
      </c>
      <c r="Q208" s="357">
        <v>520473.65</v>
      </c>
      <c r="R208" s="398">
        <v>6.6799999999999998E-2</v>
      </c>
      <c r="S208" s="399">
        <v>3.0108540000000001E-4</v>
      </c>
      <c r="T208" s="400">
        <v>9308234</v>
      </c>
      <c r="U208" s="400">
        <v>5953957.3353293408</v>
      </c>
      <c r="V208" s="401">
        <v>1.5633692812622613</v>
      </c>
      <c r="W208" s="401">
        <v>7.7152503694909322E-2</v>
      </c>
      <c r="X208" s="397">
        <v>358056</v>
      </c>
      <c r="Y208" s="297">
        <v>104815</v>
      </c>
      <c r="Z208" s="297">
        <v>104815</v>
      </c>
      <c r="AA208" s="297">
        <v>74213</v>
      </c>
      <c r="AB208" s="297">
        <v>74213</v>
      </c>
      <c r="AC208" s="297">
        <v>0</v>
      </c>
      <c r="AD208" s="297">
        <v>0</v>
      </c>
      <c r="AE208" s="297">
        <v>358056</v>
      </c>
      <c r="AF208" s="299">
        <v>1330684</v>
      </c>
      <c r="AG208" s="299">
        <v>376588</v>
      </c>
      <c r="AH208" s="299">
        <v>359381</v>
      </c>
      <c r="AI208" s="299">
        <v>359381</v>
      </c>
      <c r="AJ208" s="299">
        <v>117667</v>
      </c>
      <c r="AK208" s="299">
        <v>117667</v>
      </c>
      <c r="AL208" s="299">
        <v>0</v>
      </c>
      <c r="AM208" s="297">
        <v>1330684</v>
      </c>
      <c r="AN208" s="397">
        <v>761333</v>
      </c>
      <c r="AO208" s="297">
        <v>188897</v>
      </c>
      <c r="AP208" s="297">
        <v>188897</v>
      </c>
      <c r="AQ208" s="297">
        <v>188897</v>
      </c>
      <c r="AR208" s="297">
        <v>97322</v>
      </c>
      <c r="AS208" s="297">
        <v>97322</v>
      </c>
      <c r="AT208" s="297">
        <v>0</v>
      </c>
      <c r="AU208" s="297">
        <v>761333</v>
      </c>
      <c r="AV208" s="299">
        <v>2262103</v>
      </c>
      <c r="AW208" s="297">
        <v>1127419</v>
      </c>
      <c r="AX208" s="297">
        <v>583701</v>
      </c>
      <c r="AY208" s="297">
        <v>275492</v>
      </c>
      <c r="AZ208" s="297">
        <v>275492</v>
      </c>
      <c r="BA208" s="297">
        <v>0</v>
      </c>
      <c r="BB208" s="297">
        <v>0</v>
      </c>
      <c r="BC208" s="297">
        <v>2262103</v>
      </c>
      <c r="BD208" s="397">
        <v>13086</v>
      </c>
      <c r="BE208" s="297">
        <v>5426</v>
      </c>
      <c r="BF208" s="297">
        <v>4508</v>
      </c>
      <c r="BG208" s="297">
        <v>3152</v>
      </c>
      <c r="BH208" s="297">
        <v>0</v>
      </c>
      <c r="BI208" s="297">
        <v>0</v>
      </c>
      <c r="BJ208" s="297">
        <v>0</v>
      </c>
      <c r="BK208" s="297">
        <v>13086</v>
      </c>
      <c r="BL208" s="299">
        <v>17848</v>
      </c>
      <c r="BM208" s="297">
        <v>4462</v>
      </c>
      <c r="BN208" s="297">
        <v>4462</v>
      </c>
      <c r="BO208" s="297">
        <v>4462</v>
      </c>
      <c r="BP208" s="297">
        <v>4462</v>
      </c>
      <c r="BQ208" s="297">
        <v>0</v>
      </c>
      <c r="BR208" s="297">
        <v>0</v>
      </c>
      <c r="BS208" s="297">
        <v>17848</v>
      </c>
      <c r="BT208" s="397">
        <v>54954</v>
      </c>
      <c r="BU208" s="297">
        <v>11294</v>
      </c>
      <c r="BV208" s="297">
        <v>11294</v>
      </c>
      <c r="BW208" s="297">
        <v>11294</v>
      </c>
      <c r="BX208" s="297">
        <v>11294</v>
      </c>
      <c r="BY208" s="297">
        <v>9780</v>
      </c>
      <c r="BZ208" s="297">
        <v>0</v>
      </c>
      <c r="CA208" s="297">
        <v>54954</v>
      </c>
      <c r="CB208" s="299">
        <v>173269.55935674001</v>
      </c>
      <c r="CC208" s="297">
        <v>153485</v>
      </c>
      <c r="CD208" s="297">
        <v>11923</v>
      </c>
      <c r="CE208" s="297">
        <v>7861</v>
      </c>
      <c r="CF208" s="297">
        <v>0</v>
      </c>
      <c r="CG208" s="297">
        <v>0</v>
      </c>
      <c r="CH208" s="297">
        <v>0</v>
      </c>
      <c r="CI208" s="297">
        <v>173269.55935674001</v>
      </c>
    </row>
    <row r="209" spans="1:87">
      <c r="A209" s="295">
        <v>36200</v>
      </c>
      <c r="B209" s="296" t="s">
        <v>561</v>
      </c>
      <c r="C209" s="299">
        <v>-5743997</v>
      </c>
      <c r="D209" s="297">
        <v>-3578390</v>
      </c>
      <c r="E209" s="297">
        <v>-1942343</v>
      </c>
      <c r="F209" s="297">
        <v>-1578895</v>
      </c>
      <c r="G209" s="297">
        <v>-195701</v>
      </c>
      <c r="H209" s="297">
        <v>0</v>
      </c>
      <c r="I209" s="297">
        <v>-13039326</v>
      </c>
      <c r="J209" s="356">
        <v>34790375</v>
      </c>
      <c r="K209" s="357">
        <v>41382645</v>
      </c>
      <c r="L209" s="357">
        <v>29451377</v>
      </c>
      <c r="M209" s="357">
        <v>28174336</v>
      </c>
      <c r="N209" s="357">
        <v>43567159</v>
      </c>
      <c r="O209" s="356">
        <v>3431847</v>
      </c>
      <c r="P209" s="357">
        <v>1500443.35</v>
      </c>
      <c r="Q209" s="357">
        <v>1931403.65</v>
      </c>
      <c r="R209" s="398">
        <v>6.6799999999999998E-2</v>
      </c>
      <c r="S209" s="399">
        <v>1.1253342E-3</v>
      </c>
      <c r="T209" s="400">
        <v>34790375</v>
      </c>
      <c r="U209" s="400">
        <v>22461726.796407189</v>
      </c>
      <c r="V209" s="401">
        <v>1.5488735712681185</v>
      </c>
      <c r="W209" s="401">
        <v>7.7152503694909322E-2</v>
      </c>
      <c r="X209" s="397">
        <v>392254</v>
      </c>
      <c r="Y209" s="297">
        <v>392254</v>
      </c>
      <c r="Z209" s="297">
        <v>0</v>
      </c>
      <c r="AA209" s="297">
        <v>0</v>
      </c>
      <c r="AB209" s="297">
        <v>0</v>
      </c>
      <c r="AC209" s="297">
        <v>0</v>
      </c>
      <c r="AD209" s="297">
        <v>0</v>
      </c>
      <c r="AE209" s="297">
        <v>392254</v>
      </c>
      <c r="AF209" s="299">
        <v>7362306</v>
      </c>
      <c r="AG209" s="299">
        <v>2100589</v>
      </c>
      <c r="AH209" s="299">
        <v>2100589</v>
      </c>
      <c r="AI209" s="299">
        <v>1626620</v>
      </c>
      <c r="AJ209" s="299">
        <v>938503</v>
      </c>
      <c r="AK209" s="299">
        <v>596005</v>
      </c>
      <c r="AL209" s="299">
        <v>0</v>
      </c>
      <c r="AM209" s="297">
        <v>7362306</v>
      </c>
      <c r="AN209" s="397">
        <v>2845553</v>
      </c>
      <c r="AO209" s="297">
        <v>706018</v>
      </c>
      <c r="AP209" s="297">
        <v>706018</v>
      </c>
      <c r="AQ209" s="297">
        <v>706018</v>
      </c>
      <c r="AR209" s="297">
        <v>363749</v>
      </c>
      <c r="AS209" s="297">
        <v>363749</v>
      </c>
      <c r="AT209" s="297">
        <v>0</v>
      </c>
      <c r="AU209" s="297">
        <v>2845553</v>
      </c>
      <c r="AV209" s="299">
        <v>8454817</v>
      </c>
      <c r="AW209" s="297">
        <v>4213830</v>
      </c>
      <c r="AX209" s="297">
        <v>2181637</v>
      </c>
      <c r="AY209" s="297">
        <v>1029675</v>
      </c>
      <c r="AZ209" s="297">
        <v>1029675</v>
      </c>
      <c r="BA209" s="297">
        <v>0</v>
      </c>
      <c r="BB209" s="297">
        <v>0</v>
      </c>
      <c r="BC209" s="297">
        <v>8454817</v>
      </c>
      <c r="BD209" s="397">
        <v>48910</v>
      </c>
      <c r="BE209" s="297">
        <v>20281</v>
      </c>
      <c r="BF209" s="297">
        <v>16848</v>
      </c>
      <c r="BG209" s="297">
        <v>11781</v>
      </c>
      <c r="BH209" s="297">
        <v>0</v>
      </c>
      <c r="BI209" s="297">
        <v>0</v>
      </c>
      <c r="BJ209" s="297">
        <v>0</v>
      </c>
      <c r="BK209" s="297">
        <v>48910</v>
      </c>
      <c r="BL209" s="299">
        <v>66708</v>
      </c>
      <c r="BM209" s="297">
        <v>16677</v>
      </c>
      <c r="BN209" s="297">
        <v>16677</v>
      </c>
      <c r="BO209" s="297">
        <v>16677</v>
      </c>
      <c r="BP209" s="297">
        <v>16677</v>
      </c>
      <c r="BQ209" s="297">
        <v>0</v>
      </c>
      <c r="BR209" s="297">
        <v>0</v>
      </c>
      <c r="BS209" s="297">
        <v>66708</v>
      </c>
      <c r="BT209" s="397">
        <v>205397</v>
      </c>
      <c r="BU209" s="297">
        <v>42211</v>
      </c>
      <c r="BV209" s="297">
        <v>42211</v>
      </c>
      <c r="BW209" s="297">
        <v>42211</v>
      </c>
      <c r="BX209" s="297">
        <v>42211</v>
      </c>
      <c r="BY209" s="297">
        <v>36555</v>
      </c>
      <c r="BZ209" s="297">
        <v>0</v>
      </c>
      <c r="CA209" s="297">
        <v>205397</v>
      </c>
      <c r="CB209" s="299">
        <v>647610.81395202002</v>
      </c>
      <c r="CC209" s="297">
        <v>573665</v>
      </c>
      <c r="CD209" s="297">
        <v>44564</v>
      </c>
      <c r="CE209" s="297">
        <v>29381</v>
      </c>
      <c r="CF209" s="297">
        <v>0</v>
      </c>
      <c r="CG209" s="297">
        <v>0</v>
      </c>
      <c r="CH209" s="297">
        <v>0</v>
      </c>
      <c r="CI209" s="297">
        <v>647610.81395202002</v>
      </c>
    </row>
    <row r="210" spans="1:87">
      <c r="A210" s="295">
        <v>36205</v>
      </c>
      <c r="B210" s="296" t="s">
        <v>562</v>
      </c>
      <c r="C210" s="299">
        <v>-813156</v>
      </c>
      <c r="D210" s="297">
        <v>-115486</v>
      </c>
      <c r="E210" s="297">
        <v>6018</v>
      </c>
      <c r="F210" s="297">
        <v>-116594</v>
      </c>
      <c r="G210" s="297">
        <v>63005</v>
      </c>
      <c r="H210" s="297">
        <v>0</v>
      </c>
      <c r="I210" s="297">
        <v>-976213</v>
      </c>
      <c r="J210" s="356">
        <v>8064079</v>
      </c>
      <c r="K210" s="357">
        <v>9592105</v>
      </c>
      <c r="L210" s="357">
        <v>6826550</v>
      </c>
      <c r="M210" s="357">
        <v>6530544</v>
      </c>
      <c r="N210" s="357">
        <v>10098454</v>
      </c>
      <c r="O210" s="356">
        <v>795470</v>
      </c>
      <c r="P210" s="357">
        <v>303703.8</v>
      </c>
      <c r="Q210" s="357">
        <v>491766.2</v>
      </c>
      <c r="R210" s="398">
        <v>6.6799999999999998E-2</v>
      </c>
      <c r="S210" s="399">
        <v>2.6084179999999999E-4</v>
      </c>
      <c r="T210" s="400">
        <v>8064079</v>
      </c>
      <c r="U210" s="400">
        <v>4546464.0718562873</v>
      </c>
      <c r="V210" s="401">
        <v>1.7737034478989069</v>
      </c>
      <c r="W210" s="401">
        <v>7.7152503694909322E-2</v>
      </c>
      <c r="X210" s="397">
        <v>684279</v>
      </c>
      <c r="Y210" s="297">
        <v>256836</v>
      </c>
      <c r="Z210" s="297">
        <v>256836</v>
      </c>
      <c r="AA210" s="297">
        <v>108982</v>
      </c>
      <c r="AB210" s="297">
        <v>61625</v>
      </c>
      <c r="AC210" s="297">
        <v>0</v>
      </c>
      <c r="AD210" s="297">
        <v>0</v>
      </c>
      <c r="AE210" s="297">
        <v>684279</v>
      </c>
      <c r="AF210" s="299">
        <v>253692</v>
      </c>
      <c r="AG210" s="299">
        <v>134564</v>
      </c>
      <c r="AH210" s="299">
        <v>29782</v>
      </c>
      <c r="AI210" s="299">
        <v>29782</v>
      </c>
      <c r="AJ210" s="299">
        <v>29782</v>
      </c>
      <c r="AK210" s="299">
        <v>29782</v>
      </c>
      <c r="AL210" s="299">
        <v>0</v>
      </c>
      <c r="AM210" s="297">
        <v>253692</v>
      </c>
      <c r="AN210" s="397">
        <v>659572</v>
      </c>
      <c r="AO210" s="297">
        <v>163648</v>
      </c>
      <c r="AP210" s="297">
        <v>163648</v>
      </c>
      <c r="AQ210" s="297">
        <v>163648</v>
      </c>
      <c r="AR210" s="297">
        <v>84314</v>
      </c>
      <c r="AS210" s="297">
        <v>84314</v>
      </c>
      <c r="AT210" s="297">
        <v>0</v>
      </c>
      <c r="AU210" s="297">
        <v>659572</v>
      </c>
      <c r="AV210" s="299">
        <v>1959746</v>
      </c>
      <c r="AW210" s="297">
        <v>976726</v>
      </c>
      <c r="AX210" s="297">
        <v>505683</v>
      </c>
      <c r="AY210" s="297">
        <v>238669</v>
      </c>
      <c r="AZ210" s="297">
        <v>238669</v>
      </c>
      <c r="BA210" s="297">
        <v>0</v>
      </c>
      <c r="BB210" s="297">
        <v>0</v>
      </c>
      <c r="BC210" s="297">
        <v>1959746</v>
      </c>
      <c r="BD210" s="397">
        <v>11337</v>
      </c>
      <c r="BE210" s="297">
        <v>4701</v>
      </c>
      <c r="BF210" s="297">
        <v>3905</v>
      </c>
      <c r="BG210" s="297">
        <v>2731</v>
      </c>
      <c r="BH210" s="297">
        <v>0</v>
      </c>
      <c r="BI210" s="297">
        <v>0</v>
      </c>
      <c r="BJ210" s="297">
        <v>0</v>
      </c>
      <c r="BK210" s="297">
        <v>11337</v>
      </c>
      <c r="BL210" s="299">
        <v>15464</v>
      </c>
      <c r="BM210" s="297">
        <v>3866</v>
      </c>
      <c r="BN210" s="297">
        <v>3866</v>
      </c>
      <c r="BO210" s="297">
        <v>3866</v>
      </c>
      <c r="BP210" s="297">
        <v>3866</v>
      </c>
      <c r="BQ210" s="297">
        <v>0</v>
      </c>
      <c r="BR210" s="297">
        <v>0</v>
      </c>
      <c r="BS210" s="297">
        <v>15464</v>
      </c>
      <c r="BT210" s="397">
        <v>47609</v>
      </c>
      <c r="BU210" s="297">
        <v>9784</v>
      </c>
      <c r="BV210" s="297">
        <v>9784</v>
      </c>
      <c r="BW210" s="297">
        <v>9784</v>
      </c>
      <c r="BX210" s="297">
        <v>9784</v>
      </c>
      <c r="BY210" s="297">
        <v>8473</v>
      </c>
      <c r="BZ210" s="297">
        <v>0</v>
      </c>
      <c r="CA210" s="297">
        <v>47609</v>
      </c>
      <c r="CB210" s="299">
        <v>150110.04767358</v>
      </c>
      <c r="CC210" s="297">
        <v>132970</v>
      </c>
      <c r="CD210" s="297">
        <v>10330</v>
      </c>
      <c r="CE210" s="297">
        <v>6810</v>
      </c>
      <c r="CF210" s="297">
        <v>0</v>
      </c>
      <c r="CG210" s="297">
        <v>0</v>
      </c>
      <c r="CH210" s="297">
        <v>0</v>
      </c>
      <c r="CI210" s="297">
        <v>150110.04767358</v>
      </c>
    </row>
    <row r="211" spans="1:87">
      <c r="A211" s="295">
        <v>36300</v>
      </c>
      <c r="B211" s="296" t="s">
        <v>563</v>
      </c>
      <c r="C211" s="299">
        <v>-16406932</v>
      </c>
      <c r="D211" s="297">
        <v>-8705637</v>
      </c>
      <c r="E211" s="297">
        <v>-2965139</v>
      </c>
      <c r="F211" s="297">
        <v>-3662379</v>
      </c>
      <c r="G211" s="297">
        <v>64062</v>
      </c>
      <c r="H211" s="297">
        <v>0</v>
      </c>
      <c r="I211" s="297">
        <v>-31676025</v>
      </c>
      <c r="J211" s="356">
        <v>129175477</v>
      </c>
      <c r="K211" s="357">
        <v>153652353</v>
      </c>
      <c r="L211" s="357">
        <v>109351962</v>
      </c>
      <c r="M211" s="357">
        <v>104610351</v>
      </c>
      <c r="N211" s="357">
        <v>161763378</v>
      </c>
      <c r="O211" s="356">
        <v>12742332</v>
      </c>
      <c r="P211" s="357">
        <v>4905764.6800000006</v>
      </c>
      <c r="Q211" s="357">
        <v>7836567.3199999994</v>
      </c>
      <c r="R211" s="398">
        <v>6.6799999999999998E-2</v>
      </c>
      <c r="S211" s="399">
        <v>4.1783276000000001E-3</v>
      </c>
      <c r="T211" s="400">
        <v>129175477</v>
      </c>
      <c r="U211" s="400">
        <v>73439591.01796408</v>
      </c>
      <c r="V211" s="401">
        <v>1.7589351357961995</v>
      </c>
      <c r="W211" s="401">
        <v>7.7152503694909322E-2</v>
      </c>
      <c r="X211" s="397">
        <v>2346460</v>
      </c>
      <c r="Y211" s="297">
        <v>1933582</v>
      </c>
      <c r="Z211" s="297">
        <v>137626</v>
      </c>
      <c r="AA211" s="297">
        <v>137626</v>
      </c>
      <c r="AB211" s="297">
        <v>137626</v>
      </c>
      <c r="AC211" s="297">
        <v>0</v>
      </c>
      <c r="AD211" s="297">
        <v>0</v>
      </c>
      <c r="AE211" s="297">
        <v>2346460</v>
      </c>
      <c r="AF211" s="299">
        <v>11487476</v>
      </c>
      <c r="AG211" s="299">
        <v>3356238</v>
      </c>
      <c r="AH211" s="299">
        <v>3356238</v>
      </c>
      <c r="AI211" s="299">
        <v>1930496</v>
      </c>
      <c r="AJ211" s="299">
        <v>1422252</v>
      </c>
      <c r="AK211" s="299">
        <v>1422252</v>
      </c>
      <c r="AL211" s="299">
        <v>0</v>
      </c>
      <c r="AM211" s="297">
        <v>11487476</v>
      </c>
      <c r="AN211" s="397">
        <v>10565442</v>
      </c>
      <c r="AO211" s="297">
        <v>2621421</v>
      </c>
      <c r="AP211" s="297">
        <v>2621421</v>
      </c>
      <c r="AQ211" s="297">
        <v>2621421</v>
      </c>
      <c r="AR211" s="297">
        <v>1350589</v>
      </c>
      <c r="AS211" s="297">
        <v>1350589</v>
      </c>
      <c r="AT211" s="297">
        <v>0</v>
      </c>
      <c r="AU211" s="297">
        <v>10565442</v>
      </c>
      <c r="AV211" s="299">
        <v>31392448</v>
      </c>
      <c r="AW211" s="297">
        <v>15645807</v>
      </c>
      <c r="AX211" s="297">
        <v>8100344</v>
      </c>
      <c r="AY211" s="297">
        <v>3823149</v>
      </c>
      <c r="AZ211" s="297">
        <v>3823149</v>
      </c>
      <c r="BA211" s="297">
        <v>0</v>
      </c>
      <c r="BB211" s="297">
        <v>0</v>
      </c>
      <c r="BC211" s="297">
        <v>31392448</v>
      </c>
      <c r="BD211" s="397">
        <v>181603</v>
      </c>
      <c r="BE211" s="297">
        <v>75303</v>
      </c>
      <c r="BF211" s="297">
        <v>62556</v>
      </c>
      <c r="BG211" s="297">
        <v>43744</v>
      </c>
      <c r="BH211" s="297">
        <v>0</v>
      </c>
      <c r="BI211" s="297">
        <v>0</v>
      </c>
      <c r="BJ211" s="297">
        <v>0</v>
      </c>
      <c r="BK211" s="297">
        <v>181603</v>
      </c>
      <c r="BL211" s="299">
        <v>247680</v>
      </c>
      <c r="BM211" s="297">
        <v>61920</v>
      </c>
      <c r="BN211" s="297">
        <v>61920</v>
      </c>
      <c r="BO211" s="297">
        <v>61920</v>
      </c>
      <c r="BP211" s="297">
        <v>61920</v>
      </c>
      <c r="BQ211" s="297">
        <v>0</v>
      </c>
      <c r="BR211" s="297">
        <v>0</v>
      </c>
      <c r="BS211" s="297">
        <v>247680</v>
      </c>
      <c r="BT211" s="397">
        <v>762633</v>
      </c>
      <c r="BU211" s="297">
        <v>156727</v>
      </c>
      <c r="BV211" s="297">
        <v>156727</v>
      </c>
      <c r="BW211" s="297">
        <v>156727</v>
      </c>
      <c r="BX211" s="297">
        <v>156727</v>
      </c>
      <c r="BY211" s="297">
        <v>135726</v>
      </c>
      <c r="BZ211" s="297">
        <v>0</v>
      </c>
      <c r="CA211" s="297">
        <v>762633</v>
      </c>
      <c r="CB211" s="299">
        <v>2404556.9200635599</v>
      </c>
      <c r="CC211" s="297">
        <v>2129999</v>
      </c>
      <c r="CD211" s="297">
        <v>165465</v>
      </c>
      <c r="CE211" s="297">
        <v>109092</v>
      </c>
      <c r="CF211" s="297">
        <v>0</v>
      </c>
      <c r="CG211" s="297">
        <v>0</v>
      </c>
      <c r="CH211" s="297">
        <v>0</v>
      </c>
      <c r="CI211" s="297">
        <v>2404556.9200635599</v>
      </c>
    </row>
    <row r="212" spans="1:87">
      <c r="A212" s="295">
        <v>36301</v>
      </c>
      <c r="B212" s="296" t="s">
        <v>564</v>
      </c>
      <c r="C212" s="299">
        <v>-16897</v>
      </c>
      <c r="D212" s="297">
        <v>138127</v>
      </c>
      <c r="E212" s="297">
        <v>230247</v>
      </c>
      <c r="F212" s="297">
        <v>105049</v>
      </c>
      <c r="G212" s="297">
        <v>136340</v>
      </c>
      <c r="H212" s="297">
        <v>0</v>
      </c>
      <c r="I212" s="297">
        <v>592866</v>
      </c>
      <c r="J212" s="356">
        <v>3507983</v>
      </c>
      <c r="K212" s="357">
        <v>4172695</v>
      </c>
      <c r="L212" s="357">
        <v>2969641</v>
      </c>
      <c r="M212" s="357">
        <v>2840875</v>
      </c>
      <c r="N212" s="357">
        <v>4392964</v>
      </c>
      <c r="O212" s="356">
        <v>346040</v>
      </c>
      <c r="P212" s="357">
        <v>136458.73000000001</v>
      </c>
      <c r="Q212" s="357">
        <v>209581.27</v>
      </c>
      <c r="R212" s="398">
        <v>6.6799999999999998E-2</v>
      </c>
      <c r="S212" s="399">
        <v>1.134697E-4</v>
      </c>
      <c r="T212" s="400">
        <v>3507983</v>
      </c>
      <c r="U212" s="400">
        <v>2042795.3592814372</v>
      </c>
      <c r="V212" s="401">
        <v>1.7172464114241719</v>
      </c>
      <c r="W212" s="401">
        <v>7.7152503694909322E-2</v>
      </c>
      <c r="X212" s="397">
        <v>1204844</v>
      </c>
      <c r="Y212" s="297">
        <v>390027</v>
      </c>
      <c r="Z212" s="297">
        <v>287137</v>
      </c>
      <c r="AA212" s="297">
        <v>262082</v>
      </c>
      <c r="AB212" s="297">
        <v>169621</v>
      </c>
      <c r="AC212" s="297">
        <v>95977</v>
      </c>
      <c r="AD212" s="297">
        <v>0</v>
      </c>
      <c r="AE212" s="297">
        <v>1204844</v>
      </c>
      <c r="AF212" s="299">
        <v>0</v>
      </c>
      <c r="AG212" s="299">
        <v>0</v>
      </c>
      <c r="AH212" s="299">
        <v>0</v>
      </c>
      <c r="AI212" s="299">
        <v>0</v>
      </c>
      <c r="AJ212" s="299">
        <v>0</v>
      </c>
      <c r="AK212" s="299">
        <v>0</v>
      </c>
      <c r="AL212" s="299">
        <v>0</v>
      </c>
      <c r="AM212" s="297">
        <v>0</v>
      </c>
      <c r="AN212" s="397">
        <v>286923</v>
      </c>
      <c r="AO212" s="297">
        <v>71189</v>
      </c>
      <c r="AP212" s="297">
        <v>71189</v>
      </c>
      <c r="AQ212" s="297">
        <v>71189</v>
      </c>
      <c r="AR212" s="297">
        <v>36678</v>
      </c>
      <c r="AS212" s="297">
        <v>36678</v>
      </c>
      <c r="AT212" s="297">
        <v>0</v>
      </c>
      <c r="AU212" s="297">
        <v>286923</v>
      </c>
      <c r="AV212" s="299">
        <v>852516</v>
      </c>
      <c r="AW212" s="297">
        <v>424889</v>
      </c>
      <c r="AX212" s="297">
        <v>219979</v>
      </c>
      <c r="AY212" s="297">
        <v>103824</v>
      </c>
      <c r="AZ212" s="297">
        <v>103824</v>
      </c>
      <c r="BA212" s="297">
        <v>0</v>
      </c>
      <c r="BB212" s="297">
        <v>0</v>
      </c>
      <c r="BC212" s="297">
        <v>852516</v>
      </c>
      <c r="BD212" s="397">
        <v>4932</v>
      </c>
      <c r="BE212" s="297">
        <v>2045</v>
      </c>
      <c r="BF212" s="297">
        <v>1699</v>
      </c>
      <c r="BG212" s="297">
        <v>1188</v>
      </c>
      <c r="BH212" s="297">
        <v>0</v>
      </c>
      <c r="BI212" s="297">
        <v>0</v>
      </c>
      <c r="BJ212" s="297">
        <v>0</v>
      </c>
      <c r="BK212" s="297">
        <v>4932</v>
      </c>
      <c r="BL212" s="299">
        <v>6728</v>
      </c>
      <c r="BM212" s="297">
        <v>1682</v>
      </c>
      <c r="BN212" s="297">
        <v>1682</v>
      </c>
      <c r="BO212" s="297">
        <v>1682</v>
      </c>
      <c r="BP212" s="297">
        <v>1682</v>
      </c>
      <c r="BQ212" s="297">
        <v>0</v>
      </c>
      <c r="BR212" s="297">
        <v>0</v>
      </c>
      <c r="BS212" s="297">
        <v>6728</v>
      </c>
      <c r="BT212" s="397">
        <v>20711</v>
      </c>
      <c r="BU212" s="297">
        <v>4256</v>
      </c>
      <c r="BV212" s="297">
        <v>4256</v>
      </c>
      <c r="BW212" s="297">
        <v>4256</v>
      </c>
      <c r="BX212" s="297">
        <v>4256</v>
      </c>
      <c r="BY212" s="297">
        <v>3686</v>
      </c>
      <c r="BZ212" s="297">
        <v>0</v>
      </c>
      <c r="CA212" s="297">
        <v>20711</v>
      </c>
      <c r="CB212" s="299">
        <v>65299.894712070003</v>
      </c>
      <c r="CC212" s="297">
        <v>57844</v>
      </c>
      <c r="CD212" s="297">
        <v>4493</v>
      </c>
      <c r="CE212" s="297">
        <v>2963</v>
      </c>
      <c r="CF212" s="297">
        <v>0</v>
      </c>
      <c r="CG212" s="297">
        <v>0</v>
      </c>
      <c r="CH212" s="297">
        <v>0</v>
      </c>
      <c r="CI212" s="297">
        <v>65299.894712070003</v>
      </c>
    </row>
    <row r="213" spans="1:87">
      <c r="A213" s="295">
        <v>36302</v>
      </c>
      <c r="B213" s="296" t="s">
        <v>565</v>
      </c>
      <c r="C213" s="299">
        <v>-273061</v>
      </c>
      <c r="D213" s="297">
        <v>51979</v>
      </c>
      <c r="E213" s="297">
        <v>216590</v>
      </c>
      <c r="F213" s="297">
        <v>101069</v>
      </c>
      <c r="G213" s="297">
        <v>158150</v>
      </c>
      <c r="H213" s="297">
        <v>0</v>
      </c>
      <c r="I213" s="297">
        <v>254727</v>
      </c>
      <c r="J213" s="356">
        <v>4797420</v>
      </c>
      <c r="K213" s="357">
        <v>5706461</v>
      </c>
      <c r="L213" s="357">
        <v>4061199</v>
      </c>
      <c r="M213" s="357">
        <v>3885101</v>
      </c>
      <c r="N213" s="357">
        <v>6007695</v>
      </c>
      <c r="O213" s="356">
        <v>473235</v>
      </c>
      <c r="P213" s="357">
        <v>168705.09000000003</v>
      </c>
      <c r="Q213" s="357">
        <v>304529.90999999997</v>
      </c>
      <c r="R213" s="398">
        <v>6.6799999999999998E-2</v>
      </c>
      <c r="S213" s="399">
        <v>1.5517800000000001E-4</v>
      </c>
      <c r="T213" s="400">
        <v>4797420</v>
      </c>
      <c r="U213" s="400">
        <v>2525525.299401198</v>
      </c>
      <c r="V213" s="401">
        <v>1.8995731308403319</v>
      </c>
      <c r="W213" s="401">
        <v>7.7152503694909322E-2</v>
      </c>
      <c r="X213" s="397">
        <v>1100384</v>
      </c>
      <c r="Y213" s="297">
        <v>287804</v>
      </c>
      <c r="Z213" s="297">
        <v>260127</v>
      </c>
      <c r="AA213" s="297">
        <v>260127</v>
      </c>
      <c r="AB213" s="297">
        <v>189376</v>
      </c>
      <c r="AC213" s="297">
        <v>102950</v>
      </c>
      <c r="AD213" s="297">
        <v>0</v>
      </c>
      <c r="AE213" s="297">
        <v>1100384</v>
      </c>
      <c r="AF213" s="299">
        <v>8734</v>
      </c>
      <c r="AG213" s="299">
        <v>4367</v>
      </c>
      <c r="AH213" s="299">
        <v>4367</v>
      </c>
      <c r="AI213" s="299">
        <v>0</v>
      </c>
      <c r="AJ213" s="299">
        <v>0</v>
      </c>
      <c r="AK213" s="299">
        <v>0</v>
      </c>
      <c r="AL213" s="299">
        <v>0</v>
      </c>
      <c r="AM213" s="297">
        <v>8734</v>
      </c>
      <c r="AN213" s="397">
        <v>392388</v>
      </c>
      <c r="AO213" s="297">
        <v>97356</v>
      </c>
      <c r="AP213" s="297">
        <v>97356</v>
      </c>
      <c r="AQ213" s="297">
        <v>97356</v>
      </c>
      <c r="AR213" s="297">
        <v>50159</v>
      </c>
      <c r="AS213" s="297">
        <v>50159</v>
      </c>
      <c r="AT213" s="297">
        <v>0</v>
      </c>
      <c r="AU213" s="297">
        <v>392388</v>
      </c>
      <c r="AV213" s="299">
        <v>1165877</v>
      </c>
      <c r="AW213" s="297">
        <v>581066</v>
      </c>
      <c r="AX213" s="297">
        <v>300837</v>
      </c>
      <c r="AY213" s="297">
        <v>141987</v>
      </c>
      <c r="AZ213" s="297">
        <v>141987</v>
      </c>
      <c r="BA213" s="297">
        <v>0</v>
      </c>
      <c r="BB213" s="297">
        <v>0</v>
      </c>
      <c r="BC213" s="297">
        <v>1165877</v>
      </c>
      <c r="BD213" s="397">
        <v>6745</v>
      </c>
      <c r="BE213" s="297">
        <v>2797</v>
      </c>
      <c r="BF213" s="297">
        <v>2323</v>
      </c>
      <c r="BG213" s="297">
        <v>1625</v>
      </c>
      <c r="BH213" s="297">
        <v>0</v>
      </c>
      <c r="BI213" s="297">
        <v>0</v>
      </c>
      <c r="BJ213" s="297">
        <v>0</v>
      </c>
      <c r="BK213" s="297">
        <v>6745</v>
      </c>
      <c r="BL213" s="299">
        <v>9200</v>
      </c>
      <c r="BM213" s="297">
        <v>2300</v>
      </c>
      <c r="BN213" s="297">
        <v>2300</v>
      </c>
      <c r="BO213" s="297">
        <v>2300</v>
      </c>
      <c r="BP213" s="297">
        <v>2300</v>
      </c>
      <c r="BQ213" s="297">
        <v>0</v>
      </c>
      <c r="BR213" s="297">
        <v>0</v>
      </c>
      <c r="BS213" s="297">
        <v>9200</v>
      </c>
      <c r="BT213" s="397">
        <v>28323</v>
      </c>
      <c r="BU213" s="297">
        <v>5821</v>
      </c>
      <c r="BV213" s="297">
        <v>5821</v>
      </c>
      <c r="BW213" s="297">
        <v>5821</v>
      </c>
      <c r="BX213" s="297">
        <v>5821</v>
      </c>
      <c r="BY213" s="297">
        <v>5041</v>
      </c>
      <c r="BZ213" s="297">
        <v>0</v>
      </c>
      <c r="CA213" s="297">
        <v>28323</v>
      </c>
      <c r="CB213" s="299">
        <v>89302.316491800011</v>
      </c>
      <c r="CC213" s="297">
        <v>79106</v>
      </c>
      <c r="CD213" s="297">
        <v>6145</v>
      </c>
      <c r="CE213" s="297">
        <v>4052</v>
      </c>
      <c r="CF213" s="297">
        <v>0</v>
      </c>
      <c r="CG213" s="297">
        <v>0</v>
      </c>
      <c r="CH213" s="297">
        <v>0</v>
      </c>
      <c r="CI213" s="297">
        <v>89302.316491800011</v>
      </c>
    </row>
    <row r="214" spans="1:87">
      <c r="A214" s="295">
        <v>36303</v>
      </c>
      <c r="B214" s="296" t="s">
        <v>713</v>
      </c>
      <c r="C214" s="299">
        <v>756551</v>
      </c>
      <c r="D214" s="297">
        <v>1250124</v>
      </c>
      <c r="E214" s="297">
        <v>442718</v>
      </c>
      <c r="F214" s="297">
        <v>72584</v>
      </c>
      <c r="G214" s="297">
        <v>152091</v>
      </c>
      <c r="H214" s="297">
        <v>0</v>
      </c>
      <c r="I214" s="297">
        <v>2674068</v>
      </c>
      <c r="J214" s="356">
        <v>6713256</v>
      </c>
      <c r="K214" s="357">
        <v>7985321</v>
      </c>
      <c r="L214" s="357">
        <v>5683027</v>
      </c>
      <c r="M214" s="357">
        <v>5436605</v>
      </c>
      <c r="N214" s="357">
        <v>8406851</v>
      </c>
      <c r="O214" s="356">
        <v>662220</v>
      </c>
      <c r="P214" s="357">
        <v>207093.32</v>
      </c>
      <c r="Q214" s="357">
        <v>455126.68</v>
      </c>
      <c r="R214" s="398">
        <v>6.6799999999999998E-2</v>
      </c>
      <c r="S214" s="399">
        <v>2.1714790000000001E-4</v>
      </c>
      <c r="T214" s="400">
        <v>6713256</v>
      </c>
      <c r="U214" s="400">
        <v>3100199.4011976048</v>
      </c>
      <c r="V214" s="401">
        <v>2.1654271649129</v>
      </c>
      <c r="W214" s="401">
        <v>7.7152503694909322E-2</v>
      </c>
      <c r="X214" s="397">
        <v>3845214</v>
      </c>
      <c r="Y214" s="297">
        <v>1535285</v>
      </c>
      <c r="Z214" s="297">
        <v>1535285</v>
      </c>
      <c r="AA214" s="297">
        <v>503641</v>
      </c>
      <c r="AB214" s="297">
        <v>196156</v>
      </c>
      <c r="AC214" s="297">
        <v>74847</v>
      </c>
      <c r="AD214" s="297">
        <v>0</v>
      </c>
      <c r="AE214" s="297">
        <v>3845214</v>
      </c>
      <c r="AF214" s="299">
        <v>0</v>
      </c>
      <c r="AG214" s="299">
        <v>0</v>
      </c>
      <c r="AH214" s="299">
        <v>0</v>
      </c>
      <c r="AI214" s="299">
        <v>0</v>
      </c>
      <c r="AJ214" s="299">
        <v>0</v>
      </c>
      <c r="AK214" s="299">
        <v>0</v>
      </c>
      <c r="AL214" s="299">
        <v>0</v>
      </c>
      <c r="AM214" s="297">
        <v>0</v>
      </c>
      <c r="AN214" s="397">
        <v>549087</v>
      </c>
      <c r="AO214" s="297">
        <v>136235</v>
      </c>
      <c r="AP214" s="297">
        <v>136235</v>
      </c>
      <c r="AQ214" s="297">
        <v>136235</v>
      </c>
      <c r="AR214" s="297">
        <v>70190</v>
      </c>
      <c r="AS214" s="297">
        <v>70190</v>
      </c>
      <c r="AT214" s="297">
        <v>0</v>
      </c>
      <c r="AU214" s="297">
        <v>549087</v>
      </c>
      <c r="AV214" s="299">
        <v>1631467</v>
      </c>
      <c r="AW214" s="297">
        <v>813113</v>
      </c>
      <c r="AX214" s="297">
        <v>420975</v>
      </c>
      <c r="AY214" s="297">
        <v>198689</v>
      </c>
      <c r="AZ214" s="297">
        <v>198689</v>
      </c>
      <c r="BA214" s="297">
        <v>0</v>
      </c>
      <c r="BB214" s="297">
        <v>0</v>
      </c>
      <c r="BC214" s="297">
        <v>1631467</v>
      </c>
      <c r="BD214" s="397">
        <v>9437</v>
      </c>
      <c r="BE214" s="297">
        <v>3913</v>
      </c>
      <c r="BF214" s="297">
        <v>3251</v>
      </c>
      <c r="BG214" s="297">
        <v>2273</v>
      </c>
      <c r="BH214" s="297">
        <v>0</v>
      </c>
      <c r="BI214" s="297">
        <v>0</v>
      </c>
      <c r="BJ214" s="297">
        <v>0</v>
      </c>
      <c r="BK214" s="297">
        <v>9437</v>
      </c>
      <c r="BL214" s="299">
        <v>12872</v>
      </c>
      <c r="BM214" s="297">
        <v>3218</v>
      </c>
      <c r="BN214" s="297">
        <v>3218</v>
      </c>
      <c r="BO214" s="297">
        <v>3218</v>
      </c>
      <c r="BP214" s="297">
        <v>3218</v>
      </c>
      <c r="BQ214" s="297">
        <v>0</v>
      </c>
      <c r="BR214" s="297">
        <v>0</v>
      </c>
      <c r="BS214" s="297">
        <v>12872</v>
      </c>
      <c r="BT214" s="397">
        <v>39634</v>
      </c>
      <c r="BU214" s="297">
        <v>8145</v>
      </c>
      <c r="BV214" s="297">
        <v>8145</v>
      </c>
      <c r="BW214" s="297">
        <v>8145</v>
      </c>
      <c r="BX214" s="297">
        <v>8145</v>
      </c>
      <c r="BY214" s="297">
        <v>7054</v>
      </c>
      <c r="BZ214" s="297">
        <v>0</v>
      </c>
      <c r="CA214" s="297">
        <v>39634</v>
      </c>
      <c r="CB214" s="299">
        <v>124964.94665049</v>
      </c>
      <c r="CC214" s="297">
        <v>110696</v>
      </c>
      <c r="CD214" s="297">
        <v>8599</v>
      </c>
      <c r="CE214" s="297">
        <v>5670</v>
      </c>
      <c r="CF214" s="297">
        <v>0</v>
      </c>
      <c r="CG214" s="297">
        <v>0</v>
      </c>
      <c r="CH214" s="297">
        <v>0</v>
      </c>
      <c r="CI214" s="297">
        <v>124964.94665049</v>
      </c>
    </row>
    <row r="215" spans="1:87">
      <c r="A215" s="295">
        <v>36305</v>
      </c>
      <c r="B215" s="296" t="s">
        <v>566</v>
      </c>
      <c r="C215" s="299">
        <v>-3321369</v>
      </c>
      <c r="D215" s="297">
        <v>-1000490</v>
      </c>
      <c r="E215" s="297">
        <v>-114474</v>
      </c>
      <c r="F215" s="297">
        <v>-323469</v>
      </c>
      <c r="G215" s="297">
        <v>468063</v>
      </c>
      <c r="H215" s="297">
        <v>0</v>
      </c>
      <c r="I215" s="297">
        <v>-4291739</v>
      </c>
      <c r="J215" s="356">
        <v>25026992</v>
      </c>
      <c r="K215" s="357">
        <v>29769243</v>
      </c>
      <c r="L215" s="357">
        <v>21186302</v>
      </c>
      <c r="M215" s="357">
        <v>20267643</v>
      </c>
      <c r="N215" s="357">
        <v>31340707</v>
      </c>
      <c r="O215" s="356">
        <v>2468752</v>
      </c>
      <c r="P215" s="357">
        <v>1100293.6200000001</v>
      </c>
      <c r="Q215" s="357">
        <v>1368458.38</v>
      </c>
      <c r="R215" s="398">
        <v>6.6799999999999998E-2</v>
      </c>
      <c r="S215" s="399">
        <v>8.0952650000000004E-4</v>
      </c>
      <c r="T215" s="400">
        <v>25026992</v>
      </c>
      <c r="U215" s="400">
        <v>16471461.377245512</v>
      </c>
      <c r="V215" s="401">
        <v>1.5194153953196599</v>
      </c>
      <c r="W215" s="401">
        <v>7.7152503694909322E-2</v>
      </c>
      <c r="X215" s="397">
        <v>900490</v>
      </c>
      <c r="Y215" s="297">
        <v>180098</v>
      </c>
      <c r="Z215" s="297">
        <v>180098</v>
      </c>
      <c r="AA215" s="297">
        <v>180098</v>
      </c>
      <c r="AB215" s="297">
        <v>180098</v>
      </c>
      <c r="AC215" s="297">
        <v>180098</v>
      </c>
      <c r="AD215" s="297">
        <v>0</v>
      </c>
      <c r="AE215" s="297">
        <v>900490</v>
      </c>
      <c r="AF215" s="299">
        <v>826203</v>
      </c>
      <c r="AG215" s="299">
        <v>598351</v>
      </c>
      <c r="AH215" s="299">
        <v>117509</v>
      </c>
      <c r="AI215" s="299">
        <v>67452</v>
      </c>
      <c r="AJ215" s="299">
        <v>42891</v>
      </c>
      <c r="AK215" s="299">
        <v>0</v>
      </c>
      <c r="AL215" s="299">
        <v>0</v>
      </c>
      <c r="AM215" s="297">
        <v>826203</v>
      </c>
      <c r="AN215" s="397">
        <v>2046992</v>
      </c>
      <c r="AO215" s="297">
        <v>507885</v>
      </c>
      <c r="AP215" s="297">
        <v>507885</v>
      </c>
      <c r="AQ215" s="297">
        <v>507885</v>
      </c>
      <c r="AR215" s="297">
        <v>261669</v>
      </c>
      <c r="AS215" s="297">
        <v>261669</v>
      </c>
      <c r="AT215" s="297">
        <v>0</v>
      </c>
      <c r="AU215" s="297">
        <v>2046992</v>
      </c>
      <c r="AV215" s="299">
        <v>6082103</v>
      </c>
      <c r="AW215" s="297">
        <v>3031284</v>
      </c>
      <c r="AX215" s="297">
        <v>1569394</v>
      </c>
      <c r="AY215" s="297">
        <v>740713</v>
      </c>
      <c r="AZ215" s="297">
        <v>740713</v>
      </c>
      <c r="BA215" s="297">
        <v>0</v>
      </c>
      <c r="BB215" s="297">
        <v>0</v>
      </c>
      <c r="BC215" s="297">
        <v>6082103</v>
      </c>
      <c r="BD215" s="397">
        <v>35184</v>
      </c>
      <c r="BE215" s="297">
        <v>14589</v>
      </c>
      <c r="BF215" s="297">
        <v>12120</v>
      </c>
      <c r="BG215" s="297">
        <v>8475</v>
      </c>
      <c r="BH215" s="297">
        <v>0</v>
      </c>
      <c r="BI215" s="297">
        <v>0</v>
      </c>
      <c r="BJ215" s="297">
        <v>0</v>
      </c>
      <c r="BK215" s="297">
        <v>35184</v>
      </c>
      <c r="BL215" s="299">
        <v>47988</v>
      </c>
      <c r="BM215" s="297">
        <v>11997</v>
      </c>
      <c r="BN215" s="297">
        <v>11997</v>
      </c>
      <c r="BO215" s="297">
        <v>11997</v>
      </c>
      <c r="BP215" s="297">
        <v>11997</v>
      </c>
      <c r="BQ215" s="297">
        <v>0</v>
      </c>
      <c r="BR215" s="297">
        <v>0</v>
      </c>
      <c r="BS215" s="297">
        <v>47988</v>
      </c>
      <c r="BT215" s="397">
        <v>147756</v>
      </c>
      <c r="BU215" s="297">
        <v>30365</v>
      </c>
      <c r="BV215" s="297">
        <v>30365</v>
      </c>
      <c r="BW215" s="297">
        <v>30365</v>
      </c>
      <c r="BX215" s="297">
        <v>30365</v>
      </c>
      <c r="BY215" s="297">
        <v>26296</v>
      </c>
      <c r="BZ215" s="297">
        <v>0</v>
      </c>
      <c r="CA215" s="297">
        <v>147756</v>
      </c>
      <c r="CB215" s="299">
        <v>465868.81975215004</v>
      </c>
      <c r="CC215" s="297">
        <v>412675</v>
      </c>
      <c r="CD215" s="297">
        <v>32058</v>
      </c>
      <c r="CE215" s="297">
        <v>21136</v>
      </c>
      <c r="CF215" s="297">
        <v>0</v>
      </c>
      <c r="CG215" s="297">
        <v>0</v>
      </c>
      <c r="CH215" s="297">
        <v>0</v>
      </c>
      <c r="CI215" s="297">
        <v>465868.81975215004</v>
      </c>
    </row>
    <row r="216" spans="1:87">
      <c r="A216" s="295">
        <v>36310</v>
      </c>
      <c r="B216" s="296" t="s">
        <v>567</v>
      </c>
      <c r="C216" s="299">
        <v>-1392</v>
      </c>
      <c r="D216" s="297">
        <v>-179981</v>
      </c>
      <c r="E216" s="297">
        <v>0</v>
      </c>
      <c r="F216" s="297">
        <v>0</v>
      </c>
      <c r="G216" s="297">
        <v>0</v>
      </c>
      <c r="H216" s="297">
        <v>0</v>
      </c>
      <c r="I216" s="297">
        <v>-181373</v>
      </c>
      <c r="J216" s="356">
        <v>0</v>
      </c>
      <c r="K216" s="357">
        <v>0</v>
      </c>
      <c r="L216" s="357">
        <v>0</v>
      </c>
      <c r="M216" s="357">
        <v>0</v>
      </c>
      <c r="N216" s="357">
        <v>0</v>
      </c>
      <c r="O216" s="356">
        <v>0</v>
      </c>
      <c r="P216" s="357">
        <v>0</v>
      </c>
      <c r="Q216" s="357">
        <v>0</v>
      </c>
      <c r="R216" s="398" t="e">
        <v>#DIV/0!</v>
      </c>
      <c r="S216" s="399">
        <v>0</v>
      </c>
      <c r="T216" s="400">
        <v>0</v>
      </c>
      <c r="U216" s="400">
        <v>0</v>
      </c>
      <c r="V216" s="401" t="e">
        <v>#DIV/0!</v>
      </c>
      <c r="W216" s="401">
        <v>7.7152503694909322E-2</v>
      </c>
      <c r="X216" s="397">
        <v>178589</v>
      </c>
      <c r="Y216" s="297">
        <v>178589</v>
      </c>
      <c r="Z216" s="297">
        <v>0</v>
      </c>
      <c r="AA216" s="297">
        <v>0</v>
      </c>
      <c r="AB216" s="297">
        <v>0</v>
      </c>
      <c r="AC216" s="297">
        <v>0</v>
      </c>
      <c r="AD216" s="297">
        <v>0</v>
      </c>
      <c r="AE216" s="297">
        <v>178589</v>
      </c>
      <c r="AF216" s="299">
        <v>359962</v>
      </c>
      <c r="AG216" s="299">
        <v>179981</v>
      </c>
      <c r="AH216" s="299">
        <v>179981</v>
      </c>
      <c r="AI216" s="299">
        <v>0</v>
      </c>
      <c r="AJ216" s="299">
        <v>0</v>
      </c>
      <c r="AK216" s="299">
        <v>0</v>
      </c>
      <c r="AL216" s="299">
        <v>0</v>
      </c>
      <c r="AM216" s="297">
        <v>359962</v>
      </c>
      <c r="AN216" s="397">
        <v>0</v>
      </c>
      <c r="AO216" s="297">
        <v>0</v>
      </c>
      <c r="AP216" s="297">
        <v>0</v>
      </c>
      <c r="AQ216" s="297">
        <v>0</v>
      </c>
      <c r="AR216" s="297">
        <v>0</v>
      </c>
      <c r="AS216" s="297">
        <v>0</v>
      </c>
      <c r="AT216" s="297">
        <v>0</v>
      </c>
      <c r="AU216" s="297">
        <v>0</v>
      </c>
      <c r="AV216" s="299">
        <v>0</v>
      </c>
      <c r="AW216" s="297">
        <v>0</v>
      </c>
      <c r="AX216" s="297">
        <v>0</v>
      </c>
      <c r="AY216" s="297">
        <v>0</v>
      </c>
      <c r="AZ216" s="297">
        <v>0</v>
      </c>
      <c r="BA216" s="297">
        <v>0</v>
      </c>
      <c r="BB216" s="297">
        <v>0</v>
      </c>
      <c r="BC216" s="297">
        <v>0</v>
      </c>
      <c r="BD216" s="397">
        <v>0</v>
      </c>
      <c r="BE216" s="297">
        <v>0</v>
      </c>
      <c r="BF216" s="297">
        <v>0</v>
      </c>
      <c r="BG216" s="297">
        <v>0</v>
      </c>
      <c r="BH216" s="297">
        <v>0</v>
      </c>
      <c r="BI216" s="297">
        <v>0</v>
      </c>
      <c r="BJ216" s="297">
        <v>0</v>
      </c>
      <c r="BK216" s="297">
        <v>0</v>
      </c>
      <c r="BL216" s="299">
        <v>0</v>
      </c>
      <c r="BM216" s="297">
        <v>0</v>
      </c>
      <c r="BN216" s="297">
        <v>0</v>
      </c>
      <c r="BO216" s="297">
        <v>0</v>
      </c>
      <c r="BP216" s="297">
        <v>0</v>
      </c>
      <c r="BQ216" s="297">
        <v>0</v>
      </c>
      <c r="BR216" s="297">
        <v>0</v>
      </c>
      <c r="BS216" s="297">
        <v>0</v>
      </c>
      <c r="BT216" s="397">
        <v>0</v>
      </c>
      <c r="BU216" s="297">
        <v>0</v>
      </c>
      <c r="BV216" s="297">
        <v>0</v>
      </c>
      <c r="BW216" s="297">
        <v>0</v>
      </c>
      <c r="BX216" s="297">
        <v>0</v>
      </c>
      <c r="BY216" s="297">
        <v>0</v>
      </c>
      <c r="BZ216" s="297">
        <v>0</v>
      </c>
      <c r="CA216" s="297">
        <v>0</v>
      </c>
      <c r="CB216" s="299">
        <v>0</v>
      </c>
      <c r="CC216" s="297">
        <v>0</v>
      </c>
      <c r="CD216" s="297">
        <v>0</v>
      </c>
      <c r="CE216" s="297">
        <v>0</v>
      </c>
      <c r="CF216" s="297">
        <v>0</v>
      </c>
      <c r="CG216" s="297">
        <v>0</v>
      </c>
      <c r="CH216" s="297">
        <v>0</v>
      </c>
      <c r="CI216" s="297">
        <v>0</v>
      </c>
    </row>
    <row r="217" spans="1:87">
      <c r="A217" s="295">
        <v>36400</v>
      </c>
      <c r="B217" s="296" t="s">
        <v>568</v>
      </c>
      <c r="C217" s="299">
        <v>-18352259</v>
      </c>
      <c r="D217" s="297">
        <v>-11788426</v>
      </c>
      <c r="E217" s="297">
        <v>-5842910</v>
      </c>
      <c r="F217" s="297">
        <v>-5074815</v>
      </c>
      <c r="G217" s="297">
        <v>34952</v>
      </c>
      <c r="H217" s="297">
        <v>0</v>
      </c>
      <c r="I217" s="297">
        <v>-41023458</v>
      </c>
      <c r="J217" s="356">
        <v>129142116</v>
      </c>
      <c r="K217" s="357">
        <v>153612670</v>
      </c>
      <c r="L217" s="357">
        <v>109323721</v>
      </c>
      <c r="M217" s="357">
        <v>104583334</v>
      </c>
      <c r="N217" s="357">
        <v>161721601</v>
      </c>
      <c r="O217" s="356">
        <v>12739041</v>
      </c>
      <c r="P217" s="357">
        <v>5411678.6799999997</v>
      </c>
      <c r="Q217" s="357">
        <v>7327362.3200000003</v>
      </c>
      <c r="R217" s="398">
        <v>6.6799999999999998E-2</v>
      </c>
      <c r="S217" s="399">
        <v>4.1772485000000003E-3</v>
      </c>
      <c r="T217" s="400">
        <v>129142116</v>
      </c>
      <c r="U217" s="400">
        <v>81013153.892215565</v>
      </c>
      <c r="V217" s="401">
        <v>1.5940882411739938</v>
      </c>
      <c r="W217" s="401">
        <v>7.7152503694909322E-2</v>
      </c>
      <c r="X217" s="397">
        <v>2930965</v>
      </c>
      <c r="Y217" s="297">
        <v>2930965</v>
      </c>
      <c r="Z217" s="297">
        <v>0</v>
      </c>
      <c r="AA217" s="297">
        <v>0</v>
      </c>
      <c r="AB217" s="297">
        <v>0</v>
      </c>
      <c r="AC217" s="297">
        <v>0</v>
      </c>
      <c r="AD217" s="297">
        <v>0</v>
      </c>
      <c r="AE217" s="297">
        <v>2930965</v>
      </c>
      <c r="AF217" s="299">
        <v>21425234</v>
      </c>
      <c r="AG217" s="299">
        <v>6302818</v>
      </c>
      <c r="AH217" s="299">
        <v>6302818</v>
      </c>
      <c r="AI217" s="299">
        <v>4670943</v>
      </c>
      <c r="AJ217" s="299">
        <v>2697676</v>
      </c>
      <c r="AK217" s="299">
        <v>1450979</v>
      </c>
      <c r="AL217" s="299">
        <v>0</v>
      </c>
      <c r="AM217" s="297">
        <v>21425234</v>
      </c>
      <c r="AN217" s="397">
        <v>10562713</v>
      </c>
      <c r="AO217" s="297">
        <v>2620744</v>
      </c>
      <c r="AP217" s="297">
        <v>2620744</v>
      </c>
      <c r="AQ217" s="297">
        <v>2620744</v>
      </c>
      <c r="AR217" s="297">
        <v>1350240</v>
      </c>
      <c r="AS217" s="297">
        <v>1350240</v>
      </c>
      <c r="AT217" s="297">
        <v>0</v>
      </c>
      <c r="AU217" s="297">
        <v>10562713</v>
      </c>
      <c r="AV217" s="299">
        <v>31384341</v>
      </c>
      <c r="AW217" s="297">
        <v>15641767</v>
      </c>
      <c r="AX217" s="297">
        <v>8098252</v>
      </c>
      <c r="AY217" s="297">
        <v>3822161</v>
      </c>
      <c r="AZ217" s="297">
        <v>3822161</v>
      </c>
      <c r="BA217" s="297">
        <v>0</v>
      </c>
      <c r="BB217" s="297">
        <v>0</v>
      </c>
      <c r="BC217" s="297">
        <v>31384341</v>
      </c>
      <c r="BD217" s="397">
        <v>181555</v>
      </c>
      <c r="BE217" s="297">
        <v>75283</v>
      </c>
      <c r="BF217" s="297">
        <v>62540</v>
      </c>
      <c r="BG217" s="297">
        <v>43732</v>
      </c>
      <c r="BH217" s="297">
        <v>0</v>
      </c>
      <c r="BI217" s="297">
        <v>0</v>
      </c>
      <c r="BJ217" s="297">
        <v>0</v>
      </c>
      <c r="BK217" s="297">
        <v>181555</v>
      </c>
      <c r="BL217" s="299">
        <v>247616</v>
      </c>
      <c r="BM217" s="297">
        <v>61904</v>
      </c>
      <c r="BN217" s="297">
        <v>61904</v>
      </c>
      <c r="BO217" s="297">
        <v>61904</v>
      </c>
      <c r="BP217" s="297">
        <v>61904</v>
      </c>
      <c r="BQ217" s="297">
        <v>0</v>
      </c>
      <c r="BR217" s="297">
        <v>0</v>
      </c>
      <c r="BS217" s="297">
        <v>247616</v>
      </c>
      <c r="BT217" s="397">
        <v>762436</v>
      </c>
      <c r="BU217" s="297">
        <v>156686</v>
      </c>
      <c r="BV217" s="297">
        <v>156686</v>
      </c>
      <c r="BW217" s="297">
        <v>156686</v>
      </c>
      <c r="BX217" s="297">
        <v>156686</v>
      </c>
      <c r="BY217" s="297">
        <v>135691</v>
      </c>
      <c r="BZ217" s="297">
        <v>0</v>
      </c>
      <c r="CA217" s="297">
        <v>762436</v>
      </c>
      <c r="CB217" s="299">
        <v>2403935.9162503504</v>
      </c>
      <c r="CC217" s="297">
        <v>2129449</v>
      </c>
      <c r="CD217" s="297">
        <v>165423</v>
      </c>
      <c r="CE217" s="297">
        <v>109064</v>
      </c>
      <c r="CF217" s="297">
        <v>0</v>
      </c>
      <c r="CG217" s="297">
        <v>0</v>
      </c>
      <c r="CH217" s="297">
        <v>0</v>
      </c>
      <c r="CI217" s="297">
        <v>2403935.9162503504</v>
      </c>
    </row>
    <row r="218" spans="1:87">
      <c r="A218" s="295">
        <v>36405</v>
      </c>
      <c r="B218" s="296" t="s">
        <v>569</v>
      </c>
      <c r="C218" s="299">
        <v>-3223818</v>
      </c>
      <c r="D218" s="297">
        <v>-1602073</v>
      </c>
      <c r="E218" s="297">
        <v>-1055155</v>
      </c>
      <c r="F218" s="297">
        <v>-866531</v>
      </c>
      <c r="G218" s="297">
        <v>47858</v>
      </c>
      <c r="H218" s="297">
        <v>0</v>
      </c>
      <c r="I218" s="297">
        <v>-6699719</v>
      </c>
      <c r="J218" s="356">
        <v>21172362</v>
      </c>
      <c r="K218" s="357">
        <v>25184217</v>
      </c>
      <c r="L218" s="357">
        <v>17923211</v>
      </c>
      <c r="M218" s="357">
        <v>17146042</v>
      </c>
      <c r="N218" s="357">
        <v>26513645</v>
      </c>
      <c r="O218" s="356">
        <v>2088518</v>
      </c>
      <c r="P218" s="357">
        <v>840683.99</v>
      </c>
      <c r="Q218" s="357">
        <v>1247834.01</v>
      </c>
      <c r="R218" s="398">
        <v>6.6799999999999998E-2</v>
      </c>
      <c r="S218" s="399">
        <v>6.8484410000000003E-4</v>
      </c>
      <c r="T218" s="400">
        <v>21172362</v>
      </c>
      <c r="U218" s="400">
        <v>12585089.670658683</v>
      </c>
      <c r="V218" s="401">
        <v>1.6823369998993318</v>
      </c>
      <c r="W218" s="401">
        <v>7.7152503694909322E-2</v>
      </c>
      <c r="X218" s="397">
        <v>320574</v>
      </c>
      <c r="Y218" s="297">
        <v>160287</v>
      </c>
      <c r="Z218" s="297">
        <v>160287</v>
      </c>
      <c r="AA218" s="297">
        <v>0</v>
      </c>
      <c r="AB218" s="297">
        <v>0</v>
      </c>
      <c r="AC218" s="297">
        <v>0</v>
      </c>
      <c r="AD218" s="297">
        <v>0</v>
      </c>
      <c r="AE218" s="297">
        <v>320574</v>
      </c>
      <c r="AF218" s="299">
        <v>3326717</v>
      </c>
      <c r="AG218" s="299">
        <v>928124</v>
      </c>
      <c r="AH218" s="299">
        <v>863015</v>
      </c>
      <c r="AI218" s="299">
        <v>863015</v>
      </c>
      <c r="AJ218" s="299">
        <v>476808</v>
      </c>
      <c r="AK218" s="299">
        <v>195755</v>
      </c>
      <c r="AL218" s="299">
        <v>0</v>
      </c>
      <c r="AM218" s="297">
        <v>3326717</v>
      </c>
      <c r="AN218" s="397">
        <v>1731717</v>
      </c>
      <c r="AO218" s="297">
        <v>429661</v>
      </c>
      <c r="AP218" s="297">
        <v>429661</v>
      </c>
      <c r="AQ218" s="297">
        <v>429661</v>
      </c>
      <c r="AR218" s="297">
        <v>221367</v>
      </c>
      <c r="AS218" s="297">
        <v>221367</v>
      </c>
      <c r="AT218" s="297">
        <v>0</v>
      </c>
      <c r="AU218" s="297">
        <v>1731717</v>
      </c>
      <c r="AV218" s="299">
        <v>5145344</v>
      </c>
      <c r="AW218" s="297">
        <v>2564409</v>
      </c>
      <c r="AX218" s="297">
        <v>1327678</v>
      </c>
      <c r="AY218" s="297">
        <v>626629</v>
      </c>
      <c r="AZ218" s="297">
        <v>626629</v>
      </c>
      <c r="BA218" s="297">
        <v>0</v>
      </c>
      <c r="BB218" s="297">
        <v>0</v>
      </c>
      <c r="BC218" s="297">
        <v>5145344</v>
      </c>
      <c r="BD218" s="397">
        <v>29765</v>
      </c>
      <c r="BE218" s="297">
        <v>12342</v>
      </c>
      <c r="BF218" s="297">
        <v>10253</v>
      </c>
      <c r="BG218" s="297">
        <v>7170</v>
      </c>
      <c r="BH218" s="297">
        <v>0</v>
      </c>
      <c r="BI218" s="297">
        <v>0</v>
      </c>
      <c r="BJ218" s="297">
        <v>0</v>
      </c>
      <c r="BK218" s="297">
        <v>29765</v>
      </c>
      <c r="BL218" s="299">
        <v>40596</v>
      </c>
      <c r="BM218" s="297">
        <v>10149</v>
      </c>
      <c r="BN218" s="297">
        <v>10149</v>
      </c>
      <c r="BO218" s="297">
        <v>10149</v>
      </c>
      <c r="BP218" s="297">
        <v>10149</v>
      </c>
      <c r="BQ218" s="297">
        <v>0</v>
      </c>
      <c r="BR218" s="297">
        <v>0</v>
      </c>
      <c r="BS218" s="297">
        <v>40596</v>
      </c>
      <c r="BT218" s="397">
        <v>124999</v>
      </c>
      <c r="BU218" s="297">
        <v>25688</v>
      </c>
      <c r="BV218" s="297">
        <v>25688</v>
      </c>
      <c r="BW218" s="297">
        <v>25688</v>
      </c>
      <c r="BX218" s="297">
        <v>25688</v>
      </c>
      <c r="BY218" s="297">
        <v>22246</v>
      </c>
      <c r="BZ218" s="297">
        <v>0</v>
      </c>
      <c r="CA218" s="297">
        <v>124999</v>
      </c>
      <c r="CB218" s="299">
        <v>394116.20568471</v>
      </c>
      <c r="CC218" s="297">
        <v>349115</v>
      </c>
      <c r="CD218" s="297">
        <v>27120</v>
      </c>
      <c r="CE218" s="297">
        <v>17881</v>
      </c>
      <c r="CF218" s="297">
        <v>0</v>
      </c>
      <c r="CG218" s="297">
        <v>0</v>
      </c>
      <c r="CH218" s="297">
        <v>0</v>
      </c>
      <c r="CI218" s="297">
        <v>394116.20568471</v>
      </c>
    </row>
    <row r="219" spans="1:87">
      <c r="A219" s="295">
        <v>36500</v>
      </c>
      <c r="B219" s="296" t="s">
        <v>570</v>
      </c>
      <c r="C219" s="299">
        <v>-32998124</v>
      </c>
      <c r="D219" s="297">
        <v>-15819372</v>
      </c>
      <c r="E219" s="297">
        <v>-5721715</v>
      </c>
      <c r="F219" s="297">
        <v>-6478744</v>
      </c>
      <c r="G219" s="297">
        <v>3556722</v>
      </c>
      <c r="H219" s="297">
        <v>0</v>
      </c>
      <c r="I219" s="297">
        <v>-57461233</v>
      </c>
      <c r="J219" s="356">
        <v>291221255</v>
      </c>
      <c r="K219" s="357">
        <v>346403449</v>
      </c>
      <c r="L219" s="357">
        <v>246529885</v>
      </c>
      <c r="M219" s="357">
        <v>235840100</v>
      </c>
      <c r="N219" s="357">
        <v>364689451</v>
      </c>
      <c r="O219" s="356">
        <v>28727109</v>
      </c>
      <c r="P219" s="357">
        <v>10959754.9</v>
      </c>
      <c r="Q219" s="357">
        <v>17767354.100000001</v>
      </c>
      <c r="R219" s="398">
        <v>6.6799999999999998E-2</v>
      </c>
      <c r="S219" s="399">
        <v>9.4198823999999994E-3</v>
      </c>
      <c r="T219" s="400">
        <v>291221255</v>
      </c>
      <c r="U219" s="400">
        <v>164068187.12574852</v>
      </c>
      <c r="V219" s="401">
        <v>1.7750013582876747</v>
      </c>
      <c r="W219" s="401">
        <v>7.7152503694909322E-2</v>
      </c>
      <c r="X219" s="397">
        <v>5261853</v>
      </c>
      <c r="Y219" s="297">
        <v>4438325</v>
      </c>
      <c r="Z219" s="297">
        <v>205882</v>
      </c>
      <c r="AA219" s="297">
        <v>205882</v>
      </c>
      <c r="AB219" s="297">
        <v>205882</v>
      </c>
      <c r="AC219" s="297">
        <v>205882</v>
      </c>
      <c r="AD219" s="297">
        <v>0</v>
      </c>
      <c r="AE219" s="297">
        <v>5261853</v>
      </c>
      <c r="AF219" s="299">
        <v>11918757</v>
      </c>
      <c r="AG219" s="299">
        <v>3654963</v>
      </c>
      <c r="AH219" s="299">
        <v>3654963</v>
      </c>
      <c r="AI219" s="299">
        <v>3284760</v>
      </c>
      <c r="AJ219" s="299">
        <v>1324071</v>
      </c>
      <c r="AK219" s="299">
        <v>0</v>
      </c>
      <c r="AL219" s="299">
        <v>0</v>
      </c>
      <c r="AM219" s="297">
        <v>11918757</v>
      </c>
      <c r="AN219" s="397">
        <v>23819391</v>
      </c>
      <c r="AO219" s="297">
        <v>5909896</v>
      </c>
      <c r="AP219" s="297">
        <v>5909896</v>
      </c>
      <c r="AQ219" s="297">
        <v>5909896</v>
      </c>
      <c r="AR219" s="297">
        <v>3044851</v>
      </c>
      <c r="AS219" s="297">
        <v>3044851</v>
      </c>
      <c r="AT219" s="297">
        <v>0</v>
      </c>
      <c r="AU219" s="297">
        <v>23819391</v>
      </c>
      <c r="AV219" s="299">
        <v>70773094</v>
      </c>
      <c r="AW219" s="297">
        <v>35272884</v>
      </c>
      <c r="AX219" s="297">
        <v>18261921</v>
      </c>
      <c r="AY219" s="297">
        <v>8619144</v>
      </c>
      <c r="AZ219" s="297">
        <v>8619144</v>
      </c>
      <c r="BA219" s="297">
        <v>0</v>
      </c>
      <c r="BB219" s="297">
        <v>0</v>
      </c>
      <c r="BC219" s="297">
        <v>70773094</v>
      </c>
      <c r="BD219" s="397">
        <v>409417</v>
      </c>
      <c r="BE219" s="297">
        <v>169768</v>
      </c>
      <c r="BF219" s="297">
        <v>141031</v>
      </c>
      <c r="BG219" s="297">
        <v>98618</v>
      </c>
      <c r="BH219" s="297">
        <v>0</v>
      </c>
      <c r="BI219" s="297">
        <v>0</v>
      </c>
      <c r="BJ219" s="297">
        <v>0</v>
      </c>
      <c r="BK219" s="297">
        <v>409417</v>
      </c>
      <c r="BL219" s="299">
        <v>558388</v>
      </c>
      <c r="BM219" s="297">
        <v>139597</v>
      </c>
      <c r="BN219" s="297">
        <v>139597</v>
      </c>
      <c r="BO219" s="297">
        <v>139597</v>
      </c>
      <c r="BP219" s="297">
        <v>139597</v>
      </c>
      <c r="BQ219" s="297">
        <v>0</v>
      </c>
      <c r="BR219" s="297">
        <v>0</v>
      </c>
      <c r="BS219" s="297">
        <v>558388</v>
      </c>
      <c r="BT219" s="397">
        <v>1719328</v>
      </c>
      <c r="BU219" s="297">
        <v>353335</v>
      </c>
      <c r="BV219" s="297">
        <v>353335</v>
      </c>
      <c r="BW219" s="297">
        <v>353335</v>
      </c>
      <c r="BX219" s="297">
        <v>353335</v>
      </c>
      <c r="BY219" s="297">
        <v>305988</v>
      </c>
      <c r="BZ219" s="297">
        <v>0</v>
      </c>
      <c r="CA219" s="297">
        <v>1719328</v>
      </c>
      <c r="CB219" s="299">
        <v>5420983.1251874398</v>
      </c>
      <c r="CC219" s="297">
        <v>4802003</v>
      </c>
      <c r="CD219" s="297">
        <v>373035</v>
      </c>
      <c r="CE219" s="297">
        <v>245945</v>
      </c>
      <c r="CF219" s="297">
        <v>0</v>
      </c>
      <c r="CG219" s="297">
        <v>0</v>
      </c>
      <c r="CH219" s="297">
        <v>0</v>
      </c>
      <c r="CI219" s="297">
        <v>5420983.1251874398</v>
      </c>
    </row>
    <row r="220" spans="1:87">
      <c r="A220" s="295">
        <v>36501</v>
      </c>
      <c r="B220" s="296" t="s">
        <v>571</v>
      </c>
      <c r="C220" s="299">
        <v>-342894</v>
      </c>
      <c r="D220" s="297">
        <v>-127343</v>
      </c>
      <c r="E220" s="297">
        <v>-57970</v>
      </c>
      <c r="F220" s="297">
        <v>-66443</v>
      </c>
      <c r="G220" s="297">
        <v>61762</v>
      </c>
      <c r="H220" s="297">
        <v>0</v>
      </c>
      <c r="I220" s="297">
        <v>-532888</v>
      </c>
      <c r="J220" s="356">
        <v>4051943</v>
      </c>
      <c r="K220" s="357">
        <v>4819727</v>
      </c>
      <c r="L220" s="357">
        <v>3430124</v>
      </c>
      <c r="M220" s="357">
        <v>3281390</v>
      </c>
      <c r="N220" s="357">
        <v>5074152</v>
      </c>
      <c r="O220" s="356">
        <v>399698</v>
      </c>
      <c r="P220" s="357">
        <v>133717.4</v>
      </c>
      <c r="Q220" s="357">
        <v>265980.59999999998</v>
      </c>
      <c r="R220" s="398">
        <v>6.6799999999999998E-2</v>
      </c>
      <c r="S220" s="399">
        <v>1.3106470000000001E-4</v>
      </c>
      <c r="T220" s="400">
        <v>4051943</v>
      </c>
      <c r="U220" s="400">
        <v>2001757.48502994</v>
      </c>
      <c r="V220" s="401">
        <v>2.0241927557670132</v>
      </c>
      <c r="W220" s="401">
        <v>7.7152503694909322E-2</v>
      </c>
      <c r="X220" s="397">
        <v>290000</v>
      </c>
      <c r="Y220" s="297">
        <v>163468</v>
      </c>
      <c r="Z220" s="297">
        <v>81112</v>
      </c>
      <c r="AA220" s="297">
        <v>15140</v>
      </c>
      <c r="AB220" s="297">
        <v>15140</v>
      </c>
      <c r="AC220" s="297">
        <v>15140</v>
      </c>
      <c r="AD220" s="297">
        <v>0</v>
      </c>
      <c r="AE220" s="297">
        <v>290000</v>
      </c>
      <c r="AF220" s="299">
        <v>116015</v>
      </c>
      <c r="AG220" s="299">
        <v>36339</v>
      </c>
      <c r="AH220" s="299">
        <v>36339</v>
      </c>
      <c r="AI220" s="299">
        <v>36339</v>
      </c>
      <c r="AJ220" s="299">
        <v>6998</v>
      </c>
      <c r="AK220" s="299">
        <v>0</v>
      </c>
      <c r="AL220" s="299">
        <v>0</v>
      </c>
      <c r="AM220" s="297">
        <v>116015</v>
      </c>
      <c r="AN220" s="397">
        <v>331414</v>
      </c>
      <c r="AO220" s="297">
        <v>82228</v>
      </c>
      <c r="AP220" s="297">
        <v>82228</v>
      </c>
      <c r="AQ220" s="297">
        <v>82228</v>
      </c>
      <c r="AR220" s="297">
        <v>42365</v>
      </c>
      <c r="AS220" s="297">
        <v>42365</v>
      </c>
      <c r="AT220" s="297">
        <v>0</v>
      </c>
      <c r="AU220" s="297">
        <v>331414</v>
      </c>
      <c r="AV220" s="299">
        <v>984710</v>
      </c>
      <c r="AW220" s="297">
        <v>490774</v>
      </c>
      <c r="AX220" s="297">
        <v>254089</v>
      </c>
      <c r="AY220" s="297">
        <v>119924</v>
      </c>
      <c r="AZ220" s="297">
        <v>119924</v>
      </c>
      <c r="BA220" s="297">
        <v>0</v>
      </c>
      <c r="BB220" s="297">
        <v>0</v>
      </c>
      <c r="BC220" s="297">
        <v>984710</v>
      </c>
      <c r="BD220" s="397">
        <v>5696</v>
      </c>
      <c r="BE220" s="297">
        <v>2362</v>
      </c>
      <c r="BF220" s="297">
        <v>1962</v>
      </c>
      <c r="BG220" s="297">
        <v>1372</v>
      </c>
      <c r="BH220" s="297">
        <v>0</v>
      </c>
      <c r="BI220" s="297">
        <v>0</v>
      </c>
      <c r="BJ220" s="297">
        <v>0</v>
      </c>
      <c r="BK220" s="297">
        <v>5696</v>
      </c>
      <c r="BL220" s="299">
        <v>7768</v>
      </c>
      <c r="BM220" s="297">
        <v>1942</v>
      </c>
      <c r="BN220" s="297">
        <v>1942</v>
      </c>
      <c r="BO220" s="297">
        <v>1942</v>
      </c>
      <c r="BP220" s="297">
        <v>1942</v>
      </c>
      <c r="BQ220" s="297">
        <v>0</v>
      </c>
      <c r="BR220" s="297">
        <v>0</v>
      </c>
      <c r="BS220" s="297">
        <v>7768</v>
      </c>
      <c r="BT220" s="397">
        <v>23922</v>
      </c>
      <c r="BU220" s="297">
        <v>4916</v>
      </c>
      <c r="BV220" s="297">
        <v>4916</v>
      </c>
      <c r="BW220" s="297">
        <v>4916</v>
      </c>
      <c r="BX220" s="297">
        <v>4916</v>
      </c>
      <c r="BY220" s="297">
        <v>4257</v>
      </c>
      <c r="BZ220" s="297">
        <v>0</v>
      </c>
      <c r="CA220" s="297">
        <v>23922</v>
      </c>
      <c r="CB220" s="299">
        <v>75425.519856570012</v>
      </c>
      <c r="CC220" s="297">
        <v>66813</v>
      </c>
      <c r="CD220" s="297">
        <v>5190</v>
      </c>
      <c r="CE220" s="297">
        <v>3422</v>
      </c>
      <c r="CF220" s="297">
        <v>0</v>
      </c>
      <c r="CG220" s="297">
        <v>0</v>
      </c>
      <c r="CH220" s="297">
        <v>0</v>
      </c>
      <c r="CI220" s="297">
        <v>75425.519856570012</v>
      </c>
    </row>
    <row r="221" spans="1:87">
      <c r="A221" s="295">
        <v>36502</v>
      </c>
      <c r="B221" s="296" t="s">
        <v>572</v>
      </c>
      <c r="C221" s="299">
        <v>-187749</v>
      </c>
      <c r="D221" s="297">
        <v>-89180</v>
      </c>
      <c r="E221" s="297">
        <v>-61115</v>
      </c>
      <c r="F221" s="297">
        <v>-60969</v>
      </c>
      <c r="G221" s="297">
        <v>-12247</v>
      </c>
      <c r="H221" s="297">
        <v>0</v>
      </c>
      <c r="I221" s="297">
        <v>-411260</v>
      </c>
      <c r="J221" s="356">
        <v>1254580</v>
      </c>
      <c r="K221" s="357">
        <v>1492304</v>
      </c>
      <c r="L221" s="357">
        <v>1062049</v>
      </c>
      <c r="M221" s="357">
        <v>1015998</v>
      </c>
      <c r="N221" s="357">
        <v>1571080</v>
      </c>
      <c r="O221" s="356">
        <v>123756</v>
      </c>
      <c r="P221" s="357">
        <v>37037.01</v>
      </c>
      <c r="Q221" s="357">
        <v>86718.989999999991</v>
      </c>
      <c r="R221" s="398">
        <v>6.6799999999999998E-2</v>
      </c>
      <c r="S221" s="399">
        <v>4.0580800000000003E-5</v>
      </c>
      <c r="T221" s="400">
        <v>1254580</v>
      </c>
      <c r="U221" s="400">
        <v>554446.25748502999</v>
      </c>
      <c r="V221" s="401">
        <v>2.262762139816362</v>
      </c>
      <c r="W221" s="401">
        <v>7.7152503694909322E-2</v>
      </c>
      <c r="X221" s="397">
        <v>27682</v>
      </c>
      <c r="Y221" s="297">
        <v>13841</v>
      </c>
      <c r="Z221" s="297">
        <v>13841</v>
      </c>
      <c r="AA221" s="297">
        <v>0</v>
      </c>
      <c r="AB221" s="297">
        <v>0</v>
      </c>
      <c r="AC221" s="297">
        <v>0</v>
      </c>
      <c r="AD221" s="297">
        <v>0</v>
      </c>
      <c r="AE221" s="297">
        <v>27682</v>
      </c>
      <c r="AF221" s="299">
        <v>220078</v>
      </c>
      <c r="AG221" s="299">
        <v>56060</v>
      </c>
      <c r="AH221" s="299">
        <v>49730</v>
      </c>
      <c r="AI221" s="299">
        <v>49730</v>
      </c>
      <c r="AJ221" s="299">
        <v>37876</v>
      </c>
      <c r="AK221" s="299">
        <v>26682</v>
      </c>
      <c r="AL221" s="299">
        <v>0</v>
      </c>
      <c r="AM221" s="297">
        <v>220078</v>
      </c>
      <c r="AN221" s="397">
        <v>102614</v>
      </c>
      <c r="AO221" s="297">
        <v>25460</v>
      </c>
      <c r="AP221" s="297">
        <v>25460</v>
      </c>
      <c r="AQ221" s="297">
        <v>25460</v>
      </c>
      <c r="AR221" s="297">
        <v>13117</v>
      </c>
      <c r="AS221" s="297">
        <v>13117</v>
      </c>
      <c r="AT221" s="297">
        <v>0</v>
      </c>
      <c r="AU221" s="297">
        <v>102614</v>
      </c>
      <c r="AV221" s="299">
        <v>304890</v>
      </c>
      <c r="AW221" s="297">
        <v>151955</v>
      </c>
      <c r="AX221" s="297">
        <v>78672</v>
      </c>
      <c r="AY221" s="297">
        <v>37131</v>
      </c>
      <c r="AZ221" s="297">
        <v>37131</v>
      </c>
      <c r="BA221" s="297">
        <v>0</v>
      </c>
      <c r="BB221" s="297">
        <v>0</v>
      </c>
      <c r="BC221" s="297">
        <v>304890</v>
      </c>
      <c r="BD221" s="397">
        <v>1764</v>
      </c>
      <c r="BE221" s="297">
        <v>731</v>
      </c>
      <c r="BF221" s="297">
        <v>608</v>
      </c>
      <c r="BG221" s="297">
        <v>425</v>
      </c>
      <c r="BH221" s="297">
        <v>0</v>
      </c>
      <c r="BI221" s="297">
        <v>0</v>
      </c>
      <c r="BJ221" s="297">
        <v>0</v>
      </c>
      <c r="BK221" s="297">
        <v>1764</v>
      </c>
      <c r="BL221" s="299">
        <v>2404</v>
      </c>
      <c r="BM221" s="297">
        <v>601</v>
      </c>
      <c r="BN221" s="297">
        <v>601</v>
      </c>
      <c r="BO221" s="297">
        <v>601</v>
      </c>
      <c r="BP221" s="297">
        <v>601</v>
      </c>
      <c r="BQ221" s="297">
        <v>0</v>
      </c>
      <c r="BR221" s="297">
        <v>0</v>
      </c>
      <c r="BS221" s="297">
        <v>2404</v>
      </c>
      <c r="BT221" s="397">
        <v>7407</v>
      </c>
      <c r="BU221" s="297">
        <v>1522</v>
      </c>
      <c r="BV221" s="297">
        <v>1522</v>
      </c>
      <c r="BW221" s="297">
        <v>1522</v>
      </c>
      <c r="BX221" s="297">
        <v>1522</v>
      </c>
      <c r="BY221" s="297">
        <v>1318</v>
      </c>
      <c r="BZ221" s="297">
        <v>0</v>
      </c>
      <c r="CA221" s="297">
        <v>7407</v>
      </c>
      <c r="CB221" s="299">
        <v>23353.564584480002</v>
      </c>
      <c r="CC221" s="297">
        <v>20687</v>
      </c>
      <c r="CD221" s="297">
        <v>1607</v>
      </c>
      <c r="CE221" s="297">
        <v>1060</v>
      </c>
      <c r="CF221" s="297">
        <v>0</v>
      </c>
      <c r="CG221" s="297">
        <v>0</v>
      </c>
      <c r="CH221" s="297">
        <v>0</v>
      </c>
      <c r="CI221" s="297">
        <v>23353.564584480002</v>
      </c>
    </row>
    <row r="222" spans="1:87">
      <c r="A222" s="295">
        <v>36505</v>
      </c>
      <c r="B222" s="296" t="s">
        <v>573</v>
      </c>
      <c r="C222" s="299">
        <v>-7079085</v>
      </c>
      <c r="D222" s="297">
        <v>-3368808</v>
      </c>
      <c r="E222" s="297">
        <v>-1555440</v>
      </c>
      <c r="F222" s="297">
        <v>-1677375</v>
      </c>
      <c r="G222" s="297">
        <v>328515</v>
      </c>
      <c r="H222" s="297">
        <v>0</v>
      </c>
      <c r="I222" s="297">
        <v>-13352193</v>
      </c>
      <c r="J222" s="356">
        <v>52217606</v>
      </c>
      <c r="K222" s="357">
        <v>62112083</v>
      </c>
      <c r="L222" s="357">
        <v>44204192</v>
      </c>
      <c r="M222" s="357">
        <v>42287454</v>
      </c>
      <c r="N222" s="357">
        <v>65390866</v>
      </c>
      <c r="O222" s="356">
        <v>5150932</v>
      </c>
      <c r="P222" s="357">
        <v>2141712.6800000002</v>
      </c>
      <c r="Q222" s="357">
        <v>3009219.32</v>
      </c>
      <c r="R222" s="398">
        <v>6.6799999999999998E-2</v>
      </c>
      <c r="S222" s="399">
        <v>1.6890378000000001E-3</v>
      </c>
      <c r="T222" s="400">
        <v>52217606</v>
      </c>
      <c r="U222" s="400">
        <v>32061567.065868266</v>
      </c>
      <c r="V222" s="401">
        <v>1.6286666803504193</v>
      </c>
      <c r="W222" s="401">
        <v>7.7152503694909322E-2</v>
      </c>
      <c r="X222" s="397">
        <v>128870</v>
      </c>
      <c r="Y222" s="297">
        <v>128870</v>
      </c>
      <c r="Z222" s="297">
        <v>0</v>
      </c>
      <c r="AA222" s="297">
        <v>0</v>
      </c>
      <c r="AB222" s="297">
        <v>0</v>
      </c>
      <c r="AC222" s="297">
        <v>0</v>
      </c>
      <c r="AD222" s="297">
        <v>0</v>
      </c>
      <c r="AE222" s="297">
        <v>128870</v>
      </c>
      <c r="AF222" s="299">
        <v>4371560</v>
      </c>
      <c r="AG222" s="299">
        <v>1150745</v>
      </c>
      <c r="AH222" s="299">
        <v>1150745</v>
      </c>
      <c r="AI222" s="299">
        <v>1081564</v>
      </c>
      <c r="AJ222" s="299">
        <v>716197</v>
      </c>
      <c r="AK222" s="299">
        <v>272309</v>
      </c>
      <c r="AL222" s="299">
        <v>0</v>
      </c>
      <c r="AM222" s="297">
        <v>4371560</v>
      </c>
      <c r="AN222" s="397">
        <v>4270951</v>
      </c>
      <c r="AO222" s="297">
        <v>1059678</v>
      </c>
      <c r="AP222" s="297">
        <v>1059678</v>
      </c>
      <c r="AQ222" s="297">
        <v>1059678</v>
      </c>
      <c r="AR222" s="297">
        <v>545959</v>
      </c>
      <c r="AS222" s="297">
        <v>545959</v>
      </c>
      <c r="AT222" s="297">
        <v>0</v>
      </c>
      <c r="AU222" s="297">
        <v>4270951</v>
      </c>
      <c r="AV222" s="299">
        <v>12690013</v>
      </c>
      <c r="AW222" s="297">
        <v>6324626</v>
      </c>
      <c r="AX222" s="297">
        <v>3274465</v>
      </c>
      <c r="AY222" s="297">
        <v>1545461</v>
      </c>
      <c r="AZ222" s="297">
        <v>1545461</v>
      </c>
      <c r="BA222" s="297">
        <v>0</v>
      </c>
      <c r="BB222" s="297">
        <v>0</v>
      </c>
      <c r="BC222" s="297">
        <v>12690013</v>
      </c>
      <c r="BD222" s="397">
        <v>73411</v>
      </c>
      <c r="BE222" s="297">
        <v>30440</v>
      </c>
      <c r="BF222" s="297">
        <v>25288</v>
      </c>
      <c r="BG222" s="297">
        <v>17683</v>
      </c>
      <c r="BH222" s="297">
        <v>0</v>
      </c>
      <c r="BI222" s="297">
        <v>0</v>
      </c>
      <c r="BJ222" s="297">
        <v>0</v>
      </c>
      <c r="BK222" s="297">
        <v>73411</v>
      </c>
      <c r="BL222" s="299">
        <v>100124</v>
      </c>
      <c r="BM222" s="297">
        <v>25031</v>
      </c>
      <c r="BN222" s="297">
        <v>25031</v>
      </c>
      <c r="BO222" s="297">
        <v>25031</v>
      </c>
      <c r="BP222" s="297">
        <v>25031</v>
      </c>
      <c r="BQ222" s="297">
        <v>0</v>
      </c>
      <c r="BR222" s="297">
        <v>0</v>
      </c>
      <c r="BS222" s="297">
        <v>100124</v>
      </c>
      <c r="BT222" s="397">
        <v>308285</v>
      </c>
      <c r="BU222" s="297">
        <v>63355</v>
      </c>
      <c r="BV222" s="297">
        <v>63355</v>
      </c>
      <c r="BW222" s="297">
        <v>63355</v>
      </c>
      <c r="BX222" s="297">
        <v>63355</v>
      </c>
      <c r="BY222" s="297">
        <v>54865</v>
      </c>
      <c r="BZ222" s="297">
        <v>0</v>
      </c>
      <c r="CA222" s="297">
        <v>308285</v>
      </c>
      <c r="CB222" s="299">
        <v>972012.70916118007</v>
      </c>
      <c r="CC222" s="297">
        <v>861026</v>
      </c>
      <c r="CD222" s="297">
        <v>66887</v>
      </c>
      <c r="CE222" s="297">
        <v>44099</v>
      </c>
      <c r="CF222" s="297">
        <v>0</v>
      </c>
      <c r="CG222" s="297">
        <v>0</v>
      </c>
      <c r="CH222" s="297">
        <v>0</v>
      </c>
      <c r="CI222" s="297">
        <v>972012.70916118007</v>
      </c>
    </row>
    <row r="223" spans="1:87">
      <c r="A223" s="295">
        <v>36600</v>
      </c>
      <c r="B223" s="296" t="s">
        <v>574</v>
      </c>
      <c r="C223" s="299">
        <v>-2921442</v>
      </c>
      <c r="D223" s="297">
        <v>-1787421</v>
      </c>
      <c r="E223" s="297">
        <v>-1188654</v>
      </c>
      <c r="F223" s="297">
        <v>-967255</v>
      </c>
      <c r="G223" s="297">
        <v>-335014</v>
      </c>
      <c r="H223" s="297">
        <v>0</v>
      </c>
      <c r="I223" s="297">
        <v>-7199786</v>
      </c>
      <c r="J223" s="356">
        <v>16015471</v>
      </c>
      <c r="K223" s="357">
        <v>19050170</v>
      </c>
      <c r="L223" s="357">
        <v>13557706</v>
      </c>
      <c r="M223" s="357">
        <v>12969830</v>
      </c>
      <c r="N223" s="357">
        <v>20055793</v>
      </c>
      <c r="O223" s="356">
        <v>1579823</v>
      </c>
      <c r="P223" s="357">
        <v>739642.85</v>
      </c>
      <c r="Q223" s="357">
        <v>840180.15</v>
      </c>
      <c r="R223" s="398">
        <v>6.6799999999999998E-2</v>
      </c>
      <c r="S223" s="399">
        <v>5.1803859999999995E-4</v>
      </c>
      <c r="T223" s="400">
        <v>16015471</v>
      </c>
      <c r="U223" s="400">
        <v>11072497.754491018</v>
      </c>
      <c r="V223" s="401">
        <v>1.4464189882995557</v>
      </c>
      <c r="W223" s="401">
        <v>7.7152503694909322E-2</v>
      </c>
      <c r="X223" s="397">
        <v>43470</v>
      </c>
      <c r="Y223" s="297">
        <v>43470</v>
      </c>
      <c r="Z223" s="297">
        <v>0</v>
      </c>
      <c r="AA223" s="297">
        <v>0</v>
      </c>
      <c r="AB223" s="297">
        <v>0</v>
      </c>
      <c r="AC223" s="297">
        <v>0</v>
      </c>
      <c r="AD223" s="297">
        <v>0</v>
      </c>
      <c r="AE223" s="297">
        <v>43470</v>
      </c>
      <c r="AF223" s="299">
        <v>4449314</v>
      </c>
      <c r="AG223" s="299">
        <v>1107127</v>
      </c>
      <c r="AH223" s="299">
        <v>1107127</v>
      </c>
      <c r="AI223" s="299">
        <v>1043313</v>
      </c>
      <c r="AJ223" s="299">
        <v>672456</v>
      </c>
      <c r="AK223" s="299">
        <v>519291</v>
      </c>
      <c r="AL223" s="299">
        <v>0</v>
      </c>
      <c r="AM223" s="297">
        <v>4449314</v>
      </c>
      <c r="AN223" s="397">
        <v>1309928</v>
      </c>
      <c r="AO223" s="297">
        <v>325010</v>
      </c>
      <c r="AP223" s="297">
        <v>325010</v>
      </c>
      <c r="AQ223" s="297">
        <v>325010</v>
      </c>
      <c r="AR223" s="297">
        <v>167449</v>
      </c>
      <c r="AS223" s="297">
        <v>167449</v>
      </c>
      <c r="AT223" s="297">
        <v>0</v>
      </c>
      <c r="AU223" s="297">
        <v>1309928</v>
      </c>
      <c r="AV223" s="299">
        <v>3892107</v>
      </c>
      <c r="AW223" s="297">
        <v>1939803</v>
      </c>
      <c r="AX223" s="297">
        <v>1004299</v>
      </c>
      <c r="AY223" s="297">
        <v>474003</v>
      </c>
      <c r="AZ223" s="297">
        <v>474003</v>
      </c>
      <c r="BA223" s="297">
        <v>0</v>
      </c>
      <c r="BB223" s="297">
        <v>0</v>
      </c>
      <c r="BC223" s="297">
        <v>3892107</v>
      </c>
      <c r="BD223" s="397">
        <v>22515</v>
      </c>
      <c r="BE223" s="297">
        <v>9336</v>
      </c>
      <c r="BF223" s="297">
        <v>7756</v>
      </c>
      <c r="BG223" s="297">
        <v>5423</v>
      </c>
      <c r="BH223" s="297">
        <v>0</v>
      </c>
      <c r="BI223" s="297">
        <v>0</v>
      </c>
      <c r="BJ223" s="297">
        <v>0</v>
      </c>
      <c r="BK223" s="297">
        <v>22515</v>
      </c>
      <c r="BL223" s="299">
        <v>30708</v>
      </c>
      <c r="BM223" s="297">
        <v>7677</v>
      </c>
      <c r="BN223" s="297">
        <v>7677</v>
      </c>
      <c r="BO223" s="297">
        <v>7677</v>
      </c>
      <c r="BP223" s="297">
        <v>7677</v>
      </c>
      <c r="BQ223" s="297">
        <v>0</v>
      </c>
      <c r="BR223" s="297">
        <v>0</v>
      </c>
      <c r="BS223" s="297">
        <v>30708</v>
      </c>
      <c r="BT223" s="397">
        <v>94553</v>
      </c>
      <c r="BU223" s="297">
        <v>19431</v>
      </c>
      <c r="BV223" s="297">
        <v>19431</v>
      </c>
      <c r="BW223" s="297">
        <v>19431</v>
      </c>
      <c r="BX223" s="297">
        <v>19431</v>
      </c>
      <c r="BY223" s="297">
        <v>16828</v>
      </c>
      <c r="BZ223" s="297">
        <v>0</v>
      </c>
      <c r="CA223" s="297">
        <v>94553</v>
      </c>
      <c r="CB223" s="299">
        <v>298122.45944765996</v>
      </c>
      <c r="CC223" s="297">
        <v>264082</v>
      </c>
      <c r="CD223" s="297">
        <v>20515</v>
      </c>
      <c r="CE223" s="297">
        <v>13526</v>
      </c>
      <c r="CF223" s="297">
        <v>0</v>
      </c>
      <c r="CG223" s="297">
        <v>0</v>
      </c>
      <c r="CH223" s="297">
        <v>0</v>
      </c>
      <c r="CI223" s="297">
        <v>298122.45944765996</v>
      </c>
    </row>
    <row r="224" spans="1:87">
      <c r="A224" s="295">
        <v>36601</v>
      </c>
      <c r="B224" s="296" t="s">
        <v>575</v>
      </c>
      <c r="C224" s="299">
        <v>-2381045</v>
      </c>
      <c r="D224" s="297">
        <v>-2758969</v>
      </c>
      <c r="E224" s="297">
        <v>-2822689</v>
      </c>
      <c r="F224" s="297">
        <v>-2658003</v>
      </c>
      <c r="G224" s="297">
        <v>-2391206</v>
      </c>
      <c r="H224" s="297">
        <v>0</v>
      </c>
      <c r="I224" s="297">
        <v>-13011912</v>
      </c>
      <c r="J224" s="356">
        <v>0</v>
      </c>
      <c r="K224" s="357">
        <v>0</v>
      </c>
      <c r="L224" s="357">
        <v>0</v>
      </c>
      <c r="M224" s="357">
        <v>0</v>
      </c>
      <c r="N224" s="357">
        <v>0</v>
      </c>
      <c r="O224" s="356">
        <v>0</v>
      </c>
      <c r="P224" s="357">
        <v>261230.74</v>
      </c>
      <c r="Q224" s="357">
        <v>-261230.74</v>
      </c>
      <c r="R224" s="398">
        <v>6.6799999999999998E-2</v>
      </c>
      <c r="S224" s="399">
        <v>0</v>
      </c>
      <c r="T224" s="400">
        <v>0</v>
      </c>
      <c r="U224" s="400">
        <v>3910639.8203592813</v>
      </c>
      <c r="V224" s="401">
        <v>0</v>
      </c>
      <c r="W224" s="401">
        <v>7.7152503694909322E-2</v>
      </c>
      <c r="X224" s="397">
        <v>505364</v>
      </c>
      <c r="Y224" s="297">
        <v>441644</v>
      </c>
      <c r="Z224" s="297">
        <v>63720</v>
      </c>
      <c r="AA224" s="297">
        <v>0</v>
      </c>
      <c r="AB224" s="297">
        <v>0</v>
      </c>
      <c r="AC224" s="297">
        <v>0</v>
      </c>
      <c r="AD224" s="297">
        <v>0</v>
      </c>
      <c r="AE224" s="297">
        <v>505364</v>
      </c>
      <c r="AF224" s="299">
        <v>13517276</v>
      </c>
      <c r="AG224" s="299">
        <v>2822689</v>
      </c>
      <c r="AH224" s="299">
        <v>2822689</v>
      </c>
      <c r="AI224" s="299">
        <v>2822689</v>
      </c>
      <c r="AJ224" s="299">
        <v>2658003</v>
      </c>
      <c r="AK224" s="299">
        <v>2391206</v>
      </c>
      <c r="AL224" s="299">
        <v>0</v>
      </c>
      <c r="AM224" s="297">
        <v>13517276</v>
      </c>
      <c r="AN224" s="397">
        <v>0</v>
      </c>
      <c r="AO224" s="297">
        <v>0</v>
      </c>
      <c r="AP224" s="297">
        <v>0</v>
      </c>
      <c r="AQ224" s="297">
        <v>0</v>
      </c>
      <c r="AR224" s="297">
        <v>0</v>
      </c>
      <c r="AS224" s="297">
        <v>0</v>
      </c>
      <c r="AT224" s="297">
        <v>0</v>
      </c>
      <c r="AU224" s="297">
        <v>0</v>
      </c>
      <c r="AV224" s="299">
        <v>0</v>
      </c>
      <c r="AW224" s="297">
        <v>0</v>
      </c>
      <c r="AX224" s="297">
        <v>0</v>
      </c>
      <c r="AY224" s="297">
        <v>0</v>
      </c>
      <c r="AZ224" s="297">
        <v>0</v>
      </c>
      <c r="BA224" s="297">
        <v>0</v>
      </c>
      <c r="BB224" s="297">
        <v>0</v>
      </c>
      <c r="BC224" s="297">
        <v>0</v>
      </c>
      <c r="BD224" s="397">
        <v>0</v>
      </c>
      <c r="BE224" s="297">
        <v>0</v>
      </c>
      <c r="BF224" s="297">
        <v>0</v>
      </c>
      <c r="BG224" s="297">
        <v>0</v>
      </c>
      <c r="BH224" s="297">
        <v>0</v>
      </c>
      <c r="BI224" s="297">
        <v>0</v>
      </c>
      <c r="BJ224" s="297">
        <v>0</v>
      </c>
      <c r="BK224" s="297">
        <v>0</v>
      </c>
      <c r="BL224" s="299">
        <v>0</v>
      </c>
      <c r="BM224" s="297">
        <v>0</v>
      </c>
      <c r="BN224" s="297">
        <v>0</v>
      </c>
      <c r="BO224" s="297">
        <v>0</v>
      </c>
      <c r="BP224" s="297">
        <v>0</v>
      </c>
      <c r="BQ224" s="297">
        <v>0</v>
      </c>
      <c r="BR224" s="297">
        <v>0</v>
      </c>
      <c r="BS224" s="297">
        <v>0</v>
      </c>
      <c r="BT224" s="397">
        <v>0</v>
      </c>
      <c r="BU224" s="297">
        <v>0</v>
      </c>
      <c r="BV224" s="297">
        <v>0</v>
      </c>
      <c r="BW224" s="297">
        <v>0</v>
      </c>
      <c r="BX224" s="297">
        <v>0</v>
      </c>
      <c r="BY224" s="297">
        <v>0</v>
      </c>
      <c r="BZ224" s="297">
        <v>0</v>
      </c>
      <c r="CA224" s="297">
        <v>0</v>
      </c>
      <c r="CB224" s="299">
        <v>0</v>
      </c>
      <c r="CC224" s="297">
        <v>0</v>
      </c>
      <c r="CD224" s="297">
        <v>0</v>
      </c>
      <c r="CE224" s="297">
        <v>0</v>
      </c>
      <c r="CF224" s="297">
        <v>0</v>
      </c>
      <c r="CG224" s="297">
        <v>0</v>
      </c>
      <c r="CH224" s="297">
        <v>0</v>
      </c>
      <c r="CI224" s="297">
        <v>0</v>
      </c>
    </row>
    <row r="225" spans="1:87">
      <c r="A225" s="295">
        <v>36700</v>
      </c>
      <c r="B225" s="296" t="s">
        <v>576</v>
      </c>
      <c r="C225" s="299">
        <v>-28526540</v>
      </c>
      <c r="D225" s="297">
        <v>-12205842</v>
      </c>
      <c r="E225" s="297">
        <v>-4080320</v>
      </c>
      <c r="F225" s="297">
        <v>-6430291</v>
      </c>
      <c r="G225" s="297">
        <v>1009343</v>
      </c>
      <c r="H225" s="297">
        <v>0</v>
      </c>
      <c r="I225" s="297">
        <v>-50233650</v>
      </c>
      <c r="J225" s="356">
        <v>251268554</v>
      </c>
      <c r="K225" s="357">
        <v>298880292</v>
      </c>
      <c r="L225" s="357">
        <v>212708402</v>
      </c>
      <c r="M225" s="357">
        <v>203485151</v>
      </c>
      <c r="N225" s="357">
        <v>314657634</v>
      </c>
      <c r="O225" s="356">
        <v>24786031</v>
      </c>
      <c r="P225" s="357">
        <v>9356785.1300000008</v>
      </c>
      <c r="Q225" s="357">
        <v>15429245.869999999</v>
      </c>
      <c r="R225" s="398">
        <v>6.6799999999999998E-2</v>
      </c>
      <c r="S225" s="399">
        <v>8.1275668999999991E-3</v>
      </c>
      <c r="T225" s="400">
        <v>251268554</v>
      </c>
      <c r="U225" s="400">
        <v>140071633.68263474</v>
      </c>
      <c r="V225" s="401">
        <v>1.7938575241387422</v>
      </c>
      <c r="W225" s="401">
        <v>7.7152503694909322E-2</v>
      </c>
      <c r="X225" s="397">
        <v>3009794</v>
      </c>
      <c r="Y225" s="297">
        <v>2502251</v>
      </c>
      <c r="Z225" s="297">
        <v>349160</v>
      </c>
      <c r="AA225" s="297">
        <v>81740</v>
      </c>
      <c r="AB225" s="297">
        <v>76643</v>
      </c>
      <c r="AC225" s="297">
        <v>0</v>
      </c>
      <c r="AD225" s="297">
        <v>0</v>
      </c>
      <c r="AE225" s="297">
        <v>3009794</v>
      </c>
      <c r="AF225" s="299">
        <v>9408970</v>
      </c>
      <c r="AG225" s="299">
        <v>1881794</v>
      </c>
      <c r="AH225" s="299">
        <v>1881794</v>
      </c>
      <c r="AI225" s="299">
        <v>1881794</v>
      </c>
      <c r="AJ225" s="299">
        <v>1881794</v>
      </c>
      <c r="AK225" s="299">
        <v>1881794</v>
      </c>
      <c r="AL225" s="299">
        <v>0</v>
      </c>
      <c r="AM225" s="297">
        <v>9408970</v>
      </c>
      <c r="AN225" s="397">
        <v>20551604</v>
      </c>
      <c r="AO225" s="297">
        <v>5099116</v>
      </c>
      <c r="AP225" s="297">
        <v>5099116</v>
      </c>
      <c r="AQ225" s="297">
        <v>5099116</v>
      </c>
      <c r="AR225" s="297">
        <v>2627128</v>
      </c>
      <c r="AS225" s="297">
        <v>2627128</v>
      </c>
      <c r="AT225" s="297">
        <v>0</v>
      </c>
      <c r="AU225" s="297">
        <v>20551604</v>
      </c>
      <c r="AV225" s="299">
        <v>61063720</v>
      </c>
      <c r="AW225" s="297">
        <v>30433791</v>
      </c>
      <c r="AX225" s="297">
        <v>15756564</v>
      </c>
      <c r="AY225" s="297">
        <v>7436682</v>
      </c>
      <c r="AZ225" s="297">
        <v>7436682</v>
      </c>
      <c r="BA225" s="297">
        <v>0</v>
      </c>
      <c r="BB225" s="297">
        <v>0</v>
      </c>
      <c r="BC225" s="297">
        <v>61063720</v>
      </c>
      <c r="BD225" s="397">
        <v>353249</v>
      </c>
      <c r="BE225" s="297">
        <v>146477</v>
      </c>
      <c r="BF225" s="297">
        <v>121683</v>
      </c>
      <c r="BG225" s="297">
        <v>85089</v>
      </c>
      <c r="BH225" s="297">
        <v>0</v>
      </c>
      <c r="BI225" s="297">
        <v>0</v>
      </c>
      <c r="BJ225" s="297">
        <v>0</v>
      </c>
      <c r="BK225" s="297">
        <v>353249</v>
      </c>
      <c r="BL225" s="299">
        <v>481784</v>
      </c>
      <c r="BM225" s="297">
        <v>120446</v>
      </c>
      <c r="BN225" s="297">
        <v>120446</v>
      </c>
      <c r="BO225" s="297">
        <v>120446</v>
      </c>
      <c r="BP225" s="297">
        <v>120446</v>
      </c>
      <c r="BQ225" s="297">
        <v>0</v>
      </c>
      <c r="BR225" s="297">
        <v>0</v>
      </c>
      <c r="BS225" s="297">
        <v>481784</v>
      </c>
      <c r="BT225" s="397">
        <v>1483453</v>
      </c>
      <c r="BU225" s="297">
        <v>304861</v>
      </c>
      <c r="BV225" s="297">
        <v>304861</v>
      </c>
      <c r="BW225" s="297">
        <v>304861</v>
      </c>
      <c r="BX225" s="297">
        <v>304861</v>
      </c>
      <c r="BY225" s="297">
        <v>264010</v>
      </c>
      <c r="BZ225" s="297">
        <v>0</v>
      </c>
      <c r="CA225" s="297">
        <v>1483453</v>
      </c>
      <c r="CB225" s="299">
        <v>4677277.3950693896</v>
      </c>
      <c r="CC225" s="297">
        <v>4143215</v>
      </c>
      <c r="CD225" s="297">
        <v>321859</v>
      </c>
      <c r="CE225" s="297">
        <v>212204</v>
      </c>
      <c r="CF225" s="297">
        <v>0</v>
      </c>
      <c r="CG225" s="297">
        <v>0</v>
      </c>
      <c r="CH225" s="297">
        <v>0</v>
      </c>
      <c r="CI225" s="297">
        <v>4677277.3950693896</v>
      </c>
    </row>
    <row r="226" spans="1:87">
      <c r="A226" s="295">
        <v>36701</v>
      </c>
      <c r="B226" s="296" t="s">
        <v>577</v>
      </c>
      <c r="C226" s="299">
        <v>-148520</v>
      </c>
      <c r="D226" s="297">
        <v>24213</v>
      </c>
      <c r="E226" s="297">
        <v>85629</v>
      </c>
      <c r="F226" s="297">
        <v>-5289</v>
      </c>
      <c r="G226" s="297">
        <v>22843</v>
      </c>
      <c r="H226" s="297">
        <v>0</v>
      </c>
      <c r="I226" s="297">
        <v>-21124</v>
      </c>
      <c r="J226" s="356">
        <v>1350656</v>
      </c>
      <c r="K226" s="357">
        <v>1606586</v>
      </c>
      <c r="L226" s="357">
        <v>1143382</v>
      </c>
      <c r="M226" s="357">
        <v>1093803</v>
      </c>
      <c r="N226" s="357">
        <v>1691394</v>
      </c>
      <c r="O226" s="356">
        <v>133234</v>
      </c>
      <c r="P226" s="357">
        <v>38316.17</v>
      </c>
      <c r="Q226" s="357">
        <v>94917.83</v>
      </c>
      <c r="R226" s="398">
        <v>6.6799999999999998E-2</v>
      </c>
      <c r="S226" s="399">
        <v>4.36885E-5</v>
      </c>
      <c r="T226" s="400">
        <v>1350656</v>
      </c>
      <c r="U226" s="400">
        <v>573595.35928143712</v>
      </c>
      <c r="V226" s="401">
        <v>2.3547191903574913</v>
      </c>
      <c r="W226" s="401">
        <v>7.7152503694909322E-2</v>
      </c>
      <c r="X226" s="397">
        <v>320533</v>
      </c>
      <c r="Y226" s="297">
        <v>97886</v>
      </c>
      <c r="Z226" s="297">
        <v>97886</v>
      </c>
      <c r="AA226" s="297">
        <v>97886</v>
      </c>
      <c r="AB226" s="297">
        <v>19573</v>
      </c>
      <c r="AC226" s="297">
        <v>7302</v>
      </c>
      <c r="AD226" s="297">
        <v>0</v>
      </c>
      <c r="AE226" s="297">
        <v>320533</v>
      </c>
      <c r="AF226" s="299">
        <v>106032</v>
      </c>
      <c r="AG226" s="299">
        <v>89731</v>
      </c>
      <c r="AH226" s="299">
        <v>16301</v>
      </c>
      <c r="AI226" s="299">
        <v>0</v>
      </c>
      <c r="AJ226" s="299">
        <v>0</v>
      </c>
      <c r="AK226" s="299">
        <v>0</v>
      </c>
      <c r="AL226" s="299">
        <v>0</v>
      </c>
      <c r="AM226" s="297">
        <v>106032</v>
      </c>
      <c r="AN226" s="397">
        <v>110472</v>
      </c>
      <c r="AO226" s="297">
        <v>27410</v>
      </c>
      <c r="AP226" s="297">
        <v>27410</v>
      </c>
      <c r="AQ226" s="297">
        <v>27410</v>
      </c>
      <c r="AR226" s="297">
        <v>14122</v>
      </c>
      <c r="AS226" s="297">
        <v>14122</v>
      </c>
      <c r="AT226" s="297">
        <v>0</v>
      </c>
      <c r="AU226" s="297">
        <v>110472</v>
      </c>
      <c r="AV226" s="299">
        <v>328239</v>
      </c>
      <c r="AW226" s="297">
        <v>163592</v>
      </c>
      <c r="AX226" s="297">
        <v>84697</v>
      </c>
      <c r="AY226" s="297">
        <v>39975</v>
      </c>
      <c r="AZ226" s="297">
        <v>39975</v>
      </c>
      <c r="BA226" s="297">
        <v>0</v>
      </c>
      <c r="BB226" s="297">
        <v>0</v>
      </c>
      <c r="BC226" s="297">
        <v>328239</v>
      </c>
      <c r="BD226" s="397">
        <v>1898</v>
      </c>
      <c r="BE226" s="297">
        <v>787</v>
      </c>
      <c r="BF226" s="297">
        <v>654</v>
      </c>
      <c r="BG226" s="297">
        <v>457</v>
      </c>
      <c r="BH226" s="297">
        <v>0</v>
      </c>
      <c r="BI226" s="297">
        <v>0</v>
      </c>
      <c r="BJ226" s="297">
        <v>0</v>
      </c>
      <c r="BK226" s="297">
        <v>1898</v>
      </c>
      <c r="BL226" s="299">
        <v>2588</v>
      </c>
      <c r="BM226" s="297">
        <v>647</v>
      </c>
      <c r="BN226" s="297">
        <v>647</v>
      </c>
      <c r="BO226" s="297">
        <v>647</v>
      </c>
      <c r="BP226" s="297">
        <v>647</v>
      </c>
      <c r="BQ226" s="297">
        <v>0</v>
      </c>
      <c r="BR226" s="297">
        <v>0</v>
      </c>
      <c r="BS226" s="297">
        <v>2588</v>
      </c>
      <c r="BT226" s="397">
        <v>7974</v>
      </c>
      <c r="BU226" s="297">
        <v>1639</v>
      </c>
      <c r="BV226" s="297">
        <v>1639</v>
      </c>
      <c r="BW226" s="297">
        <v>1639</v>
      </c>
      <c r="BX226" s="297">
        <v>1639</v>
      </c>
      <c r="BY226" s="297">
        <v>1419</v>
      </c>
      <c r="BZ226" s="297">
        <v>0</v>
      </c>
      <c r="CA226" s="297">
        <v>7974</v>
      </c>
      <c r="CB226" s="299">
        <v>25141.99341435</v>
      </c>
      <c r="CC226" s="297">
        <v>22271</v>
      </c>
      <c r="CD226" s="297">
        <v>1730</v>
      </c>
      <c r="CE226" s="297">
        <v>1141</v>
      </c>
      <c r="CF226" s="297">
        <v>0</v>
      </c>
      <c r="CG226" s="297">
        <v>0</v>
      </c>
      <c r="CH226" s="297">
        <v>0</v>
      </c>
      <c r="CI226" s="297">
        <v>25141.99341435</v>
      </c>
    </row>
    <row r="227" spans="1:87">
      <c r="A227" s="295">
        <v>36705</v>
      </c>
      <c r="B227" s="296" t="s">
        <v>578</v>
      </c>
      <c r="C227" s="299">
        <v>-3541681</v>
      </c>
      <c r="D227" s="297">
        <v>-1352225</v>
      </c>
      <c r="E227" s="297">
        <v>-1072443</v>
      </c>
      <c r="F227" s="297">
        <v>-1117214</v>
      </c>
      <c r="G227" s="297">
        <v>-55546</v>
      </c>
      <c r="H227" s="297">
        <v>0</v>
      </c>
      <c r="I227" s="297">
        <v>-7139109</v>
      </c>
      <c r="J227" s="356">
        <v>26424869</v>
      </c>
      <c r="K227" s="357">
        <v>31431997</v>
      </c>
      <c r="L227" s="357">
        <v>22369658</v>
      </c>
      <c r="M227" s="357">
        <v>21399687</v>
      </c>
      <c r="N227" s="357">
        <v>33091234</v>
      </c>
      <c r="O227" s="356">
        <v>2606644</v>
      </c>
      <c r="P227" s="357">
        <v>1029353.88</v>
      </c>
      <c r="Q227" s="357">
        <v>1577290.12</v>
      </c>
      <c r="R227" s="398">
        <v>6.6799999999999998E-2</v>
      </c>
      <c r="S227" s="399">
        <v>8.5474240000000005E-4</v>
      </c>
      <c r="T227" s="400">
        <v>26424869</v>
      </c>
      <c r="U227" s="400">
        <v>15409489.221556887</v>
      </c>
      <c r="V227" s="401">
        <v>1.7148439263667028</v>
      </c>
      <c r="W227" s="401">
        <v>7.7152503694909322E-2</v>
      </c>
      <c r="X227" s="397">
        <v>1205738</v>
      </c>
      <c r="Y227" s="297">
        <v>602869</v>
      </c>
      <c r="Z227" s="297">
        <v>602869</v>
      </c>
      <c r="AA227" s="297">
        <v>0</v>
      </c>
      <c r="AB227" s="297">
        <v>0</v>
      </c>
      <c r="AC227" s="297">
        <v>0</v>
      </c>
      <c r="AD227" s="297">
        <v>0</v>
      </c>
      <c r="AE227" s="297">
        <v>1205738</v>
      </c>
      <c r="AF227" s="299">
        <v>3734958</v>
      </c>
      <c r="AG227" s="299">
        <v>1079282</v>
      </c>
      <c r="AH227" s="299">
        <v>832637</v>
      </c>
      <c r="AI227" s="299">
        <v>832637</v>
      </c>
      <c r="AJ227" s="299">
        <v>630807</v>
      </c>
      <c r="AK227" s="299">
        <v>359595</v>
      </c>
      <c r="AL227" s="299">
        <v>0</v>
      </c>
      <c r="AM227" s="297">
        <v>3734958</v>
      </c>
      <c r="AN227" s="397">
        <v>2161327</v>
      </c>
      <c r="AO227" s="297">
        <v>536253</v>
      </c>
      <c r="AP227" s="297">
        <v>536253</v>
      </c>
      <c r="AQ227" s="297">
        <v>536253</v>
      </c>
      <c r="AR227" s="297">
        <v>276284</v>
      </c>
      <c r="AS227" s="297">
        <v>276284</v>
      </c>
      <c r="AT227" s="297">
        <v>0</v>
      </c>
      <c r="AU227" s="297">
        <v>2161327</v>
      </c>
      <c r="AV227" s="299">
        <v>6421817</v>
      </c>
      <c r="AW227" s="297">
        <v>3200595</v>
      </c>
      <c r="AX227" s="297">
        <v>1657052</v>
      </c>
      <c r="AY227" s="297">
        <v>782085</v>
      </c>
      <c r="AZ227" s="297">
        <v>782085</v>
      </c>
      <c r="BA227" s="297">
        <v>0</v>
      </c>
      <c r="BB227" s="297">
        <v>0</v>
      </c>
      <c r="BC227" s="297">
        <v>6421817</v>
      </c>
      <c r="BD227" s="397">
        <v>37149</v>
      </c>
      <c r="BE227" s="297">
        <v>15404</v>
      </c>
      <c r="BF227" s="297">
        <v>12797</v>
      </c>
      <c r="BG227" s="297">
        <v>8948</v>
      </c>
      <c r="BH227" s="297">
        <v>0</v>
      </c>
      <c r="BI227" s="297">
        <v>0</v>
      </c>
      <c r="BJ227" s="297">
        <v>0</v>
      </c>
      <c r="BK227" s="297">
        <v>37149</v>
      </c>
      <c r="BL227" s="299">
        <v>50668</v>
      </c>
      <c r="BM227" s="297">
        <v>12667</v>
      </c>
      <c r="BN227" s="297">
        <v>12667</v>
      </c>
      <c r="BO227" s="297">
        <v>12667</v>
      </c>
      <c r="BP227" s="297">
        <v>12667</v>
      </c>
      <c r="BQ227" s="297">
        <v>0</v>
      </c>
      <c r="BR227" s="297">
        <v>0</v>
      </c>
      <c r="BS227" s="297">
        <v>50668</v>
      </c>
      <c r="BT227" s="397">
        <v>156009</v>
      </c>
      <c r="BU227" s="297">
        <v>32061</v>
      </c>
      <c r="BV227" s="297">
        <v>32061</v>
      </c>
      <c r="BW227" s="297">
        <v>32061</v>
      </c>
      <c r="BX227" s="297">
        <v>32061</v>
      </c>
      <c r="BY227" s="297">
        <v>27765</v>
      </c>
      <c r="BZ227" s="297">
        <v>0</v>
      </c>
      <c r="CA227" s="297">
        <v>156009</v>
      </c>
      <c r="CB227" s="299">
        <v>491889.80605344003</v>
      </c>
      <c r="CC227" s="297">
        <v>435725</v>
      </c>
      <c r="CD227" s="297">
        <v>33849</v>
      </c>
      <c r="CE227" s="297">
        <v>22317</v>
      </c>
      <c r="CF227" s="297">
        <v>0</v>
      </c>
      <c r="CG227" s="297">
        <v>0</v>
      </c>
      <c r="CH227" s="297">
        <v>0</v>
      </c>
      <c r="CI227" s="297">
        <v>491889.80605344003</v>
      </c>
    </row>
    <row r="228" spans="1:87">
      <c r="A228" s="295">
        <v>36800</v>
      </c>
      <c r="B228" s="296" t="s">
        <v>579</v>
      </c>
      <c r="C228" s="299">
        <v>-11450443</v>
      </c>
      <c r="D228" s="297">
        <v>-6183355</v>
      </c>
      <c r="E228" s="297">
        <v>-3089510</v>
      </c>
      <c r="F228" s="297">
        <v>-2728224</v>
      </c>
      <c r="G228" s="297">
        <v>569717</v>
      </c>
      <c r="H228" s="297">
        <v>0</v>
      </c>
      <c r="I228" s="297">
        <v>-22881815</v>
      </c>
      <c r="J228" s="356">
        <v>88581782</v>
      </c>
      <c r="K228" s="357">
        <v>105366742</v>
      </c>
      <c r="L228" s="357">
        <v>74987853</v>
      </c>
      <c r="M228" s="357">
        <v>71736304</v>
      </c>
      <c r="N228" s="357">
        <v>110928859</v>
      </c>
      <c r="O228" s="356">
        <v>8738025</v>
      </c>
      <c r="P228" s="357">
        <v>3433100.26</v>
      </c>
      <c r="Q228" s="357">
        <v>5304924.74</v>
      </c>
      <c r="R228" s="398">
        <v>6.6799999999999998E-2</v>
      </c>
      <c r="S228" s="399">
        <v>2.8652783999999999E-3</v>
      </c>
      <c r="T228" s="400">
        <v>88581782</v>
      </c>
      <c r="U228" s="400">
        <v>51393716.467065863</v>
      </c>
      <c r="V228" s="401">
        <v>1.7235916779197122</v>
      </c>
      <c r="W228" s="401">
        <v>7.7152503694909322E-2</v>
      </c>
      <c r="X228" s="397">
        <v>1245630</v>
      </c>
      <c r="Y228" s="297">
        <v>1245630</v>
      </c>
      <c r="Z228" s="297">
        <v>0</v>
      </c>
      <c r="AA228" s="297">
        <v>0</v>
      </c>
      <c r="AB228" s="297">
        <v>0</v>
      </c>
      <c r="AC228" s="297">
        <v>0</v>
      </c>
      <c r="AD228" s="297">
        <v>0</v>
      </c>
      <c r="AE228" s="297">
        <v>1245630</v>
      </c>
      <c r="AF228" s="299">
        <v>8674116</v>
      </c>
      <c r="AG228" s="299">
        <v>2420641</v>
      </c>
      <c r="AH228" s="299">
        <v>2420641</v>
      </c>
      <c r="AI228" s="299">
        <v>2285629</v>
      </c>
      <c r="AJ228" s="299">
        <v>1097685</v>
      </c>
      <c r="AK228" s="299">
        <v>449520</v>
      </c>
      <c r="AL228" s="299">
        <v>0</v>
      </c>
      <c r="AM228" s="297">
        <v>8674116</v>
      </c>
      <c r="AN228" s="397">
        <v>7245227</v>
      </c>
      <c r="AO228" s="297">
        <v>1797634</v>
      </c>
      <c r="AP228" s="297">
        <v>1797634</v>
      </c>
      <c r="AQ228" s="297">
        <v>1797634</v>
      </c>
      <c r="AR228" s="297">
        <v>926163</v>
      </c>
      <c r="AS228" s="297">
        <v>926163</v>
      </c>
      <c r="AT228" s="297">
        <v>0</v>
      </c>
      <c r="AU228" s="297">
        <v>7245227</v>
      </c>
      <c r="AV228" s="299">
        <v>21527298</v>
      </c>
      <c r="AW228" s="297">
        <v>10729076</v>
      </c>
      <c r="AX228" s="297">
        <v>5554792</v>
      </c>
      <c r="AY228" s="297">
        <v>2621715</v>
      </c>
      <c r="AZ228" s="297">
        <v>2621715</v>
      </c>
      <c r="BA228" s="297">
        <v>0</v>
      </c>
      <c r="BB228" s="297">
        <v>0</v>
      </c>
      <c r="BC228" s="297">
        <v>21527298</v>
      </c>
      <c r="BD228" s="397">
        <v>124534</v>
      </c>
      <c r="BE228" s="297">
        <v>51639</v>
      </c>
      <c r="BF228" s="297">
        <v>42898</v>
      </c>
      <c r="BG228" s="297">
        <v>29997</v>
      </c>
      <c r="BH228" s="297">
        <v>0</v>
      </c>
      <c r="BI228" s="297">
        <v>0</v>
      </c>
      <c r="BJ228" s="297">
        <v>0</v>
      </c>
      <c r="BK228" s="297">
        <v>124534</v>
      </c>
      <c r="BL228" s="299">
        <v>169848</v>
      </c>
      <c r="BM228" s="297">
        <v>42462</v>
      </c>
      <c r="BN228" s="297">
        <v>42462</v>
      </c>
      <c r="BO228" s="297">
        <v>42462</v>
      </c>
      <c r="BP228" s="297">
        <v>42462</v>
      </c>
      <c r="BQ228" s="297">
        <v>0</v>
      </c>
      <c r="BR228" s="297">
        <v>0</v>
      </c>
      <c r="BS228" s="297">
        <v>169848</v>
      </c>
      <c r="BT228" s="397">
        <v>522974</v>
      </c>
      <c r="BU228" s="297">
        <v>107475</v>
      </c>
      <c r="BV228" s="297">
        <v>107475</v>
      </c>
      <c r="BW228" s="297">
        <v>107475</v>
      </c>
      <c r="BX228" s="297">
        <v>107475</v>
      </c>
      <c r="BY228" s="297">
        <v>93074</v>
      </c>
      <c r="BZ228" s="297">
        <v>0</v>
      </c>
      <c r="CA228" s="297">
        <v>522974</v>
      </c>
      <c r="CB228" s="299">
        <v>1648919.2959950399</v>
      </c>
      <c r="CC228" s="297">
        <v>1460642</v>
      </c>
      <c r="CD228" s="297">
        <v>113468</v>
      </c>
      <c r="CE228" s="297">
        <v>74810</v>
      </c>
      <c r="CF228" s="297">
        <v>0</v>
      </c>
      <c r="CG228" s="297">
        <v>0</v>
      </c>
      <c r="CH228" s="297">
        <v>0</v>
      </c>
      <c r="CI228" s="297">
        <v>1648919.2959950399</v>
      </c>
    </row>
    <row r="229" spans="1:87">
      <c r="A229" s="295">
        <v>36802</v>
      </c>
      <c r="B229" s="296" t="s">
        <v>580</v>
      </c>
      <c r="C229" s="299">
        <v>243043</v>
      </c>
      <c r="D229" s="297">
        <v>560332</v>
      </c>
      <c r="E229" s="297">
        <v>390935</v>
      </c>
      <c r="F229" s="297">
        <v>222700</v>
      </c>
      <c r="G229" s="297">
        <v>57476</v>
      </c>
      <c r="H229" s="297">
        <v>0</v>
      </c>
      <c r="I229" s="297">
        <v>1474486</v>
      </c>
      <c r="J229" s="356">
        <v>7407082</v>
      </c>
      <c r="K229" s="357">
        <v>8810617</v>
      </c>
      <c r="L229" s="357">
        <v>6270377</v>
      </c>
      <c r="M229" s="357">
        <v>5998488</v>
      </c>
      <c r="N229" s="357">
        <v>9275713</v>
      </c>
      <c r="O229" s="356">
        <v>730661</v>
      </c>
      <c r="P229" s="357">
        <v>243808.2</v>
      </c>
      <c r="Q229" s="357">
        <v>486852.8</v>
      </c>
      <c r="R229" s="398">
        <v>6.6799999999999998E-2</v>
      </c>
      <c r="S229" s="399">
        <v>2.3959050000000001E-4</v>
      </c>
      <c r="T229" s="400">
        <v>7407082</v>
      </c>
      <c r="U229" s="400">
        <v>3649823.3532934133</v>
      </c>
      <c r="V229" s="401">
        <v>2.029435751545682</v>
      </c>
      <c r="W229" s="401">
        <v>7.7152503694909322E-2</v>
      </c>
      <c r="X229" s="397">
        <v>2905426</v>
      </c>
      <c r="Y229" s="297">
        <v>1130011</v>
      </c>
      <c r="Z229" s="297">
        <v>902716</v>
      </c>
      <c r="AA229" s="297">
        <v>485905</v>
      </c>
      <c r="AB229" s="297">
        <v>386794</v>
      </c>
      <c r="AC229" s="297">
        <v>0</v>
      </c>
      <c r="AD229" s="297">
        <v>0</v>
      </c>
      <c r="AE229" s="297">
        <v>2905426</v>
      </c>
      <c r="AF229" s="299">
        <v>138755</v>
      </c>
      <c r="AG229" s="299">
        <v>27751</v>
      </c>
      <c r="AH229" s="299">
        <v>27751</v>
      </c>
      <c r="AI229" s="299">
        <v>27751</v>
      </c>
      <c r="AJ229" s="299">
        <v>27751</v>
      </c>
      <c r="AK229" s="299">
        <v>27751</v>
      </c>
      <c r="AL229" s="299">
        <v>0</v>
      </c>
      <c r="AM229" s="297">
        <v>138755</v>
      </c>
      <c r="AN229" s="397">
        <v>605836</v>
      </c>
      <c r="AO229" s="297">
        <v>150316</v>
      </c>
      <c r="AP229" s="297">
        <v>150316</v>
      </c>
      <c r="AQ229" s="297">
        <v>150316</v>
      </c>
      <c r="AR229" s="297">
        <v>77444</v>
      </c>
      <c r="AS229" s="297">
        <v>77444</v>
      </c>
      <c r="AT229" s="297">
        <v>0</v>
      </c>
      <c r="AU229" s="297">
        <v>605836</v>
      </c>
      <c r="AV229" s="299">
        <v>1800082</v>
      </c>
      <c r="AW229" s="297">
        <v>897150</v>
      </c>
      <c r="AX229" s="297">
        <v>464484</v>
      </c>
      <c r="AY229" s="297">
        <v>219224</v>
      </c>
      <c r="AZ229" s="297">
        <v>219224</v>
      </c>
      <c r="BA229" s="297">
        <v>0</v>
      </c>
      <c r="BB229" s="297">
        <v>0</v>
      </c>
      <c r="BC229" s="297">
        <v>1800082</v>
      </c>
      <c r="BD229" s="397">
        <v>10413</v>
      </c>
      <c r="BE229" s="297">
        <v>4318</v>
      </c>
      <c r="BF229" s="297">
        <v>3587</v>
      </c>
      <c r="BG229" s="297">
        <v>2508</v>
      </c>
      <c r="BH229" s="297">
        <v>0</v>
      </c>
      <c r="BI229" s="297">
        <v>0</v>
      </c>
      <c r="BJ229" s="297">
        <v>0</v>
      </c>
      <c r="BK229" s="297">
        <v>10413</v>
      </c>
      <c r="BL229" s="299">
        <v>14204</v>
      </c>
      <c r="BM229" s="297">
        <v>3551</v>
      </c>
      <c r="BN229" s="297">
        <v>3551</v>
      </c>
      <c r="BO229" s="297">
        <v>3551</v>
      </c>
      <c r="BP229" s="297">
        <v>3551</v>
      </c>
      <c r="BQ229" s="297">
        <v>0</v>
      </c>
      <c r="BR229" s="297">
        <v>0</v>
      </c>
      <c r="BS229" s="297">
        <v>14204</v>
      </c>
      <c r="BT229" s="397">
        <v>43730</v>
      </c>
      <c r="BU229" s="297">
        <v>8987</v>
      </c>
      <c r="BV229" s="297">
        <v>8987</v>
      </c>
      <c r="BW229" s="297">
        <v>8987</v>
      </c>
      <c r="BX229" s="297">
        <v>8987</v>
      </c>
      <c r="BY229" s="297">
        <v>7783</v>
      </c>
      <c r="BZ229" s="297">
        <v>0</v>
      </c>
      <c r="CA229" s="297">
        <v>43730</v>
      </c>
      <c r="CB229" s="299">
        <v>137880.28367055001</v>
      </c>
      <c r="CC229" s="297">
        <v>122137</v>
      </c>
      <c r="CD229" s="297">
        <v>9488</v>
      </c>
      <c r="CE229" s="297">
        <v>6255</v>
      </c>
      <c r="CF229" s="297">
        <v>0</v>
      </c>
      <c r="CG229" s="297">
        <v>0</v>
      </c>
      <c r="CH229" s="297">
        <v>0</v>
      </c>
      <c r="CI229" s="297">
        <v>137880.28367055001</v>
      </c>
    </row>
    <row r="230" spans="1:87">
      <c r="A230" s="295">
        <v>36810</v>
      </c>
      <c r="B230" s="296" t="s">
        <v>581</v>
      </c>
      <c r="C230" s="299">
        <v>-21857789</v>
      </c>
      <c r="D230" s="297">
        <v>-9501835</v>
      </c>
      <c r="E230" s="297">
        <v>-3014036</v>
      </c>
      <c r="F230" s="297">
        <v>-3878536</v>
      </c>
      <c r="G230" s="297">
        <v>1399288</v>
      </c>
      <c r="H230" s="297">
        <v>0</v>
      </c>
      <c r="I230" s="297">
        <v>-36852908</v>
      </c>
      <c r="J230" s="356">
        <v>180828895</v>
      </c>
      <c r="K230" s="357">
        <v>215093342</v>
      </c>
      <c r="L230" s="357">
        <v>153078548</v>
      </c>
      <c r="M230" s="357">
        <v>146440908</v>
      </c>
      <c r="N230" s="357">
        <v>226447725</v>
      </c>
      <c r="O230" s="356">
        <v>17837611</v>
      </c>
      <c r="P230" s="357">
        <v>6753490.25</v>
      </c>
      <c r="Q230" s="357">
        <v>11084120.75</v>
      </c>
      <c r="R230" s="398">
        <v>6.6799999999999998E-2</v>
      </c>
      <c r="S230" s="399">
        <v>5.8491161000000002E-3</v>
      </c>
      <c r="T230" s="400">
        <v>180828895</v>
      </c>
      <c r="U230" s="400">
        <v>101100153.44311377</v>
      </c>
      <c r="V230" s="401">
        <v>1.788611479227352</v>
      </c>
      <c r="W230" s="401">
        <v>7.7152503694909322E-2</v>
      </c>
      <c r="X230" s="397">
        <v>1464440</v>
      </c>
      <c r="Y230" s="297">
        <v>1070333</v>
      </c>
      <c r="Z230" s="297">
        <v>131369</v>
      </c>
      <c r="AA230" s="297">
        <v>131369</v>
      </c>
      <c r="AB230" s="297">
        <v>131369</v>
      </c>
      <c r="AC230" s="297">
        <v>0</v>
      </c>
      <c r="AD230" s="297">
        <v>0</v>
      </c>
      <c r="AE230" s="297">
        <v>1464440</v>
      </c>
      <c r="AF230" s="299">
        <v>6771262</v>
      </c>
      <c r="AG230" s="299">
        <v>1952082</v>
      </c>
      <c r="AH230" s="299">
        <v>1952082</v>
      </c>
      <c r="AI230" s="299">
        <v>1504380</v>
      </c>
      <c r="AJ230" s="299">
        <v>681359</v>
      </c>
      <c r="AK230" s="299">
        <v>681359</v>
      </c>
      <c r="AL230" s="299">
        <v>0</v>
      </c>
      <c r="AM230" s="297">
        <v>6771262</v>
      </c>
      <c r="AN230" s="397">
        <v>14790247</v>
      </c>
      <c r="AO230" s="297">
        <v>3669650</v>
      </c>
      <c r="AP230" s="297">
        <v>3669650</v>
      </c>
      <c r="AQ230" s="297">
        <v>3669650</v>
      </c>
      <c r="AR230" s="297">
        <v>1890649</v>
      </c>
      <c r="AS230" s="297">
        <v>1890649</v>
      </c>
      <c r="AT230" s="297">
        <v>0</v>
      </c>
      <c r="AU230" s="297">
        <v>14790247</v>
      </c>
      <c r="AV230" s="299">
        <v>43945352</v>
      </c>
      <c r="AW230" s="297">
        <v>21902099</v>
      </c>
      <c r="AX230" s="297">
        <v>11339430</v>
      </c>
      <c r="AY230" s="297">
        <v>5351911</v>
      </c>
      <c r="AZ230" s="297">
        <v>5351911</v>
      </c>
      <c r="BA230" s="297">
        <v>0</v>
      </c>
      <c r="BB230" s="297">
        <v>0</v>
      </c>
      <c r="BC230" s="297">
        <v>43945352</v>
      </c>
      <c r="BD230" s="397">
        <v>254220</v>
      </c>
      <c r="BE230" s="297">
        <v>105414</v>
      </c>
      <c r="BF230" s="297">
        <v>87571</v>
      </c>
      <c r="BG230" s="297">
        <v>61235</v>
      </c>
      <c r="BH230" s="297">
        <v>0</v>
      </c>
      <c r="BI230" s="297">
        <v>0</v>
      </c>
      <c r="BJ230" s="297">
        <v>0</v>
      </c>
      <c r="BK230" s="297">
        <v>254220</v>
      </c>
      <c r="BL230" s="299">
        <v>346720</v>
      </c>
      <c r="BM230" s="297">
        <v>86680</v>
      </c>
      <c r="BN230" s="297">
        <v>86680</v>
      </c>
      <c r="BO230" s="297">
        <v>86680</v>
      </c>
      <c r="BP230" s="297">
        <v>86680</v>
      </c>
      <c r="BQ230" s="297">
        <v>0</v>
      </c>
      <c r="BR230" s="297">
        <v>0</v>
      </c>
      <c r="BS230" s="297">
        <v>346720</v>
      </c>
      <c r="BT230" s="397">
        <v>1067588</v>
      </c>
      <c r="BU230" s="297">
        <v>219397</v>
      </c>
      <c r="BV230" s="297">
        <v>219397</v>
      </c>
      <c r="BW230" s="297">
        <v>219397</v>
      </c>
      <c r="BX230" s="297">
        <v>219397</v>
      </c>
      <c r="BY230" s="297">
        <v>189998</v>
      </c>
      <c r="BZ230" s="297">
        <v>0</v>
      </c>
      <c r="CA230" s="297">
        <v>1067588</v>
      </c>
      <c r="CB230" s="299">
        <v>3366067.46548791</v>
      </c>
      <c r="CC230" s="297">
        <v>2981722</v>
      </c>
      <c r="CD230" s="297">
        <v>231630</v>
      </c>
      <c r="CE230" s="297">
        <v>152715</v>
      </c>
      <c r="CF230" s="297">
        <v>0</v>
      </c>
      <c r="CG230" s="297">
        <v>0</v>
      </c>
      <c r="CH230" s="297">
        <v>0</v>
      </c>
      <c r="CI230" s="297">
        <v>3366067.46548791</v>
      </c>
    </row>
    <row r="231" spans="1:87">
      <c r="A231" s="295">
        <v>36900</v>
      </c>
      <c r="B231" s="296" t="s">
        <v>582</v>
      </c>
      <c r="C231" s="299">
        <v>-2192399</v>
      </c>
      <c r="D231" s="297">
        <v>-1216375</v>
      </c>
      <c r="E231" s="297">
        <v>-490254</v>
      </c>
      <c r="F231" s="297">
        <v>-546511</v>
      </c>
      <c r="G231" s="297">
        <v>-138367</v>
      </c>
      <c r="H231" s="297">
        <v>0</v>
      </c>
      <c r="I231" s="297">
        <v>-4583906</v>
      </c>
      <c r="J231" s="356">
        <v>15849111</v>
      </c>
      <c r="K231" s="357">
        <v>18852287</v>
      </c>
      <c r="L231" s="357">
        <v>13416876</v>
      </c>
      <c r="M231" s="357">
        <v>12835107</v>
      </c>
      <c r="N231" s="357">
        <v>19847465</v>
      </c>
      <c r="O231" s="356">
        <v>1563413</v>
      </c>
      <c r="P231" s="357">
        <v>628691.93999999994</v>
      </c>
      <c r="Q231" s="357">
        <v>934721.06</v>
      </c>
      <c r="R231" s="398">
        <v>6.6799999999999998E-2</v>
      </c>
      <c r="S231" s="399">
        <v>5.1265749999999998E-4</v>
      </c>
      <c r="T231" s="400">
        <v>15849111</v>
      </c>
      <c r="U231" s="400">
        <v>9411555.9880239516</v>
      </c>
      <c r="V231" s="401">
        <v>1.6840053887123161</v>
      </c>
      <c r="W231" s="401">
        <v>7.7152503694909322E-2</v>
      </c>
      <c r="X231" s="397">
        <v>453056</v>
      </c>
      <c r="Y231" s="297">
        <v>255191</v>
      </c>
      <c r="Z231" s="297">
        <v>65955</v>
      </c>
      <c r="AA231" s="297">
        <v>65955</v>
      </c>
      <c r="AB231" s="297">
        <v>65955</v>
      </c>
      <c r="AC231" s="297">
        <v>0</v>
      </c>
      <c r="AD231" s="297">
        <v>0</v>
      </c>
      <c r="AE231" s="297">
        <v>453056</v>
      </c>
      <c r="AF231" s="299">
        <v>2272042</v>
      </c>
      <c r="AG231" s="299">
        <v>609103</v>
      </c>
      <c r="AH231" s="299">
        <v>609103</v>
      </c>
      <c r="AI231" s="299">
        <v>412378</v>
      </c>
      <c r="AJ231" s="299">
        <v>320729</v>
      </c>
      <c r="AK231" s="299">
        <v>320729</v>
      </c>
      <c r="AL231" s="299">
        <v>0</v>
      </c>
      <c r="AM231" s="297">
        <v>2272042</v>
      </c>
      <c r="AN231" s="397">
        <v>1296321</v>
      </c>
      <c r="AO231" s="297">
        <v>321634</v>
      </c>
      <c r="AP231" s="297">
        <v>321634</v>
      </c>
      <c r="AQ231" s="297">
        <v>321634</v>
      </c>
      <c r="AR231" s="297">
        <v>165710</v>
      </c>
      <c r="AS231" s="297">
        <v>165710</v>
      </c>
      <c r="AT231" s="297">
        <v>0</v>
      </c>
      <c r="AU231" s="297">
        <v>1296321</v>
      </c>
      <c r="AV231" s="299">
        <v>3851678</v>
      </c>
      <c r="AW231" s="297">
        <v>1919653</v>
      </c>
      <c r="AX231" s="297">
        <v>993867</v>
      </c>
      <c r="AY231" s="297">
        <v>469079</v>
      </c>
      <c r="AZ231" s="297">
        <v>469079</v>
      </c>
      <c r="BA231" s="297">
        <v>0</v>
      </c>
      <c r="BB231" s="297">
        <v>0</v>
      </c>
      <c r="BC231" s="297">
        <v>3851678</v>
      </c>
      <c r="BD231" s="397">
        <v>22281</v>
      </c>
      <c r="BE231" s="297">
        <v>9239</v>
      </c>
      <c r="BF231" s="297">
        <v>7675</v>
      </c>
      <c r="BG231" s="297">
        <v>5367</v>
      </c>
      <c r="BH231" s="297">
        <v>0</v>
      </c>
      <c r="BI231" s="297">
        <v>0</v>
      </c>
      <c r="BJ231" s="297">
        <v>0</v>
      </c>
      <c r="BK231" s="297">
        <v>22281</v>
      </c>
      <c r="BL231" s="299">
        <v>30388</v>
      </c>
      <c r="BM231" s="297">
        <v>7597</v>
      </c>
      <c r="BN231" s="297">
        <v>7597</v>
      </c>
      <c r="BO231" s="297">
        <v>7597</v>
      </c>
      <c r="BP231" s="297">
        <v>7597</v>
      </c>
      <c r="BQ231" s="297">
        <v>0</v>
      </c>
      <c r="BR231" s="297">
        <v>0</v>
      </c>
      <c r="BS231" s="297">
        <v>30388</v>
      </c>
      <c r="BT231" s="397">
        <v>93571</v>
      </c>
      <c r="BU231" s="297">
        <v>19230</v>
      </c>
      <c r="BV231" s="297">
        <v>19230</v>
      </c>
      <c r="BW231" s="297">
        <v>19230</v>
      </c>
      <c r="BX231" s="297">
        <v>19230</v>
      </c>
      <c r="BY231" s="297">
        <v>16653</v>
      </c>
      <c r="BZ231" s="297">
        <v>0</v>
      </c>
      <c r="CA231" s="297">
        <v>93571</v>
      </c>
      <c r="CB231" s="299">
        <v>295025.72733824997</v>
      </c>
      <c r="CC231" s="297">
        <v>261339</v>
      </c>
      <c r="CD231" s="297">
        <v>20302</v>
      </c>
      <c r="CE231" s="297">
        <v>13385</v>
      </c>
      <c r="CF231" s="297">
        <v>0</v>
      </c>
      <c r="CG231" s="297">
        <v>0</v>
      </c>
      <c r="CH231" s="297">
        <v>0</v>
      </c>
      <c r="CI231" s="297">
        <v>295025.72733824997</v>
      </c>
    </row>
    <row r="232" spans="1:87">
      <c r="A232" s="295">
        <v>36901</v>
      </c>
      <c r="B232" s="296" t="s">
        <v>583</v>
      </c>
      <c r="C232" s="299">
        <v>-635225</v>
      </c>
      <c r="D232" s="297">
        <v>-330648</v>
      </c>
      <c r="E232" s="297">
        <v>-180818</v>
      </c>
      <c r="F232" s="297">
        <v>-331123</v>
      </c>
      <c r="G232" s="297">
        <v>-160749</v>
      </c>
      <c r="H232" s="297">
        <v>0</v>
      </c>
      <c r="I232" s="297">
        <v>-1638563</v>
      </c>
      <c r="J232" s="356">
        <v>5751407</v>
      </c>
      <c r="K232" s="357">
        <v>6841215</v>
      </c>
      <c r="L232" s="357">
        <v>4868785</v>
      </c>
      <c r="M232" s="357">
        <v>4657670</v>
      </c>
      <c r="N232" s="357">
        <v>7202350</v>
      </c>
      <c r="O232" s="356">
        <v>567339</v>
      </c>
      <c r="P232" s="357">
        <v>242473.38</v>
      </c>
      <c r="Q232" s="357">
        <v>324865.62</v>
      </c>
      <c r="R232" s="398">
        <v>6.6799999999999998E-2</v>
      </c>
      <c r="S232" s="399">
        <v>1.8603580000000001E-4</v>
      </c>
      <c r="T232" s="400">
        <v>5751407</v>
      </c>
      <c r="U232" s="400">
        <v>3629841.0179640721</v>
      </c>
      <c r="V232" s="401">
        <v>1.5844790368328268</v>
      </c>
      <c r="W232" s="401">
        <v>7.7152503694909322E-2</v>
      </c>
      <c r="X232" s="397">
        <v>499415</v>
      </c>
      <c r="Y232" s="297">
        <v>258861</v>
      </c>
      <c r="Z232" s="297">
        <v>140582</v>
      </c>
      <c r="AA232" s="297">
        <v>98302</v>
      </c>
      <c r="AB232" s="297">
        <v>1670</v>
      </c>
      <c r="AC232" s="297">
        <v>0</v>
      </c>
      <c r="AD232" s="297">
        <v>0</v>
      </c>
      <c r="AE232" s="297">
        <v>499415</v>
      </c>
      <c r="AF232" s="299">
        <v>1134630</v>
      </c>
      <c r="AG232" s="299">
        <v>226926</v>
      </c>
      <c r="AH232" s="299">
        <v>226926</v>
      </c>
      <c r="AI232" s="299">
        <v>226926</v>
      </c>
      <c r="AJ232" s="299">
        <v>226926</v>
      </c>
      <c r="AK232" s="299">
        <v>226926</v>
      </c>
      <c r="AL232" s="299">
        <v>0</v>
      </c>
      <c r="AM232" s="297">
        <v>1134630</v>
      </c>
      <c r="AN232" s="397">
        <v>470416</v>
      </c>
      <c r="AO232" s="297">
        <v>116716</v>
      </c>
      <c r="AP232" s="297">
        <v>116716</v>
      </c>
      <c r="AQ232" s="297">
        <v>116716</v>
      </c>
      <c r="AR232" s="297">
        <v>60134</v>
      </c>
      <c r="AS232" s="297">
        <v>60134</v>
      </c>
      <c r="AT232" s="297">
        <v>0</v>
      </c>
      <c r="AU232" s="297">
        <v>470416</v>
      </c>
      <c r="AV232" s="299">
        <v>1397717</v>
      </c>
      <c r="AW232" s="297">
        <v>696614</v>
      </c>
      <c r="AX232" s="297">
        <v>360660</v>
      </c>
      <c r="AY232" s="297">
        <v>170222</v>
      </c>
      <c r="AZ232" s="297">
        <v>170222</v>
      </c>
      <c r="BA232" s="297">
        <v>0</v>
      </c>
      <c r="BB232" s="297">
        <v>0</v>
      </c>
      <c r="BC232" s="297">
        <v>1397717</v>
      </c>
      <c r="BD232" s="397">
        <v>8086</v>
      </c>
      <c r="BE232" s="297">
        <v>3353</v>
      </c>
      <c r="BF232" s="297">
        <v>2785</v>
      </c>
      <c r="BG232" s="297">
        <v>1948</v>
      </c>
      <c r="BH232" s="297">
        <v>0</v>
      </c>
      <c r="BI232" s="297">
        <v>0</v>
      </c>
      <c r="BJ232" s="297">
        <v>0</v>
      </c>
      <c r="BK232" s="297">
        <v>8086</v>
      </c>
      <c r="BL232" s="299">
        <v>11028</v>
      </c>
      <c r="BM232" s="297">
        <v>2757</v>
      </c>
      <c r="BN232" s="297">
        <v>2757</v>
      </c>
      <c r="BO232" s="297">
        <v>2757</v>
      </c>
      <c r="BP232" s="297">
        <v>2757</v>
      </c>
      <c r="BQ232" s="297">
        <v>0</v>
      </c>
      <c r="BR232" s="297">
        <v>0</v>
      </c>
      <c r="BS232" s="297">
        <v>11028</v>
      </c>
      <c r="BT232" s="397">
        <v>33955</v>
      </c>
      <c r="BU232" s="297">
        <v>6978</v>
      </c>
      <c r="BV232" s="297">
        <v>6978</v>
      </c>
      <c r="BW232" s="297">
        <v>6978</v>
      </c>
      <c r="BX232" s="297">
        <v>6978</v>
      </c>
      <c r="BY232" s="297">
        <v>6043</v>
      </c>
      <c r="BZ232" s="297">
        <v>0</v>
      </c>
      <c r="CA232" s="297">
        <v>33955</v>
      </c>
      <c r="CB232" s="299">
        <v>107060.45889498001</v>
      </c>
      <c r="CC232" s="297">
        <v>94836</v>
      </c>
      <c r="CD232" s="297">
        <v>7367</v>
      </c>
      <c r="CE232" s="297">
        <v>4857</v>
      </c>
      <c r="CF232" s="297">
        <v>0</v>
      </c>
      <c r="CG232" s="297">
        <v>0</v>
      </c>
      <c r="CH232" s="297">
        <v>0</v>
      </c>
      <c r="CI232" s="297">
        <v>107060.45889498001</v>
      </c>
    </row>
    <row r="233" spans="1:87">
      <c r="A233" s="295">
        <v>36905</v>
      </c>
      <c r="B233" s="296" t="s">
        <v>584</v>
      </c>
      <c r="C233" s="299">
        <v>-496964</v>
      </c>
      <c r="D233" s="297">
        <v>-161647</v>
      </c>
      <c r="E233" s="297">
        <v>-24091</v>
      </c>
      <c r="F233" s="297">
        <v>-187327</v>
      </c>
      <c r="G233" s="297">
        <v>38320</v>
      </c>
      <c r="H233" s="297">
        <v>0</v>
      </c>
      <c r="I233" s="297">
        <v>-831709</v>
      </c>
      <c r="J233" s="356">
        <v>5978739</v>
      </c>
      <c r="K233" s="357">
        <v>7111623</v>
      </c>
      <c r="L233" s="357">
        <v>5061230</v>
      </c>
      <c r="M233" s="357">
        <v>4841770</v>
      </c>
      <c r="N233" s="357">
        <v>7487032</v>
      </c>
      <c r="O233" s="356">
        <v>589764</v>
      </c>
      <c r="P233" s="357">
        <v>252086.83</v>
      </c>
      <c r="Q233" s="357">
        <v>337677.17000000004</v>
      </c>
      <c r="R233" s="398">
        <v>6.6799999999999998E-2</v>
      </c>
      <c r="S233" s="399">
        <v>1.9338910000000001E-4</v>
      </c>
      <c r="T233" s="400">
        <v>5978739</v>
      </c>
      <c r="U233" s="400">
        <v>3773754.9401197606</v>
      </c>
      <c r="V233" s="401">
        <v>1.584294448067755</v>
      </c>
      <c r="W233" s="401">
        <v>7.7152503694909322E-2</v>
      </c>
      <c r="X233" s="397">
        <v>550871</v>
      </c>
      <c r="Y233" s="297">
        <v>273841</v>
      </c>
      <c r="Z233" s="297">
        <v>169589</v>
      </c>
      <c r="AA233" s="297">
        <v>107441</v>
      </c>
      <c r="AB233" s="297">
        <v>0</v>
      </c>
      <c r="AC233" s="297">
        <v>0</v>
      </c>
      <c r="AD233" s="297">
        <v>0</v>
      </c>
      <c r="AE233" s="297">
        <v>550871</v>
      </c>
      <c r="AF233" s="299">
        <v>339572</v>
      </c>
      <c r="AG233" s="299">
        <v>77275</v>
      </c>
      <c r="AH233" s="299">
        <v>77275</v>
      </c>
      <c r="AI233" s="299">
        <v>77275</v>
      </c>
      <c r="AJ233" s="299">
        <v>77275</v>
      </c>
      <c r="AK233" s="299">
        <v>30472</v>
      </c>
      <c r="AL233" s="299">
        <v>0</v>
      </c>
      <c r="AM233" s="297">
        <v>339572</v>
      </c>
      <c r="AN233" s="397">
        <v>489009</v>
      </c>
      <c r="AO233" s="297">
        <v>121329</v>
      </c>
      <c r="AP233" s="297">
        <v>121329</v>
      </c>
      <c r="AQ233" s="297">
        <v>121329</v>
      </c>
      <c r="AR233" s="297">
        <v>62510</v>
      </c>
      <c r="AS233" s="297">
        <v>62510</v>
      </c>
      <c r="AT233" s="297">
        <v>0</v>
      </c>
      <c r="AU233" s="297">
        <v>489009</v>
      </c>
      <c r="AV233" s="299">
        <v>1452963</v>
      </c>
      <c r="AW233" s="297">
        <v>724148</v>
      </c>
      <c r="AX233" s="297">
        <v>374915</v>
      </c>
      <c r="AY233" s="297">
        <v>176950</v>
      </c>
      <c r="AZ233" s="297">
        <v>176950</v>
      </c>
      <c r="BA233" s="297">
        <v>0</v>
      </c>
      <c r="BB233" s="297">
        <v>0</v>
      </c>
      <c r="BC233" s="297">
        <v>1452963</v>
      </c>
      <c r="BD233" s="397">
        <v>8405</v>
      </c>
      <c r="BE233" s="297">
        <v>3485</v>
      </c>
      <c r="BF233" s="297">
        <v>2895</v>
      </c>
      <c r="BG233" s="297">
        <v>2025</v>
      </c>
      <c r="BH233" s="297">
        <v>0</v>
      </c>
      <c r="BI233" s="297">
        <v>0</v>
      </c>
      <c r="BJ233" s="297">
        <v>0</v>
      </c>
      <c r="BK233" s="297">
        <v>8405</v>
      </c>
      <c r="BL233" s="299">
        <v>11464</v>
      </c>
      <c r="BM233" s="297">
        <v>2866</v>
      </c>
      <c r="BN233" s="297">
        <v>2866</v>
      </c>
      <c r="BO233" s="297">
        <v>2866</v>
      </c>
      <c r="BP233" s="297">
        <v>2866</v>
      </c>
      <c r="BQ233" s="297">
        <v>0</v>
      </c>
      <c r="BR233" s="297">
        <v>0</v>
      </c>
      <c r="BS233" s="297">
        <v>11464</v>
      </c>
      <c r="BT233" s="397">
        <v>35298</v>
      </c>
      <c r="BU233" s="297">
        <v>7254</v>
      </c>
      <c r="BV233" s="297">
        <v>7254</v>
      </c>
      <c r="BW233" s="297">
        <v>7254</v>
      </c>
      <c r="BX233" s="297">
        <v>7254</v>
      </c>
      <c r="BY233" s="297">
        <v>6282</v>
      </c>
      <c r="BZ233" s="297">
        <v>0</v>
      </c>
      <c r="CA233" s="297">
        <v>35298</v>
      </c>
      <c r="CB233" s="299">
        <v>111292.15877421001</v>
      </c>
      <c r="CC233" s="297">
        <v>98585</v>
      </c>
      <c r="CD233" s="297">
        <v>7658</v>
      </c>
      <c r="CE233" s="297">
        <v>5049</v>
      </c>
      <c r="CF233" s="297">
        <v>0</v>
      </c>
      <c r="CG233" s="297">
        <v>0</v>
      </c>
      <c r="CH233" s="297">
        <v>0</v>
      </c>
      <c r="CI233" s="297">
        <v>111292.15877421001</v>
      </c>
    </row>
    <row r="234" spans="1:87">
      <c r="A234" s="295">
        <v>37000</v>
      </c>
      <c r="B234" s="296" t="s">
        <v>585</v>
      </c>
      <c r="C234" s="299">
        <v>-8029720</v>
      </c>
      <c r="D234" s="297">
        <v>-4361103</v>
      </c>
      <c r="E234" s="297">
        <v>-2077423</v>
      </c>
      <c r="F234" s="297">
        <v>-1636867</v>
      </c>
      <c r="G234" s="297">
        <v>-147468</v>
      </c>
      <c r="H234" s="297">
        <v>0</v>
      </c>
      <c r="I234" s="297">
        <v>-16252581</v>
      </c>
      <c r="J234" s="356">
        <v>51178533</v>
      </c>
      <c r="K234" s="357">
        <v>60876121</v>
      </c>
      <c r="L234" s="357">
        <v>43324577</v>
      </c>
      <c r="M234" s="357">
        <v>41445980</v>
      </c>
      <c r="N234" s="357">
        <v>64089659</v>
      </c>
      <c r="O234" s="356">
        <v>5048434</v>
      </c>
      <c r="P234" s="357">
        <v>2028977.73</v>
      </c>
      <c r="Q234" s="357">
        <v>3019456.27</v>
      </c>
      <c r="R234" s="398">
        <v>6.6799999999999998E-2</v>
      </c>
      <c r="S234" s="399">
        <v>1.6554278E-3</v>
      </c>
      <c r="T234" s="400">
        <v>51178533</v>
      </c>
      <c r="U234" s="400">
        <v>30373918.113772456</v>
      </c>
      <c r="V234" s="401">
        <v>1.6849499892736624</v>
      </c>
      <c r="W234" s="401">
        <v>7.7152503694909322E-2</v>
      </c>
      <c r="X234" s="397">
        <v>260219</v>
      </c>
      <c r="Y234" s="297">
        <v>135656</v>
      </c>
      <c r="Z234" s="297">
        <v>41521</v>
      </c>
      <c r="AA234" s="297">
        <v>41521</v>
      </c>
      <c r="AB234" s="297">
        <v>41521</v>
      </c>
      <c r="AC234" s="297">
        <v>0</v>
      </c>
      <c r="AD234" s="297">
        <v>0</v>
      </c>
      <c r="AE234" s="297">
        <v>260219</v>
      </c>
      <c r="AF234" s="299">
        <v>7584568</v>
      </c>
      <c r="AG234" s="299">
        <v>2228698</v>
      </c>
      <c r="AH234" s="299">
        <v>2228698</v>
      </c>
      <c r="AI234" s="299">
        <v>1654498</v>
      </c>
      <c r="AJ234" s="299">
        <v>736337</v>
      </c>
      <c r="AK234" s="299">
        <v>736337</v>
      </c>
      <c r="AL234" s="299">
        <v>0</v>
      </c>
      <c r="AM234" s="297">
        <v>7584568</v>
      </c>
      <c r="AN234" s="397">
        <v>4185963</v>
      </c>
      <c r="AO234" s="297">
        <v>1038591</v>
      </c>
      <c r="AP234" s="297">
        <v>1038591</v>
      </c>
      <c r="AQ234" s="297">
        <v>1038591</v>
      </c>
      <c r="AR234" s="297">
        <v>535095</v>
      </c>
      <c r="AS234" s="297">
        <v>535095</v>
      </c>
      <c r="AT234" s="297">
        <v>0</v>
      </c>
      <c r="AU234" s="297">
        <v>4185963</v>
      </c>
      <c r="AV234" s="299">
        <v>12437496</v>
      </c>
      <c r="AW234" s="297">
        <v>6198773</v>
      </c>
      <c r="AX234" s="297">
        <v>3209307</v>
      </c>
      <c r="AY234" s="297">
        <v>1514708</v>
      </c>
      <c r="AZ234" s="297">
        <v>1514708</v>
      </c>
      <c r="BA234" s="297">
        <v>0</v>
      </c>
      <c r="BB234" s="297">
        <v>0</v>
      </c>
      <c r="BC234" s="297">
        <v>12437496</v>
      </c>
      <c r="BD234" s="397">
        <v>71950</v>
      </c>
      <c r="BE234" s="297">
        <v>29835</v>
      </c>
      <c r="BF234" s="297">
        <v>24784</v>
      </c>
      <c r="BG234" s="297">
        <v>17331</v>
      </c>
      <c r="BH234" s="297">
        <v>0</v>
      </c>
      <c r="BI234" s="297">
        <v>0</v>
      </c>
      <c r="BJ234" s="297">
        <v>0</v>
      </c>
      <c r="BK234" s="297">
        <v>71950</v>
      </c>
      <c r="BL234" s="299">
        <v>98128</v>
      </c>
      <c r="BM234" s="297">
        <v>24532</v>
      </c>
      <c r="BN234" s="297">
        <v>24532</v>
      </c>
      <c r="BO234" s="297">
        <v>24532</v>
      </c>
      <c r="BP234" s="297">
        <v>24532</v>
      </c>
      <c r="BQ234" s="297">
        <v>0</v>
      </c>
      <c r="BR234" s="297">
        <v>0</v>
      </c>
      <c r="BS234" s="297">
        <v>98128</v>
      </c>
      <c r="BT234" s="397">
        <v>302151</v>
      </c>
      <c r="BU234" s="297">
        <v>62094</v>
      </c>
      <c r="BV234" s="297">
        <v>62094</v>
      </c>
      <c r="BW234" s="297">
        <v>62094</v>
      </c>
      <c r="BX234" s="297">
        <v>62094</v>
      </c>
      <c r="BY234" s="297">
        <v>53774</v>
      </c>
      <c r="BZ234" s="297">
        <v>0</v>
      </c>
      <c r="CA234" s="297">
        <v>302151</v>
      </c>
      <c r="CB234" s="299">
        <v>952670.72217017994</v>
      </c>
      <c r="CC234" s="297">
        <v>843893</v>
      </c>
      <c r="CD234" s="297">
        <v>65556</v>
      </c>
      <c r="CE234" s="297">
        <v>43222</v>
      </c>
      <c r="CF234" s="297">
        <v>0</v>
      </c>
      <c r="CG234" s="297">
        <v>0</v>
      </c>
      <c r="CH234" s="297">
        <v>0</v>
      </c>
      <c r="CI234" s="297">
        <v>952670.72217017994</v>
      </c>
    </row>
    <row r="235" spans="1:87" ht="31.5">
      <c r="A235" s="295">
        <v>37001</v>
      </c>
      <c r="B235" s="296" t="s">
        <v>729</v>
      </c>
      <c r="C235" s="299">
        <v>344654</v>
      </c>
      <c r="D235" s="297">
        <v>391045</v>
      </c>
      <c r="E235" s="297">
        <v>382467</v>
      </c>
      <c r="F235" s="297">
        <v>253956</v>
      </c>
      <c r="G235" s="297">
        <v>146276</v>
      </c>
      <c r="H235" s="297">
        <v>0</v>
      </c>
      <c r="I235" s="297">
        <v>1518398</v>
      </c>
      <c r="J235" s="356">
        <v>5126427</v>
      </c>
      <c r="K235" s="357">
        <v>6097810</v>
      </c>
      <c r="L235" s="357">
        <v>4339716</v>
      </c>
      <c r="M235" s="357">
        <v>4151541</v>
      </c>
      <c r="N235" s="357">
        <v>6419702</v>
      </c>
      <c r="O235" s="356">
        <v>505689</v>
      </c>
      <c r="P235" s="357">
        <v>193697.99</v>
      </c>
      <c r="Q235" s="357">
        <v>311991.01</v>
      </c>
      <c r="R235" s="398">
        <v>6.6799999999999998E-2</v>
      </c>
      <c r="S235" s="399">
        <v>1.6582009999999999E-4</v>
      </c>
      <c r="T235" s="400">
        <v>5126427</v>
      </c>
      <c r="U235" s="400">
        <v>2899670.5089820358</v>
      </c>
      <c r="V235" s="401">
        <v>1.7679343167164514</v>
      </c>
      <c r="W235" s="401">
        <v>7.7152503694909322E-2</v>
      </c>
      <c r="X235" s="397">
        <v>2412716</v>
      </c>
      <c r="Y235" s="297">
        <v>939316</v>
      </c>
      <c r="Z235" s="297">
        <v>608802</v>
      </c>
      <c r="AA235" s="297">
        <v>428989</v>
      </c>
      <c r="AB235" s="297">
        <v>348319</v>
      </c>
      <c r="AC235" s="297">
        <v>87290</v>
      </c>
      <c r="AD235" s="297">
        <v>0</v>
      </c>
      <c r="AE235" s="297">
        <v>2412716</v>
      </c>
      <c r="AF235" s="299">
        <v>0</v>
      </c>
      <c r="AG235" s="299">
        <v>0</v>
      </c>
      <c r="AH235" s="299">
        <v>0</v>
      </c>
      <c r="AI235" s="299">
        <v>0</v>
      </c>
      <c r="AJ235" s="299">
        <v>0</v>
      </c>
      <c r="AK235" s="299">
        <v>0</v>
      </c>
      <c r="AL235" s="299">
        <v>0</v>
      </c>
      <c r="AM235" s="297">
        <v>0</v>
      </c>
      <c r="AN235" s="397">
        <v>419298</v>
      </c>
      <c r="AO235" s="297">
        <v>104033</v>
      </c>
      <c r="AP235" s="297">
        <v>104033</v>
      </c>
      <c r="AQ235" s="297">
        <v>104033</v>
      </c>
      <c r="AR235" s="297">
        <v>53599</v>
      </c>
      <c r="AS235" s="297">
        <v>53599</v>
      </c>
      <c r="AT235" s="297">
        <v>0</v>
      </c>
      <c r="AU235" s="297">
        <v>419298</v>
      </c>
      <c r="AV235" s="299">
        <v>1245833</v>
      </c>
      <c r="AW235" s="297">
        <v>620916</v>
      </c>
      <c r="AX235" s="297">
        <v>321468</v>
      </c>
      <c r="AY235" s="297">
        <v>151725</v>
      </c>
      <c r="AZ235" s="297">
        <v>151725</v>
      </c>
      <c r="BA235" s="297">
        <v>0</v>
      </c>
      <c r="BB235" s="297">
        <v>0</v>
      </c>
      <c r="BC235" s="297">
        <v>1245833</v>
      </c>
      <c r="BD235" s="397">
        <v>7207</v>
      </c>
      <c r="BE235" s="297">
        <v>2988</v>
      </c>
      <c r="BF235" s="297">
        <v>2483</v>
      </c>
      <c r="BG235" s="297">
        <v>1736</v>
      </c>
      <c r="BH235" s="297">
        <v>0</v>
      </c>
      <c r="BI235" s="297">
        <v>0</v>
      </c>
      <c r="BJ235" s="297">
        <v>0</v>
      </c>
      <c r="BK235" s="297">
        <v>7207</v>
      </c>
      <c r="BL235" s="299">
        <v>9828</v>
      </c>
      <c r="BM235" s="297">
        <v>2457</v>
      </c>
      <c r="BN235" s="297">
        <v>2457</v>
      </c>
      <c r="BO235" s="297">
        <v>2457</v>
      </c>
      <c r="BP235" s="297">
        <v>2457</v>
      </c>
      <c r="BQ235" s="297">
        <v>0</v>
      </c>
      <c r="BR235" s="297">
        <v>0</v>
      </c>
      <c r="BS235" s="297">
        <v>9828</v>
      </c>
      <c r="BT235" s="397">
        <v>30266</v>
      </c>
      <c r="BU235" s="297">
        <v>6220</v>
      </c>
      <c r="BV235" s="297">
        <v>6220</v>
      </c>
      <c r="BW235" s="297">
        <v>6220</v>
      </c>
      <c r="BX235" s="297">
        <v>6220</v>
      </c>
      <c r="BY235" s="297">
        <v>5386</v>
      </c>
      <c r="BZ235" s="297">
        <v>0</v>
      </c>
      <c r="CA235" s="297">
        <v>30266</v>
      </c>
      <c r="CB235" s="299">
        <v>95426.665190309999</v>
      </c>
      <c r="CC235" s="297">
        <v>84531</v>
      </c>
      <c r="CD235" s="297">
        <v>6567</v>
      </c>
      <c r="CE235" s="297">
        <v>4329</v>
      </c>
      <c r="CF235" s="297">
        <v>0</v>
      </c>
      <c r="CG235" s="297">
        <v>0</v>
      </c>
      <c r="CH235" s="297">
        <v>0</v>
      </c>
      <c r="CI235" s="297">
        <v>95426.665190309999</v>
      </c>
    </row>
    <row r="236" spans="1:87">
      <c r="A236" s="295">
        <v>37005</v>
      </c>
      <c r="B236" s="296" t="s">
        <v>586</v>
      </c>
      <c r="C236" s="299">
        <v>-1535403</v>
      </c>
      <c r="D236" s="297">
        <v>-333607</v>
      </c>
      <c r="E236" s="297">
        <v>151585</v>
      </c>
      <c r="F236" s="297">
        <v>124693</v>
      </c>
      <c r="G236" s="297">
        <v>449756</v>
      </c>
      <c r="H236" s="297">
        <v>0</v>
      </c>
      <c r="I236" s="297">
        <v>-1142976</v>
      </c>
      <c r="J236" s="356">
        <v>14965543</v>
      </c>
      <c r="K236" s="357">
        <v>17801296</v>
      </c>
      <c r="L236" s="357">
        <v>12668902</v>
      </c>
      <c r="M236" s="357">
        <v>12119566</v>
      </c>
      <c r="N236" s="357">
        <v>18740994</v>
      </c>
      <c r="O236" s="356">
        <v>1476255</v>
      </c>
      <c r="P236" s="357">
        <v>637715.49</v>
      </c>
      <c r="Q236" s="357">
        <v>838539.51</v>
      </c>
      <c r="R236" s="398">
        <v>6.6799999999999998E-2</v>
      </c>
      <c r="S236" s="399">
        <v>4.8407749999999997E-4</v>
      </c>
      <c r="T236" s="400">
        <v>14965543</v>
      </c>
      <c r="U236" s="400">
        <v>9546639.0718562882</v>
      </c>
      <c r="V236" s="401">
        <v>1.5676242588995288</v>
      </c>
      <c r="W236" s="401">
        <v>7.7152503694909322E-2</v>
      </c>
      <c r="X236" s="397">
        <v>1907606</v>
      </c>
      <c r="Y236" s="297">
        <v>414857</v>
      </c>
      <c r="Z236" s="297">
        <v>414857</v>
      </c>
      <c r="AA236" s="297">
        <v>400166</v>
      </c>
      <c r="AB236" s="297">
        <v>400166</v>
      </c>
      <c r="AC236" s="297">
        <v>277560</v>
      </c>
      <c r="AD236" s="297">
        <v>0</v>
      </c>
      <c r="AE236" s="297">
        <v>1907606</v>
      </c>
      <c r="AF236" s="299">
        <v>439802</v>
      </c>
      <c r="AG236" s="299">
        <v>214266</v>
      </c>
      <c r="AH236" s="299">
        <v>112768</v>
      </c>
      <c r="AI236" s="299">
        <v>112768</v>
      </c>
      <c r="AJ236" s="299">
        <v>0</v>
      </c>
      <c r="AK236" s="299">
        <v>0</v>
      </c>
      <c r="AL236" s="299">
        <v>0</v>
      </c>
      <c r="AM236" s="297">
        <v>439802</v>
      </c>
      <c r="AN236" s="397">
        <v>1224053</v>
      </c>
      <c r="AO236" s="297">
        <v>303703</v>
      </c>
      <c r="AP236" s="297">
        <v>303703</v>
      </c>
      <c r="AQ236" s="297">
        <v>303703</v>
      </c>
      <c r="AR236" s="297">
        <v>156472</v>
      </c>
      <c r="AS236" s="297">
        <v>156472</v>
      </c>
      <c r="AT236" s="297">
        <v>0</v>
      </c>
      <c r="AU236" s="297">
        <v>1224053</v>
      </c>
      <c r="AV236" s="299">
        <v>3636952</v>
      </c>
      <c r="AW236" s="297">
        <v>1812635</v>
      </c>
      <c r="AX236" s="297">
        <v>938460</v>
      </c>
      <c r="AY236" s="297">
        <v>442928</v>
      </c>
      <c r="AZ236" s="297">
        <v>442928</v>
      </c>
      <c r="BA236" s="297">
        <v>0</v>
      </c>
      <c r="BB236" s="297">
        <v>0</v>
      </c>
      <c r="BC236" s="297">
        <v>3636952</v>
      </c>
      <c r="BD236" s="397">
        <v>21039</v>
      </c>
      <c r="BE236" s="297">
        <v>8724</v>
      </c>
      <c r="BF236" s="297">
        <v>7247</v>
      </c>
      <c r="BG236" s="297">
        <v>5068</v>
      </c>
      <c r="BH236" s="297">
        <v>0</v>
      </c>
      <c r="BI236" s="297">
        <v>0</v>
      </c>
      <c r="BJ236" s="297">
        <v>0</v>
      </c>
      <c r="BK236" s="297">
        <v>21039</v>
      </c>
      <c r="BL236" s="299">
        <v>28696</v>
      </c>
      <c r="BM236" s="297">
        <v>7174</v>
      </c>
      <c r="BN236" s="297">
        <v>7174</v>
      </c>
      <c r="BO236" s="297">
        <v>7174</v>
      </c>
      <c r="BP236" s="297">
        <v>7174</v>
      </c>
      <c r="BQ236" s="297">
        <v>0</v>
      </c>
      <c r="BR236" s="297">
        <v>0</v>
      </c>
      <c r="BS236" s="297">
        <v>28696</v>
      </c>
      <c r="BT236" s="397">
        <v>88354</v>
      </c>
      <c r="BU236" s="297">
        <v>18157</v>
      </c>
      <c r="BV236" s="297">
        <v>18157</v>
      </c>
      <c r="BW236" s="297">
        <v>18157</v>
      </c>
      <c r="BX236" s="297">
        <v>18157</v>
      </c>
      <c r="BY236" s="297">
        <v>15724</v>
      </c>
      <c r="BZ236" s="297">
        <v>0</v>
      </c>
      <c r="CA236" s="297">
        <v>88354</v>
      </c>
      <c r="CB236" s="299">
        <v>278578.42034025001</v>
      </c>
      <c r="CC236" s="297">
        <v>246770</v>
      </c>
      <c r="CD236" s="297">
        <v>19170</v>
      </c>
      <c r="CE236" s="297">
        <v>12639</v>
      </c>
      <c r="CF236" s="297">
        <v>0</v>
      </c>
      <c r="CG236" s="297">
        <v>0</v>
      </c>
      <c r="CH236" s="297">
        <v>0</v>
      </c>
      <c r="CI236" s="297">
        <v>278578.42034025001</v>
      </c>
    </row>
    <row r="237" spans="1:87">
      <c r="A237" s="295">
        <v>37100</v>
      </c>
      <c r="B237" s="296" t="s">
        <v>587</v>
      </c>
      <c r="C237" s="299">
        <v>-9234850</v>
      </c>
      <c r="D237" s="297">
        <v>-3731851</v>
      </c>
      <c r="E237" s="297">
        <v>-432584</v>
      </c>
      <c r="F237" s="297">
        <v>-1482589</v>
      </c>
      <c r="G237" s="297">
        <v>887360</v>
      </c>
      <c r="H237" s="297">
        <v>0</v>
      </c>
      <c r="I237" s="297">
        <v>-13994514</v>
      </c>
      <c r="J237" s="356">
        <v>92235177</v>
      </c>
      <c r="K237" s="357">
        <v>109712402</v>
      </c>
      <c r="L237" s="357">
        <v>78080590</v>
      </c>
      <c r="M237" s="357">
        <v>74694937</v>
      </c>
      <c r="N237" s="357">
        <v>115503918</v>
      </c>
      <c r="O237" s="356">
        <v>9098409</v>
      </c>
      <c r="P237" s="357">
        <v>3441146.33</v>
      </c>
      <c r="Q237" s="357">
        <v>5657262.6699999999</v>
      </c>
      <c r="R237" s="398">
        <v>6.6799999999999998E-2</v>
      </c>
      <c r="S237" s="399">
        <v>2.9834516E-3</v>
      </c>
      <c r="T237" s="400">
        <v>92235177</v>
      </c>
      <c r="U237" s="400">
        <v>51514166.616766468</v>
      </c>
      <c r="V237" s="401">
        <v>1.7904817850625956</v>
      </c>
      <c r="W237" s="401">
        <v>7.7152503694909322E-2</v>
      </c>
      <c r="X237" s="397">
        <v>3402530</v>
      </c>
      <c r="Y237" s="297">
        <v>1856689</v>
      </c>
      <c r="Z237" s="297">
        <v>578365</v>
      </c>
      <c r="AA237" s="297">
        <v>578365</v>
      </c>
      <c r="AB237" s="297">
        <v>389111</v>
      </c>
      <c r="AC237" s="297">
        <v>0</v>
      </c>
      <c r="AD237" s="297">
        <v>0</v>
      </c>
      <c r="AE237" s="297">
        <v>3402530</v>
      </c>
      <c r="AF237" s="299">
        <v>1306369</v>
      </c>
      <c r="AG237" s="299">
        <v>392315</v>
      </c>
      <c r="AH237" s="299">
        <v>392315</v>
      </c>
      <c r="AI237" s="299">
        <v>173913</v>
      </c>
      <c r="AJ237" s="299">
        <v>173913</v>
      </c>
      <c r="AK237" s="299">
        <v>173913</v>
      </c>
      <c r="AL237" s="299">
        <v>0</v>
      </c>
      <c r="AM237" s="297">
        <v>1306369</v>
      </c>
      <c r="AN237" s="397">
        <v>7544043</v>
      </c>
      <c r="AO237" s="297">
        <v>1871774</v>
      </c>
      <c r="AP237" s="297">
        <v>1871774</v>
      </c>
      <c r="AQ237" s="297">
        <v>1871774</v>
      </c>
      <c r="AR237" s="297">
        <v>964361</v>
      </c>
      <c r="AS237" s="297">
        <v>964361</v>
      </c>
      <c r="AT237" s="297">
        <v>0</v>
      </c>
      <c r="AU237" s="297">
        <v>7544043</v>
      </c>
      <c r="AV237" s="299">
        <v>22415153</v>
      </c>
      <c r="AW237" s="297">
        <v>11171577</v>
      </c>
      <c r="AX237" s="297">
        <v>5783889</v>
      </c>
      <c r="AY237" s="297">
        <v>2729843</v>
      </c>
      <c r="AZ237" s="297">
        <v>2729843</v>
      </c>
      <c r="BA237" s="297">
        <v>0</v>
      </c>
      <c r="BB237" s="297">
        <v>0</v>
      </c>
      <c r="BC237" s="297">
        <v>22415153</v>
      </c>
      <c r="BD237" s="397">
        <v>129670</v>
      </c>
      <c r="BE237" s="297">
        <v>53769</v>
      </c>
      <c r="BF237" s="297">
        <v>44667</v>
      </c>
      <c r="BG237" s="297">
        <v>31234</v>
      </c>
      <c r="BH237" s="297">
        <v>0</v>
      </c>
      <c r="BI237" s="297">
        <v>0</v>
      </c>
      <c r="BJ237" s="297">
        <v>0</v>
      </c>
      <c r="BK237" s="297">
        <v>129670</v>
      </c>
      <c r="BL237" s="299">
        <v>176852</v>
      </c>
      <c r="BM237" s="297">
        <v>44213</v>
      </c>
      <c r="BN237" s="297">
        <v>44213</v>
      </c>
      <c r="BO237" s="297">
        <v>44213</v>
      </c>
      <c r="BP237" s="297">
        <v>44213</v>
      </c>
      <c r="BQ237" s="297">
        <v>0</v>
      </c>
      <c r="BR237" s="297">
        <v>0</v>
      </c>
      <c r="BS237" s="297">
        <v>176852</v>
      </c>
      <c r="BT237" s="397">
        <v>544543</v>
      </c>
      <c r="BU237" s="297">
        <v>111908</v>
      </c>
      <c r="BV237" s="297">
        <v>111908</v>
      </c>
      <c r="BW237" s="297">
        <v>111908</v>
      </c>
      <c r="BX237" s="297">
        <v>111908</v>
      </c>
      <c r="BY237" s="297">
        <v>96912</v>
      </c>
      <c r="BZ237" s="297">
        <v>0</v>
      </c>
      <c r="CA237" s="297">
        <v>544543</v>
      </c>
      <c r="CB237" s="299">
        <v>1716925.9754679601</v>
      </c>
      <c r="CC237" s="297">
        <v>1520883</v>
      </c>
      <c r="CD237" s="297">
        <v>118147</v>
      </c>
      <c r="CE237" s="297">
        <v>77895</v>
      </c>
      <c r="CF237" s="297">
        <v>0</v>
      </c>
      <c r="CG237" s="297">
        <v>0</v>
      </c>
      <c r="CH237" s="297">
        <v>0</v>
      </c>
      <c r="CI237" s="297">
        <v>1716925.9754679601</v>
      </c>
    </row>
    <row r="238" spans="1:87">
      <c r="A238" s="295">
        <v>37200</v>
      </c>
      <c r="B238" s="296" t="s">
        <v>588</v>
      </c>
      <c r="C238" s="299">
        <v>-2433800</v>
      </c>
      <c r="D238" s="297">
        <v>-1420032</v>
      </c>
      <c r="E238" s="297">
        <v>-647126</v>
      </c>
      <c r="F238" s="297">
        <v>-703577</v>
      </c>
      <c r="G238" s="297">
        <v>-163740</v>
      </c>
      <c r="H238" s="297">
        <v>0</v>
      </c>
      <c r="I238" s="297">
        <v>-5368275</v>
      </c>
      <c r="J238" s="356">
        <v>17273516</v>
      </c>
      <c r="K238" s="357">
        <v>20546596</v>
      </c>
      <c r="L238" s="357">
        <v>14622689</v>
      </c>
      <c r="M238" s="357">
        <v>13988635</v>
      </c>
      <c r="N238" s="357">
        <v>21631213</v>
      </c>
      <c r="O238" s="356">
        <v>1703922</v>
      </c>
      <c r="P238" s="357">
        <v>723784.67</v>
      </c>
      <c r="Q238" s="357">
        <v>980137.33</v>
      </c>
      <c r="R238" s="398">
        <v>6.6799999999999998E-2</v>
      </c>
      <c r="S238" s="399">
        <v>5.5873149999999998E-4</v>
      </c>
      <c r="T238" s="400">
        <v>17273516</v>
      </c>
      <c r="U238" s="400">
        <v>10835099.850299401</v>
      </c>
      <c r="V238" s="401">
        <v>1.5942184417915344</v>
      </c>
      <c r="W238" s="401">
        <v>7.7152503694909322E-2</v>
      </c>
      <c r="X238" s="397">
        <v>256217</v>
      </c>
      <c r="Y238" s="297">
        <v>256217</v>
      </c>
      <c r="Z238" s="297">
        <v>0</v>
      </c>
      <c r="AA238" s="297">
        <v>0</v>
      </c>
      <c r="AB238" s="297">
        <v>0</v>
      </c>
      <c r="AC238" s="297">
        <v>0</v>
      </c>
      <c r="AD238" s="297">
        <v>0</v>
      </c>
      <c r="AE238" s="297">
        <v>256217</v>
      </c>
      <c r="AF238" s="299">
        <v>2611082</v>
      </c>
      <c r="AG238" s="299">
        <v>686300</v>
      </c>
      <c r="AH238" s="299">
        <v>686300</v>
      </c>
      <c r="AI238" s="299">
        <v>490369</v>
      </c>
      <c r="AJ238" s="299">
        <v>385621</v>
      </c>
      <c r="AK238" s="299">
        <v>362492</v>
      </c>
      <c r="AL238" s="299">
        <v>0</v>
      </c>
      <c r="AM238" s="297">
        <v>2611082</v>
      </c>
      <c r="AN238" s="397">
        <v>1412825</v>
      </c>
      <c r="AO238" s="297">
        <v>350540</v>
      </c>
      <c r="AP238" s="297">
        <v>350540</v>
      </c>
      <c r="AQ238" s="297">
        <v>350540</v>
      </c>
      <c r="AR238" s="297">
        <v>180603</v>
      </c>
      <c r="AS238" s="297">
        <v>180603</v>
      </c>
      <c r="AT238" s="297">
        <v>0</v>
      </c>
      <c r="AU238" s="297">
        <v>1412825</v>
      </c>
      <c r="AV238" s="299">
        <v>4197840</v>
      </c>
      <c r="AW238" s="297">
        <v>2092178</v>
      </c>
      <c r="AX238" s="297">
        <v>1083189</v>
      </c>
      <c r="AY238" s="297">
        <v>511236</v>
      </c>
      <c r="AZ238" s="297">
        <v>511236</v>
      </c>
      <c r="BA238" s="297">
        <v>0</v>
      </c>
      <c r="BB238" s="297">
        <v>0</v>
      </c>
      <c r="BC238" s="297">
        <v>4197840</v>
      </c>
      <c r="BD238" s="397">
        <v>24284</v>
      </c>
      <c r="BE238" s="297">
        <v>10070</v>
      </c>
      <c r="BF238" s="297">
        <v>8365</v>
      </c>
      <c r="BG238" s="297">
        <v>5849</v>
      </c>
      <c r="BH238" s="297">
        <v>0</v>
      </c>
      <c r="BI238" s="297">
        <v>0</v>
      </c>
      <c r="BJ238" s="297">
        <v>0</v>
      </c>
      <c r="BK238" s="297">
        <v>24284</v>
      </c>
      <c r="BL238" s="299">
        <v>33120</v>
      </c>
      <c r="BM238" s="297">
        <v>8280</v>
      </c>
      <c r="BN238" s="297">
        <v>8280</v>
      </c>
      <c r="BO238" s="297">
        <v>8280</v>
      </c>
      <c r="BP238" s="297">
        <v>8280</v>
      </c>
      <c r="BQ238" s="297">
        <v>0</v>
      </c>
      <c r="BR238" s="297">
        <v>0</v>
      </c>
      <c r="BS238" s="297">
        <v>33120</v>
      </c>
      <c r="BT238" s="397">
        <v>101980</v>
      </c>
      <c r="BU238" s="297">
        <v>20958</v>
      </c>
      <c r="BV238" s="297">
        <v>20958</v>
      </c>
      <c r="BW238" s="297">
        <v>20958</v>
      </c>
      <c r="BX238" s="297">
        <v>20958</v>
      </c>
      <c r="BY238" s="297">
        <v>18149</v>
      </c>
      <c r="BZ238" s="297">
        <v>0</v>
      </c>
      <c r="CA238" s="297">
        <v>101980</v>
      </c>
      <c r="CB238" s="299">
        <v>321540.53568764997</v>
      </c>
      <c r="CC238" s="297">
        <v>284826</v>
      </c>
      <c r="CD238" s="297">
        <v>22126</v>
      </c>
      <c r="CE238" s="297">
        <v>14588</v>
      </c>
      <c r="CF238" s="297">
        <v>0</v>
      </c>
      <c r="CG238" s="297">
        <v>0</v>
      </c>
      <c r="CH238" s="297">
        <v>0</v>
      </c>
      <c r="CI238" s="297">
        <v>321540.53568764997</v>
      </c>
    </row>
    <row r="239" spans="1:87">
      <c r="A239" s="295">
        <v>37300</v>
      </c>
      <c r="B239" s="296" t="s">
        <v>589</v>
      </c>
      <c r="C239" s="299">
        <v>-6381317</v>
      </c>
      <c r="D239" s="297">
        <v>-3699997</v>
      </c>
      <c r="E239" s="297">
        <v>-2017432</v>
      </c>
      <c r="F239" s="297">
        <v>-2006718</v>
      </c>
      <c r="G239" s="297">
        <v>31460</v>
      </c>
      <c r="H239" s="297">
        <v>0</v>
      </c>
      <c r="I239" s="297">
        <v>-14074004</v>
      </c>
      <c r="J239" s="356">
        <v>46340205</v>
      </c>
      <c r="K239" s="357">
        <v>55121001</v>
      </c>
      <c r="L239" s="357">
        <v>39228749</v>
      </c>
      <c r="M239" s="357">
        <v>37527751</v>
      </c>
      <c r="N239" s="357">
        <v>58030737</v>
      </c>
      <c r="O239" s="356">
        <v>4571164</v>
      </c>
      <c r="P239" s="357">
        <v>1752595.4</v>
      </c>
      <c r="Q239" s="357">
        <v>2818568.6</v>
      </c>
      <c r="R239" s="398">
        <v>6.6799999999999998E-2</v>
      </c>
      <c r="S239" s="399">
        <v>1.4989266E-3</v>
      </c>
      <c r="T239" s="400">
        <v>46340205</v>
      </c>
      <c r="U239" s="400">
        <v>26236458.083832335</v>
      </c>
      <c r="V239" s="401">
        <v>1.7662523215569321</v>
      </c>
      <c r="W239" s="401">
        <v>7.7152503694909322E-2</v>
      </c>
      <c r="X239" s="397">
        <v>725708</v>
      </c>
      <c r="Y239" s="297">
        <v>725708</v>
      </c>
      <c r="Z239" s="297">
        <v>0</v>
      </c>
      <c r="AA239" s="297">
        <v>0</v>
      </c>
      <c r="AB239" s="297">
        <v>0</v>
      </c>
      <c r="AC239" s="297">
        <v>0</v>
      </c>
      <c r="AD239" s="297">
        <v>0</v>
      </c>
      <c r="AE239" s="297">
        <v>725708</v>
      </c>
      <c r="AF239" s="299">
        <v>6715539</v>
      </c>
      <c r="AG239" s="299">
        <v>1731590</v>
      </c>
      <c r="AH239" s="299">
        <v>1731590</v>
      </c>
      <c r="AI239" s="299">
        <v>1596894</v>
      </c>
      <c r="AJ239" s="299">
        <v>1153727</v>
      </c>
      <c r="AK239" s="299">
        <v>501738</v>
      </c>
      <c r="AL239" s="299">
        <v>0</v>
      </c>
      <c r="AM239" s="297">
        <v>6715539</v>
      </c>
      <c r="AN239" s="397">
        <v>3790230</v>
      </c>
      <c r="AO239" s="297">
        <v>940405</v>
      </c>
      <c r="AP239" s="297">
        <v>940405</v>
      </c>
      <c r="AQ239" s="297">
        <v>940405</v>
      </c>
      <c r="AR239" s="297">
        <v>484508</v>
      </c>
      <c r="AS239" s="297">
        <v>484508</v>
      </c>
      <c r="AT239" s="297">
        <v>0</v>
      </c>
      <c r="AU239" s="297">
        <v>3790230</v>
      </c>
      <c r="AV239" s="299">
        <v>11261677</v>
      </c>
      <c r="AW239" s="297">
        <v>5612752</v>
      </c>
      <c r="AX239" s="297">
        <v>2905905</v>
      </c>
      <c r="AY239" s="297">
        <v>1371510</v>
      </c>
      <c r="AZ239" s="297">
        <v>1371510</v>
      </c>
      <c r="BA239" s="297">
        <v>0</v>
      </c>
      <c r="BB239" s="297">
        <v>0</v>
      </c>
      <c r="BC239" s="297">
        <v>11261677</v>
      </c>
      <c r="BD239" s="397">
        <v>65147</v>
      </c>
      <c r="BE239" s="297">
        <v>27014</v>
      </c>
      <c r="BF239" s="297">
        <v>22441</v>
      </c>
      <c r="BG239" s="297">
        <v>15692</v>
      </c>
      <c r="BH239" s="297">
        <v>0</v>
      </c>
      <c r="BI239" s="297">
        <v>0</v>
      </c>
      <c r="BJ239" s="297">
        <v>0</v>
      </c>
      <c r="BK239" s="297">
        <v>65147</v>
      </c>
      <c r="BL239" s="299">
        <v>88852</v>
      </c>
      <c r="BM239" s="297">
        <v>22213</v>
      </c>
      <c r="BN239" s="297">
        <v>22213</v>
      </c>
      <c r="BO239" s="297">
        <v>22213</v>
      </c>
      <c r="BP239" s="297">
        <v>22213</v>
      </c>
      <c r="BQ239" s="297">
        <v>0</v>
      </c>
      <c r="BR239" s="297">
        <v>0</v>
      </c>
      <c r="BS239" s="297">
        <v>88852</v>
      </c>
      <c r="BT239" s="397">
        <v>273586</v>
      </c>
      <c r="BU239" s="297">
        <v>56224</v>
      </c>
      <c r="BV239" s="297">
        <v>56224</v>
      </c>
      <c r="BW239" s="297">
        <v>56224</v>
      </c>
      <c r="BX239" s="297">
        <v>56224</v>
      </c>
      <c r="BY239" s="297">
        <v>48690</v>
      </c>
      <c r="BZ239" s="297">
        <v>0</v>
      </c>
      <c r="CA239" s="297">
        <v>273586</v>
      </c>
      <c r="CB239" s="299">
        <v>862606.92644046003</v>
      </c>
      <c r="CC239" s="297">
        <v>764112</v>
      </c>
      <c r="CD239" s="297">
        <v>59359</v>
      </c>
      <c r="CE239" s="297">
        <v>39136</v>
      </c>
      <c r="CF239" s="297">
        <v>0</v>
      </c>
      <c r="CG239" s="297">
        <v>0</v>
      </c>
      <c r="CH239" s="297">
        <v>0</v>
      </c>
      <c r="CI239" s="297">
        <v>862606.92644046003</v>
      </c>
    </row>
    <row r="240" spans="1:87">
      <c r="A240" s="295">
        <v>37301</v>
      </c>
      <c r="B240" s="296" t="s">
        <v>590</v>
      </c>
      <c r="C240" s="299">
        <v>-635116</v>
      </c>
      <c r="D240" s="297">
        <v>-354842</v>
      </c>
      <c r="E240" s="297">
        <v>-107574</v>
      </c>
      <c r="F240" s="297">
        <v>-169752</v>
      </c>
      <c r="G240" s="297">
        <v>17134</v>
      </c>
      <c r="H240" s="297">
        <v>0</v>
      </c>
      <c r="I240" s="297">
        <v>-1250150</v>
      </c>
      <c r="J240" s="356">
        <v>5634274</v>
      </c>
      <c r="K240" s="357">
        <v>6701887</v>
      </c>
      <c r="L240" s="357">
        <v>4769628</v>
      </c>
      <c r="M240" s="357">
        <v>4562812</v>
      </c>
      <c r="N240" s="357">
        <v>7055668</v>
      </c>
      <c r="O240" s="356">
        <v>555785</v>
      </c>
      <c r="P240" s="357">
        <v>222937.89</v>
      </c>
      <c r="Q240" s="357">
        <v>332847.11</v>
      </c>
      <c r="R240" s="398">
        <v>6.6799999999999998E-2</v>
      </c>
      <c r="S240" s="399">
        <v>1.8224699999999999E-4</v>
      </c>
      <c r="T240" s="400">
        <v>5634274</v>
      </c>
      <c r="U240" s="400">
        <v>3337393.562874252</v>
      </c>
      <c r="V240" s="401">
        <v>1.6882258246904551</v>
      </c>
      <c r="W240" s="401">
        <v>7.7152503694909322E-2</v>
      </c>
      <c r="X240" s="397">
        <v>162763</v>
      </c>
      <c r="Y240" s="297">
        <v>143567</v>
      </c>
      <c r="Z240" s="297">
        <v>9598</v>
      </c>
      <c r="AA240" s="297">
        <v>9598</v>
      </c>
      <c r="AB240" s="297">
        <v>0</v>
      </c>
      <c r="AC240" s="297">
        <v>0</v>
      </c>
      <c r="AD240" s="297">
        <v>0</v>
      </c>
      <c r="AE240" s="297">
        <v>162763</v>
      </c>
      <c r="AF240" s="299">
        <v>429999</v>
      </c>
      <c r="AG240" s="299">
        <v>125111</v>
      </c>
      <c r="AH240" s="299">
        <v>125111</v>
      </c>
      <c r="AI240" s="299">
        <v>66041</v>
      </c>
      <c r="AJ240" s="299">
        <v>66041</v>
      </c>
      <c r="AK240" s="299">
        <v>47695</v>
      </c>
      <c r="AL240" s="299">
        <v>0</v>
      </c>
      <c r="AM240" s="297">
        <v>429999</v>
      </c>
      <c r="AN240" s="397">
        <v>460835</v>
      </c>
      <c r="AO240" s="297">
        <v>114339</v>
      </c>
      <c r="AP240" s="297">
        <v>114339</v>
      </c>
      <c r="AQ240" s="297">
        <v>114339</v>
      </c>
      <c r="AR240" s="297">
        <v>58909</v>
      </c>
      <c r="AS240" s="297">
        <v>58909</v>
      </c>
      <c r="AT240" s="297">
        <v>0</v>
      </c>
      <c r="AU240" s="297">
        <v>460835</v>
      </c>
      <c r="AV240" s="299">
        <v>1369251</v>
      </c>
      <c r="AW240" s="297">
        <v>682426</v>
      </c>
      <c r="AX240" s="297">
        <v>353314</v>
      </c>
      <c r="AY240" s="297">
        <v>166755</v>
      </c>
      <c r="AZ240" s="297">
        <v>166755</v>
      </c>
      <c r="BA240" s="297">
        <v>0</v>
      </c>
      <c r="BB240" s="297">
        <v>0</v>
      </c>
      <c r="BC240" s="297">
        <v>1369251</v>
      </c>
      <c r="BD240" s="397">
        <v>7922</v>
      </c>
      <c r="BE240" s="297">
        <v>3285</v>
      </c>
      <c r="BF240" s="297">
        <v>2729</v>
      </c>
      <c r="BG240" s="297">
        <v>1908</v>
      </c>
      <c r="BH240" s="297">
        <v>0</v>
      </c>
      <c r="BI240" s="297">
        <v>0</v>
      </c>
      <c r="BJ240" s="297">
        <v>0</v>
      </c>
      <c r="BK240" s="297">
        <v>7922</v>
      </c>
      <c r="BL240" s="299">
        <v>10804</v>
      </c>
      <c r="BM240" s="297">
        <v>2701</v>
      </c>
      <c r="BN240" s="297">
        <v>2701</v>
      </c>
      <c r="BO240" s="297">
        <v>2701</v>
      </c>
      <c r="BP240" s="297">
        <v>2701</v>
      </c>
      <c r="BQ240" s="297">
        <v>0</v>
      </c>
      <c r="BR240" s="297">
        <v>0</v>
      </c>
      <c r="BS240" s="297">
        <v>10804</v>
      </c>
      <c r="BT240" s="397">
        <v>33264</v>
      </c>
      <c r="BU240" s="297">
        <v>6836</v>
      </c>
      <c r="BV240" s="297">
        <v>6836</v>
      </c>
      <c r="BW240" s="297">
        <v>6836</v>
      </c>
      <c r="BX240" s="297">
        <v>6836</v>
      </c>
      <c r="BY240" s="297">
        <v>5920</v>
      </c>
      <c r="BZ240" s="297">
        <v>0</v>
      </c>
      <c r="CA240" s="297">
        <v>33264</v>
      </c>
      <c r="CB240" s="299">
        <v>104880.0685257</v>
      </c>
      <c r="CC240" s="297">
        <v>92905</v>
      </c>
      <c r="CD240" s="297">
        <v>7217</v>
      </c>
      <c r="CE240" s="297">
        <v>4758</v>
      </c>
      <c r="CF240" s="297">
        <v>0</v>
      </c>
      <c r="CG240" s="297">
        <v>0</v>
      </c>
      <c r="CH240" s="297">
        <v>0</v>
      </c>
      <c r="CI240" s="297">
        <v>104880.0685257</v>
      </c>
    </row>
    <row r="241" spans="1:87">
      <c r="A241" s="295">
        <v>37305</v>
      </c>
      <c r="B241" s="296" t="s">
        <v>591</v>
      </c>
      <c r="C241" s="299">
        <v>-2028884</v>
      </c>
      <c r="D241" s="297">
        <v>-732412</v>
      </c>
      <c r="E241" s="297">
        <v>-303835</v>
      </c>
      <c r="F241" s="297">
        <v>-338138</v>
      </c>
      <c r="G241" s="297">
        <v>190291</v>
      </c>
      <c r="H241" s="297">
        <v>0</v>
      </c>
      <c r="I241" s="297">
        <v>-3212978</v>
      </c>
      <c r="J241" s="356">
        <v>11559328</v>
      </c>
      <c r="K241" s="357">
        <v>13749653</v>
      </c>
      <c r="L241" s="357">
        <v>9785411</v>
      </c>
      <c r="M241" s="357">
        <v>9361106</v>
      </c>
      <c r="N241" s="357">
        <v>14475472</v>
      </c>
      <c r="O241" s="356">
        <v>1140254</v>
      </c>
      <c r="P241" s="357">
        <v>494288.24</v>
      </c>
      <c r="Q241" s="357">
        <v>645965.76</v>
      </c>
      <c r="R241" s="398">
        <v>6.6799999999999998E-2</v>
      </c>
      <c r="S241" s="399">
        <v>3.7389960000000001E-4</v>
      </c>
      <c r="T241" s="400">
        <v>11559328</v>
      </c>
      <c r="U241" s="400">
        <v>7399524.5508982036</v>
      </c>
      <c r="V241" s="401">
        <v>1.5621717206947914</v>
      </c>
      <c r="W241" s="401">
        <v>7.7152503694909322E-2</v>
      </c>
      <c r="X241" s="397">
        <v>286435</v>
      </c>
      <c r="Y241" s="297">
        <v>57287</v>
      </c>
      <c r="Z241" s="297">
        <v>57287</v>
      </c>
      <c r="AA241" s="297">
        <v>57287</v>
      </c>
      <c r="AB241" s="297">
        <v>57287</v>
      </c>
      <c r="AC241" s="297">
        <v>57287</v>
      </c>
      <c r="AD241" s="297">
        <v>0</v>
      </c>
      <c r="AE241" s="297">
        <v>286435</v>
      </c>
      <c r="AF241" s="299">
        <v>1482858</v>
      </c>
      <c r="AG241" s="299">
        <v>745296</v>
      </c>
      <c r="AH241" s="299">
        <v>298690</v>
      </c>
      <c r="AI241" s="299">
        <v>256221</v>
      </c>
      <c r="AJ241" s="299">
        <v>182651</v>
      </c>
      <c r="AK241" s="299">
        <v>0</v>
      </c>
      <c r="AL241" s="299">
        <v>0</v>
      </c>
      <c r="AM241" s="297">
        <v>1482858</v>
      </c>
      <c r="AN241" s="397">
        <v>945454</v>
      </c>
      <c r="AO241" s="297">
        <v>234579</v>
      </c>
      <c r="AP241" s="297">
        <v>234579</v>
      </c>
      <c r="AQ241" s="297">
        <v>234579</v>
      </c>
      <c r="AR241" s="297">
        <v>120858</v>
      </c>
      <c r="AS241" s="297">
        <v>120858</v>
      </c>
      <c r="AT241" s="297">
        <v>0</v>
      </c>
      <c r="AU241" s="297">
        <v>945454</v>
      </c>
      <c r="AV241" s="299">
        <v>2809168</v>
      </c>
      <c r="AW241" s="297">
        <v>1400072</v>
      </c>
      <c r="AX241" s="297">
        <v>724863</v>
      </c>
      <c r="AY241" s="297">
        <v>342116</v>
      </c>
      <c r="AZ241" s="297">
        <v>342116</v>
      </c>
      <c r="BA241" s="297">
        <v>0</v>
      </c>
      <c r="BB241" s="297">
        <v>0</v>
      </c>
      <c r="BC241" s="297">
        <v>2809168</v>
      </c>
      <c r="BD241" s="397">
        <v>16251</v>
      </c>
      <c r="BE241" s="297">
        <v>6739</v>
      </c>
      <c r="BF241" s="297">
        <v>5598</v>
      </c>
      <c r="BG241" s="297">
        <v>3914</v>
      </c>
      <c r="BH241" s="297">
        <v>0</v>
      </c>
      <c r="BI241" s="297">
        <v>0</v>
      </c>
      <c r="BJ241" s="297">
        <v>0</v>
      </c>
      <c r="BK241" s="297">
        <v>16251</v>
      </c>
      <c r="BL241" s="299">
        <v>22164</v>
      </c>
      <c r="BM241" s="297">
        <v>5541</v>
      </c>
      <c r="BN241" s="297">
        <v>5541</v>
      </c>
      <c r="BO241" s="297">
        <v>5541</v>
      </c>
      <c r="BP241" s="297">
        <v>5541</v>
      </c>
      <c r="BQ241" s="297">
        <v>0</v>
      </c>
      <c r="BR241" s="297">
        <v>0</v>
      </c>
      <c r="BS241" s="297">
        <v>22164</v>
      </c>
      <c r="BT241" s="397">
        <v>68245</v>
      </c>
      <c r="BU241" s="297">
        <v>14025</v>
      </c>
      <c r="BV241" s="297">
        <v>14025</v>
      </c>
      <c r="BW241" s="297">
        <v>14025</v>
      </c>
      <c r="BX241" s="297">
        <v>14025</v>
      </c>
      <c r="BY241" s="297">
        <v>12145</v>
      </c>
      <c r="BZ241" s="297">
        <v>0</v>
      </c>
      <c r="CA241" s="297">
        <v>68245</v>
      </c>
      <c r="CB241" s="299">
        <v>215172.90089675999</v>
      </c>
      <c r="CC241" s="297">
        <v>190604</v>
      </c>
      <c r="CD241" s="297">
        <v>14807</v>
      </c>
      <c r="CE241" s="297">
        <v>9762</v>
      </c>
      <c r="CF241" s="297">
        <v>0</v>
      </c>
      <c r="CG241" s="297">
        <v>0</v>
      </c>
      <c r="CH241" s="297">
        <v>0</v>
      </c>
      <c r="CI241" s="297">
        <v>215172.90089675999</v>
      </c>
    </row>
    <row r="242" spans="1:87">
      <c r="A242" s="295">
        <v>37400</v>
      </c>
      <c r="B242" s="296" t="s">
        <v>592</v>
      </c>
      <c r="C242" s="299">
        <v>-30327674</v>
      </c>
      <c r="D242" s="297">
        <v>-13789654</v>
      </c>
      <c r="E242" s="297">
        <v>-4174526</v>
      </c>
      <c r="F242" s="297">
        <v>-6395928</v>
      </c>
      <c r="G242" s="297">
        <v>844785</v>
      </c>
      <c r="H242" s="297">
        <v>0</v>
      </c>
      <c r="I242" s="297">
        <v>-53842997</v>
      </c>
      <c r="J242" s="356">
        <v>241874724</v>
      </c>
      <c r="K242" s="357">
        <v>287706468</v>
      </c>
      <c r="L242" s="357">
        <v>204756167</v>
      </c>
      <c r="M242" s="357">
        <v>195877733</v>
      </c>
      <c r="N242" s="357">
        <v>302893964</v>
      </c>
      <c r="O242" s="356">
        <v>23859390</v>
      </c>
      <c r="P242" s="357">
        <v>8978481.5199999996</v>
      </c>
      <c r="Q242" s="357">
        <v>14880908.48</v>
      </c>
      <c r="R242" s="398">
        <v>6.6799999999999998E-2</v>
      </c>
      <c r="S242" s="399">
        <v>7.8237128000000003E-3</v>
      </c>
      <c r="T242" s="400">
        <v>241874724</v>
      </c>
      <c r="U242" s="400">
        <v>134408405.98802394</v>
      </c>
      <c r="V242" s="401">
        <v>1.7995505729124674</v>
      </c>
      <c r="W242" s="401">
        <v>7.7152503694909322E-2</v>
      </c>
      <c r="X242" s="397">
        <v>1245115</v>
      </c>
      <c r="Y242" s="297">
        <v>1245115</v>
      </c>
      <c r="Z242" s="297">
        <v>0</v>
      </c>
      <c r="AA242" s="297">
        <v>0</v>
      </c>
      <c r="AB242" s="297">
        <v>0</v>
      </c>
      <c r="AC242" s="297">
        <v>0</v>
      </c>
      <c r="AD242" s="297">
        <v>0</v>
      </c>
      <c r="AE242" s="297">
        <v>1245115</v>
      </c>
      <c r="AF242" s="299">
        <v>12892416</v>
      </c>
      <c r="AG242" s="299">
        <v>3515470</v>
      </c>
      <c r="AH242" s="299">
        <v>3515470</v>
      </c>
      <c r="AI242" s="299">
        <v>1979509</v>
      </c>
      <c r="AJ242" s="299">
        <v>1943702</v>
      </c>
      <c r="AK242" s="299">
        <v>1938265</v>
      </c>
      <c r="AL242" s="299">
        <v>0</v>
      </c>
      <c r="AM242" s="297">
        <v>12892416</v>
      </c>
      <c r="AN242" s="397">
        <v>19783270</v>
      </c>
      <c r="AO242" s="297">
        <v>4908483</v>
      </c>
      <c r="AP242" s="297">
        <v>4908483</v>
      </c>
      <c r="AQ242" s="297">
        <v>4908483</v>
      </c>
      <c r="AR242" s="297">
        <v>2528911</v>
      </c>
      <c r="AS242" s="297">
        <v>2528911</v>
      </c>
      <c r="AT242" s="297">
        <v>0</v>
      </c>
      <c r="AU242" s="297">
        <v>19783270</v>
      </c>
      <c r="AV242" s="299">
        <v>58780815</v>
      </c>
      <c r="AW242" s="297">
        <v>29296005</v>
      </c>
      <c r="AX242" s="297">
        <v>15167495</v>
      </c>
      <c r="AY242" s="297">
        <v>7158657</v>
      </c>
      <c r="AZ242" s="297">
        <v>7158657</v>
      </c>
      <c r="BA242" s="297">
        <v>0</v>
      </c>
      <c r="BB242" s="297">
        <v>0</v>
      </c>
      <c r="BC242" s="297">
        <v>58780815</v>
      </c>
      <c r="BD242" s="397">
        <v>340043</v>
      </c>
      <c r="BE242" s="297">
        <v>141001</v>
      </c>
      <c r="BF242" s="297">
        <v>117134</v>
      </c>
      <c r="BG242" s="297">
        <v>81908</v>
      </c>
      <c r="BH242" s="297">
        <v>0</v>
      </c>
      <c r="BI242" s="297">
        <v>0</v>
      </c>
      <c r="BJ242" s="297">
        <v>0</v>
      </c>
      <c r="BK242" s="297">
        <v>340043</v>
      </c>
      <c r="BL242" s="299">
        <v>463772</v>
      </c>
      <c r="BM242" s="297">
        <v>115943</v>
      </c>
      <c r="BN242" s="297">
        <v>115943</v>
      </c>
      <c r="BO242" s="297">
        <v>115943</v>
      </c>
      <c r="BP242" s="297">
        <v>115943</v>
      </c>
      <c r="BQ242" s="297">
        <v>0</v>
      </c>
      <c r="BR242" s="297">
        <v>0</v>
      </c>
      <c r="BS242" s="297">
        <v>463772</v>
      </c>
      <c r="BT242" s="397">
        <v>1427993</v>
      </c>
      <c r="BU242" s="297">
        <v>293463</v>
      </c>
      <c r="BV242" s="297">
        <v>293463</v>
      </c>
      <c r="BW242" s="297">
        <v>293463</v>
      </c>
      <c r="BX242" s="297">
        <v>293463</v>
      </c>
      <c r="BY242" s="297">
        <v>254140</v>
      </c>
      <c r="BZ242" s="297">
        <v>0</v>
      </c>
      <c r="CA242" s="297">
        <v>1427993</v>
      </c>
      <c r="CB242" s="299">
        <v>4502414.4956536805</v>
      </c>
      <c r="CC242" s="297">
        <v>3988318</v>
      </c>
      <c r="CD242" s="297">
        <v>309826</v>
      </c>
      <c r="CE242" s="297">
        <v>204270</v>
      </c>
      <c r="CF242" s="297">
        <v>0</v>
      </c>
      <c r="CG242" s="297">
        <v>0</v>
      </c>
      <c r="CH242" s="297">
        <v>0</v>
      </c>
      <c r="CI242" s="297">
        <v>4502414.4956536805</v>
      </c>
    </row>
    <row r="243" spans="1:87">
      <c r="A243" s="295">
        <v>37405</v>
      </c>
      <c r="B243" s="296" t="s">
        <v>593</v>
      </c>
      <c r="C243" s="299">
        <v>-7158188</v>
      </c>
      <c r="D243" s="297">
        <v>-3152940</v>
      </c>
      <c r="E243" s="297">
        <v>-1860955</v>
      </c>
      <c r="F243" s="297">
        <v>-1434167</v>
      </c>
      <c r="G243" s="297">
        <v>671333</v>
      </c>
      <c r="H243" s="297">
        <v>0</v>
      </c>
      <c r="I243" s="297">
        <v>-12934917</v>
      </c>
      <c r="J243" s="356">
        <v>48734068</v>
      </c>
      <c r="K243" s="357">
        <v>57968465</v>
      </c>
      <c r="L243" s="357">
        <v>41255245</v>
      </c>
      <c r="M243" s="357">
        <v>39466376</v>
      </c>
      <c r="N243" s="357">
        <v>61028514</v>
      </c>
      <c r="O243" s="356">
        <v>4807303</v>
      </c>
      <c r="P243" s="357">
        <v>1970272.02</v>
      </c>
      <c r="Q243" s="357">
        <v>2837030.98</v>
      </c>
      <c r="R243" s="398">
        <v>6.6799999999999998E-2</v>
      </c>
      <c r="S243" s="399">
        <v>1.5763588E-3</v>
      </c>
      <c r="T243" s="400">
        <v>48734068</v>
      </c>
      <c r="U243" s="400">
        <v>29495090.11976048</v>
      </c>
      <c r="V243" s="401">
        <v>1.6522773045317873</v>
      </c>
      <c r="W243" s="401">
        <v>7.7152503694909322E-2</v>
      </c>
      <c r="X243" s="397">
        <v>1224643</v>
      </c>
      <c r="Y243" s="297">
        <v>446435</v>
      </c>
      <c r="Z243" s="297">
        <v>446435</v>
      </c>
      <c r="AA243" s="297">
        <v>110591</v>
      </c>
      <c r="AB243" s="297">
        <v>110591</v>
      </c>
      <c r="AC243" s="297">
        <v>110591</v>
      </c>
      <c r="AD243" s="297">
        <v>0</v>
      </c>
      <c r="AE243" s="297">
        <v>1224643</v>
      </c>
      <c r="AF243" s="299">
        <v>5657771</v>
      </c>
      <c r="AG243" s="299">
        <v>1951501</v>
      </c>
      <c r="AH243" s="299">
        <v>1529284</v>
      </c>
      <c r="AI243" s="299">
        <v>1529284</v>
      </c>
      <c r="AJ243" s="299">
        <v>647702</v>
      </c>
      <c r="AK243" s="299">
        <v>0</v>
      </c>
      <c r="AL243" s="299">
        <v>0</v>
      </c>
      <c r="AM243" s="297">
        <v>5657771</v>
      </c>
      <c r="AN243" s="397">
        <v>3986027</v>
      </c>
      <c r="AO243" s="297">
        <v>988984</v>
      </c>
      <c r="AP243" s="297">
        <v>988984</v>
      </c>
      <c r="AQ243" s="297">
        <v>988984</v>
      </c>
      <c r="AR243" s="297">
        <v>509537</v>
      </c>
      <c r="AS243" s="297">
        <v>509537</v>
      </c>
      <c r="AT243" s="297">
        <v>0</v>
      </c>
      <c r="AU243" s="297">
        <v>3986027</v>
      </c>
      <c r="AV243" s="299">
        <v>11843438</v>
      </c>
      <c r="AW243" s="297">
        <v>5902698</v>
      </c>
      <c r="AX243" s="297">
        <v>3056019</v>
      </c>
      <c r="AY243" s="297">
        <v>1442360</v>
      </c>
      <c r="AZ243" s="297">
        <v>1442360</v>
      </c>
      <c r="BA243" s="297">
        <v>0</v>
      </c>
      <c r="BB243" s="297">
        <v>0</v>
      </c>
      <c r="BC243" s="297">
        <v>11843438</v>
      </c>
      <c r="BD243" s="397">
        <v>68514</v>
      </c>
      <c r="BE243" s="297">
        <v>28410</v>
      </c>
      <c r="BF243" s="297">
        <v>23601</v>
      </c>
      <c r="BG243" s="297">
        <v>16503</v>
      </c>
      <c r="BH243" s="297">
        <v>0</v>
      </c>
      <c r="BI243" s="297">
        <v>0</v>
      </c>
      <c r="BJ243" s="297">
        <v>0</v>
      </c>
      <c r="BK243" s="297">
        <v>68514</v>
      </c>
      <c r="BL243" s="299">
        <v>93444</v>
      </c>
      <c r="BM243" s="297">
        <v>23361</v>
      </c>
      <c r="BN243" s="297">
        <v>23361</v>
      </c>
      <c r="BO243" s="297">
        <v>23361</v>
      </c>
      <c r="BP243" s="297">
        <v>23361</v>
      </c>
      <c r="BQ243" s="297">
        <v>0</v>
      </c>
      <c r="BR243" s="297">
        <v>0</v>
      </c>
      <c r="BS243" s="297">
        <v>93444</v>
      </c>
      <c r="BT243" s="397">
        <v>287719</v>
      </c>
      <c r="BU243" s="297">
        <v>59128</v>
      </c>
      <c r="BV243" s="297">
        <v>59128</v>
      </c>
      <c r="BW243" s="297">
        <v>59128</v>
      </c>
      <c r="BX243" s="297">
        <v>59128</v>
      </c>
      <c r="BY243" s="297">
        <v>51205</v>
      </c>
      <c r="BZ243" s="297">
        <v>0</v>
      </c>
      <c r="CA243" s="297">
        <v>287719</v>
      </c>
      <c r="CB243" s="299">
        <v>907167.84893628</v>
      </c>
      <c r="CC243" s="297">
        <v>803585</v>
      </c>
      <c r="CD243" s="297">
        <v>62425</v>
      </c>
      <c r="CE243" s="297">
        <v>41157</v>
      </c>
      <c r="CF243" s="297">
        <v>0</v>
      </c>
      <c r="CG243" s="297">
        <v>0</v>
      </c>
      <c r="CH243" s="297">
        <v>0</v>
      </c>
      <c r="CI243" s="297">
        <v>907167.84893628</v>
      </c>
    </row>
    <row r="244" spans="1:87">
      <c r="A244" s="295">
        <v>37500</v>
      </c>
      <c r="B244" s="296" t="s">
        <v>594</v>
      </c>
      <c r="C244" s="299">
        <v>-3578142</v>
      </c>
      <c r="D244" s="297">
        <v>-1785801</v>
      </c>
      <c r="E244" s="297">
        <v>-705283</v>
      </c>
      <c r="F244" s="297">
        <v>-791761</v>
      </c>
      <c r="G244" s="297">
        <v>85714</v>
      </c>
      <c r="H244" s="297">
        <v>0</v>
      </c>
      <c r="I244" s="297">
        <v>-6775273</v>
      </c>
      <c r="J244" s="356">
        <v>25148994</v>
      </c>
      <c r="K244" s="357">
        <v>29914363</v>
      </c>
      <c r="L244" s="357">
        <v>21289582</v>
      </c>
      <c r="M244" s="357">
        <v>20366444</v>
      </c>
      <c r="N244" s="357">
        <v>31493487</v>
      </c>
      <c r="O244" s="356">
        <v>2480787</v>
      </c>
      <c r="P244" s="357">
        <v>1044730.69</v>
      </c>
      <c r="Q244" s="357">
        <v>1436056.31</v>
      </c>
      <c r="R244" s="398">
        <v>6.6799999999999998E-2</v>
      </c>
      <c r="S244" s="399">
        <v>8.1347280000000004E-4</v>
      </c>
      <c r="T244" s="400">
        <v>25148994</v>
      </c>
      <c r="U244" s="400">
        <v>15639680.988023952</v>
      </c>
      <c r="V244" s="401">
        <v>1.6080247429124535</v>
      </c>
      <c r="W244" s="401">
        <v>7.7152503694909322E-2</v>
      </c>
      <c r="X244" s="397">
        <v>56666</v>
      </c>
      <c r="Y244" s="297">
        <v>56666</v>
      </c>
      <c r="Z244" s="297">
        <v>0</v>
      </c>
      <c r="AA244" s="297">
        <v>0</v>
      </c>
      <c r="AB244" s="297">
        <v>0</v>
      </c>
      <c r="AC244" s="297">
        <v>0</v>
      </c>
      <c r="AD244" s="297">
        <v>0</v>
      </c>
      <c r="AE244" s="297">
        <v>56666</v>
      </c>
      <c r="AF244" s="299">
        <v>2444629</v>
      </c>
      <c r="AG244" s="299">
        <v>717540</v>
      </c>
      <c r="AH244" s="299">
        <v>717540</v>
      </c>
      <c r="AI244" s="299">
        <v>477055</v>
      </c>
      <c r="AJ244" s="299">
        <v>328840</v>
      </c>
      <c r="AK244" s="299">
        <v>203654</v>
      </c>
      <c r="AL244" s="299">
        <v>0</v>
      </c>
      <c r="AM244" s="297">
        <v>2444629</v>
      </c>
      <c r="AN244" s="397">
        <v>2056971</v>
      </c>
      <c r="AO244" s="297">
        <v>510361</v>
      </c>
      <c r="AP244" s="297">
        <v>510361</v>
      </c>
      <c r="AQ244" s="297">
        <v>510361</v>
      </c>
      <c r="AR244" s="297">
        <v>262944</v>
      </c>
      <c r="AS244" s="297">
        <v>262944</v>
      </c>
      <c r="AT244" s="297">
        <v>0</v>
      </c>
      <c r="AU244" s="297">
        <v>2056971</v>
      </c>
      <c r="AV244" s="299">
        <v>6111752</v>
      </c>
      <c r="AW244" s="297">
        <v>3046061</v>
      </c>
      <c r="AX244" s="297">
        <v>1577045</v>
      </c>
      <c r="AY244" s="297">
        <v>744323</v>
      </c>
      <c r="AZ244" s="297">
        <v>744323</v>
      </c>
      <c r="BA244" s="297">
        <v>0</v>
      </c>
      <c r="BB244" s="297">
        <v>0</v>
      </c>
      <c r="BC244" s="297">
        <v>6111752</v>
      </c>
      <c r="BD244" s="397">
        <v>35356</v>
      </c>
      <c r="BE244" s="297">
        <v>14661</v>
      </c>
      <c r="BF244" s="297">
        <v>12179</v>
      </c>
      <c r="BG244" s="297">
        <v>8516</v>
      </c>
      <c r="BH244" s="297">
        <v>0</v>
      </c>
      <c r="BI244" s="297">
        <v>0</v>
      </c>
      <c r="BJ244" s="297">
        <v>0</v>
      </c>
      <c r="BK244" s="297">
        <v>35356</v>
      </c>
      <c r="BL244" s="299">
        <v>48220</v>
      </c>
      <c r="BM244" s="297">
        <v>12055</v>
      </c>
      <c r="BN244" s="297">
        <v>12055</v>
      </c>
      <c r="BO244" s="297">
        <v>12055</v>
      </c>
      <c r="BP244" s="297">
        <v>12055</v>
      </c>
      <c r="BQ244" s="297">
        <v>0</v>
      </c>
      <c r="BR244" s="297">
        <v>0</v>
      </c>
      <c r="BS244" s="297">
        <v>48220</v>
      </c>
      <c r="BT244" s="397">
        <v>148476</v>
      </c>
      <c r="BU244" s="297">
        <v>30513</v>
      </c>
      <c r="BV244" s="297">
        <v>30513</v>
      </c>
      <c r="BW244" s="297">
        <v>30513</v>
      </c>
      <c r="BX244" s="297">
        <v>30513</v>
      </c>
      <c r="BY244" s="297">
        <v>26424</v>
      </c>
      <c r="BZ244" s="297">
        <v>0</v>
      </c>
      <c r="CA244" s="297">
        <v>148476</v>
      </c>
      <c r="CB244" s="299">
        <v>468139.84870968002</v>
      </c>
      <c r="CC244" s="297">
        <v>414687</v>
      </c>
      <c r="CD244" s="297">
        <v>32214</v>
      </c>
      <c r="CE244" s="297">
        <v>21239</v>
      </c>
      <c r="CF244" s="297">
        <v>0</v>
      </c>
      <c r="CG244" s="297">
        <v>0</v>
      </c>
      <c r="CH244" s="297">
        <v>0</v>
      </c>
      <c r="CI244" s="297">
        <v>468139.84870968002</v>
      </c>
    </row>
    <row r="245" spans="1:87">
      <c r="A245" s="295">
        <v>37600</v>
      </c>
      <c r="B245" s="296" t="s">
        <v>595</v>
      </c>
      <c r="C245" s="299">
        <v>-22837170</v>
      </c>
      <c r="D245" s="297">
        <v>-13307468</v>
      </c>
      <c r="E245" s="297">
        <v>-6523641</v>
      </c>
      <c r="F245" s="297">
        <v>-5836832</v>
      </c>
      <c r="G245" s="297">
        <v>-40623</v>
      </c>
      <c r="H245" s="297">
        <v>0</v>
      </c>
      <c r="I245" s="297">
        <v>-48545734</v>
      </c>
      <c r="J245" s="356">
        <v>148027281</v>
      </c>
      <c r="K245" s="357">
        <v>176076299</v>
      </c>
      <c r="L245" s="357">
        <v>125310732</v>
      </c>
      <c r="M245" s="357">
        <v>119877132</v>
      </c>
      <c r="N245" s="357">
        <v>185371043</v>
      </c>
      <c r="O245" s="356">
        <v>14601942</v>
      </c>
      <c r="P245" s="357">
        <v>5712371.4900000002</v>
      </c>
      <c r="Q245" s="357">
        <v>8889570.5099999998</v>
      </c>
      <c r="R245" s="398">
        <v>6.6799999999999998E-2</v>
      </c>
      <c r="S245" s="399">
        <v>4.7881106000000001E-3</v>
      </c>
      <c r="T245" s="400">
        <v>148027281</v>
      </c>
      <c r="U245" s="400">
        <v>85514543.263473064</v>
      </c>
      <c r="V245" s="401">
        <v>1.7310187875753855</v>
      </c>
      <c r="W245" s="401">
        <v>7.7152503694909322E-2</v>
      </c>
      <c r="X245" s="397">
        <v>1353573</v>
      </c>
      <c r="Y245" s="297">
        <v>1353573</v>
      </c>
      <c r="Z245" s="297">
        <v>0</v>
      </c>
      <c r="AA245" s="297">
        <v>0</v>
      </c>
      <c r="AB245" s="297">
        <v>0</v>
      </c>
      <c r="AC245" s="297">
        <v>0</v>
      </c>
      <c r="AD245" s="297">
        <v>0</v>
      </c>
      <c r="AE245" s="297">
        <v>1353573</v>
      </c>
      <c r="AF245" s="299">
        <v>24075551</v>
      </c>
      <c r="AG245" s="299">
        <v>7019670</v>
      </c>
      <c r="AH245" s="299">
        <v>7019670</v>
      </c>
      <c r="AI245" s="299">
        <v>5180291</v>
      </c>
      <c r="AJ245" s="299">
        <v>3112071</v>
      </c>
      <c r="AK245" s="299">
        <v>1743849</v>
      </c>
      <c r="AL245" s="299">
        <v>0</v>
      </c>
      <c r="AM245" s="297">
        <v>24075551</v>
      </c>
      <c r="AN245" s="397">
        <v>12107357</v>
      </c>
      <c r="AO245" s="297">
        <v>3003990</v>
      </c>
      <c r="AP245" s="297">
        <v>3003990</v>
      </c>
      <c r="AQ245" s="297">
        <v>3003990</v>
      </c>
      <c r="AR245" s="297">
        <v>1547693</v>
      </c>
      <c r="AS245" s="297">
        <v>1547693</v>
      </c>
      <c r="AT245" s="297">
        <v>0</v>
      </c>
      <c r="AU245" s="297">
        <v>12107357</v>
      </c>
      <c r="AV245" s="299">
        <v>35973846</v>
      </c>
      <c r="AW245" s="297">
        <v>17929149</v>
      </c>
      <c r="AX245" s="297">
        <v>9282504</v>
      </c>
      <c r="AY245" s="297">
        <v>4381097</v>
      </c>
      <c r="AZ245" s="297">
        <v>4381097</v>
      </c>
      <c r="BA245" s="297">
        <v>0</v>
      </c>
      <c r="BB245" s="297">
        <v>0</v>
      </c>
      <c r="BC245" s="297">
        <v>35973846</v>
      </c>
      <c r="BD245" s="397">
        <v>208106</v>
      </c>
      <c r="BE245" s="297">
        <v>86293</v>
      </c>
      <c r="BF245" s="297">
        <v>71686</v>
      </c>
      <c r="BG245" s="297">
        <v>50127</v>
      </c>
      <c r="BH245" s="297">
        <v>0</v>
      </c>
      <c r="BI245" s="297">
        <v>0</v>
      </c>
      <c r="BJ245" s="297">
        <v>0</v>
      </c>
      <c r="BK245" s="297">
        <v>208106</v>
      </c>
      <c r="BL245" s="299">
        <v>283828</v>
      </c>
      <c r="BM245" s="297">
        <v>70957</v>
      </c>
      <c r="BN245" s="297">
        <v>70957</v>
      </c>
      <c r="BO245" s="297">
        <v>70957</v>
      </c>
      <c r="BP245" s="297">
        <v>70957</v>
      </c>
      <c r="BQ245" s="297">
        <v>0</v>
      </c>
      <c r="BR245" s="297">
        <v>0</v>
      </c>
      <c r="BS245" s="297">
        <v>283828</v>
      </c>
      <c r="BT245" s="397">
        <v>873932</v>
      </c>
      <c r="BU245" s="297">
        <v>179600</v>
      </c>
      <c r="BV245" s="297">
        <v>179600</v>
      </c>
      <c r="BW245" s="297">
        <v>179600</v>
      </c>
      <c r="BX245" s="297">
        <v>179600</v>
      </c>
      <c r="BY245" s="297">
        <v>155533</v>
      </c>
      <c r="BZ245" s="297">
        <v>0</v>
      </c>
      <c r="CA245" s="297">
        <v>873932</v>
      </c>
      <c r="CB245" s="299">
        <v>2755476.7312308601</v>
      </c>
      <c r="CC245" s="297">
        <v>2440850</v>
      </c>
      <c r="CD245" s="297">
        <v>189613</v>
      </c>
      <c r="CE245" s="297">
        <v>125013</v>
      </c>
      <c r="CF245" s="297">
        <v>0</v>
      </c>
      <c r="CG245" s="297">
        <v>0</v>
      </c>
      <c r="CH245" s="297">
        <v>0</v>
      </c>
      <c r="CI245" s="297">
        <v>2755476.7312308601</v>
      </c>
    </row>
    <row r="246" spans="1:87">
      <c r="A246" s="295">
        <v>37601</v>
      </c>
      <c r="B246" s="296" t="s">
        <v>596</v>
      </c>
      <c r="C246" s="299">
        <v>393773</v>
      </c>
      <c r="D246" s="297">
        <v>1091257</v>
      </c>
      <c r="E246" s="297">
        <v>1223014</v>
      </c>
      <c r="F246" s="297">
        <v>190270</v>
      </c>
      <c r="G246" s="297">
        <v>299597</v>
      </c>
      <c r="H246" s="297">
        <v>0</v>
      </c>
      <c r="I246" s="297">
        <v>3197911</v>
      </c>
      <c r="J246" s="356">
        <v>15130360</v>
      </c>
      <c r="K246" s="357">
        <v>17997344</v>
      </c>
      <c r="L246" s="357">
        <v>12808426</v>
      </c>
      <c r="M246" s="357">
        <v>12253040</v>
      </c>
      <c r="N246" s="357">
        <v>18947390</v>
      </c>
      <c r="O246" s="356">
        <v>1492513</v>
      </c>
      <c r="P246" s="357">
        <v>484957.32</v>
      </c>
      <c r="Q246" s="357">
        <v>1007555.6799999999</v>
      </c>
      <c r="R246" s="398">
        <v>6.6799999999999998E-2</v>
      </c>
      <c r="S246" s="399">
        <v>4.8940870000000001E-4</v>
      </c>
      <c r="T246" s="400">
        <v>15130360</v>
      </c>
      <c r="U246" s="400">
        <v>7259840.1197604798</v>
      </c>
      <c r="V246" s="401">
        <v>2.0841175219295582</v>
      </c>
      <c r="W246" s="401">
        <v>7.7152503694909322E-2</v>
      </c>
      <c r="X246" s="397">
        <v>5837443</v>
      </c>
      <c r="Y246" s="297">
        <v>2148885</v>
      </c>
      <c r="Z246" s="297">
        <v>1733954</v>
      </c>
      <c r="AA246" s="297">
        <v>1360322</v>
      </c>
      <c r="AB246" s="297">
        <v>468777</v>
      </c>
      <c r="AC246" s="297">
        <v>125505</v>
      </c>
      <c r="AD246" s="297">
        <v>0</v>
      </c>
      <c r="AE246" s="297">
        <v>5837443</v>
      </c>
      <c r="AF246" s="299">
        <v>0</v>
      </c>
      <c r="AG246" s="299">
        <v>0</v>
      </c>
      <c r="AH246" s="299">
        <v>0</v>
      </c>
      <c r="AI246" s="299">
        <v>0</v>
      </c>
      <c r="AJ246" s="299">
        <v>0</v>
      </c>
      <c r="AK246" s="299">
        <v>0</v>
      </c>
      <c r="AL246" s="299">
        <v>0</v>
      </c>
      <c r="AM246" s="297">
        <v>0</v>
      </c>
      <c r="AN246" s="397">
        <v>1237533</v>
      </c>
      <c r="AO246" s="297">
        <v>307048</v>
      </c>
      <c r="AP246" s="297">
        <v>307048</v>
      </c>
      <c r="AQ246" s="297">
        <v>307048</v>
      </c>
      <c r="AR246" s="297">
        <v>158195</v>
      </c>
      <c r="AS246" s="297">
        <v>158195</v>
      </c>
      <c r="AT246" s="297">
        <v>0</v>
      </c>
      <c r="AU246" s="297">
        <v>1237533</v>
      </c>
      <c r="AV246" s="299">
        <v>3677006</v>
      </c>
      <c r="AW246" s="297">
        <v>1832598</v>
      </c>
      <c r="AX246" s="297">
        <v>948796</v>
      </c>
      <c r="AY246" s="297">
        <v>447806</v>
      </c>
      <c r="AZ246" s="297">
        <v>447806</v>
      </c>
      <c r="BA246" s="297">
        <v>0</v>
      </c>
      <c r="BB246" s="297">
        <v>0</v>
      </c>
      <c r="BC246" s="297">
        <v>3677006</v>
      </c>
      <c r="BD246" s="397">
        <v>21271</v>
      </c>
      <c r="BE246" s="297">
        <v>8820</v>
      </c>
      <c r="BF246" s="297">
        <v>7327</v>
      </c>
      <c r="BG246" s="297">
        <v>5124</v>
      </c>
      <c r="BH246" s="297">
        <v>0</v>
      </c>
      <c r="BI246" s="297">
        <v>0</v>
      </c>
      <c r="BJ246" s="297">
        <v>0</v>
      </c>
      <c r="BK246" s="297">
        <v>21271</v>
      </c>
      <c r="BL246" s="299">
        <v>29012</v>
      </c>
      <c r="BM246" s="297">
        <v>7253</v>
      </c>
      <c r="BN246" s="297">
        <v>7253</v>
      </c>
      <c r="BO246" s="297">
        <v>7253</v>
      </c>
      <c r="BP246" s="297">
        <v>7253</v>
      </c>
      <c r="BQ246" s="297">
        <v>0</v>
      </c>
      <c r="BR246" s="297">
        <v>0</v>
      </c>
      <c r="BS246" s="297">
        <v>29012</v>
      </c>
      <c r="BT246" s="397">
        <v>89327</v>
      </c>
      <c r="BU246" s="297">
        <v>18357</v>
      </c>
      <c r="BV246" s="297">
        <v>18357</v>
      </c>
      <c r="BW246" s="297">
        <v>18357</v>
      </c>
      <c r="BX246" s="297">
        <v>18357</v>
      </c>
      <c r="BY246" s="297">
        <v>15898</v>
      </c>
      <c r="BZ246" s="297">
        <v>0</v>
      </c>
      <c r="CA246" s="297">
        <v>89327</v>
      </c>
      <c r="CB246" s="299">
        <v>281646.43584296998</v>
      </c>
      <c r="CC246" s="297">
        <v>249487</v>
      </c>
      <c r="CD246" s="297">
        <v>19381</v>
      </c>
      <c r="CE246" s="297">
        <v>12778</v>
      </c>
      <c r="CF246" s="297">
        <v>0</v>
      </c>
      <c r="CG246" s="297">
        <v>0</v>
      </c>
      <c r="CH246" s="297">
        <v>0</v>
      </c>
      <c r="CI246" s="297">
        <v>281646.43584296998</v>
      </c>
    </row>
    <row r="247" spans="1:87">
      <c r="A247" s="295">
        <v>37605</v>
      </c>
      <c r="B247" s="296" t="s">
        <v>597</v>
      </c>
      <c r="C247" s="299">
        <v>-2576050</v>
      </c>
      <c r="D247" s="297">
        <v>-1062495</v>
      </c>
      <c r="E247" s="297">
        <v>-505844</v>
      </c>
      <c r="F247" s="297">
        <v>-565321</v>
      </c>
      <c r="G247" s="297">
        <v>98635</v>
      </c>
      <c r="H247" s="297">
        <v>0</v>
      </c>
      <c r="I247" s="297">
        <v>-4611075</v>
      </c>
      <c r="J247" s="356">
        <v>19184464</v>
      </c>
      <c r="K247" s="357">
        <v>22819641</v>
      </c>
      <c r="L247" s="357">
        <v>16240380</v>
      </c>
      <c r="M247" s="357">
        <v>15536181</v>
      </c>
      <c r="N247" s="357">
        <v>24024248</v>
      </c>
      <c r="O247" s="356">
        <v>1892424</v>
      </c>
      <c r="P247" s="357">
        <v>767804.77</v>
      </c>
      <c r="Q247" s="357">
        <v>1124619.23</v>
      </c>
      <c r="R247" s="398">
        <v>6.6799999999999998E-2</v>
      </c>
      <c r="S247" s="399">
        <v>6.2054329999999998E-4</v>
      </c>
      <c r="T247" s="400">
        <v>19184464</v>
      </c>
      <c r="U247" s="400">
        <v>11494083.383233534</v>
      </c>
      <c r="V247" s="401">
        <v>1.6690729795804731</v>
      </c>
      <c r="W247" s="401">
        <v>7.7152503694909322E-2</v>
      </c>
      <c r="X247" s="397">
        <v>168308</v>
      </c>
      <c r="Y247" s="297">
        <v>84154</v>
      </c>
      <c r="Z247" s="297">
        <v>84154</v>
      </c>
      <c r="AA247" s="297">
        <v>0</v>
      </c>
      <c r="AB247" s="297">
        <v>0</v>
      </c>
      <c r="AC247" s="297">
        <v>0</v>
      </c>
      <c r="AD247" s="297">
        <v>0</v>
      </c>
      <c r="AE247" s="297">
        <v>168308</v>
      </c>
      <c r="AF247" s="299">
        <v>1432603</v>
      </c>
      <c r="AG247" s="299">
        <v>434818</v>
      </c>
      <c r="AH247" s="299">
        <v>331745</v>
      </c>
      <c r="AI247" s="299">
        <v>331745</v>
      </c>
      <c r="AJ247" s="299">
        <v>212190</v>
      </c>
      <c r="AK247" s="299">
        <v>122105</v>
      </c>
      <c r="AL247" s="299">
        <v>0</v>
      </c>
      <c r="AM247" s="297">
        <v>1432603</v>
      </c>
      <c r="AN247" s="397">
        <v>1569124</v>
      </c>
      <c r="AO247" s="297">
        <v>389320</v>
      </c>
      <c r="AP247" s="297">
        <v>389320</v>
      </c>
      <c r="AQ247" s="297">
        <v>389320</v>
      </c>
      <c r="AR247" s="297">
        <v>200582</v>
      </c>
      <c r="AS247" s="297">
        <v>200582</v>
      </c>
      <c r="AT247" s="297">
        <v>0</v>
      </c>
      <c r="AU247" s="297">
        <v>1569124</v>
      </c>
      <c r="AV247" s="299">
        <v>4662242</v>
      </c>
      <c r="AW247" s="297">
        <v>2323633</v>
      </c>
      <c r="AX247" s="297">
        <v>1203021</v>
      </c>
      <c r="AY247" s="297">
        <v>567794</v>
      </c>
      <c r="AZ247" s="297">
        <v>567794</v>
      </c>
      <c r="BA247" s="297">
        <v>0</v>
      </c>
      <c r="BB247" s="297">
        <v>0</v>
      </c>
      <c r="BC247" s="297">
        <v>4662242</v>
      </c>
      <c r="BD247" s="397">
        <v>26972</v>
      </c>
      <c r="BE247" s="297">
        <v>11184</v>
      </c>
      <c r="BF247" s="297">
        <v>9291</v>
      </c>
      <c r="BG247" s="297">
        <v>6497</v>
      </c>
      <c r="BH247" s="297">
        <v>0</v>
      </c>
      <c r="BI247" s="297">
        <v>0</v>
      </c>
      <c r="BJ247" s="297">
        <v>0</v>
      </c>
      <c r="BK247" s="297">
        <v>26972</v>
      </c>
      <c r="BL247" s="299">
        <v>36784</v>
      </c>
      <c r="BM247" s="297">
        <v>9196</v>
      </c>
      <c r="BN247" s="297">
        <v>9196</v>
      </c>
      <c r="BO247" s="297">
        <v>9196</v>
      </c>
      <c r="BP247" s="297">
        <v>9196</v>
      </c>
      <c r="BQ247" s="297">
        <v>0</v>
      </c>
      <c r="BR247" s="297">
        <v>0</v>
      </c>
      <c r="BS247" s="297">
        <v>36784</v>
      </c>
      <c r="BT247" s="397">
        <v>113262</v>
      </c>
      <c r="BU247" s="297">
        <v>23276</v>
      </c>
      <c r="BV247" s="297">
        <v>23276</v>
      </c>
      <c r="BW247" s="297">
        <v>23276</v>
      </c>
      <c r="BX247" s="297">
        <v>23276</v>
      </c>
      <c r="BY247" s="297">
        <v>20157</v>
      </c>
      <c r="BZ247" s="297">
        <v>0</v>
      </c>
      <c r="CA247" s="297">
        <v>113262</v>
      </c>
      <c r="CB247" s="299">
        <v>357112.18196823</v>
      </c>
      <c r="CC247" s="297">
        <v>316336</v>
      </c>
      <c r="CD247" s="297">
        <v>24574</v>
      </c>
      <c r="CE247" s="297">
        <v>16202</v>
      </c>
      <c r="CF247" s="297">
        <v>0</v>
      </c>
      <c r="CG247" s="297">
        <v>0</v>
      </c>
      <c r="CH247" s="297">
        <v>0</v>
      </c>
      <c r="CI247" s="297">
        <v>357112.18196823</v>
      </c>
    </row>
    <row r="248" spans="1:87">
      <c r="A248" s="295">
        <v>37610</v>
      </c>
      <c r="B248" s="296" t="s">
        <v>598</v>
      </c>
      <c r="C248" s="299">
        <v>-6731307</v>
      </c>
      <c r="D248" s="297">
        <v>-3898476</v>
      </c>
      <c r="E248" s="297">
        <v>-1334434</v>
      </c>
      <c r="F248" s="297">
        <v>-1551996</v>
      </c>
      <c r="G248" s="297">
        <v>-49755</v>
      </c>
      <c r="H248" s="297">
        <v>0</v>
      </c>
      <c r="I248" s="297">
        <v>-13565968</v>
      </c>
      <c r="J248" s="356">
        <v>48282533</v>
      </c>
      <c r="K248" s="357">
        <v>57431371</v>
      </c>
      <c r="L248" s="357">
        <v>40873003</v>
      </c>
      <c r="M248" s="357">
        <v>39100709</v>
      </c>
      <c r="N248" s="357">
        <v>60463068</v>
      </c>
      <c r="O248" s="356">
        <v>4762762</v>
      </c>
      <c r="P248" s="357">
        <v>1784832.81</v>
      </c>
      <c r="Q248" s="357">
        <v>2977929.19</v>
      </c>
      <c r="R248" s="398">
        <v>6.6799999999999998E-2</v>
      </c>
      <c r="S248" s="399">
        <v>1.5617534000000001E-3</v>
      </c>
      <c r="T248" s="400">
        <v>48282533</v>
      </c>
      <c r="U248" s="400">
        <v>26719054.041916169</v>
      </c>
      <c r="V248" s="401">
        <v>1.8070449995817814</v>
      </c>
      <c r="W248" s="401">
        <v>7.7152503694909322E-2</v>
      </c>
      <c r="X248" s="397">
        <v>717002</v>
      </c>
      <c r="Y248" s="297">
        <v>717002</v>
      </c>
      <c r="Z248" s="297">
        <v>0</v>
      </c>
      <c r="AA248" s="297">
        <v>0</v>
      </c>
      <c r="AB248" s="297">
        <v>0</v>
      </c>
      <c r="AC248" s="297">
        <v>0</v>
      </c>
      <c r="AD248" s="297">
        <v>0</v>
      </c>
      <c r="AE248" s="297">
        <v>717002</v>
      </c>
      <c r="AF248" s="299">
        <v>5859953</v>
      </c>
      <c r="AG248" s="299">
        <v>1847565</v>
      </c>
      <c r="AH248" s="299">
        <v>1847565</v>
      </c>
      <c r="AI248" s="299">
        <v>896269</v>
      </c>
      <c r="AJ248" s="299">
        <v>663252</v>
      </c>
      <c r="AK248" s="299">
        <v>605302</v>
      </c>
      <c r="AL248" s="299">
        <v>0</v>
      </c>
      <c r="AM248" s="297">
        <v>5859953</v>
      </c>
      <c r="AN248" s="397">
        <v>3949096</v>
      </c>
      <c r="AO248" s="297">
        <v>979821</v>
      </c>
      <c r="AP248" s="297">
        <v>979821</v>
      </c>
      <c r="AQ248" s="297">
        <v>979821</v>
      </c>
      <c r="AR248" s="297">
        <v>504816</v>
      </c>
      <c r="AS248" s="297">
        <v>504816</v>
      </c>
      <c r="AT248" s="297">
        <v>0</v>
      </c>
      <c r="AU248" s="297">
        <v>3949096</v>
      </c>
      <c r="AV248" s="299">
        <v>11733705</v>
      </c>
      <c r="AW248" s="297">
        <v>5848008</v>
      </c>
      <c r="AX248" s="297">
        <v>3027704</v>
      </c>
      <c r="AY248" s="297">
        <v>1428996</v>
      </c>
      <c r="AZ248" s="297">
        <v>1428996</v>
      </c>
      <c r="BA248" s="297">
        <v>0</v>
      </c>
      <c r="BB248" s="297">
        <v>0</v>
      </c>
      <c r="BC248" s="297">
        <v>11733705</v>
      </c>
      <c r="BD248" s="397">
        <v>67878</v>
      </c>
      <c r="BE248" s="297">
        <v>28146</v>
      </c>
      <c r="BF248" s="297">
        <v>23382</v>
      </c>
      <c r="BG248" s="297">
        <v>16350</v>
      </c>
      <c r="BH248" s="297">
        <v>0</v>
      </c>
      <c r="BI248" s="297">
        <v>0</v>
      </c>
      <c r="BJ248" s="297">
        <v>0</v>
      </c>
      <c r="BK248" s="297">
        <v>67878</v>
      </c>
      <c r="BL248" s="299">
        <v>92576</v>
      </c>
      <c r="BM248" s="297">
        <v>23144</v>
      </c>
      <c r="BN248" s="297">
        <v>23144</v>
      </c>
      <c r="BO248" s="297">
        <v>23144</v>
      </c>
      <c r="BP248" s="297">
        <v>23144</v>
      </c>
      <c r="BQ248" s="297">
        <v>0</v>
      </c>
      <c r="BR248" s="297">
        <v>0</v>
      </c>
      <c r="BS248" s="297">
        <v>92576</v>
      </c>
      <c r="BT248" s="397">
        <v>285053</v>
      </c>
      <c r="BU248" s="297">
        <v>58581</v>
      </c>
      <c r="BV248" s="297">
        <v>58581</v>
      </c>
      <c r="BW248" s="297">
        <v>58581</v>
      </c>
      <c r="BX248" s="297">
        <v>58581</v>
      </c>
      <c r="BY248" s="297">
        <v>50731</v>
      </c>
      <c r="BZ248" s="297">
        <v>0</v>
      </c>
      <c r="CA248" s="297">
        <v>285053</v>
      </c>
      <c r="CB248" s="299">
        <v>898762.68806754006</v>
      </c>
      <c r="CC248" s="297">
        <v>796140</v>
      </c>
      <c r="CD248" s="297">
        <v>61847</v>
      </c>
      <c r="CE248" s="297">
        <v>40776</v>
      </c>
      <c r="CF248" s="297">
        <v>0</v>
      </c>
      <c r="CG248" s="297">
        <v>0</v>
      </c>
      <c r="CH248" s="297">
        <v>0</v>
      </c>
      <c r="CI248" s="297">
        <v>898762.68806754006</v>
      </c>
    </row>
    <row r="249" spans="1:87">
      <c r="A249" s="295">
        <v>37700</v>
      </c>
      <c r="B249" s="296" t="s">
        <v>599</v>
      </c>
      <c r="C249" s="299">
        <v>-9544450</v>
      </c>
      <c r="D249" s="297">
        <v>-5078623</v>
      </c>
      <c r="E249" s="297">
        <v>-2327246</v>
      </c>
      <c r="F249" s="297">
        <v>-2479578</v>
      </c>
      <c r="G249" s="297">
        <v>-81940</v>
      </c>
      <c r="H249" s="297">
        <v>0</v>
      </c>
      <c r="I249" s="297">
        <v>-19511837</v>
      </c>
      <c r="J249" s="356">
        <v>64411115</v>
      </c>
      <c r="K249" s="357">
        <v>76616085</v>
      </c>
      <c r="L249" s="357">
        <v>54526462</v>
      </c>
      <c r="M249" s="357">
        <v>52162140</v>
      </c>
      <c r="N249" s="357">
        <v>80660507</v>
      </c>
      <c r="O249" s="356">
        <v>6353743</v>
      </c>
      <c r="P249" s="357">
        <v>2580375.11</v>
      </c>
      <c r="Q249" s="357">
        <v>3773367.89</v>
      </c>
      <c r="R249" s="398">
        <v>6.6799999999999998E-2</v>
      </c>
      <c r="S249" s="399">
        <v>2.0834507E-3</v>
      </c>
      <c r="T249" s="400">
        <v>64411115</v>
      </c>
      <c r="U249" s="400">
        <v>38628369.910179637</v>
      </c>
      <c r="V249" s="401">
        <v>1.667456202520881</v>
      </c>
      <c r="W249" s="401">
        <v>7.7152503694909322E-2</v>
      </c>
      <c r="X249" s="397">
        <v>269813</v>
      </c>
      <c r="Y249" s="297">
        <v>269813</v>
      </c>
      <c r="Z249" s="297">
        <v>0</v>
      </c>
      <c r="AA249" s="297">
        <v>0</v>
      </c>
      <c r="AB249" s="297">
        <v>0</v>
      </c>
      <c r="AC249" s="297">
        <v>0</v>
      </c>
      <c r="AD249" s="297">
        <v>0</v>
      </c>
      <c r="AE249" s="297">
        <v>269813</v>
      </c>
      <c r="AF249" s="299">
        <v>8544958</v>
      </c>
      <c r="AG249" s="299">
        <v>2342613</v>
      </c>
      <c r="AH249" s="299">
        <v>2342613</v>
      </c>
      <c r="AI249" s="299">
        <v>1742714</v>
      </c>
      <c r="AJ249" s="299">
        <v>1293953</v>
      </c>
      <c r="AK249" s="299">
        <v>823065</v>
      </c>
      <c r="AL249" s="299">
        <v>0</v>
      </c>
      <c r="AM249" s="297">
        <v>8544958</v>
      </c>
      <c r="AN249" s="397">
        <v>5268275</v>
      </c>
      <c r="AO249" s="297">
        <v>1307126</v>
      </c>
      <c r="AP249" s="297">
        <v>1307126</v>
      </c>
      <c r="AQ249" s="297">
        <v>1307126</v>
      </c>
      <c r="AR249" s="297">
        <v>673448</v>
      </c>
      <c r="AS249" s="297">
        <v>673448</v>
      </c>
      <c r="AT249" s="297">
        <v>0</v>
      </c>
      <c r="AU249" s="297">
        <v>5268275</v>
      </c>
      <c r="AV249" s="299">
        <v>15653301</v>
      </c>
      <c r="AW249" s="297">
        <v>7801511</v>
      </c>
      <c r="AX249" s="297">
        <v>4039096</v>
      </c>
      <c r="AY249" s="297">
        <v>1906347</v>
      </c>
      <c r="AZ249" s="297">
        <v>1906347</v>
      </c>
      <c r="BA249" s="297">
        <v>0</v>
      </c>
      <c r="BB249" s="297">
        <v>0</v>
      </c>
      <c r="BC249" s="297">
        <v>15653301</v>
      </c>
      <c r="BD249" s="397">
        <v>90553</v>
      </c>
      <c r="BE249" s="297">
        <v>37548</v>
      </c>
      <c r="BF249" s="297">
        <v>31193</v>
      </c>
      <c r="BG249" s="297">
        <v>21812</v>
      </c>
      <c r="BH249" s="297">
        <v>0</v>
      </c>
      <c r="BI249" s="297">
        <v>0</v>
      </c>
      <c r="BJ249" s="297">
        <v>0</v>
      </c>
      <c r="BK249" s="297">
        <v>90553</v>
      </c>
      <c r="BL249" s="299">
        <v>123504</v>
      </c>
      <c r="BM249" s="297">
        <v>30876</v>
      </c>
      <c r="BN249" s="297">
        <v>30876</v>
      </c>
      <c r="BO249" s="297">
        <v>30876</v>
      </c>
      <c r="BP249" s="297">
        <v>30876</v>
      </c>
      <c r="BQ249" s="297">
        <v>0</v>
      </c>
      <c r="BR249" s="297">
        <v>0</v>
      </c>
      <c r="BS249" s="297">
        <v>123504</v>
      </c>
      <c r="BT249" s="397">
        <v>380274</v>
      </c>
      <c r="BU249" s="297">
        <v>78149</v>
      </c>
      <c r="BV249" s="297">
        <v>78149</v>
      </c>
      <c r="BW249" s="297">
        <v>78149</v>
      </c>
      <c r="BX249" s="297">
        <v>78149</v>
      </c>
      <c r="BY249" s="297">
        <v>67677</v>
      </c>
      <c r="BZ249" s="297">
        <v>0</v>
      </c>
      <c r="CA249" s="297">
        <v>380274</v>
      </c>
      <c r="CB249" s="299">
        <v>1198990.66753317</v>
      </c>
      <c r="CC249" s="297">
        <v>1062087</v>
      </c>
      <c r="CD249" s="297">
        <v>82506</v>
      </c>
      <c r="CE249" s="297">
        <v>54397</v>
      </c>
      <c r="CF249" s="297">
        <v>0</v>
      </c>
      <c r="CG249" s="297">
        <v>0</v>
      </c>
      <c r="CH249" s="297">
        <v>0</v>
      </c>
      <c r="CI249" s="297">
        <v>1198990.66753317</v>
      </c>
    </row>
    <row r="250" spans="1:87">
      <c r="A250" s="295">
        <v>37705</v>
      </c>
      <c r="B250" s="296" t="s">
        <v>600</v>
      </c>
      <c r="C250" s="299">
        <v>-2613210</v>
      </c>
      <c r="D250" s="297">
        <v>-1012475</v>
      </c>
      <c r="E250" s="297">
        <v>-634733</v>
      </c>
      <c r="F250" s="297">
        <v>-707453</v>
      </c>
      <c r="G250" s="297">
        <v>172930</v>
      </c>
      <c r="H250" s="297">
        <v>0</v>
      </c>
      <c r="I250" s="297">
        <v>-4794941</v>
      </c>
      <c r="J250" s="356">
        <v>19792552</v>
      </c>
      <c r="K250" s="357">
        <v>23542953</v>
      </c>
      <c r="L250" s="357">
        <v>16755150</v>
      </c>
      <c r="M250" s="357">
        <v>16028629</v>
      </c>
      <c r="N250" s="357">
        <v>24785743</v>
      </c>
      <c r="O250" s="356">
        <v>1952408</v>
      </c>
      <c r="P250" s="357">
        <v>816655.94</v>
      </c>
      <c r="Q250" s="357">
        <v>1135752.06</v>
      </c>
      <c r="R250" s="398">
        <v>6.6799999999999998E-2</v>
      </c>
      <c r="S250" s="399">
        <v>6.4021260000000002E-4</v>
      </c>
      <c r="T250" s="400">
        <v>19792552</v>
      </c>
      <c r="U250" s="400">
        <v>12225388.323353292</v>
      </c>
      <c r="V250" s="401">
        <v>1.6189712323650032</v>
      </c>
      <c r="W250" s="401">
        <v>7.7152503694909322E-2</v>
      </c>
      <c r="X250" s="397">
        <v>566748</v>
      </c>
      <c r="Y250" s="297">
        <v>283374</v>
      </c>
      <c r="Z250" s="297">
        <v>283374</v>
      </c>
      <c r="AA250" s="297">
        <v>0</v>
      </c>
      <c r="AB250" s="297">
        <v>0</v>
      </c>
      <c r="AC250" s="297">
        <v>0</v>
      </c>
      <c r="AD250" s="297">
        <v>0</v>
      </c>
      <c r="AE250" s="297">
        <v>566748</v>
      </c>
      <c r="AF250" s="299">
        <v>1908824</v>
      </c>
      <c r="AG250" s="299">
        <v>600660</v>
      </c>
      <c r="AH250" s="299">
        <v>455115</v>
      </c>
      <c r="AI250" s="299">
        <v>455115</v>
      </c>
      <c r="AJ250" s="299">
        <v>343128</v>
      </c>
      <c r="AK250" s="299">
        <v>54806</v>
      </c>
      <c r="AL250" s="299">
        <v>0</v>
      </c>
      <c r="AM250" s="297">
        <v>1908824</v>
      </c>
      <c r="AN250" s="397">
        <v>1618860</v>
      </c>
      <c r="AO250" s="297">
        <v>401660</v>
      </c>
      <c r="AP250" s="297">
        <v>401660</v>
      </c>
      <c r="AQ250" s="297">
        <v>401660</v>
      </c>
      <c r="AR250" s="297">
        <v>206940</v>
      </c>
      <c r="AS250" s="297">
        <v>206940</v>
      </c>
      <c r="AT250" s="297">
        <v>0</v>
      </c>
      <c r="AU250" s="297">
        <v>1618860</v>
      </c>
      <c r="AV250" s="299">
        <v>4810020</v>
      </c>
      <c r="AW250" s="297">
        <v>2397285</v>
      </c>
      <c r="AX250" s="297">
        <v>1241153</v>
      </c>
      <c r="AY250" s="297">
        <v>585791</v>
      </c>
      <c r="AZ250" s="297">
        <v>585791</v>
      </c>
      <c r="BA250" s="297">
        <v>0</v>
      </c>
      <c r="BB250" s="297">
        <v>0</v>
      </c>
      <c r="BC250" s="297">
        <v>4810020</v>
      </c>
      <c r="BD250" s="397">
        <v>27825</v>
      </c>
      <c r="BE250" s="297">
        <v>11538</v>
      </c>
      <c r="BF250" s="297">
        <v>9585</v>
      </c>
      <c r="BG250" s="297">
        <v>6702</v>
      </c>
      <c r="BH250" s="297">
        <v>0</v>
      </c>
      <c r="BI250" s="297">
        <v>0</v>
      </c>
      <c r="BJ250" s="297">
        <v>0</v>
      </c>
      <c r="BK250" s="297">
        <v>27825</v>
      </c>
      <c r="BL250" s="299">
        <v>37952</v>
      </c>
      <c r="BM250" s="297">
        <v>9488</v>
      </c>
      <c r="BN250" s="297">
        <v>9488</v>
      </c>
      <c r="BO250" s="297">
        <v>9488</v>
      </c>
      <c r="BP250" s="297">
        <v>9488</v>
      </c>
      <c r="BQ250" s="297">
        <v>0</v>
      </c>
      <c r="BR250" s="297">
        <v>0</v>
      </c>
      <c r="BS250" s="297">
        <v>37952</v>
      </c>
      <c r="BT250" s="397">
        <v>116852</v>
      </c>
      <c r="BU250" s="297">
        <v>24014</v>
      </c>
      <c r="BV250" s="297">
        <v>24014</v>
      </c>
      <c r="BW250" s="297">
        <v>24014</v>
      </c>
      <c r="BX250" s="297">
        <v>24014</v>
      </c>
      <c r="BY250" s="297">
        <v>20796</v>
      </c>
      <c r="BZ250" s="297">
        <v>0</v>
      </c>
      <c r="CA250" s="297">
        <v>116852</v>
      </c>
      <c r="CB250" s="299">
        <v>368431.53170706</v>
      </c>
      <c r="CC250" s="297">
        <v>326363</v>
      </c>
      <c r="CD250" s="297">
        <v>25353</v>
      </c>
      <c r="CE250" s="297">
        <v>16715</v>
      </c>
      <c r="CF250" s="297">
        <v>0</v>
      </c>
      <c r="CG250" s="297">
        <v>0</v>
      </c>
      <c r="CH250" s="297">
        <v>0</v>
      </c>
      <c r="CI250" s="297">
        <v>368431.53170706</v>
      </c>
    </row>
    <row r="251" spans="1:87">
      <c r="A251" s="295">
        <v>37800</v>
      </c>
      <c r="B251" s="296" t="s">
        <v>601</v>
      </c>
      <c r="C251" s="299">
        <v>-28565321</v>
      </c>
      <c r="D251" s="297">
        <v>-16216999</v>
      </c>
      <c r="E251" s="297">
        <v>-9194859</v>
      </c>
      <c r="F251" s="297">
        <v>-9448738</v>
      </c>
      <c r="G251" s="297">
        <v>-864935</v>
      </c>
      <c r="H251" s="297">
        <v>0</v>
      </c>
      <c r="I251" s="297">
        <v>-64290852</v>
      </c>
      <c r="J251" s="356">
        <v>192881710</v>
      </c>
      <c r="K251" s="357">
        <v>229429991</v>
      </c>
      <c r="L251" s="357">
        <v>163281715</v>
      </c>
      <c r="M251" s="357">
        <v>156201655</v>
      </c>
      <c r="N251" s="357">
        <v>241541178</v>
      </c>
      <c r="O251" s="356">
        <v>19026544</v>
      </c>
      <c r="P251" s="357">
        <v>8023494.5999999996</v>
      </c>
      <c r="Q251" s="357">
        <v>11003049.4</v>
      </c>
      <c r="R251" s="398">
        <v>6.6799999999999998E-2</v>
      </c>
      <c r="S251" s="399">
        <v>6.2389780999999997E-3</v>
      </c>
      <c r="T251" s="400">
        <v>192881710</v>
      </c>
      <c r="U251" s="400">
        <v>120112194.61077844</v>
      </c>
      <c r="V251" s="401">
        <v>1.6058461892652114</v>
      </c>
      <c r="W251" s="401">
        <v>7.7152503694909322E-2</v>
      </c>
      <c r="X251" s="397">
        <v>1832744</v>
      </c>
      <c r="Y251" s="297">
        <v>1832744</v>
      </c>
      <c r="Z251" s="297">
        <v>0</v>
      </c>
      <c r="AA251" s="297">
        <v>0</v>
      </c>
      <c r="AB251" s="297">
        <v>0</v>
      </c>
      <c r="AC251" s="297">
        <v>0</v>
      </c>
      <c r="AD251" s="297">
        <v>0</v>
      </c>
      <c r="AE251" s="297">
        <v>1832744</v>
      </c>
      <c r="AF251" s="299">
        <v>32474865</v>
      </c>
      <c r="AG251" s="299">
        <v>8023906</v>
      </c>
      <c r="AH251" s="299">
        <v>8023906</v>
      </c>
      <c r="AI251" s="299">
        <v>7444455</v>
      </c>
      <c r="AJ251" s="299">
        <v>5898334</v>
      </c>
      <c r="AK251" s="299">
        <v>3084264</v>
      </c>
      <c r="AL251" s="299">
        <v>0</v>
      </c>
      <c r="AM251" s="297">
        <v>32474865</v>
      </c>
      <c r="AN251" s="397">
        <v>15776063</v>
      </c>
      <c r="AO251" s="297">
        <v>3914243</v>
      </c>
      <c r="AP251" s="297">
        <v>3914243</v>
      </c>
      <c r="AQ251" s="297">
        <v>3914243</v>
      </c>
      <c r="AR251" s="297">
        <v>2016667</v>
      </c>
      <c r="AS251" s="297">
        <v>2016667</v>
      </c>
      <c r="AT251" s="297">
        <v>0</v>
      </c>
      <c r="AU251" s="297">
        <v>15776063</v>
      </c>
      <c r="AV251" s="299">
        <v>46874448</v>
      </c>
      <c r="AW251" s="297">
        <v>23361943</v>
      </c>
      <c r="AX251" s="297">
        <v>12095238</v>
      </c>
      <c r="AY251" s="297">
        <v>5708633</v>
      </c>
      <c r="AZ251" s="297">
        <v>5708633</v>
      </c>
      <c r="BA251" s="297">
        <v>0</v>
      </c>
      <c r="BB251" s="297">
        <v>0</v>
      </c>
      <c r="BC251" s="297">
        <v>46874448</v>
      </c>
      <c r="BD251" s="397">
        <v>271165</v>
      </c>
      <c r="BE251" s="297">
        <v>112440</v>
      </c>
      <c r="BF251" s="297">
        <v>93408</v>
      </c>
      <c r="BG251" s="297">
        <v>65317</v>
      </c>
      <c r="BH251" s="297">
        <v>0</v>
      </c>
      <c r="BI251" s="297">
        <v>0</v>
      </c>
      <c r="BJ251" s="297">
        <v>0</v>
      </c>
      <c r="BK251" s="297">
        <v>271165</v>
      </c>
      <c r="BL251" s="299">
        <v>369832</v>
      </c>
      <c r="BM251" s="297">
        <v>92458</v>
      </c>
      <c r="BN251" s="297">
        <v>92458</v>
      </c>
      <c r="BO251" s="297">
        <v>92458</v>
      </c>
      <c r="BP251" s="297">
        <v>92458</v>
      </c>
      <c r="BQ251" s="297">
        <v>0</v>
      </c>
      <c r="BR251" s="297">
        <v>0</v>
      </c>
      <c r="BS251" s="297">
        <v>369832</v>
      </c>
      <c r="BT251" s="397">
        <v>1138746</v>
      </c>
      <c r="BU251" s="297">
        <v>234021</v>
      </c>
      <c r="BV251" s="297">
        <v>234021</v>
      </c>
      <c r="BW251" s="297">
        <v>234021</v>
      </c>
      <c r="BX251" s="297">
        <v>234021</v>
      </c>
      <c r="BY251" s="297">
        <v>202662</v>
      </c>
      <c r="BZ251" s="297">
        <v>0</v>
      </c>
      <c r="CA251" s="297">
        <v>1138746</v>
      </c>
      <c r="CB251" s="299">
        <v>3590426.45782011</v>
      </c>
      <c r="CC251" s="297">
        <v>3180463</v>
      </c>
      <c r="CD251" s="297">
        <v>247069</v>
      </c>
      <c r="CE251" s="297">
        <v>162894</v>
      </c>
      <c r="CF251" s="297">
        <v>0</v>
      </c>
      <c r="CG251" s="297">
        <v>0</v>
      </c>
      <c r="CH251" s="297">
        <v>0</v>
      </c>
      <c r="CI251" s="297">
        <v>3590426.45782011</v>
      </c>
    </row>
    <row r="252" spans="1:87">
      <c r="A252" s="295">
        <v>37801</v>
      </c>
      <c r="B252" s="296" t="s">
        <v>602</v>
      </c>
      <c r="C252" s="299">
        <v>-109541</v>
      </c>
      <c r="D252" s="297">
        <v>-72938</v>
      </c>
      <c r="E252" s="297">
        <v>-9866</v>
      </c>
      <c r="F252" s="297">
        <v>-13775</v>
      </c>
      <c r="G252" s="297">
        <v>-11464</v>
      </c>
      <c r="H252" s="297">
        <v>0</v>
      </c>
      <c r="I252" s="297">
        <v>-217584</v>
      </c>
      <c r="J252" s="356">
        <v>1931560</v>
      </c>
      <c r="K252" s="357">
        <v>2297562</v>
      </c>
      <c r="L252" s="357">
        <v>1635139</v>
      </c>
      <c r="M252" s="357">
        <v>1564238</v>
      </c>
      <c r="N252" s="357">
        <v>2418847</v>
      </c>
      <c r="O252" s="356">
        <v>190536</v>
      </c>
      <c r="P252" s="357">
        <v>59695.1</v>
      </c>
      <c r="Q252" s="357">
        <v>130840.9</v>
      </c>
      <c r="R252" s="398">
        <v>6.6799999999999998E-2</v>
      </c>
      <c r="S252" s="399">
        <v>6.2478500000000002E-5</v>
      </c>
      <c r="T252" s="400">
        <v>1931560</v>
      </c>
      <c r="U252" s="400">
        <v>893639.22155688622</v>
      </c>
      <c r="V252" s="401">
        <v>2.1614539216786639</v>
      </c>
      <c r="W252" s="401">
        <v>7.7152503694909322E-2</v>
      </c>
      <c r="X252" s="397">
        <v>330178</v>
      </c>
      <c r="Y252" s="297">
        <v>162325</v>
      </c>
      <c r="Z252" s="297">
        <v>56915</v>
      </c>
      <c r="AA252" s="297">
        <v>55469</v>
      </c>
      <c r="AB252" s="297">
        <v>55469</v>
      </c>
      <c r="AC252" s="297">
        <v>0</v>
      </c>
      <c r="AD252" s="297">
        <v>0</v>
      </c>
      <c r="AE252" s="297">
        <v>330178</v>
      </c>
      <c r="AF252" s="299">
        <v>210796</v>
      </c>
      <c r="AG252" s="299">
        <v>47806</v>
      </c>
      <c r="AH252" s="299">
        <v>47806</v>
      </c>
      <c r="AI252" s="299">
        <v>47806</v>
      </c>
      <c r="AJ252" s="299">
        <v>33689</v>
      </c>
      <c r="AK252" s="299">
        <v>33689</v>
      </c>
      <c r="AL252" s="299">
        <v>0</v>
      </c>
      <c r="AM252" s="297">
        <v>210796</v>
      </c>
      <c r="AN252" s="397">
        <v>157985</v>
      </c>
      <c r="AO252" s="297">
        <v>39198</v>
      </c>
      <c r="AP252" s="297">
        <v>39198</v>
      </c>
      <c r="AQ252" s="297">
        <v>39198</v>
      </c>
      <c r="AR252" s="297">
        <v>20195</v>
      </c>
      <c r="AS252" s="297">
        <v>20195</v>
      </c>
      <c r="AT252" s="297">
        <v>0</v>
      </c>
      <c r="AU252" s="297">
        <v>157985</v>
      </c>
      <c r="AV252" s="299">
        <v>469411</v>
      </c>
      <c r="AW252" s="297">
        <v>233952</v>
      </c>
      <c r="AX252" s="297">
        <v>121124</v>
      </c>
      <c r="AY252" s="297">
        <v>57168</v>
      </c>
      <c r="AZ252" s="297">
        <v>57168</v>
      </c>
      <c r="BA252" s="297">
        <v>0</v>
      </c>
      <c r="BB252" s="297">
        <v>0</v>
      </c>
      <c r="BC252" s="297">
        <v>469411</v>
      </c>
      <c r="BD252" s="397">
        <v>2715</v>
      </c>
      <c r="BE252" s="297">
        <v>1126</v>
      </c>
      <c r="BF252" s="297">
        <v>935</v>
      </c>
      <c r="BG252" s="297">
        <v>654</v>
      </c>
      <c r="BH252" s="297">
        <v>0</v>
      </c>
      <c r="BI252" s="297">
        <v>0</v>
      </c>
      <c r="BJ252" s="297">
        <v>0</v>
      </c>
      <c r="BK252" s="297">
        <v>2715</v>
      </c>
      <c r="BL252" s="299">
        <v>3704</v>
      </c>
      <c r="BM252" s="297">
        <v>926</v>
      </c>
      <c r="BN252" s="297">
        <v>926</v>
      </c>
      <c r="BO252" s="297">
        <v>926</v>
      </c>
      <c r="BP252" s="297">
        <v>926</v>
      </c>
      <c r="BQ252" s="297">
        <v>0</v>
      </c>
      <c r="BR252" s="297">
        <v>0</v>
      </c>
      <c r="BS252" s="297">
        <v>3704</v>
      </c>
      <c r="BT252" s="397">
        <v>11404</v>
      </c>
      <c r="BU252" s="297">
        <v>2344</v>
      </c>
      <c r="BV252" s="297">
        <v>2344</v>
      </c>
      <c r="BW252" s="297">
        <v>2344</v>
      </c>
      <c r="BX252" s="297">
        <v>2344</v>
      </c>
      <c r="BY252" s="297">
        <v>2030</v>
      </c>
      <c r="BZ252" s="297">
        <v>0</v>
      </c>
      <c r="CA252" s="297">
        <v>11404</v>
      </c>
      <c r="CB252" s="299">
        <v>35955.320863350003</v>
      </c>
      <c r="CC252" s="297">
        <v>31850</v>
      </c>
      <c r="CD252" s="297">
        <v>2474</v>
      </c>
      <c r="CE252" s="297">
        <v>1631</v>
      </c>
      <c r="CF252" s="297">
        <v>0</v>
      </c>
      <c r="CG252" s="297">
        <v>0</v>
      </c>
      <c r="CH252" s="297">
        <v>0</v>
      </c>
      <c r="CI252" s="297">
        <v>35955.320863350003</v>
      </c>
    </row>
    <row r="253" spans="1:87">
      <c r="A253" s="295">
        <v>37805</v>
      </c>
      <c r="B253" s="296" t="s">
        <v>603</v>
      </c>
      <c r="C253" s="299">
        <v>-2358743</v>
      </c>
      <c r="D253" s="297">
        <v>-807134</v>
      </c>
      <c r="E253" s="297">
        <v>-363817.99999999994</v>
      </c>
      <c r="F253" s="297">
        <v>-109771</v>
      </c>
      <c r="G253" s="297">
        <v>258643</v>
      </c>
      <c r="H253" s="297">
        <v>0</v>
      </c>
      <c r="I253" s="297">
        <v>-3380823</v>
      </c>
      <c r="J253" s="356">
        <v>15770152</v>
      </c>
      <c r="K253" s="357">
        <v>18758367</v>
      </c>
      <c r="L253" s="357">
        <v>13350035</v>
      </c>
      <c r="M253" s="357">
        <v>12771164</v>
      </c>
      <c r="N253" s="357">
        <v>19748587</v>
      </c>
      <c r="O253" s="356">
        <v>1555624</v>
      </c>
      <c r="P253" s="357">
        <v>653470.14</v>
      </c>
      <c r="Q253" s="357">
        <v>902153.86</v>
      </c>
      <c r="R253" s="398">
        <v>6.6799999999999998E-2</v>
      </c>
      <c r="S253" s="399">
        <v>5.1010349999999999E-4</v>
      </c>
      <c r="T253" s="400">
        <v>15770152</v>
      </c>
      <c r="U253" s="400">
        <v>9782487.125748504</v>
      </c>
      <c r="V253" s="401">
        <v>1.612080015775472</v>
      </c>
      <c r="W253" s="401">
        <v>7.7152503694909322E-2</v>
      </c>
      <c r="X253" s="397">
        <v>966127</v>
      </c>
      <c r="Y253" s="297">
        <v>263956</v>
      </c>
      <c r="Z253" s="297">
        <v>263956</v>
      </c>
      <c r="AA253" s="297">
        <v>180513</v>
      </c>
      <c r="AB253" s="297">
        <v>180513</v>
      </c>
      <c r="AC253" s="297">
        <v>77189</v>
      </c>
      <c r="AD253" s="297">
        <v>0</v>
      </c>
      <c r="AE253" s="297">
        <v>966127</v>
      </c>
      <c r="AF253" s="299">
        <v>1595805</v>
      </c>
      <c r="AG253" s="299">
        <v>793371</v>
      </c>
      <c r="AH253" s="299">
        <v>401216.99999999994</v>
      </c>
      <c r="AI253" s="299">
        <v>401216.99999999994</v>
      </c>
      <c r="AJ253" s="299">
        <v>0</v>
      </c>
      <c r="AK253" s="299">
        <v>0</v>
      </c>
      <c r="AL253" s="299">
        <v>0</v>
      </c>
      <c r="AM253" s="297">
        <v>1595805</v>
      </c>
      <c r="AN253" s="397">
        <v>1289863</v>
      </c>
      <c r="AO253" s="297">
        <v>320031</v>
      </c>
      <c r="AP253" s="297">
        <v>320031</v>
      </c>
      <c r="AQ253" s="297">
        <v>320031</v>
      </c>
      <c r="AR253" s="297">
        <v>164884</v>
      </c>
      <c r="AS253" s="297">
        <v>164884</v>
      </c>
      <c r="AT253" s="297">
        <v>0</v>
      </c>
      <c r="AU253" s="297">
        <v>1289863</v>
      </c>
      <c r="AV253" s="299">
        <v>3832490</v>
      </c>
      <c r="AW253" s="297">
        <v>1910090</v>
      </c>
      <c r="AX253" s="297">
        <v>988916</v>
      </c>
      <c r="AY253" s="297">
        <v>466742</v>
      </c>
      <c r="AZ253" s="297">
        <v>466742</v>
      </c>
      <c r="BA253" s="297">
        <v>0</v>
      </c>
      <c r="BB253" s="297">
        <v>0</v>
      </c>
      <c r="BC253" s="297">
        <v>3832490</v>
      </c>
      <c r="BD253" s="397">
        <v>22170</v>
      </c>
      <c r="BE253" s="297">
        <v>9193</v>
      </c>
      <c r="BF253" s="297">
        <v>7637</v>
      </c>
      <c r="BG253" s="297">
        <v>5340</v>
      </c>
      <c r="BH253" s="297">
        <v>0</v>
      </c>
      <c r="BI253" s="297">
        <v>0</v>
      </c>
      <c r="BJ253" s="297">
        <v>0</v>
      </c>
      <c r="BK253" s="297">
        <v>22170</v>
      </c>
      <c r="BL253" s="299">
        <v>30236</v>
      </c>
      <c r="BM253" s="297">
        <v>7559</v>
      </c>
      <c r="BN253" s="297">
        <v>7559</v>
      </c>
      <c r="BO253" s="297">
        <v>7559</v>
      </c>
      <c r="BP253" s="297">
        <v>7559</v>
      </c>
      <c r="BQ253" s="297">
        <v>0</v>
      </c>
      <c r="BR253" s="297">
        <v>0</v>
      </c>
      <c r="BS253" s="297">
        <v>30236</v>
      </c>
      <c r="BT253" s="397">
        <v>93105</v>
      </c>
      <c r="BU253" s="297">
        <v>19134</v>
      </c>
      <c r="BV253" s="297">
        <v>19134</v>
      </c>
      <c r="BW253" s="297">
        <v>19134</v>
      </c>
      <c r="BX253" s="297">
        <v>19134</v>
      </c>
      <c r="BY253" s="297">
        <v>16570</v>
      </c>
      <c r="BZ253" s="297">
        <v>0</v>
      </c>
      <c r="CA253" s="297">
        <v>93105</v>
      </c>
      <c r="CB253" s="299">
        <v>293555.94350085</v>
      </c>
      <c r="CC253" s="297">
        <v>260037</v>
      </c>
      <c r="CD253" s="297">
        <v>20201</v>
      </c>
      <c r="CE253" s="297">
        <v>13318</v>
      </c>
      <c r="CF253" s="297">
        <v>0</v>
      </c>
      <c r="CG253" s="297">
        <v>0</v>
      </c>
      <c r="CH253" s="297">
        <v>0</v>
      </c>
      <c r="CI253" s="297">
        <v>293555.94350085</v>
      </c>
    </row>
    <row r="254" spans="1:87">
      <c r="A254" s="295">
        <v>37900</v>
      </c>
      <c r="B254" s="296" t="s">
        <v>604</v>
      </c>
      <c r="C254" s="299">
        <v>-15225571</v>
      </c>
      <c r="D254" s="297">
        <v>-7495061</v>
      </c>
      <c r="E254" s="297">
        <v>-2214900</v>
      </c>
      <c r="F254" s="297">
        <v>-1357997</v>
      </c>
      <c r="G254" s="297">
        <v>1792905</v>
      </c>
      <c r="H254" s="297">
        <v>0</v>
      </c>
      <c r="I254" s="297">
        <v>-24500624</v>
      </c>
      <c r="J254" s="356">
        <v>110720701</v>
      </c>
      <c r="K254" s="357">
        <v>131700665</v>
      </c>
      <c r="L254" s="357">
        <v>93729291</v>
      </c>
      <c r="M254" s="357">
        <v>89665095</v>
      </c>
      <c r="N254" s="357">
        <v>138652901</v>
      </c>
      <c r="O254" s="356">
        <v>10921887</v>
      </c>
      <c r="P254" s="357">
        <v>4414872.76</v>
      </c>
      <c r="Q254" s="357">
        <v>6507014.2400000002</v>
      </c>
      <c r="R254" s="398">
        <v>6.6799999999999998E-2</v>
      </c>
      <c r="S254" s="399">
        <v>3.5813869000000001E-3</v>
      </c>
      <c r="T254" s="400">
        <v>110720701</v>
      </c>
      <c r="U254" s="400">
        <v>66090909.580838323</v>
      </c>
      <c r="V254" s="401">
        <v>1.6752788197682962</v>
      </c>
      <c r="W254" s="401">
        <v>7.7152503694909322E-2</v>
      </c>
      <c r="X254" s="397">
        <v>3649065</v>
      </c>
      <c r="Y254" s="297">
        <v>1089963</v>
      </c>
      <c r="Z254" s="297">
        <v>680056</v>
      </c>
      <c r="AA254" s="297">
        <v>680056</v>
      </c>
      <c r="AB254" s="297">
        <v>680056</v>
      </c>
      <c r="AC254" s="297">
        <v>518934</v>
      </c>
      <c r="AD254" s="297">
        <v>0</v>
      </c>
      <c r="AE254" s="297">
        <v>3649065</v>
      </c>
      <c r="AF254" s="299">
        <v>8834166</v>
      </c>
      <c r="AG254" s="299">
        <v>3472001</v>
      </c>
      <c r="AH254" s="299">
        <v>3472001</v>
      </c>
      <c r="AI254" s="299">
        <v>1890164</v>
      </c>
      <c r="AJ254" s="299">
        <v>0</v>
      </c>
      <c r="AK254" s="299">
        <v>0</v>
      </c>
      <c r="AL254" s="299">
        <v>0</v>
      </c>
      <c r="AM254" s="297">
        <v>8834166</v>
      </c>
      <c r="AN254" s="397">
        <v>9056000</v>
      </c>
      <c r="AO254" s="297">
        <v>2246910</v>
      </c>
      <c r="AP254" s="297">
        <v>2246910</v>
      </c>
      <c r="AQ254" s="297">
        <v>2246910</v>
      </c>
      <c r="AR254" s="297">
        <v>1157636</v>
      </c>
      <c r="AS254" s="297">
        <v>1157636</v>
      </c>
      <c r="AT254" s="297">
        <v>0</v>
      </c>
      <c r="AU254" s="297">
        <v>9056000</v>
      </c>
      <c r="AV254" s="299">
        <v>26907537</v>
      </c>
      <c r="AW254" s="297">
        <v>13410554</v>
      </c>
      <c r="AX254" s="297">
        <v>6943081</v>
      </c>
      <c r="AY254" s="297">
        <v>3276951</v>
      </c>
      <c r="AZ254" s="297">
        <v>3276951</v>
      </c>
      <c r="BA254" s="297">
        <v>0</v>
      </c>
      <c r="BB254" s="297">
        <v>0</v>
      </c>
      <c r="BC254" s="297">
        <v>26907537</v>
      </c>
      <c r="BD254" s="397">
        <v>155658</v>
      </c>
      <c r="BE254" s="297">
        <v>64545</v>
      </c>
      <c r="BF254" s="297">
        <v>53619</v>
      </c>
      <c r="BG254" s="297">
        <v>37494</v>
      </c>
      <c r="BH254" s="297">
        <v>0</v>
      </c>
      <c r="BI254" s="297">
        <v>0</v>
      </c>
      <c r="BJ254" s="297">
        <v>0</v>
      </c>
      <c r="BK254" s="297">
        <v>155658</v>
      </c>
      <c r="BL254" s="299">
        <v>212296</v>
      </c>
      <c r="BM254" s="297">
        <v>53074</v>
      </c>
      <c r="BN254" s="297">
        <v>53074</v>
      </c>
      <c r="BO254" s="297">
        <v>53074</v>
      </c>
      <c r="BP254" s="297">
        <v>53074</v>
      </c>
      <c r="BQ254" s="297">
        <v>0</v>
      </c>
      <c r="BR254" s="297">
        <v>0</v>
      </c>
      <c r="BS254" s="297">
        <v>212296</v>
      </c>
      <c r="BT254" s="397">
        <v>653679</v>
      </c>
      <c r="BU254" s="297">
        <v>134336</v>
      </c>
      <c r="BV254" s="297">
        <v>134336</v>
      </c>
      <c r="BW254" s="297">
        <v>134336</v>
      </c>
      <c r="BX254" s="297">
        <v>134336</v>
      </c>
      <c r="BY254" s="297">
        <v>116335</v>
      </c>
      <c r="BZ254" s="297">
        <v>0</v>
      </c>
      <c r="CA254" s="297">
        <v>653679</v>
      </c>
      <c r="CB254" s="299">
        <v>2061027.6355113899</v>
      </c>
      <c r="CC254" s="297">
        <v>1825695</v>
      </c>
      <c r="CD254" s="297">
        <v>141826</v>
      </c>
      <c r="CE254" s="297">
        <v>93507</v>
      </c>
      <c r="CF254" s="297">
        <v>0</v>
      </c>
      <c r="CG254" s="297">
        <v>0</v>
      </c>
      <c r="CH254" s="297">
        <v>0</v>
      </c>
      <c r="CI254" s="297">
        <v>2061027.6355113899</v>
      </c>
    </row>
    <row r="255" spans="1:87">
      <c r="A255" s="295">
        <v>37901</v>
      </c>
      <c r="B255" s="296" t="s">
        <v>605</v>
      </c>
      <c r="C255" s="299">
        <v>-57903</v>
      </c>
      <c r="D255" s="297">
        <v>194119</v>
      </c>
      <c r="E255" s="297">
        <v>156949</v>
      </c>
      <c r="F255" s="297">
        <v>42591</v>
      </c>
      <c r="G255" s="297">
        <v>93746</v>
      </c>
      <c r="H255" s="297">
        <v>0</v>
      </c>
      <c r="I255" s="297">
        <v>429502</v>
      </c>
      <c r="J255" s="356">
        <v>3125127</v>
      </c>
      <c r="K255" s="357">
        <v>3717294</v>
      </c>
      <c r="L255" s="357">
        <v>2645539</v>
      </c>
      <c r="M255" s="357">
        <v>2530826</v>
      </c>
      <c r="N255" s="357">
        <v>3913523</v>
      </c>
      <c r="O255" s="356">
        <v>308274</v>
      </c>
      <c r="P255" s="357">
        <v>123791.61</v>
      </c>
      <c r="Q255" s="357">
        <v>184482.39</v>
      </c>
      <c r="R255" s="398">
        <v>6.6799999999999998E-2</v>
      </c>
      <c r="S255" s="399">
        <v>1.010858E-4</v>
      </c>
      <c r="T255" s="400">
        <v>3125127</v>
      </c>
      <c r="U255" s="400">
        <v>1853167.8143712576</v>
      </c>
      <c r="V255" s="401">
        <v>1.6863702120038668</v>
      </c>
      <c r="W255" s="401">
        <v>7.7152503694909322E-2</v>
      </c>
      <c r="X255" s="397">
        <v>996946</v>
      </c>
      <c r="Y255" s="297">
        <v>326866</v>
      </c>
      <c r="Z255" s="297">
        <v>326866</v>
      </c>
      <c r="AA255" s="297">
        <v>185310</v>
      </c>
      <c r="AB255" s="297">
        <v>100116</v>
      </c>
      <c r="AC255" s="297">
        <v>57788</v>
      </c>
      <c r="AD255" s="297">
        <v>0</v>
      </c>
      <c r="AE255" s="297">
        <v>996946</v>
      </c>
      <c r="AF255" s="299">
        <v>22256</v>
      </c>
      <c r="AG255" s="299">
        <v>22256</v>
      </c>
      <c r="AH255" s="299">
        <v>0</v>
      </c>
      <c r="AI255" s="299">
        <v>0</v>
      </c>
      <c r="AJ255" s="299">
        <v>0</v>
      </c>
      <c r="AK255" s="299">
        <v>0</v>
      </c>
      <c r="AL255" s="299">
        <v>0</v>
      </c>
      <c r="AM255" s="297">
        <v>22256</v>
      </c>
      <c r="AN255" s="397">
        <v>255609</v>
      </c>
      <c r="AO255" s="297">
        <v>63420</v>
      </c>
      <c r="AP255" s="297">
        <v>63420</v>
      </c>
      <c r="AQ255" s="297">
        <v>63420</v>
      </c>
      <c r="AR255" s="297">
        <v>32675</v>
      </c>
      <c r="AS255" s="297">
        <v>32675</v>
      </c>
      <c r="AT255" s="297">
        <v>0</v>
      </c>
      <c r="AU255" s="297">
        <v>255609</v>
      </c>
      <c r="AV255" s="299">
        <v>759474</v>
      </c>
      <c r="AW255" s="297">
        <v>378517</v>
      </c>
      <c r="AX255" s="297">
        <v>195971</v>
      </c>
      <c r="AY255" s="297">
        <v>92493</v>
      </c>
      <c r="AZ255" s="297">
        <v>92493</v>
      </c>
      <c r="BA255" s="297">
        <v>0</v>
      </c>
      <c r="BB255" s="297">
        <v>0</v>
      </c>
      <c r="BC255" s="297">
        <v>759474</v>
      </c>
      <c r="BD255" s="397">
        <v>4393</v>
      </c>
      <c r="BE255" s="297">
        <v>1822</v>
      </c>
      <c r="BF255" s="297">
        <v>1513</v>
      </c>
      <c r="BG255" s="297">
        <v>1058</v>
      </c>
      <c r="BH255" s="297">
        <v>0</v>
      </c>
      <c r="BI255" s="297">
        <v>0</v>
      </c>
      <c r="BJ255" s="297">
        <v>0</v>
      </c>
      <c r="BK255" s="297">
        <v>4393</v>
      </c>
      <c r="BL255" s="299">
        <v>5992</v>
      </c>
      <c r="BM255" s="297">
        <v>1498</v>
      </c>
      <c r="BN255" s="297">
        <v>1498</v>
      </c>
      <c r="BO255" s="297">
        <v>1498</v>
      </c>
      <c r="BP255" s="297">
        <v>1498</v>
      </c>
      <c r="BQ255" s="297">
        <v>0</v>
      </c>
      <c r="BR255" s="297">
        <v>0</v>
      </c>
      <c r="BS255" s="297">
        <v>5992</v>
      </c>
      <c r="BT255" s="397">
        <v>18450</v>
      </c>
      <c r="BU255" s="297">
        <v>3792</v>
      </c>
      <c r="BV255" s="297">
        <v>3792</v>
      </c>
      <c r="BW255" s="297">
        <v>3792</v>
      </c>
      <c r="BX255" s="297">
        <v>3792</v>
      </c>
      <c r="BY255" s="297">
        <v>3284</v>
      </c>
      <c r="BZ255" s="297">
        <v>0</v>
      </c>
      <c r="CA255" s="297">
        <v>18450</v>
      </c>
      <c r="CB255" s="299">
        <v>58173.169549979997</v>
      </c>
      <c r="CC255" s="297">
        <v>51531</v>
      </c>
      <c r="CD255" s="297">
        <v>4003</v>
      </c>
      <c r="CE255" s="297">
        <v>2639</v>
      </c>
      <c r="CF255" s="297">
        <v>0</v>
      </c>
      <c r="CG255" s="297">
        <v>0</v>
      </c>
      <c r="CH255" s="297">
        <v>0</v>
      </c>
      <c r="CI255" s="297">
        <v>58173.169549979997</v>
      </c>
    </row>
    <row r="256" spans="1:87">
      <c r="A256" s="295">
        <v>37905</v>
      </c>
      <c r="B256" s="296" t="s">
        <v>606</v>
      </c>
      <c r="C256" s="299">
        <v>-1730689</v>
      </c>
      <c r="D256" s="297">
        <v>-838691</v>
      </c>
      <c r="E256" s="297">
        <v>-254410</v>
      </c>
      <c r="F256" s="297">
        <v>-219897</v>
      </c>
      <c r="G256" s="297">
        <v>149470</v>
      </c>
      <c r="H256" s="297">
        <v>0</v>
      </c>
      <c r="I256" s="297">
        <v>-2894217</v>
      </c>
      <c r="J256" s="356">
        <v>12116146</v>
      </c>
      <c r="K256" s="357">
        <v>14411979</v>
      </c>
      <c r="L256" s="357">
        <v>10256779</v>
      </c>
      <c r="M256" s="357">
        <v>9812035</v>
      </c>
      <c r="N256" s="357">
        <v>15172761</v>
      </c>
      <c r="O256" s="356">
        <v>1195180</v>
      </c>
      <c r="P256" s="357">
        <v>543317.81999999995</v>
      </c>
      <c r="Q256" s="357">
        <v>651862.18000000005</v>
      </c>
      <c r="R256" s="398">
        <v>6.6799999999999998E-2</v>
      </c>
      <c r="S256" s="399">
        <v>3.9191049999999999E-4</v>
      </c>
      <c r="T256" s="400">
        <v>12116146</v>
      </c>
      <c r="U256" s="400">
        <v>8133500.2994011967</v>
      </c>
      <c r="V256" s="401">
        <v>1.4896595013209766</v>
      </c>
      <c r="W256" s="401">
        <v>7.7152503694909322E-2</v>
      </c>
      <c r="X256" s="397">
        <v>50300</v>
      </c>
      <c r="Y256" s="297">
        <v>10060</v>
      </c>
      <c r="Z256" s="297">
        <v>10060</v>
      </c>
      <c r="AA256" s="297">
        <v>10060</v>
      </c>
      <c r="AB256" s="297">
        <v>10060</v>
      </c>
      <c r="AC256" s="297">
        <v>10060</v>
      </c>
      <c r="AD256" s="297">
        <v>0</v>
      </c>
      <c r="AE256" s="297">
        <v>50300</v>
      </c>
      <c r="AF256" s="299">
        <v>830823</v>
      </c>
      <c r="AG256" s="299">
        <v>335284</v>
      </c>
      <c r="AH256" s="299">
        <v>334090</v>
      </c>
      <c r="AI256" s="299">
        <v>154516</v>
      </c>
      <c r="AJ256" s="299">
        <v>6933</v>
      </c>
      <c r="AK256" s="299">
        <v>0</v>
      </c>
      <c r="AL256" s="299">
        <v>0</v>
      </c>
      <c r="AM256" s="297">
        <v>830823</v>
      </c>
      <c r="AN256" s="397">
        <v>990996</v>
      </c>
      <c r="AO256" s="297">
        <v>245879</v>
      </c>
      <c r="AP256" s="297">
        <v>245879</v>
      </c>
      <c r="AQ256" s="297">
        <v>245879</v>
      </c>
      <c r="AR256" s="297">
        <v>126680</v>
      </c>
      <c r="AS256" s="297">
        <v>126680</v>
      </c>
      <c r="AT256" s="297">
        <v>0</v>
      </c>
      <c r="AU256" s="297">
        <v>990996</v>
      </c>
      <c r="AV256" s="299">
        <v>2944487</v>
      </c>
      <c r="AW256" s="297">
        <v>1467514</v>
      </c>
      <c r="AX256" s="297">
        <v>759780</v>
      </c>
      <c r="AY256" s="297">
        <v>358596</v>
      </c>
      <c r="AZ256" s="297">
        <v>358596</v>
      </c>
      <c r="BA256" s="297">
        <v>0</v>
      </c>
      <c r="BB256" s="297">
        <v>0</v>
      </c>
      <c r="BC256" s="297">
        <v>2944487</v>
      </c>
      <c r="BD256" s="397">
        <v>17034</v>
      </c>
      <c r="BE256" s="297">
        <v>7063</v>
      </c>
      <c r="BF256" s="297">
        <v>5868</v>
      </c>
      <c r="BG256" s="297">
        <v>4103</v>
      </c>
      <c r="BH256" s="297">
        <v>0</v>
      </c>
      <c r="BI256" s="297">
        <v>0</v>
      </c>
      <c r="BJ256" s="297">
        <v>0</v>
      </c>
      <c r="BK256" s="297">
        <v>17034</v>
      </c>
      <c r="BL256" s="299">
        <v>23232</v>
      </c>
      <c r="BM256" s="297">
        <v>5808</v>
      </c>
      <c r="BN256" s="297">
        <v>5808</v>
      </c>
      <c r="BO256" s="297">
        <v>5808</v>
      </c>
      <c r="BP256" s="297">
        <v>5808</v>
      </c>
      <c r="BQ256" s="297">
        <v>0</v>
      </c>
      <c r="BR256" s="297">
        <v>0</v>
      </c>
      <c r="BS256" s="297">
        <v>23232</v>
      </c>
      <c r="BT256" s="397">
        <v>71532</v>
      </c>
      <c r="BU256" s="297">
        <v>14700</v>
      </c>
      <c r="BV256" s="297">
        <v>14700</v>
      </c>
      <c r="BW256" s="297">
        <v>14700</v>
      </c>
      <c r="BX256" s="297">
        <v>14700</v>
      </c>
      <c r="BY256" s="297">
        <v>12731</v>
      </c>
      <c r="BZ256" s="297">
        <v>0</v>
      </c>
      <c r="CA256" s="297">
        <v>71532</v>
      </c>
      <c r="CB256" s="299">
        <v>225537.86946255001</v>
      </c>
      <c r="CC256" s="297">
        <v>199785</v>
      </c>
      <c r="CD256" s="297">
        <v>15520</v>
      </c>
      <c r="CE256" s="297">
        <v>10232</v>
      </c>
      <c r="CF256" s="297">
        <v>0</v>
      </c>
      <c r="CG256" s="297">
        <v>0</v>
      </c>
      <c r="CH256" s="297">
        <v>0</v>
      </c>
      <c r="CI256" s="297">
        <v>225537.86946255001</v>
      </c>
    </row>
    <row r="257" spans="1:87">
      <c r="A257" s="295">
        <v>38000</v>
      </c>
      <c r="B257" s="296" t="s">
        <v>607</v>
      </c>
      <c r="C257" s="299">
        <v>-23584624</v>
      </c>
      <c r="D257" s="297">
        <v>-12165578</v>
      </c>
      <c r="E257" s="297">
        <v>-5434887</v>
      </c>
      <c r="F257" s="297">
        <v>-5747576</v>
      </c>
      <c r="G257" s="297">
        <v>275682</v>
      </c>
      <c r="H257" s="297">
        <v>0</v>
      </c>
      <c r="I257" s="297">
        <v>-46656983</v>
      </c>
      <c r="J257" s="356">
        <v>182967376</v>
      </c>
      <c r="K257" s="357">
        <v>217637034</v>
      </c>
      <c r="L257" s="357">
        <v>154888854</v>
      </c>
      <c r="M257" s="357">
        <v>148172717</v>
      </c>
      <c r="N257" s="357">
        <v>229125694</v>
      </c>
      <c r="O257" s="356">
        <v>18048558</v>
      </c>
      <c r="P257" s="357">
        <v>7070760.6799999997</v>
      </c>
      <c r="Q257" s="357">
        <v>10977797.32</v>
      </c>
      <c r="R257" s="398">
        <v>6.6799999999999998E-2</v>
      </c>
      <c r="S257" s="399">
        <v>5.9182877000000002E-3</v>
      </c>
      <c r="T257" s="400">
        <v>182967376</v>
      </c>
      <c r="U257" s="400">
        <v>105849710.77844311</v>
      </c>
      <c r="V257" s="401">
        <v>1.7285581099316742</v>
      </c>
      <c r="W257" s="401">
        <v>7.7152503694909322E-2</v>
      </c>
      <c r="X257" s="397">
        <v>2033098</v>
      </c>
      <c r="Y257" s="297">
        <v>2033098</v>
      </c>
      <c r="Z257" s="297">
        <v>0</v>
      </c>
      <c r="AA257" s="297">
        <v>0</v>
      </c>
      <c r="AB257" s="297">
        <v>0</v>
      </c>
      <c r="AC257" s="297">
        <v>0</v>
      </c>
      <c r="AD257" s="297">
        <v>0</v>
      </c>
      <c r="AE257" s="297">
        <v>2033098</v>
      </c>
      <c r="AF257" s="299">
        <v>16770931</v>
      </c>
      <c r="AG257" s="299">
        <v>4393619</v>
      </c>
      <c r="AH257" s="299">
        <v>4393619</v>
      </c>
      <c r="AI257" s="299">
        <v>3774455</v>
      </c>
      <c r="AJ257" s="299">
        <v>2379667</v>
      </c>
      <c r="AK257" s="299">
        <v>1829571</v>
      </c>
      <c r="AL257" s="299">
        <v>0</v>
      </c>
      <c r="AM257" s="297">
        <v>16770931</v>
      </c>
      <c r="AN257" s="397">
        <v>14965156</v>
      </c>
      <c r="AO257" s="297">
        <v>3713047</v>
      </c>
      <c r="AP257" s="297">
        <v>3713047</v>
      </c>
      <c r="AQ257" s="297">
        <v>3713047</v>
      </c>
      <c r="AR257" s="297">
        <v>1913008</v>
      </c>
      <c r="AS257" s="297">
        <v>1913008</v>
      </c>
      <c r="AT257" s="297">
        <v>0</v>
      </c>
      <c r="AU257" s="297">
        <v>14965156</v>
      </c>
      <c r="AV257" s="299">
        <v>44465049</v>
      </c>
      <c r="AW257" s="297">
        <v>22161113</v>
      </c>
      <c r="AX257" s="297">
        <v>11473530</v>
      </c>
      <c r="AY257" s="297">
        <v>5415203</v>
      </c>
      <c r="AZ257" s="297">
        <v>5415203</v>
      </c>
      <c r="BA257" s="297">
        <v>0</v>
      </c>
      <c r="BB257" s="297">
        <v>0</v>
      </c>
      <c r="BC257" s="297">
        <v>44465049</v>
      </c>
      <c r="BD257" s="397">
        <v>257227</v>
      </c>
      <c r="BE257" s="297">
        <v>106661</v>
      </c>
      <c r="BF257" s="297">
        <v>88607</v>
      </c>
      <c r="BG257" s="297">
        <v>61959</v>
      </c>
      <c r="BH257" s="297">
        <v>0</v>
      </c>
      <c r="BI257" s="297">
        <v>0</v>
      </c>
      <c r="BJ257" s="297">
        <v>0</v>
      </c>
      <c r="BK257" s="297">
        <v>257227</v>
      </c>
      <c r="BL257" s="299">
        <v>350824</v>
      </c>
      <c r="BM257" s="297">
        <v>87706</v>
      </c>
      <c r="BN257" s="297">
        <v>87706</v>
      </c>
      <c r="BO257" s="297">
        <v>87706</v>
      </c>
      <c r="BP257" s="297">
        <v>87706</v>
      </c>
      <c r="BQ257" s="297">
        <v>0</v>
      </c>
      <c r="BR257" s="297">
        <v>0</v>
      </c>
      <c r="BS257" s="297">
        <v>350824</v>
      </c>
      <c r="BT257" s="397">
        <v>1080213</v>
      </c>
      <c r="BU257" s="297">
        <v>221992</v>
      </c>
      <c r="BV257" s="297">
        <v>221992</v>
      </c>
      <c r="BW257" s="297">
        <v>221992</v>
      </c>
      <c r="BX257" s="297">
        <v>221992</v>
      </c>
      <c r="BY257" s="297">
        <v>192245</v>
      </c>
      <c r="BZ257" s="297">
        <v>0</v>
      </c>
      <c r="CA257" s="297">
        <v>1080213</v>
      </c>
      <c r="CB257" s="299">
        <v>3405874.5522878701</v>
      </c>
      <c r="CC257" s="297">
        <v>3016984</v>
      </c>
      <c r="CD257" s="297">
        <v>234369</v>
      </c>
      <c r="CE257" s="297">
        <v>154521</v>
      </c>
      <c r="CF257" s="297">
        <v>0</v>
      </c>
      <c r="CG257" s="297">
        <v>0</v>
      </c>
      <c r="CH257" s="297">
        <v>0</v>
      </c>
      <c r="CI257" s="297">
        <v>3405874.5522878701</v>
      </c>
    </row>
    <row r="258" spans="1:87">
      <c r="A258" s="295">
        <v>38005</v>
      </c>
      <c r="B258" s="296" t="s">
        <v>608</v>
      </c>
      <c r="C258" s="299">
        <v>-5191088</v>
      </c>
      <c r="D258" s="297">
        <v>-1288999</v>
      </c>
      <c r="E258" s="297">
        <v>7253</v>
      </c>
      <c r="F258" s="297">
        <v>-449017</v>
      </c>
      <c r="G258" s="297">
        <v>662911</v>
      </c>
      <c r="H258" s="297">
        <v>0</v>
      </c>
      <c r="I258" s="297">
        <v>-6258940</v>
      </c>
      <c r="J258" s="356">
        <v>37459720</v>
      </c>
      <c r="K258" s="357">
        <v>44557792</v>
      </c>
      <c r="L258" s="357">
        <v>31711080</v>
      </c>
      <c r="M258" s="357">
        <v>30336055</v>
      </c>
      <c r="N258" s="357">
        <v>46909916</v>
      </c>
      <c r="O258" s="356">
        <v>3695161</v>
      </c>
      <c r="P258" s="357">
        <v>1501280.66</v>
      </c>
      <c r="Q258" s="357">
        <v>2193880.34</v>
      </c>
      <c r="R258" s="398">
        <v>6.6799999999999998E-2</v>
      </c>
      <c r="S258" s="399">
        <v>1.2116772E-3</v>
      </c>
      <c r="T258" s="400">
        <v>37459720</v>
      </c>
      <c r="U258" s="400">
        <v>22474261.377245508</v>
      </c>
      <c r="V258" s="401">
        <v>1.6667831423339592</v>
      </c>
      <c r="W258" s="401">
        <v>7.7152503694909322E-2</v>
      </c>
      <c r="X258" s="397">
        <v>1514006</v>
      </c>
      <c r="Y258" s="297">
        <v>347201</v>
      </c>
      <c r="Z258" s="297">
        <v>347201</v>
      </c>
      <c r="AA258" s="297">
        <v>347201</v>
      </c>
      <c r="AB258" s="297">
        <v>240510</v>
      </c>
      <c r="AC258" s="297">
        <v>231893</v>
      </c>
      <c r="AD258" s="297">
        <v>0</v>
      </c>
      <c r="AE258" s="297">
        <v>1514006</v>
      </c>
      <c r="AF258" s="299">
        <v>1237997</v>
      </c>
      <c r="AG258" s="299">
        <v>1192985</v>
      </c>
      <c r="AH258" s="299">
        <v>45012</v>
      </c>
      <c r="AI258" s="299">
        <v>0</v>
      </c>
      <c r="AJ258" s="299">
        <v>0</v>
      </c>
      <c r="AK258" s="299">
        <v>0</v>
      </c>
      <c r="AL258" s="299">
        <v>0</v>
      </c>
      <c r="AM258" s="297">
        <v>1237997</v>
      </c>
      <c r="AN258" s="397">
        <v>3063883</v>
      </c>
      <c r="AO258" s="297">
        <v>760189</v>
      </c>
      <c r="AP258" s="297">
        <v>760189</v>
      </c>
      <c r="AQ258" s="297">
        <v>760189</v>
      </c>
      <c r="AR258" s="297">
        <v>391659</v>
      </c>
      <c r="AS258" s="297">
        <v>391659</v>
      </c>
      <c r="AT258" s="297">
        <v>0</v>
      </c>
      <c r="AU258" s="297">
        <v>3063883</v>
      </c>
      <c r="AV258" s="299">
        <v>9103526</v>
      </c>
      <c r="AW258" s="297">
        <v>4537143</v>
      </c>
      <c r="AX258" s="297">
        <v>2349026</v>
      </c>
      <c r="AY258" s="297">
        <v>1108678</v>
      </c>
      <c r="AZ258" s="297">
        <v>1108678</v>
      </c>
      <c r="BA258" s="297">
        <v>0</v>
      </c>
      <c r="BB258" s="297">
        <v>0</v>
      </c>
      <c r="BC258" s="297">
        <v>9103526</v>
      </c>
      <c r="BD258" s="397">
        <v>52663</v>
      </c>
      <c r="BE258" s="297">
        <v>21837</v>
      </c>
      <c r="BF258" s="297">
        <v>18141</v>
      </c>
      <c r="BG258" s="297">
        <v>12685</v>
      </c>
      <c r="BH258" s="297">
        <v>0</v>
      </c>
      <c r="BI258" s="297">
        <v>0</v>
      </c>
      <c r="BJ258" s="297">
        <v>0</v>
      </c>
      <c r="BK258" s="297">
        <v>52663</v>
      </c>
      <c r="BL258" s="299">
        <v>71824</v>
      </c>
      <c r="BM258" s="297">
        <v>17956</v>
      </c>
      <c r="BN258" s="297">
        <v>17956</v>
      </c>
      <c r="BO258" s="297">
        <v>17956</v>
      </c>
      <c r="BP258" s="297">
        <v>17956</v>
      </c>
      <c r="BQ258" s="297">
        <v>0</v>
      </c>
      <c r="BR258" s="297">
        <v>0</v>
      </c>
      <c r="BS258" s="297">
        <v>71824</v>
      </c>
      <c r="BT258" s="397">
        <v>221157</v>
      </c>
      <c r="BU258" s="297">
        <v>45449</v>
      </c>
      <c r="BV258" s="297">
        <v>45449</v>
      </c>
      <c r="BW258" s="297">
        <v>45449</v>
      </c>
      <c r="BX258" s="297">
        <v>45449</v>
      </c>
      <c r="BY258" s="297">
        <v>39359</v>
      </c>
      <c r="BZ258" s="297">
        <v>0</v>
      </c>
      <c r="CA258" s="297">
        <v>221157</v>
      </c>
      <c r="CB258" s="299">
        <v>697299.75125532004</v>
      </c>
      <c r="CC258" s="297">
        <v>617680</v>
      </c>
      <c r="CD258" s="297">
        <v>47983</v>
      </c>
      <c r="CE258" s="297">
        <v>31636</v>
      </c>
      <c r="CF258" s="297">
        <v>0</v>
      </c>
      <c r="CG258" s="297">
        <v>0</v>
      </c>
      <c r="CH258" s="297">
        <v>0</v>
      </c>
      <c r="CI258" s="297">
        <v>697299.75125532004</v>
      </c>
    </row>
    <row r="259" spans="1:87">
      <c r="A259" s="295">
        <v>38100</v>
      </c>
      <c r="B259" s="296" t="s">
        <v>609</v>
      </c>
      <c r="C259" s="299">
        <v>-11073143</v>
      </c>
      <c r="D259" s="297">
        <v>-5542459</v>
      </c>
      <c r="E259" s="297">
        <v>-2876693</v>
      </c>
      <c r="F259" s="297">
        <v>-3215703</v>
      </c>
      <c r="G259" s="297">
        <v>-479466</v>
      </c>
      <c r="H259" s="297">
        <v>0</v>
      </c>
      <c r="I259" s="297">
        <v>-23187464</v>
      </c>
      <c r="J259" s="356">
        <v>78775016</v>
      </c>
      <c r="K259" s="357">
        <v>93701736</v>
      </c>
      <c r="L259" s="357">
        <v>66686052</v>
      </c>
      <c r="M259" s="357">
        <v>63794477</v>
      </c>
      <c r="N259" s="357">
        <v>98648079</v>
      </c>
      <c r="O259" s="356">
        <v>7770650</v>
      </c>
      <c r="P259" s="357">
        <v>3201618.28</v>
      </c>
      <c r="Q259" s="357">
        <v>4569031.7200000007</v>
      </c>
      <c r="R259" s="398">
        <v>6.6799999999999998E-2</v>
      </c>
      <c r="S259" s="399">
        <v>2.5480673999999999E-3</v>
      </c>
      <c r="T259" s="400">
        <v>78775016</v>
      </c>
      <c r="U259" s="400">
        <v>47928417.36526946</v>
      </c>
      <c r="V259" s="401">
        <v>1.6435972713149303</v>
      </c>
      <c r="W259" s="401">
        <v>7.7152503694909322E-2</v>
      </c>
      <c r="X259" s="397">
        <v>261019</v>
      </c>
      <c r="Y259" s="297">
        <v>261019</v>
      </c>
      <c r="Z259" s="297">
        <v>0</v>
      </c>
      <c r="AA259" s="297">
        <v>0</v>
      </c>
      <c r="AB259" s="297">
        <v>0</v>
      </c>
      <c r="AC259" s="297">
        <v>0</v>
      </c>
      <c r="AD259" s="297">
        <v>0</v>
      </c>
      <c r="AE259" s="297">
        <v>261019</v>
      </c>
      <c r="AF259" s="299">
        <v>9705970</v>
      </c>
      <c r="AG259" s="299">
        <v>2196309</v>
      </c>
      <c r="AH259" s="299">
        <v>2196309</v>
      </c>
      <c r="AI259" s="299">
        <v>2161809</v>
      </c>
      <c r="AJ259" s="299">
        <v>1765679</v>
      </c>
      <c r="AK259" s="299">
        <v>1385864</v>
      </c>
      <c r="AL259" s="299">
        <v>0</v>
      </c>
      <c r="AM259" s="297">
        <v>9705970</v>
      </c>
      <c r="AN259" s="397">
        <v>6443118</v>
      </c>
      <c r="AO259" s="297">
        <v>1598620</v>
      </c>
      <c r="AP259" s="297">
        <v>1598620</v>
      </c>
      <c r="AQ259" s="297">
        <v>1598620</v>
      </c>
      <c r="AR259" s="297">
        <v>823629</v>
      </c>
      <c r="AS259" s="297">
        <v>823629</v>
      </c>
      <c r="AT259" s="297">
        <v>0</v>
      </c>
      <c r="AU259" s="297">
        <v>6443118</v>
      </c>
      <c r="AV259" s="299">
        <v>19144041</v>
      </c>
      <c r="AW259" s="297">
        <v>9541275</v>
      </c>
      <c r="AX259" s="297">
        <v>4939829</v>
      </c>
      <c r="AY259" s="297">
        <v>2331469</v>
      </c>
      <c r="AZ259" s="297">
        <v>2331469</v>
      </c>
      <c r="BA259" s="297">
        <v>0</v>
      </c>
      <c r="BB259" s="297">
        <v>0</v>
      </c>
      <c r="BC259" s="297">
        <v>19144041</v>
      </c>
      <c r="BD259" s="397">
        <v>110747</v>
      </c>
      <c r="BE259" s="297">
        <v>45922</v>
      </c>
      <c r="BF259" s="297">
        <v>38149</v>
      </c>
      <c r="BG259" s="297">
        <v>26676</v>
      </c>
      <c r="BH259" s="297">
        <v>0</v>
      </c>
      <c r="BI259" s="297">
        <v>0</v>
      </c>
      <c r="BJ259" s="297">
        <v>0</v>
      </c>
      <c r="BK259" s="297">
        <v>110747</v>
      </c>
      <c r="BL259" s="299">
        <v>151044</v>
      </c>
      <c r="BM259" s="297">
        <v>37761</v>
      </c>
      <c r="BN259" s="297">
        <v>37761</v>
      </c>
      <c r="BO259" s="297">
        <v>37761</v>
      </c>
      <c r="BP259" s="297">
        <v>37761</v>
      </c>
      <c r="BQ259" s="297">
        <v>0</v>
      </c>
      <c r="BR259" s="297">
        <v>0</v>
      </c>
      <c r="BS259" s="297">
        <v>151044</v>
      </c>
      <c r="BT259" s="397">
        <v>465076</v>
      </c>
      <c r="BU259" s="297">
        <v>95577</v>
      </c>
      <c r="BV259" s="297">
        <v>95577</v>
      </c>
      <c r="BW259" s="297">
        <v>95577</v>
      </c>
      <c r="BX259" s="297">
        <v>95577</v>
      </c>
      <c r="BY259" s="297">
        <v>82770</v>
      </c>
      <c r="BZ259" s="297">
        <v>0</v>
      </c>
      <c r="CA259" s="297">
        <v>465076</v>
      </c>
      <c r="CB259" s="299">
        <v>1466369.7263609399</v>
      </c>
      <c r="CC259" s="297">
        <v>1298936</v>
      </c>
      <c r="CD259" s="297">
        <v>100906</v>
      </c>
      <c r="CE259" s="297">
        <v>66528</v>
      </c>
      <c r="CF259" s="297">
        <v>0</v>
      </c>
      <c r="CG259" s="297">
        <v>0</v>
      </c>
      <c r="CH259" s="297">
        <v>0</v>
      </c>
      <c r="CI259" s="297">
        <v>1466369.7263609399</v>
      </c>
    </row>
    <row r="260" spans="1:87">
      <c r="A260" s="295">
        <v>38105</v>
      </c>
      <c r="B260" s="296" t="s">
        <v>610</v>
      </c>
      <c r="C260" s="299">
        <v>-2466788</v>
      </c>
      <c r="D260" s="297">
        <v>-994568</v>
      </c>
      <c r="E260" s="297">
        <v>-432016</v>
      </c>
      <c r="F260" s="297">
        <v>-444102</v>
      </c>
      <c r="G260" s="297">
        <v>69115</v>
      </c>
      <c r="H260" s="297">
        <v>0</v>
      </c>
      <c r="I260" s="297">
        <v>-4268359</v>
      </c>
      <c r="J260" s="356">
        <v>15446961</v>
      </c>
      <c r="K260" s="357">
        <v>18373935</v>
      </c>
      <c r="L260" s="357">
        <v>13076441</v>
      </c>
      <c r="M260" s="357">
        <v>12509433</v>
      </c>
      <c r="N260" s="357">
        <v>19343862</v>
      </c>
      <c r="O260" s="356">
        <v>1523744</v>
      </c>
      <c r="P260" s="357">
        <v>652228.81000000006</v>
      </c>
      <c r="Q260" s="357">
        <v>871515.19</v>
      </c>
      <c r="R260" s="398">
        <v>6.6799999999999998E-2</v>
      </c>
      <c r="S260" s="399">
        <v>4.9964949999999997E-4</v>
      </c>
      <c r="T260" s="400">
        <v>15446961</v>
      </c>
      <c r="U260" s="400">
        <v>9763904.3413173668</v>
      </c>
      <c r="V260" s="401">
        <v>1.5820475559796259</v>
      </c>
      <c r="W260" s="401">
        <v>7.7152503694909322E-2</v>
      </c>
      <c r="X260" s="397">
        <v>0</v>
      </c>
      <c r="Y260" s="297">
        <v>0</v>
      </c>
      <c r="Z260" s="297">
        <v>0</v>
      </c>
      <c r="AA260" s="297">
        <v>0</v>
      </c>
      <c r="AB260" s="297">
        <v>0</v>
      </c>
      <c r="AC260" s="297">
        <v>0</v>
      </c>
      <c r="AD260" s="297">
        <v>0</v>
      </c>
      <c r="AE260" s="297">
        <v>0</v>
      </c>
      <c r="AF260" s="299">
        <v>1573595</v>
      </c>
      <c r="AG260" s="299">
        <v>674950</v>
      </c>
      <c r="AH260" s="299">
        <v>338423</v>
      </c>
      <c r="AI260" s="299">
        <v>291835</v>
      </c>
      <c r="AJ260" s="299">
        <v>159767</v>
      </c>
      <c r="AK260" s="299">
        <v>108620</v>
      </c>
      <c r="AL260" s="299">
        <v>0</v>
      </c>
      <c r="AM260" s="297">
        <v>1573595</v>
      </c>
      <c r="AN260" s="397">
        <v>1263428</v>
      </c>
      <c r="AO260" s="297">
        <v>313473</v>
      </c>
      <c r="AP260" s="297">
        <v>313473</v>
      </c>
      <c r="AQ260" s="297">
        <v>313473</v>
      </c>
      <c r="AR260" s="297">
        <v>161505</v>
      </c>
      <c r="AS260" s="297">
        <v>161505</v>
      </c>
      <c r="AT260" s="297">
        <v>0</v>
      </c>
      <c r="AU260" s="297">
        <v>1263428</v>
      </c>
      <c r="AV260" s="299">
        <v>3753947</v>
      </c>
      <c r="AW260" s="297">
        <v>1870945</v>
      </c>
      <c r="AX260" s="297">
        <v>968649</v>
      </c>
      <c r="AY260" s="297">
        <v>457177</v>
      </c>
      <c r="AZ260" s="297">
        <v>457177</v>
      </c>
      <c r="BA260" s="297">
        <v>0</v>
      </c>
      <c r="BB260" s="297">
        <v>0</v>
      </c>
      <c r="BC260" s="297">
        <v>3753947</v>
      </c>
      <c r="BD260" s="397">
        <v>21717</v>
      </c>
      <c r="BE260" s="297">
        <v>9005</v>
      </c>
      <c r="BF260" s="297">
        <v>7481</v>
      </c>
      <c r="BG260" s="297">
        <v>5231</v>
      </c>
      <c r="BH260" s="297">
        <v>0</v>
      </c>
      <c r="BI260" s="297">
        <v>0</v>
      </c>
      <c r="BJ260" s="297">
        <v>0</v>
      </c>
      <c r="BK260" s="297">
        <v>21717</v>
      </c>
      <c r="BL260" s="299">
        <v>29620</v>
      </c>
      <c r="BM260" s="297">
        <v>7405</v>
      </c>
      <c r="BN260" s="297">
        <v>7405</v>
      </c>
      <c r="BO260" s="297">
        <v>7405</v>
      </c>
      <c r="BP260" s="297">
        <v>7405</v>
      </c>
      <c r="BQ260" s="297">
        <v>0</v>
      </c>
      <c r="BR260" s="297">
        <v>0</v>
      </c>
      <c r="BS260" s="297">
        <v>29620</v>
      </c>
      <c r="BT260" s="397">
        <v>91197</v>
      </c>
      <c r="BU260" s="297">
        <v>18742</v>
      </c>
      <c r="BV260" s="297">
        <v>18742</v>
      </c>
      <c r="BW260" s="297">
        <v>18742</v>
      </c>
      <c r="BX260" s="297">
        <v>18742</v>
      </c>
      <c r="BY260" s="297">
        <v>16230</v>
      </c>
      <c r="BZ260" s="297">
        <v>0</v>
      </c>
      <c r="CA260" s="297">
        <v>91197</v>
      </c>
      <c r="CB260" s="299">
        <v>287539.84317344998</v>
      </c>
      <c r="CC260" s="297">
        <v>254708</v>
      </c>
      <c r="CD260" s="297">
        <v>19787</v>
      </c>
      <c r="CE260" s="297">
        <v>13045</v>
      </c>
      <c r="CF260" s="297">
        <v>0</v>
      </c>
      <c r="CG260" s="297">
        <v>0</v>
      </c>
      <c r="CH260" s="297">
        <v>0</v>
      </c>
      <c r="CI260" s="297">
        <v>287539.84317344998</v>
      </c>
    </row>
    <row r="261" spans="1:87">
      <c r="A261" s="295">
        <v>38200</v>
      </c>
      <c r="B261" s="296" t="s">
        <v>611</v>
      </c>
      <c r="C261" s="299">
        <v>-11461533</v>
      </c>
      <c r="D261" s="297">
        <v>-6138269</v>
      </c>
      <c r="E261" s="297">
        <v>-2798585</v>
      </c>
      <c r="F261" s="297">
        <v>-2854534</v>
      </c>
      <c r="G261" s="297">
        <v>12123</v>
      </c>
      <c r="H261" s="297">
        <v>0</v>
      </c>
      <c r="I261" s="297">
        <v>-23240798</v>
      </c>
      <c r="J261" s="356">
        <v>73513006</v>
      </c>
      <c r="K261" s="357">
        <v>87442651</v>
      </c>
      <c r="L261" s="357">
        <v>62231559</v>
      </c>
      <c r="M261" s="357">
        <v>59533136</v>
      </c>
      <c r="N261" s="357">
        <v>92058588</v>
      </c>
      <c r="O261" s="356">
        <v>7251586</v>
      </c>
      <c r="P261" s="357">
        <v>3021237.65</v>
      </c>
      <c r="Q261" s="357">
        <v>4230348.3499999996</v>
      </c>
      <c r="R261" s="398">
        <v>6.6799999999999998E-2</v>
      </c>
      <c r="S261" s="399">
        <v>2.3778617E-3</v>
      </c>
      <c r="T261" s="400">
        <v>73513006</v>
      </c>
      <c r="U261" s="400">
        <v>45228108.532934129</v>
      </c>
      <c r="V261" s="401">
        <v>1.6253831607056797</v>
      </c>
      <c r="W261" s="401">
        <v>7.7152503694909322E-2</v>
      </c>
      <c r="X261" s="397">
        <v>81565</v>
      </c>
      <c r="Y261" s="297">
        <v>81565</v>
      </c>
      <c r="Z261" s="297">
        <v>0</v>
      </c>
      <c r="AA261" s="297">
        <v>0</v>
      </c>
      <c r="AB261" s="297">
        <v>0</v>
      </c>
      <c r="AC261" s="297">
        <v>0</v>
      </c>
      <c r="AD261" s="297">
        <v>0</v>
      </c>
      <c r="AE261" s="297">
        <v>81565</v>
      </c>
      <c r="AF261" s="299">
        <v>10497822</v>
      </c>
      <c r="AG261" s="299">
        <v>3015635</v>
      </c>
      <c r="AH261" s="299">
        <v>3015635</v>
      </c>
      <c r="AI261" s="299">
        <v>2131453</v>
      </c>
      <c r="AJ261" s="299">
        <v>1501369</v>
      </c>
      <c r="AK261" s="299">
        <v>833730</v>
      </c>
      <c r="AL261" s="299">
        <v>0</v>
      </c>
      <c r="AM261" s="297">
        <v>10497822</v>
      </c>
      <c r="AN261" s="397">
        <v>6012731</v>
      </c>
      <c r="AO261" s="297">
        <v>1491836</v>
      </c>
      <c r="AP261" s="297">
        <v>1491836</v>
      </c>
      <c r="AQ261" s="297">
        <v>1491836</v>
      </c>
      <c r="AR261" s="297">
        <v>768612</v>
      </c>
      <c r="AS261" s="297">
        <v>768612</v>
      </c>
      <c r="AT261" s="297">
        <v>0</v>
      </c>
      <c r="AU261" s="297">
        <v>6012731</v>
      </c>
      <c r="AV261" s="299">
        <v>17865258</v>
      </c>
      <c r="AW261" s="297">
        <v>8903937</v>
      </c>
      <c r="AX261" s="297">
        <v>4609858</v>
      </c>
      <c r="AY261" s="297">
        <v>2175731</v>
      </c>
      <c r="AZ261" s="297">
        <v>2175731</v>
      </c>
      <c r="BA261" s="297">
        <v>0</v>
      </c>
      <c r="BB261" s="297">
        <v>0</v>
      </c>
      <c r="BC261" s="297">
        <v>17865258</v>
      </c>
      <c r="BD261" s="397">
        <v>103349</v>
      </c>
      <c r="BE261" s="297">
        <v>42854</v>
      </c>
      <c r="BF261" s="297">
        <v>35601</v>
      </c>
      <c r="BG261" s="297">
        <v>24894</v>
      </c>
      <c r="BH261" s="297">
        <v>0</v>
      </c>
      <c r="BI261" s="297">
        <v>0</v>
      </c>
      <c r="BJ261" s="297">
        <v>0</v>
      </c>
      <c r="BK261" s="297">
        <v>103349</v>
      </c>
      <c r="BL261" s="299">
        <v>140952</v>
      </c>
      <c r="BM261" s="297">
        <v>35238</v>
      </c>
      <c r="BN261" s="297">
        <v>35238</v>
      </c>
      <c r="BO261" s="297">
        <v>35238</v>
      </c>
      <c r="BP261" s="297">
        <v>35238</v>
      </c>
      <c r="BQ261" s="297">
        <v>0</v>
      </c>
      <c r="BR261" s="297">
        <v>0</v>
      </c>
      <c r="BS261" s="297">
        <v>140952</v>
      </c>
      <c r="BT261" s="397">
        <v>434010</v>
      </c>
      <c r="BU261" s="297">
        <v>89192</v>
      </c>
      <c r="BV261" s="297">
        <v>89192</v>
      </c>
      <c r="BW261" s="297">
        <v>89192</v>
      </c>
      <c r="BX261" s="297">
        <v>89192</v>
      </c>
      <c r="BY261" s="297">
        <v>77241</v>
      </c>
      <c r="BZ261" s="297">
        <v>0</v>
      </c>
      <c r="CA261" s="297">
        <v>434010</v>
      </c>
      <c r="CB261" s="299">
        <v>1368419.2224872699</v>
      </c>
      <c r="CC261" s="297">
        <v>1212170</v>
      </c>
      <c r="CD261" s="297">
        <v>94165</v>
      </c>
      <c r="CE261" s="297">
        <v>62084</v>
      </c>
      <c r="CF261" s="297">
        <v>0</v>
      </c>
      <c r="CG261" s="297">
        <v>0</v>
      </c>
      <c r="CH261" s="297">
        <v>0</v>
      </c>
      <c r="CI261" s="297">
        <v>1368419.2224872699</v>
      </c>
    </row>
    <row r="262" spans="1:87">
      <c r="A262" s="295">
        <v>38205</v>
      </c>
      <c r="B262" s="296" t="s">
        <v>612</v>
      </c>
      <c r="C262" s="299">
        <v>-1356741</v>
      </c>
      <c r="D262" s="297">
        <v>-419126</v>
      </c>
      <c r="E262" s="297">
        <v>-62077</v>
      </c>
      <c r="F262" s="297">
        <v>-152090</v>
      </c>
      <c r="G262" s="297">
        <v>107386</v>
      </c>
      <c r="H262" s="297">
        <v>0</v>
      </c>
      <c r="I262" s="297">
        <v>-1882648</v>
      </c>
      <c r="J262" s="356">
        <v>11778770</v>
      </c>
      <c r="K262" s="357">
        <v>14010676</v>
      </c>
      <c r="L262" s="357">
        <v>9971177</v>
      </c>
      <c r="M262" s="357">
        <v>9538817</v>
      </c>
      <c r="N262" s="357">
        <v>14750274</v>
      </c>
      <c r="O262" s="356">
        <v>1161900</v>
      </c>
      <c r="P262" s="357">
        <v>483251.54</v>
      </c>
      <c r="Q262" s="357">
        <v>678648.46</v>
      </c>
      <c r="R262" s="398">
        <v>6.6799999999999998E-2</v>
      </c>
      <c r="S262" s="399">
        <v>3.8099770000000002E-4</v>
      </c>
      <c r="T262" s="400">
        <v>11778770</v>
      </c>
      <c r="U262" s="400">
        <v>7234304.4910179637</v>
      </c>
      <c r="V262" s="401">
        <v>1.6281827803383722</v>
      </c>
      <c r="W262" s="401">
        <v>7.7152503694909322E-2</v>
      </c>
      <c r="X262" s="397">
        <v>444240</v>
      </c>
      <c r="Y262" s="297">
        <v>129254</v>
      </c>
      <c r="Z262" s="297">
        <v>129254</v>
      </c>
      <c r="AA262" s="297">
        <v>92866</v>
      </c>
      <c r="AB262" s="297">
        <v>92866</v>
      </c>
      <c r="AC262" s="297">
        <v>0</v>
      </c>
      <c r="AD262" s="297">
        <v>0</v>
      </c>
      <c r="AE262" s="297">
        <v>444240</v>
      </c>
      <c r="AF262" s="299">
        <v>272049</v>
      </c>
      <c r="AG262" s="299">
        <v>119665</v>
      </c>
      <c r="AH262" s="299">
        <v>48050</v>
      </c>
      <c r="AI262" s="299">
        <v>48050</v>
      </c>
      <c r="AJ262" s="299">
        <v>28142</v>
      </c>
      <c r="AK262" s="299">
        <v>28142</v>
      </c>
      <c r="AL262" s="299">
        <v>0</v>
      </c>
      <c r="AM262" s="297">
        <v>272049</v>
      </c>
      <c r="AN262" s="397">
        <v>963402</v>
      </c>
      <c r="AO262" s="297">
        <v>239032</v>
      </c>
      <c r="AP262" s="297">
        <v>239032</v>
      </c>
      <c r="AQ262" s="297">
        <v>239032</v>
      </c>
      <c r="AR262" s="297">
        <v>123152</v>
      </c>
      <c r="AS262" s="297">
        <v>123152</v>
      </c>
      <c r="AT262" s="297">
        <v>0</v>
      </c>
      <c r="AU262" s="297">
        <v>963402</v>
      </c>
      <c r="AV262" s="299">
        <v>2862497</v>
      </c>
      <c r="AW262" s="297">
        <v>1426651</v>
      </c>
      <c r="AX262" s="297">
        <v>738624</v>
      </c>
      <c r="AY262" s="297">
        <v>348611</v>
      </c>
      <c r="AZ262" s="297">
        <v>348611</v>
      </c>
      <c r="BA262" s="297">
        <v>0</v>
      </c>
      <c r="BB262" s="297">
        <v>0</v>
      </c>
      <c r="BC262" s="297">
        <v>2862497</v>
      </c>
      <c r="BD262" s="397">
        <v>16559</v>
      </c>
      <c r="BE262" s="297">
        <v>6866</v>
      </c>
      <c r="BF262" s="297">
        <v>5704</v>
      </c>
      <c r="BG262" s="297">
        <v>3989</v>
      </c>
      <c r="BH262" s="297">
        <v>0</v>
      </c>
      <c r="BI262" s="297">
        <v>0</v>
      </c>
      <c r="BJ262" s="297">
        <v>0</v>
      </c>
      <c r="BK262" s="297">
        <v>16559</v>
      </c>
      <c r="BL262" s="299">
        <v>22584</v>
      </c>
      <c r="BM262" s="297">
        <v>5646</v>
      </c>
      <c r="BN262" s="297">
        <v>5646</v>
      </c>
      <c r="BO262" s="297">
        <v>5646</v>
      </c>
      <c r="BP262" s="297">
        <v>5646</v>
      </c>
      <c r="BQ262" s="297">
        <v>0</v>
      </c>
      <c r="BR262" s="297">
        <v>0</v>
      </c>
      <c r="BS262" s="297">
        <v>22584</v>
      </c>
      <c r="BT262" s="397">
        <v>69540</v>
      </c>
      <c r="BU262" s="297">
        <v>14291</v>
      </c>
      <c r="BV262" s="297">
        <v>14291</v>
      </c>
      <c r="BW262" s="297">
        <v>14291</v>
      </c>
      <c r="BX262" s="297">
        <v>14291</v>
      </c>
      <c r="BY262" s="297">
        <v>12376</v>
      </c>
      <c r="BZ262" s="297">
        <v>0</v>
      </c>
      <c r="CA262" s="297">
        <v>69540</v>
      </c>
      <c r="CB262" s="299">
        <v>219257.73748887001</v>
      </c>
      <c r="CC262" s="297">
        <v>194222</v>
      </c>
      <c r="CD262" s="297">
        <v>15088</v>
      </c>
      <c r="CE262" s="297">
        <v>9948</v>
      </c>
      <c r="CF262" s="297">
        <v>0</v>
      </c>
      <c r="CG262" s="297">
        <v>0</v>
      </c>
      <c r="CH262" s="297">
        <v>0</v>
      </c>
      <c r="CI262" s="297">
        <v>219257.73748887001</v>
      </c>
    </row>
    <row r="263" spans="1:87">
      <c r="A263" s="295">
        <v>38210</v>
      </c>
      <c r="B263" s="296" t="s">
        <v>613</v>
      </c>
      <c r="C263" s="299">
        <v>-3983884</v>
      </c>
      <c r="D263" s="297">
        <v>-2164804</v>
      </c>
      <c r="E263" s="297">
        <v>-1031453</v>
      </c>
      <c r="F263" s="297">
        <v>-1048188</v>
      </c>
      <c r="G263" s="297">
        <v>36840</v>
      </c>
      <c r="H263" s="297">
        <v>0</v>
      </c>
      <c r="I263" s="297">
        <v>-8191489</v>
      </c>
      <c r="J263" s="356">
        <v>28718104</v>
      </c>
      <c r="K263" s="357">
        <v>34159767</v>
      </c>
      <c r="L263" s="357">
        <v>24310969</v>
      </c>
      <c r="M263" s="357">
        <v>23256821</v>
      </c>
      <c r="N263" s="357">
        <v>35962998</v>
      </c>
      <c r="O263" s="356">
        <v>2832857</v>
      </c>
      <c r="P263" s="357">
        <v>1152596.03</v>
      </c>
      <c r="Q263" s="357">
        <v>1680260.97</v>
      </c>
      <c r="R263" s="398">
        <v>6.6799999999999998E-2</v>
      </c>
      <c r="S263" s="399">
        <v>9.2891969999999997E-4</v>
      </c>
      <c r="T263" s="400">
        <v>28718104</v>
      </c>
      <c r="U263" s="400">
        <v>17254431.586826347</v>
      </c>
      <c r="V263" s="401">
        <v>1.6643900354229053</v>
      </c>
      <c r="W263" s="401">
        <v>7.7152503694909322E-2</v>
      </c>
      <c r="X263" s="397">
        <v>292335</v>
      </c>
      <c r="Y263" s="297">
        <v>292335</v>
      </c>
      <c r="Z263" s="297">
        <v>0</v>
      </c>
      <c r="AA263" s="297">
        <v>0</v>
      </c>
      <c r="AB263" s="297">
        <v>0</v>
      </c>
      <c r="AC263" s="297">
        <v>0</v>
      </c>
      <c r="AD263" s="297">
        <v>0</v>
      </c>
      <c r="AE263" s="297">
        <v>292335</v>
      </c>
      <c r="AF263" s="299">
        <v>3473874</v>
      </c>
      <c r="AG263" s="299">
        <v>944937</v>
      </c>
      <c r="AH263" s="299">
        <v>944937</v>
      </c>
      <c r="AI263" s="299">
        <v>770836</v>
      </c>
      <c r="AJ263" s="299">
        <v>519569</v>
      </c>
      <c r="AK263" s="299">
        <v>293595</v>
      </c>
      <c r="AL263" s="299">
        <v>0</v>
      </c>
      <c r="AM263" s="297">
        <v>3473874</v>
      </c>
      <c r="AN263" s="397">
        <v>2348894</v>
      </c>
      <c r="AO263" s="297">
        <v>582791</v>
      </c>
      <c r="AP263" s="297">
        <v>582791</v>
      </c>
      <c r="AQ263" s="297">
        <v>582791</v>
      </c>
      <c r="AR263" s="297">
        <v>300261</v>
      </c>
      <c r="AS263" s="297">
        <v>300261</v>
      </c>
      <c r="AT263" s="297">
        <v>0</v>
      </c>
      <c r="AU263" s="297">
        <v>2348894</v>
      </c>
      <c r="AV263" s="299">
        <v>6979123</v>
      </c>
      <c r="AW263" s="297">
        <v>3478353</v>
      </c>
      <c r="AX263" s="297">
        <v>1800857</v>
      </c>
      <c r="AY263" s="297">
        <v>849957</v>
      </c>
      <c r="AZ263" s="297">
        <v>849957</v>
      </c>
      <c r="BA263" s="297">
        <v>0</v>
      </c>
      <c r="BB263" s="297">
        <v>0</v>
      </c>
      <c r="BC263" s="297">
        <v>6979123</v>
      </c>
      <c r="BD263" s="397">
        <v>40373</v>
      </c>
      <c r="BE263" s="297">
        <v>16741</v>
      </c>
      <c r="BF263" s="297">
        <v>13907</v>
      </c>
      <c r="BG263" s="297">
        <v>9725</v>
      </c>
      <c r="BH263" s="297">
        <v>0</v>
      </c>
      <c r="BI263" s="297">
        <v>0</v>
      </c>
      <c r="BJ263" s="297">
        <v>0</v>
      </c>
      <c r="BK263" s="297">
        <v>40373</v>
      </c>
      <c r="BL263" s="299">
        <v>55064</v>
      </c>
      <c r="BM263" s="297">
        <v>13766</v>
      </c>
      <c r="BN263" s="297">
        <v>13766</v>
      </c>
      <c r="BO263" s="297">
        <v>13766</v>
      </c>
      <c r="BP263" s="297">
        <v>13766</v>
      </c>
      <c r="BQ263" s="297">
        <v>0</v>
      </c>
      <c r="BR263" s="297">
        <v>0</v>
      </c>
      <c r="BS263" s="297">
        <v>55064</v>
      </c>
      <c r="BT263" s="397">
        <v>169548</v>
      </c>
      <c r="BU263" s="297">
        <v>34843</v>
      </c>
      <c r="BV263" s="297">
        <v>34843</v>
      </c>
      <c r="BW263" s="297">
        <v>34843</v>
      </c>
      <c r="BX263" s="297">
        <v>34843</v>
      </c>
      <c r="BY263" s="297">
        <v>30174</v>
      </c>
      <c r="BZ263" s="297">
        <v>0</v>
      </c>
      <c r="CA263" s="297">
        <v>169548</v>
      </c>
      <c r="CB263" s="299">
        <v>534577.58860707004</v>
      </c>
      <c r="CC263" s="297">
        <v>473538</v>
      </c>
      <c r="CD263" s="297">
        <v>36786</v>
      </c>
      <c r="CE263" s="297">
        <v>24253</v>
      </c>
      <c r="CF263" s="297">
        <v>0</v>
      </c>
      <c r="CG263" s="297">
        <v>0</v>
      </c>
      <c r="CH263" s="297">
        <v>0</v>
      </c>
      <c r="CI263" s="297">
        <v>534577.58860707004</v>
      </c>
    </row>
    <row r="264" spans="1:87">
      <c r="A264" s="295">
        <v>38300</v>
      </c>
      <c r="B264" s="296" t="s">
        <v>614</v>
      </c>
      <c r="C264" s="299">
        <v>-8796724</v>
      </c>
      <c r="D264" s="297">
        <v>-4785204</v>
      </c>
      <c r="E264" s="297">
        <v>-2241526</v>
      </c>
      <c r="F264" s="297">
        <v>-1965179</v>
      </c>
      <c r="G264" s="297">
        <v>-150653</v>
      </c>
      <c r="H264" s="297">
        <v>0</v>
      </c>
      <c r="I264" s="297">
        <v>-17939286</v>
      </c>
      <c r="J264" s="356">
        <v>58212276</v>
      </c>
      <c r="K264" s="357">
        <v>69242656</v>
      </c>
      <c r="L264" s="357">
        <v>49278909</v>
      </c>
      <c r="M264" s="357">
        <v>47142125</v>
      </c>
      <c r="N264" s="357">
        <v>72897848</v>
      </c>
      <c r="O264" s="356">
        <v>5742268</v>
      </c>
      <c r="P264" s="357">
        <v>2311466.64</v>
      </c>
      <c r="Q264" s="357">
        <v>3430801.36</v>
      </c>
      <c r="R264" s="398">
        <v>6.6799999999999998E-2</v>
      </c>
      <c r="S264" s="399">
        <v>1.8829421999999999E-3</v>
      </c>
      <c r="T264" s="400">
        <v>58212276</v>
      </c>
      <c r="U264" s="400">
        <v>34602794.011976048</v>
      </c>
      <c r="V264" s="401">
        <v>1.6822998738151809</v>
      </c>
      <c r="W264" s="401">
        <v>7.7152503694909322E-2</v>
      </c>
      <c r="X264" s="397">
        <v>268368</v>
      </c>
      <c r="Y264" s="297">
        <v>268368</v>
      </c>
      <c r="Z264" s="297">
        <v>0</v>
      </c>
      <c r="AA264" s="297">
        <v>0</v>
      </c>
      <c r="AB264" s="297">
        <v>0</v>
      </c>
      <c r="AC264" s="297">
        <v>0</v>
      </c>
      <c r="AD264" s="297">
        <v>0</v>
      </c>
      <c r="AE264" s="297">
        <v>268368</v>
      </c>
      <c r="AF264" s="299">
        <v>8052367</v>
      </c>
      <c r="AG264" s="299">
        <v>2312504</v>
      </c>
      <c r="AH264" s="299">
        <v>2312504</v>
      </c>
      <c r="AI264" s="299">
        <v>1713249</v>
      </c>
      <c r="AJ264" s="299">
        <v>893657</v>
      </c>
      <c r="AK264" s="299">
        <v>820453</v>
      </c>
      <c r="AL264" s="299">
        <v>0</v>
      </c>
      <c r="AM264" s="297">
        <v>8052367</v>
      </c>
      <c r="AN264" s="397">
        <v>4761263</v>
      </c>
      <c r="AO264" s="297">
        <v>1181330</v>
      </c>
      <c r="AP264" s="297">
        <v>1181330</v>
      </c>
      <c r="AQ264" s="297">
        <v>1181330</v>
      </c>
      <c r="AR264" s="297">
        <v>608636</v>
      </c>
      <c r="AS264" s="297">
        <v>608636</v>
      </c>
      <c r="AT264" s="297">
        <v>0</v>
      </c>
      <c r="AU264" s="297">
        <v>4761263</v>
      </c>
      <c r="AV264" s="299">
        <v>14146848</v>
      </c>
      <c r="AW264" s="297">
        <v>7050704</v>
      </c>
      <c r="AX264" s="297">
        <v>3650379</v>
      </c>
      <c r="AY264" s="297">
        <v>1722883</v>
      </c>
      <c r="AZ264" s="297">
        <v>1722883</v>
      </c>
      <c r="BA264" s="297">
        <v>0</v>
      </c>
      <c r="BB264" s="297">
        <v>0</v>
      </c>
      <c r="BC264" s="297">
        <v>14146848</v>
      </c>
      <c r="BD264" s="397">
        <v>81839</v>
      </c>
      <c r="BE264" s="297">
        <v>33935</v>
      </c>
      <c r="BF264" s="297">
        <v>28191</v>
      </c>
      <c r="BG264" s="297">
        <v>19713</v>
      </c>
      <c r="BH264" s="297">
        <v>0</v>
      </c>
      <c r="BI264" s="297">
        <v>0</v>
      </c>
      <c r="BJ264" s="297">
        <v>0</v>
      </c>
      <c r="BK264" s="297">
        <v>81839</v>
      </c>
      <c r="BL264" s="299">
        <v>111616</v>
      </c>
      <c r="BM264" s="297">
        <v>27904</v>
      </c>
      <c r="BN264" s="297">
        <v>27904</v>
      </c>
      <c r="BO264" s="297">
        <v>27904</v>
      </c>
      <c r="BP264" s="297">
        <v>27904</v>
      </c>
      <c r="BQ264" s="297">
        <v>0</v>
      </c>
      <c r="BR264" s="297">
        <v>0</v>
      </c>
      <c r="BS264" s="297">
        <v>111616</v>
      </c>
      <c r="BT264" s="397">
        <v>343677</v>
      </c>
      <c r="BU264" s="297">
        <v>70628</v>
      </c>
      <c r="BV264" s="297">
        <v>70628</v>
      </c>
      <c r="BW264" s="297">
        <v>70628</v>
      </c>
      <c r="BX264" s="297">
        <v>70628</v>
      </c>
      <c r="BY264" s="297">
        <v>61164</v>
      </c>
      <c r="BZ264" s="297">
        <v>0</v>
      </c>
      <c r="CA264" s="297">
        <v>343677</v>
      </c>
      <c r="CB264" s="299">
        <v>1083601.41437682</v>
      </c>
      <c r="CC264" s="297">
        <v>959873</v>
      </c>
      <c r="CD264" s="297">
        <v>74566</v>
      </c>
      <c r="CE264" s="297">
        <v>49162</v>
      </c>
      <c r="CF264" s="297">
        <v>0</v>
      </c>
      <c r="CG264" s="297">
        <v>0</v>
      </c>
      <c r="CH264" s="297">
        <v>0</v>
      </c>
      <c r="CI264" s="297">
        <v>1083601.41437682</v>
      </c>
    </row>
    <row r="265" spans="1:87">
      <c r="A265" s="295">
        <v>38400</v>
      </c>
      <c r="B265" s="296" t="s">
        <v>615</v>
      </c>
      <c r="C265" s="299">
        <v>-10502849</v>
      </c>
      <c r="D265" s="297">
        <v>-5260855</v>
      </c>
      <c r="E265" s="297">
        <v>-2200261</v>
      </c>
      <c r="F265" s="297">
        <v>-1802768</v>
      </c>
      <c r="G265" s="297">
        <v>-170358</v>
      </c>
      <c r="H265" s="297">
        <v>0</v>
      </c>
      <c r="I265" s="297">
        <v>-19937091</v>
      </c>
      <c r="J265" s="356">
        <v>75503862</v>
      </c>
      <c r="K265" s="357">
        <v>89810746</v>
      </c>
      <c r="L265" s="357">
        <v>63916895</v>
      </c>
      <c r="M265" s="357">
        <v>61145394</v>
      </c>
      <c r="N265" s="357">
        <v>94551690</v>
      </c>
      <c r="O265" s="356">
        <v>7447972</v>
      </c>
      <c r="P265" s="357">
        <v>3016117.16</v>
      </c>
      <c r="Q265" s="357">
        <v>4431854.84</v>
      </c>
      <c r="R265" s="398">
        <v>6.6799999999999998E-2</v>
      </c>
      <c r="S265" s="399">
        <v>2.4422582000000002E-3</v>
      </c>
      <c r="T265" s="400">
        <v>75503862</v>
      </c>
      <c r="U265" s="400">
        <v>45151454.491017967</v>
      </c>
      <c r="V265" s="401">
        <v>1.6722354318623351</v>
      </c>
      <c r="W265" s="401">
        <v>7.7152503694909322E-2</v>
      </c>
      <c r="X265" s="397">
        <v>2813851</v>
      </c>
      <c r="Y265" s="297">
        <v>935368</v>
      </c>
      <c r="Z265" s="297">
        <v>626161</v>
      </c>
      <c r="AA265" s="297">
        <v>626161</v>
      </c>
      <c r="AB265" s="297">
        <v>626161</v>
      </c>
      <c r="AC265" s="297">
        <v>0</v>
      </c>
      <c r="AD265" s="297">
        <v>0</v>
      </c>
      <c r="AE265" s="297">
        <v>2813851</v>
      </c>
      <c r="AF265" s="299">
        <v>9579091</v>
      </c>
      <c r="AG265" s="299">
        <v>2679816</v>
      </c>
      <c r="AH265" s="299">
        <v>2679816</v>
      </c>
      <c r="AI265" s="299">
        <v>2141223</v>
      </c>
      <c r="AJ265" s="299">
        <v>1039118</v>
      </c>
      <c r="AK265" s="299">
        <v>1039118</v>
      </c>
      <c r="AL265" s="299">
        <v>0</v>
      </c>
      <c r="AM265" s="297">
        <v>9579091</v>
      </c>
      <c r="AN265" s="397">
        <v>6175566</v>
      </c>
      <c r="AO265" s="297">
        <v>1532237</v>
      </c>
      <c r="AP265" s="297">
        <v>1532237</v>
      </c>
      <c r="AQ265" s="297">
        <v>1532237</v>
      </c>
      <c r="AR265" s="297">
        <v>789427</v>
      </c>
      <c r="AS265" s="297">
        <v>789427</v>
      </c>
      <c r="AT265" s="297">
        <v>0</v>
      </c>
      <c r="AU265" s="297">
        <v>6175566</v>
      </c>
      <c r="AV265" s="299">
        <v>18349079</v>
      </c>
      <c r="AW265" s="297">
        <v>9145071</v>
      </c>
      <c r="AX265" s="297">
        <v>4734701</v>
      </c>
      <c r="AY265" s="297">
        <v>2234654</v>
      </c>
      <c r="AZ265" s="297">
        <v>2234654</v>
      </c>
      <c r="BA265" s="297">
        <v>0</v>
      </c>
      <c r="BB265" s="297">
        <v>0</v>
      </c>
      <c r="BC265" s="297">
        <v>18349079</v>
      </c>
      <c r="BD265" s="397">
        <v>106148</v>
      </c>
      <c r="BE265" s="297">
        <v>44015</v>
      </c>
      <c r="BF265" s="297">
        <v>36565</v>
      </c>
      <c r="BG265" s="297">
        <v>25568</v>
      </c>
      <c r="BH265" s="297">
        <v>0</v>
      </c>
      <c r="BI265" s="297">
        <v>0</v>
      </c>
      <c r="BJ265" s="297">
        <v>0</v>
      </c>
      <c r="BK265" s="297">
        <v>106148</v>
      </c>
      <c r="BL265" s="299">
        <v>144772</v>
      </c>
      <c r="BM265" s="297">
        <v>36193</v>
      </c>
      <c r="BN265" s="297">
        <v>36193</v>
      </c>
      <c r="BO265" s="297">
        <v>36193</v>
      </c>
      <c r="BP265" s="297">
        <v>36193</v>
      </c>
      <c r="BQ265" s="297">
        <v>0</v>
      </c>
      <c r="BR265" s="297">
        <v>0</v>
      </c>
      <c r="BS265" s="297">
        <v>144772</v>
      </c>
      <c r="BT265" s="397">
        <v>445764</v>
      </c>
      <c r="BU265" s="297">
        <v>91608</v>
      </c>
      <c r="BV265" s="297">
        <v>91608</v>
      </c>
      <c r="BW265" s="297">
        <v>91608</v>
      </c>
      <c r="BX265" s="297">
        <v>91608</v>
      </c>
      <c r="BY265" s="297">
        <v>79332</v>
      </c>
      <c r="BZ265" s="297">
        <v>0</v>
      </c>
      <c r="CA265" s="297">
        <v>445764</v>
      </c>
      <c r="CB265" s="299">
        <v>1405478.3199364201</v>
      </c>
      <c r="CC265" s="297">
        <v>1244998</v>
      </c>
      <c r="CD265" s="297">
        <v>96716</v>
      </c>
      <c r="CE265" s="297">
        <v>63765</v>
      </c>
      <c r="CF265" s="297">
        <v>0</v>
      </c>
      <c r="CG265" s="297">
        <v>0</v>
      </c>
      <c r="CH265" s="297">
        <v>0</v>
      </c>
      <c r="CI265" s="297">
        <v>1405478.3199364201</v>
      </c>
    </row>
    <row r="266" spans="1:87">
      <c r="A266" s="295">
        <v>38402</v>
      </c>
      <c r="B266" s="296" t="s">
        <v>616</v>
      </c>
      <c r="C266" s="299">
        <v>-22170</v>
      </c>
      <c r="D266" s="297">
        <v>290135</v>
      </c>
      <c r="E266" s="297">
        <v>-50026</v>
      </c>
      <c r="F266" s="297">
        <v>-228245</v>
      </c>
      <c r="G266" s="297">
        <v>3832</v>
      </c>
      <c r="H266" s="297">
        <v>0</v>
      </c>
      <c r="I266" s="297">
        <v>-6474</v>
      </c>
      <c r="J266" s="356">
        <v>5780323</v>
      </c>
      <c r="K266" s="357">
        <v>6875610</v>
      </c>
      <c r="L266" s="357">
        <v>4893263</v>
      </c>
      <c r="M266" s="357">
        <v>4681086</v>
      </c>
      <c r="N266" s="357">
        <v>7238560</v>
      </c>
      <c r="O266" s="356">
        <v>570192</v>
      </c>
      <c r="P266" s="357">
        <v>201822.83</v>
      </c>
      <c r="Q266" s="357">
        <v>368369.17000000004</v>
      </c>
      <c r="R266" s="398">
        <v>6.6799999999999998E-2</v>
      </c>
      <c r="S266" s="399">
        <v>1.869711E-4</v>
      </c>
      <c r="T266" s="400">
        <v>5780323</v>
      </c>
      <c r="U266" s="400">
        <v>3021299.8502994012</v>
      </c>
      <c r="V266" s="401">
        <v>1.9131907743043737</v>
      </c>
      <c r="W266" s="401">
        <v>7.7152503694909322E-2</v>
      </c>
      <c r="X266" s="397">
        <v>1551980</v>
      </c>
      <c r="Y266" s="297">
        <v>770190</v>
      </c>
      <c r="Z266" s="297">
        <v>657513</v>
      </c>
      <c r="AA266" s="297">
        <v>124277</v>
      </c>
      <c r="AB266" s="297">
        <v>0</v>
      </c>
      <c r="AC266" s="297">
        <v>0</v>
      </c>
      <c r="AD266" s="297">
        <v>0</v>
      </c>
      <c r="AE266" s="297">
        <v>1551980</v>
      </c>
      <c r="AF266" s="299">
        <v>550061</v>
      </c>
      <c r="AG266" s="299">
        <v>121846</v>
      </c>
      <c r="AH266" s="299">
        <v>121846</v>
      </c>
      <c r="AI266" s="299">
        <v>121846</v>
      </c>
      <c r="AJ266" s="299">
        <v>121846</v>
      </c>
      <c r="AK266" s="299">
        <v>62677</v>
      </c>
      <c r="AL266" s="299">
        <v>0</v>
      </c>
      <c r="AM266" s="297">
        <v>550061</v>
      </c>
      <c r="AN266" s="397">
        <v>472781</v>
      </c>
      <c r="AO266" s="297">
        <v>117303</v>
      </c>
      <c r="AP266" s="297">
        <v>117303</v>
      </c>
      <c r="AQ266" s="297">
        <v>117303</v>
      </c>
      <c r="AR266" s="297">
        <v>60436</v>
      </c>
      <c r="AS266" s="297">
        <v>60436</v>
      </c>
      <c r="AT266" s="297">
        <v>0</v>
      </c>
      <c r="AU266" s="297">
        <v>472781</v>
      </c>
      <c r="AV266" s="299">
        <v>1404744</v>
      </c>
      <c r="AW266" s="297">
        <v>700116</v>
      </c>
      <c r="AX266" s="297">
        <v>362473</v>
      </c>
      <c r="AY266" s="297">
        <v>171078</v>
      </c>
      <c r="AZ266" s="297">
        <v>171078</v>
      </c>
      <c r="BA266" s="297">
        <v>0</v>
      </c>
      <c r="BB266" s="297">
        <v>0</v>
      </c>
      <c r="BC266" s="297">
        <v>1404744</v>
      </c>
      <c r="BD266" s="397">
        <v>8126</v>
      </c>
      <c r="BE266" s="297">
        <v>3370</v>
      </c>
      <c r="BF266" s="297">
        <v>2799</v>
      </c>
      <c r="BG266" s="297">
        <v>1957</v>
      </c>
      <c r="BH266" s="297">
        <v>0</v>
      </c>
      <c r="BI266" s="297">
        <v>0</v>
      </c>
      <c r="BJ266" s="297">
        <v>0</v>
      </c>
      <c r="BK266" s="297">
        <v>8126</v>
      </c>
      <c r="BL266" s="299">
        <v>11084</v>
      </c>
      <c r="BM266" s="297">
        <v>2771</v>
      </c>
      <c r="BN266" s="297">
        <v>2771</v>
      </c>
      <c r="BO266" s="297">
        <v>2771</v>
      </c>
      <c r="BP266" s="297">
        <v>2771</v>
      </c>
      <c r="BQ266" s="297">
        <v>0</v>
      </c>
      <c r="BR266" s="297">
        <v>0</v>
      </c>
      <c r="BS266" s="297">
        <v>11084</v>
      </c>
      <c r="BT266" s="397">
        <v>34126</v>
      </c>
      <c r="BU266" s="297">
        <v>7013</v>
      </c>
      <c r="BV266" s="297">
        <v>7013</v>
      </c>
      <c r="BW266" s="297">
        <v>7013</v>
      </c>
      <c r="BX266" s="297">
        <v>7013</v>
      </c>
      <c r="BY266" s="297">
        <v>6073</v>
      </c>
      <c r="BZ266" s="297">
        <v>0</v>
      </c>
      <c r="CA266" s="297">
        <v>34126</v>
      </c>
      <c r="CB266" s="299">
        <v>107598.70823841001</v>
      </c>
      <c r="CC266" s="297">
        <v>95313</v>
      </c>
      <c r="CD266" s="297">
        <v>7404</v>
      </c>
      <c r="CE266" s="297">
        <v>4882</v>
      </c>
      <c r="CF266" s="297">
        <v>0</v>
      </c>
      <c r="CG266" s="297">
        <v>0</v>
      </c>
      <c r="CH266" s="297">
        <v>0</v>
      </c>
      <c r="CI266" s="297">
        <v>107598.70823841001</v>
      </c>
    </row>
    <row r="267" spans="1:87">
      <c r="A267" s="295">
        <v>38405</v>
      </c>
      <c r="B267" s="296" t="s">
        <v>617</v>
      </c>
      <c r="C267" s="299">
        <v>-2753984</v>
      </c>
      <c r="D267" s="297">
        <v>-1163029</v>
      </c>
      <c r="E267" s="297">
        <v>-894991</v>
      </c>
      <c r="F267" s="297">
        <v>-590114</v>
      </c>
      <c r="G267" s="297">
        <v>51107</v>
      </c>
      <c r="H267" s="297">
        <v>0</v>
      </c>
      <c r="I267" s="297">
        <v>-5351011</v>
      </c>
      <c r="J267" s="356">
        <v>18612492</v>
      </c>
      <c r="K267" s="357">
        <v>22139289</v>
      </c>
      <c r="L267" s="357">
        <v>15756183</v>
      </c>
      <c r="M267" s="357">
        <v>15072979</v>
      </c>
      <c r="N267" s="357">
        <v>23307981</v>
      </c>
      <c r="O267" s="356">
        <v>1836003</v>
      </c>
      <c r="P267" s="357">
        <v>720393.68</v>
      </c>
      <c r="Q267" s="357">
        <v>1115609.3199999998</v>
      </c>
      <c r="R267" s="398">
        <v>6.6799999999999998E-2</v>
      </c>
      <c r="S267" s="399">
        <v>6.0204219999999997E-4</v>
      </c>
      <c r="T267" s="400">
        <v>18612492</v>
      </c>
      <c r="U267" s="400">
        <v>10784336.526946109</v>
      </c>
      <c r="V267" s="401">
        <v>1.7258819727568957</v>
      </c>
      <c r="W267" s="401">
        <v>7.7152503694909322E-2</v>
      </c>
      <c r="X267" s="397">
        <v>707322</v>
      </c>
      <c r="Y267" s="297">
        <v>353661</v>
      </c>
      <c r="Z267" s="297">
        <v>353661</v>
      </c>
      <c r="AA267" s="297">
        <v>0</v>
      </c>
      <c r="AB267" s="297">
        <v>0</v>
      </c>
      <c r="AC267" s="297">
        <v>0</v>
      </c>
      <c r="AD267" s="297">
        <v>0</v>
      </c>
      <c r="AE267" s="297">
        <v>707322</v>
      </c>
      <c r="AF267" s="299">
        <v>2811333</v>
      </c>
      <c r="AG267" s="299">
        <v>948607</v>
      </c>
      <c r="AH267" s="299">
        <v>726082</v>
      </c>
      <c r="AI267" s="299">
        <v>726082</v>
      </c>
      <c r="AJ267" s="299">
        <v>247511</v>
      </c>
      <c r="AK267" s="299">
        <v>163051</v>
      </c>
      <c r="AL267" s="299">
        <v>0</v>
      </c>
      <c r="AM267" s="297">
        <v>2811333</v>
      </c>
      <c r="AN267" s="397">
        <v>1522342</v>
      </c>
      <c r="AO267" s="297">
        <v>377712</v>
      </c>
      <c r="AP267" s="297">
        <v>377712</v>
      </c>
      <c r="AQ267" s="297">
        <v>377712</v>
      </c>
      <c r="AR267" s="297">
        <v>194602</v>
      </c>
      <c r="AS267" s="297">
        <v>194602</v>
      </c>
      <c r="AT267" s="297">
        <v>0</v>
      </c>
      <c r="AU267" s="297">
        <v>1522342</v>
      </c>
      <c r="AV267" s="299">
        <v>4523240</v>
      </c>
      <c r="AW267" s="297">
        <v>2254356</v>
      </c>
      <c r="AX267" s="297">
        <v>1167153</v>
      </c>
      <c r="AY267" s="297">
        <v>550866</v>
      </c>
      <c r="AZ267" s="297">
        <v>550866</v>
      </c>
      <c r="BA267" s="297">
        <v>0</v>
      </c>
      <c r="BB267" s="297">
        <v>0</v>
      </c>
      <c r="BC267" s="297">
        <v>4523240</v>
      </c>
      <c r="BD267" s="397">
        <v>26167</v>
      </c>
      <c r="BE267" s="297">
        <v>10850</v>
      </c>
      <c r="BF267" s="297">
        <v>9014</v>
      </c>
      <c r="BG267" s="297">
        <v>6303</v>
      </c>
      <c r="BH267" s="297">
        <v>0</v>
      </c>
      <c r="BI267" s="297">
        <v>0</v>
      </c>
      <c r="BJ267" s="297">
        <v>0</v>
      </c>
      <c r="BK267" s="297">
        <v>26167</v>
      </c>
      <c r="BL267" s="299">
        <v>35688</v>
      </c>
      <c r="BM267" s="297">
        <v>8922</v>
      </c>
      <c r="BN267" s="297">
        <v>8922</v>
      </c>
      <c r="BO267" s="297">
        <v>8922</v>
      </c>
      <c r="BP267" s="297">
        <v>8922</v>
      </c>
      <c r="BQ267" s="297">
        <v>0</v>
      </c>
      <c r="BR267" s="297">
        <v>0</v>
      </c>
      <c r="BS267" s="297">
        <v>35688</v>
      </c>
      <c r="BT267" s="397">
        <v>109885</v>
      </c>
      <c r="BU267" s="297">
        <v>22582</v>
      </c>
      <c r="BV267" s="297">
        <v>22582</v>
      </c>
      <c r="BW267" s="297">
        <v>22582</v>
      </c>
      <c r="BX267" s="297">
        <v>22582</v>
      </c>
      <c r="BY267" s="297">
        <v>19556</v>
      </c>
      <c r="BZ267" s="297">
        <v>0</v>
      </c>
      <c r="CA267" s="297">
        <v>109885</v>
      </c>
      <c r="CB267" s="299">
        <v>346465.11158681998</v>
      </c>
      <c r="CC267" s="297">
        <v>306905</v>
      </c>
      <c r="CD267" s="297">
        <v>23841</v>
      </c>
      <c r="CE267" s="297">
        <v>15719</v>
      </c>
      <c r="CF267" s="297">
        <v>0</v>
      </c>
      <c r="CG267" s="297">
        <v>0</v>
      </c>
      <c r="CH267" s="297">
        <v>0</v>
      </c>
      <c r="CI267" s="297">
        <v>346465.11158681998</v>
      </c>
    </row>
    <row r="268" spans="1:87">
      <c r="A268" s="295">
        <v>38500</v>
      </c>
      <c r="B268" s="296" t="s">
        <v>618</v>
      </c>
      <c r="C268" s="299">
        <v>-8832028</v>
      </c>
      <c r="D268" s="297">
        <v>-4485179</v>
      </c>
      <c r="E268" s="297">
        <v>-1956028</v>
      </c>
      <c r="F268" s="297">
        <v>-1701998</v>
      </c>
      <c r="G268" s="297">
        <v>135761</v>
      </c>
      <c r="H268" s="297">
        <v>0</v>
      </c>
      <c r="I268" s="297">
        <v>-16839472</v>
      </c>
      <c r="J268" s="356">
        <v>56979482</v>
      </c>
      <c r="K268" s="357">
        <v>67776266</v>
      </c>
      <c r="L268" s="357">
        <v>48235302</v>
      </c>
      <c r="M268" s="357">
        <v>46143771</v>
      </c>
      <c r="N268" s="357">
        <v>71354050</v>
      </c>
      <c r="O268" s="356">
        <v>5620660</v>
      </c>
      <c r="P268" s="357">
        <v>2325736.0499999998</v>
      </c>
      <c r="Q268" s="357">
        <v>3294923.95</v>
      </c>
      <c r="R268" s="398">
        <v>6.6799999999999998E-2</v>
      </c>
      <c r="S268" s="399">
        <v>1.8430661E-3</v>
      </c>
      <c r="T268" s="400">
        <v>56979482</v>
      </c>
      <c r="U268" s="400">
        <v>34816407.934131734</v>
      </c>
      <c r="V268" s="401">
        <v>1.636569806621005</v>
      </c>
      <c r="W268" s="401">
        <v>7.7152503694909322E-2</v>
      </c>
      <c r="X268" s="397">
        <v>0</v>
      </c>
      <c r="Y268" s="297">
        <v>0</v>
      </c>
      <c r="Z268" s="297">
        <v>0</v>
      </c>
      <c r="AA268" s="297">
        <v>0</v>
      </c>
      <c r="AB268" s="297">
        <v>0</v>
      </c>
      <c r="AC268" s="297">
        <v>0</v>
      </c>
      <c r="AD268" s="297">
        <v>0</v>
      </c>
      <c r="AE268" s="297">
        <v>0</v>
      </c>
      <c r="AF268" s="299">
        <v>6899248</v>
      </c>
      <c r="AG268" s="299">
        <v>2222443</v>
      </c>
      <c r="AH268" s="299">
        <v>2064845</v>
      </c>
      <c r="AI268" s="299">
        <v>1438938</v>
      </c>
      <c r="AJ268" s="299">
        <v>653168</v>
      </c>
      <c r="AK268" s="299">
        <v>519854</v>
      </c>
      <c r="AL268" s="299">
        <v>0</v>
      </c>
      <c r="AM268" s="297">
        <v>6899248</v>
      </c>
      <c r="AN268" s="397">
        <v>4660431</v>
      </c>
      <c r="AO268" s="297">
        <v>1156313</v>
      </c>
      <c r="AP268" s="297">
        <v>1156313</v>
      </c>
      <c r="AQ268" s="297">
        <v>1156313</v>
      </c>
      <c r="AR268" s="297">
        <v>595747</v>
      </c>
      <c r="AS268" s="297">
        <v>595747</v>
      </c>
      <c r="AT268" s="297">
        <v>0</v>
      </c>
      <c r="AU268" s="297">
        <v>4660431</v>
      </c>
      <c r="AV268" s="299">
        <v>13847253</v>
      </c>
      <c r="AW268" s="297">
        <v>6901387</v>
      </c>
      <c r="AX268" s="297">
        <v>3573073</v>
      </c>
      <c r="AY268" s="297">
        <v>1686396</v>
      </c>
      <c r="AZ268" s="297">
        <v>1686396</v>
      </c>
      <c r="BA268" s="297">
        <v>0</v>
      </c>
      <c r="BB268" s="297">
        <v>0</v>
      </c>
      <c r="BC268" s="297">
        <v>13847253</v>
      </c>
      <c r="BD268" s="397">
        <v>80105</v>
      </c>
      <c r="BE268" s="297">
        <v>33216</v>
      </c>
      <c r="BF268" s="297">
        <v>27594</v>
      </c>
      <c r="BG268" s="297">
        <v>19295</v>
      </c>
      <c r="BH268" s="297">
        <v>0</v>
      </c>
      <c r="BI268" s="297">
        <v>0</v>
      </c>
      <c r="BJ268" s="297">
        <v>0</v>
      </c>
      <c r="BK268" s="297">
        <v>80105</v>
      </c>
      <c r="BL268" s="299">
        <v>109252</v>
      </c>
      <c r="BM268" s="297">
        <v>27313</v>
      </c>
      <c r="BN268" s="297">
        <v>27313</v>
      </c>
      <c r="BO268" s="297">
        <v>27313</v>
      </c>
      <c r="BP268" s="297">
        <v>27313</v>
      </c>
      <c r="BQ268" s="297">
        <v>0</v>
      </c>
      <c r="BR268" s="297">
        <v>0</v>
      </c>
      <c r="BS268" s="297">
        <v>109252</v>
      </c>
      <c r="BT268" s="397">
        <v>336399</v>
      </c>
      <c r="BU268" s="297">
        <v>69132</v>
      </c>
      <c r="BV268" s="297">
        <v>69132</v>
      </c>
      <c r="BW268" s="297">
        <v>69132</v>
      </c>
      <c r="BX268" s="297">
        <v>69132</v>
      </c>
      <c r="BY268" s="297">
        <v>59869</v>
      </c>
      <c r="BZ268" s="297">
        <v>0</v>
      </c>
      <c r="CA268" s="297">
        <v>336399</v>
      </c>
      <c r="CB268" s="299">
        <v>1060653.3927329101</v>
      </c>
      <c r="CC268" s="297">
        <v>939546</v>
      </c>
      <c r="CD268" s="297">
        <v>72987</v>
      </c>
      <c r="CE268" s="297">
        <v>48121</v>
      </c>
      <c r="CF268" s="297">
        <v>0</v>
      </c>
      <c r="CG268" s="297">
        <v>0</v>
      </c>
      <c r="CH268" s="297">
        <v>0</v>
      </c>
      <c r="CI268" s="297">
        <v>1060653.3927329101</v>
      </c>
    </row>
    <row r="269" spans="1:87">
      <c r="A269" s="295">
        <v>38600</v>
      </c>
      <c r="B269" s="296" t="s">
        <v>619</v>
      </c>
      <c r="C269" s="299">
        <v>-10606646</v>
      </c>
      <c r="D269" s="297">
        <v>-6168922</v>
      </c>
      <c r="E269" s="297">
        <v>-2975409</v>
      </c>
      <c r="F269" s="297">
        <v>-2985599</v>
      </c>
      <c r="G269" s="297">
        <v>-87302</v>
      </c>
      <c r="H269" s="297">
        <v>0</v>
      </c>
      <c r="I269" s="297">
        <v>-22823878</v>
      </c>
      <c r="J269" s="356">
        <v>71052749</v>
      </c>
      <c r="K269" s="357">
        <v>84516212</v>
      </c>
      <c r="L269" s="357">
        <v>60148858</v>
      </c>
      <c r="M269" s="357">
        <v>57540743</v>
      </c>
      <c r="N269" s="357">
        <v>88977667</v>
      </c>
      <c r="O269" s="356">
        <v>7008898</v>
      </c>
      <c r="P269" s="357">
        <v>2930581.95</v>
      </c>
      <c r="Q269" s="357">
        <v>4078316.05</v>
      </c>
      <c r="R269" s="398">
        <v>6.6799999999999998E-2</v>
      </c>
      <c r="S269" s="399">
        <v>2.2982819E-3</v>
      </c>
      <c r="T269" s="400">
        <v>71052749</v>
      </c>
      <c r="U269" s="400">
        <v>43870987.275449105</v>
      </c>
      <c r="V269" s="401">
        <v>1.6195839987344491</v>
      </c>
      <c r="W269" s="401">
        <v>7.7152503694909322E-2</v>
      </c>
      <c r="X269" s="397">
        <v>786222</v>
      </c>
      <c r="Y269" s="297">
        <v>786222</v>
      </c>
      <c r="Z269" s="297">
        <v>0</v>
      </c>
      <c r="AA269" s="297">
        <v>0</v>
      </c>
      <c r="AB269" s="297">
        <v>0</v>
      </c>
      <c r="AC269" s="297">
        <v>0</v>
      </c>
      <c r="AD269" s="297">
        <v>0</v>
      </c>
      <c r="AE269" s="297">
        <v>786222</v>
      </c>
      <c r="AF269" s="299">
        <v>11214757</v>
      </c>
      <c r="AG269" s="299">
        <v>3150793</v>
      </c>
      <c r="AH269" s="299">
        <v>3150793</v>
      </c>
      <c r="AI269" s="299">
        <v>2330604</v>
      </c>
      <c r="AJ269" s="299">
        <v>1677720</v>
      </c>
      <c r="AK269" s="299">
        <v>904847</v>
      </c>
      <c r="AL269" s="299">
        <v>0</v>
      </c>
      <c r="AM269" s="297">
        <v>11214757</v>
      </c>
      <c r="AN269" s="397">
        <v>5811503</v>
      </c>
      <c r="AO269" s="297">
        <v>1441908</v>
      </c>
      <c r="AP269" s="297">
        <v>1441908</v>
      </c>
      <c r="AQ269" s="297">
        <v>1441908</v>
      </c>
      <c r="AR269" s="297">
        <v>742889</v>
      </c>
      <c r="AS269" s="297">
        <v>742889</v>
      </c>
      <c r="AT269" s="297">
        <v>0</v>
      </c>
      <c r="AU269" s="297">
        <v>5811503</v>
      </c>
      <c r="AV269" s="299">
        <v>17267362</v>
      </c>
      <c r="AW269" s="297">
        <v>8605949</v>
      </c>
      <c r="AX269" s="297">
        <v>4455580</v>
      </c>
      <c r="AY269" s="297">
        <v>2102916</v>
      </c>
      <c r="AZ269" s="297">
        <v>2102916</v>
      </c>
      <c r="BA269" s="297">
        <v>0</v>
      </c>
      <c r="BB269" s="297">
        <v>0</v>
      </c>
      <c r="BC269" s="297">
        <v>17267362</v>
      </c>
      <c r="BD269" s="397">
        <v>99890</v>
      </c>
      <c r="BE269" s="297">
        <v>41420</v>
      </c>
      <c r="BF269" s="297">
        <v>34409</v>
      </c>
      <c r="BG269" s="297">
        <v>24061</v>
      </c>
      <c r="BH269" s="297">
        <v>0</v>
      </c>
      <c r="BI269" s="297">
        <v>0</v>
      </c>
      <c r="BJ269" s="297">
        <v>0</v>
      </c>
      <c r="BK269" s="297">
        <v>99890</v>
      </c>
      <c r="BL269" s="299">
        <v>136236</v>
      </c>
      <c r="BM269" s="297">
        <v>34059</v>
      </c>
      <c r="BN269" s="297">
        <v>34059</v>
      </c>
      <c r="BO269" s="297">
        <v>34059</v>
      </c>
      <c r="BP269" s="297">
        <v>34059</v>
      </c>
      <c r="BQ269" s="297">
        <v>0</v>
      </c>
      <c r="BR269" s="297">
        <v>0</v>
      </c>
      <c r="BS269" s="297">
        <v>136236</v>
      </c>
      <c r="BT269" s="397">
        <v>419485</v>
      </c>
      <c r="BU269" s="297">
        <v>86207</v>
      </c>
      <c r="BV269" s="297">
        <v>86207</v>
      </c>
      <c r="BW269" s="297">
        <v>86207</v>
      </c>
      <c r="BX269" s="297">
        <v>86207</v>
      </c>
      <c r="BY269" s="297">
        <v>74656</v>
      </c>
      <c r="BZ269" s="297">
        <v>0</v>
      </c>
      <c r="CA269" s="297">
        <v>419485</v>
      </c>
      <c r="CB269" s="299">
        <v>1322622.3924858901</v>
      </c>
      <c r="CC269" s="297">
        <v>1171602</v>
      </c>
      <c r="CD269" s="297">
        <v>91014</v>
      </c>
      <c r="CE269" s="297">
        <v>60006</v>
      </c>
      <c r="CF269" s="297">
        <v>0</v>
      </c>
      <c r="CG269" s="297">
        <v>0</v>
      </c>
      <c r="CH269" s="297">
        <v>0</v>
      </c>
      <c r="CI269" s="297">
        <v>1322622.3924858901</v>
      </c>
    </row>
    <row r="270" spans="1:87">
      <c r="A270" s="295">
        <v>38601</v>
      </c>
      <c r="B270" s="296" t="s">
        <v>620</v>
      </c>
      <c r="C270" s="299">
        <v>-148600</v>
      </c>
      <c r="D270" s="297">
        <v>-33931</v>
      </c>
      <c r="E270" s="297">
        <v>-18650</v>
      </c>
      <c r="F270" s="297">
        <v>-36693</v>
      </c>
      <c r="G270" s="297">
        <v>-13165</v>
      </c>
      <c r="H270" s="297">
        <v>0</v>
      </c>
      <c r="I270" s="297">
        <v>-251039</v>
      </c>
      <c r="J270" s="356">
        <v>1046409</v>
      </c>
      <c r="K270" s="357">
        <v>1244689</v>
      </c>
      <c r="L270" s="357">
        <v>885825</v>
      </c>
      <c r="M270" s="357">
        <v>847415</v>
      </c>
      <c r="N270" s="357">
        <v>1310394</v>
      </c>
      <c r="O270" s="356">
        <v>103222</v>
      </c>
      <c r="P270" s="357">
        <v>36347.68</v>
      </c>
      <c r="Q270" s="357">
        <v>66874.320000000007</v>
      </c>
      <c r="R270" s="398">
        <v>6.6799999999999998E-2</v>
      </c>
      <c r="S270" s="399">
        <v>3.3847299999999997E-5</v>
      </c>
      <c r="T270" s="400">
        <v>1046409</v>
      </c>
      <c r="U270" s="400">
        <v>544126.9461077844</v>
      </c>
      <c r="V270" s="401">
        <v>1.9230971880461147</v>
      </c>
      <c r="W270" s="401">
        <v>7.7152503694909322E-2</v>
      </c>
      <c r="X270" s="397">
        <v>95270</v>
      </c>
      <c r="Y270" s="297">
        <v>35723</v>
      </c>
      <c r="Z270" s="297">
        <v>35723</v>
      </c>
      <c r="AA270" s="297">
        <v>16051</v>
      </c>
      <c r="AB270" s="297">
        <v>7773</v>
      </c>
      <c r="AC270" s="297">
        <v>0</v>
      </c>
      <c r="AD270" s="297">
        <v>0</v>
      </c>
      <c r="AE270" s="297">
        <v>95270</v>
      </c>
      <c r="AF270" s="299">
        <v>163760</v>
      </c>
      <c r="AG270" s="299">
        <v>62940</v>
      </c>
      <c r="AH270" s="299">
        <v>25205</v>
      </c>
      <c r="AI270" s="299">
        <v>25205</v>
      </c>
      <c r="AJ270" s="299">
        <v>25205</v>
      </c>
      <c r="AK270" s="299">
        <v>25205</v>
      </c>
      <c r="AL270" s="299">
        <v>0</v>
      </c>
      <c r="AM270" s="297">
        <v>163760</v>
      </c>
      <c r="AN270" s="397">
        <v>85587</v>
      </c>
      <c r="AO270" s="297">
        <v>21235</v>
      </c>
      <c r="AP270" s="297">
        <v>21235</v>
      </c>
      <c r="AQ270" s="297">
        <v>21235</v>
      </c>
      <c r="AR270" s="297">
        <v>10941</v>
      </c>
      <c r="AS270" s="297">
        <v>10941</v>
      </c>
      <c r="AT270" s="297">
        <v>0</v>
      </c>
      <c r="AU270" s="297">
        <v>85587</v>
      </c>
      <c r="AV270" s="299">
        <v>254300</v>
      </c>
      <c r="AW270" s="297">
        <v>126742</v>
      </c>
      <c r="AX270" s="297">
        <v>65618</v>
      </c>
      <c r="AY270" s="297">
        <v>30970</v>
      </c>
      <c r="AZ270" s="297">
        <v>30970</v>
      </c>
      <c r="BA270" s="297">
        <v>0</v>
      </c>
      <c r="BB270" s="297">
        <v>0</v>
      </c>
      <c r="BC270" s="297">
        <v>254300</v>
      </c>
      <c r="BD270" s="397">
        <v>1471</v>
      </c>
      <c r="BE270" s="297">
        <v>610</v>
      </c>
      <c r="BF270" s="297">
        <v>507</v>
      </c>
      <c r="BG270" s="297">
        <v>354</v>
      </c>
      <c r="BH270" s="297">
        <v>0</v>
      </c>
      <c r="BI270" s="297">
        <v>0</v>
      </c>
      <c r="BJ270" s="297">
        <v>0</v>
      </c>
      <c r="BK270" s="297">
        <v>1471</v>
      </c>
      <c r="BL270" s="299">
        <v>2008</v>
      </c>
      <c r="BM270" s="297">
        <v>502</v>
      </c>
      <c r="BN270" s="297">
        <v>502</v>
      </c>
      <c r="BO270" s="297">
        <v>502</v>
      </c>
      <c r="BP270" s="297">
        <v>502</v>
      </c>
      <c r="BQ270" s="297">
        <v>0</v>
      </c>
      <c r="BR270" s="297">
        <v>0</v>
      </c>
      <c r="BS270" s="297">
        <v>2008</v>
      </c>
      <c r="BT270" s="397">
        <v>6178</v>
      </c>
      <c r="BU270" s="297">
        <v>1270</v>
      </c>
      <c r="BV270" s="297">
        <v>1270</v>
      </c>
      <c r="BW270" s="297">
        <v>1270</v>
      </c>
      <c r="BX270" s="297">
        <v>1270</v>
      </c>
      <c r="BY270" s="297">
        <v>1099</v>
      </c>
      <c r="BZ270" s="297">
        <v>0</v>
      </c>
      <c r="CA270" s="297">
        <v>6178</v>
      </c>
      <c r="CB270" s="299">
        <v>19478.549130629999</v>
      </c>
      <c r="CC270" s="297">
        <v>17254</v>
      </c>
      <c r="CD270" s="297">
        <v>1340</v>
      </c>
      <c r="CE270" s="297">
        <v>884</v>
      </c>
      <c r="CF270" s="297">
        <v>0</v>
      </c>
      <c r="CG270" s="297">
        <v>0</v>
      </c>
      <c r="CH270" s="297">
        <v>0</v>
      </c>
      <c r="CI270" s="297">
        <v>19478.549130629999</v>
      </c>
    </row>
    <row r="271" spans="1:87">
      <c r="A271" s="295">
        <v>38602</v>
      </c>
      <c r="B271" s="296" t="s">
        <v>621</v>
      </c>
      <c r="C271" s="299">
        <v>-412305</v>
      </c>
      <c r="D271" s="297">
        <v>-151455</v>
      </c>
      <c r="E271" s="297">
        <v>-90541</v>
      </c>
      <c r="F271" s="297">
        <v>-129541</v>
      </c>
      <c r="G271" s="297">
        <v>16800</v>
      </c>
      <c r="H271" s="297">
        <v>0</v>
      </c>
      <c r="I271" s="297">
        <v>-767042</v>
      </c>
      <c r="J271" s="356">
        <v>6784733</v>
      </c>
      <c r="K271" s="357">
        <v>8070341</v>
      </c>
      <c r="L271" s="357">
        <v>5743535</v>
      </c>
      <c r="M271" s="357">
        <v>5494489</v>
      </c>
      <c r="N271" s="357">
        <v>8496360</v>
      </c>
      <c r="O271" s="356">
        <v>669270</v>
      </c>
      <c r="P271" s="357">
        <v>249541.36</v>
      </c>
      <c r="Q271" s="357">
        <v>419728.64000000001</v>
      </c>
      <c r="R271" s="398">
        <v>6.6799999999999998E-2</v>
      </c>
      <c r="S271" s="399">
        <v>2.1945990000000001E-4</v>
      </c>
      <c r="T271" s="400">
        <v>6784733</v>
      </c>
      <c r="U271" s="400">
        <v>3735649.1017964073</v>
      </c>
      <c r="V271" s="401">
        <v>1.8162126086032391</v>
      </c>
      <c r="W271" s="401">
        <v>7.7152503694909322E-2</v>
      </c>
      <c r="X271" s="397">
        <v>795852</v>
      </c>
      <c r="Y271" s="297">
        <v>460302</v>
      </c>
      <c r="Z271" s="297">
        <v>222324</v>
      </c>
      <c r="AA271" s="297">
        <v>56613</v>
      </c>
      <c r="AB271" s="297">
        <v>56613</v>
      </c>
      <c r="AC271" s="297">
        <v>0</v>
      </c>
      <c r="AD271" s="297">
        <v>0</v>
      </c>
      <c r="AE271" s="297">
        <v>795852</v>
      </c>
      <c r="AF271" s="299">
        <v>379278</v>
      </c>
      <c r="AG271" s="299">
        <v>85582</v>
      </c>
      <c r="AH271" s="299">
        <v>85582</v>
      </c>
      <c r="AI271" s="299">
        <v>85582</v>
      </c>
      <c r="AJ271" s="299">
        <v>61266</v>
      </c>
      <c r="AK271" s="299">
        <v>61266</v>
      </c>
      <c r="AL271" s="299">
        <v>0</v>
      </c>
      <c r="AM271" s="297">
        <v>379278</v>
      </c>
      <c r="AN271" s="397">
        <v>554933</v>
      </c>
      <c r="AO271" s="297">
        <v>137686</v>
      </c>
      <c r="AP271" s="297">
        <v>137686</v>
      </c>
      <c r="AQ271" s="297">
        <v>137686</v>
      </c>
      <c r="AR271" s="297">
        <v>70937</v>
      </c>
      <c r="AS271" s="297">
        <v>70937</v>
      </c>
      <c r="AT271" s="297">
        <v>0</v>
      </c>
      <c r="AU271" s="297">
        <v>554933</v>
      </c>
      <c r="AV271" s="299">
        <v>1648838</v>
      </c>
      <c r="AW271" s="297">
        <v>821771</v>
      </c>
      <c r="AX271" s="297">
        <v>425457</v>
      </c>
      <c r="AY271" s="297">
        <v>200805</v>
      </c>
      <c r="AZ271" s="297">
        <v>200805</v>
      </c>
      <c r="BA271" s="297">
        <v>0</v>
      </c>
      <c r="BB271" s="297">
        <v>0</v>
      </c>
      <c r="BC271" s="297">
        <v>1648838</v>
      </c>
      <c r="BD271" s="397">
        <v>9539</v>
      </c>
      <c r="BE271" s="297">
        <v>3955</v>
      </c>
      <c r="BF271" s="297">
        <v>3286</v>
      </c>
      <c r="BG271" s="297">
        <v>2298</v>
      </c>
      <c r="BH271" s="297">
        <v>0</v>
      </c>
      <c r="BI271" s="297">
        <v>0</v>
      </c>
      <c r="BJ271" s="297">
        <v>0</v>
      </c>
      <c r="BK271" s="297">
        <v>9539</v>
      </c>
      <c r="BL271" s="299">
        <v>13008</v>
      </c>
      <c r="BM271" s="297">
        <v>3252</v>
      </c>
      <c r="BN271" s="297">
        <v>3252</v>
      </c>
      <c r="BO271" s="297">
        <v>3252</v>
      </c>
      <c r="BP271" s="297">
        <v>3252</v>
      </c>
      <c r="BQ271" s="297">
        <v>0</v>
      </c>
      <c r="BR271" s="297">
        <v>0</v>
      </c>
      <c r="BS271" s="297">
        <v>13008</v>
      </c>
      <c r="BT271" s="397">
        <v>40056</v>
      </c>
      <c r="BU271" s="297">
        <v>8232</v>
      </c>
      <c r="BV271" s="297">
        <v>8232</v>
      </c>
      <c r="BW271" s="297">
        <v>8232</v>
      </c>
      <c r="BX271" s="297">
        <v>8232</v>
      </c>
      <c r="BY271" s="297">
        <v>7129</v>
      </c>
      <c r="BZ271" s="297">
        <v>0</v>
      </c>
      <c r="CA271" s="297">
        <v>40056</v>
      </c>
      <c r="CB271" s="299">
        <v>126295.46357769001</v>
      </c>
      <c r="CC271" s="297">
        <v>111875</v>
      </c>
      <c r="CD271" s="297">
        <v>8691</v>
      </c>
      <c r="CE271" s="297">
        <v>5730</v>
      </c>
      <c r="CF271" s="297">
        <v>0</v>
      </c>
      <c r="CG271" s="297">
        <v>0</v>
      </c>
      <c r="CH271" s="297">
        <v>0</v>
      </c>
      <c r="CI271" s="297">
        <v>126295.46357769001</v>
      </c>
    </row>
    <row r="272" spans="1:87">
      <c r="A272" s="295">
        <v>38605</v>
      </c>
      <c r="B272" s="296" t="s">
        <v>622</v>
      </c>
      <c r="C272" s="299">
        <v>-3041203</v>
      </c>
      <c r="D272" s="297">
        <v>-1307382</v>
      </c>
      <c r="E272" s="297">
        <v>-560836</v>
      </c>
      <c r="F272" s="297">
        <v>-465107</v>
      </c>
      <c r="G272" s="297">
        <v>468962</v>
      </c>
      <c r="H272" s="297">
        <v>0</v>
      </c>
      <c r="I272" s="297">
        <v>-4905566</v>
      </c>
      <c r="J272" s="356">
        <v>19740126</v>
      </c>
      <c r="K272" s="357">
        <v>23480593</v>
      </c>
      <c r="L272" s="357">
        <v>16710768</v>
      </c>
      <c r="M272" s="357">
        <v>15986173</v>
      </c>
      <c r="N272" s="357">
        <v>24720090</v>
      </c>
      <c r="O272" s="356">
        <v>1947237</v>
      </c>
      <c r="P272" s="357">
        <v>809651.96</v>
      </c>
      <c r="Q272" s="357">
        <v>1137585.04</v>
      </c>
      <c r="R272" s="398">
        <v>6.6799999999999998E-2</v>
      </c>
      <c r="S272" s="399">
        <v>6.3851680000000005E-4</v>
      </c>
      <c r="T272" s="400">
        <v>19740126</v>
      </c>
      <c r="U272" s="400">
        <v>12120538.323353292</v>
      </c>
      <c r="V272" s="401">
        <v>1.6286509289744695</v>
      </c>
      <c r="W272" s="401">
        <v>7.7152503694909322E-2</v>
      </c>
      <c r="X272" s="397">
        <v>1209145</v>
      </c>
      <c r="Y272" s="297">
        <v>241829</v>
      </c>
      <c r="Z272" s="297">
        <v>241829</v>
      </c>
      <c r="AA272" s="297">
        <v>241829</v>
      </c>
      <c r="AB272" s="297">
        <v>241829</v>
      </c>
      <c r="AC272" s="297">
        <v>241829</v>
      </c>
      <c r="AD272" s="297">
        <v>0</v>
      </c>
      <c r="AE272" s="297">
        <v>1209145</v>
      </c>
      <c r="AF272" s="299">
        <v>2670993</v>
      </c>
      <c r="AG272" s="299">
        <v>993190</v>
      </c>
      <c r="AH272" s="299">
        <v>710704</v>
      </c>
      <c r="AI272" s="299">
        <v>623523</v>
      </c>
      <c r="AJ272" s="299">
        <v>343576</v>
      </c>
      <c r="AK272" s="299">
        <v>0</v>
      </c>
      <c r="AL272" s="299">
        <v>0</v>
      </c>
      <c r="AM272" s="297">
        <v>2670993</v>
      </c>
      <c r="AN272" s="397">
        <v>1614572</v>
      </c>
      <c r="AO272" s="297">
        <v>400596</v>
      </c>
      <c r="AP272" s="297">
        <v>400596</v>
      </c>
      <c r="AQ272" s="297">
        <v>400596</v>
      </c>
      <c r="AR272" s="297">
        <v>206392</v>
      </c>
      <c r="AS272" s="297">
        <v>206392</v>
      </c>
      <c r="AT272" s="297">
        <v>0</v>
      </c>
      <c r="AU272" s="297">
        <v>1614572</v>
      </c>
      <c r="AV272" s="299">
        <v>4797280</v>
      </c>
      <c r="AW272" s="297">
        <v>2390935</v>
      </c>
      <c r="AX272" s="297">
        <v>1237865</v>
      </c>
      <c r="AY272" s="297">
        <v>584240</v>
      </c>
      <c r="AZ272" s="297">
        <v>584240</v>
      </c>
      <c r="BA272" s="297">
        <v>0</v>
      </c>
      <c r="BB272" s="297">
        <v>0</v>
      </c>
      <c r="BC272" s="297">
        <v>4797280</v>
      </c>
      <c r="BD272" s="397">
        <v>27753</v>
      </c>
      <c r="BE272" s="297">
        <v>11508</v>
      </c>
      <c r="BF272" s="297">
        <v>9560</v>
      </c>
      <c r="BG272" s="297">
        <v>6685</v>
      </c>
      <c r="BH272" s="297">
        <v>0</v>
      </c>
      <c r="BI272" s="297">
        <v>0</v>
      </c>
      <c r="BJ272" s="297">
        <v>0</v>
      </c>
      <c r="BK272" s="297">
        <v>27753</v>
      </c>
      <c r="BL272" s="299">
        <v>37848</v>
      </c>
      <c r="BM272" s="297">
        <v>9462</v>
      </c>
      <c r="BN272" s="297">
        <v>9462</v>
      </c>
      <c r="BO272" s="297">
        <v>9462</v>
      </c>
      <c r="BP272" s="297">
        <v>9462</v>
      </c>
      <c r="BQ272" s="297">
        <v>0</v>
      </c>
      <c r="BR272" s="297">
        <v>0</v>
      </c>
      <c r="BS272" s="297">
        <v>37848</v>
      </c>
      <c r="BT272" s="397">
        <v>116543</v>
      </c>
      <c r="BU272" s="297">
        <v>23950</v>
      </c>
      <c r="BV272" s="297">
        <v>23950</v>
      </c>
      <c r="BW272" s="297">
        <v>23950</v>
      </c>
      <c r="BX272" s="297">
        <v>23950</v>
      </c>
      <c r="BY272" s="297">
        <v>20741</v>
      </c>
      <c r="BZ272" s="297">
        <v>0</v>
      </c>
      <c r="CA272" s="297">
        <v>116543</v>
      </c>
      <c r="CB272" s="299">
        <v>367455.62746608001</v>
      </c>
      <c r="CC272" s="297">
        <v>325499</v>
      </c>
      <c r="CD272" s="297">
        <v>25286</v>
      </c>
      <c r="CE272" s="297">
        <v>16671</v>
      </c>
      <c r="CF272" s="297">
        <v>0</v>
      </c>
      <c r="CG272" s="297">
        <v>0</v>
      </c>
      <c r="CH272" s="297">
        <v>0</v>
      </c>
      <c r="CI272" s="297">
        <v>367455.62746608001</v>
      </c>
    </row>
    <row r="273" spans="1:87">
      <c r="A273" s="295">
        <v>38610</v>
      </c>
      <c r="B273" s="296" t="s">
        <v>623</v>
      </c>
      <c r="C273" s="299">
        <v>-1937721</v>
      </c>
      <c r="D273" s="297">
        <v>-618417</v>
      </c>
      <c r="E273" s="297">
        <v>2321</v>
      </c>
      <c r="F273" s="297">
        <v>-234257</v>
      </c>
      <c r="G273" s="297">
        <v>139368</v>
      </c>
      <c r="H273" s="297">
        <v>0</v>
      </c>
      <c r="I273" s="297">
        <v>-2648706</v>
      </c>
      <c r="J273" s="356">
        <v>17517159</v>
      </c>
      <c r="K273" s="357">
        <v>20836406</v>
      </c>
      <c r="L273" s="357">
        <v>14828942</v>
      </c>
      <c r="M273" s="357">
        <v>14185944</v>
      </c>
      <c r="N273" s="357">
        <v>21936321</v>
      </c>
      <c r="O273" s="356">
        <v>1727955</v>
      </c>
      <c r="P273" s="357">
        <v>673829.4</v>
      </c>
      <c r="Q273" s="357">
        <v>1054125.6000000001</v>
      </c>
      <c r="R273" s="398">
        <v>6.6799999999999998E-2</v>
      </c>
      <c r="S273" s="399">
        <v>5.666124E-4</v>
      </c>
      <c r="T273" s="400">
        <v>17517159</v>
      </c>
      <c r="U273" s="400">
        <v>10087266.467065869</v>
      </c>
      <c r="V273" s="401">
        <v>1.7365615409479016</v>
      </c>
      <c r="W273" s="401">
        <v>7.7152503694909322E-2</v>
      </c>
      <c r="X273" s="397">
        <v>820799</v>
      </c>
      <c r="Y273" s="297">
        <v>223476</v>
      </c>
      <c r="Z273" s="297">
        <v>223476</v>
      </c>
      <c r="AA273" s="297">
        <v>223476</v>
      </c>
      <c r="AB273" s="297">
        <v>150371</v>
      </c>
      <c r="AC273" s="297">
        <v>0</v>
      </c>
      <c r="AD273" s="297">
        <v>0</v>
      </c>
      <c r="AE273" s="297">
        <v>820799</v>
      </c>
      <c r="AF273" s="299">
        <v>413589</v>
      </c>
      <c r="AG273" s="299">
        <v>129217</v>
      </c>
      <c r="AH273" s="299">
        <v>97811</v>
      </c>
      <c r="AI273" s="299">
        <v>62187</v>
      </c>
      <c r="AJ273" s="299">
        <v>62187</v>
      </c>
      <c r="AK273" s="299">
        <v>62187</v>
      </c>
      <c r="AL273" s="299">
        <v>0</v>
      </c>
      <c r="AM273" s="297">
        <v>413589</v>
      </c>
      <c r="AN273" s="397">
        <v>1432753</v>
      </c>
      <c r="AO273" s="297">
        <v>355484</v>
      </c>
      <c r="AP273" s="297">
        <v>355484</v>
      </c>
      <c r="AQ273" s="297">
        <v>355484</v>
      </c>
      <c r="AR273" s="297">
        <v>183150</v>
      </c>
      <c r="AS273" s="297">
        <v>183150</v>
      </c>
      <c r="AT273" s="297">
        <v>0</v>
      </c>
      <c r="AU273" s="297">
        <v>1432753</v>
      </c>
      <c r="AV273" s="299">
        <v>4257050</v>
      </c>
      <c r="AW273" s="297">
        <v>2121688</v>
      </c>
      <c r="AX273" s="297">
        <v>1098467</v>
      </c>
      <c r="AY273" s="297">
        <v>518447</v>
      </c>
      <c r="AZ273" s="297">
        <v>518447</v>
      </c>
      <c r="BA273" s="297">
        <v>0</v>
      </c>
      <c r="BB273" s="297">
        <v>0</v>
      </c>
      <c r="BC273" s="297">
        <v>4257050</v>
      </c>
      <c r="BD273" s="397">
        <v>24627</v>
      </c>
      <c r="BE273" s="297">
        <v>10212</v>
      </c>
      <c r="BF273" s="297">
        <v>8483</v>
      </c>
      <c r="BG273" s="297">
        <v>5932</v>
      </c>
      <c r="BH273" s="297">
        <v>0</v>
      </c>
      <c r="BI273" s="297">
        <v>0</v>
      </c>
      <c r="BJ273" s="297">
        <v>0</v>
      </c>
      <c r="BK273" s="297">
        <v>24627</v>
      </c>
      <c r="BL273" s="299">
        <v>33588</v>
      </c>
      <c r="BM273" s="297">
        <v>8397</v>
      </c>
      <c r="BN273" s="297">
        <v>8397</v>
      </c>
      <c r="BO273" s="297">
        <v>8397</v>
      </c>
      <c r="BP273" s="297">
        <v>8397</v>
      </c>
      <c r="BQ273" s="297">
        <v>0</v>
      </c>
      <c r="BR273" s="297">
        <v>0</v>
      </c>
      <c r="BS273" s="297">
        <v>33588</v>
      </c>
      <c r="BT273" s="397">
        <v>103419</v>
      </c>
      <c r="BU273" s="297">
        <v>21253</v>
      </c>
      <c r="BV273" s="297">
        <v>21253</v>
      </c>
      <c r="BW273" s="297">
        <v>21253</v>
      </c>
      <c r="BX273" s="297">
        <v>21253</v>
      </c>
      <c r="BY273" s="297">
        <v>18405</v>
      </c>
      <c r="BZ273" s="297">
        <v>0</v>
      </c>
      <c r="CA273" s="297">
        <v>103419</v>
      </c>
      <c r="CB273" s="299">
        <v>326075.86045044003</v>
      </c>
      <c r="CC273" s="297">
        <v>288844</v>
      </c>
      <c r="CD273" s="297">
        <v>22438</v>
      </c>
      <c r="CE273" s="297">
        <v>14794</v>
      </c>
      <c r="CF273" s="297">
        <v>0</v>
      </c>
      <c r="CG273" s="297">
        <v>0</v>
      </c>
      <c r="CH273" s="297">
        <v>0</v>
      </c>
      <c r="CI273" s="297">
        <v>326075.86045044003</v>
      </c>
    </row>
    <row r="274" spans="1:87">
      <c r="A274" s="295">
        <v>38620</v>
      </c>
      <c r="B274" s="296" t="s">
        <v>624</v>
      </c>
      <c r="C274" s="299">
        <v>-1848657</v>
      </c>
      <c r="D274" s="297">
        <v>-851110</v>
      </c>
      <c r="E274" s="297">
        <v>-291691</v>
      </c>
      <c r="F274" s="297">
        <v>-185491</v>
      </c>
      <c r="G274" s="297">
        <v>155221</v>
      </c>
      <c r="H274" s="297">
        <v>0</v>
      </c>
      <c r="I274" s="297">
        <v>-3021728</v>
      </c>
      <c r="J274" s="356">
        <v>12364138</v>
      </c>
      <c r="K274" s="357">
        <v>14706963</v>
      </c>
      <c r="L274" s="357">
        <v>10466714</v>
      </c>
      <c r="M274" s="357">
        <v>10012867</v>
      </c>
      <c r="N274" s="357">
        <v>15483316</v>
      </c>
      <c r="O274" s="356">
        <v>1219643</v>
      </c>
      <c r="P274" s="357">
        <v>526035.49</v>
      </c>
      <c r="Q274" s="357">
        <v>693607.51</v>
      </c>
      <c r="R274" s="398">
        <v>6.6799999999999998E-2</v>
      </c>
      <c r="S274" s="399">
        <v>3.9993210000000001E-4</v>
      </c>
      <c r="T274" s="400">
        <v>12364138</v>
      </c>
      <c r="U274" s="400">
        <v>7874782.7844311381</v>
      </c>
      <c r="V274" s="401">
        <v>1.5700925775939565</v>
      </c>
      <c r="W274" s="401">
        <v>7.7152503694909322E-2</v>
      </c>
      <c r="X274" s="397">
        <v>181349</v>
      </c>
      <c r="Y274" s="297">
        <v>42098</v>
      </c>
      <c r="Z274" s="297">
        <v>42098</v>
      </c>
      <c r="AA274" s="297">
        <v>42098</v>
      </c>
      <c r="AB274" s="297">
        <v>42098</v>
      </c>
      <c r="AC274" s="297">
        <v>12957</v>
      </c>
      <c r="AD274" s="297">
        <v>0</v>
      </c>
      <c r="AE274" s="297">
        <v>181349</v>
      </c>
      <c r="AF274" s="299">
        <v>1046120</v>
      </c>
      <c r="AG274" s="299">
        <v>456523</v>
      </c>
      <c r="AH274" s="299">
        <v>368013</v>
      </c>
      <c r="AI274" s="299">
        <v>221584</v>
      </c>
      <c r="AJ274" s="299">
        <v>0</v>
      </c>
      <c r="AK274" s="299">
        <v>0</v>
      </c>
      <c r="AL274" s="299">
        <v>0</v>
      </c>
      <c r="AM274" s="297">
        <v>1046120</v>
      </c>
      <c r="AN274" s="397">
        <v>1011280</v>
      </c>
      <c r="AO274" s="297">
        <v>250912</v>
      </c>
      <c r="AP274" s="297">
        <v>250912</v>
      </c>
      <c r="AQ274" s="297">
        <v>250912</v>
      </c>
      <c r="AR274" s="297">
        <v>129273</v>
      </c>
      <c r="AS274" s="297">
        <v>129273</v>
      </c>
      <c r="AT274" s="297">
        <v>0</v>
      </c>
      <c r="AU274" s="297">
        <v>1011280</v>
      </c>
      <c r="AV274" s="299">
        <v>3004754</v>
      </c>
      <c r="AW274" s="297">
        <v>1497551</v>
      </c>
      <c r="AX274" s="297">
        <v>775331</v>
      </c>
      <c r="AY274" s="297">
        <v>365936</v>
      </c>
      <c r="AZ274" s="297">
        <v>365936</v>
      </c>
      <c r="BA274" s="297">
        <v>0</v>
      </c>
      <c r="BB274" s="297">
        <v>0</v>
      </c>
      <c r="BC274" s="297">
        <v>3004754</v>
      </c>
      <c r="BD274" s="397">
        <v>17383</v>
      </c>
      <c r="BE274" s="297">
        <v>7208</v>
      </c>
      <c r="BF274" s="297">
        <v>5988</v>
      </c>
      <c r="BG274" s="297">
        <v>4187</v>
      </c>
      <c r="BH274" s="297">
        <v>0</v>
      </c>
      <c r="BI274" s="297">
        <v>0</v>
      </c>
      <c r="BJ274" s="297">
        <v>0</v>
      </c>
      <c r="BK274" s="297">
        <v>17383</v>
      </c>
      <c r="BL274" s="299">
        <v>23708</v>
      </c>
      <c r="BM274" s="297">
        <v>5927</v>
      </c>
      <c r="BN274" s="297">
        <v>5927</v>
      </c>
      <c r="BO274" s="297">
        <v>5927</v>
      </c>
      <c r="BP274" s="297">
        <v>5927</v>
      </c>
      <c r="BQ274" s="297">
        <v>0</v>
      </c>
      <c r="BR274" s="297">
        <v>0</v>
      </c>
      <c r="BS274" s="297">
        <v>23708</v>
      </c>
      <c r="BT274" s="397">
        <v>72996</v>
      </c>
      <c r="BU274" s="297">
        <v>15001</v>
      </c>
      <c r="BV274" s="297">
        <v>15001</v>
      </c>
      <c r="BW274" s="297">
        <v>15001</v>
      </c>
      <c r="BX274" s="297">
        <v>15001</v>
      </c>
      <c r="BY274" s="297">
        <v>12991</v>
      </c>
      <c r="BZ274" s="297">
        <v>0</v>
      </c>
      <c r="CA274" s="297">
        <v>72996</v>
      </c>
      <c r="CB274" s="299">
        <v>230154.16469751002</v>
      </c>
      <c r="CC274" s="297">
        <v>203875</v>
      </c>
      <c r="CD274" s="297">
        <v>15838</v>
      </c>
      <c r="CE274" s="297">
        <v>10442</v>
      </c>
      <c r="CF274" s="297">
        <v>0</v>
      </c>
      <c r="CG274" s="297">
        <v>0</v>
      </c>
      <c r="CH274" s="297">
        <v>0</v>
      </c>
      <c r="CI274" s="297">
        <v>230154.16469751002</v>
      </c>
    </row>
    <row r="275" spans="1:87">
      <c r="A275" s="295">
        <v>38700</v>
      </c>
      <c r="B275" s="296" t="s">
        <v>625</v>
      </c>
      <c r="C275" s="299">
        <v>-3077012</v>
      </c>
      <c r="D275" s="297">
        <v>-1642939</v>
      </c>
      <c r="E275" s="297">
        <v>-689744</v>
      </c>
      <c r="F275" s="297">
        <v>-760114</v>
      </c>
      <c r="G275" s="297">
        <v>93418</v>
      </c>
      <c r="H275" s="297">
        <v>0</v>
      </c>
      <c r="I275" s="297">
        <v>-6076391</v>
      </c>
      <c r="J275" s="356">
        <v>22543397</v>
      </c>
      <c r="K275" s="357">
        <v>26815043</v>
      </c>
      <c r="L275" s="357">
        <v>19083844</v>
      </c>
      <c r="M275" s="357">
        <v>18256350</v>
      </c>
      <c r="N275" s="357">
        <v>28230560</v>
      </c>
      <c r="O275" s="356">
        <v>2223762</v>
      </c>
      <c r="P275" s="357">
        <v>863788.86</v>
      </c>
      <c r="Q275" s="357">
        <v>1359973.1400000001</v>
      </c>
      <c r="R275" s="398">
        <v>6.6799999999999998E-2</v>
      </c>
      <c r="S275" s="399">
        <v>7.2919179999999997E-4</v>
      </c>
      <c r="T275" s="400">
        <v>22543397</v>
      </c>
      <c r="U275" s="400">
        <v>12930970.958083833</v>
      </c>
      <c r="V275" s="401">
        <v>1.7433645990757509</v>
      </c>
      <c r="W275" s="401">
        <v>7.7152503694909322E-2</v>
      </c>
      <c r="X275" s="397">
        <v>223364</v>
      </c>
      <c r="Y275" s="297">
        <v>223364</v>
      </c>
      <c r="Z275" s="297">
        <v>0</v>
      </c>
      <c r="AA275" s="297">
        <v>0</v>
      </c>
      <c r="AB275" s="297">
        <v>0</v>
      </c>
      <c r="AC275" s="297">
        <v>0</v>
      </c>
      <c r="AD275" s="297">
        <v>0</v>
      </c>
      <c r="AE275" s="297">
        <v>223364</v>
      </c>
      <c r="AF275" s="299">
        <v>2366998</v>
      </c>
      <c r="AG275" s="299">
        <v>685356</v>
      </c>
      <c r="AH275" s="299">
        <v>685356</v>
      </c>
      <c r="AI275" s="299">
        <v>485162</v>
      </c>
      <c r="AJ275" s="299">
        <v>345154</v>
      </c>
      <c r="AK275" s="299">
        <v>165970</v>
      </c>
      <c r="AL275" s="299">
        <v>0</v>
      </c>
      <c r="AM275" s="297">
        <v>2366998</v>
      </c>
      <c r="AN275" s="397">
        <v>1843856</v>
      </c>
      <c r="AO275" s="297">
        <v>457484</v>
      </c>
      <c r="AP275" s="297">
        <v>457484</v>
      </c>
      <c r="AQ275" s="297">
        <v>457484</v>
      </c>
      <c r="AR275" s="297">
        <v>235702</v>
      </c>
      <c r="AS275" s="297">
        <v>235702</v>
      </c>
      <c r="AT275" s="297">
        <v>0</v>
      </c>
      <c r="AU275" s="297">
        <v>1843856</v>
      </c>
      <c r="AV275" s="299">
        <v>5478535</v>
      </c>
      <c r="AW275" s="297">
        <v>2730469</v>
      </c>
      <c r="AX275" s="297">
        <v>1413653</v>
      </c>
      <c r="AY275" s="297">
        <v>667207</v>
      </c>
      <c r="AZ275" s="297">
        <v>667207</v>
      </c>
      <c r="BA275" s="297">
        <v>0</v>
      </c>
      <c r="BB275" s="297">
        <v>0</v>
      </c>
      <c r="BC275" s="297">
        <v>5478535</v>
      </c>
      <c r="BD275" s="397">
        <v>31693</v>
      </c>
      <c r="BE275" s="297">
        <v>13142</v>
      </c>
      <c r="BF275" s="297">
        <v>10917</v>
      </c>
      <c r="BG275" s="297">
        <v>7634</v>
      </c>
      <c r="BH275" s="297">
        <v>0</v>
      </c>
      <c r="BI275" s="297">
        <v>0</v>
      </c>
      <c r="BJ275" s="297">
        <v>0</v>
      </c>
      <c r="BK275" s="297">
        <v>31693</v>
      </c>
      <c r="BL275" s="299">
        <v>43224</v>
      </c>
      <c r="BM275" s="297">
        <v>10806</v>
      </c>
      <c r="BN275" s="297">
        <v>10806</v>
      </c>
      <c r="BO275" s="297">
        <v>10806</v>
      </c>
      <c r="BP275" s="297">
        <v>10806</v>
      </c>
      <c r="BQ275" s="297">
        <v>0</v>
      </c>
      <c r="BR275" s="297">
        <v>0</v>
      </c>
      <c r="BS275" s="297">
        <v>43224</v>
      </c>
      <c r="BT275" s="397">
        <v>133093</v>
      </c>
      <c r="BU275" s="297">
        <v>27352</v>
      </c>
      <c r="BV275" s="297">
        <v>27352</v>
      </c>
      <c r="BW275" s="297">
        <v>27352</v>
      </c>
      <c r="BX275" s="297">
        <v>27352</v>
      </c>
      <c r="BY275" s="297">
        <v>23687</v>
      </c>
      <c r="BZ275" s="297">
        <v>0</v>
      </c>
      <c r="CA275" s="297">
        <v>133093</v>
      </c>
      <c r="CB275" s="299">
        <v>419637.55755857995</v>
      </c>
      <c r="CC275" s="297">
        <v>371722</v>
      </c>
      <c r="CD275" s="297">
        <v>28877</v>
      </c>
      <c r="CE275" s="297">
        <v>19039</v>
      </c>
      <c r="CF275" s="297">
        <v>0</v>
      </c>
      <c r="CG275" s="297">
        <v>0</v>
      </c>
      <c r="CH275" s="297">
        <v>0</v>
      </c>
      <c r="CI275" s="297">
        <v>419637.55755857995</v>
      </c>
    </row>
    <row r="276" spans="1:87">
      <c r="A276" s="295">
        <v>38701</v>
      </c>
      <c r="B276" s="296" t="s">
        <v>626</v>
      </c>
      <c r="C276" s="299">
        <v>-169244</v>
      </c>
      <c r="D276" s="297">
        <v>-26945</v>
      </c>
      <c r="E276" s="297">
        <v>35494</v>
      </c>
      <c r="F276" s="297">
        <v>10661</v>
      </c>
      <c r="G276" s="297">
        <v>57669</v>
      </c>
      <c r="H276" s="297">
        <v>0</v>
      </c>
      <c r="I276" s="297">
        <v>-92365</v>
      </c>
      <c r="J276" s="356">
        <v>1707768</v>
      </c>
      <c r="K276" s="357">
        <v>2031365</v>
      </c>
      <c r="L276" s="357">
        <v>1445691</v>
      </c>
      <c r="M276" s="357">
        <v>1383004</v>
      </c>
      <c r="N276" s="357">
        <v>2138597</v>
      </c>
      <c r="O276" s="356">
        <v>168460</v>
      </c>
      <c r="P276" s="357">
        <v>60101.66</v>
      </c>
      <c r="Q276" s="357">
        <v>108358.34</v>
      </c>
      <c r="R276" s="398">
        <v>6.6799999999999998E-2</v>
      </c>
      <c r="S276" s="399">
        <v>5.5239699999999999E-5</v>
      </c>
      <c r="T276" s="400">
        <v>1707768</v>
      </c>
      <c r="U276" s="400">
        <v>899725.44910179649</v>
      </c>
      <c r="V276" s="401">
        <v>1.8980990275476581</v>
      </c>
      <c r="W276" s="401">
        <v>7.7152503694909322E-2</v>
      </c>
      <c r="X276" s="397">
        <v>233091</v>
      </c>
      <c r="Y276" s="297">
        <v>50992</v>
      </c>
      <c r="Z276" s="297">
        <v>50992</v>
      </c>
      <c r="AA276" s="297">
        <v>50992</v>
      </c>
      <c r="AB276" s="297">
        <v>42096</v>
      </c>
      <c r="AC276" s="297">
        <v>38019</v>
      </c>
      <c r="AD276" s="297">
        <v>0</v>
      </c>
      <c r="AE276" s="297">
        <v>233091</v>
      </c>
      <c r="AF276" s="299">
        <v>27532</v>
      </c>
      <c r="AG276" s="299">
        <v>22136</v>
      </c>
      <c r="AH276" s="299">
        <v>5396</v>
      </c>
      <c r="AI276" s="299">
        <v>0</v>
      </c>
      <c r="AJ276" s="299">
        <v>0</v>
      </c>
      <c r="AK276" s="299">
        <v>0</v>
      </c>
      <c r="AL276" s="299">
        <v>0</v>
      </c>
      <c r="AM276" s="297">
        <v>27532</v>
      </c>
      <c r="AN276" s="397">
        <v>139681</v>
      </c>
      <c r="AO276" s="297">
        <v>34657</v>
      </c>
      <c r="AP276" s="297">
        <v>34657</v>
      </c>
      <c r="AQ276" s="297">
        <v>34657</v>
      </c>
      <c r="AR276" s="297">
        <v>17855</v>
      </c>
      <c r="AS276" s="297">
        <v>17855</v>
      </c>
      <c r="AT276" s="297">
        <v>0</v>
      </c>
      <c r="AU276" s="297">
        <v>139681</v>
      </c>
      <c r="AV276" s="299">
        <v>415025</v>
      </c>
      <c r="AW276" s="297">
        <v>206846</v>
      </c>
      <c r="AX276" s="297">
        <v>107091</v>
      </c>
      <c r="AY276" s="297">
        <v>50544</v>
      </c>
      <c r="AZ276" s="297">
        <v>50544</v>
      </c>
      <c r="BA276" s="297">
        <v>0</v>
      </c>
      <c r="BB276" s="297">
        <v>0</v>
      </c>
      <c r="BC276" s="297">
        <v>415025</v>
      </c>
      <c r="BD276" s="397">
        <v>2401</v>
      </c>
      <c r="BE276" s="297">
        <v>996</v>
      </c>
      <c r="BF276" s="297">
        <v>827</v>
      </c>
      <c r="BG276" s="297">
        <v>578</v>
      </c>
      <c r="BH276" s="297">
        <v>0</v>
      </c>
      <c r="BI276" s="297">
        <v>0</v>
      </c>
      <c r="BJ276" s="297">
        <v>0</v>
      </c>
      <c r="BK276" s="297">
        <v>2401</v>
      </c>
      <c r="BL276" s="299">
        <v>3276</v>
      </c>
      <c r="BM276" s="297">
        <v>819</v>
      </c>
      <c r="BN276" s="297">
        <v>819</v>
      </c>
      <c r="BO276" s="297">
        <v>819</v>
      </c>
      <c r="BP276" s="297">
        <v>819</v>
      </c>
      <c r="BQ276" s="297">
        <v>0</v>
      </c>
      <c r="BR276" s="297">
        <v>0</v>
      </c>
      <c r="BS276" s="297">
        <v>3276</v>
      </c>
      <c r="BT276" s="397">
        <v>10082</v>
      </c>
      <c r="BU276" s="297">
        <v>2072</v>
      </c>
      <c r="BV276" s="297">
        <v>2072</v>
      </c>
      <c r="BW276" s="297">
        <v>2072</v>
      </c>
      <c r="BX276" s="297">
        <v>2072</v>
      </c>
      <c r="BY276" s="297">
        <v>1794</v>
      </c>
      <c r="BZ276" s="297">
        <v>0</v>
      </c>
      <c r="CA276" s="297">
        <v>10082</v>
      </c>
      <c r="CB276" s="299">
        <v>31789.513799069999</v>
      </c>
      <c r="CC276" s="297">
        <v>28160</v>
      </c>
      <c r="CD276" s="297">
        <v>2188</v>
      </c>
      <c r="CE276" s="297">
        <v>1442</v>
      </c>
      <c r="CF276" s="297">
        <v>0</v>
      </c>
      <c r="CG276" s="297">
        <v>0</v>
      </c>
      <c r="CH276" s="297">
        <v>0</v>
      </c>
      <c r="CI276" s="297">
        <v>31789.513799069999</v>
      </c>
    </row>
    <row r="277" spans="1:87">
      <c r="A277" s="295">
        <v>38800</v>
      </c>
      <c r="B277" s="296" t="s">
        <v>627</v>
      </c>
      <c r="C277" s="299">
        <v>-5345979</v>
      </c>
      <c r="D277" s="297">
        <v>-2643189</v>
      </c>
      <c r="E277" s="297">
        <v>-1060733</v>
      </c>
      <c r="F277" s="297">
        <v>-1048354</v>
      </c>
      <c r="G277" s="297">
        <v>167941</v>
      </c>
      <c r="H277" s="297">
        <v>0</v>
      </c>
      <c r="I277" s="297">
        <v>-9930314</v>
      </c>
      <c r="J277" s="356">
        <v>38997294</v>
      </c>
      <c r="K277" s="357">
        <v>46386715</v>
      </c>
      <c r="L277" s="357">
        <v>33012695</v>
      </c>
      <c r="M277" s="357">
        <v>31581231</v>
      </c>
      <c r="N277" s="357">
        <v>48835384</v>
      </c>
      <c r="O277" s="356">
        <v>3846833</v>
      </c>
      <c r="P277" s="357">
        <v>1547409.71</v>
      </c>
      <c r="Q277" s="357">
        <v>2299423.29</v>
      </c>
      <c r="R277" s="398">
        <v>6.6799999999999998E-2</v>
      </c>
      <c r="S277" s="399">
        <v>1.2614118000000001E-3</v>
      </c>
      <c r="T277" s="400">
        <v>38997294</v>
      </c>
      <c r="U277" s="400">
        <v>23164816.017964073</v>
      </c>
      <c r="V277" s="401">
        <v>1.6834709142415811</v>
      </c>
      <c r="W277" s="401">
        <v>7.7152503694909322E-2</v>
      </c>
      <c r="X277" s="397">
        <v>164372</v>
      </c>
      <c r="Y277" s="297">
        <v>164372</v>
      </c>
      <c r="Z277" s="297">
        <v>0</v>
      </c>
      <c r="AA277" s="297">
        <v>0</v>
      </c>
      <c r="AB277" s="297">
        <v>0</v>
      </c>
      <c r="AC277" s="297">
        <v>0</v>
      </c>
      <c r="AD277" s="297">
        <v>0</v>
      </c>
      <c r="AE277" s="297">
        <v>164372</v>
      </c>
      <c r="AF277" s="299">
        <v>3291503</v>
      </c>
      <c r="AG277" s="299">
        <v>986689</v>
      </c>
      <c r="AH277" s="299">
        <v>986689</v>
      </c>
      <c r="AI277" s="299">
        <v>706832</v>
      </c>
      <c r="AJ277" s="299">
        <v>330525</v>
      </c>
      <c r="AK277" s="299">
        <v>280768</v>
      </c>
      <c r="AL277" s="299">
        <v>0</v>
      </c>
      <c r="AM277" s="297">
        <v>3291503</v>
      </c>
      <c r="AN277" s="397">
        <v>3189643</v>
      </c>
      <c r="AO277" s="297">
        <v>791391</v>
      </c>
      <c r="AP277" s="297">
        <v>791391</v>
      </c>
      <c r="AQ277" s="297">
        <v>791391</v>
      </c>
      <c r="AR277" s="297">
        <v>407735</v>
      </c>
      <c r="AS277" s="297">
        <v>407735</v>
      </c>
      <c r="AT277" s="297">
        <v>0</v>
      </c>
      <c r="AU277" s="297">
        <v>3189643</v>
      </c>
      <c r="AV277" s="299">
        <v>9477190</v>
      </c>
      <c r="AW277" s="297">
        <v>4723375</v>
      </c>
      <c r="AX277" s="297">
        <v>2445445</v>
      </c>
      <c r="AY277" s="297">
        <v>1154185</v>
      </c>
      <c r="AZ277" s="297">
        <v>1154185</v>
      </c>
      <c r="BA277" s="297">
        <v>0</v>
      </c>
      <c r="BB277" s="297">
        <v>0</v>
      </c>
      <c r="BC277" s="297">
        <v>9477190</v>
      </c>
      <c r="BD277" s="397">
        <v>54824</v>
      </c>
      <c r="BE277" s="297">
        <v>22733</v>
      </c>
      <c r="BF277" s="297">
        <v>18885</v>
      </c>
      <c r="BG277" s="297">
        <v>13206</v>
      </c>
      <c r="BH277" s="297">
        <v>0</v>
      </c>
      <c r="BI277" s="297">
        <v>0</v>
      </c>
      <c r="BJ277" s="297">
        <v>0</v>
      </c>
      <c r="BK277" s="297">
        <v>54824</v>
      </c>
      <c r="BL277" s="299">
        <v>74772</v>
      </c>
      <c r="BM277" s="297">
        <v>18693</v>
      </c>
      <c r="BN277" s="297">
        <v>18693</v>
      </c>
      <c r="BO277" s="297">
        <v>18693</v>
      </c>
      <c r="BP277" s="297">
        <v>18693</v>
      </c>
      <c r="BQ277" s="297">
        <v>0</v>
      </c>
      <c r="BR277" s="297">
        <v>0</v>
      </c>
      <c r="BS277" s="297">
        <v>74772</v>
      </c>
      <c r="BT277" s="397">
        <v>230234</v>
      </c>
      <c r="BU277" s="297">
        <v>47315</v>
      </c>
      <c r="BV277" s="297">
        <v>47315</v>
      </c>
      <c r="BW277" s="297">
        <v>47315</v>
      </c>
      <c r="BX277" s="297">
        <v>47315</v>
      </c>
      <c r="BY277" s="297">
        <v>40975</v>
      </c>
      <c r="BZ277" s="297">
        <v>0</v>
      </c>
      <c r="CA277" s="297">
        <v>230234</v>
      </c>
      <c r="CB277" s="299">
        <v>725921.17304058</v>
      </c>
      <c r="CC277" s="297">
        <v>643034</v>
      </c>
      <c r="CD277" s="297">
        <v>49953</v>
      </c>
      <c r="CE277" s="297">
        <v>32934</v>
      </c>
      <c r="CF277" s="297">
        <v>0</v>
      </c>
      <c r="CG277" s="297">
        <v>0</v>
      </c>
      <c r="CH277" s="297">
        <v>0</v>
      </c>
      <c r="CI277" s="297">
        <v>725921.17304058</v>
      </c>
    </row>
    <row r="278" spans="1:87">
      <c r="A278" s="295">
        <v>38801</v>
      </c>
      <c r="B278" s="296" t="s">
        <v>628</v>
      </c>
      <c r="C278" s="299">
        <v>-235391</v>
      </c>
      <c r="D278" s="297">
        <v>-99893</v>
      </c>
      <c r="E278" s="297">
        <v>-9747</v>
      </c>
      <c r="F278" s="297">
        <v>65152</v>
      </c>
      <c r="G278" s="297">
        <v>23640</v>
      </c>
      <c r="H278" s="297">
        <v>0</v>
      </c>
      <c r="I278" s="297">
        <v>-256239</v>
      </c>
      <c r="J278" s="356">
        <v>3941120</v>
      </c>
      <c r="K278" s="357">
        <v>4687905</v>
      </c>
      <c r="L278" s="357">
        <v>3336308</v>
      </c>
      <c r="M278" s="357">
        <v>3191642</v>
      </c>
      <c r="N278" s="357">
        <v>4935371</v>
      </c>
      <c r="O278" s="356">
        <v>388766</v>
      </c>
      <c r="P278" s="357">
        <v>133202.41</v>
      </c>
      <c r="Q278" s="357">
        <v>255563.59</v>
      </c>
      <c r="R278" s="398">
        <v>6.6799999999999998E-2</v>
      </c>
      <c r="S278" s="399">
        <v>1.2747999999999999E-4</v>
      </c>
      <c r="T278" s="400">
        <v>3941120</v>
      </c>
      <c r="U278" s="400">
        <v>1994048.0538922157</v>
      </c>
      <c r="V278" s="401">
        <v>1.9764418376514357</v>
      </c>
      <c r="W278" s="401">
        <v>7.7152503694909322E-2</v>
      </c>
      <c r="X278" s="397">
        <v>874869</v>
      </c>
      <c r="Y278" s="297">
        <v>355161</v>
      </c>
      <c r="Z278" s="297">
        <v>200900</v>
      </c>
      <c r="AA278" s="297">
        <v>159404</v>
      </c>
      <c r="AB278" s="297">
        <v>159404</v>
      </c>
      <c r="AC278" s="297">
        <v>0</v>
      </c>
      <c r="AD278" s="297">
        <v>0</v>
      </c>
      <c r="AE278" s="297">
        <v>874869</v>
      </c>
      <c r="AF278" s="299">
        <v>443569</v>
      </c>
      <c r="AG278" s="299">
        <v>133385</v>
      </c>
      <c r="AH278" s="299">
        <v>133385</v>
      </c>
      <c r="AI278" s="299">
        <v>133385</v>
      </c>
      <c r="AJ278" s="299">
        <v>21707</v>
      </c>
      <c r="AK278" s="299">
        <v>21707</v>
      </c>
      <c r="AL278" s="299">
        <v>0</v>
      </c>
      <c r="AM278" s="297">
        <v>443569</v>
      </c>
      <c r="AN278" s="397">
        <v>322350</v>
      </c>
      <c r="AO278" s="297">
        <v>79979</v>
      </c>
      <c r="AP278" s="297">
        <v>79979</v>
      </c>
      <c r="AQ278" s="297">
        <v>79979</v>
      </c>
      <c r="AR278" s="297">
        <v>41206</v>
      </c>
      <c r="AS278" s="297">
        <v>41206</v>
      </c>
      <c r="AT278" s="297">
        <v>0</v>
      </c>
      <c r="AU278" s="297">
        <v>322350</v>
      </c>
      <c r="AV278" s="299">
        <v>957778</v>
      </c>
      <c r="AW278" s="297">
        <v>477351</v>
      </c>
      <c r="AX278" s="297">
        <v>247140</v>
      </c>
      <c r="AY278" s="297">
        <v>116644</v>
      </c>
      <c r="AZ278" s="297">
        <v>116644</v>
      </c>
      <c r="BA278" s="297">
        <v>0</v>
      </c>
      <c r="BB278" s="297">
        <v>0</v>
      </c>
      <c r="BC278" s="297">
        <v>957778</v>
      </c>
      <c r="BD278" s="397">
        <v>5541</v>
      </c>
      <c r="BE278" s="297">
        <v>2297</v>
      </c>
      <c r="BF278" s="297">
        <v>1909</v>
      </c>
      <c r="BG278" s="297">
        <v>1335</v>
      </c>
      <c r="BH278" s="297">
        <v>0</v>
      </c>
      <c r="BI278" s="297">
        <v>0</v>
      </c>
      <c r="BJ278" s="297">
        <v>0</v>
      </c>
      <c r="BK278" s="297">
        <v>5541</v>
      </c>
      <c r="BL278" s="299">
        <v>7556</v>
      </c>
      <c r="BM278" s="297">
        <v>1889</v>
      </c>
      <c r="BN278" s="297">
        <v>1889</v>
      </c>
      <c r="BO278" s="297">
        <v>1889</v>
      </c>
      <c r="BP278" s="297">
        <v>1889</v>
      </c>
      <c r="BQ278" s="297">
        <v>0</v>
      </c>
      <c r="BR278" s="297">
        <v>0</v>
      </c>
      <c r="BS278" s="297">
        <v>7556</v>
      </c>
      <c r="BT278" s="397">
        <v>23268</v>
      </c>
      <c r="BU278" s="297">
        <v>4782</v>
      </c>
      <c r="BV278" s="297">
        <v>4782</v>
      </c>
      <c r="BW278" s="297">
        <v>4782</v>
      </c>
      <c r="BX278" s="297">
        <v>4782</v>
      </c>
      <c r="BY278" s="297">
        <v>4141</v>
      </c>
      <c r="BZ278" s="297">
        <v>0</v>
      </c>
      <c r="CA278" s="297">
        <v>23268</v>
      </c>
      <c r="CB278" s="299">
        <v>73362.585588000002</v>
      </c>
      <c r="CC278" s="297">
        <v>64986</v>
      </c>
      <c r="CD278" s="297">
        <v>5048</v>
      </c>
      <c r="CE278" s="297">
        <v>3328</v>
      </c>
      <c r="CF278" s="297">
        <v>0</v>
      </c>
      <c r="CG278" s="297">
        <v>0</v>
      </c>
      <c r="CH278" s="297">
        <v>0</v>
      </c>
      <c r="CI278" s="297">
        <v>73362.585588000002</v>
      </c>
    </row>
    <row r="279" spans="1:87">
      <c r="A279" s="295">
        <v>38900</v>
      </c>
      <c r="B279" s="296" t="s">
        <v>629</v>
      </c>
      <c r="C279" s="299">
        <v>-1151897</v>
      </c>
      <c r="D279" s="297">
        <v>-395863</v>
      </c>
      <c r="E279" s="297">
        <v>-93147</v>
      </c>
      <c r="F279" s="297">
        <v>-86714</v>
      </c>
      <c r="G279" s="297">
        <v>28108</v>
      </c>
      <c r="H279" s="297">
        <v>0</v>
      </c>
      <c r="I279" s="297">
        <v>-1699513</v>
      </c>
      <c r="J279" s="356">
        <v>8985583</v>
      </c>
      <c r="K279" s="357">
        <v>10688221</v>
      </c>
      <c r="L279" s="357">
        <v>7606638</v>
      </c>
      <c r="M279" s="357">
        <v>7276807</v>
      </c>
      <c r="N279" s="357">
        <v>11252432</v>
      </c>
      <c r="O279" s="356">
        <v>886370</v>
      </c>
      <c r="P279" s="357">
        <v>359896.23</v>
      </c>
      <c r="Q279" s="357">
        <v>526473.77</v>
      </c>
      <c r="R279" s="398">
        <v>6.6799999999999998E-2</v>
      </c>
      <c r="S279" s="399">
        <v>2.9064889999999999E-4</v>
      </c>
      <c r="T279" s="400">
        <v>8985583</v>
      </c>
      <c r="U279" s="400">
        <v>5387668.1137724547</v>
      </c>
      <c r="V279" s="401">
        <v>1.6678055905170222</v>
      </c>
      <c r="W279" s="401">
        <v>7.7152503694909322E-2</v>
      </c>
      <c r="X279" s="397">
        <v>615868</v>
      </c>
      <c r="Y279" s="297">
        <v>153967</v>
      </c>
      <c r="Z279" s="297">
        <v>153967</v>
      </c>
      <c r="AA279" s="297">
        <v>153967</v>
      </c>
      <c r="AB279" s="297">
        <v>153967</v>
      </c>
      <c r="AC279" s="297">
        <v>0</v>
      </c>
      <c r="AD279" s="297">
        <v>0</v>
      </c>
      <c r="AE279" s="297">
        <v>615868</v>
      </c>
      <c r="AF279" s="299">
        <v>747823</v>
      </c>
      <c r="AG279" s="299">
        <v>263542</v>
      </c>
      <c r="AH279" s="299">
        <v>168147</v>
      </c>
      <c r="AI279" s="299">
        <v>165570</v>
      </c>
      <c r="AJ279" s="299">
        <v>75282</v>
      </c>
      <c r="AK279" s="299">
        <v>75282</v>
      </c>
      <c r="AL279" s="299">
        <v>0</v>
      </c>
      <c r="AM279" s="297">
        <v>747823</v>
      </c>
      <c r="AN279" s="397">
        <v>734943</v>
      </c>
      <c r="AO279" s="297">
        <v>182349</v>
      </c>
      <c r="AP279" s="297">
        <v>182349</v>
      </c>
      <c r="AQ279" s="297">
        <v>182349</v>
      </c>
      <c r="AR279" s="297">
        <v>93948</v>
      </c>
      <c r="AS279" s="297">
        <v>93948</v>
      </c>
      <c r="AT279" s="297">
        <v>0</v>
      </c>
      <c r="AU279" s="297">
        <v>734943</v>
      </c>
      <c r="AV279" s="299">
        <v>2183692</v>
      </c>
      <c r="AW279" s="297">
        <v>1088339</v>
      </c>
      <c r="AX279" s="297">
        <v>563469</v>
      </c>
      <c r="AY279" s="297">
        <v>265942</v>
      </c>
      <c r="AZ279" s="297">
        <v>265942</v>
      </c>
      <c r="BA279" s="297">
        <v>0</v>
      </c>
      <c r="BB279" s="297">
        <v>0</v>
      </c>
      <c r="BC279" s="297">
        <v>2183692</v>
      </c>
      <c r="BD279" s="397">
        <v>12632</v>
      </c>
      <c r="BE279" s="297">
        <v>5238</v>
      </c>
      <c r="BF279" s="297">
        <v>4351</v>
      </c>
      <c r="BG279" s="297">
        <v>3043</v>
      </c>
      <c r="BH279" s="297">
        <v>0</v>
      </c>
      <c r="BI279" s="297">
        <v>0</v>
      </c>
      <c r="BJ279" s="297">
        <v>0</v>
      </c>
      <c r="BK279" s="297">
        <v>12632</v>
      </c>
      <c r="BL279" s="299">
        <v>17228</v>
      </c>
      <c r="BM279" s="297">
        <v>4307</v>
      </c>
      <c r="BN279" s="297">
        <v>4307</v>
      </c>
      <c r="BO279" s="297">
        <v>4307</v>
      </c>
      <c r="BP279" s="297">
        <v>4307</v>
      </c>
      <c r="BQ279" s="297">
        <v>0</v>
      </c>
      <c r="BR279" s="297">
        <v>0</v>
      </c>
      <c r="BS279" s="297">
        <v>17228</v>
      </c>
      <c r="BT279" s="397">
        <v>53050</v>
      </c>
      <c r="BU279" s="297">
        <v>10902</v>
      </c>
      <c r="BV279" s="297">
        <v>10902</v>
      </c>
      <c r="BW279" s="297">
        <v>10902</v>
      </c>
      <c r="BX279" s="297">
        <v>10902</v>
      </c>
      <c r="BY279" s="297">
        <v>9441</v>
      </c>
      <c r="BZ279" s="297">
        <v>0</v>
      </c>
      <c r="CA279" s="297">
        <v>53050</v>
      </c>
      <c r="CB279" s="299">
        <v>167263.52998359001</v>
      </c>
      <c r="CC279" s="297">
        <v>148165</v>
      </c>
      <c r="CD279" s="297">
        <v>11510</v>
      </c>
      <c r="CE279" s="297">
        <v>7589</v>
      </c>
      <c r="CF279" s="297">
        <v>0</v>
      </c>
      <c r="CG279" s="297">
        <v>0</v>
      </c>
      <c r="CH279" s="297">
        <v>0</v>
      </c>
      <c r="CI279" s="297">
        <v>167263.52998359001</v>
      </c>
    </row>
    <row r="280" spans="1:87">
      <c r="A280" s="295">
        <v>39000</v>
      </c>
      <c r="B280" s="296" t="s">
        <v>630</v>
      </c>
      <c r="C280" s="299">
        <v>-54286176</v>
      </c>
      <c r="D280" s="297">
        <v>-29620455</v>
      </c>
      <c r="E280" s="297">
        <v>-11169456</v>
      </c>
      <c r="F280" s="297">
        <v>-13769251</v>
      </c>
      <c r="G280" s="297">
        <v>-1817318</v>
      </c>
      <c r="H280" s="297">
        <v>1</v>
      </c>
      <c r="I280" s="297">
        <v>-110662655</v>
      </c>
      <c r="J280" s="356">
        <v>394572560</v>
      </c>
      <c r="K280" s="357">
        <v>469338324</v>
      </c>
      <c r="L280" s="357">
        <v>334020701</v>
      </c>
      <c r="M280" s="357">
        <v>319537227</v>
      </c>
      <c r="N280" s="357">
        <v>494113832</v>
      </c>
      <c r="O280" s="356">
        <v>38922052</v>
      </c>
      <c r="P280" s="357">
        <v>14890101.5</v>
      </c>
      <c r="Q280" s="357">
        <v>24031950.5</v>
      </c>
      <c r="R280" s="398">
        <v>6.6799999999999998E-2</v>
      </c>
      <c r="S280" s="399">
        <v>1.2762897800000001E-2</v>
      </c>
      <c r="T280" s="400">
        <v>394572560</v>
      </c>
      <c r="U280" s="400">
        <v>222905711.07784432</v>
      </c>
      <c r="V280" s="401">
        <v>1.7701321248884703</v>
      </c>
      <c r="W280" s="401">
        <v>7.7152503694909322E-2</v>
      </c>
      <c r="X280" s="397">
        <v>4344078</v>
      </c>
      <c r="Y280" s="297">
        <v>4344077</v>
      </c>
      <c r="Z280" s="297">
        <v>0</v>
      </c>
      <c r="AA280" s="297">
        <v>0</v>
      </c>
      <c r="AB280" s="297">
        <v>0</v>
      </c>
      <c r="AC280" s="297">
        <v>0</v>
      </c>
      <c r="AD280" s="297">
        <v>1</v>
      </c>
      <c r="AE280" s="297">
        <v>4344078</v>
      </c>
      <c r="AF280" s="299">
        <v>46172491</v>
      </c>
      <c r="AG280" s="299">
        <v>12860080</v>
      </c>
      <c r="AH280" s="299">
        <v>12860080</v>
      </c>
      <c r="AI280" s="299">
        <v>7588704</v>
      </c>
      <c r="AJ280" s="299">
        <v>6506292</v>
      </c>
      <c r="AK280" s="299">
        <v>6357335</v>
      </c>
      <c r="AL280" s="299">
        <v>0</v>
      </c>
      <c r="AM280" s="297">
        <v>46172491</v>
      </c>
      <c r="AN280" s="397">
        <v>32272638</v>
      </c>
      <c r="AO280" s="297">
        <v>8007255</v>
      </c>
      <c r="AP280" s="297">
        <v>8007255</v>
      </c>
      <c r="AQ280" s="297">
        <v>8007255</v>
      </c>
      <c r="AR280" s="297">
        <v>4125437</v>
      </c>
      <c r="AS280" s="297">
        <v>4125437</v>
      </c>
      <c r="AT280" s="297">
        <v>0</v>
      </c>
      <c r="AU280" s="297">
        <v>32272638</v>
      </c>
      <c r="AV280" s="299">
        <v>95889707</v>
      </c>
      <c r="AW280" s="297">
        <v>47790853</v>
      </c>
      <c r="AX280" s="297">
        <v>24742881</v>
      </c>
      <c r="AY280" s="297">
        <v>11677987</v>
      </c>
      <c r="AZ280" s="297">
        <v>11677987</v>
      </c>
      <c r="BA280" s="297">
        <v>0</v>
      </c>
      <c r="BB280" s="297">
        <v>0</v>
      </c>
      <c r="BC280" s="297">
        <v>95889707</v>
      </c>
      <c r="BD280" s="397">
        <v>554715</v>
      </c>
      <c r="BE280" s="297">
        <v>230016</v>
      </c>
      <c r="BF280" s="297">
        <v>191082</v>
      </c>
      <c r="BG280" s="297">
        <v>133617</v>
      </c>
      <c r="BH280" s="297">
        <v>0</v>
      </c>
      <c r="BI280" s="297">
        <v>0</v>
      </c>
      <c r="BJ280" s="297">
        <v>0</v>
      </c>
      <c r="BK280" s="297">
        <v>554715</v>
      </c>
      <c r="BL280" s="299">
        <v>756556</v>
      </c>
      <c r="BM280" s="297">
        <v>189139</v>
      </c>
      <c r="BN280" s="297">
        <v>189139</v>
      </c>
      <c r="BO280" s="297">
        <v>189139</v>
      </c>
      <c r="BP280" s="297">
        <v>189139</v>
      </c>
      <c r="BQ280" s="297">
        <v>0</v>
      </c>
      <c r="BR280" s="297">
        <v>0</v>
      </c>
      <c r="BS280" s="297">
        <v>756556</v>
      </c>
      <c r="BT280" s="397">
        <v>2329499</v>
      </c>
      <c r="BU280" s="297">
        <v>478730</v>
      </c>
      <c r="BV280" s="297">
        <v>478730</v>
      </c>
      <c r="BW280" s="297">
        <v>478730</v>
      </c>
      <c r="BX280" s="297">
        <v>478730</v>
      </c>
      <c r="BY280" s="297">
        <v>414580</v>
      </c>
      <c r="BZ280" s="297">
        <v>0</v>
      </c>
      <c r="CA280" s="297">
        <v>2329499</v>
      </c>
      <c r="CB280" s="299">
        <v>7344831.9909271803</v>
      </c>
      <c r="CC280" s="297">
        <v>6506182</v>
      </c>
      <c r="CD280" s="297">
        <v>505422</v>
      </c>
      <c r="CE280" s="297">
        <v>333228</v>
      </c>
      <c r="CF280" s="297">
        <v>0</v>
      </c>
      <c r="CG280" s="297">
        <v>0</v>
      </c>
      <c r="CH280" s="297">
        <v>0</v>
      </c>
      <c r="CI280" s="297">
        <v>7344831.9909271803</v>
      </c>
    </row>
    <row r="281" spans="1:87">
      <c r="A281" s="295">
        <v>39100</v>
      </c>
      <c r="B281" s="296" t="s">
        <v>631</v>
      </c>
      <c r="C281" s="299">
        <v>-9739398</v>
      </c>
      <c r="D281" s="297">
        <v>-6070954</v>
      </c>
      <c r="E281" s="297">
        <v>-3410462</v>
      </c>
      <c r="F281" s="297">
        <v>-2481615</v>
      </c>
      <c r="G281" s="297">
        <v>-372137</v>
      </c>
      <c r="H281" s="297">
        <v>0</v>
      </c>
      <c r="I281" s="297">
        <v>-22074566</v>
      </c>
      <c r="J281" s="356">
        <v>46290110</v>
      </c>
      <c r="K281" s="357">
        <v>55061413</v>
      </c>
      <c r="L281" s="357">
        <v>39186341</v>
      </c>
      <c r="M281" s="357">
        <v>37487182</v>
      </c>
      <c r="N281" s="357">
        <v>57968003</v>
      </c>
      <c r="O281" s="356">
        <v>4566222</v>
      </c>
      <c r="P281" s="357">
        <v>1925265.21</v>
      </c>
      <c r="Q281" s="357">
        <v>2640956.79</v>
      </c>
      <c r="R281" s="398">
        <v>6.6799999999999998E-2</v>
      </c>
      <c r="S281" s="399">
        <v>1.4973062E-3</v>
      </c>
      <c r="T281" s="400">
        <v>46290110</v>
      </c>
      <c r="U281" s="400">
        <v>28821335.479041915</v>
      </c>
      <c r="V281" s="401">
        <v>1.6061056585549582</v>
      </c>
      <c r="W281" s="401">
        <v>7.7152503694909322E-2</v>
      </c>
      <c r="X281" s="397">
        <v>0</v>
      </c>
      <c r="Y281" s="297">
        <v>0</v>
      </c>
      <c r="Z281" s="297">
        <v>0</v>
      </c>
      <c r="AA281" s="297">
        <v>0</v>
      </c>
      <c r="AB281" s="297">
        <v>0</v>
      </c>
      <c r="AC281" s="297">
        <v>0</v>
      </c>
      <c r="AD281" s="297">
        <v>0</v>
      </c>
      <c r="AE281" s="297">
        <v>0</v>
      </c>
      <c r="AF281" s="299">
        <v>13999133</v>
      </c>
      <c r="AG281" s="299">
        <v>4369774</v>
      </c>
      <c r="AH281" s="299">
        <v>4104675</v>
      </c>
      <c r="AI281" s="299">
        <v>2990379</v>
      </c>
      <c r="AJ281" s="299">
        <v>1629546</v>
      </c>
      <c r="AK281" s="299">
        <v>904759</v>
      </c>
      <c r="AL281" s="299">
        <v>0</v>
      </c>
      <c r="AM281" s="297">
        <v>13999133</v>
      </c>
      <c r="AN281" s="397">
        <v>3786132</v>
      </c>
      <c r="AO281" s="297">
        <v>939388</v>
      </c>
      <c r="AP281" s="297">
        <v>939388</v>
      </c>
      <c r="AQ281" s="297">
        <v>939388</v>
      </c>
      <c r="AR281" s="297">
        <v>483984</v>
      </c>
      <c r="AS281" s="297">
        <v>483984</v>
      </c>
      <c r="AT281" s="297">
        <v>0</v>
      </c>
      <c r="AU281" s="297">
        <v>3786132</v>
      </c>
      <c r="AV281" s="299">
        <v>11249503</v>
      </c>
      <c r="AW281" s="297">
        <v>5606684</v>
      </c>
      <c r="AX281" s="297">
        <v>2902763</v>
      </c>
      <c r="AY281" s="297">
        <v>1370028</v>
      </c>
      <c r="AZ281" s="297">
        <v>1370028</v>
      </c>
      <c r="BA281" s="297">
        <v>0</v>
      </c>
      <c r="BB281" s="297">
        <v>0</v>
      </c>
      <c r="BC281" s="297">
        <v>11249503</v>
      </c>
      <c r="BD281" s="397">
        <v>65078</v>
      </c>
      <c r="BE281" s="297">
        <v>26985</v>
      </c>
      <c r="BF281" s="297">
        <v>22417</v>
      </c>
      <c r="BG281" s="297">
        <v>15676</v>
      </c>
      <c r="BH281" s="297">
        <v>0</v>
      </c>
      <c r="BI281" s="297">
        <v>0</v>
      </c>
      <c r="BJ281" s="297">
        <v>0</v>
      </c>
      <c r="BK281" s="297">
        <v>65078</v>
      </c>
      <c r="BL281" s="299">
        <v>88756</v>
      </c>
      <c r="BM281" s="297">
        <v>22189</v>
      </c>
      <c r="BN281" s="297">
        <v>22189</v>
      </c>
      <c r="BO281" s="297">
        <v>22189</v>
      </c>
      <c r="BP281" s="297">
        <v>22189</v>
      </c>
      <c r="BQ281" s="297">
        <v>0</v>
      </c>
      <c r="BR281" s="297">
        <v>0</v>
      </c>
      <c r="BS281" s="297">
        <v>88756</v>
      </c>
      <c r="BT281" s="397">
        <v>273290</v>
      </c>
      <c r="BU281" s="297">
        <v>56163</v>
      </c>
      <c r="BV281" s="297">
        <v>56163</v>
      </c>
      <c r="BW281" s="297">
        <v>56163</v>
      </c>
      <c r="BX281" s="297">
        <v>56163</v>
      </c>
      <c r="BY281" s="297">
        <v>48637</v>
      </c>
      <c r="BZ281" s="297">
        <v>0</v>
      </c>
      <c r="CA281" s="297">
        <v>273290</v>
      </c>
      <c r="CB281" s="299">
        <v>861674.41362521995</v>
      </c>
      <c r="CC281" s="297">
        <v>763286</v>
      </c>
      <c r="CD281" s="297">
        <v>59295</v>
      </c>
      <c r="CE281" s="297">
        <v>39093</v>
      </c>
      <c r="CF281" s="297">
        <v>0</v>
      </c>
      <c r="CG281" s="297">
        <v>0</v>
      </c>
      <c r="CH281" s="297">
        <v>0</v>
      </c>
      <c r="CI281" s="297">
        <v>861674.41362521995</v>
      </c>
    </row>
    <row r="282" spans="1:87">
      <c r="A282" s="295">
        <v>39101</v>
      </c>
      <c r="B282" s="296" t="s">
        <v>632</v>
      </c>
      <c r="C282" s="299">
        <v>-223994</v>
      </c>
      <c r="D282" s="297">
        <v>153907</v>
      </c>
      <c r="E282" s="297">
        <v>234436</v>
      </c>
      <c r="F282" s="297">
        <v>15739</v>
      </c>
      <c r="G282" s="297">
        <v>147903</v>
      </c>
      <c r="H282" s="297">
        <v>0</v>
      </c>
      <c r="I282" s="297">
        <v>327991</v>
      </c>
      <c r="J282" s="356">
        <v>7549551</v>
      </c>
      <c r="K282" s="357">
        <v>8980081</v>
      </c>
      <c r="L282" s="357">
        <v>6390982</v>
      </c>
      <c r="M282" s="357">
        <v>6113863</v>
      </c>
      <c r="N282" s="357">
        <v>9454123</v>
      </c>
      <c r="O282" s="356">
        <v>744715</v>
      </c>
      <c r="P282" s="357">
        <v>285995.05</v>
      </c>
      <c r="Q282" s="357">
        <v>458719.95</v>
      </c>
      <c r="R282" s="398">
        <v>6.6799999999999998E-2</v>
      </c>
      <c r="S282" s="399">
        <v>2.441988E-4</v>
      </c>
      <c r="T282" s="400">
        <v>7549551</v>
      </c>
      <c r="U282" s="400">
        <v>4281363.0239520958</v>
      </c>
      <c r="V282" s="401">
        <v>1.7633522216555846</v>
      </c>
      <c r="W282" s="401">
        <v>7.7152503694909322E-2</v>
      </c>
      <c r="X282" s="397">
        <v>1645030</v>
      </c>
      <c r="Y282" s="297">
        <v>651749</v>
      </c>
      <c r="Z282" s="297">
        <v>474591</v>
      </c>
      <c r="AA282" s="297">
        <v>302948</v>
      </c>
      <c r="AB282" s="297">
        <v>154705</v>
      </c>
      <c r="AC282" s="297">
        <v>61037</v>
      </c>
      <c r="AD282" s="297">
        <v>0</v>
      </c>
      <c r="AE282" s="297">
        <v>1645030</v>
      </c>
      <c r="AF282" s="299">
        <v>0</v>
      </c>
      <c r="AG282" s="299">
        <v>0</v>
      </c>
      <c r="AH282" s="299">
        <v>0</v>
      </c>
      <c r="AI282" s="299">
        <v>0</v>
      </c>
      <c r="AJ282" s="299">
        <v>0</v>
      </c>
      <c r="AK282" s="299">
        <v>0</v>
      </c>
      <c r="AL282" s="299">
        <v>0</v>
      </c>
      <c r="AM282" s="297">
        <v>0</v>
      </c>
      <c r="AN282" s="397">
        <v>617488</v>
      </c>
      <c r="AO282" s="297">
        <v>153207</v>
      </c>
      <c r="AP282" s="297">
        <v>153207</v>
      </c>
      <c r="AQ282" s="297">
        <v>153207</v>
      </c>
      <c r="AR282" s="297">
        <v>78934</v>
      </c>
      <c r="AS282" s="297">
        <v>78934</v>
      </c>
      <c r="AT282" s="297">
        <v>0</v>
      </c>
      <c r="AU282" s="297">
        <v>617488</v>
      </c>
      <c r="AV282" s="299">
        <v>1834705</v>
      </c>
      <c r="AW282" s="297">
        <v>914406</v>
      </c>
      <c r="AX282" s="297">
        <v>473418</v>
      </c>
      <c r="AY282" s="297">
        <v>223441</v>
      </c>
      <c r="AZ282" s="297">
        <v>223441</v>
      </c>
      <c r="BA282" s="297">
        <v>0</v>
      </c>
      <c r="BB282" s="297">
        <v>0</v>
      </c>
      <c r="BC282" s="297">
        <v>1834705</v>
      </c>
      <c r="BD282" s="397">
        <v>10614</v>
      </c>
      <c r="BE282" s="297">
        <v>4401</v>
      </c>
      <c r="BF282" s="297">
        <v>3656</v>
      </c>
      <c r="BG282" s="297">
        <v>2557</v>
      </c>
      <c r="BH282" s="297">
        <v>0</v>
      </c>
      <c r="BI282" s="297">
        <v>0</v>
      </c>
      <c r="BJ282" s="297">
        <v>0</v>
      </c>
      <c r="BK282" s="297">
        <v>10614</v>
      </c>
      <c r="BL282" s="299">
        <v>14476</v>
      </c>
      <c r="BM282" s="297">
        <v>3619</v>
      </c>
      <c r="BN282" s="297">
        <v>3619</v>
      </c>
      <c r="BO282" s="297">
        <v>3619</v>
      </c>
      <c r="BP282" s="297">
        <v>3619</v>
      </c>
      <c r="BQ282" s="297">
        <v>0</v>
      </c>
      <c r="BR282" s="297">
        <v>0</v>
      </c>
      <c r="BS282" s="297">
        <v>14476</v>
      </c>
      <c r="BT282" s="397">
        <v>44571</v>
      </c>
      <c r="BU282" s="297">
        <v>9160</v>
      </c>
      <c r="BV282" s="297">
        <v>9160</v>
      </c>
      <c r="BW282" s="297">
        <v>9160</v>
      </c>
      <c r="BX282" s="297">
        <v>9160</v>
      </c>
      <c r="BY282" s="297">
        <v>7932</v>
      </c>
      <c r="BZ282" s="297">
        <v>0</v>
      </c>
      <c r="CA282" s="297">
        <v>44571</v>
      </c>
      <c r="CB282" s="299">
        <v>140532.28244027999</v>
      </c>
      <c r="CC282" s="297">
        <v>124486</v>
      </c>
      <c r="CD282" s="297">
        <v>9670</v>
      </c>
      <c r="CE282" s="297">
        <v>6376</v>
      </c>
      <c r="CF282" s="297">
        <v>0</v>
      </c>
      <c r="CG282" s="297">
        <v>0</v>
      </c>
      <c r="CH282" s="297">
        <v>0</v>
      </c>
      <c r="CI282" s="297">
        <v>140532.28244027999</v>
      </c>
    </row>
    <row r="283" spans="1:87">
      <c r="A283" s="295">
        <v>39105</v>
      </c>
      <c r="B283" s="296" t="s">
        <v>633</v>
      </c>
      <c r="C283" s="299">
        <v>-4060373</v>
      </c>
      <c r="D283" s="297">
        <v>-2185190</v>
      </c>
      <c r="E283" s="297">
        <v>-1274224</v>
      </c>
      <c r="F283" s="297">
        <v>-552459</v>
      </c>
      <c r="G283" s="297">
        <v>293876</v>
      </c>
      <c r="H283" s="297">
        <v>0</v>
      </c>
      <c r="I283" s="297">
        <v>-7778370</v>
      </c>
      <c r="J283" s="356">
        <v>19224763</v>
      </c>
      <c r="K283" s="357">
        <v>22867576</v>
      </c>
      <c r="L283" s="357">
        <v>16274494</v>
      </c>
      <c r="M283" s="357">
        <v>15568816</v>
      </c>
      <c r="N283" s="357">
        <v>24074713</v>
      </c>
      <c r="O283" s="356">
        <v>1896400</v>
      </c>
      <c r="P283" s="357">
        <v>803863.29</v>
      </c>
      <c r="Q283" s="357">
        <v>1092536.71</v>
      </c>
      <c r="R283" s="398">
        <v>6.6799999999999998E-2</v>
      </c>
      <c r="S283" s="399">
        <v>6.2184679999999996E-4</v>
      </c>
      <c r="T283" s="400">
        <v>19224763</v>
      </c>
      <c r="U283" s="400">
        <v>12033881.586826349</v>
      </c>
      <c r="V283" s="401">
        <v>1.5975529475913746</v>
      </c>
      <c r="W283" s="401">
        <v>7.7152503694909322E-2</v>
      </c>
      <c r="X283" s="397">
        <v>363365</v>
      </c>
      <c r="Y283" s="297">
        <v>72673</v>
      </c>
      <c r="Z283" s="297">
        <v>72673</v>
      </c>
      <c r="AA283" s="297">
        <v>72673</v>
      </c>
      <c r="AB283" s="297">
        <v>72673</v>
      </c>
      <c r="AC283" s="297">
        <v>72673</v>
      </c>
      <c r="AD283" s="297">
        <v>0</v>
      </c>
      <c r="AE283" s="297">
        <v>363365</v>
      </c>
      <c r="AF283" s="299">
        <v>4787923</v>
      </c>
      <c r="AG283" s="299">
        <v>1902985</v>
      </c>
      <c r="AH283" s="299">
        <v>1441247</v>
      </c>
      <c r="AI283" s="299">
        <v>1172432</v>
      </c>
      <c r="AJ283" s="299">
        <v>271259</v>
      </c>
      <c r="AK283" s="299">
        <v>0</v>
      </c>
      <c r="AL283" s="299">
        <v>0</v>
      </c>
      <c r="AM283" s="297">
        <v>4787923</v>
      </c>
      <c r="AN283" s="397">
        <v>1572420</v>
      </c>
      <c r="AO283" s="297">
        <v>390138</v>
      </c>
      <c r="AP283" s="297">
        <v>390138</v>
      </c>
      <c r="AQ283" s="297">
        <v>390138</v>
      </c>
      <c r="AR283" s="297">
        <v>201004</v>
      </c>
      <c r="AS283" s="297">
        <v>201004</v>
      </c>
      <c r="AT283" s="297">
        <v>0</v>
      </c>
      <c r="AU283" s="297">
        <v>1572420</v>
      </c>
      <c r="AV283" s="299">
        <v>4672035</v>
      </c>
      <c r="AW283" s="297">
        <v>2328514</v>
      </c>
      <c r="AX283" s="297">
        <v>1205548</v>
      </c>
      <c r="AY283" s="297">
        <v>568987</v>
      </c>
      <c r="AZ283" s="297">
        <v>568987</v>
      </c>
      <c r="BA283" s="297">
        <v>0</v>
      </c>
      <c r="BB283" s="297">
        <v>0</v>
      </c>
      <c r="BC283" s="297">
        <v>4672035</v>
      </c>
      <c r="BD283" s="397">
        <v>27027</v>
      </c>
      <c r="BE283" s="297">
        <v>11207</v>
      </c>
      <c r="BF283" s="297">
        <v>9310</v>
      </c>
      <c r="BG283" s="297">
        <v>6510</v>
      </c>
      <c r="BH283" s="297">
        <v>0</v>
      </c>
      <c r="BI283" s="297">
        <v>0</v>
      </c>
      <c r="BJ283" s="297">
        <v>0</v>
      </c>
      <c r="BK283" s="297">
        <v>27027</v>
      </c>
      <c r="BL283" s="299">
        <v>36860</v>
      </c>
      <c r="BM283" s="297">
        <v>9215</v>
      </c>
      <c r="BN283" s="297">
        <v>9215</v>
      </c>
      <c r="BO283" s="297">
        <v>9215</v>
      </c>
      <c r="BP283" s="297">
        <v>9215</v>
      </c>
      <c r="BQ283" s="297">
        <v>0</v>
      </c>
      <c r="BR283" s="297">
        <v>0</v>
      </c>
      <c r="BS283" s="297">
        <v>36860</v>
      </c>
      <c r="BT283" s="397">
        <v>113500</v>
      </c>
      <c r="BU283" s="297">
        <v>23325</v>
      </c>
      <c r="BV283" s="297">
        <v>23325</v>
      </c>
      <c r="BW283" s="297">
        <v>23325</v>
      </c>
      <c r="BX283" s="297">
        <v>23325</v>
      </c>
      <c r="BY283" s="297">
        <v>20200</v>
      </c>
      <c r="BZ283" s="297">
        <v>0</v>
      </c>
      <c r="CA283" s="297">
        <v>113500</v>
      </c>
      <c r="CB283" s="299">
        <v>357862.32418907998</v>
      </c>
      <c r="CC283" s="297">
        <v>317001</v>
      </c>
      <c r="CD283" s="297">
        <v>24626</v>
      </c>
      <c r="CE283" s="297">
        <v>16236</v>
      </c>
      <c r="CF283" s="297">
        <v>0</v>
      </c>
      <c r="CG283" s="297">
        <v>0</v>
      </c>
      <c r="CH283" s="297">
        <v>0</v>
      </c>
      <c r="CI283" s="297">
        <v>357862.32418907998</v>
      </c>
    </row>
    <row r="284" spans="1:87">
      <c r="A284" s="295">
        <v>39200</v>
      </c>
      <c r="B284" s="296" t="s">
        <v>634</v>
      </c>
      <c r="C284" s="299">
        <v>-197347506</v>
      </c>
      <c r="D284" s="297">
        <v>-91771691</v>
      </c>
      <c r="E284" s="297">
        <v>-24238172</v>
      </c>
      <c r="F284" s="297">
        <v>-35830367</v>
      </c>
      <c r="G284" s="297">
        <v>17806972</v>
      </c>
      <c r="H284" s="297">
        <v>1</v>
      </c>
      <c r="I284" s="297">
        <v>-331380763</v>
      </c>
      <c r="J284" s="356">
        <v>1808842284</v>
      </c>
      <c r="K284" s="357">
        <v>2151591602</v>
      </c>
      <c r="L284" s="357">
        <v>1531253894</v>
      </c>
      <c r="M284" s="357">
        <v>1464857180</v>
      </c>
      <c r="N284" s="357">
        <v>2265170170</v>
      </c>
      <c r="O284" s="356">
        <v>178430689</v>
      </c>
      <c r="P284" s="357">
        <v>65761409.5</v>
      </c>
      <c r="Q284" s="357">
        <v>112669279.5</v>
      </c>
      <c r="R284" s="398">
        <v>6.6799999999999998E-2</v>
      </c>
      <c r="S284" s="399">
        <v>5.8509059099999997E-2</v>
      </c>
      <c r="T284" s="400">
        <v>1808842284</v>
      </c>
      <c r="U284" s="400">
        <v>984452238.02395213</v>
      </c>
      <c r="V284" s="401">
        <v>1.8374098957109488</v>
      </c>
      <c r="W284" s="401">
        <v>7.7152503694909322E-2</v>
      </c>
      <c r="X284" s="397">
        <v>29298615</v>
      </c>
      <c r="Y284" s="297">
        <v>27885188</v>
      </c>
      <c r="Z284" s="297">
        <v>471142</v>
      </c>
      <c r="AA284" s="297">
        <v>471142</v>
      </c>
      <c r="AB284" s="297">
        <v>471142</v>
      </c>
      <c r="AC284" s="297">
        <v>0</v>
      </c>
      <c r="AD284" s="297">
        <v>1</v>
      </c>
      <c r="AE284" s="297">
        <v>29298615</v>
      </c>
      <c r="AF284" s="299">
        <v>45121987</v>
      </c>
      <c r="AG284" s="299">
        <v>15408106</v>
      </c>
      <c r="AH284" s="299">
        <v>15408106</v>
      </c>
      <c r="AI284" s="299">
        <v>8294043</v>
      </c>
      <c r="AJ284" s="299">
        <v>3005866</v>
      </c>
      <c r="AK284" s="299">
        <v>3005866</v>
      </c>
      <c r="AL284" s="299">
        <v>0</v>
      </c>
      <c r="AM284" s="297">
        <v>45121987</v>
      </c>
      <c r="AN284" s="397">
        <v>147947725</v>
      </c>
      <c r="AO284" s="297">
        <v>36707726</v>
      </c>
      <c r="AP284" s="297">
        <v>36707726</v>
      </c>
      <c r="AQ284" s="297">
        <v>36707726</v>
      </c>
      <c r="AR284" s="297">
        <v>18912274</v>
      </c>
      <c r="AS284" s="297">
        <v>18912274</v>
      </c>
      <c r="AT284" s="297">
        <v>0</v>
      </c>
      <c r="AU284" s="297">
        <v>147947725</v>
      </c>
      <c r="AV284" s="299">
        <v>439587987</v>
      </c>
      <c r="AW284" s="297">
        <v>219088009</v>
      </c>
      <c r="AX284" s="297">
        <v>113428995</v>
      </c>
      <c r="AY284" s="297">
        <v>53535492</v>
      </c>
      <c r="AZ284" s="297">
        <v>53535492</v>
      </c>
      <c r="BA284" s="297">
        <v>0</v>
      </c>
      <c r="BB284" s="297">
        <v>0</v>
      </c>
      <c r="BC284" s="297">
        <v>439587987</v>
      </c>
      <c r="BD284" s="397">
        <v>2542982</v>
      </c>
      <c r="BE284" s="297">
        <v>1054465</v>
      </c>
      <c r="BF284" s="297">
        <v>875977</v>
      </c>
      <c r="BG284" s="297">
        <v>612540</v>
      </c>
      <c r="BH284" s="297">
        <v>0</v>
      </c>
      <c r="BI284" s="297">
        <v>0</v>
      </c>
      <c r="BJ284" s="297">
        <v>0</v>
      </c>
      <c r="BK284" s="297">
        <v>2542982</v>
      </c>
      <c r="BL284" s="299">
        <v>3468280</v>
      </c>
      <c r="BM284" s="297">
        <v>867070</v>
      </c>
      <c r="BN284" s="297">
        <v>867070</v>
      </c>
      <c r="BO284" s="297">
        <v>867070</v>
      </c>
      <c r="BP284" s="297">
        <v>867070</v>
      </c>
      <c r="BQ284" s="297">
        <v>0</v>
      </c>
      <c r="BR284" s="297">
        <v>0</v>
      </c>
      <c r="BS284" s="297">
        <v>3468280</v>
      </c>
      <c r="BT284" s="397">
        <v>10679143</v>
      </c>
      <c r="BU284" s="297">
        <v>2194645</v>
      </c>
      <c r="BV284" s="297">
        <v>2194645</v>
      </c>
      <c r="BW284" s="297">
        <v>2194645</v>
      </c>
      <c r="BX284" s="297">
        <v>2194645</v>
      </c>
      <c r="BY284" s="297">
        <v>1900564</v>
      </c>
      <c r="BZ284" s="297">
        <v>0</v>
      </c>
      <c r="CA284" s="297">
        <v>10679143</v>
      </c>
      <c r="CB284" s="299">
        <v>33670974.708951205</v>
      </c>
      <c r="CC284" s="297">
        <v>29826346</v>
      </c>
      <c r="CD284" s="297">
        <v>2317009</v>
      </c>
      <c r="CE284" s="297">
        <v>1527620</v>
      </c>
      <c r="CF284" s="297">
        <v>0</v>
      </c>
      <c r="CG284" s="297">
        <v>0</v>
      </c>
      <c r="CH284" s="297">
        <v>0</v>
      </c>
      <c r="CI284" s="297">
        <v>33670974.708951205</v>
      </c>
    </row>
    <row r="285" spans="1:87">
      <c r="A285" s="295">
        <v>39201</v>
      </c>
      <c r="B285" s="296" t="s">
        <v>635</v>
      </c>
      <c r="C285" s="299">
        <v>-728606</v>
      </c>
      <c r="D285" s="297">
        <v>-382274</v>
      </c>
      <c r="E285" s="297">
        <v>-192177</v>
      </c>
      <c r="F285" s="297">
        <v>-107471</v>
      </c>
      <c r="G285" s="297">
        <v>76602</v>
      </c>
      <c r="H285" s="297">
        <v>0</v>
      </c>
      <c r="I285" s="297">
        <v>-1333926</v>
      </c>
      <c r="J285" s="356">
        <v>5126272</v>
      </c>
      <c r="K285" s="357">
        <v>6097626</v>
      </c>
      <c r="L285" s="357">
        <v>4339585</v>
      </c>
      <c r="M285" s="357">
        <v>4151416</v>
      </c>
      <c r="N285" s="357">
        <v>6419509</v>
      </c>
      <c r="O285" s="356">
        <v>505674</v>
      </c>
      <c r="P285" s="357">
        <v>165447.79</v>
      </c>
      <c r="Q285" s="357">
        <v>340226.20999999996</v>
      </c>
      <c r="R285" s="398">
        <v>6.6799999999999998E-2</v>
      </c>
      <c r="S285" s="399">
        <v>1.6581509999999999E-4</v>
      </c>
      <c r="T285" s="400">
        <v>5126272</v>
      </c>
      <c r="U285" s="400">
        <v>2476763.3233532938</v>
      </c>
      <c r="V285" s="401">
        <v>2.0697464112394606</v>
      </c>
      <c r="W285" s="401">
        <v>7.7152503694909322E-2</v>
      </c>
      <c r="X285" s="397">
        <v>118652</v>
      </c>
      <c r="Y285" s="297">
        <v>48180</v>
      </c>
      <c r="Z285" s="297">
        <v>17618</v>
      </c>
      <c r="AA285" s="297">
        <v>17618</v>
      </c>
      <c r="AB285" s="297">
        <v>17618</v>
      </c>
      <c r="AC285" s="297">
        <v>17618</v>
      </c>
      <c r="AD285" s="297">
        <v>0</v>
      </c>
      <c r="AE285" s="297">
        <v>118652</v>
      </c>
      <c r="AF285" s="299">
        <v>558287</v>
      </c>
      <c r="AG285" s="299">
        <v>182142</v>
      </c>
      <c r="AH285" s="299">
        <v>182142</v>
      </c>
      <c r="AI285" s="299">
        <v>163274</v>
      </c>
      <c r="AJ285" s="299">
        <v>30729</v>
      </c>
      <c r="AK285" s="299">
        <v>0</v>
      </c>
      <c r="AL285" s="299">
        <v>0</v>
      </c>
      <c r="AM285" s="297">
        <v>558287</v>
      </c>
      <c r="AN285" s="397">
        <v>419285</v>
      </c>
      <c r="AO285" s="297">
        <v>104030</v>
      </c>
      <c r="AP285" s="297">
        <v>104030</v>
      </c>
      <c r="AQ285" s="297">
        <v>104030</v>
      </c>
      <c r="AR285" s="297">
        <v>53598</v>
      </c>
      <c r="AS285" s="297">
        <v>53598</v>
      </c>
      <c r="AT285" s="297">
        <v>0</v>
      </c>
      <c r="AU285" s="297">
        <v>419285</v>
      </c>
      <c r="AV285" s="299">
        <v>1245796</v>
      </c>
      <c r="AW285" s="297">
        <v>620897</v>
      </c>
      <c r="AX285" s="297">
        <v>321459</v>
      </c>
      <c r="AY285" s="297">
        <v>151720</v>
      </c>
      <c r="AZ285" s="297">
        <v>151720</v>
      </c>
      <c r="BA285" s="297">
        <v>0</v>
      </c>
      <c r="BB285" s="297">
        <v>0</v>
      </c>
      <c r="BC285" s="297">
        <v>1245796</v>
      </c>
      <c r="BD285" s="397">
        <v>7207</v>
      </c>
      <c r="BE285" s="297">
        <v>2988</v>
      </c>
      <c r="BF285" s="297">
        <v>2483</v>
      </c>
      <c r="BG285" s="297">
        <v>1736</v>
      </c>
      <c r="BH285" s="297">
        <v>0</v>
      </c>
      <c r="BI285" s="297">
        <v>0</v>
      </c>
      <c r="BJ285" s="297">
        <v>0</v>
      </c>
      <c r="BK285" s="297">
        <v>7207</v>
      </c>
      <c r="BL285" s="299">
        <v>9828</v>
      </c>
      <c r="BM285" s="297">
        <v>2457</v>
      </c>
      <c r="BN285" s="297">
        <v>2457</v>
      </c>
      <c r="BO285" s="297">
        <v>2457</v>
      </c>
      <c r="BP285" s="297">
        <v>2457</v>
      </c>
      <c r="BQ285" s="297">
        <v>0</v>
      </c>
      <c r="BR285" s="297">
        <v>0</v>
      </c>
      <c r="BS285" s="297">
        <v>9828</v>
      </c>
      <c r="BT285" s="397">
        <v>30265</v>
      </c>
      <c r="BU285" s="297">
        <v>6220</v>
      </c>
      <c r="BV285" s="297">
        <v>6220</v>
      </c>
      <c r="BW285" s="297">
        <v>6220</v>
      </c>
      <c r="BX285" s="297">
        <v>6220</v>
      </c>
      <c r="BY285" s="297">
        <v>5386</v>
      </c>
      <c r="BZ285" s="297">
        <v>0</v>
      </c>
      <c r="CA285" s="297">
        <v>30265</v>
      </c>
      <c r="CB285" s="299">
        <v>95423.78777481</v>
      </c>
      <c r="CC285" s="297">
        <v>84528</v>
      </c>
      <c r="CD285" s="297">
        <v>6566</v>
      </c>
      <c r="CE285" s="297">
        <v>4329</v>
      </c>
      <c r="CF285" s="297">
        <v>0</v>
      </c>
      <c r="CG285" s="297">
        <v>0</v>
      </c>
      <c r="CH285" s="297">
        <v>0</v>
      </c>
      <c r="CI285" s="297">
        <v>95423.78777481</v>
      </c>
    </row>
    <row r="286" spans="1:87">
      <c r="A286" s="295">
        <v>39204</v>
      </c>
      <c r="B286" s="296" t="s">
        <v>636</v>
      </c>
      <c r="C286" s="299">
        <v>-12765</v>
      </c>
      <c r="D286" s="297">
        <v>211758</v>
      </c>
      <c r="E286" s="297">
        <v>133658</v>
      </c>
      <c r="F286" s="297">
        <v>-222057</v>
      </c>
      <c r="G286" s="297">
        <v>-354615</v>
      </c>
      <c r="H286" s="297">
        <v>0</v>
      </c>
      <c r="I286" s="297">
        <v>-244021</v>
      </c>
      <c r="J286" s="356">
        <v>7044566</v>
      </c>
      <c r="K286" s="357">
        <v>8379409</v>
      </c>
      <c r="L286" s="357">
        <v>5963494</v>
      </c>
      <c r="M286" s="357">
        <v>5704911</v>
      </c>
      <c r="N286" s="357">
        <v>8821743</v>
      </c>
      <c r="O286" s="356">
        <v>694901</v>
      </c>
      <c r="P286" s="357">
        <v>230883.68</v>
      </c>
      <c r="Q286" s="357">
        <v>464017.32</v>
      </c>
      <c r="R286" s="398">
        <v>6.6799999999999998E-2</v>
      </c>
      <c r="S286" s="399">
        <v>2.2786449999999999E-4</v>
      </c>
      <c r="T286" s="400">
        <v>7044566</v>
      </c>
      <c r="U286" s="400">
        <v>3456342.51497006</v>
      </c>
      <c r="V286" s="401">
        <v>2.038156221349209</v>
      </c>
      <c r="W286" s="401">
        <v>7.7152503694909322E-2</v>
      </c>
      <c r="X286" s="397">
        <v>3163277</v>
      </c>
      <c r="Y286" s="297">
        <v>1240071</v>
      </c>
      <c r="Z286" s="297">
        <v>946663</v>
      </c>
      <c r="AA286" s="297">
        <v>633259</v>
      </c>
      <c r="AB286" s="297">
        <v>343284</v>
      </c>
      <c r="AC286" s="297">
        <v>0</v>
      </c>
      <c r="AD286" s="297">
        <v>0</v>
      </c>
      <c r="AE286" s="297">
        <v>3163277</v>
      </c>
      <c r="AF286" s="299">
        <v>2178355</v>
      </c>
      <c r="AG286" s="299">
        <v>435671</v>
      </c>
      <c r="AH286" s="299">
        <v>435671</v>
      </c>
      <c r="AI286" s="299">
        <v>435671</v>
      </c>
      <c r="AJ286" s="299">
        <v>435671</v>
      </c>
      <c r="AK286" s="299">
        <v>435671</v>
      </c>
      <c r="AL286" s="299">
        <v>0</v>
      </c>
      <c r="AM286" s="297">
        <v>2178355</v>
      </c>
      <c r="AN286" s="397">
        <v>576185</v>
      </c>
      <c r="AO286" s="297">
        <v>142959</v>
      </c>
      <c r="AP286" s="297">
        <v>142959</v>
      </c>
      <c r="AQ286" s="297">
        <v>142959</v>
      </c>
      <c r="AR286" s="297">
        <v>73654</v>
      </c>
      <c r="AS286" s="297">
        <v>73654</v>
      </c>
      <c r="AT286" s="297">
        <v>0</v>
      </c>
      <c r="AU286" s="297">
        <v>576185</v>
      </c>
      <c r="AV286" s="299">
        <v>1711983</v>
      </c>
      <c r="AW286" s="297">
        <v>853242</v>
      </c>
      <c r="AX286" s="297">
        <v>441751</v>
      </c>
      <c r="AY286" s="297">
        <v>208495</v>
      </c>
      <c r="AZ286" s="297">
        <v>208495</v>
      </c>
      <c r="BA286" s="297">
        <v>0</v>
      </c>
      <c r="BB286" s="297">
        <v>0</v>
      </c>
      <c r="BC286" s="297">
        <v>1711983</v>
      </c>
      <c r="BD286" s="397">
        <v>9905</v>
      </c>
      <c r="BE286" s="297">
        <v>4107</v>
      </c>
      <c r="BF286" s="297">
        <v>3412</v>
      </c>
      <c r="BG286" s="297">
        <v>2386</v>
      </c>
      <c r="BH286" s="297">
        <v>0</v>
      </c>
      <c r="BI286" s="297">
        <v>0</v>
      </c>
      <c r="BJ286" s="297">
        <v>0</v>
      </c>
      <c r="BK286" s="297">
        <v>9905</v>
      </c>
      <c r="BL286" s="299">
        <v>13508</v>
      </c>
      <c r="BM286" s="297">
        <v>3377</v>
      </c>
      <c r="BN286" s="297">
        <v>3377</v>
      </c>
      <c r="BO286" s="297">
        <v>3377</v>
      </c>
      <c r="BP286" s="297">
        <v>3377</v>
      </c>
      <c r="BQ286" s="297">
        <v>0</v>
      </c>
      <c r="BR286" s="297">
        <v>0</v>
      </c>
      <c r="BS286" s="297">
        <v>13508</v>
      </c>
      <c r="BT286" s="397">
        <v>41590</v>
      </c>
      <c r="BU286" s="297">
        <v>8547</v>
      </c>
      <c r="BV286" s="297">
        <v>8547</v>
      </c>
      <c r="BW286" s="297">
        <v>8547</v>
      </c>
      <c r="BX286" s="297">
        <v>8547</v>
      </c>
      <c r="BY286" s="297">
        <v>7402</v>
      </c>
      <c r="BZ286" s="297">
        <v>0</v>
      </c>
      <c r="CA286" s="297">
        <v>41590</v>
      </c>
      <c r="CB286" s="299">
        <v>131132.16883995</v>
      </c>
      <c r="CC286" s="297">
        <v>116159</v>
      </c>
      <c r="CD286" s="297">
        <v>9024</v>
      </c>
      <c r="CE286" s="297">
        <v>5949</v>
      </c>
      <c r="CF286" s="297">
        <v>0</v>
      </c>
      <c r="CG286" s="297">
        <v>0</v>
      </c>
      <c r="CH286" s="297">
        <v>0</v>
      </c>
      <c r="CI286" s="297">
        <v>131132.16883995</v>
      </c>
    </row>
    <row r="287" spans="1:87">
      <c r="A287" s="295">
        <v>39205</v>
      </c>
      <c r="B287" s="296" t="s">
        <v>637</v>
      </c>
      <c r="C287" s="299">
        <v>-13875623</v>
      </c>
      <c r="D287" s="297">
        <v>-3339910</v>
      </c>
      <c r="E287" s="297">
        <v>111587</v>
      </c>
      <c r="F287" s="297">
        <v>-1935274</v>
      </c>
      <c r="G287" s="297">
        <v>3345030</v>
      </c>
      <c r="H287" s="297">
        <v>0</v>
      </c>
      <c r="I287" s="297">
        <v>-15694190</v>
      </c>
      <c r="J287" s="356">
        <v>151182084</v>
      </c>
      <c r="K287" s="357">
        <v>179828891</v>
      </c>
      <c r="L287" s="357">
        <v>127981393</v>
      </c>
      <c r="M287" s="357">
        <v>122431990</v>
      </c>
      <c r="N287" s="357">
        <v>189321728</v>
      </c>
      <c r="O287" s="356">
        <v>14913143</v>
      </c>
      <c r="P287" s="357">
        <v>5854308.29</v>
      </c>
      <c r="Q287" s="357">
        <v>9058834.7100000009</v>
      </c>
      <c r="R287" s="398">
        <v>6.6799999999999998E-2</v>
      </c>
      <c r="S287" s="399">
        <v>4.8901563000000002E-3</v>
      </c>
      <c r="T287" s="400">
        <v>151182084</v>
      </c>
      <c r="U287" s="400">
        <v>87639345.658682644</v>
      </c>
      <c r="V287" s="401">
        <v>1.7250480690349839</v>
      </c>
      <c r="W287" s="401">
        <v>7.7152503694909322E-2</v>
      </c>
      <c r="X287" s="397">
        <v>13711714</v>
      </c>
      <c r="Y287" s="297">
        <v>4419351</v>
      </c>
      <c r="Z287" s="297">
        <v>3839842</v>
      </c>
      <c r="AA287" s="297">
        <v>2241513</v>
      </c>
      <c r="AB287" s="297">
        <v>1605504</v>
      </c>
      <c r="AC287" s="297">
        <v>1605504</v>
      </c>
      <c r="AD287" s="297">
        <v>0</v>
      </c>
      <c r="AE287" s="297">
        <v>13711714</v>
      </c>
      <c r="AF287" s="299">
        <v>3031784</v>
      </c>
      <c r="AG287" s="299">
        <v>757946</v>
      </c>
      <c r="AH287" s="299">
        <v>757946</v>
      </c>
      <c r="AI287" s="299">
        <v>757946</v>
      </c>
      <c r="AJ287" s="299">
        <v>757946</v>
      </c>
      <c r="AK287" s="299">
        <v>0</v>
      </c>
      <c r="AL287" s="299">
        <v>0</v>
      </c>
      <c r="AM287" s="297">
        <v>3031784</v>
      </c>
      <c r="AN287" s="397">
        <v>12365393</v>
      </c>
      <c r="AO287" s="297">
        <v>3068012</v>
      </c>
      <c r="AP287" s="297">
        <v>3068012</v>
      </c>
      <c r="AQ287" s="297">
        <v>3068012</v>
      </c>
      <c r="AR287" s="297">
        <v>1580678</v>
      </c>
      <c r="AS287" s="297">
        <v>1580678</v>
      </c>
      <c r="AT287" s="297">
        <v>0</v>
      </c>
      <c r="AU287" s="297">
        <v>12365393</v>
      </c>
      <c r="AV287" s="299">
        <v>36740532</v>
      </c>
      <c r="AW287" s="297">
        <v>18311260</v>
      </c>
      <c r="AX287" s="297">
        <v>9480336</v>
      </c>
      <c r="AY287" s="297">
        <v>4474468</v>
      </c>
      <c r="AZ287" s="297">
        <v>4474468</v>
      </c>
      <c r="BA287" s="297">
        <v>0</v>
      </c>
      <c r="BB287" s="297">
        <v>0</v>
      </c>
      <c r="BC287" s="297">
        <v>36740532</v>
      </c>
      <c r="BD287" s="397">
        <v>212542</v>
      </c>
      <c r="BE287" s="297">
        <v>88132</v>
      </c>
      <c r="BF287" s="297">
        <v>73214</v>
      </c>
      <c r="BG287" s="297">
        <v>51196</v>
      </c>
      <c r="BH287" s="297">
        <v>0</v>
      </c>
      <c r="BI287" s="297">
        <v>0</v>
      </c>
      <c r="BJ287" s="297">
        <v>0</v>
      </c>
      <c r="BK287" s="297">
        <v>212542</v>
      </c>
      <c r="BL287" s="299">
        <v>289876</v>
      </c>
      <c r="BM287" s="297">
        <v>72469</v>
      </c>
      <c r="BN287" s="297">
        <v>72469</v>
      </c>
      <c r="BO287" s="297">
        <v>72469</v>
      </c>
      <c r="BP287" s="297">
        <v>72469</v>
      </c>
      <c r="BQ287" s="297">
        <v>0</v>
      </c>
      <c r="BR287" s="297">
        <v>0</v>
      </c>
      <c r="BS287" s="297">
        <v>289876</v>
      </c>
      <c r="BT287" s="397">
        <v>892557</v>
      </c>
      <c r="BU287" s="297">
        <v>183427</v>
      </c>
      <c r="BV287" s="297">
        <v>183427</v>
      </c>
      <c r="BW287" s="297">
        <v>183427</v>
      </c>
      <c r="BX287" s="297">
        <v>183427</v>
      </c>
      <c r="BY287" s="297">
        <v>158848</v>
      </c>
      <c r="BZ287" s="297">
        <v>0</v>
      </c>
      <c r="CA287" s="297">
        <v>892557</v>
      </c>
      <c r="CB287" s="299">
        <v>2814202.30700853</v>
      </c>
      <c r="CC287" s="297">
        <v>2492870</v>
      </c>
      <c r="CD287" s="297">
        <v>193654</v>
      </c>
      <c r="CE287" s="297">
        <v>127678</v>
      </c>
      <c r="CF287" s="297">
        <v>0</v>
      </c>
      <c r="CG287" s="297">
        <v>0</v>
      </c>
      <c r="CH287" s="297">
        <v>0</v>
      </c>
      <c r="CI287" s="297">
        <v>2814202.30700853</v>
      </c>
    </row>
    <row r="288" spans="1:87">
      <c r="A288" s="295">
        <v>39208</v>
      </c>
      <c r="B288" s="296" t="s">
        <v>638</v>
      </c>
      <c r="C288" s="299">
        <v>-1357437</v>
      </c>
      <c r="D288" s="297">
        <v>-537992</v>
      </c>
      <c r="E288" s="297">
        <v>-134359</v>
      </c>
      <c r="F288" s="297">
        <v>-160637</v>
      </c>
      <c r="G288" s="297">
        <v>-11666</v>
      </c>
      <c r="H288" s="297">
        <v>0</v>
      </c>
      <c r="I288" s="297">
        <v>-2202091</v>
      </c>
      <c r="J288" s="356">
        <v>11071835</v>
      </c>
      <c r="K288" s="357">
        <v>13169787</v>
      </c>
      <c r="L288" s="357">
        <v>9372730</v>
      </c>
      <c r="M288" s="357">
        <v>8966319</v>
      </c>
      <c r="N288" s="357">
        <v>13864996</v>
      </c>
      <c r="O288" s="356">
        <v>1092166</v>
      </c>
      <c r="P288" s="357">
        <v>369995.9</v>
      </c>
      <c r="Q288" s="357">
        <v>722170.1</v>
      </c>
      <c r="R288" s="398">
        <v>6.6799999999999998E-2</v>
      </c>
      <c r="S288" s="399">
        <v>3.5813110000000001E-4</v>
      </c>
      <c r="T288" s="400">
        <v>11071835</v>
      </c>
      <c r="U288" s="400">
        <v>5538860.7784431139</v>
      </c>
      <c r="V288" s="401">
        <v>1.9989372260611535</v>
      </c>
      <c r="W288" s="401">
        <v>7.7152503694909322E-2</v>
      </c>
      <c r="X288" s="397">
        <v>728896</v>
      </c>
      <c r="Y288" s="297">
        <v>182224</v>
      </c>
      <c r="Z288" s="297">
        <v>182224</v>
      </c>
      <c r="AA288" s="297">
        <v>182224</v>
      </c>
      <c r="AB288" s="297">
        <v>182224</v>
      </c>
      <c r="AC288" s="297">
        <v>0</v>
      </c>
      <c r="AD288" s="297">
        <v>0</v>
      </c>
      <c r="AE288" s="297">
        <v>728896</v>
      </c>
      <c r="AF288" s="299">
        <v>999475</v>
      </c>
      <c r="AG288" s="299">
        <v>255335</v>
      </c>
      <c r="AH288" s="299">
        <v>249914</v>
      </c>
      <c r="AI288" s="299">
        <v>216106</v>
      </c>
      <c r="AJ288" s="299">
        <v>139060</v>
      </c>
      <c r="AK288" s="299">
        <v>139060</v>
      </c>
      <c r="AL288" s="299">
        <v>0</v>
      </c>
      <c r="AM288" s="297">
        <v>999475</v>
      </c>
      <c r="AN288" s="397">
        <v>905581</v>
      </c>
      <c r="AO288" s="297">
        <v>224686</v>
      </c>
      <c r="AP288" s="297">
        <v>224686</v>
      </c>
      <c r="AQ288" s="297">
        <v>224686</v>
      </c>
      <c r="AR288" s="297">
        <v>115761</v>
      </c>
      <c r="AS288" s="297">
        <v>115761</v>
      </c>
      <c r="AT288" s="297">
        <v>0</v>
      </c>
      <c r="AU288" s="297">
        <v>905581</v>
      </c>
      <c r="AV288" s="299">
        <v>2690697</v>
      </c>
      <c r="AW288" s="297">
        <v>1341027</v>
      </c>
      <c r="AX288" s="297">
        <v>694293</v>
      </c>
      <c r="AY288" s="297">
        <v>327688</v>
      </c>
      <c r="AZ288" s="297">
        <v>327688</v>
      </c>
      <c r="BA288" s="297">
        <v>0</v>
      </c>
      <c r="BB288" s="297">
        <v>0</v>
      </c>
      <c r="BC288" s="297">
        <v>2690697</v>
      </c>
      <c r="BD288" s="397">
        <v>15565</v>
      </c>
      <c r="BE288" s="297">
        <v>6454</v>
      </c>
      <c r="BF288" s="297">
        <v>5362</v>
      </c>
      <c r="BG288" s="297">
        <v>3749</v>
      </c>
      <c r="BH288" s="297">
        <v>0</v>
      </c>
      <c r="BI288" s="297">
        <v>0</v>
      </c>
      <c r="BJ288" s="297">
        <v>0</v>
      </c>
      <c r="BK288" s="297">
        <v>15565</v>
      </c>
      <c r="BL288" s="299">
        <v>21228</v>
      </c>
      <c r="BM288" s="297">
        <v>5307</v>
      </c>
      <c r="BN288" s="297">
        <v>5307</v>
      </c>
      <c r="BO288" s="297">
        <v>5307</v>
      </c>
      <c r="BP288" s="297">
        <v>5307</v>
      </c>
      <c r="BQ288" s="297">
        <v>0</v>
      </c>
      <c r="BR288" s="297">
        <v>0</v>
      </c>
      <c r="BS288" s="297">
        <v>21228</v>
      </c>
      <c r="BT288" s="397">
        <v>65367</v>
      </c>
      <c r="BU288" s="297">
        <v>13433</v>
      </c>
      <c r="BV288" s="297">
        <v>13433</v>
      </c>
      <c r="BW288" s="297">
        <v>13433</v>
      </c>
      <c r="BX288" s="297">
        <v>13433</v>
      </c>
      <c r="BY288" s="297">
        <v>11633</v>
      </c>
      <c r="BZ288" s="297">
        <v>0</v>
      </c>
      <c r="CA288" s="297">
        <v>65367</v>
      </c>
      <c r="CB288" s="299">
        <v>206098.39563441</v>
      </c>
      <c r="CC288" s="297">
        <v>182566</v>
      </c>
      <c r="CD288" s="297">
        <v>14182</v>
      </c>
      <c r="CE288" s="297">
        <v>9350</v>
      </c>
      <c r="CF288" s="297">
        <v>0</v>
      </c>
      <c r="CG288" s="297">
        <v>0</v>
      </c>
      <c r="CH288" s="297">
        <v>0</v>
      </c>
      <c r="CI288" s="297">
        <v>206098.39563441</v>
      </c>
    </row>
    <row r="289" spans="1:87">
      <c r="A289" s="295">
        <v>39209</v>
      </c>
      <c r="B289" s="296" t="s">
        <v>639</v>
      </c>
      <c r="C289" s="299">
        <v>-715553</v>
      </c>
      <c r="D289" s="297">
        <v>-395568</v>
      </c>
      <c r="E289" s="297">
        <v>-165191</v>
      </c>
      <c r="F289" s="297">
        <v>-192136</v>
      </c>
      <c r="G289" s="297">
        <v>68652</v>
      </c>
      <c r="H289" s="297">
        <v>0</v>
      </c>
      <c r="I289" s="297">
        <v>-1399796</v>
      </c>
      <c r="J289" s="356">
        <v>5115381</v>
      </c>
      <c r="K289" s="357">
        <v>6084671</v>
      </c>
      <c r="L289" s="357">
        <v>4330365</v>
      </c>
      <c r="M289" s="357">
        <v>4142596</v>
      </c>
      <c r="N289" s="357">
        <v>6405870</v>
      </c>
      <c r="O289" s="356">
        <v>504599</v>
      </c>
      <c r="P289" s="357">
        <v>156262.60999999999</v>
      </c>
      <c r="Q289" s="357">
        <v>348336.39</v>
      </c>
      <c r="R289" s="398">
        <v>6.6799999999999998E-2</v>
      </c>
      <c r="S289" s="399">
        <v>1.6546280000000001E-4</v>
      </c>
      <c r="T289" s="400">
        <v>5115381</v>
      </c>
      <c r="U289" s="400">
        <v>2339260.6287425146</v>
      </c>
      <c r="V289" s="401">
        <v>2.1867512055507077</v>
      </c>
      <c r="W289" s="401">
        <v>7.7152503694909322E-2</v>
      </c>
      <c r="X289" s="397">
        <v>105078</v>
      </c>
      <c r="Y289" s="297">
        <v>65902</v>
      </c>
      <c r="Z289" s="297">
        <v>9794</v>
      </c>
      <c r="AA289" s="297">
        <v>9794</v>
      </c>
      <c r="AB289" s="297">
        <v>9794</v>
      </c>
      <c r="AC289" s="297">
        <v>9794</v>
      </c>
      <c r="AD289" s="297">
        <v>0</v>
      </c>
      <c r="AE289" s="297">
        <v>105078</v>
      </c>
      <c r="AF289" s="299">
        <v>612481</v>
      </c>
      <c r="AG289" s="299">
        <v>188074</v>
      </c>
      <c r="AH289" s="299">
        <v>188074</v>
      </c>
      <c r="AI289" s="299">
        <v>128563</v>
      </c>
      <c r="AJ289" s="299">
        <v>107770</v>
      </c>
      <c r="AK289" s="299">
        <v>0</v>
      </c>
      <c r="AL289" s="299">
        <v>0</v>
      </c>
      <c r="AM289" s="297">
        <v>612481</v>
      </c>
      <c r="AN289" s="397">
        <v>418394</v>
      </c>
      <c r="AO289" s="297">
        <v>103809</v>
      </c>
      <c r="AP289" s="297">
        <v>103809</v>
      </c>
      <c r="AQ289" s="297">
        <v>103809</v>
      </c>
      <c r="AR289" s="297">
        <v>53484</v>
      </c>
      <c r="AS289" s="297">
        <v>53484</v>
      </c>
      <c r="AT289" s="297">
        <v>0</v>
      </c>
      <c r="AU289" s="297">
        <v>418394</v>
      </c>
      <c r="AV289" s="299">
        <v>1243149</v>
      </c>
      <c r="AW289" s="297">
        <v>619578</v>
      </c>
      <c r="AX289" s="297">
        <v>320776</v>
      </c>
      <c r="AY289" s="297">
        <v>151398</v>
      </c>
      <c r="AZ289" s="297">
        <v>151398</v>
      </c>
      <c r="BA289" s="297">
        <v>0</v>
      </c>
      <c r="BB289" s="297">
        <v>0</v>
      </c>
      <c r="BC289" s="297">
        <v>1243149</v>
      </c>
      <c r="BD289" s="397">
        <v>7191</v>
      </c>
      <c r="BE289" s="297">
        <v>2982</v>
      </c>
      <c r="BF289" s="297">
        <v>2477</v>
      </c>
      <c r="BG289" s="297">
        <v>1732</v>
      </c>
      <c r="BH289" s="297">
        <v>0</v>
      </c>
      <c r="BI289" s="297">
        <v>0</v>
      </c>
      <c r="BJ289" s="297">
        <v>0</v>
      </c>
      <c r="BK289" s="297">
        <v>7191</v>
      </c>
      <c r="BL289" s="299">
        <v>9808</v>
      </c>
      <c r="BM289" s="297">
        <v>2452</v>
      </c>
      <c r="BN289" s="297">
        <v>2452</v>
      </c>
      <c r="BO289" s="297">
        <v>2452</v>
      </c>
      <c r="BP289" s="297">
        <v>2452</v>
      </c>
      <c r="BQ289" s="297">
        <v>0</v>
      </c>
      <c r="BR289" s="297">
        <v>0</v>
      </c>
      <c r="BS289" s="297">
        <v>9808</v>
      </c>
      <c r="BT289" s="397">
        <v>30200</v>
      </c>
      <c r="BU289" s="297">
        <v>6206</v>
      </c>
      <c r="BV289" s="297">
        <v>6206</v>
      </c>
      <c r="BW289" s="297">
        <v>6206</v>
      </c>
      <c r="BX289" s="297">
        <v>6206</v>
      </c>
      <c r="BY289" s="297">
        <v>5375</v>
      </c>
      <c r="BZ289" s="297">
        <v>0</v>
      </c>
      <c r="CA289" s="297">
        <v>30200</v>
      </c>
      <c r="CB289" s="299">
        <v>95221.045078680007</v>
      </c>
      <c r="CC289" s="297">
        <v>84348</v>
      </c>
      <c r="CD289" s="297">
        <v>6552</v>
      </c>
      <c r="CE289" s="297">
        <v>4320</v>
      </c>
      <c r="CF289" s="297">
        <v>0</v>
      </c>
      <c r="CG289" s="297">
        <v>0</v>
      </c>
      <c r="CH289" s="297">
        <v>0</v>
      </c>
      <c r="CI289" s="297">
        <v>95221.045078680007</v>
      </c>
    </row>
    <row r="290" spans="1:87">
      <c r="A290" s="295">
        <v>39220</v>
      </c>
      <c r="B290" s="296" t="s">
        <v>730</v>
      </c>
      <c r="C290" s="299">
        <v>185940</v>
      </c>
      <c r="D290" s="297">
        <v>304571</v>
      </c>
      <c r="E290" s="297">
        <v>358466</v>
      </c>
      <c r="F290" s="297">
        <v>87330</v>
      </c>
      <c r="G290" s="297">
        <v>-52649</v>
      </c>
      <c r="H290" s="297">
        <v>0</v>
      </c>
      <c r="I290" s="297">
        <v>883658</v>
      </c>
      <c r="J290" s="356">
        <v>1613531</v>
      </c>
      <c r="K290" s="357">
        <v>1919272</v>
      </c>
      <c r="L290" s="357">
        <v>1365916</v>
      </c>
      <c r="M290" s="357">
        <v>1306688</v>
      </c>
      <c r="N290" s="357">
        <v>2020587</v>
      </c>
      <c r="O290" s="356">
        <v>159165</v>
      </c>
      <c r="P290" s="357">
        <v>63712.68</v>
      </c>
      <c r="Q290" s="357">
        <v>95452.32</v>
      </c>
      <c r="R290" s="398">
        <v>6.6799999999999998E-2</v>
      </c>
      <c r="S290" s="399">
        <v>5.2191500000000003E-5</v>
      </c>
      <c r="T290" s="400">
        <v>1613531</v>
      </c>
      <c r="U290" s="400">
        <v>953782.63473053894</v>
      </c>
      <c r="V290" s="401">
        <v>1.6917177365635852</v>
      </c>
      <c r="W290" s="401">
        <v>7.7152503694909322E-2</v>
      </c>
      <c r="X290" s="397">
        <v>1521218</v>
      </c>
      <c r="Y290" s="297">
        <v>444324</v>
      </c>
      <c r="Z290" s="297">
        <v>444324</v>
      </c>
      <c r="AA290" s="297">
        <v>444324</v>
      </c>
      <c r="AB290" s="297">
        <v>188246</v>
      </c>
      <c r="AC290" s="297">
        <v>0</v>
      </c>
      <c r="AD290" s="297">
        <v>0</v>
      </c>
      <c r="AE290" s="297">
        <v>1521218</v>
      </c>
      <c r="AF290" s="299">
        <v>356075</v>
      </c>
      <c r="AG290" s="299">
        <v>71215</v>
      </c>
      <c r="AH290" s="299">
        <v>71215</v>
      </c>
      <c r="AI290" s="299">
        <v>71215</v>
      </c>
      <c r="AJ290" s="299">
        <v>71215</v>
      </c>
      <c r="AK290" s="299">
        <v>71215</v>
      </c>
      <c r="AL290" s="299">
        <v>0</v>
      </c>
      <c r="AM290" s="297">
        <v>356075</v>
      </c>
      <c r="AN290" s="397">
        <v>131973</v>
      </c>
      <c r="AO290" s="297">
        <v>32744</v>
      </c>
      <c r="AP290" s="297">
        <v>32744</v>
      </c>
      <c r="AQ290" s="297">
        <v>32744</v>
      </c>
      <c r="AR290" s="297">
        <v>16870</v>
      </c>
      <c r="AS290" s="297">
        <v>16870</v>
      </c>
      <c r="AT290" s="297">
        <v>0</v>
      </c>
      <c r="AU290" s="297">
        <v>131973</v>
      </c>
      <c r="AV290" s="299">
        <v>392123</v>
      </c>
      <c r="AW290" s="297">
        <v>195432</v>
      </c>
      <c r="AX290" s="297">
        <v>101181</v>
      </c>
      <c r="AY290" s="297">
        <v>47755</v>
      </c>
      <c r="AZ290" s="297">
        <v>47755</v>
      </c>
      <c r="BA290" s="297">
        <v>0</v>
      </c>
      <c r="BB290" s="297">
        <v>0</v>
      </c>
      <c r="BC290" s="297">
        <v>392123</v>
      </c>
      <c r="BD290" s="397">
        <v>2268</v>
      </c>
      <c r="BE290" s="297">
        <v>941</v>
      </c>
      <c r="BF290" s="297">
        <v>781</v>
      </c>
      <c r="BG290" s="297">
        <v>546</v>
      </c>
      <c r="BH290" s="297">
        <v>0</v>
      </c>
      <c r="BI290" s="297">
        <v>0</v>
      </c>
      <c r="BJ290" s="297">
        <v>0</v>
      </c>
      <c r="BK290" s="297">
        <v>2268</v>
      </c>
      <c r="BL290" s="299">
        <v>3092</v>
      </c>
      <c r="BM290" s="297">
        <v>773</v>
      </c>
      <c r="BN290" s="297">
        <v>773</v>
      </c>
      <c r="BO290" s="297">
        <v>773</v>
      </c>
      <c r="BP290" s="297">
        <v>773</v>
      </c>
      <c r="BQ290" s="297">
        <v>0</v>
      </c>
      <c r="BR290" s="297">
        <v>0</v>
      </c>
      <c r="BS290" s="297">
        <v>3092</v>
      </c>
      <c r="BT290" s="397">
        <v>9526</v>
      </c>
      <c r="BU290" s="297">
        <v>1958</v>
      </c>
      <c r="BV290" s="297">
        <v>1958</v>
      </c>
      <c r="BW290" s="297">
        <v>1958</v>
      </c>
      <c r="BX290" s="297">
        <v>1958</v>
      </c>
      <c r="BY290" s="297">
        <v>1695</v>
      </c>
      <c r="BZ290" s="297">
        <v>0</v>
      </c>
      <c r="CA290" s="297">
        <v>9526</v>
      </c>
      <c r="CB290" s="299">
        <v>30035.326213650002</v>
      </c>
      <c r="CC290" s="297">
        <v>26606</v>
      </c>
      <c r="CD290" s="297">
        <v>2067</v>
      </c>
      <c r="CE290" s="297">
        <v>1363</v>
      </c>
      <c r="CF290" s="297">
        <v>0</v>
      </c>
      <c r="CG290" s="297">
        <v>0</v>
      </c>
      <c r="CH290" s="297">
        <v>0</v>
      </c>
      <c r="CI290" s="297">
        <v>30035.326213650002</v>
      </c>
    </row>
    <row r="291" spans="1:87">
      <c r="A291" s="295">
        <v>39300</v>
      </c>
      <c r="B291" s="296" t="s">
        <v>640</v>
      </c>
      <c r="C291" s="299">
        <v>-3984802</v>
      </c>
      <c r="D291" s="297">
        <v>-2377687</v>
      </c>
      <c r="E291" s="297">
        <v>-1225460</v>
      </c>
      <c r="F291" s="297">
        <v>-1203522</v>
      </c>
      <c r="G291" s="297">
        <v>-214737</v>
      </c>
      <c r="H291" s="297">
        <v>0</v>
      </c>
      <c r="I291" s="297">
        <v>-9006208</v>
      </c>
      <c r="J291" s="356">
        <v>17172320</v>
      </c>
      <c r="K291" s="357">
        <v>20426225</v>
      </c>
      <c r="L291" s="357">
        <v>14537023</v>
      </c>
      <c r="M291" s="357">
        <v>13906683</v>
      </c>
      <c r="N291" s="357">
        <v>21504488</v>
      </c>
      <c r="O291" s="356">
        <v>1693939</v>
      </c>
      <c r="P291" s="357">
        <v>756711.42</v>
      </c>
      <c r="Q291" s="357">
        <v>937227.58</v>
      </c>
      <c r="R291" s="398">
        <v>6.6799999999999998E-2</v>
      </c>
      <c r="S291" s="399">
        <v>5.5545819999999995E-4</v>
      </c>
      <c r="T291" s="400">
        <v>17172320</v>
      </c>
      <c r="U291" s="400">
        <v>11328015.269461079</v>
      </c>
      <c r="V291" s="401">
        <v>1.5159160357326178</v>
      </c>
      <c r="W291" s="401">
        <v>7.7152503694909322E-2</v>
      </c>
      <c r="X291" s="397">
        <v>0</v>
      </c>
      <c r="Y291" s="297">
        <v>0</v>
      </c>
      <c r="Z291" s="297">
        <v>0</v>
      </c>
      <c r="AA291" s="297">
        <v>0</v>
      </c>
      <c r="AB291" s="297">
        <v>0</v>
      </c>
      <c r="AC291" s="297">
        <v>0</v>
      </c>
      <c r="AD291" s="297">
        <v>0</v>
      </c>
      <c r="AE291" s="297">
        <v>0</v>
      </c>
      <c r="AF291" s="299">
        <v>6010450</v>
      </c>
      <c r="AG291" s="299">
        <v>1992823</v>
      </c>
      <c r="AH291" s="299">
        <v>1648253</v>
      </c>
      <c r="AI291" s="299">
        <v>1069621</v>
      </c>
      <c r="AJ291" s="299">
        <v>887428</v>
      </c>
      <c r="AK291" s="299">
        <v>412325</v>
      </c>
      <c r="AL291" s="299">
        <v>0</v>
      </c>
      <c r="AM291" s="297">
        <v>6010450</v>
      </c>
      <c r="AN291" s="397">
        <v>1404548</v>
      </c>
      <c r="AO291" s="297">
        <v>348486</v>
      </c>
      <c r="AP291" s="297">
        <v>348486</v>
      </c>
      <c r="AQ291" s="297">
        <v>348486</v>
      </c>
      <c r="AR291" s="297">
        <v>179544</v>
      </c>
      <c r="AS291" s="297">
        <v>179544</v>
      </c>
      <c r="AT291" s="297">
        <v>0</v>
      </c>
      <c r="AU291" s="297">
        <v>1404548</v>
      </c>
      <c r="AV291" s="299">
        <v>4173247</v>
      </c>
      <c r="AW291" s="297">
        <v>2079921</v>
      </c>
      <c r="AX291" s="297">
        <v>1076843</v>
      </c>
      <c r="AY291" s="297">
        <v>508241</v>
      </c>
      <c r="AZ291" s="297">
        <v>508241</v>
      </c>
      <c r="BA291" s="297">
        <v>0</v>
      </c>
      <c r="BB291" s="297">
        <v>0</v>
      </c>
      <c r="BC291" s="297">
        <v>4173247</v>
      </c>
      <c r="BD291" s="397">
        <v>24142</v>
      </c>
      <c r="BE291" s="297">
        <v>10011</v>
      </c>
      <c r="BF291" s="297">
        <v>8316</v>
      </c>
      <c r="BG291" s="297">
        <v>5815</v>
      </c>
      <c r="BH291" s="297">
        <v>0</v>
      </c>
      <c r="BI291" s="297">
        <v>0</v>
      </c>
      <c r="BJ291" s="297">
        <v>0</v>
      </c>
      <c r="BK291" s="297">
        <v>24142</v>
      </c>
      <c r="BL291" s="299">
        <v>32928</v>
      </c>
      <c r="BM291" s="297">
        <v>8232</v>
      </c>
      <c r="BN291" s="297">
        <v>8232</v>
      </c>
      <c r="BO291" s="297">
        <v>8232</v>
      </c>
      <c r="BP291" s="297">
        <v>8232</v>
      </c>
      <c r="BQ291" s="297">
        <v>0</v>
      </c>
      <c r="BR291" s="297">
        <v>0</v>
      </c>
      <c r="BS291" s="297">
        <v>32928</v>
      </c>
      <c r="BT291" s="397">
        <v>101383</v>
      </c>
      <c r="BU291" s="297">
        <v>20835</v>
      </c>
      <c r="BV291" s="297">
        <v>20835</v>
      </c>
      <c r="BW291" s="297">
        <v>20835</v>
      </c>
      <c r="BX291" s="297">
        <v>20835</v>
      </c>
      <c r="BY291" s="297">
        <v>18043</v>
      </c>
      <c r="BZ291" s="297">
        <v>0</v>
      </c>
      <c r="CA291" s="297">
        <v>101383</v>
      </c>
      <c r="CB291" s="299">
        <v>319656.80685641995</v>
      </c>
      <c r="CC291" s="297">
        <v>283158</v>
      </c>
      <c r="CD291" s="297">
        <v>21997</v>
      </c>
      <c r="CE291" s="297">
        <v>14503</v>
      </c>
      <c r="CF291" s="297">
        <v>0</v>
      </c>
      <c r="CG291" s="297">
        <v>0</v>
      </c>
      <c r="CH291" s="297">
        <v>0</v>
      </c>
      <c r="CI291" s="297">
        <v>319656.80685641995</v>
      </c>
    </row>
    <row r="292" spans="1:87">
      <c r="A292" s="295">
        <v>39301</v>
      </c>
      <c r="B292" s="296" t="s">
        <v>641</v>
      </c>
      <c r="C292" s="299">
        <v>-238426</v>
      </c>
      <c r="D292" s="297">
        <v>-228170</v>
      </c>
      <c r="E292" s="297">
        <v>-48555</v>
      </c>
      <c r="F292" s="297">
        <v>4070</v>
      </c>
      <c r="G292" s="297">
        <v>1812</v>
      </c>
      <c r="H292" s="297">
        <v>0</v>
      </c>
      <c r="I292" s="297">
        <v>-509269</v>
      </c>
      <c r="J292" s="356">
        <v>986427</v>
      </c>
      <c r="K292" s="357">
        <v>1173340</v>
      </c>
      <c r="L292" s="357">
        <v>835048</v>
      </c>
      <c r="M292" s="357">
        <v>798839</v>
      </c>
      <c r="N292" s="357">
        <v>1235279</v>
      </c>
      <c r="O292" s="356">
        <v>97305</v>
      </c>
      <c r="P292" s="357">
        <v>41311.68</v>
      </c>
      <c r="Q292" s="357">
        <v>55993.32</v>
      </c>
      <c r="R292" s="398">
        <v>6.6799999999999998E-2</v>
      </c>
      <c r="S292" s="399">
        <v>3.1907099999999998E-5</v>
      </c>
      <c r="T292" s="400">
        <v>986427</v>
      </c>
      <c r="U292" s="400">
        <v>618438.32335329347</v>
      </c>
      <c r="V292" s="401">
        <v>1.5950289022378172</v>
      </c>
      <c r="W292" s="401">
        <v>7.7152503694909322E-2</v>
      </c>
      <c r="X292" s="397">
        <v>189328</v>
      </c>
      <c r="Y292" s="297">
        <v>94033</v>
      </c>
      <c r="Z292" s="297">
        <v>31765</v>
      </c>
      <c r="AA292" s="297">
        <v>31765</v>
      </c>
      <c r="AB292" s="297">
        <v>31765</v>
      </c>
      <c r="AC292" s="297">
        <v>0</v>
      </c>
      <c r="AD292" s="297">
        <v>0</v>
      </c>
      <c r="AE292" s="297">
        <v>189328</v>
      </c>
      <c r="AF292" s="299">
        <v>526512</v>
      </c>
      <c r="AG292" s="299">
        <v>218034</v>
      </c>
      <c r="AH292" s="299">
        <v>218034</v>
      </c>
      <c r="AI292" s="299">
        <v>71368</v>
      </c>
      <c r="AJ292" s="299">
        <v>9538</v>
      </c>
      <c r="AK292" s="299">
        <v>9538</v>
      </c>
      <c r="AL292" s="299">
        <v>0</v>
      </c>
      <c r="AM292" s="297">
        <v>526512</v>
      </c>
      <c r="AN292" s="397">
        <v>80681</v>
      </c>
      <c r="AO292" s="297">
        <v>20018</v>
      </c>
      <c r="AP292" s="297">
        <v>20018</v>
      </c>
      <c r="AQ292" s="297">
        <v>20018</v>
      </c>
      <c r="AR292" s="297">
        <v>10314</v>
      </c>
      <c r="AS292" s="297">
        <v>10314</v>
      </c>
      <c r="AT292" s="297">
        <v>0</v>
      </c>
      <c r="AU292" s="297">
        <v>80681</v>
      </c>
      <c r="AV292" s="299">
        <v>239723</v>
      </c>
      <c r="AW292" s="297">
        <v>119477</v>
      </c>
      <c r="AX292" s="297">
        <v>61857</v>
      </c>
      <c r="AY292" s="297">
        <v>29195</v>
      </c>
      <c r="AZ292" s="297">
        <v>29195</v>
      </c>
      <c r="BA292" s="297">
        <v>0</v>
      </c>
      <c r="BB292" s="297">
        <v>0</v>
      </c>
      <c r="BC292" s="297">
        <v>239723</v>
      </c>
      <c r="BD292" s="397">
        <v>1387</v>
      </c>
      <c r="BE292" s="297">
        <v>575</v>
      </c>
      <c r="BF292" s="297">
        <v>478</v>
      </c>
      <c r="BG292" s="297">
        <v>334</v>
      </c>
      <c r="BH292" s="297">
        <v>0</v>
      </c>
      <c r="BI292" s="297">
        <v>0</v>
      </c>
      <c r="BJ292" s="297">
        <v>0</v>
      </c>
      <c r="BK292" s="297">
        <v>1387</v>
      </c>
      <c r="BL292" s="299">
        <v>1892</v>
      </c>
      <c r="BM292" s="297">
        <v>473</v>
      </c>
      <c r="BN292" s="297">
        <v>473</v>
      </c>
      <c r="BO292" s="297">
        <v>473</v>
      </c>
      <c r="BP292" s="297">
        <v>473</v>
      </c>
      <c r="BQ292" s="297">
        <v>0</v>
      </c>
      <c r="BR292" s="297">
        <v>0</v>
      </c>
      <c r="BS292" s="297">
        <v>1892</v>
      </c>
      <c r="BT292" s="397">
        <v>5824</v>
      </c>
      <c r="BU292" s="297">
        <v>1197</v>
      </c>
      <c r="BV292" s="297">
        <v>1197</v>
      </c>
      <c r="BW292" s="297">
        <v>1197</v>
      </c>
      <c r="BX292" s="297">
        <v>1197</v>
      </c>
      <c r="BY292" s="297">
        <v>1036</v>
      </c>
      <c r="BZ292" s="297">
        <v>0</v>
      </c>
      <c r="CA292" s="297">
        <v>5824</v>
      </c>
      <c r="CB292" s="299">
        <v>18361.996820009997</v>
      </c>
      <c r="CC292" s="297">
        <v>16265</v>
      </c>
      <c r="CD292" s="297">
        <v>1264</v>
      </c>
      <c r="CE292" s="297">
        <v>833</v>
      </c>
      <c r="CF292" s="297">
        <v>0</v>
      </c>
      <c r="CG292" s="297">
        <v>0</v>
      </c>
      <c r="CH292" s="297">
        <v>0</v>
      </c>
      <c r="CI292" s="297">
        <v>18361.996820009997</v>
      </c>
    </row>
    <row r="293" spans="1:87">
      <c r="A293" s="295">
        <v>39400</v>
      </c>
      <c r="B293" s="296" t="s">
        <v>642</v>
      </c>
      <c r="C293" s="299">
        <v>-2606969</v>
      </c>
      <c r="D293" s="297">
        <v>-1565043</v>
      </c>
      <c r="E293" s="297">
        <v>-1153890</v>
      </c>
      <c r="F293" s="297">
        <v>-786899</v>
      </c>
      <c r="G293" s="297">
        <v>-92863</v>
      </c>
      <c r="H293" s="297">
        <v>0</v>
      </c>
      <c r="I293" s="297">
        <v>-6205664</v>
      </c>
      <c r="J293" s="356">
        <v>11889247</v>
      </c>
      <c r="K293" s="357">
        <v>14142086</v>
      </c>
      <c r="L293" s="357">
        <v>10064700</v>
      </c>
      <c r="M293" s="357">
        <v>9628285</v>
      </c>
      <c r="N293" s="357">
        <v>14888621</v>
      </c>
      <c r="O293" s="356">
        <v>1172798</v>
      </c>
      <c r="P293" s="357">
        <v>537482.6</v>
      </c>
      <c r="Q293" s="357">
        <v>635315.4</v>
      </c>
      <c r="R293" s="398">
        <v>6.6799999999999998E-2</v>
      </c>
      <c r="S293" s="399">
        <v>3.8457120000000002E-4</v>
      </c>
      <c r="T293" s="400">
        <v>11889247</v>
      </c>
      <c r="U293" s="400">
        <v>8046146.7065868266</v>
      </c>
      <c r="V293" s="401">
        <v>1.4776323914485789</v>
      </c>
      <c r="W293" s="401">
        <v>7.7152503694909322E-2</v>
      </c>
      <c r="X293" s="397">
        <v>0</v>
      </c>
      <c r="Y293" s="297">
        <v>0</v>
      </c>
      <c r="Z293" s="297">
        <v>0</v>
      </c>
      <c r="AA293" s="297">
        <v>0</v>
      </c>
      <c r="AB293" s="297">
        <v>0</v>
      </c>
      <c r="AC293" s="297">
        <v>0</v>
      </c>
      <c r="AD293" s="297">
        <v>0</v>
      </c>
      <c r="AE293" s="297">
        <v>0</v>
      </c>
      <c r="AF293" s="299">
        <v>4131554</v>
      </c>
      <c r="AG293" s="299">
        <v>1227824</v>
      </c>
      <c r="AH293" s="299">
        <v>1060020</v>
      </c>
      <c r="AI293" s="299">
        <v>1045995</v>
      </c>
      <c r="AJ293" s="299">
        <v>568052</v>
      </c>
      <c r="AK293" s="299">
        <v>229663</v>
      </c>
      <c r="AL293" s="299">
        <v>0</v>
      </c>
      <c r="AM293" s="297">
        <v>4131554</v>
      </c>
      <c r="AN293" s="397">
        <v>972438</v>
      </c>
      <c r="AO293" s="297">
        <v>241274</v>
      </c>
      <c r="AP293" s="297">
        <v>241274</v>
      </c>
      <c r="AQ293" s="297">
        <v>241274</v>
      </c>
      <c r="AR293" s="297">
        <v>124308</v>
      </c>
      <c r="AS293" s="297">
        <v>124308</v>
      </c>
      <c r="AT293" s="297">
        <v>0</v>
      </c>
      <c r="AU293" s="297">
        <v>972438</v>
      </c>
      <c r="AV293" s="299">
        <v>2889345</v>
      </c>
      <c r="AW293" s="297">
        <v>1440032</v>
      </c>
      <c r="AX293" s="297">
        <v>745552</v>
      </c>
      <c r="AY293" s="297">
        <v>351881</v>
      </c>
      <c r="AZ293" s="297">
        <v>351881</v>
      </c>
      <c r="BA293" s="297">
        <v>0</v>
      </c>
      <c r="BB293" s="297">
        <v>0</v>
      </c>
      <c r="BC293" s="297">
        <v>2889345</v>
      </c>
      <c r="BD293" s="397">
        <v>16715</v>
      </c>
      <c r="BE293" s="297">
        <v>6931</v>
      </c>
      <c r="BF293" s="297">
        <v>5758</v>
      </c>
      <c r="BG293" s="297">
        <v>4026</v>
      </c>
      <c r="BH293" s="297">
        <v>0</v>
      </c>
      <c r="BI293" s="297">
        <v>0</v>
      </c>
      <c r="BJ293" s="297">
        <v>0</v>
      </c>
      <c r="BK293" s="297">
        <v>16715</v>
      </c>
      <c r="BL293" s="299">
        <v>22796</v>
      </c>
      <c r="BM293" s="297">
        <v>5699</v>
      </c>
      <c r="BN293" s="297">
        <v>5699</v>
      </c>
      <c r="BO293" s="297">
        <v>5699</v>
      </c>
      <c r="BP293" s="297">
        <v>5699</v>
      </c>
      <c r="BQ293" s="297">
        <v>0</v>
      </c>
      <c r="BR293" s="297">
        <v>0</v>
      </c>
      <c r="BS293" s="297">
        <v>22796</v>
      </c>
      <c r="BT293" s="397">
        <v>70192</v>
      </c>
      <c r="BU293" s="297">
        <v>14425</v>
      </c>
      <c r="BV293" s="297">
        <v>14425</v>
      </c>
      <c r="BW293" s="297">
        <v>14425</v>
      </c>
      <c r="BX293" s="297">
        <v>14425</v>
      </c>
      <c r="BY293" s="297">
        <v>12492</v>
      </c>
      <c r="BZ293" s="297">
        <v>0</v>
      </c>
      <c r="CA293" s="297">
        <v>70192</v>
      </c>
      <c r="CB293" s="299">
        <v>221314.22634672001</v>
      </c>
      <c r="CC293" s="297">
        <v>196044</v>
      </c>
      <c r="CD293" s="297">
        <v>15229</v>
      </c>
      <c r="CE293" s="297">
        <v>10041</v>
      </c>
      <c r="CF293" s="297">
        <v>0</v>
      </c>
      <c r="CG293" s="297">
        <v>0</v>
      </c>
      <c r="CH293" s="297">
        <v>0</v>
      </c>
      <c r="CI293" s="297">
        <v>221314.22634672001</v>
      </c>
    </row>
    <row r="294" spans="1:87">
      <c r="A294" s="295">
        <v>39401</v>
      </c>
      <c r="B294" s="296" t="s">
        <v>643</v>
      </c>
      <c r="C294" s="299">
        <v>159569</v>
      </c>
      <c r="D294" s="297">
        <v>595349</v>
      </c>
      <c r="E294" s="297">
        <v>655743</v>
      </c>
      <c r="F294" s="297">
        <v>338998</v>
      </c>
      <c r="G294" s="297">
        <v>258014</v>
      </c>
      <c r="H294" s="297">
        <v>0</v>
      </c>
      <c r="I294" s="297">
        <v>2007673</v>
      </c>
      <c r="J294" s="356">
        <v>14494189</v>
      </c>
      <c r="K294" s="357">
        <v>17240627</v>
      </c>
      <c r="L294" s="357">
        <v>12269883</v>
      </c>
      <c r="M294" s="357">
        <v>11737848</v>
      </c>
      <c r="N294" s="357">
        <v>18150728</v>
      </c>
      <c r="O294" s="356">
        <v>1429759</v>
      </c>
      <c r="P294" s="357">
        <v>426812.37</v>
      </c>
      <c r="Q294" s="357">
        <v>1002946.63</v>
      </c>
      <c r="R294" s="398">
        <v>6.6799999999999998E-2</v>
      </c>
      <c r="S294" s="399">
        <v>4.6883100000000001E-4</v>
      </c>
      <c r="T294" s="400">
        <v>14494189</v>
      </c>
      <c r="U294" s="400">
        <v>6389406.7365269465</v>
      </c>
      <c r="V294" s="401">
        <v>2.2684717999152646</v>
      </c>
      <c r="W294" s="401">
        <v>7.7152503694909322E-2</v>
      </c>
      <c r="X294" s="397">
        <v>4536223</v>
      </c>
      <c r="Y294" s="297">
        <v>1840886</v>
      </c>
      <c r="Z294" s="297">
        <v>1211023</v>
      </c>
      <c r="AA294" s="297">
        <v>787278</v>
      </c>
      <c r="AB294" s="297">
        <v>605795</v>
      </c>
      <c r="AC294" s="297">
        <v>91241</v>
      </c>
      <c r="AD294" s="297">
        <v>0</v>
      </c>
      <c r="AE294" s="297">
        <v>4536223</v>
      </c>
      <c r="AF294" s="299">
        <v>0</v>
      </c>
      <c r="AG294" s="299">
        <v>0</v>
      </c>
      <c r="AH294" s="299">
        <v>0</v>
      </c>
      <c r="AI294" s="299">
        <v>0</v>
      </c>
      <c r="AJ294" s="299">
        <v>0</v>
      </c>
      <c r="AK294" s="299">
        <v>0</v>
      </c>
      <c r="AL294" s="299">
        <v>0</v>
      </c>
      <c r="AM294" s="297">
        <v>0</v>
      </c>
      <c r="AN294" s="397">
        <v>1185500</v>
      </c>
      <c r="AO294" s="297">
        <v>294138</v>
      </c>
      <c r="AP294" s="297">
        <v>294138</v>
      </c>
      <c r="AQ294" s="297">
        <v>294138</v>
      </c>
      <c r="AR294" s="297">
        <v>151543</v>
      </c>
      <c r="AS294" s="297">
        <v>151543</v>
      </c>
      <c r="AT294" s="297">
        <v>0</v>
      </c>
      <c r="AU294" s="297">
        <v>1185500</v>
      </c>
      <c r="AV294" s="299">
        <v>3522403</v>
      </c>
      <c r="AW294" s="297">
        <v>1755544</v>
      </c>
      <c r="AX294" s="297">
        <v>908902</v>
      </c>
      <c r="AY294" s="297">
        <v>428978</v>
      </c>
      <c r="AZ294" s="297">
        <v>428978</v>
      </c>
      <c r="BA294" s="297">
        <v>0</v>
      </c>
      <c r="BB294" s="297">
        <v>0</v>
      </c>
      <c r="BC294" s="297">
        <v>3522403</v>
      </c>
      <c r="BD294" s="397">
        <v>20376</v>
      </c>
      <c r="BE294" s="297">
        <v>8449</v>
      </c>
      <c r="BF294" s="297">
        <v>7019</v>
      </c>
      <c r="BG294" s="297">
        <v>4908</v>
      </c>
      <c r="BH294" s="297">
        <v>0</v>
      </c>
      <c r="BI294" s="297">
        <v>0</v>
      </c>
      <c r="BJ294" s="297">
        <v>0</v>
      </c>
      <c r="BK294" s="297">
        <v>20376</v>
      </c>
      <c r="BL294" s="299">
        <v>27792</v>
      </c>
      <c r="BM294" s="297">
        <v>6948</v>
      </c>
      <c r="BN294" s="297">
        <v>6948</v>
      </c>
      <c r="BO294" s="297">
        <v>6948</v>
      </c>
      <c r="BP294" s="297">
        <v>6948</v>
      </c>
      <c r="BQ294" s="297">
        <v>0</v>
      </c>
      <c r="BR294" s="297">
        <v>0</v>
      </c>
      <c r="BS294" s="297">
        <v>27792</v>
      </c>
      <c r="BT294" s="397">
        <v>85572</v>
      </c>
      <c r="BU294" s="297">
        <v>17586</v>
      </c>
      <c r="BV294" s="297">
        <v>17586</v>
      </c>
      <c r="BW294" s="297">
        <v>17586</v>
      </c>
      <c r="BX294" s="297">
        <v>17586</v>
      </c>
      <c r="BY294" s="297">
        <v>15229</v>
      </c>
      <c r="BZ294" s="297">
        <v>0</v>
      </c>
      <c r="CA294" s="297">
        <v>85572</v>
      </c>
      <c r="CB294" s="299">
        <v>269804.31725610001</v>
      </c>
      <c r="CC294" s="297">
        <v>238997</v>
      </c>
      <c r="CD294" s="297">
        <v>18566</v>
      </c>
      <c r="CE294" s="297">
        <v>12241</v>
      </c>
      <c r="CF294" s="297">
        <v>0</v>
      </c>
      <c r="CG294" s="297">
        <v>0</v>
      </c>
      <c r="CH294" s="297">
        <v>0</v>
      </c>
      <c r="CI294" s="297">
        <v>269804.31725610001</v>
      </c>
    </row>
    <row r="295" spans="1:87">
      <c r="A295" s="295">
        <v>39500</v>
      </c>
      <c r="B295" s="296" t="s">
        <v>644</v>
      </c>
      <c r="C295" s="299">
        <v>-6107337</v>
      </c>
      <c r="D295" s="297">
        <v>-2629321</v>
      </c>
      <c r="E295" s="297">
        <v>-666551</v>
      </c>
      <c r="F295" s="297">
        <v>-1354331</v>
      </c>
      <c r="G295" s="297">
        <v>148969</v>
      </c>
      <c r="H295" s="297">
        <v>0</v>
      </c>
      <c r="I295" s="297">
        <v>-10608571</v>
      </c>
      <c r="J295" s="356">
        <v>54259244</v>
      </c>
      <c r="K295" s="357">
        <v>64540582</v>
      </c>
      <c r="L295" s="357">
        <v>45932517</v>
      </c>
      <c r="M295" s="357">
        <v>43940836</v>
      </c>
      <c r="N295" s="357">
        <v>67947561</v>
      </c>
      <c r="O295" s="356">
        <v>5352326</v>
      </c>
      <c r="P295" s="357">
        <v>2100474.5299999998</v>
      </c>
      <c r="Q295" s="357">
        <v>3251851.47</v>
      </c>
      <c r="R295" s="398">
        <v>6.6799999999999998E-2</v>
      </c>
      <c r="S295" s="399">
        <v>1.7550769E-3</v>
      </c>
      <c r="T295" s="400">
        <v>54259244</v>
      </c>
      <c r="U295" s="400">
        <v>31444229.49101796</v>
      </c>
      <c r="V295" s="401">
        <v>1.7255707924247006</v>
      </c>
      <c r="W295" s="401">
        <v>7.7152503694909322E-2</v>
      </c>
      <c r="X295" s="397">
        <v>1534608</v>
      </c>
      <c r="Y295" s="297">
        <v>812436</v>
      </c>
      <c r="Z295" s="297">
        <v>301199</v>
      </c>
      <c r="AA295" s="297">
        <v>301199</v>
      </c>
      <c r="AB295" s="297">
        <v>119774</v>
      </c>
      <c r="AC295" s="297">
        <v>0</v>
      </c>
      <c r="AD295" s="297">
        <v>0</v>
      </c>
      <c r="AE295" s="297">
        <v>1534608</v>
      </c>
      <c r="AF295" s="299">
        <v>2677509</v>
      </c>
      <c r="AG295" s="299">
        <v>625734</v>
      </c>
      <c r="AH295" s="299">
        <v>625734</v>
      </c>
      <c r="AI295" s="299">
        <v>475347</v>
      </c>
      <c r="AJ295" s="299">
        <v>475347</v>
      </c>
      <c r="AK295" s="299">
        <v>475347</v>
      </c>
      <c r="AL295" s="299">
        <v>0</v>
      </c>
      <c r="AM295" s="297">
        <v>2677509</v>
      </c>
      <c r="AN295" s="397">
        <v>4437939</v>
      </c>
      <c r="AO295" s="297">
        <v>1101110</v>
      </c>
      <c r="AP295" s="297">
        <v>1101110</v>
      </c>
      <c r="AQ295" s="297">
        <v>1101110</v>
      </c>
      <c r="AR295" s="297">
        <v>567305</v>
      </c>
      <c r="AS295" s="297">
        <v>567305</v>
      </c>
      <c r="AT295" s="297">
        <v>0</v>
      </c>
      <c r="AU295" s="297">
        <v>4437939</v>
      </c>
      <c r="AV295" s="299">
        <v>13186176</v>
      </c>
      <c r="AW295" s="297">
        <v>6571911</v>
      </c>
      <c r="AX295" s="297">
        <v>3402492</v>
      </c>
      <c r="AY295" s="297">
        <v>1605886</v>
      </c>
      <c r="AZ295" s="297">
        <v>1605886</v>
      </c>
      <c r="BA295" s="297">
        <v>0</v>
      </c>
      <c r="BB295" s="297">
        <v>0</v>
      </c>
      <c r="BC295" s="297">
        <v>13186176</v>
      </c>
      <c r="BD295" s="397">
        <v>76280</v>
      </c>
      <c r="BE295" s="297">
        <v>31630</v>
      </c>
      <c r="BF295" s="297">
        <v>26276</v>
      </c>
      <c r="BG295" s="297">
        <v>18374</v>
      </c>
      <c r="BH295" s="297">
        <v>0</v>
      </c>
      <c r="BI295" s="297">
        <v>0</v>
      </c>
      <c r="BJ295" s="297">
        <v>0</v>
      </c>
      <c r="BK295" s="297">
        <v>76280</v>
      </c>
      <c r="BL295" s="299">
        <v>104036</v>
      </c>
      <c r="BM295" s="297">
        <v>26009</v>
      </c>
      <c r="BN295" s="297">
        <v>26009</v>
      </c>
      <c r="BO295" s="297">
        <v>26009</v>
      </c>
      <c r="BP295" s="297">
        <v>26009</v>
      </c>
      <c r="BQ295" s="297">
        <v>0</v>
      </c>
      <c r="BR295" s="297">
        <v>0</v>
      </c>
      <c r="BS295" s="297">
        <v>104036</v>
      </c>
      <c r="BT295" s="397">
        <v>320339</v>
      </c>
      <c r="BU295" s="297">
        <v>65832</v>
      </c>
      <c r="BV295" s="297">
        <v>65832</v>
      </c>
      <c r="BW295" s="297">
        <v>65832</v>
      </c>
      <c r="BX295" s="297">
        <v>65832</v>
      </c>
      <c r="BY295" s="297">
        <v>57011</v>
      </c>
      <c r="BZ295" s="297">
        <v>0</v>
      </c>
      <c r="CA295" s="297">
        <v>320339</v>
      </c>
      <c r="CB295" s="299">
        <v>1010017.0951503901</v>
      </c>
      <c r="CC295" s="297">
        <v>894691</v>
      </c>
      <c r="CD295" s="297">
        <v>69503</v>
      </c>
      <c r="CE295" s="297">
        <v>45824</v>
      </c>
      <c r="CF295" s="297">
        <v>0</v>
      </c>
      <c r="CG295" s="297">
        <v>0</v>
      </c>
      <c r="CH295" s="297">
        <v>0</v>
      </c>
      <c r="CI295" s="297">
        <v>1010017.0951503901</v>
      </c>
    </row>
    <row r="296" spans="1:87">
      <c r="A296" s="295">
        <v>39501</v>
      </c>
      <c r="B296" s="296" t="s">
        <v>645</v>
      </c>
      <c r="C296" s="299">
        <v>-229708</v>
      </c>
      <c r="D296" s="297">
        <v>-117948</v>
      </c>
      <c r="E296" s="297">
        <v>-41413</v>
      </c>
      <c r="F296" s="297">
        <v>-7963</v>
      </c>
      <c r="G296" s="297">
        <v>38223</v>
      </c>
      <c r="H296" s="297">
        <v>0</v>
      </c>
      <c r="I296" s="297">
        <v>-358809</v>
      </c>
      <c r="J296" s="356">
        <v>1596382</v>
      </c>
      <c r="K296" s="357">
        <v>1898874</v>
      </c>
      <c r="L296" s="357">
        <v>1351398</v>
      </c>
      <c r="M296" s="357">
        <v>1292800</v>
      </c>
      <c r="N296" s="357">
        <v>1999112</v>
      </c>
      <c r="O296" s="356">
        <v>157473</v>
      </c>
      <c r="P296" s="357">
        <v>54783.21</v>
      </c>
      <c r="Q296" s="357">
        <v>102689.79000000001</v>
      </c>
      <c r="R296" s="398">
        <v>6.6799999999999998E-2</v>
      </c>
      <c r="S296" s="399">
        <v>5.16368E-5</v>
      </c>
      <c r="T296" s="400">
        <v>1596382</v>
      </c>
      <c r="U296" s="400">
        <v>820107.93413173652</v>
      </c>
      <c r="V296" s="401">
        <v>1.9465510984113563</v>
      </c>
      <c r="W296" s="401">
        <v>7.7152503694909322E-2</v>
      </c>
      <c r="X296" s="397">
        <v>111152</v>
      </c>
      <c r="Y296" s="297">
        <v>27031</v>
      </c>
      <c r="Z296" s="297">
        <v>21422</v>
      </c>
      <c r="AA296" s="297">
        <v>21422</v>
      </c>
      <c r="AB296" s="297">
        <v>21422</v>
      </c>
      <c r="AC296" s="297">
        <v>19855</v>
      </c>
      <c r="AD296" s="297">
        <v>0</v>
      </c>
      <c r="AE296" s="297">
        <v>111152</v>
      </c>
      <c r="AF296" s="299">
        <v>191468</v>
      </c>
      <c r="AG296" s="299">
        <v>71560</v>
      </c>
      <c r="AH296" s="299">
        <v>71560</v>
      </c>
      <c r="AI296" s="299">
        <v>48348</v>
      </c>
      <c r="AJ296" s="299">
        <v>0</v>
      </c>
      <c r="AK296" s="299">
        <v>0</v>
      </c>
      <c r="AL296" s="299">
        <v>0</v>
      </c>
      <c r="AM296" s="297">
        <v>191468</v>
      </c>
      <c r="AN296" s="397">
        <v>130570</v>
      </c>
      <c r="AO296" s="297">
        <v>32396</v>
      </c>
      <c r="AP296" s="297">
        <v>32396</v>
      </c>
      <c r="AQ296" s="297">
        <v>32396</v>
      </c>
      <c r="AR296" s="297">
        <v>16691</v>
      </c>
      <c r="AS296" s="297">
        <v>16691</v>
      </c>
      <c r="AT296" s="297">
        <v>0</v>
      </c>
      <c r="AU296" s="297">
        <v>130570</v>
      </c>
      <c r="AV296" s="299">
        <v>387956</v>
      </c>
      <c r="AW296" s="297">
        <v>193355</v>
      </c>
      <c r="AX296" s="297">
        <v>100106</v>
      </c>
      <c r="AY296" s="297">
        <v>47247</v>
      </c>
      <c r="AZ296" s="297">
        <v>47247</v>
      </c>
      <c r="BA296" s="297">
        <v>0</v>
      </c>
      <c r="BB296" s="297">
        <v>0</v>
      </c>
      <c r="BC296" s="297">
        <v>387956</v>
      </c>
      <c r="BD296" s="397">
        <v>2245</v>
      </c>
      <c r="BE296" s="297">
        <v>931</v>
      </c>
      <c r="BF296" s="297">
        <v>773</v>
      </c>
      <c r="BG296" s="297">
        <v>541</v>
      </c>
      <c r="BH296" s="297">
        <v>0</v>
      </c>
      <c r="BI296" s="297">
        <v>0</v>
      </c>
      <c r="BJ296" s="297">
        <v>0</v>
      </c>
      <c r="BK296" s="297">
        <v>2245</v>
      </c>
      <c r="BL296" s="299">
        <v>3060</v>
      </c>
      <c r="BM296" s="297">
        <v>765</v>
      </c>
      <c r="BN296" s="297">
        <v>765</v>
      </c>
      <c r="BO296" s="297">
        <v>765</v>
      </c>
      <c r="BP296" s="297">
        <v>765</v>
      </c>
      <c r="BQ296" s="297">
        <v>0</v>
      </c>
      <c r="BR296" s="297">
        <v>0</v>
      </c>
      <c r="BS296" s="297">
        <v>3060</v>
      </c>
      <c r="BT296" s="397">
        <v>9425</v>
      </c>
      <c r="BU296" s="297">
        <v>1937</v>
      </c>
      <c r="BV296" s="297">
        <v>1937</v>
      </c>
      <c r="BW296" s="297">
        <v>1937</v>
      </c>
      <c r="BX296" s="297">
        <v>1937</v>
      </c>
      <c r="BY296" s="297">
        <v>1677</v>
      </c>
      <c r="BZ296" s="297">
        <v>0</v>
      </c>
      <c r="CA296" s="297">
        <v>9425</v>
      </c>
      <c r="CB296" s="299">
        <v>29716.105738080001</v>
      </c>
      <c r="CC296" s="297">
        <v>26323</v>
      </c>
      <c r="CD296" s="297">
        <v>2045</v>
      </c>
      <c r="CE296" s="297">
        <v>1348</v>
      </c>
      <c r="CF296" s="297">
        <v>0</v>
      </c>
      <c r="CG296" s="297">
        <v>0</v>
      </c>
      <c r="CH296" s="297">
        <v>0</v>
      </c>
      <c r="CI296" s="297">
        <v>29716.105738080001</v>
      </c>
    </row>
    <row r="297" spans="1:87">
      <c r="A297" s="295">
        <v>39600</v>
      </c>
      <c r="B297" s="296" t="s">
        <v>646</v>
      </c>
      <c r="C297" s="299">
        <v>-21213074</v>
      </c>
      <c r="D297" s="297">
        <v>-11539965</v>
      </c>
      <c r="E297" s="297">
        <v>-5392866</v>
      </c>
      <c r="F297" s="297">
        <v>-6039974</v>
      </c>
      <c r="G297" s="297">
        <v>-1377710</v>
      </c>
      <c r="H297" s="297">
        <v>0</v>
      </c>
      <c r="I297" s="297">
        <v>-45563589</v>
      </c>
      <c r="J297" s="356">
        <v>158536898</v>
      </c>
      <c r="K297" s="357">
        <v>188577335</v>
      </c>
      <c r="L297" s="357">
        <v>134207523</v>
      </c>
      <c r="M297" s="357">
        <v>128388149</v>
      </c>
      <c r="N297" s="357">
        <v>198531986</v>
      </c>
      <c r="O297" s="356">
        <v>15638648</v>
      </c>
      <c r="P297" s="357">
        <v>6373639.5199999996</v>
      </c>
      <c r="Q297" s="357">
        <v>9265008.4800000004</v>
      </c>
      <c r="R297" s="398">
        <v>6.6799999999999998E-2</v>
      </c>
      <c r="S297" s="399">
        <v>5.1280561000000002E-3</v>
      </c>
      <c r="T297" s="400">
        <v>158536898</v>
      </c>
      <c r="U297" s="400">
        <v>95413765.26946108</v>
      </c>
      <c r="V297" s="401">
        <v>1.6615725996377027</v>
      </c>
      <c r="W297" s="401">
        <v>7.7152503694909322E-2</v>
      </c>
      <c r="X297" s="397">
        <v>2303258</v>
      </c>
      <c r="Y297" s="297">
        <v>2062955</v>
      </c>
      <c r="Z297" s="297">
        <v>80101</v>
      </c>
      <c r="AA297" s="297">
        <v>80101</v>
      </c>
      <c r="AB297" s="297">
        <v>80101</v>
      </c>
      <c r="AC297" s="297">
        <v>0</v>
      </c>
      <c r="AD297" s="297">
        <v>0</v>
      </c>
      <c r="AE297" s="297">
        <v>2303258</v>
      </c>
      <c r="AF297" s="299">
        <v>20209660</v>
      </c>
      <c r="AG297" s="299">
        <v>4885847</v>
      </c>
      <c r="AH297" s="299">
        <v>4885847</v>
      </c>
      <c r="AI297" s="299">
        <v>4034242</v>
      </c>
      <c r="AJ297" s="299">
        <v>3201862</v>
      </c>
      <c r="AK297" s="299">
        <v>3201862</v>
      </c>
      <c r="AL297" s="299">
        <v>0</v>
      </c>
      <c r="AM297" s="297">
        <v>20209660</v>
      </c>
      <c r="AN297" s="397">
        <v>12966953</v>
      </c>
      <c r="AO297" s="297">
        <v>3217267</v>
      </c>
      <c r="AP297" s="297">
        <v>3217267</v>
      </c>
      <c r="AQ297" s="297">
        <v>3217267</v>
      </c>
      <c r="AR297" s="297">
        <v>1657576</v>
      </c>
      <c r="AS297" s="297">
        <v>1657576</v>
      </c>
      <c r="AT297" s="297">
        <v>0</v>
      </c>
      <c r="AU297" s="297">
        <v>12966953</v>
      </c>
      <c r="AV297" s="299">
        <v>38527912</v>
      </c>
      <c r="AW297" s="297">
        <v>19202079</v>
      </c>
      <c r="AX297" s="297">
        <v>9941542</v>
      </c>
      <c r="AY297" s="297">
        <v>4692145</v>
      </c>
      <c r="AZ297" s="297">
        <v>4692145</v>
      </c>
      <c r="BA297" s="297">
        <v>0</v>
      </c>
      <c r="BB297" s="297">
        <v>0</v>
      </c>
      <c r="BC297" s="297">
        <v>38527912</v>
      </c>
      <c r="BD297" s="397">
        <v>222880</v>
      </c>
      <c r="BE297" s="297">
        <v>92419</v>
      </c>
      <c r="BF297" s="297">
        <v>76775</v>
      </c>
      <c r="BG297" s="297">
        <v>53686</v>
      </c>
      <c r="BH297" s="297">
        <v>0</v>
      </c>
      <c r="BI297" s="297">
        <v>0</v>
      </c>
      <c r="BJ297" s="297">
        <v>0</v>
      </c>
      <c r="BK297" s="297">
        <v>222880</v>
      </c>
      <c r="BL297" s="299">
        <v>303980</v>
      </c>
      <c r="BM297" s="297">
        <v>75995</v>
      </c>
      <c r="BN297" s="297">
        <v>75995</v>
      </c>
      <c r="BO297" s="297">
        <v>75995</v>
      </c>
      <c r="BP297" s="297">
        <v>75995</v>
      </c>
      <c r="BQ297" s="297">
        <v>0</v>
      </c>
      <c r="BR297" s="297">
        <v>0</v>
      </c>
      <c r="BS297" s="297">
        <v>303980</v>
      </c>
      <c r="BT297" s="397">
        <v>935979</v>
      </c>
      <c r="BU297" s="297">
        <v>192351</v>
      </c>
      <c r="BV297" s="297">
        <v>192351</v>
      </c>
      <c r="BW297" s="297">
        <v>192351</v>
      </c>
      <c r="BX297" s="297">
        <v>192351</v>
      </c>
      <c r="BY297" s="297">
        <v>166576</v>
      </c>
      <c r="BZ297" s="297">
        <v>0</v>
      </c>
      <c r="CA297" s="297">
        <v>935979</v>
      </c>
      <c r="CB297" s="299">
        <v>2951109.6214019102</v>
      </c>
      <c r="CC297" s="297">
        <v>2614145</v>
      </c>
      <c r="CD297" s="297">
        <v>203075</v>
      </c>
      <c r="CE297" s="297">
        <v>133889</v>
      </c>
      <c r="CF297" s="297">
        <v>0</v>
      </c>
      <c r="CG297" s="297">
        <v>0</v>
      </c>
      <c r="CH297" s="297">
        <v>0</v>
      </c>
      <c r="CI297" s="297">
        <v>2951109.6214019102</v>
      </c>
    </row>
    <row r="298" spans="1:87">
      <c r="A298" s="295">
        <v>39605</v>
      </c>
      <c r="B298" s="296" t="s">
        <v>647</v>
      </c>
      <c r="C298" s="299">
        <v>-2774347</v>
      </c>
      <c r="D298" s="297">
        <v>-809233</v>
      </c>
      <c r="E298" s="297">
        <v>-369324</v>
      </c>
      <c r="F298" s="297">
        <v>-417221</v>
      </c>
      <c r="G298" s="297">
        <v>454972</v>
      </c>
      <c r="H298" s="297">
        <v>0</v>
      </c>
      <c r="I298" s="297">
        <v>-3915153</v>
      </c>
      <c r="J298" s="356">
        <v>25448910</v>
      </c>
      <c r="K298" s="357">
        <v>30271108</v>
      </c>
      <c r="L298" s="357">
        <v>21543471</v>
      </c>
      <c r="M298" s="357">
        <v>20609325</v>
      </c>
      <c r="N298" s="357">
        <v>31869064</v>
      </c>
      <c r="O298" s="356">
        <v>2510372</v>
      </c>
      <c r="P298" s="357">
        <v>1000000.8200000001</v>
      </c>
      <c r="Q298" s="357">
        <v>1510371.18</v>
      </c>
      <c r="R298" s="398">
        <v>6.6799999999999998E-2</v>
      </c>
      <c r="S298" s="399">
        <v>8.2317390000000005E-4</v>
      </c>
      <c r="T298" s="400">
        <v>25448910</v>
      </c>
      <c r="U298" s="400">
        <v>14970072.155688625</v>
      </c>
      <c r="V298" s="401">
        <v>1.6999857940116487</v>
      </c>
      <c r="W298" s="401">
        <v>7.7152503694909322E-2</v>
      </c>
      <c r="X298" s="397">
        <v>1631051</v>
      </c>
      <c r="Y298" s="297">
        <v>572296</v>
      </c>
      <c r="Z298" s="297">
        <v>572296</v>
      </c>
      <c r="AA298" s="297">
        <v>162153</v>
      </c>
      <c r="AB298" s="297">
        <v>162153</v>
      </c>
      <c r="AC298" s="297">
        <v>162153</v>
      </c>
      <c r="AD298" s="297">
        <v>0</v>
      </c>
      <c r="AE298" s="297">
        <v>1631051</v>
      </c>
      <c r="AF298" s="299">
        <v>1106573</v>
      </c>
      <c r="AG298" s="299">
        <v>394585</v>
      </c>
      <c r="AH298" s="299">
        <v>300528</v>
      </c>
      <c r="AI298" s="299">
        <v>300528</v>
      </c>
      <c r="AJ298" s="299">
        <v>110932</v>
      </c>
      <c r="AK298" s="299">
        <v>0</v>
      </c>
      <c r="AL298" s="299">
        <v>0</v>
      </c>
      <c r="AM298" s="297">
        <v>1106573</v>
      </c>
      <c r="AN298" s="397">
        <v>2081502</v>
      </c>
      <c r="AO298" s="297">
        <v>516447</v>
      </c>
      <c r="AP298" s="297">
        <v>516447</v>
      </c>
      <c r="AQ298" s="297">
        <v>516447</v>
      </c>
      <c r="AR298" s="297">
        <v>266080</v>
      </c>
      <c r="AS298" s="297">
        <v>266080</v>
      </c>
      <c r="AT298" s="297">
        <v>0</v>
      </c>
      <c r="AU298" s="297">
        <v>2081502</v>
      </c>
      <c r="AV298" s="299">
        <v>6184638</v>
      </c>
      <c r="AW298" s="297">
        <v>3082386</v>
      </c>
      <c r="AX298" s="297">
        <v>1595852</v>
      </c>
      <c r="AY298" s="297">
        <v>753200</v>
      </c>
      <c r="AZ298" s="297">
        <v>753200</v>
      </c>
      <c r="BA298" s="297">
        <v>0</v>
      </c>
      <c r="BB298" s="297">
        <v>0</v>
      </c>
      <c r="BC298" s="297">
        <v>6184638</v>
      </c>
      <c r="BD298" s="397">
        <v>35777</v>
      </c>
      <c r="BE298" s="297">
        <v>14835</v>
      </c>
      <c r="BF298" s="297">
        <v>12324</v>
      </c>
      <c r="BG298" s="297">
        <v>8618</v>
      </c>
      <c r="BH298" s="297">
        <v>0</v>
      </c>
      <c r="BI298" s="297">
        <v>0</v>
      </c>
      <c r="BJ298" s="297">
        <v>0</v>
      </c>
      <c r="BK298" s="297">
        <v>35777</v>
      </c>
      <c r="BL298" s="299">
        <v>48796</v>
      </c>
      <c r="BM298" s="297">
        <v>12199</v>
      </c>
      <c r="BN298" s="297">
        <v>12199</v>
      </c>
      <c r="BO298" s="297">
        <v>12199</v>
      </c>
      <c r="BP298" s="297">
        <v>12199</v>
      </c>
      <c r="BQ298" s="297">
        <v>0</v>
      </c>
      <c r="BR298" s="297">
        <v>0</v>
      </c>
      <c r="BS298" s="297">
        <v>48796</v>
      </c>
      <c r="BT298" s="397">
        <v>150247</v>
      </c>
      <c r="BU298" s="297">
        <v>30877</v>
      </c>
      <c r="BV298" s="297">
        <v>30877</v>
      </c>
      <c r="BW298" s="297">
        <v>30877</v>
      </c>
      <c r="BX298" s="297">
        <v>30877</v>
      </c>
      <c r="BY298" s="297">
        <v>26739</v>
      </c>
      <c r="BZ298" s="297">
        <v>0</v>
      </c>
      <c r="CA298" s="297">
        <v>150247</v>
      </c>
      <c r="CB298" s="299">
        <v>473722.66781109001</v>
      </c>
      <c r="CC298" s="297">
        <v>419632</v>
      </c>
      <c r="CD298" s="297">
        <v>32598</v>
      </c>
      <c r="CE298" s="297">
        <v>21492</v>
      </c>
      <c r="CF298" s="297">
        <v>0</v>
      </c>
      <c r="CG298" s="297">
        <v>0</v>
      </c>
      <c r="CH298" s="297">
        <v>0</v>
      </c>
      <c r="CI298" s="297">
        <v>473722.66781109001</v>
      </c>
    </row>
    <row r="299" spans="1:87">
      <c r="A299" s="295">
        <v>39700</v>
      </c>
      <c r="B299" s="296" t="s">
        <v>648</v>
      </c>
      <c r="C299" s="299">
        <v>-13623300</v>
      </c>
      <c r="D299" s="297">
        <v>-7266668</v>
      </c>
      <c r="E299" s="297">
        <v>-2697367</v>
      </c>
      <c r="F299" s="297">
        <v>-2800274</v>
      </c>
      <c r="G299" s="297">
        <v>285838</v>
      </c>
      <c r="H299" s="297">
        <v>0</v>
      </c>
      <c r="I299" s="297">
        <v>-26101771</v>
      </c>
      <c r="J299" s="356">
        <v>91664450</v>
      </c>
      <c r="K299" s="357">
        <v>109033531</v>
      </c>
      <c r="L299" s="357">
        <v>77597449</v>
      </c>
      <c r="M299" s="357">
        <v>74232745</v>
      </c>
      <c r="N299" s="357">
        <v>114789211</v>
      </c>
      <c r="O299" s="356">
        <v>9042110</v>
      </c>
      <c r="P299" s="357">
        <v>3594027.03</v>
      </c>
      <c r="Q299" s="357">
        <v>5448082.9700000007</v>
      </c>
      <c r="R299" s="398">
        <v>6.6799999999999998E-2</v>
      </c>
      <c r="S299" s="399">
        <v>2.9649908000000001E-3</v>
      </c>
      <c r="T299" s="400">
        <v>91664450</v>
      </c>
      <c r="U299" s="400">
        <v>53802799.850299403</v>
      </c>
      <c r="V299" s="401">
        <v>1.7037115216131249</v>
      </c>
      <c r="W299" s="401">
        <v>7.7152503694909322E-2</v>
      </c>
      <c r="X299" s="397">
        <v>382730</v>
      </c>
      <c r="Y299" s="297">
        <v>382730</v>
      </c>
      <c r="Z299" s="297">
        <v>0</v>
      </c>
      <c r="AA299" s="297">
        <v>0</v>
      </c>
      <c r="AB299" s="297">
        <v>0</v>
      </c>
      <c r="AC299" s="297">
        <v>0</v>
      </c>
      <c r="AD299" s="297">
        <v>0</v>
      </c>
      <c r="AE299" s="297">
        <v>382730</v>
      </c>
      <c r="AF299" s="299">
        <v>10493391</v>
      </c>
      <c r="AG299" s="299">
        <v>3373010</v>
      </c>
      <c r="AH299" s="299">
        <v>3373010</v>
      </c>
      <c r="AI299" s="299">
        <v>1865511</v>
      </c>
      <c r="AJ299" s="299">
        <v>1112992</v>
      </c>
      <c r="AK299" s="299">
        <v>768868</v>
      </c>
      <c r="AL299" s="299">
        <v>0</v>
      </c>
      <c r="AM299" s="297">
        <v>10493391</v>
      </c>
      <c r="AN299" s="397">
        <v>7497363</v>
      </c>
      <c r="AO299" s="297">
        <v>1860192</v>
      </c>
      <c r="AP299" s="297">
        <v>1860192</v>
      </c>
      <c r="AQ299" s="297">
        <v>1860192</v>
      </c>
      <c r="AR299" s="297">
        <v>958394</v>
      </c>
      <c r="AS299" s="297">
        <v>958394</v>
      </c>
      <c r="AT299" s="297">
        <v>0</v>
      </c>
      <c r="AU299" s="297">
        <v>7497363</v>
      </c>
      <c r="AV299" s="299">
        <v>22276454</v>
      </c>
      <c r="AW299" s="297">
        <v>11102450</v>
      </c>
      <c r="AX299" s="297">
        <v>5748100</v>
      </c>
      <c r="AY299" s="297">
        <v>2712952</v>
      </c>
      <c r="AZ299" s="297">
        <v>2712952</v>
      </c>
      <c r="BA299" s="297">
        <v>0</v>
      </c>
      <c r="BB299" s="297">
        <v>0</v>
      </c>
      <c r="BC299" s="297">
        <v>22276454</v>
      </c>
      <c r="BD299" s="397">
        <v>128868</v>
      </c>
      <c r="BE299" s="297">
        <v>53436</v>
      </c>
      <c r="BF299" s="297">
        <v>44391</v>
      </c>
      <c r="BG299" s="297">
        <v>31041</v>
      </c>
      <c r="BH299" s="297">
        <v>0</v>
      </c>
      <c r="BI299" s="297">
        <v>0</v>
      </c>
      <c r="BJ299" s="297">
        <v>0</v>
      </c>
      <c r="BK299" s="297">
        <v>128868</v>
      </c>
      <c r="BL299" s="299">
        <v>175756</v>
      </c>
      <c r="BM299" s="297">
        <v>43939</v>
      </c>
      <c r="BN299" s="297">
        <v>43939</v>
      </c>
      <c r="BO299" s="297">
        <v>43939</v>
      </c>
      <c r="BP299" s="297">
        <v>43939</v>
      </c>
      <c r="BQ299" s="297">
        <v>0</v>
      </c>
      <c r="BR299" s="297">
        <v>0</v>
      </c>
      <c r="BS299" s="297">
        <v>175756</v>
      </c>
      <c r="BT299" s="397">
        <v>541174</v>
      </c>
      <c r="BU299" s="297">
        <v>111215</v>
      </c>
      <c r="BV299" s="297">
        <v>111215</v>
      </c>
      <c r="BW299" s="297">
        <v>111215</v>
      </c>
      <c r="BX299" s="297">
        <v>111215</v>
      </c>
      <c r="BY299" s="297">
        <v>96313</v>
      </c>
      <c r="BZ299" s="297">
        <v>0</v>
      </c>
      <c r="CA299" s="297">
        <v>541174</v>
      </c>
      <c r="CB299" s="299">
        <v>1706302.0970554801</v>
      </c>
      <c r="CC299" s="297">
        <v>1511473</v>
      </c>
      <c r="CD299" s="297">
        <v>117416</v>
      </c>
      <c r="CE299" s="297">
        <v>77413</v>
      </c>
      <c r="CF299" s="297">
        <v>0</v>
      </c>
      <c r="CG299" s="297">
        <v>0</v>
      </c>
      <c r="CH299" s="297">
        <v>0</v>
      </c>
      <c r="CI299" s="297">
        <v>1706302.0970554801</v>
      </c>
    </row>
    <row r="300" spans="1:87">
      <c r="A300" s="295">
        <v>39703</v>
      </c>
      <c r="B300" s="296" t="s">
        <v>649</v>
      </c>
      <c r="C300" s="299">
        <v>25628</v>
      </c>
      <c r="D300" s="297">
        <v>287783</v>
      </c>
      <c r="E300" s="297">
        <v>114868</v>
      </c>
      <c r="F300" s="297">
        <v>-183651</v>
      </c>
      <c r="G300" s="297">
        <v>79749</v>
      </c>
      <c r="H300" s="297">
        <v>0</v>
      </c>
      <c r="I300" s="297">
        <v>324377</v>
      </c>
      <c r="J300" s="356">
        <v>6951999</v>
      </c>
      <c r="K300" s="357">
        <v>8269301</v>
      </c>
      <c r="L300" s="357">
        <v>5885132</v>
      </c>
      <c r="M300" s="357">
        <v>5629947</v>
      </c>
      <c r="N300" s="357">
        <v>8705823</v>
      </c>
      <c r="O300" s="356">
        <v>685770</v>
      </c>
      <c r="P300" s="357">
        <v>224889.67</v>
      </c>
      <c r="Q300" s="357">
        <v>460880.32999999996</v>
      </c>
      <c r="R300" s="398">
        <v>6.6799999999999998E-2</v>
      </c>
      <c r="S300" s="399">
        <v>2.248703E-4</v>
      </c>
      <c r="T300" s="400">
        <v>6951999</v>
      </c>
      <c r="U300" s="400">
        <v>3366611.8263473054</v>
      </c>
      <c r="V300" s="401">
        <v>2.0649838349622729</v>
      </c>
      <c r="W300" s="401">
        <v>7.7152503694909322E-2</v>
      </c>
      <c r="X300" s="397">
        <v>1760150</v>
      </c>
      <c r="Y300" s="297">
        <v>887740</v>
      </c>
      <c r="Z300" s="297">
        <v>638769</v>
      </c>
      <c r="AA300" s="297">
        <v>233641</v>
      </c>
      <c r="AB300" s="297">
        <v>0</v>
      </c>
      <c r="AC300" s="297">
        <v>0</v>
      </c>
      <c r="AD300" s="297">
        <v>0</v>
      </c>
      <c r="AE300" s="297">
        <v>1760150</v>
      </c>
      <c r="AF300" s="299">
        <v>222978</v>
      </c>
      <c r="AG300" s="299">
        <v>55684</v>
      </c>
      <c r="AH300" s="299">
        <v>55684</v>
      </c>
      <c r="AI300" s="299">
        <v>55684</v>
      </c>
      <c r="AJ300" s="299">
        <v>55684</v>
      </c>
      <c r="AK300" s="299">
        <v>242</v>
      </c>
      <c r="AL300" s="299">
        <v>0</v>
      </c>
      <c r="AM300" s="297">
        <v>222978</v>
      </c>
      <c r="AN300" s="397">
        <v>568614</v>
      </c>
      <c r="AO300" s="297">
        <v>141080</v>
      </c>
      <c r="AP300" s="297">
        <v>141080</v>
      </c>
      <c r="AQ300" s="297">
        <v>141080</v>
      </c>
      <c r="AR300" s="297">
        <v>72686</v>
      </c>
      <c r="AS300" s="297">
        <v>72686</v>
      </c>
      <c r="AT300" s="297">
        <v>0</v>
      </c>
      <c r="AU300" s="297">
        <v>568614</v>
      </c>
      <c r="AV300" s="299">
        <v>1689487</v>
      </c>
      <c r="AW300" s="297">
        <v>842030</v>
      </c>
      <c r="AX300" s="297">
        <v>435946</v>
      </c>
      <c r="AY300" s="297">
        <v>205755</v>
      </c>
      <c r="AZ300" s="297">
        <v>205755</v>
      </c>
      <c r="BA300" s="297">
        <v>0</v>
      </c>
      <c r="BB300" s="297">
        <v>0</v>
      </c>
      <c r="BC300" s="297">
        <v>1689487</v>
      </c>
      <c r="BD300" s="397">
        <v>9774</v>
      </c>
      <c r="BE300" s="297">
        <v>4053</v>
      </c>
      <c r="BF300" s="297">
        <v>3367</v>
      </c>
      <c r="BG300" s="297">
        <v>2354</v>
      </c>
      <c r="BH300" s="297">
        <v>0</v>
      </c>
      <c r="BI300" s="297">
        <v>0</v>
      </c>
      <c r="BJ300" s="297">
        <v>0</v>
      </c>
      <c r="BK300" s="297">
        <v>9774</v>
      </c>
      <c r="BL300" s="299">
        <v>13328</v>
      </c>
      <c r="BM300" s="297">
        <v>3332</v>
      </c>
      <c r="BN300" s="297">
        <v>3332</v>
      </c>
      <c r="BO300" s="297">
        <v>3332</v>
      </c>
      <c r="BP300" s="297">
        <v>3332</v>
      </c>
      <c r="BQ300" s="297">
        <v>0</v>
      </c>
      <c r="BR300" s="297">
        <v>0</v>
      </c>
      <c r="BS300" s="297">
        <v>13328</v>
      </c>
      <c r="BT300" s="397">
        <v>41044</v>
      </c>
      <c r="BU300" s="297">
        <v>8435</v>
      </c>
      <c r="BV300" s="297">
        <v>8435</v>
      </c>
      <c r="BW300" s="297">
        <v>8435</v>
      </c>
      <c r="BX300" s="297">
        <v>8435</v>
      </c>
      <c r="BY300" s="297">
        <v>7305</v>
      </c>
      <c r="BZ300" s="297">
        <v>0</v>
      </c>
      <c r="CA300" s="297">
        <v>41044</v>
      </c>
      <c r="CB300" s="299">
        <v>129409.05734193001</v>
      </c>
      <c r="CC300" s="297">
        <v>114633</v>
      </c>
      <c r="CD300" s="297">
        <v>8905</v>
      </c>
      <c r="CE300" s="297">
        <v>5871</v>
      </c>
      <c r="CF300" s="297">
        <v>0</v>
      </c>
      <c r="CG300" s="297">
        <v>0</v>
      </c>
      <c r="CH300" s="297">
        <v>0</v>
      </c>
      <c r="CI300" s="297">
        <v>129409.05734193001</v>
      </c>
    </row>
    <row r="301" spans="1:87">
      <c r="A301" s="295">
        <v>39705</v>
      </c>
      <c r="B301" s="296" t="s">
        <v>650</v>
      </c>
      <c r="C301" s="299">
        <v>-2939539</v>
      </c>
      <c r="D301" s="297">
        <v>-911900</v>
      </c>
      <c r="E301" s="297">
        <v>-280071</v>
      </c>
      <c r="F301" s="297">
        <v>-474107</v>
      </c>
      <c r="G301" s="297">
        <v>235876</v>
      </c>
      <c r="H301" s="297">
        <v>0</v>
      </c>
      <c r="I301" s="297">
        <v>-4369741</v>
      </c>
      <c r="J301" s="356">
        <v>23221648</v>
      </c>
      <c r="K301" s="357">
        <v>27621813</v>
      </c>
      <c r="L301" s="357">
        <v>19658010</v>
      </c>
      <c r="M301" s="357">
        <v>18805619</v>
      </c>
      <c r="N301" s="357">
        <v>29079918</v>
      </c>
      <c r="O301" s="356">
        <v>2290667</v>
      </c>
      <c r="P301" s="357">
        <v>961497.85</v>
      </c>
      <c r="Q301" s="357">
        <v>1329169.1499999999</v>
      </c>
      <c r="R301" s="398">
        <v>6.6799999999999998E-2</v>
      </c>
      <c r="S301" s="399">
        <v>7.5113060000000001E-4</v>
      </c>
      <c r="T301" s="400">
        <v>23221648</v>
      </c>
      <c r="U301" s="400">
        <v>14393680.389221556</v>
      </c>
      <c r="V301" s="401">
        <v>1.6133224701438491</v>
      </c>
      <c r="W301" s="401">
        <v>7.7152503694909322E-2</v>
      </c>
      <c r="X301" s="397">
        <v>287654</v>
      </c>
      <c r="Y301" s="297">
        <v>143827</v>
      </c>
      <c r="Z301" s="297">
        <v>143827</v>
      </c>
      <c r="AA301" s="297">
        <v>0</v>
      </c>
      <c r="AB301" s="297">
        <v>0</v>
      </c>
      <c r="AC301" s="297">
        <v>0</v>
      </c>
      <c r="AD301" s="297">
        <v>0</v>
      </c>
      <c r="AE301" s="297">
        <v>287654</v>
      </c>
      <c r="AF301" s="299">
        <v>606315</v>
      </c>
      <c r="AG301" s="299">
        <v>389669</v>
      </c>
      <c r="AH301" s="299">
        <v>69334</v>
      </c>
      <c r="AI301" s="299">
        <v>69334</v>
      </c>
      <c r="AJ301" s="299">
        <v>46662</v>
      </c>
      <c r="AK301" s="299">
        <v>31316</v>
      </c>
      <c r="AL301" s="299">
        <v>0</v>
      </c>
      <c r="AM301" s="297">
        <v>606315</v>
      </c>
      <c r="AN301" s="397">
        <v>1899331</v>
      </c>
      <c r="AO301" s="297">
        <v>471248</v>
      </c>
      <c r="AP301" s="297">
        <v>471248</v>
      </c>
      <c r="AQ301" s="297">
        <v>471248</v>
      </c>
      <c r="AR301" s="297">
        <v>242793</v>
      </c>
      <c r="AS301" s="297">
        <v>242793</v>
      </c>
      <c r="AT301" s="297">
        <v>0</v>
      </c>
      <c r="AU301" s="297">
        <v>1899331</v>
      </c>
      <c r="AV301" s="299">
        <v>5643365</v>
      </c>
      <c r="AW301" s="297">
        <v>2812619</v>
      </c>
      <c r="AX301" s="297">
        <v>1456185</v>
      </c>
      <c r="AY301" s="297">
        <v>687281</v>
      </c>
      <c r="AZ301" s="297">
        <v>687281</v>
      </c>
      <c r="BA301" s="297">
        <v>0</v>
      </c>
      <c r="BB301" s="297">
        <v>0</v>
      </c>
      <c r="BC301" s="297">
        <v>5643365</v>
      </c>
      <c r="BD301" s="397">
        <v>32647</v>
      </c>
      <c r="BE301" s="297">
        <v>13537</v>
      </c>
      <c r="BF301" s="297">
        <v>11246</v>
      </c>
      <c r="BG301" s="297">
        <v>7864</v>
      </c>
      <c r="BH301" s="297">
        <v>0</v>
      </c>
      <c r="BI301" s="297">
        <v>0</v>
      </c>
      <c r="BJ301" s="297">
        <v>0</v>
      </c>
      <c r="BK301" s="297">
        <v>32647</v>
      </c>
      <c r="BL301" s="299">
        <v>44524</v>
      </c>
      <c r="BM301" s="297">
        <v>11131</v>
      </c>
      <c r="BN301" s="297">
        <v>11131</v>
      </c>
      <c r="BO301" s="297">
        <v>11131</v>
      </c>
      <c r="BP301" s="297">
        <v>11131</v>
      </c>
      <c r="BQ301" s="297">
        <v>0</v>
      </c>
      <c r="BR301" s="297">
        <v>0</v>
      </c>
      <c r="BS301" s="297">
        <v>44524</v>
      </c>
      <c r="BT301" s="397">
        <v>137097</v>
      </c>
      <c r="BU301" s="297">
        <v>28175</v>
      </c>
      <c r="BV301" s="297">
        <v>28175</v>
      </c>
      <c r="BW301" s="297">
        <v>28175</v>
      </c>
      <c r="BX301" s="297">
        <v>28175</v>
      </c>
      <c r="BY301" s="297">
        <v>24399</v>
      </c>
      <c r="BZ301" s="297">
        <v>0</v>
      </c>
      <c r="CA301" s="297">
        <v>137097</v>
      </c>
      <c r="CB301" s="299">
        <v>432262.96619285998</v>
      </c>
      <c r="CC301" s="297">
        <v>382906</v>
      </c>
      <c r="CD301" s="297">
        <v>29745</v>
      </c>
      <c r="CE301" s="297">
        <v>19611</v>
      </c>
      <c r="CF301" s="297">
        <v>0</v>
      </c>
      <c r="CG301" s="297">
        <v>0</v>
      </c>
      <c r="CH301" s="297">
        <v>0</v>
      </c>
      <c r="CI301" s="297">
        <v>432262.96619285998</v>
      </c>
    </row>
    <row r="302" spans="1:87">
      <c r="A302" s="295">
        <v>39800</v>
      </c>
      <c r="B302" s="296" t="s">
        <v>651</v>
      </c>
      <c r="C302" s="299">
        <v>-15036170</v>
      </c>
      <c r="D302" s="297">
        <v>-8092891</v>
      </c>
      <c r="E302" s="297">
        <v>-4496270</v>
      </c>
      <c r="F302" s="297">
        <v>-3461825</v>
      </c>
      <c r="G302" s="297">
        <v>473657</v>
      </c>
      <c r="H302" s="297">
        <v>0</v>
      </c>
      <c r="I302" s="297">
        <v>-30613499</v>
      </c>
      <c r="J302" s="356">
        <v>100381769</v>
      </c>
      <c r="K302" s="357">
        <v>119402656</v>
      </c>
      <c r="L302" s="357">
        <v>84976992</v>
      </c>
      <c r="M302" s="357">
        <v>81292303</v>
      </c>
      <c r="N302" s="357">
        <v>125705702</v>
      </c>
      <c r="O302" s="356">
        <v>9902018</v>
      </c>
      <c r="P302" s="357">
        <v>4075413.97</v>
      </c>
      <c r="Q302" s="357">
        <v>5826604.0299999993</v>
      </c>
      <c r="R302" s="398">
        <v>6.6799999999999998E-2</v>
      </c>
      <c r="S302" s="399">
        <v>3.2469624000000001E-3</v>
      </c>
      <c r="T302" s="400">
        <v>100381769</v>
      </c>
      <c r="U302" s="400">
        <v>61009191.167664677</v>
      </c>
      <c r="V302" s="401">
        <v>1.6453548568466039</v>
      </c>
      <c r="W302" s="401">
        <v>7.7152503694909322E-2</v>
      </c>
      <c r="X302" s="397">
        <v>436998</v>
      </c>
      <c r="Y302" s="297">
        <v>436998</v>
      </c>
      <c r="Z302" s="297">
        <v>0</v>
      </c>
      <c r="AA302" s="297">
        <v>0</v>
      </c>
      <c r="AB302" s="297">
        <v>0</v>
      </c>
      <c r="AC302" s="297">
        <v>0</v>
      </c>
      <c r="AD302" s="297">
        <v>0</v>
      </c>
      <c r="AE302" s="297">
        <v>436998</v>
      </c>
      <c r="AF302" s="299">
        <v>13538628</v>
      </c>
      <c r="AG302" s="299">
        <v>3828945</v>
      </c>
      <c r="AH302" s="299">
        <v>3828945</v>
      </c>
      <c r="AI302" s="299">
        <v>3585304</v>
      </c>
      <c r="AJ302" s="299">
        <v>1614082</v>
      </c>
      <c r="AK302" s="299">
        <v>681352</v>
      </c>
      <c r="AL302" s="299">
        <v>0</v>
      </c>
      <c r="AM302" s="297">
        <v>13538628</v>
      </c>
      <c r="AN302" s="397">
        <v>8210364</v>
      </c>
      <c r="AO302" s="297">
        <v>2037097</v>
      </c>
      <c r="AP302" s="297">
        <v>2037097</v>
      </c>
      <c r="AQ302" s="297">
        <v>2037097</v>
      </c>
      <c r="AR302" s="297">
        <v>1049537</v>
      </c>
      <c r="AS302" s="297">
        <v>1049537</v>
      </c>
      <c r="AT302" s="297">
        <v>0</v>
      </c>
      <c r="AU302" s="297">
        <v>8210364</v>
      </c>
      <c r="AV302" s="299">
        <v>24394952</v>
      </c>
      <c r="AW302" s="297">
        <v>12158297</v>
      </c>
      <c r="AX302" s="297">
        <v>6294746</v>
      </c>
      <c r="AY302" s="297">
        <v>2970954</v>
      </c>
      <c r="AZ302" s="297">
        <v>2970954</v>
      </c>
      <c r="BA302" s="297">
        <v>0</v>
      </c>
      <c r="BB302" s="297">
        <v>0</v>
      </c>
      <c r="BC302" s="297">
        <v>24394952</v>
      </c>
      <c r="BD302" s="397">
        <v>141123</v>
      </c>
      <c r="BE302" s="297">
        <v>58518</v>
      </c>
      <c r="BF302" s="297">
        <v>48612</v>
      </c>
      <c r="BG302" s="297">
        <v>33993</v>
      </c>
      <c r="BH302" s="297">
        <v>0</v>
      </c>
      <c r="BI302" s="297">
        <v>0</v>
      </c>
      <c r="BJ302" s="297">
        <v>0</v>
      </c>
      <c r="BK302" s="297">
        <v>141123</v>
      </c>
      <c r="BL302" s="299">
        <v>192472</v>
      </c>
      <c r="BM302" s="297">
        <v>48118</v>
      </c>
      <c r="BN302" s="297">
        <v>48118</v>
      </c>
      <c r="BO302" s="297">
        <v>48118</v>
      </c>
      <c r="BP302" s="297">
        <v>48118</v>
      </c>
      <c r="BQ302" s="297">
        <v>0</v>
      </c>
      <c r="BR302" s="297">
        <v>0</v>
      </c>
      <c r="BS302" s="297">
        <v>192472</v>
      </c>
      <c r="BT302" s="397">
        <v>592639</v>
      </c>
      <c r="BU302" s="297">
        <v>121792</v>
      </c>
      <c r="BV302" s="297">
        <v>121792</v>
      </c>
      <c r="BW302" s="297">
        <v>121792</v>
      </c>
      <c r="BX302" s="297">
        <v>121792</v>
      </c>
      <c r="BY302" s="297">
        <v>105472</v>
      </c>
      <c r="BZ302" s="297">
        <v>0</v>
      </c>
      <c r="CA302" s="297">
        <v>592639</v>
      </c>
      <c r="CB302" s="299">
        <v>1868571.9875354401</v>
      </c>
      <c r="CC302" s="297">
        <v>1655214</v>
      </c>
      <c r="CD302" s="297">
        <v>128583</v>
      </c>
      <c r="CE302" s="297">
        <v>84775</v>
      </c>
      <c r="CF302" s="297">
        <v>0</v>
      </c>
      <c r="CG302" s="297">
        <v>0</v>
      </c>
      <c r="CH302" s="297">
        <v>0</v>
      </c>
      <c r="CI302" s="297">
        <v>1868571.9875354401</v>
      </c>
    </row>
    <row r="303" spans="1:87">
      <c r="A303" s="295">
        <v>39805</v>
      </c>
      <c r="B303" s="296" t="s">
        <v>652</v>
      </c>
      <c r="C303" s="299">
        <v>-1613402</v>
      </c>
      <c r="D303" s="297">
        <v>-716758</v>
      </c>
      <c r="E303" s="297">
        <v>-261288</v>
      </c>
      <c r="F303" s="297">
        <v>-478791</v>
      </c>
      <c r="G303" s="297">
        <v>62533</v>
      </c>
      <c r="H303" s="297">
        <v>0</v>
      </c>
      <c r="I303" s="297">
        <v>-3007706</v>
      </c>
      <c r="J303" s="356">
        <v>11699994</v>
      </c>
      <c r="K303" s="357">
        <v>13916973</v>
      </c>
      <c r="L303" s="357">
        <v>9904491</v>
      </c>
      <c r="M303" s="357">
        <v>9475022</v>
      </c>
      <c r="N303" s="357">
        <v>14651624</v>
      </c>
      <c r="O303" s="356">
        <v>1154129</v>
      </c>
      <c r="P303" s="357">
        <v>491533.31</v>
      </c>
      <c r="Q303" s="357">
        <v>662595.68999999994</v>
      </c>
      <c r="R303" s="398">
        <v>6.6799999999999998E-2</v>
      </c>
      <c r="S303" s="399">
        <v>3.7844959999999998E-4</v>
      </c>
      <c r="T303" s="400">
        <v>11699994</v>
      </c>
      <c r="U303" s="400">
        <v>7358283.0838323357</v>
      </c>
      <c r="V303" s="401">
        <v>1.5900440179730646</v>
      </c>
      <c r="W303" s="401">
        <v>7.7152503694909322E-2</v>
      </c>
      <c r="X303" s="397">
        <v>324951</v>
      </c>
      <c r="Y303" s="297">
        <v>108317</v>
      </c>
      <c r="Z303" s="297">
        <v>108317</v>
      </c>
      <c r="AA303" s="297">
        <v>108317</v>
      </c>
      <c r="AB303" s="297">
        <v>0</v>
      </c>
      <c r="AC303" s="297">
        <v>0</v>
      </c>
      <c r="AD303" s="297">
        <v>0</v>
      </c>
      <c r="AE303" s="297">
        <v>324951</v>
      </c>
      <c r="AF303" s="299">
        <v>1291561</v>
      </c>
      <c r="AG303" s="299">
        <v>364527</v>
      </c>
      <c r="AH303" s="299">
        <v>328091</v>
      </c>
      <c r="AI303" s="299">
        <v>263427</v>
      </c>
      <c r="AJ303" s="299">
        <v>263427</v>
      </c>
      <c r="AK303" s="299">
        <v>72089</v>
      </c>
      <c r="AL303" s="299">
        <v>0</v>
      </c>
      <c r="AM303" s="297">
        <v>1291561</v>
      </c>
      <c r="AN303" s="397">
        <v>956959</v>
      </c>
      <c r="AO303" s="297">
        <v>237434</v>
      </c>
      <c r="AP303" s="297">
        <v>237434</v>
      </c>
      <c r="AQ303" s="297">
        <v>237434</v>
      </c>
      <c r="AR303" s="297">
        <v>122329</v>
      </c>
      <c r="AS303" s="297">
        <v>122329</v>
      </c>
      <c r="AT303" s="297">
        <v>0</v>
      </c>
      <c r="AU303" s="297">
        <v>956959</v>
      </c>
      <c r="AV303" s="299">
        <v>2843353</v>
      </c>
      <c r="AW303" s="297">
        <v>1417110</v>
      </c>
      <c r="AX303" s="297">
        <v>733684</v>
      </c>
      <c r="AY303" s="297">
        <v>346279</v>
      </c>
      <c r="AZ303" s="297">
        <v>346279</v>
      </c>
      <c r="BA303" s="297">
        <v>0</v>
      </c>
      <c r="BB303" s="297">
        <v>0</v>
      </c>
      <c r="BC303" s="297">
        <v>2843353</v>
      </c>
      <c r="BD303" s="397">
        <v>16449</v>
      </c>
      <c r="BE303" s="297">
        <v>6821</v>
      </c>
      <c r="BF303" s="297">
        <v>5666</v>
      </c>
      <c r="BG303" s="297">
        <v>3962</v>
      </c>
      <c r="BH303" s="297">
        <v>0</v>
      </c>
      <c r="BI303" s="297">
        <v>0</v>
      </c>
      <c r="BJ303" s="297">
        <v>0</v>
      </c>
      <c r="BK303" s="297">
        <v>16449</v>
      </c>
      <c r="BL303" s="299">
        <v>22432</v>
      </c>
      <c r="BM303" s="297">
        <v>5608</v>
      </c>
      <c r="BN303" s="297">
        <v>5608</v>
      </c>
      <c r="BO303" s="297">
        <v>5608</v>
      </c>
      <c r="BP303" s="297">
        <v>5608</v>
      </c>
      <c r="BQ303" s="297">
        <v>0</v>
      </c>
      <c r="BR303" s="297">
        <v>0</v>
      </c>
      <c r="BS303" s="297">
        <v>22432</v>
      </c>
      <c r="BT303" s="397">
        <v>69075</v>
      </c>
      <c r="BU303" s="297">
        <v>14195</v>
      </c>
      <c r="BV303" s="297">
        <v>14195</v>
      </c>
      <c r="BW303" s="297">
        <v>14195</v>
      </c>
      <c r="BX303" s="297">
        <v>14195</v>
      </c>
      <c r="BY303" s="297">
        <v>12293</v>
      </c>
      <c r="BZ303" s="297">
        <v>0</v>
      </c>
      <c r="CA303" s="297">
        <v>69075</v>
      </c>
      <c r="CB303" s="299">
        <v>217791.34900175998</v>
      </c>
      <c r="CC303" s="297">
        <v>192923</v>
      </c>
      <c r="CD303" s="297">
        <v>14987</v>
      </c>
      <c r="CE303" s="297">
        <v>9881</v>
      </c>
      <c r="CF303" s="297">
        <v>0</v>
      </c>
      <c r="CG303" s="297">
        <v>0</v>
      </c>
      <c r="CH303" s="297">
        <v>0</v>
      </c>
      <c r="CI303" s="297">
        <v>217791.34900175998</v>
      </c>
    </row>
    <row r="304" spans="1:87">
      <c r="A304" s="295">
        <v>39900</v>
      </c>
      <c r="B304" s="296" t="s">
        <v>653</v>
      </c>
      <c r="C304" s="299">
        <v>-7288032</v>
      </c>
      <c r="D304" s="297">
        <v>-4181854</v>
      </c>
      <c r="E304" s="297">
        <v>-2008106</v>
      </c>
      <c r="F304" s="297">
        <v>-1851863</v>
      </c>
      <c r="G304" s="297">
        <v>186391</v>
      </c>
      <c r="H304" s="297">
        <v>0</v>
      </c>
      <c r="I304" s="297">
        <v>-15143464</v>
      </c>
      <c r="J304" s="356">
        <v>50651091</v>
      </c>
      <c r="K304" s="357">
        <v>60248737</v>
      </c>
      <c r="L304" s="357">
        <v>42878078</v>
      </c>
      <c r="M304" s="357">
        <v>41018841</v>
      </c>
      <c r="N304" s="357">
        <v>63429157</v>
      </c>
      <c r="O304" s="356">
        <v>4996405</v>
      </c>
      <c r="P304" s="357">
        <v>2086399.05</v>
      </c>
      <c r="Q304" s="357">
        <v>2910005.95</v>
      </c>
      <c r="R304" s="398">
        <v>6.6799999999999998E-2</v>
      </c>
      <c r="S304" s="399">
        <v>1.6383671E-3</v>
      </c>
      <c r="T304" s="400">
        <v>50651091</v>
      </c>
      <c r="U304" s="400">
        <v>31233518.712574851</v>
      </c>
      <c r="V304" s="401">
        <v>1.6216901933501169</v>
      </c>
      <c r="W304" s="401">
        <v>7.7152503694909322E-2</v>
      </c>
      <c r="X304" s="397">
        <v>617796</v>
      </c>
      <c r="Y304" s="297">
        <v>617796</v>
      </c>
      <c r="Z304" s="297">
        <v>0</v>
      </c>
      <c r="AA304" s="297">
        <v>0</v>
      </c>
      <c r="AB304" s="297">
        <v>0</v>
      </c>
      <c r="AC304" s="297">
        <v>0</v>
      </c>
      <c r="AD304" s="297">
        <v>0</v>
      </c>
      <c r="AE304" s="297">
        <v>617796</v>
      </c>
      <c r="AF304" s="299">
        <v>6925042</v>
      </c>
      <c r="AG304" s="299">
        <v>2030333</v>
      </c>
      <c r="AH304" s="299">
        <v>2030333</v>
      </c>
      <c r="AI304" s="299">
        <v>1548447</v>
      </c>
      <c r="AJ304" s="299">
        <v>919520</v>
      </c>
      <c r="AK304" s="299">
        <v>396409</v>
      </c>
      <c r="AL304" s="299">
        <v>0</v>
      </c>
      <c r="AM304" s="297">
        <v>6925042</v>
      </c>
      <c r="AN304" s="397">
        <v>4142823</v>
      </c>
      <c r="AO304" s="297">
        <v>1027887</v>
      </c>
      <c r="AP304" s="297">
        <v>1027887</v>
      </c>
      <c r="AQ304" s="297">
        <v>1027887</v>
      </c>
      <c r="AR304" s="297">
        <v>529580</v>
      </c>
      <c r="AS304" s="297">
        <v>529580</v>
      </c>
      <c r="AT304" s="297">
        <v>0</v>
      </c>
      <c r="AU304" s="297">
        <v>4142823</v>
      </c>
      <c r="AV304" s="299">
        <v>12309316</v>
      </c>
      <c r="AW304" s="297">
        <v>6134889</v>
      </c>
      <c r="AX304" s="297">
        <v>3176232</v>
      </c>
      <c r="AY304" s="297">
        <v>1499098</v>
      </c>
      <c r="AZ304" s="297">
        <v>1499098</v>
      </c>
      <c r="BA304" s="297">
        <v>0</v>
      </c>
      <c r="BB304" s="297">
        <v>0</v>
      </c>
      <c r="BC304" s="297">
        <v>12309316</v>
      </c>
      <c r="BD304" s="397">
        <v>71208</v>
      </c>
      <c r="BE304" s="297">
        <v>29527</v>
      </c>
      <c r="BF304" s="297">
        <v>24529</v>
      </c>
      <c r="BG304" s="297">
        <v>17152</v>
      </c>
      <c r="BH304" s="297">
        <v>0</v>
      </c>
      <c r="BI304" s="297">
        <v>0</v>
      </c>
      <c r="BJ304" s="297">
        <v>0</v>
      </c>
      <c r="BK304" s="297">
        <v>71208</v>
      </c>
      <c r="BL304" s="299">
        <v>97120</v>
      </c>
      <c r="BM304" s="297">
        <v>24280</v>
      </c>
      <c r="BN304" s="297">
        <v>24280</v>
      </c>
      <c r="BO304" s="297">
        <v>24280</v>
      </c>
      <c r="BP304" s="297">
        <v>24280</v>
      </c>
      <c r="BQ304" s="297">
        <v>0</v>
      </c>
      <c r="BR304" s="297">
        <v>0</v>
      </c>
      <c r="BS304" s="297">
        <v>97120</v>
      </c>
      <c r="BT304" s="397">
        <v>299037</v>
      </c>
      <c r="BU304" s="297">
        <v>61454</v>
      </c>
      <c r="BV304" s="297">
        <v>61454</v>
      </c>
      <c r="BW304" s="297">
        <v>61454</v>
      </c>
      <c r="BX304" s="297">
        <v>61454</v>
      </c>
      <c r="BY304" s="297">
        <v>53219</v>
      </c>
      <c r="BZ304" s="297">
        <v>0</v>
      </c>
      <c r="CA304" s="297">
        <v>299037</v>
      </c>
      <c r="CB304" s="299">
        <v>942852.57764600997</v>
      </c>
      <c r="CC304" s="297">
        <v>835196</v>
      </c>
      <c r="CD304" s="297">
        <v>64881</v>
      </c>
      <c r="CE304" s="297">
        <v>42776</v>
      </c>
      <c r="CF304" s="297">
        <v>0</v>
      </c>
      <c r="CG304" s="297">
        <v>0</v>
      </c>
      <c r="CH304" s="297">
        <v>0</v>
      </c>
      <c r="CI304" s="297">
        <v>942852.57764600997</v>
      </c>
    </row>
    <row r="305" spans="1:87">
      <c r="A305" s="295">
        <v>40000</v>
      </c>
      <c r="B305" s="296" t="s">
        <v>654</v>
      </c>
      <c r="C305" s="299">
        <v>-9427752</v>
      </c>
      <c r="D305" s="297">
        <v>-622905</v>
      </c>
      <c r="E305" s="297">
        <v>5165982</v>
      </c>
      <c r="F305" s="297">
        <v>962207</v>
      </c>
      <c r="G305" s="297">
        <v>2114381</v>
      </c>
      <c r="H305" s="297">
        <v>0</v>
      </c>
      <c r="I305" s="297">
        <v>-1808087</v>
      </c>
      <c r="J305" s="356">
        <v>93777451</v>
      </c>
      <c r="K305" s="357">
        <v>111546914</v>
      </c>
      <c r="L305" s="357">
        <v>79386184</v>
      </c>
      <c r="M305" s="357">
        <v>75943919</v>
      </c>
      <c r="N305" s="357">
        <v>117435271</v>
      </c>
      <c r="O305" s="356">
        <v>9250544</v>
      </c>
      <c r="P305" s="357">
        <v>5236804.58</v>
      </c>
      <c r="Q305" s="357">
        <v>4013739.42</v>
      </c>
      <c r="R305" s="398">
        <v>6.6799999999999998E-2</v>
      </c>
      <c r="S305" s="399">
        <v>3.0333382000000001E-3</v>
      </c>
      <c r="T305" s="400">
        <v>93777451</v>
      </c>
      <c r="U305" s="400">
        <v>78395278.14371258</v>
      </c>
      <c r="V305" s="401">
        <v>1.1962130018607644</v>
      </c>
      <c r="W305" s="401">
        <v>7.7152503694909322E-2</v>
      </c>
      <c r="X305" s="397">
        <v>21774787</v>
      </c>
      <c r="Y305" s="297">
        <v>6017014</v>
      </c>
      <c r="Z305" s="297">
        <v>6017014</v>
      </c>
      <c r="AA305" s="297">
        <v>6017014</v>
      </c>
      <c r="AB305" s="297">
        <v>2688383</v>
      </c>
      <c r="AC305" s="297">
        <v>1035362</v>
      </c>
      <c r="AD305" s="297">
        <v>0</v>
      </c>
      <c r="AE305" s="297">
        <v>21774787</v>
      </c>
      <c r="AF305" s="299">
        <v>7223147</v>
      </c>
      <c r="AG305" s="299">
        <v>4566640</v>
      </c>
      <c r="AH305" s="299">
        <v>2656507</v>
      </c>
      <c r="AI305" s="299">
        <v>0</v>
      </c>
      <c r="AJ305" s="299">
        <v>0</v>
      </c>
      <c r="AK305" s="299">
        <v>0</v>
      </c>
      <c r="AL305" s="299">
        <v>0</v>
      </c>
      <c r="AM305" s="297">
        <v>7223147</v>
      </c>
      <c r="AN305" s="397">
        <v>7670188</v>
      </c>
      <c r="AO305" s="297">
        <v>1903072</v>
      </c>
      <c r="AP305" s="297">
        <v>1903072</v>
      </c>
      <c r="AQ305" s="297">
        <v>1903072</v>
      </c>
      <c r="AR305" s="297">
        <v>980486</v>
      </c>
      <c r="AS305" s="297">
        <v>980486</v>
      </c>
      <c r="AT305" s="297">
        <v>0</v>
      </c>
      <c r="AU305" s="297">
        <v>7670188</v>
      </c>
      <c r="AV305" s="299">
        <v>22789959</v>
      </c>
      <c r="AW305" s="297">
        <v>11358378</v>
      </c>
      <c r="AX305" s="297">
        <v>5880602</v>
      </c>
      <c r="AY305" s="297">
        <v>2775489</v>
      </c>
      <c r="AZ305" s="297">
        <v>2775489</v>
      </c>
      <c r="BA305" s="297">
        <v>0</v>
      </c>
      <c r="BB305" s="297">
        <v>0</v>
      </c>
      <c r="BC305" s="297">
        <v>22789959</v>
      </c>
      <c r="BD305" s="397">
        <v>131838</v>
      </c>
      <c r="BE305" s="297">
        <v>54668</v>
      </c>
      <c r="BF305" s="297">
        <v>45414</v>
      </c>
      <c r="BG305" s="297">
        <v>31756</v>
      </c>
      <c r="BH305" s="297">
        <v>0</v>
      </c>
      <c r="BI305" s="297">
        <v>0</v>
      </c>
      <c r="BJ305" s="297">
        <v>0</v>
      </c>
      <c r="BK305" s="297">
        <v>131838</v>
      </c>
      <c r="BL305" s="299">
        <v>179808</v>
      </c>
      <c r="BM305" s="297">
        <v>44952</v>
      </c>
      <c r="BN305" s="297">
        <v>44952</v>
      </c>
      <c r="BO305" s="297">
        <v>44952</v>
      </c>
      <c r="BP305" s="297">
        <v>44952</v>
      </c>
      <c r="BQ305" s="297">
        <v>0</v>
      </c>
      <c r="BR305" s="297">
        <v>0</v>
      </c>
      <c r="BS305" s="297">
        <v>179808</v>
      </c>
      <c r="BT305" s="397">
        <v>553648</v>
      </c>
      <c r="BU305" s="297">
        <v>113779</v>
      </c>
      <c r="BV305" s="297">
        <v>113779</v>
      </c>
      <c r="BW305" s="297">
        <v>113779</v>
      </c>
      <c r="BX305" s="297">
        <v>113779</v>
      </c>
      <c r="BY305" s="297">
        <v>98533</v>
      </c>
      <c r="BZ305" s="297">
        <v>0</v>
      </c>
      <c r="CA305" s="297">
        <v>553648</v>
      </c>
      <c r="CB305" s="299">
        <v>1745634.87068442</v>
      </c>
      <c r="CC305" s="297">
        <v>1546314</v>
      </c>
      <c r="CD305" s="297">
        <v>120123</v>
      </c>
      <c r="CE305" s="297">
        <v>79198</v>
      </c>
      <c r="CF305" s="297">
        <v>0</v>
      </c>
      <c r="CG305" s="297">
        <v>0</v>
      </c>
      <c r="CH305" s="297">
        <v>0</v>
      </c>
      <c r="CI305" s="297">
        <v>1745634.87068442</v>
      </c>
    </row>
    <row r="306" spans="1:87">
      <c r="A306" s="295">
        <v>51000</v>
      </c>
      <c r="B306" s="296" t="s">
        <v>655</v>
      </c>
      <c r="C306" s="299">
        <v>-107627665</v>
      </c>
      <c r="D306" s="297">
        <v>-40107151</v>
      </c>
      <c r="E306" s="297">
        <v>-4498075</v>
      </c>
      <c r="F306" s="297">
        <v>-9861672</v>
      </c>
      <c r="G306" s="297">
        <v>-580448</v>
      </c>
      <c r="H306" s="297">
        <v>0</v>
      </c>
      <c r="I306" s="297">
        <v>-162675011</v>
      </c>
      <c r="J306" s="356">
        <v>776589174</v>
      </c>
      <c r="K306" s="357">
        <v>923741534</v>
      </c>
      <c r="L306" s="357">
        <v>657412317</v>
      </c>
      <c r="M306" s="357">
        <v>628906256</v>
      </c>
      <c r="N306" s="357">
        <v>972504152</v>
      </c>
      <c r="O306" s="356">
        <v>76605541</v>
      </c>
      <c r="P306" s="357">
        <v>36073658.590000004</v>
      </c>
      <c r="Q306" s="357">
        <v>40531882.409999996</v>
      </c>
      <c r="R306" s="398">
        <v>6.6799999999999984E-2</v>
      </c>
      <c r="S306" s="399">
        <v>2.51196593E-2</v>
      </c>
      <c r="T306" s="400">
        <v>776589174</v>
      </c>
      <c r="U306" s="400">
        <v>540024829.19161689</v>
      </c>
      <c r="V306" s="401">
        <v>1.4380619779325796</v>
      </c>
      <c r="W306" s="401">
        <v>7.7152503694909322E-2</v>
      </c>
      <c r="X306" s="397">
        <v>55796548</v>
      </c>
      <c r="Y306" s="297">
        <v>13949137</v>
      </c>
      <c r="Z306" s="297">
        <v>13949137</v>
      </c>
      <c r="AA306" s="297">
        <v>13949137</v>
      </c>
      <c r="AB306" s="297">
        <v>13949137</v>
      </c>
      <c r="AC306" s="297">
        <v>0</v>
      </c>
      <c r="AD306" s="297">
        <v>0</v>
      </c>
      <c r="AE306" s="297">
        <v>55796548</v>
      </c>
      <c r="AF306" s="299">
        <v>82993493</v>
      </c>
      <c r="AG306" s="299">
        <v>31492937</v>
      </c>
      <c r="AH306" s="299">
        <v>21068881</v>
      </c>
      <c r="AI306" s="299">
        <v>11399653</v>
      </c>
      <c r="AJ306" s="299">
        <v>9516011</v>
      </c>
      <c r="AK306" s="299">
        <v>9516011</v>
      </c>
      <c r="AL306" s="299">
        <v>0</v>
      </c>
      <c r="AM306" s="297">
        <v>82993493</v>
      </c>
      <c r="AN306" s="397">
        <v>63518308</v>
      </c>
      <c r="AO306" s="297">
        <v>15759706</v>
      </c>
      <c r="AP306" s="297">
        <v>15759706</v>
      </c>
      <c r="AQ306" s="297">
        <v>15759706</v>
      </c>
      <c r="AR306" s="297">
        <v>8119595</v>
      </c>
      <c r="AS306" s="297">
        <v>8119595</v>
      </c>
      <c r="AT306" s="297">
        <v>0</v>
      </c>
      <c r="AU306" s="297">
        <v>63518308</v>
      </c>
      <c r="AV306" s="299">
        <v>188728047</v>
      </c>
      <c r="AW306" s="297">
        <v>94060924</v>
      </c>
      <c r="AX306" s="297">
        <v>48698403</v>
      </c>
      <c r="AY306" s="297">
        <v>22984361</v>
      </c>
      <c r="AZ306" s="297">
        <v>22984361</v>
      </c>
      <c r="BA306" s="297">
        <v>0</v>
      </c>
      <c r="BB306" s="297">
        <v>0</v>
      </c>
      <c r="BC306" s="297">
        <v>188728047</v>
      </c>
      <c r="BD306" s="397">
        <v>1091777</v>
      </c>
      <c r="BE306" s="297">
        <v>452713</v>
      </c>
      <c r="BF306" s="297">
        <v>376083</v>
      </c>
      <c r="BG306" s="297">
        <v>262981</v>
      </c>
      <c r="BH306" s="297">
        <v>0</v>
      </c>
      <c r="BI306" s="297">
        <v>0</v>
      </c>
      <c r="BJ306" s="297">
        <v>0</v>
      </c>
      <c r="BK306" s="297">
        <v>1091777</v>
      </c>
      <c r="BL306" s="299">
        <v>1489032</v>
      </c>
      <c r="BM306" s="297">
        <v>372258</v>
      </c>
      <c r="BN306" s="297">
        <v>372258</v>
      </c>
      <c r="BO306" s="297">
        <v>372258</v>
      </c>
      <c r="BP306" s="297">
        <v>372258</v>
      </c>
      <c r="BQ306" s="297">
        <v>0</v>
      </c>
      <c r="BR306" s="297">
        <v>0</v>
      </c>
      <c r="BS306" s="297">
        <v>1489032</v>
      </c>
      <c r="BT306" s="397">
        <v>4584870</v>
      </c>
      <c r="BU306" s="297">
        <v>942225</v>
      </c>
      <c r="BV306" s="297">
        <v>942225</v>
      </c>
      <c r="BW306" s="297">
        <v>942225</v>
      </c>
      <c r="BX306" s="297">
        <v>942225</v>
      </c>
      <c r="BY306" s="297">
        <v>815968</v>
      </c>
      <c r="BZ306" s="297">
        <v>0</v>
      </c>
      <c r="CA306" s="297">
        <v>4584870</v>
      </c>
      <c r="CB306" s="299">
        <v>14455939.40490783</v>
      </c>
      <c r="CC306" s="297">
        <v>12805327</v>
      </c>
      <c r="CD306" s="297">
        <v>994760</v>
      </c>
      <c r="CE306" s="297">
        <v>655852</v>
      </c>
      <c r="CF306" s="297">
        <v>0</v>
      </c>
      <c r="CG306" s="297">
        <v>0</v>
      </c>
      <c r="CH306" s="297">
        <v>0</v>
      </c>
      <c r="CI306" s="297">
        <v>14455939.40490783</v>
      </c>
    </row>
    <row r="307" spans="1:87">
      <c r="A307" s="295">
        <v>51000.1</v>
      </c>
      <c r="B307" s="296" t="s">
        <v>656</v>
      </c>
      <c r="C307" s="299">
        <v>16337</v>
      </c>
      <c r="D307" s="297">
        <v>62066</v>
      </c>
      <c r="E307" s="297">
        <v>44002</v>
      </c>
      <c r="F307" s="297">
        <v>-26259</v>
      </c>
      <c r="G307" s="297">
        <v>38539</v>
      </c>
      <c r="H307" s="297">
        <v>0</v>
      </c>
      <c r="I307" s="297">
        <v>134685</v>
      </c>
      <c r="J307" s="356">
        <v>719134</v>
      </c>
      <c r="K307" s="357">
        <v>855399</v>
      </c>
      <c r="L307" s="357">
        <v>608774</v>
      </c>
      <c r="M307" s="357">
        <v>582377</v>
      </c>
      <c r="N307" s="357">
        <v>900554</v>
      </c>
      <c r="O307" s="356">
        <v>70938</v>
      </c>
      <c r="P307" s="357">
        <v>60734</v>
      </c>
      <c r="Q307" s="357">
        <v>10204</v>
      </c>
      <c r="R307" s="398">
        <v>6.6799999999999998E-2</v>
      </c>
      <c r="S307" s="399">
        <v>2.32612E-5</v>
      </c>
      <c r="T307" s="400">
        <v>719134</v>
      </c>
      <c r="U307" s="400">
        <v>909191.61676646711</v>
      </c>
      <c r="V307" s="401">
        <v>0.79095977870714917</v>
      </c>
      <c r="W307" s="401">
        <v>7.7152503694909322E-2</v>
      </c>
      <c r="X307" s="397">
        <v>433288</v>
      </c>
      <c r="Y307" s="297">
        <v>143043</v>
      </c>
      <c r="Z307" s="297">
        <v>135900</v>
      </c>
      <c r="AA307" s="297">
        <v>93815</v>
      </c>
      <c r="AB307" s="297">
        <v>30265</v>
      </c>
      <c r="AC307" s="297">
        <v>30265</v>
      </c>
      <c r="AD307" s="297">
        <v>0</v>
      </c>
      <c r="AE307" s="297">
        <v>433288</v>
      </c>
      <c r="AF307" s="299">
        <v>173148</v>
      </c>
      <c r="AG307" s="299">
        <v>43287</v>
      </c>
      <c r="AH307" s="299">
        <v>43287</v>
      </c>
      <c r="AI307" s="299">
        <v>43287</v>
      </c>
      <c r="AJ307" s="299">
        <v>43287</v>
      </c>
      <c r="AK307" s="299">
        <v>0</v>
      </c>
      <c r="AL307" s="299">
        <v>0</v>
      </c>
      <c r="AM307" s="297">
        <v>173148</v>
      </c>
      <c r="AN307" s="397">
        <v>58819</v>
      </c>
      <c r="AO307" s="297">
        <v>14594</v>
      </c>
      <c r="AP307" s="297">
        <v>14594</v>
      </c>
      <c r="AQ307" s="297">
        <v>14594</v>
      </c>
      <c r="AR307" s="297">
        <v>7519</v>
      </c>
      <c r="AS307" s="297">
        <v>7519</v>
      </c>
      <c r="AT307" s="297">
        <v>0</v>
      </c>
      <c r="AU307" s="297">
        <v>58819</v>
      </c>
      <c r="AV307" s="299">
        <v>174765</v>
      </c>
      <c r="AW307" s="297">
        <v>87102</v>
      </c>
      <c r="AX307" s="297">
        <v>45095</v>
      </c>
      <c r="AY307" s="297">
        <v>21284</v>
      </c>
      <c r="AZ307" s="297">
        <v>21284</v>
      </c>
      <c r="BA307" s="297">
        <v>0</v>
      </c>
      <c r="BB307" s="297">
        <v>0</v>
      </c>
      <c r="BC307" s="297">
        <v>174765</v>
      </c>
      <c r="BD307" s="397">
        <v>1011</v>
      </c>
      <c r="BE307" s="297">
        <v>419</v>
      </c>
      <c r="BF307" s="297">
        <v>348</v>
      </c>
      <c r="BG307" s="297">
        <v>244</v>
      </c>
      <c r="BH307" s="297">
        <v>0</v>
      </c>
      <c r="BI307" s="297">
        <v>0</v>
      </c>
      <c r="BJ307" s="297">
        <v>0</v>
      </c>
      <c r="BK307" s="297">
        <v>1011</v>
      </c>
      <c r="BL307" s="299">
        <v>1380</v>
      </c>
      <c r="BM307" s="297">
        <v>345</v>
      </c>
      <c r="BN307" s="297">
        <v>345</v>
      </c>
      <c r="BO307" s="297">
        <v>345</v>
      </c>
      <c r="BP307" s="297">
        <v>345</v>
      </c>
      <c r="BQ307" s="297">
        <v>0</v>
      </c>
      <c r="BR307" s="297">
        <v>0</v>
      </c>
      <c r="BS307" s="297">
        <v>1380</v>
      </c>
      <c r="BT307" s="397">
        <v>4246</v>
      </c>
      <c r="BU307" s="297">
        <v>873</v>
      </c>
      <c r="BV307" s="297">
        <v>873</v>
      </c>
      <c r="BW307" s="297">
        <v>873</v>
      </c>
      <c r="BX307" s="297">
        <v>873</v>
      </c>
      <c r="BY307" s="297">
        <v>756</v>
      </c>
      <c r="BZ307" s="297">
        <v>0</v>
      </c>
      <c r="CA307" s="297">
        <v>4246</v>
      </c>
      <c r="CB307" s="299">
        <v>13386.42748572</v>
      </c>
      <c r="CC307" s="297">
        <v>11858</v>
      </c>
      <c r="CD307" s="297">
        <v>921</v>
      </c>
      <c r="CE307" s="297">
        <v>607</v>
      </c>
      <c r="CF307" s="297">
        <v>0</v>
      </c>
      <c r="CG307" s="297">
        <v>0</v>
      </c>
      <c r="CH307" s="297">
        <v>0</v>
      </c>
      <c r="CI307" s="297">
        <v>13386.42748572</v>
      </c>
    </row>
    <row r="308" spans="1:87">
      <c r="A308" s="295">
        <v>51000.2</v>
      </c>
      <c r="B308" s="296" t="s">
        <v>657</v>
      </c>
      <c r="C308" s="299">
        <v>-1673440</v>
      </c>
      <c r="D308" s="297">
        <v>-106691</v>
      </c>
      <c r="E308" s="297">
        <v>352225</v>
      </c>
      <c r="F308" s="297">
        <v>34064</v>
      </c>
      <c r="G308" s="297">
        <v>279701</v>
      </c>
      <c r="H308" s="297">
        <v>0</v>
      </c>
      <c r="I308" s="297">
        <v>-1114141</v>
      </c>
      <c r="J308" s="356">
        <v>22409715</v>
      </c>
      <c r="K308" s="357">
        <v>26656030</v>
      </c>
      <c r="L308" s="357">
        <v>18970677</v>
      </c>
      <c r="M308" s="357">
        <v>18148090</v>
      </c>
      <c r="N308" s="357">
        <v>28063153</v>
      </c>
      <c r="O308" s="356">
        <v>2210575</v>
      </c>
      <c r="P308" s="357">
        <v>938614</v>
      </c>
      <c r="Q308" s="357">
        <v>1271961</v>
      </c>
      <c r="R308" s="398">
        <v>6.6799999999999998E-2</v>
      </c>
      <c r="S308" s="399">
        <v>7.2486770000000005E-4</v>
      </c>
      <c r="T308" s="400">
        <v>22409715</v>
      </c>
      <c r="U308" s="400">
        <v>14051107.784431139</v>
      </c>
      <c r="V308" s="401">
        <v>1.5948717598501618</v>
      </c>
      <c r="W308" s="401">
        <v>7.7152503694909322E-2</v>
      </c>
      <c r="X308" s="397">
        <v>2795294</v>
      </c>
      <c r="Y308" s="297">
        <v>926073</v>
      </c>
      <c r="Z308" s="297">
        <v>845213</v>
      </c>
      <c r="AA308" s="297">
        <v>555594</v>
      </c>
      <c r="AB308" s="297">
        <v>446563</v>
      </c>
      <c r="AC308" s="297">
        <v>21851</v>
      </c>
      <c r="AD308" s="297">
        <v>0</v>
      </c>
      <c r="AE308" s="297">
        <v>2795294</v>
      </c>
      <c r="AF308" s="299">
        <v>0</v>
      </c>
      <c r="AG308" s="299">
        <v>0</v>
      </c>
      <c r="AH308" s="299">
        <v>0</v>
      </c>
      <c r="AI308" s="299">
        <v>0</v>
      </c>
      <c r="AJ308" s="299">
        <v>0</v>
      </c>
      <c r="AK308" s="299">
        <v>0</v>
      </c>
      <c r="AL308" s="299">
        <v>0</v>
      </c>
      <c r="AM308" s="297">
        <v>0</v>
      </c>
      <c r="AN308" s="397">
        <v>1832922</v>
      </c>
      <c r="AO308" s="297">
        <v>454771</v>
      </c>
      <c r="AP308" s="297">
        <v>454771</v>
      </c>
      <c r="AQ308" s="297">
        <v>454771</v>
      </c>
      <c r="AR308" s="297">
        <v>234304</v>
      </c>
      <c r="AS308" s="297">
        <v>234304</v>
      </c>
      <c r="AT308" s="297">
        <v>0</v>
      </c>
      <c r="AU308" s="297">
        <v>1832922</v>
      </c>
      <c r="AV308" s="299">
        <v>5446048</v>
      </c>
      <c r="AW308" s="297">
        <v>2714277</v>
      </c>
      <c r="AX308" s="297">
        <v>1405270</v>
      </c>
      <c r="AY308" s="297">
        <v>663250</v>
      </c>
      <c r="AZ308" s="297">
        <v>663250</v>
      </c>
      <c r="BA308" s="297">
        <v>0</v>
      </c>
      <c r="BB308" s="297">
        <v>0</v>
      </c>
      <c r="BC308" s="297">
        <v>5446048</v>
      </c>
      <c r="BD308" s="397">
        <v>31505</v>
      </c>
      <c r="BE308" s="297">
        <v>13064</v>
      </c>
      <c r="BF308" s="297">
        <v>10852</v>
      </c>
      <c r="BG308" s="297">
        <v>7589</v>
      </c>
      <c r="BH308" s="297">
        <v>0</v>
      </c>
      <c r="BI308" s="297">
        <v>0</v>
      </c>
      <c r="BJ308" s="297">
        <v>0</v>
      </c>
      <c r="BK308" s="297">
        <v>31505</v>
      </c>
      <c r="BL308" s="299">
        <v>42968</v>
      </c>
      <c r="BM308" s="297">
        <v>10742</v>
      </c>
      <c r="BN308" s="297">
        <v>10742</v>
      </c>
      <c r="BO308" s="297">
        <v>10742</v>
      </c>
      <c r="BP308" s="297">
        <v>10742</v>
      </c>
      <c r="BQ308" s="297">
        <v>0</v>
      </c>
      <c r="BR308" s="297">
        <v>0</v>
      </c>
      <c r="BS308" s="297">
        <v>42968</v>
      </c>
      <c r="BT308" s="397">
        <v>132304</v>
      </c>
      <c r="BU308" s="297">
        <v>27189</v>
      </c>
      <c r="BV308" s="297">
        <v>27189</v>
      </c>
      <c r="BW308" s="297">
        <v>27189</v>
      </c>
      <c r="BX308" s="297">
        <v>27189</v>
      </c>
      <c r="BY308" s="297">
        <v>23546</v>
      </c>
      <c r="BZ308" s="297">
        <v>0</v>
      </c>
      <c r="CA308" s="297">
        <v>132304</v>
      </c>
      <c r="CB308" s="299">
        <v>417149.11108587001</v>
      </c>
      <c r="CC308" s="297">
        <v>369518</v>
      </c>
      <c r="CD308" s="297">
        <v>28705</v>
      </c>
      <c r="CE308" s="297">
        <v>18926</v>
      </c>
      <c r="CF308" s="297">
        <v>0</v>
      </c>
      <c r="CG308" s="297">
        <v>0</v>
      </c>
      <c r="CH308" s="297">
        <v>0</v>
      </c>
      <c r="CI308" s="297">
        <v>417149.11108587001</v>
      </c>
    </row>
    <row r="309" spans="1:87">
      <c r="A309" s="295">
        <v>60000</v>
      </c>
      <c r="B309" s="296" t="s">
        <v>658</v>
      </c>
      <c r="C309" s="299">
        <v>-454828</v>
      </c>
      <c r="D309" s="297">
        <v>70428</v>
      </c>
      <c r="E309" s="297">
        <v>240270</v>
      </c>
      <c r="F309" s="297">
        <v>18246</v>
      </c>
      <c r="G309" s="297">
        <v>145965</v>
      </c>
      <c r="H309" s="297">
        <v>0</v>
      </c>
      <c r="I309" s="297">
        <v>20081</v>
      </c>
      <c r="J309" s="356">
        <v>4430829</v>
      </c>
      <c r="K309" s="357">
        <v>5270407</v>
      </c>
      <c r="L309" s="357">
        <v>3750866</v>
      </c>
      <c r="M309" s="357">
        <v>3588224</v>
      </c>
      <c r="N309" s="357">
        <v>5548622</v>
      </c>
      <c r="O309" s="356">
        <v>437073</v>
      </c>
      <c r="P309" s="357">
        <v>241509.9</v>
      </c>
      <c r="Q309" s="357">
        <v>195563.1</v>
      </c>
      <c r="R309" s="398">
        <v>6.6799999999999998E-2</v>
      </c>
      <c r="S309" s="399">
        <v>1.4332019999999999E-4</v>
      </c>
      <c r="T309" s="400">
        <v>4430829</v>
      </c>
      <c r="U309" s="400">
        <v>3615417.6646706588</v>
      </c>
      <c r="V309" s="401">
        <v>1.2255372438148497</v>
      </c>
      <c r="W309" s="401">
        <v>7.7152503694909322E-2</v>
      </c>
      <c r="X309" s="397">
        <v>1036228</v>
      </c>
      <c r="Y309" s="297">
        <v>280480</v>
      </c>
      <c r="Z309" s="297">
        <v>280480</v>
      </c>
      <c r="AA309" s="297">
        <v>280480</v>
      </c>
      <c r="AB309" s="297">
        <v>99805</v>
      </c>
      <c r="AC309" s="297">
        <v>94983</v>
      </c>
      <c r="AD309" s="297">
        <v>0</v>
      </c>
      <c r="AE309" s="297">
        <v>1036228</v>
      </c>
      <c r="AF309" s="299">
        <v>243177</v>
      </c>
      <c r="AG309" s="299">
        <v>221335</v>
      </c>
      <c r="AH309" s="299">
        <v>21842</v>
      </c>
      <c r="AI309" s="299">
        <v>0</v>
      </c>
      <c r="AJ309" s="299">
        <v>0</v>
      </c>
      <c r="AK309" s="299">
        <v>0</v>
      </c>
      <c r="AL309" s="299">
        <v>0</v>
      </c>
      <c r="AM309" s="297">
        <v>243177</v>
      </c>
      <c r="AN309" s="397">
        <v>362404</v>
      </c>
      <c r="AO309" s="297">
        <v>89917</v>
      </c>
      <c r="AP309" s="297">
        <v>89917</v>
      </c>
      <c r="AQ309" s="297">
        <v>89917</v>
      </c>
      <c r="AR309" s="297">
        <v>46326</v>
      </c>
      <c r="AS309" s="297">
        <v>46326</v>
      </c>
      <c r="AT309" s="297">
        <v>0</v>
      </c>
      <c r="AU309" s="297">
        <v>362404</v>
      </c>
      <c r="AV309" s="299">
        <v>1076788</v>
      </c>
      <c r="AW309" s="297">
        <v>536665</v>
      </c>
      <c r="AX309" s="297">
        <v>277849</v>
      </c>
      <c r="AY309" s="297">
        <v>131137</v>
      </c>
      <c r="AZ309" s="297">
        <v>131137</v>
      </c>
      <c r="BA309" s="297">
        <v>0</v>
      </c>
      <c r="BB309" s="297">
        <v>0</v>
      </c>
      <c r="BC309" s="297">
        <v>1076788</v>
      </c>
      <c r="BD309" s="397">
        <v>6229</v>
      </c>
      <c r="BE309" s="297">
        <v>2583</v>
      </c>
      <c r="BF309" s="297">
        <v>2146</v>
      </c>
      <c r="BG309" s="297">
        <v>1500</v>
      </c>
      <c r="BH309" s="297">
        <v>0</v>
      </c>
      <c r="BI309" s="297">
        <v>0</v>
      </c>
      <c r="BJ309" s="297">
        <v>0</v>
      </c>
      <c r="BK309" s="297">
        <v>6229</v>
      </c>
      <c r="BL309" s="299">
        <v>8496</v>
      </c>
      <c r="BM309" s="297">
        <v>2124</v>
      </c>
      <c r="BN309" s="297">
        <v>2124</v>
      </c>
      <c r="BO309" s="297">
        <v>2124</v>
      </c>
      <c r="BP309" s="297">
        <v>2124</v>
      </c>
      <c r="BQ309" s="297">
        <v>0</v>
      </c>
      <c r="BR309" s="297">
        <v>0</v>
      </c>
      <c r="BS309" s="297">
        <v>8496</v>
      </c>
      <c r="BT309" s="397">
        <v>26159</v>
      </c>
      <c r="BU309" s="297">
        <v>5376</v>
      </c>
      <c r="BV309" s="297">
        <v>5376</v>
      </c>
      <c r="BW309" s="297">
        <v>5376</v>
      </c>
      <c r="BX309" s="297">
        <v>5376</v>
      </c>
      <c r="BY309" s="297">
        <v>4656</v>
      </c>
      <c r="BZ309" s="297">
        <v>0</v>
      </c>
      <c r="CA309" s="297">
        <v>26159</v>
      </c>
      <c r="CB309" s="299">
        <v>82478.352988619998</v>
      </c>
      <c r="CC309" s="297">
        <v>73061</v>
      </c>
      <c r="CD309" s="297">
        <v>5676</v>
      </c>
      <c r="CE309" s="297">
        <v>3742</v>
      </c>
      <c r="CF309" s="297">
        <v>0</v>
      </c>
      <c r="CG309" s="297">
        <v>0</v>
      </c>
      <c r="CH309" s="297">
        <v>0</v>
      </c>
      <c r="CI309" s="297">
        <v>82478.352988619998</v>
      </c>
    </row>
    <row r="310" spans="1:87">
      <c r="A310" s="295">
        <v>90901</v>
      </c>
      <c r="B310" s="296" t="s">
        <v>659</v>
      </c>
      <c r="C310" s="299">
        <v>-2145760</v>
      </c>
      <c r="D310" s="297">
        <v>-1000696</v>
      </c>
      <c r="E310" s="297">
        <v>88598</v>
      </c>
      <c r="F310" s="297">
        <v>-582983</v>
      </c>
      <c r="G310" s="297">
        <v>348697</v>
      </c>
      <c r="H310" s="297">
        <v>0</v>
      </c>
      <c r="I310" s="297">
        <v>-3292144</v>
      </c>
      <c r="J310" s="356">
        <v>25554499</v>
      </c>
      <c r="K310" s="357">
        <v>30396705</v>
      </c>
      <c r="L310" s="357">
        <v>21632857</v>
      </c>
      <c r="M310" s="357">
        <v>20694834</v>
      </c>
      <c r="N310" s="357">
        <v>32001291</v>
      </c>
      <c r="O310" s="356">
        <v>2520787</v>
      </c>
      <c r="P310" s="357">
        <v>1024291.1</v>
      </c>
      <c r="Q310" s="357">
        <v>1496495.9</v>
      </c>
      <c r="R310" s="398">
        <v>6.6799999999999998E-2</v>
      </c>
      <c r="S310" s="399">
        <v>8.2658929999999996E-4</v>
      </c>
      <c r="T310" s="400">
        <v>25554499</v>
      </c>
      <c r="U310" s="400">
        <v>15333699.101796407</v>
      </c>
      <c r="V310" s="401">
        <v>1.6665580060199683</v>
      </c>
      <c r="W310" s="401">
        <v>7.7152503694909322E-2</v>
      </c>
      <c r="X310" s="397">
        <v>2306377</v>
      </c>
      <c r="Y310" s="297">
        <v>1221521</v>
      </c>
      <c r="Z310" s="297">
        <v>487765</v>
      </c>
      <c r="AA310" s="297">
        <v>487765</v>
      </c>
      <c r="AB310" s="297">
        <v>54663</v>
      </c>
      <c r="AC310" s="297">
        <v>54663</v>
      </c>
      <c r="AD310" s="297">
        <v>0</v>
      </c>
      <c r="AE310" s="297">
        <v>2306377</v>
      </c>
      <c r="AF310" s="299">
        <v>1140470</v>
      </c>
      <c r="AG310" s="299">
        <v>402975</v>
      </c>
      <c r="AH310" s="299">
        <v>402975</v>
      </c>
      <c r="AI310" s="299">
        <v>167260</v>
      </c>
      <c r="AJ310" s="299">
        <v>167260</v>
      </c>
      <c r="AK310" s="299">
        <v>0</v>
      </c>
      <c r="AL310" s="299">
        <v>0</v>
      </c>
      <c r="AM310" s="297">
        <v>1140470</v>
      </c>
      <c r="AN310" s="397">
        <v>2090138</v>
      </c>
      <c r="AO310" s="297">
        <v>518590</v>
      </c>
      <c r="AP310" s="297">
        <v>518590</v>
      </c>
      <c r="AQ310" s="297">
        <v>518590</v>
      </c>
      <c r="AR310" s="297">
        <v>267184</v>
      </c>
      <c r="AS310" s="297">
        <v>267184</v>
      </c>
      <c r="AT310" s="297">
        <v>0</v>
      </c>
      <c r="AU310" s="297">
        <v>2090138</v>
      </c>
      <c r="AV310" s="299">
        <v>6210299</v>
      </c>
      <c r="AW310" s="297">
        <v>3095175</v>
      </c>
      <c r="AX310" s="297">
        <v>1602473</v>
      </c>
      <c r="AY310" s="297">
        <v>756325</v>
      </c>
      <c r="AZ310" s="297">
        <v>756325</v>
      </c>
      <c r="BA310" s="297">
        <v>0</v>
      </c>
      <c r="BB310" s="297">
        <v>0</v>
      </c>
      <c r="BC310" s="297">
        <v>6210299</v>
      </c>
      <c r="BD310" s="397">
        <v>35926</v>
      </c>
      <c r="BE310" s="297">
        <v>14897</v>
      </c>
      <c r="BF310" s="297">
        <v>12375</v>
      </c>
      <c r="BG310" s="297">
        <v>8654</v>
      </c>
      <c r="BH310" s="297">
        <v>0</v>
      </c>
      <c r="BI310" s="297">
        <v>0</v>
      </c>
      <c r="BJ310" s="297">
        <v>0</v>
      </c>
      <c r="BK310" s="297">
        <v>35926</v>
      </c>
      <c r="BL310" s="299">
        <v>49000</v>
      </c>
      <c r="BM310" s="297">
        <v>12250</v>
      </c>
      <c r="BN310" s="297">
        <v>12250</v>
      </c>
      <c r="BO310" s="297">
        <v>12250</v>
      </c>
      <c r="BP310" s="297">
        <v>12250</v>
      </c>
      <c r="BQ310" s="297">
        <v>0</v>
      </c>
      <c r="BR310" s="297">
        <v>0</v>
      </c>
      <c r="BS310" s="297">
        <v>49000</v>
      </c>
      <c r="BT310" s="397">
        <v>150870</v>
      </c>
      <c r="BU310" s="297">
        <v>31005</v>
      </c>
      <c r="BV310" s="297">
        <v>31005</v>
      </c>
      <c r="BW310" s="297">
        <v>31005</v>
      </c>
      <c r="BX310" s="297">
        <v>31005</v>
      </c>
      <c r="BY310" s="297">
        <v>26850</v>
      </c>
      <c r="BZ310" s="297">
        <v>0</v>
      </c>
      <c r="CA310" s="297">
        <v>150870</v>
      </c>
      <c r="CB310" s="299">
        <v>475688.17279082997</v>
      </c>
      <c r="CC310" s="297">
        <v>421373</v>
      </c>
      <c r="CD310" s="297">
        <v>32734</v>
      </c>
      <c r="CE310" s="297">
        <v>21582</v>
      </c>
      <c r="CF310" s="297">
        <v>0</v>
      </c>
      <c r="CG310" s="297">
        <v>0</v>
      </c>
      <c r="CH310" s="297">
        <v>0</v>
      </c>
      <c r="CI310" s="297">
        <v>475688.17279082997</v>
      </c>
    </row>
    <row r="311" spans="1:87">
      <c r="A311" s="295">
        <v>91041</v>
      </c>
      <c r="B311" s="296" t="s">
        <v>660</v>
      </c>
      <c r="C311" s="299">
        <v>-357094</v>
      </c>
      <c r="D311" s="297">
        <v>-126171</v>
      </c>
      <c r="E311" s="297">
        <v>2427</v>
      </c>
      <c r="F311" s="297">
        <v>-101068</v>
      </c>
      <c r="G311" s="297">
        <v>250</v>
      </c>
      <c r="H311" s="297">
        <v>0</v>
      </c>
      <c r="I311" s="297">
        <v>-581656</v>
      </c>
      <c r="J311" s="356">
        <v>5012027</v>
      </c>
      <c r="K311" s="357">
        <v>5961733</v>
      </c>
      <c r="L311" s="357">
        <v>4242872</v>
      </c>
      <c r="M311" s="357">
        <v>4058896</v>
      </c>
      <c r="N311" s="357">
        <v>6276442</v>
      </c>
      <c r="O311" s="356">
        <v>494404</v>
      </c>
      <c r="P311" s="357">
        <v>184059.4</v>
      </c>
      <c r="Q311" s="357">
        <v>310344.59999999998</v>
      </c>
      <c r="R311" s="398">
        <v>6.6799999999999998E-2</v>
      </c>
      <c r="S311" s="399">
        <v>1.6211970000000001E-4</v>
      </c>
      <c r="T311" s="400">
        <v>5012027</v>
      </c>
      <c r="U311" s="400">
        <v>2755380.2395209582</v>
      </c>
      <c r="V311" s="401">
        <v>1.8189964956964979</v>
      </c>
      <c r="W311" s="401">
        <v>7.7152503694909322E-2</v>
      </c>
      <c r="X311" s="397">
        <v>579800</v>
      </c>
      <c r="Y311" s="297">
        <v>281717</v>
      </c>
      <c r="Z311" s="297">
        <v>144145</v>
      </c>
      <c r="AA311" s="297">
        <v>105330</v>
      </c>
      <c r="AB311" s="297">
        <v>48608</v>
      </c>
      <c r="AC311" s="297">
        <v>0</v>
      </c>
      <c r="AD311" s="297">
        <v>0</v>
      </c>
      <c r="AE311" s="297">
        <v>579800</v>
      </c>
      <c r="AF311" s="299">
        <v>287095</v>
      </c>
      <c r="AG311" s="299">
        <v>57419</v>
      </c>
      <c r="AH311" s="299">
        <v>57419</v>
      </c>
      <c r="AI311" s="299">
        <v>57419</v>
      </c>
      <c r="AJ311" s="299">
        <v>57419</v>
      </c>
      <c r="AK311" s="299">
        <v>57419</v>
      </c>
      <c r="AL311" s="299">
        <v>0</v>
      </c>
      <c r="AM311" s="297">
        <v>287095</v>
      </c>
      <c r="AN311" s="397">
        <v>409941</v>
      </c>
      <c r="AO311" s="297">
        <v>101712</v>
      </c>
      <c r="AP311" s="297">
        <v>101712</v>
      </c>
      <c r="AQ311" s="297">
        <v>101712</v>
      </c>
      <c r="AR311" s="297">
        <v>52403</v>
      </c>
      <c r="AS311" s="297">
        <v>52403</v>
      </c>
      <c r="AT311" s="297">
        <v>0</v>
      </c>
      <c r="AU311" s="297">
        <v>409941</v>
      </c>
      <c r="AV311" s="299">
        <v>1218031</v>
      </c>
      <c r="AW311" s="297">
        <v>607060</v>
      </c>
      <c r="AX311" s="297">
        <v>314294</v>
      </c>
      <c r="AY311" s="297">
        <v>148339</v>
      </c>
      <c r="AZ311" s="297">
        <v>148339</v>
      </c>
      <c r="BA311" s="297">
        <v>0</v>
      </c>
      <c r="BB311" s="297">
        <v>0</v>
      </c>
      <c r="BC311" s="297">
        <v>1218031</v>
      </c>
      <c r="BD311" s="397">
        <v>7046</v>
      </c>
      <c r="BE311" s="297">
        <v>2922</v>
      </c>
      <c r="BF311" s="297">
        <v>2427</v>
      </c>
      <c r="BG311" s="297">
        <v>1697</v>
      </c>
      <c r="BH311" s="297">
        <v>0</v>
      </c>
      <c r="BI311" s="297">
        <v>0</v>
      </c>
      <c r="BJ311" s="297">
        <v>0</v>
      </c>
      <c r="BK311" s="297">
        <v>7046</v>
      </c>
      <c r="BL311" s="299">
        <v>9612</v>
      </c>
      <c r="BM311" s="297">
        <v>2403</v>
      </c>
      <c r="BN311" s="297">
        <v>2403</v>
      </c>
      <c r="BO311" s="297">
        <v>2403</v>
      </c>
      <c r="BP311" s="297">
        <v>2403</v>
      </c>
      <c r="BQ311" s="297">
        <v>0</v>
      </c>
      <c r="BR311" s="297">
        <v>0</v>
      </c>
      <c r="BS311" s="297">
        <v>9612</v>
      </c>
      <c r="BT311" s="397">
        <v>29590</v>
      </c>
      <c r="BU311" s="297">
        <v>6081</v>
      </c>
      <c r="BV311" s="297">
        <v>6081</v>
      </c>
      <c r="BW311" s="297">
        <v>6081</v>
      </c>
      <c r="BX311" s="297">
        <v>6081</v>
      </c>
      <c r="BY311" s="297">
        <v>5266</v>
      </c>
      <c r="BZ311" s="297">
        <v>0</v>
      </c>
      <c r="CA311" s="297">
        <v>29590</v>
      </c>
      <c r="CB311" s="299">
        <v>93297.147527070003</v>
      </c>
      <c r="CC311" s="297">
        <v>82644</v>
      </c>
      <c r="CD311" s="297">
        <v>6420</v>
      </c>
      <c r="CE311" s="297">
        <v>4233</v>
      </c>
      <c r="CF311" s="297">
        <v>0</v>
      </c>
      <c r="CG311" s="297">
        <v>0</v>
      </c>
      <c r="CH311" s="297">
        <v>0</v>
      </c>
      <c r="CI311" s="297">
        <v>93297.147527070003</v>
      </c>
    </row>
    <row r="312" spans="1:87">
      <c r="A312" s="295">
        <v>91111</v>
      </c>
      <c r="B312" s="296" t="s">
        <v>661</v>
      </c>
      <c r="C312" s="299">
        <v>-190595</v>
      </c>
      <c r="D312" s="297">
        <v>-95739</v>
      </c>
      <c r="E312" s="297">
        <v>37361</v>
      </c>
      <c r="F312" s="297">
        <v>20707</v>
      </c>
      <c r="G312" s="297">
        <v>137394</v>
      </c>
      <c r="H312" s="297">
        <v>0</v>
      </c>
      <c r="I312" s="297">
        <v>-90872</v>
      </c>
      <c r="J312" s="356">
        <v>2723636</v>
      </c>
      <c r="K312" s="357">
        <v>3239725</v>
      </c>
      <c r="L312" s="357">
        <v>2305662</v>
      </c>
      <c r="M312" s="357">
        <v>2205686</v>
      </c>
      <c r="N312" s="357">
        <v>3410745</v>
      </c>
      <c r="O312" s="356">
        <v>268669</v>
      </c>
      <c r="P312" s="357">
        <v>104729.32</v>
      </c>
      <c r="Q312" s="357">
        <v>163939.68</v>
      </c>
      <c r="R312" s="398">
        <v>6.6799999999999998E-2</v>
      </c>
      <c r="S312" s="399">
        <v>8.8099100000000005E-5</v>
      </c>
      <c r="T312" s="400">
        <v>2723636</v>
      </c>
      <c r="U312" s="400">
        <v>1567804.1916167666</v>
      </c>
      <c r="V312" s="401">
        <v>1.7372296965166965</v>
      </c>
      <c r="W312" s="401">
        <v>7.7152503694909322E-2</v>
      </c>
      <c r="X312" s="397">
        <v>635666</v>
      </c>
      <c r="Y312" s="297">
        <v>211446</v>
      </c>
      <c r="Z312" s="297">
        <v>106055</v>
      </c>
      <c r="AA312" s="297">
        <v>106055</v>
      </c>
      <c r="AB312" s="297">
        <v>106055</v>
      </c>
      <c r="AC312" s="297">
        <v>106055</v>
      </c>
      <c r="AD312" s="297">
        <v>0</v>
      </c>
      <c r="AE312" s="297">
        <v>635666</v>
      </c>
      <c r="AF312" s="299">
        <v>251393</v>
      </c>
      <c r="AG312" s="299">
        <v>86101</v>
      </c>
      <c r="AH312" s="299">
        <v>86101</v>
      </c>
      <c r="AI312" s="299">
        <v>43977</v>
      </c>
      <c r="AJ312" s="299">
        <v>35214</v>
      </c>
      <c r="AK312" s="299">
        <v>0</v>
      </c>
      <c r="AL312" s="299">
        <v>0</v>
      </c>
      <c r="AM312" s="297">
        <v>251393</v>
      </c>
      <c r="AN312" s="397">
        <v>222770</v>
      </c>
      <c r="AO312" s="297">
        <v>55272</v>
      </c>
      <c r="AP312" s="297">
        <v>55272</v>
      </c>
      <c r="AQ312" s="297">
        <v>55272</v>
      </c>
      <c r="AR312" s="297">
        <v>28477</v>
      </c>
      <c r="AS312" s="297">
        <v>28477</v>
      </c>
      <c r="AT312" s="297">
        <v>0</v>
      </c>
      <c r="AU312" s="297">
        <v>222770</v>
      </c>
      <c r="AV312" s="299">
        <v>661903</v>
      </c>
      <c r="AW312" s="297">
        <v>329888</v>
      </c>
      <c r="AX312" s="297">
        <v>170794</v>
      </c>
      <c r="AY312" s="297">
        <v>80610</v>
      </c>
      <c r="AZ312" s="297">
        <v>80610</v>
      </c>
      <c r="BA312" s="297">
        <v>0</v>
      </c>
      <c r="BB312" s="297">
        <v>0</v>
      </c>
      <c r="BC312" s="297">
        <v>661903</v>
      </c>
      <c r="BD312" s="397">
        <v>3829</v>
      </c>
      <c r="BE312" s="297">
        <v>1588</v>
      </c>
      <c r="BF312" s="297">
        <v>1319</v>
      </c>
      <c r="BG312" s="297">
        <v>922</v>
      </c>
      <c r="BH312" s="297">
        <v>0</v>
      </c>
      <c r="BI312" s="297">
        <v>0</v>
      </c>
      <c r="BJ312" s="297">
        <v>0</v>
      </c>
      <c r="BK312" s="297">
        <v>3829</v>
      </c>
      <c r="BL312" s="299">
        <v>5224</v>
      </c>
      <c r="BM312" s="297">
        <v>1306</v>
      </c>
      <c r="BN312" s="297">
        <v>1306</v>
      </c>
      <c r="BO312" s="297">
        <v>1306</v>
      </c>
      <c r="BP312" s="297">
        <v>1306</v>
      </c>
      <c r="BQ312" s="297">
        <v>0</v>
      </c>
      <c r="BR312" s="297">
        <v>0</v>
      </c>
      <c r="BS312" s="297">
        <v>5224</v>
      </c>
      <c r="BT312" s="397">
        <v>16080</v>
      </c>
      <c r="BU312" s="297">
        <v>3305</v>
      </c>
      <c r="BV312" s="297">
        <v>3305</v>
      </c>
      <c r="BW312" s="297">
        <v>3305</v>
      </c>
      <c r="BX312" s="297">
        <v>3305</v>
      </c>
      <c r="BY312" s="297">
        <v>2862</v>
      </c>
      <c r="BZ312" s="297">
        <v>0</v>
      </c>
      <c r="CA312" s="297">
        <v>16080</v>
      </c>
      <c r="CB312" s="299">
        <v>50699.543175210005</v>
      </c>
      <c r="CC312" s="297">
        <v>44911</v>
      </c>
      <c r="CD312" s="297">
        <v>3489</v>
      </c>
      <c r="CE312" s="297">
        <v>2300</v>
      </c>
      <c r="CF312" s="297">
        <v>0</v>
      </c>
      <c r="CG312" s="297">
        <v>0</v>
      </c>
      <c r="CH312" s="297">
        <v>0</v>
      </c>
      <c r="CI312" s="297">
        <v>50699.543175210005</v>
      </c>
    </row>
    <row r="313" spans="1:87">
      <c r="A313" s="295">
        <v>91151</v>
      </c>
      <c r="B313" s="296" t="s">
        <v>662</v>
      </c>
      <c r="C313" s="299">
        <v>-630771</v>
      </c>
      <c r="D313" s="297">
        <v>-286673</v>
      </c>
      <c r="E313" s="297">
        <v>61338</v>
      </c>
      <c r="F313" s="297">
        <v>-61503</v>
      </c>
      <c r="G313" s="297">
        <v>147181</v>
      </c>
      <c r="H313" s="297">
        <v>0</v>
      </c>
      <c r="I313" s="297">
        <v>-770428</v>
      </c>
      <c r="J313" s="356">
        <v>7408270</v>
      </c>
      <c r="K313" s="357">
        <v>8812029</v>
      </c>
      <c r="L313" s="357">
        <v>6271382</v>
      </c>
      <c r="M313" s="357">
        <v>5999449</v>
      </c>
      <c r="N313" s="357">
        <v>9277200</v>
      </c>
      <c r="O313" s="356">
        <v>730778</v>
      </c>
      <c r="P313" s="357">
        <v>259169.03999999998</v>
      </c>
      <c r="Q313" s="357">
        <v>471608.96</v>
      </c>
      <c r="R313" s="398">
        <v>6.6799999999999998E-2</v>
      </c>
      <c r="S313" s="399">
        <v>2.3962890000000001E-4</v>
      </c>
      <c r="T313" s="400">
        <v>7408270</v>
      </c>
      <c r="U313" s="400">
        <v>3879776.0479041915</v>
      </c>
      <c r="V313" s="401">
        <v>1.9094581513285693</v>
      </c>
      <c r="W313" s="401">
        <v>7.7152503694909322E-2</v>
      </c>
      <c r="X313" s="397">
        <v>723080</v>
      </c>
      <c r="Y313" s="297">
        <v>329142</v>
      </c>
      <c r="Z313" s="297">
        <v>128568</v>
      </c>
      <c r="AA313" s="297">
        <v>128568</v>
      </c>
      <c r="AB313" s="297">
        <v>74862</v>
      </c>
      <c r="AC313" s="297">
        <v>61940</v>
      </c>
      <c r="AD313" s="297">
        <v>0</v>
      </c>
      <c r="AE313" s="297">
        <v>723080</v>
      </c>
      <c r="AF313" s="299">
        <v>201116</v>
      </c>
      <c r="AG313" s="299">
        <v>100558</v>
      </c>
      <c r="AH313" s="299">
        <v>100558</v>
      </c>
      <c r="AI313" s="299">
        <v>0</v>
      </c>
      <c r="AJ313" s="299">
        <v>0</v>
      </c>
      <c r="AK313" s="299">
        <v>0</v>
      </c>
      <c r="AL313" s="299">
        <v>0</v>
      </c>
      <c r="AM313" s="297">
        <v>201116</v>
      </c>
      <c r="AN313" s="397">
        <v>605933</v>
      </c>
      <c r="AO313" s="297">
        <v>150340</v>
      </c>
      <c r="AP313" s="297">
        <v>150340</v>
      </c>
      <c r="AQ313" s="297">
        <v>150340</v>
      </c>
      <c r="AR313" s="297">
        <v>77457</v>
      </c>
      <c r="AS313" s="297">
        <v>77457</v>
      </c>
      <c r="AT313" s="297">
        <v>0</v>
      </c>
      <c r="AU313" s="297">
        <v>605933</v>
      </c>
      <c r="AV313" s="299">
        <v>1800371</v>
      </c>
      <c r="AW313" s="297">
        <v>897294</v>
      </c>
      <c r="AX313" s="297">
        <v>464558</v>
      </c>
      <c r="AY313" s="297">
        <v>219259</v>
      </c>
      <c r="AZ313" s="297">
        <v>219259</v>
      </c>
      <c r="BA313" s="297">
        <v>0</v>
      </c>
      <c r="BB313" s="297">
        <v>0</v>
      </c>
      <c r="BC313" s="297">
        <v>1800371</v>
      </c>
      <c r="BD313" s="397">
        <v>10416</v>
      </c>
      <c r="BE313" s="297">
        <v>4319</v>
      </c>
      <c r="BF313" s="297">
        <v>3588</v>
      </c>
      <c r="BG313" s="297">
        <v>2509</v>
      </c>
      <c r="BH313" s="297">
        <v>0</v>
      </c>
      <c r="BI313" s="297">
        <v>0</v>
      </c>
      <c r="BJ313" s="297">
        <v>0</v>
      </c>
      <c r="BK313" s="297">
        <v>10416</v>
      </c>
      <c r="BL313" s="299">
        <v>14204</v>
      </c>
      <c r="BM313" s="297">
        <v>3551</v>
      </c>
      <c r="BN313" s="297">
        <v>3551</v>
      </c>
      <c r="BO313" s="297">
        <v>3551</v>
      </c>
      <c r="BP313" s="297">
        <v>3551</v>
      </c>
      <c r="BQ313" s="297">
        <v>0</v>
      </c>
      <c r="BR313" s="297">
        <v>0</v>
      </c>
      <c r="BS313" s="297">
        <v>14204</v>
      </c>
      <c r="BT313" s="397">
        <v>43737</v>
      </c>
      <c r="BU313" s="297">
        <v>8988</v>
      </c>
      <c r="BV313" s="297">
        <v>8988</v>
      </c>
      <c r="BW313" s="297">
        <v>8988</v>
      </c>
      <c r="BX313" s="297">
        <v>8988</v>
      </c>
      <c r="BY313" s="297">
        <v>7784</v>
      </c>
      <c r="BZ313" s="297">
        <v>0</v>
      </c>
      <c r="CA313" s="297">
        <v>43737</v>
      </c>
      <c r="CB313" s="299">
        <v>137902.38222159</v>
      </c>
      <c r="CC313" s="297">
        <v>122156</v>
      </c>
      <c r="CD313" s="297">
        <v>9490</v>
      </c>
      <c r="CE313" s="297">
        <v>6256</v>
      </c>
      <c r="CF313" s="297">
        <v>0</v>
      </c>
      <c r="CG313" s="297">
        <v>0</v>
      </c>
      <c r="CH313" s="297">
        <v>0</v>
      </c>
      <c r="CI313" s="297">
        <v>137902.38222159</v>
      </c>
    </row>
    <row r="314" spans="1:87">
      <c r="A314" s="295">
        <v>98101</v>
      </c>
      <c r="B314" s="296" t="s">
        <v>663</v>
      </c>
      <c r="C314" s="299">
        <v>-2786102</v>
      </c>
      <c r="D314" s="297">
        <v>-1148683</v>
      </c>
      <c r="E314" s="297">
        <v>466333</v>
      </c>
      <c r="F314" s="297">
        <v>-151253</v>
      </c>
      <c r="G314" s="297">
        <v>645454</v>
      </c>
      <c r="H314" s="297">
        <v>0</v>
      </c>
      <c r="I314" s="297">
        <v>-2974251</v>
      </c>
      <c r="J314" s="356">
        <v>33632629</v>
      </c>
      <c r="K314" s="357">
        <v>40005523</v>
      </c>
      <c r="L314" s="357">
        <v>28471301</v>
      </c>
      <c r="M314" s="357">
        <v>27236757</v>
      </c>
      <c r="N314" s="357">
        <v>42117341</v>
      </c>
      <c r="O314" s="356">
        <v>3317643</v>
      </c>
      <c r="P314" s="357">
        <v>1265351.57</v>
      </c>
      <c r="Q314" s="357">
        <v>2052291.43</v>
      </c>
      <c r="R314" s="398">
        <v>6.6799999999999998E-2</v>
      </c>
      <c r="S314" s="399">
        <v>1.0878856E-3</v>
      </c>
      <c r="T314" s="400">
        <v>33632629</v>
      </c>
      <c r="U314" s="400">
        <v>18942388.772455093</v>
      </c>
      <c r="V314" s="401">
        <v>1.7755220528947537</v>
      </c>
      <c r="W314" s="401">
        <v>7.7152503694909322E-2</v>
      </c>
      <c r="X314" s="397">
        <v>3876271</v>
      </c>
      <c r="Y314" s="297">
        <v>1606872</v>
      </c>
      <c r="Z314" s="297">
        <v>771550</v>
      </c>
      <c r="AA314" s="297">
        <v>771550</v>
      </c>
      <c r="AB314" s="297">
        <v>467828</v>
      </c>
      <c r="AC314" s="297">
        <v>258471</v>
      </c>
      <c r="AD314" s="297">
        <v>0</v>
      </c>
      <c r="AE314" s="297">
        <v>3876271</v>
      </c>
      <c r="AF314" s="299">
        <v>983220</v>
      </c>
      <c r="AG314" s="299">
        <v>491610</v>
      </c>
      <c r="AH314" s="299">
        <v>491610</v>
      </c>
      <c r="AI314" s="299">
        <v>0</v>
      </c>
      <c r="AJ314" s="299">
        <v>0</v>
      </c>
      <c r="AK314" s="299">
        <v>0</v>
      </c>
      <c r="AL314" s="299">
        <v>0</v>
      </c>
      <c r="AM314" s="297">
        <v>983220</v>
      </c>
      <c r="AN314" s="397">
        <v>2750859</v>
      </c>
      <c r="AO314" s="297">
        <v>682523</v>
      </c>
      <c r="AP314" s="297">
        <v>682523</v>
      </c>
      <c r="AQ314" s="297">
        <v>682523</v>
      </c>
      <c r="AR314" s="297">
        <v>351645</v>
      </c>
      <c r="AS314" s="297">
        <v>351645</v>
      </c>
      <c r="AT314" s="297">
        <v>0</v>
      </c>
      <c r="AU314" s="297">
        <v>2750859</v>
      </c>
      <c r="AV314" s="299">
        <v>8173460</v>
      </c>
      <c r="AW314" s="297">
        <v>4073603</v>
      </c>
      <c r="AX314" s="297">
        <v>2109037</v>
      </c>
      <c r="AY314" s="297">
        <v>995410</v>
      </c>
      <c r="AZ314" s="297">
        <v>995410</v>
      </c>
      <c r="BA314" s="297">
        <v>0</v>
      </c>
      <c r="BB314" s="297">
        <v>0</v>
      </c>
      <c r="BC314" s="297">
        <v>8173460</v>
      </c>
      <c r="BD314" s="397">
        <v>47282</v>
      </c>
      <c r="BE314" s="297">
        <v>19606</v>
      </c>
      <c r="BF314" s="297">
        <v>16287</v>
      </c>
      <c r="BG314" s="297">
        <v>11389</v>
      </c>
      <c r="BH314" s="297">
        <v>0</v>
      </c>
      <c r="BI314" s="297">
        <v>0</v>
      </c>
      <c r="BJ314" s="297">
        <v>0</v>
      </c>
      <c r="BK314" s="297">
        <v>47282</v>
      </c>
      <c r="BL314" s="299">
        <v>64488</v>
      </c>
      <c r="BM314" s="297">
        <v>16122</v>
      </c>
      <c r="BN314" s="297">
        <v>16122</v>
      </c>
      <c r="BO314" s="297">
        <v>16122</v>
      </c>
      <c r="BP314" s="297">
        <v>16122</v>
      </c>
      <c r="BQ314" s="297">
        <v>0</v>
      </c>
      <c r="BR314" s="297">
        <v>0</v>
      </c>
      <c r="BS314" s="297">
        <v>64488</v>
      </c>
      <c r="BT314" s="397">
        <v>198562</v>
      </c>
      <c r="BU314" s="297">
        <v>40806</v>
      </c>
      <c r="BV314" s="297">
        <v>40806</v>
      </c>
      <c r="BW314" s="297">
        <v>40806</v>
      </c>
      <c r="BX314" s="297">
        <v>40806</v>
      </c>
      <c r="BY314" s="297">
        <v>35338</v>
      </c>
      <c r="BZ314" s="297">
        <v>0</v>
      </c>
      <c r="CA314" s="297">
        <v>198562</v>
      </c>
      <c r="CB314" s="299">
        <v>626059.77753336006</v>
      </c>
      <c r="CC314" s="297">
        <v>554575</v>
      </c>
      <c r="CD314" s="297">
        <v>43081</v>
      </c>
      <c r="CE314" s="297">
        <v>28404</v>
      </c>
      <c r="CF314" s="297">
        <v>0</v>
      </c>
      <c r="CG314" s="297">
        <v>0</v>
      </c>
      <c r="CH314" s="297">
        <v>0</v>
      </c>
      <c r="CI314" s="297">
        <v>626059.77753336006</v>
      </c>
    </row>
    <row r="315" spans="1:87">
      <c r="A315" s="295">
        <v>98103</v>
      </c>
      <c r="B315" s="296" t="s">
        <v>664</v>
      </c>
      <c r="C315" s="299">
        <v>-617907</v>
      </c>
      <c r="D315" s="297">
        <v>-209363</v>
      </c>
      <c r="E315" s="297">
        <v>90020</v>
      </c>
      <c r="F315" s="297">
        <v>-1465</v>
      </c>
      <c r="G315" s="297">
        <v>48760</v>
      </c>
      <c r="H315" s="297">
        <v>0</v>
      </c>
      <c r="I315" s="297">
        <v>-689955</v>
      </c>
      <c r="J315" s="356">
        <v>6150500</v>
      </c>
      <c r="K315" s="357">
        <v>7315930</v>
      </c>
      <c r="L315" s="357">
        <v>5206632</v>
      </c>
      <c r="M315" s="357">
        <v>4980867</v>
      </c>
      <c r="N315" s="357">
        <v>7702124</v>
      </c>
      <c r="O315" s="356">
        <v>606707</v>
      </c>
      <c r="P315" s="357">
        <v>240430.32</v>
      </c>
      <c r="Q315" s="357">
        <v>366276.68</v>
      </c>
      <c r="R315" s="398">
        <v>6.6799999999999998E-2</v>
      </c>
      <c r="S315" s="399">
        <v>1.9894490000000001E-4</v>
      </c>
      <c r="T315" s="400">
        <v>6150500</v>
      </c>
      <c r="U315" s="400">
        <v>3599256.2874251497</v>
      </c>
      <c r="V315" s="401">
        <v>1.708825243005957</v>
      </c>
      <c r="W315" s="401">
        <v>7.7152503694909322E-2</v>
      </c>
      <c r="X315" s="397">
        <v>680945</v>
      </c>
      <c r="Y315" s="297">
        <v>211498</v>
      </c>
      <c r="Z315" s="297">
        <v>167845</v>
      </c>
      <c r="AA315" s="297">
        <v>167845</v>
      </c>
      <c r="AB315" s="297">
        <v>133757</v>
      </c>
      <c r="AC315" s="297">
        <v>0</v>
      </c>
      <c r="AD315" s="297">
        <v>0</v>
      </c>
      <c r="AE315" s="297">
        <v>680945</v>
      </c>
      <c r="AF315" s="299">
        <v>297929</v>
      </c>
      <c r="AG315" s="299">
        <v>115951</v>
      </c>
      <c r="AH315" s="299">
        <v>115951</v>
      </c>
      <c r="AI315" s="299">
        <v>22009</v>
      </c>
      <c r="AJ315" s="299">
        <v>22009</v>
      </c>
      <c r="AK315" s="299">
        <v>22009</v>
      </c>
      <c r="AL315" s="299">
        <v>0</v>
      </c>
      <c r="AM315" s="297">
        <v>297929</v>
      </c>
      <c r="AN315" s="397">
        <v>503058</v>
      </c>
      <c r="AO315" s="297">
        <v>124815</v>
      </c>
      <c r="AP315" s="297">
        <v>124815</v>
      </c>
      <c r="AQ315" s="297">
        <v>124815</v>
      </c>
      <c r="AR315" s="297">
        <v>64306</v>
      </c>
      <c r="AS315" s="297">
        <v>64306</v>
      </c>
      <c r="AT315" s="297">
        <v>0</v>
      </c>
      <c r="AU315" s="297">
        <v>503058</v>
      </c>
      <c r="AV315" s="299">
        <v>1494705</v>
      </c>
      <c r="AW315" s="297">
        <v>744952</v>
      </c>
      <c r="AX315" s="297">
        <v>385686</v>
      </c>
      <c r="AY315" s="297">
        <v>182034</v>
      </c>
      <c r="AZ315" s="297">
        <v>182034</v>
      </c>
      <c r="BA315" s="297">
        <v>0</v>
      </c>
      <c r="BB315" s="297">
        <v>0</v>
      </c>
      <c r="BC315" s="297">
        <v>1494705</v>
      </c>
      <c r="BD315" s="397">
        <v>8647</v>
      </c>
      <c r="BE315" s="297">
        <v>3585</v>
      </c>
      <c r="BF315" s="297">
        <v>2979</v>
      </c>
      <c r="BG315" s="297">
        <v>2083</v>
      </c>
      <c r="BH315" s="297">
        <v>0</v>
      </c>
      <c r="BI315" s="297">
        <v>0</v>
      </c>
      <c r="BJ315" s="297">
        <v>0</v>
      </c>
      <c r="BK315" s="297">
        <v>8647</v>
      </c>
      <c r="BL315" s="299">
        <v>11792</v>
      </c>
      <c r="BM315" s="297">
        <v>2948</v>
      </c>
      <c r="BN315" s="297">
        <v>2948</v>
      </c>
      <c r="BO315" s="297">
        <v>2948</v>
      </c>
      <c r="BP315" s="297">
        <v>2948</v>
      </c>
      <c r="BQ315" s="297">
        <v>0</v>
      </c>
      <c r="BR315" s="297">
        <v>0</v>
      </c>
      <c r="BS315" s="297">
        <v>11792</v>
      </c>
      <c r="BT315" s="397">
        <v>36312</v>
      </c>
      <c r="BU315" s="297">
        <v>7462</v>
      </c>
      <c r="BV315" s="297">
        <v>7462</v>
      </c>
      <c r="BW315" s="297">
        <v>7462</v>
      </c>
      <c r="BX315" s="297">
        <v>7462</v>
      </c>
      <c r="BY315" s="297">
        <v>6462</v>
      </c>
      <c r="BZ315" s="297">
        <v>0</v>
      </c>
      <c r="CA315" s="297">
        <v>36312</v>
      </c>
      <c r="CB315" s="299">
        <v>114489.42778119001</v>
      </c>
      <c r="CC315" s="297">
        <v>101417</v>
      </c>
      <c r="CD315" s="297">
        <v>7878</v>
      </c>
      <c r="CE315" s="297">
        <v>5194</v>
      </c>
      <c r="CF315" s="297">
        <v>0</v>
      </c>
      <c r="CG315" s="297">
        <v>0</v>
      </c>
      <c r="CH315" s="297">
        <v>0</v>
      </c>
      <c r="CI315" s="297">
        <v>114489.42778119001</v>
      </c>
    </row>
    <row r="316" spans="1:87">
      <c r="A316" s="295">
        <v>98111</v>
      </c>
      <c r="B316" s="296" t="s">
        <v>665</v>
      </c>
      <c r="C316" s="299">
        <v>-1136798</v>
      </c>
      <c r="D316" s="297">
        <v>-362092</v>
      </c>
      <c r="E316" s="297">
        <v>62644</v>
      </c>
      <c r="F316" s="297">
        <v>-127698</v>
      </c>
      <c r="G316" s="297">
        <v>189287</v>
      </c>
      <c r="H316" s="297">
        <v>0</v>
      </c>
      <c r="I316" s="297">
        <v>-1374657</v>
      </c>
      <c r="J316" s="356">
        <v>12228422</v>
      </c>
      <c r="K316" s="357">
        <v>14545530</v>
      </c>
      <c r="L316" s="357">
        <v>10351825</v>
      </c>
      <c r="M316" s="357">
        <v>9902959</v>
      </c>
      <c r="N316" s="357">
        <v>15313362</v>
      </c>
      <c r="O316" s="356">
        <v>1206255</v>
      </c>
      <c r="P316" s="357">
        <v>443732.87</v>
      </c>
      <c r="Q316" s="357">
        <v>762522.13</v>
      </c>
      <c r="R316" s="398">
        <v>6.6799999999999998E-2</v>
      </c>
      <c r="S316" s="399">
        <v>3.9554219999999999E-4</v>
      </c>
      <c r="T316" s="400">
        <v>12228422</v>
      </c>
      <c r="U316" s="400">
        <v>6642707.6347305393</v>
      </c>
      <c r="V316" s="401">
        <v>1.8408791523602928</v>
      </c>
      <c r="W316" s="401">
        <v>7.7152503694909322E-2</v>
      </c>
      <c r="X316" s="397">
        <v>791181</v>
      </c>
      <c r="Y316" s="297">
        <v>297970</v>
      </c>
      <c r="Z316" s="297">
        <v>173617</v>
      </c>
      <c r="AA316" s="297">
        <v>173617</v>
      </c>
      <c r="AB316" s="297">
        <v>97392</v>
      </c>
      <c r="AC316" s="297">
        <v>48585</v>
      </c>
      <c r="AD316" s="297">
        <v>0</v>
      </c>
      <c r="AE316" s="297">
        <v>791181</v>
      </c>
      <c r="AF316" s="299">
        <v>32558</v>
      </c>
      <c r="AG316" s="299">
        <v>16279</v>
      </c>
      <c r="AH316" s="299">
        <v>16279</v>
      </c>
      <c r="AI316" s="299">
        <v>0</v>
      </c>
      <c r="AJ316" s="299">
        <v>0</v>
      </c>
      <c r="AK316" s="299">
        <v>0</v>
      </c>
      <c r="AL316" s="299">
        <v>0</v>
      </c>
      <c r="AM316" s="297">
        <v>32558</v>
      </c>
      <c r="AN316" s="397">
        <v>1000180</v>
      </c>
      <c r="AO316" s="297">
        <v>248157</v>
      </c>
      <c r="AP316" s="297">
        <v>248157</v>
      </c>
      <c r="AQ316" s="297">
        <v>248157</v>
      </c>
      <c r="AR316" s="297">
        <v>127854</v>
      </c>
      <c r="AS316" s="297">
        <v>127854</v>
      </c>
      <c r="AT316" s="297">
        <v>0</v>
      </c>
      <c r="AU316" s="297">
        <v>1000180</v>
      </c>
      <c r="AV316" s="299">
        <v>2971772</v>
      </c>
      <c r="AW316" s="297">
        <v>1481113</v>
      </c>
      <c r="AX316" s="297">
        <v>766821</v>
      </c>
      <c r="AY316" s="297">
        <v>361919</v>
      </c>
      <c r="AZ316" s="297">
        <v>361919</v>
      </c>
      <c r="BA316" s="297">
        <v>0</v>
      </c>
      <c r="BB316" s="297">
        <v>0</v>
      </c>
      <c r="BC316" s="297">
        <v>2971772</v>
      </c>
      <c r="BD316" s="397">
        <v>17192</v>
      </c>
      <c r="BE316" s="297">
        <v>7129</v>
      </c>
      <c r="BF316" s="297">
        <v>5922</v>
      </c>
      <c r="BG316" s="297">
        <v>4141</v>
      </c>
      <c r="BH316" s="297">
        <v>0</v>
      </c>
      <c r="BI316" s="297">
        <v>0</v>
      </c>
      <c r="BJ316" s="297">
        <v>0</v>
      </c>
      <c r="BK316" s="297">
        <v>17192</v>
      </c>
      <c r="BL316" s="299">
        <v>23448</v>
      </c>
      <c r="BM316" s="297">
        <v>5862</v>
      </c>
      <c r="BN316" s="297">
        <v>5862</v>
      </c>
      <c r="BO316" s="297">
        <v>5862</v>
      </c>
      <c r="BP316" s="297">
        <v>5862</v>
      </c>
      <c r="BQ316" s="297">
        <v>0</v>
      </c>
      <c r="BR316" s="297">
        <v>0</v>
      </c>
      <c r="BS316" s="297">
        <v>23448</v>
      </c>
      <c r="BT316" s="397">
        <v>72195</v>
      </c>
      <c r="BU316" s="297">
        <v>14837</v>
      </c>
      <c r="BV316" s="297">
        <v>14837</v>
      </c>
      <c r="BW316" s="297">
        <v>14837</v>
      </c>
      <c r="BX316" s="297">
        <v>14837</v>
      </c>
      <c r="BY316" s="297">
        <v>12848</v>
      </c>
      <c r="BZ316" s="297">
        <v>0</v>
      </c>
      <c r="CA316" s="297">
        <v>72195</v>
      </c>
      <c r="CB316" s="299">
        <v>227627.85143682</v>
      </c>
      <c r="CC316" s="297">
        <v>201637</v>
      </c>
      <c r="CD316" s="297">
        <v>15664</v>
      </c>
      <c r="CE316" s="297">
        <v>10327</v>
      </c>
      <c r="CF316" s="297">
        <v>0</v>
      </c>
      <c r="CG316" s="297">
        <v>0</v>
      </c>
      <c r="CH316" s="297">
        <v>0</v>
      </c>
      <c r="CI316" s="297">
        <v>227627.85143682</v>
      </c>
    </row>
    <row r="317" spans="1:87">
      <c r="A317" s="295">
        <v>98131</v>
      </c>
      <c r="B317" s="296" t="s">
        <v>666</v>
      </c>
      <c r="C317" s="299">
        <v>-343644</v>
      </c>
      <c r="D317" s="297">
        <v>-40312</v>
      </c>
      <c r="E317" s="297">
        <v>148641</v>
      </c>
      <c r="F317" s="297">
        <v>93312</v>
      </c>
      <c r="G317" s="297">
        <v>134683</v>
      </c>
      <c r="H317" s="297">
        <v>0</v>
      </c>
      <c r="I317" s="297">
        <v>-7320</v>
      </c>
      <c r="J317" s="356">
        <v>3235014</v>
      </c>
      <c r="K317" s="357">
        <v>3848002</v>
      </c>
      <c r="L317" s="357">
        <v>2738562</v>
      </c>
      <c r="M317" s="357">
        <v>2619816</v>
      </c>
      <c r="N317" s="357">
        <v>4051131</v>
      </c>
      <c r="O317" s="356">
        <v>319113</v>
      </c>
      <c r="P317" s="357">
        <v>125398.72</v>
      </c>
      <c r="Q317" s="357">
        <v>193714.28</v>
      </c>
      <c r="R317" s="398">
        <v>6.6799999999999998E-2</v>
      </c>
      <c r="S317" s="399">
        <v>1.046402E-4</v>
      </c>
      <c r="T317" s="400">
        <v>3235014</v>
      </c>
      <c r="U317" s="400">
        <v>1877226.3473053894</v>
      </c>
      <c r="V317" s="401">
        <v>1.7232945854630732</v>
      </c>
      <c r="W317" s="401">
        <v>7.7152503694909322E-2</v>
      </c>
      <c r="X317" s="397">
        <v>784316</v>
      </c>
      <c r="Y317" s="297">
        <v>177999</v>
      </c>
      <c r="Z317" s="297">
        <v>177999</v>
      </c>
      <c r="AA317" s="297">
        <v>177999</v>
      </c>
      <c r="AB317" s="297">
        <v>152859</v>
      </c>
      <c r="AC317" s="297">
        <v>97460</v>
      </c>
      <c r="AD317" s="297">
        <v>0</v>
      </c>
      <c r="AE317" s="297">
        <v>784316</v>
      </c>
      <c r="AF317" s="299">
        <v>227279</v>
      </c>
      <c r="AG317" s="299">
        <v>146383</v>
      </c>
      <c r="AH317" s="299">
        <v>80896</v>
      </c>
      <c r="AI317" s="299">
        <v>0</v>
      </c>
      <c r="AJ317" s="299">
        <v>0</v>
      </c>
      <c r="AK317" s="299">
        <v>0</v>
      </c>
      <c r="AL317" s="299">
        <v>0</v>
      </c>
      <c r="AM317" s="297">
        <v>227279</v>
      </c>
      <c r="AN317" s="397">
        <v>264596</v>
      </c>
      <c r="AO317" s="297">
        <v>65650</v>
      </c>
      <c r="AP317" s="297">
        <v>65650</v>
      </c>
      <c r="AQ317" s="297">
        <v>65650</v>
      </c>
      <c r="AR317" s="297">
        <v>33824</v>
      </c>
      <c r="AS317" s="297">
        <v>33824</v>
      </c>
      <c r="AT317" s="297">
        <v>0</v>
      </c>
      <c r="AU317" s="297">
        <v>264596</v>
      </c>
      <c r="AV317" s="299">
        <v>786179</v>
      </c>
      <c r="AW317" s="297">
        <v>391827</v>
      </c>
      <c r="AX317" s="297">
        <v>202861</v>
      </c>
      <c r="AY317" s="297">
        <v>95745</v>
      </c>
      <c r="AZ317" s="297">
        <v>95745</v>
      </c>
      <c r="BA317" s="297">
        <v>0</v>
      </c>
      <c r="BB317" s="297">
        <v>0</v>
      </c>
      <c r="BC317" s="297">
        <v>786179</v>
      </c>
      <c r="BD317" s="397">
        <v>4548</v>
      </c>
      <c r="BE317" s="297">
        <v>1886</v>
      </c>
      <c r="BF317" s="297">
        <v>1567</v>
      </c>
      <c r="BG317" s="297">
        <v>1095</v>
      </c>
      <c r="BH317" s="297">
        <v>0</v>
      </c>
      <c r="BI317" s="297">
        <v>0</v>
      </c>
      <c r="BJ317" s="297">
        <v>0</v>
      </c>
      <c r="BK317" s="297">
        <v>4548</v>
      </c>
      <c r="BL317" s="299">
        <v>6204</v>
      </c>
      <c r="BM317" s="297">
        <v>1551</v>
      </c>
      <c r="BN317" s="297">
        <v>1551</v>
      </c>
      <c r="BO317" s="297">
        <v>1551</v>
      </c>
      <c r="BP317" s="297">
        <v>1551</v>
      </c>
      <c r="BQ317" s="297">
        <v>0</v>
      </c>
      <c r="BR317" s="297">
        <v>0</v>
      </c>
      <c r="BS317" s="297">
        <v>6204</v>
      </c>
      <c r="BT317" s="397">
        <v>19099</v>
      </c>
      <c r="BU317" s="297">
        <v>3925</v>
      </c>
      <c r="BV317" s="297">
        <v>3925</v>
      </c>
      <c r="BW317" s="297">
        <v>3925</v>
      </c>
      <c r="BX317" s="297">
        <v>3925</v>
      </c>
      <c r="BY317" s="297">
        <v>3399</v>
      </c>
      <c r="BZ317" s="297">
        <v>0</v>
      </c>
      <c r="CA317" s="297">
        <v>19099</v>
      </c>
      <c r="CB317" s="299">
        <v>60218.666680620001</v>
      </c>
      <c r="CC317" s="297">
        <v>53343</v>
      </c>
      <c r="CD317" s="297">
        <v>4144</v>
      </c>
      <c r="CE317" s="297">
        <v>2732</v>
      </c>
      <c r="CF317" s="297">
        <v>0</v>
      </c>
      <c r="CG317" s="297">
        <v>0</v>
      </c>
      <c r="CH317" s="297">
        <v>0</v>
      </c>
      <c r="CI317" s="297">
        <v>60218.666680620001</v>
      </c>
    </row>
    <row r="318" spans="1:87">
      <c r="A318" s="295">
        <v>99401</v>
      </c>
      <c r="B318" s="296" t="s">
        <v>667</v>
      </c>
      <c r="C318" s="299">
        <v>-1082977</v>
      </c>
      <c r="D318" s="297">
        <v>-615458</v>
      </c>
      <c r="E318" s="297">
        <v>-35442</v>
      </c>
      <c r="F318" s="297">
        <v>-150207</v>
      </c>
      <c r="G318" s="297">
        <v>146325</v>
      </c>
      <c r="H318" s="297">
        <v>0</v>
      </c>
      <c r="I318" s="297">
        <v>-1737759</v>
      </c>
      <c r="J318" s="356">
        <v>9376916</v>
      </c>
      <c r="K318" s="357">
        <v>11153705</v>
      </c>
      <c r="L318" s="357">
        <v>7937916</v>
      </c>
      <c r="M318" s="357">
        <v>7593720</v>
      </c>
      <c r="N318" s="357">
        <v>11742489</v>
      </c>
      <c r="O318" s="356">
        <v>924973</v>
      </c>
      <c r="P318" s="357">
        <v>393977.52999999997</v>
      </c>
      <c r="Q318" s="357">
        <v>530995.47</v>
      </c>
      <c r="R318" s="398">
        <v>6.6799999999999998E-2</v>
      </c>
      <c r="S318" s="399">
        <v>3.03307E-4</v>
      </c>
      <c r="T318" s="400">
        <v>9376916</v>
      </c>
      <c r="U318" s="400">
        <v>5897867.2155688619</v>
      </c>
      <c r="V318" s="401">
        <v>1.5898825214727348</v>
      </c>
      <c r="W318" s="401">
        <v>7.7152503694909322E-2</v>
      </c>
      <c r="X318" s="397">
        <v>495833</v>
      </c>
      <c r="Y318" s="297">
        <v>287583</v>
      </c>
      <c r="Z318" s="297">
        <v>65692</v>
      </c>
      <c r="AA318" s="297">
        <v>65692</v>
      </c>
      <c r="AB318" s="297">
        <v>38433</v>
      </c>
      <c r="AC318" s="297">
        <v>38433</v>
      </c>
      <c r="AD318" s="297">
        <v>0</v>
      </c>
      <c r="AE318" s="297">
        <v>495833</v>
      </c>
      <c r="AF318" s="299">
        <v>597764</v>
      </c>
      <c r="AG318" s="299">
        <v>282844</v>
      </c>
      <c r="AH318" s="299">
        <v>282844</v>
      </c>
      <c r="AI318" s="299">
        <v>16038</v>
      </c>
      <c r="AJ318" s="299">
        <v>16038</v>
      </c>
      <c r="AK318" s="299">
        <v>0</v>
      </c>
      <c r="AL318" s="299">
        <v>0</v>
      </c>
      <c r="AM318" s="297">
        <v>597764</v>
      </c>
      <c r="AN318" s="397">
        <v>766951</v>
      </c>
      <c r="AO318" s="297">
        <v>190290</v>
      </c>
      <c r="AP318" s="297">
        <v>190290</v>
      </c>
      <c r="AQ318" s="297">
        <v>190290</v>
      </c>
      <c r="AR318" s="297">
        <v>98040</v>
      </c>
      <c r="AS318" s="297">
        <v>98040</v>
      </c>
      <c r="AT318" s="297">
        <v>0</v>
      </c>
      <c r="AU318" s="297">
        <v>766951</v>
      </c>
      <c r="AV318" s="299">
        <v>2278794</v>
      </c>
      <c r="AW318" s="297">
        <v>1135737</v>
      </c>
      <c r="AX318" s="297">
        <v>588008</v>
      </c>
      <c r="AY318" s="297">
        <v>277524</v>
      </c>
      <c r="AZ318" s="297">
        <v>277524</v>
      </c>
      <c r="BA318" s="297">
        <v>0</v>
      </c>
      <c r="BB318" s="297">
        <v>0</v>
      </c>
      <c r="BC318" s="297">
        <v>2278794</v>
      </c>
      <c r="BD318" s="397">
        <v>13182</v>
      </c>
      <c r="BE318" s="297">
        <v>5466</v>
      </c>
      <c r="BF318" s="297">
        <v>4541</v>
      </c>
      <c r="BG318" s="297">
        <v>3175</v>
      </c>
      <c r="BH318" s="297">
        <v>0</v>
      </c>
      <c r="BI318" s="297">
        <v>0</v>
      </c>
      <c r="BJ318" s="297">
        <v>0</v>
      </c>
      <c r="BK318" s="297">
        <v>13182</v>
      </c>
      <c r="BL318" s="299">
        <v>17980</v>
      </c>
      <c r="BM318" s="297">
        <v>4495</v>
      </c>
      <c r="BN318" s="297">
        <v>4495</v>
      </c>
      <c r="BO318" s="297">
        <v>4495</v>
      </c>
      <c r="BP318" s="297">
        <v>4495</v>
      </c>
      <c r="BQ318" s="297">
        <v>0</v>
      </c>
      <c r="BR318" s="297">
        <v>0</v>
      </c>
      <c r="BS318" s="297">
        <v>17980</v>
      </c>
      <c r="BT318" s="397">
        <v>55360</v>
      </c>
      <c r="BU318" s="297">
        <v>11377</v>
      </c>
      <c r="BV318" s="297">
        <v>11377</v>
      </c>
      <c r="BW318" s="297">
        <v>11377</v>
      </c>
      <c r="BX318" s="297">
        <v>11377</v>
      </c>
      <c r="BY318" s="297">
        <v>9852</v>
      </c>
      <c r="BZ318" s="297">
        <v>0</v>
      </c>
      <c r="CA318" s="297">
        <v>55360</v>
      </c>
      <c r="CB318" s="299">
        <v>174548.0526117</v>
      </c>
      <c r="CC318" s="297">
        <v>154618</v>
      </c>
      <c r="CD318" s="297">
        <v>12011</v>
      </c>
      <c r="CE318" s="297">
        <v>7919</v>
      </c>
      <c r="CF318" s="297">
        <v>0</v>
      </c>
      <c r="CG318" s="297">
        <v>0</v>
      </c>
      <c r="CH318" s="297">
        <v>0</v>
      </c>
      <c r="CI318" s="297">
        <v>174548.0526117</v>
      </c>
    </row>
    <row r="319" spans="1:87" s="334" customFormat="1">
      <c r="A319" s="295">
        <v>99521</v>
      </c>
      <c r="B319" s="296" t="s">
        <v>668</v>
      </c>
      <c r="C319" s="299">
        <v>-247017</v>
      </c>
      <c r="D319" s="297">
        <v>97165</v>
      </c>
      <c r="E319" s="297">
        <v>223762</v>
      </c>
      <c r="F319" s="297">
        <v>68248</v>
      </c>
      <c r="G319" s="297">
        <v>231793</v>
      </c>
      <c r="H319" s="297">
        <v>0</v>
      </c>
      <c r="I319" s="297">
        <v>373951</v>
      </c>
      <c r="J319" s="356">
        <v>6542559</v>
      </c>
      <c r="K319" s="357">
        <v>7782279</v>
      </c>
      <c r="L319" s="357">
        <v>5538525</v>
      </c>
      <c r="M319" s="357">
        <v>5298369</v>
      </c>
      <c r="N319" s="357">
        <v>8193091</v>
      </c>
      <c r="O319" s="356">
        <v>645381</v>
      </c>
      <c r="P319" s="357">
        <v>205438.25</v>
      </c>
      <c r="Q319" s="357">
        <v>439942.75</v>
      </c>
      <c r="R319" s="398">
        <v>6.6799999999999998E-2</v>
      </c>
      <c r="S319" s="399">
        <v>2.116265E-4</v>
      </c>
      <c r="T319" s="400">
        <v>6542559</v>
      </c>
      <c r="U319" s="400">
        <v>3075422.9041916169</v>
      </c>
      <c r="V319" s="401">
        <v>2.1273688867579428</v>
      </c>
      <c r="W319" s="402">
        <v>7.7152503694909322E-2</v>
      </c>
      <c r="X319" s="397">
        <v>1515318</v>
      </c>
      <c r="Y319" s="297">
        <v>511916</v>
      </c>
      <c r="Z319" s="297">
        <v>375075</v>
      </c>
      <c r="AA319" s="297">
        <v>283136</v>
      </c>
      <c r="AB319" s="297">
        <v>188678</v>
      </c>
      <c r="AC319" s="297">
        <v>156513</v>
      </c>
      <c r="AD319" s="297">
        <v>0</v>
      </c>
      <c r="AE319" s="297">
        <v>1515318</v>
      </c>
      <c r="AF319" s="299">
        <v>0</v>
      </c>
      <c r="AG319" s="299">
        <v>0</v>
      </c>
      <c r="AH319" s="299">
        <v>0</v>
      </c>
      <c r="AI319" s="299">
        <v>0</v>
      </c>
      <c r="AJ319" s="299">
        <v>0</v>
      </c>
      <c r="AK319" s="299">
        <v>0</v>
      </c>
      <c r="AL319" s="299">
        <v>0</v>
      </c>
      <c r="AM319" s="297">
        <v>0</v>
      </c>
      <c r="AN319" s="397">
        <v>535125</v>
      </c>
      <c r="AO319" s="297">
        <v>132771</v>
      </c>
      <c r="AP319" s="297">
        <v>132771</v>
      </c>
      <c r="AQ319" s="297">
        <v>132771</v>
      </c>
      <c r="AR319" s="297">
        <v>68405</v>
      </c>
      <c r="AS319" s="297">
        <v>68405</v>
      </c>
      <c r="AT319" s="297">
        <v>0</v>
      </c>
      <c r="AU319" s="297">
        <v>535125</v>
      </c>
      <c r="AV319" s="299">
        <v>1589984</v>
      </c>
      <c r="AW319" s="297">
        <v>792438</v>
      </c>
      <c r="AX319" s="297">
        <v>410271</v>
      </c>
      <c r="AY319" s="297">
        <v>193637</v>
      </c>
      <c r="AZ319" s="297">
        <v>193637</v>
      </c>
      <c r="BA319" s="297">
        <v>0</v>
      </c>
      <c r="BB319" s="297">
        <v>0</v>
      </c>
      <c r="BC319" s="297">
        <v>1589984</v>
      </c>
      <c r="BD319" s="397">
        <v>9198</v>
      </c>
      <c r="BE319" s="297">
        <v>3814</v>
      </c>
      <c r="BF319" s="297">
        <v>3168</v>
      </c>
      <c r="BG319" s="297">
        <v>2216</v>
      </c>
      <c r="BH319" s="297">
        <v>0</v>
      </c>
      <c r="BI319" s="297">
        <v>0</v>
      </c>
      <c r="BJ319" s="297">
        <v>0</v>
      </c>
      <c r="BK319" s="297">
        <v>9198</v>
      </c>
      <c r="BL319" s="299">
        <v>12544</v>
      </c>
      <c r="BM319" s="297">
        <v>3136</v>
      </c>
      <c r="BN319" s="297">
        <v>3136</v>
      </c>
      <c r="BO319" s="297">
        <v>3136</v>
      </c>
      <c r="BP319" s="297">
        <v>3136</v>
      </c>
      <c r="BQ319" s="297">
        <v>0</v>
      </c>
      <c r="BR319" s="297">
        <v>0</v>
      </c>
      <c r="BS319" s="297">
        <v>12544</v>
      </c>
      <c r="BT319" s="397">
        <v>38626</v>
      </c>
      <c r="BU319" s="297">
        <v>7938</v>
      </c>
      <c r="BV319" s="297">
        <v>7938</v>
      </c>
      <c r="BW319" s="297">
        <v>7938</v>
      </c>
      <c r="BX319" s="297">
        <v>7938</v>
      </c>
      <c r="BY319" s="297">
        <v>6874</v>
      </c>
      <c r="BZ319" s="297">
        <v>0</v>
      </c>
      <c r="CA319" s="297">
        <v>38626</v>
      </c>
      <c r="CB319" s="299">
        <v>121787.47426215</v>
      </c>
      <c r="CC319" s="297">
        <v>107882</v>
      </c>
      <c r="CD319" s="297">
        <v>8381</v>
      </c>
      <c r="CE319" s="297">
        <v>5525</v>
      </c>
      <c r="CF319" s="297">
        <v>0</v>
      </c>
      <c r="CG319" s="297">
        <v>0</v>
      </c>
      <c r="CH319" s="297">
        <v>0</v>
      </c>
      <c r="CI319" s="297">
        <v>121787.47426215</v>
      </c>
    </row>
    <row r="320" spans="1:87" s="307" customFormat="1" ht="16.5" thickBot="1">
      <c r="A320" s="295">
        <v>99831</v>
      </c>
      <c r="B320" s="296" t="s">
        <v>669</v>
      </c>
      <c r="C320" s="304">
        <v>-59218</v>
      </c>
      <c r="D320" s="302">
        <v>-66694</v>
      </c>
      <c r="E320" s="302">
        <v>-11095</v>
      </c>
      <c r="F320" s="302">
        <v>-29917</v>
      </c>
      <c r="G320" s="302">
        <v>-22934</v>
      </c>
      <c r="H320" s="302">
        <v>0</v>
      </c>
      <c r="I320" s="302">
        <v>-189858</v>
      </c>
      <c r="J320" s="358">
        <v>517382</v>
      </c>
      <c r="K320" s="359">
        <v>615418</v>
      </c>
      <c r="L320" s="359">
        <v>437983</v>
      </c>
      <c r="M320" s="359">
        <v>418992</v>
      </c>
      <c r="N320" s="359">
        <v>647905</v>
      </c>
      <c r="O320" s="358">
        <v>51036</v>
      </c>
      <c r="P320" s="359">
        <v>24508.13</v>
      </c>
      <c r="Q320" s="359">
        <v>26527.87</v>
      </c>
      <c r="R320" s="405">
        <v>6.6799999999999998E-2</v>
      </c>
      <c r="S320" s="406">
        <v>1.6735299999999999E-5</v>
      </c>
      <c r="T320" s="407">
        <v>517382</v>
      </c>
      <c r="U320" s="407">
        <v>366888.17365269462</v>
      </c>
      <c r="V320" s="408">
        <v>1.4101899084099847</v>
      </c>
      <c r="W320" s="409">
        <v>7.7152503694909322E-2</v>
      </c>
      <c r="X320" s="404">
        <v>121470</v>
      </c>
      <c r="Y320" s="302">
        <v>68002</v>
      </c>
      <c r="Z320" s="302">
        <v>22487</v>
      </c>
      <c r="AA320" s="302">
        <v>22487</v>
      </c>
      <c r="AB320" s="302">
        <v>8494</v>
      </c>
      <c r="AC320" s="302">
        <v>0</v>
      </c>
      <c r="AD320" s="302">
        <v>0</v>
      </c>
      <c r="AE320" s="302">
        <v>121470</v>
      </c>
      <c r="AF320" s="304">
        <v>221069</v>
      </c>
      <c r="AG320" s="304">
        <v>67204</v>
      </c>
      <c r="AH320" s="304">
        <v>67204</v>
      </c>
      <c r="AI320" s="304">
        <v>28887</v>
      </c>
      <c r="AJ320" s="304">
        <v>28887</v>
      </c>
      <c r="AK320" s="304">
        <v>28887</v>
      </c>
      <c r="AL320" s="304">
        <v>0</v>
      </c>
      <c r="AM320" s="302">
        <v>221069</v>
      </c>
      <c r="AN320" s="404">
        <v>42317</v>
      </c>
      <c r="AO320" s="302">
        <v>10499</v>
      </c>
      <c r="AP320" s="302">
        <v>10499</v>
      </c>
      <c r="AQ320" s="302">
        <v>10499</v>
      </c>
      <c r="AR320" s="302">
        <v>5409</v>
      </c>
      <c r="AS320" s="302">
        <v>5409</v>
      </c>
      <c r="AT320" s="302">
        <v>0</v>
      </c>
      <c r="AU320" s="302">
        <v>42317</v>
      </c>
      <c r="AV320" s="304">
        <v>125735</v>
      </c>
      <c r="AW320" s="302">
        <v>62666</v>
      </c>
      <c r="AX320" s="302">
        <v>32444</v>
      </c>
      <c r="AY320" s="302">
        <v>15313</v>
      </c>
      <c r="AZ320" s="302">
        <v>15313</v>
      </c>
      <c r="BA320" s="302">
        <v>0</v>
      </c>
      <c r="BB320" s="302">
        <v>0</v>
      </c>
      <c r="BC320" s="302">
        <v>125735</v>
      </c>
      <c r="BD320" s="404">
        <v>728</v>
      </c>
      <c r="BE320" s="302">
        <v>302</v>
      </c>
      <c r="BF320" s="302">
        <v>251</v>
      </c>
      <c r="BG320" s="302">
        <v>175</v>
      </c>
      <c r="BH320" s="302">
        <v>0</v>
      </c>
      <c r="BI320" s="302">
        <v>0</v>
      </c>
      <c r="BJ320" s="302">
        <v>0</v>
      </c>
      <c r="BK320" s="302">
        <v>728</v>
      </c>
      <c r="BL320" s="304">
        <v>992</v>
      </c>
      <c r="BM320" s="302">
        <v>248</v>
      </c>
      <c r="BN320" s="302">
        <v>248</v>
      </c>
      <c r="BO320" s="302">
        <v>248</v>
      </c>
      <c r="BP320" s="302">
        <v>248</v>
      </c>
      <c r="BQ320" s="302">
        <v>0</v>
      </c>
      <c r="BR320" s="302">
        <v>0</v>
      </c>
      <c r="BS320" s="302">
        <v>992</v>
      </c>
      <c r="BT320" s="404">
        <v>3055</v>
      </c>
      <c r="BU320" s="302">
        <v>628</v>
      </c>
      <c r="BV320" s="302">
        <v>628</v>
      </c>
      <c r="BW320" s="302">
        <v>628</v>
      </c>
      <c r="BX320" s="302">
        <v>628</v>
      </c>
      <c r="BY320" s="302">
        <v>544</v>
      </c>
      <c r="BZ320" s="302">
        <v>0</v>
      </c>
      <c r="CA320" s="302">
        <v>3055</v>
      </c>
      <c r="CB320" s="299">
        <v>9630.8823234299998</v>
      </c>
      <c r="CC320" s="302">
        <v>8531</v>
      </c>
      <c r="CD320" s="302">
        <v>663</v>
      </c>
      <c r="CE320" s="302">
        <v>437</v>
      </c>
      <c r="CF320" s="302">
        <v>0</v>
      </c>
      <c r="CG320" s="302">
        <v>0</v>
      </c>
      <c r="CH320" s="302">
        <v>0</v>
      </c>
      <c r="CI320" s="302">
        <v>9630.8823234299998</v>
      </c>
    </row>
    <row r="321" spans="1:87" s="307" customFormat="1" ht="18" customHeight="1" thickBot="1">
      <c r="A321" s="308"/>
      <c r="B321" s="338" t="s">
        <v>325</v>
      </c>
      <c r="C321" s="410">
        <v>-3586189782</v>
      </c>
      <c r="D321" s="339">
        <v>-1313210813</v>
      </c>
      <c r="E321" s="339">
        <v>-280559519</v>
      </c>
      <c r="F321" s="343">
        <v>-569068163</v>
      </c>
      <c r="G321" s="339">
        <v>355719925</v>
      </c>
      <c r="H321" s="411">
        <v>0</v>
      </c>
      <c r="I321" s="341">
        <v>-5393308351</v>
      </c>
      <c r="J321" s="342">
        <v>30915593468</v>
      </c>
      <c r="K321" s="339">
        <v>36773648998</v>
      </c>
      <c r="L321" s="339">
        <v>26171227466</v>
      </c>
      <c r="M321" s="339">
        <v>25036416637</v>
      </c>
      <c r="N321" s="341">
        <v>38714862374</v>
      </c>
      <c r="O321" s="342">
        <v>3049624997</v>
      </c>
      <c r="P321" s="343">
        <v>1214843275.4799998</v>
      </c>
      <c r="Q321" s="343">
        <v>1834781721.5199993</v>
      </c>
      <c r="R321" s="405">
        <v>6.6800000000000026E-2</v>
      </c>
      <c r="S321" s="412">
        <v>0.99999999999999967</v>
      </c>
      <c r="T321" s="403">
        <v>30915593468</v>
      </c>
      <c r="U321" s="403">
        <v>18186276579.041904</v>
      </c>
      <c r="V321" s="413">
        <v>1.6999407951173207</v>
      </c>
      <c r="W321" s="409">
        <v>7.7152503694909322E-2</v>
      </c>
      <c r="X321" s="403">
        <v>1652675648</v>
      </c>
      <c r="Y321" s="403">
        <v>629359085</v>
      </c>
      <c r="Z321" s="403">
        <v>415518523</v>
      </c>
      <c r="AA321" s="403">
        <v>292123409</v>
      </c>
      <c r="AB321" s="403">
        <v>188397101</v>
      </c>
      <c r="AC321" s="403">
        <v>127277528</v>
      </c>
      <c r="AD321" s="403">
        <v>2</v>
      </c>
      <c r="AE321" s="403">
        <v>1652675648</v>
      </c>
      <c r="AF321" s="403">
        <v>1652675749</v>
      </c>
      <c r="AG321" s="403">
        <v>629359116</v>
      </c>
      <c r="AH321" s="403">
        <v>415518562</v>
      </c>
      <c r="AI321" s="403">
        <v>292123440</v>
      </c>
      <c r="AJ321" s="403">
        <v>188397106</v>
      </c>
      <c r="AK321" s="403">
        <v>127277524</v>
      </c>
      <c r="AL321" s="403">
        <v>1</v>
      </c>
      <c r="AM321" s="403">
        <v>1652675749</v>
      </c>
      <c r="AN321" s="404">
        <v>2528629368</v>
      </c>
      <c r="AO321" s="302">
        <v>627385338</v>
      </c>
      <c r="AP321" s="302">
        <v>627385338</v>
      </c>
      <c r="AQ321" s="302">
        <v>627385338</v>
      </c>
      <c r="AR321" s="302">
        <v>323236674</v>
      </c>
      <c r="AS321" s="302">
        <v>323236674</v>
      </c>
      <c r="AT321" s="302">
        <v>0</v>
      </c>
      <c r="AU321" s="302">
        <v>2528629368</v>
      </c>
      <c r="AV321" s="302">
        <v>7513161120</v>
      </c>
      <c r="AW321" s="302">
        <v>3744514309</v>
      </c>
      <c r="AX321" s="302">
        <v>1938656972</v>
      </c>
      <c r="AY321" s="302">
        <v>914994915</v>
      </c>
      <c r="AZ321" s="302">
        <v>914994915</v>
      </c>
      <c r="BA321" s="302">
        <v>0</v>
      </c>
      <c r="BB321" s="302">
        <v>0</v>
      </c>
      <c r="BC321" s="302">
        <v>7513161120</v>
      </c>
      <c r="BD321" s="404">
        <v>43463035</v>
      </c>
      <c r="BE321" s="302">
        <v>18022258</v>
      </c>
      <c r="BF321" s="302">
        <v>14971645</v>
      </c>
      <c r="BG321" s="302">
        <v>10469141</v>
      </c>
      <c r="BH321" s="302">
        <v>0</v>
      </c>
      <c r="BI321" s="302">
        <v>0</v>
      </c>
      <c r="BJ321" s="302">
        <v>0</v>
      </c>
      <c r="BK321" s="302">
        <v>43463035</v>
      </c>
      <c r="BL321" s="304">
        <v>59277612</v>
      </c>
      <c r="BM321" s="302">
        <v>14819406</v>
      </c>
      <c r="BN321" s="302">
        <v>14819406</v>
      </c>
      <c r="BO321" s="302">
        <v>14819406</v>
      </c>
      <c r="BP321" s="302">
        <v>14819406</v>
      </c>
      <c r="BQ321" s="302">
        <v>0</v>
      </c>
      <c r="BR321" s="302">
        <v>0</v>
      </c>
      <c r="BS321" s="302">
        <v>59277612</v>
      </c>
      <c r="BT321" s="404">
        <v>182521190</v>
      </c>
      <c r="BU321" s="302">
        <v>37509485</v>
      </c>
      <c r="BV321" s="302">
        <v>37509485</v>
      </c>
      <c r="BW321" s="302">
        <v>37509485</v>
      </c>
      <c r="BX321" s="302">
        <v>37509485</v>
      </c>
      <c r="BY321" s="302">
        <v>32483246</v>
      </c>
      <c r="BZ321" s="302">
        <v>0</v>
      </c>
      <c r="CA321" s="302">
        <v>182521190</v>
      </c>
      <c r="CB321" s="414">
        <v>575483100.23019302</v>
      </c>
      <c r="CC321" s="302">
        <v>509773120</v>
      </c>
      <c r="CD321" s="302">
        <v>39600865</v>
      </c>
      <c r="CE321" s="302">
        <v>26109121</v>
      </c>
      <c r="CF321" s="302">
        <v>0</v>
      </c>
      <c r="CG321" s="302">
        <v>0</v>
      </c>
      <c r="CH321" s="302">
        <v>0</v>
      </c>
      <c r="CI321" s="302">
        <v>575483100.23019302</v>
      </c>
    </row>
    <row r="322" spans="1:87" ht="18" customHeight="1">
      <c r="A322" s="317"/>
      <c r="B322" s="345"/>
      <c r="C322" s="319"/>
      <c r="D322" s="319"/>
      <c r="E322" s="319"/>
      <c r="F322" s="319"/>
      <c r="G322" s="319"/>
      <c r="H322" s="319"/>
      <c r="I322" s="319"/>
      <c r="J322" s="360"/>
      <c r="K322" s="361"/>
      <c r="L322" s="361"/>
      <c r="M322" s="361"/>
      <c r="N322" s="361"/>
      <c r="O322" s="360"/>
      <c r="P322" s="361"/>
      <c r="Q322" s="415"/>
      <c r="R322" s="416"/>
      <c r="S322" s="348"/>
      <c r="T322" s="319"/>
      <c r="U322" s="347"/>
      <c r="V322" s="347"/>
      <c r="W322" s="319"/>
      <c r="X322" s="348"/>
      <c r="Y322" s="319"/>
      <c r="Z322" s="319"/>
      <c r="AA322" s="319"/>
      <c r="AB322" s="319"/>
      <c r="AC322" s="319"/>
      <c r="AD322" s="319"/>
      <c r="AE322" s="319"/>
      <c r="AF322" s="319"/>
      <c r="AG322" s="319"/>
      <c r="AH322" s="319"/>
      <c r="AI322" s="319"/>
      <c r="AJ322" s="319"/>
      <c r="AK322" s="319"/>
      <c r="AL322" s="319"/>
      <c r="AM322" s="319"/>
      <c r="AN322" s="348"/>
      <c r="AO322" s="319"/>
      <c r="AP322" s="319"/>
      <c r="AQ322" s="319"/>
      <c r="AR322" s="319"/>
      <c r="AS322" s="319"/>
      <c r="AT322" s="319"/>
      <c r="AU322" s="319"/>
      <c r="AV322" s="319"/>
      <c r="AW322" s="319"/>
      <c r="AX322" s="319"/>
      <c r="AY322" s="319"/>
      <c r="AZ322" s="319"/>
      <c r="BA322" s="319"/>
      <c r="BB322" s="319"/>
      <c r="BC322" s="417"/>
      <c r="BD322" s="418"/>
      <c r="BE322" s="417"/>
      <c r="BF322" s="417"/>
      <c r="BG322" s="417"/>
      <c r="BH322" s="417"/>
      <c r="BI322" s="417"/>
      <c r="BJ322" s="417"/>
      <c r="BK322" s="417"/>
      <c r="BL322" s="417"/>
      <c r="BM322" s="417"/>
      <c r="BN322" s="417"/>
      <c r="BO322" s="417"/>
      <c r="BP322" s="417"/>
      <c r="BQ322" s="417"/>
      <c r="BR322" s="417"/>
      <c r="BS322" s="417"/>
      <c r="BT322" s="418"/>
      <c r="BU322" s="417"/>
      <c r="BV322" s="417"/>
      <c r="BW322" s="417"/>
      <c r="BX322" s="417"/>
      <c r="BY322" s="417"/>
      <c r="BZ322" s="417"/>
      <c r="CA322" s="417"/>
      <c r="CB322" s="417"/>
      <c r="CC322" s="417"/>
      <c r="CD322" s="417"/>
      <c r="CE322" s="417"/>
      <c r="CF322" s="417"/>
      <c r="CG322" s="417"/>
      <c r="CH322" s="417"/>
      <c r="CI322" s="417"/>
    </row>
    <row r="323" spans="1:87" ht="18" customHeight="1">
      <c r="J323" s="362"/>
      <c r="K323" s="363"/>
      <c r="L323" s="363"/>
      <c r="M323" s="363"/>
      <c r="N323" s="363"/>
      <c r="O323" s="362"/>
      <c r="P323" s="363"/>
      <c r="Q323" s="363"/>
      <c r="R323" s="420"/>
      <c r="U323" s="334"/>
      <c r="V323" s="334"/>
      <c r="CB323" s="419"/>
    </row>
    <row r="324" spans="1:87" ht="18" customHeight="1">
      <c r="J324" s="364"/>
      <c r="K324" s="365"/>
      <c r="L324" s="365"/>
      <c r="M324" s="365"/>
      <c r="N324" s="365"/>
      <c r="O324" s="364"/>
      <c r="P324" s="365"/>
      <c r="Q324" s="365"/>
      <c r="R324" s="421"/>
      <c r="U324" s="334"/>
      <c r="V324" s="334"/>
    </row>
    <row r="325" spans="1:87" ht="18" customHeight="1">
      <c r="J325" s="364"/>
      <c r="K325" s="365"/>
      <c r="L325" s="365"/>
      <c r="M325" s="365"/>
      <c r="N325" s="365"/>
      <c r="O325" s="364"/>
      <c r="P325" s="365"/>
      <c r="Q325" s="365"/>
      <c r="R325" s="421"/>
      <c r="U325" s="334"/>
      <c r="V325" s="334"/>
    </row>
    <row r="326" spans="1:87" ht="18" customHeight="1">
      <c r="U326" s="334"/>
    </row>
    <row r="327" spans="1:87" ht="18" customHeight="1">
      <c r="U327" s="334"/>
    </row>
    <row r="328" spans="1:87" ht="18" customHeight="1">
      <c r="U328" s="334"/>
    </row>
    <row r="329" spans="1:87" ht="18" customHeight="1">
      <c r="U329" s="334"/>
    </row>
    <row r="330" spans="1:87" ht="18" customHeight="1">
      <c r="J330" s="328"/>
      <c r="K330" s="329"/>
      <c r="L330" s="329"/>
      <c r="M330" s="329"/>
      <c r="N330" s="330"/>
      <c r="O330" s="328"/>
      <c r="P330" s="329"/>
      <c r="Q330" s="329"/>
      <c r="R330" s="329"/>
      <c r="U330" s="334"/>
    </row>
    <row r="331" spans="1:87" ht="18" customHeight="1">
      <c r="U331" s="334"/>
    </row>
    <row r="332" spans="1:87" ht="18" customHeight="1">
      <c r="U332" s="334"/>
    </row>
    <row r="333" spans="1:87" ht="18" customHeight="1">
      <c r="U333" s="334"/>
    </row>
    <row r="334" spans="1:87" ht="18" customHeight="1">
      <c r="U334" s="334"/>
    </row>
    <row r="335" spans="1:87" ht="18" customHeight="1">
      <c r="U335" s="334"/>
    </row>
    <row r="336" spans="1:87" ht="18" customHeight="1">
      <c r="U336" s="334"/>
    </row>
    <row r="337" spans="21:21" ht="18" customHeight="1">
      <c r="U337" s="334"/>
    </row>
    <row r="338" spans="21:21" ht="18" customHeight="1">
      <c r="U338" s="334"/>
    </row>
    <row r="339" spans="21:21" ht="18" customHeight="1">
      <c r="U339" s="334"/>
    </row>
    <row r="340" spans="21:21" ht="18" customHeight="1">
      <c r="U340" s="334"/>
    </row>
    <row r="341" spans="21:21" ht="18" customHeight="1">
      <c r="U341" s="334"/>
    </row>
    <row r="342" spans="21:21" ht="18" customHeight="1">
      <c r="U342" s="334"/>
    </row>
    <row r="343" spans="21:21" ht="18" customHeight="1">
      <c r="U343" s="334"/>
    </row>
    <row r="344" spans="21:21" ht="18" customHeight="1">
      <c r="U344" s="334"/>
    </row>
    <row r="345" spans="21:21" ht="18" customHeight="1">
      <c r="U345" s="334"/>
    </row>
    <row r="346" spans="21:21" ht="18" customHeight="1">
      <c r="U346" s="334"/>
    </row>
    <row r="347" spans="21:21" ht="18" customHeight="1">
      <c r="U347" s="334"/>
    </row>
    <row r="348" spans="21:21" ht="18" customHeight="1">
      <c r="U348" s="334"/>
    </row>
    <row r="349" spans="21:21" ht="18" customHeight="1">
      <c r="U349" s="334"/>
    </row>
    <row r="350" spans="21:21" ht="18" customHeight="1">
      <c r="U350" s="334"/>
    </row>
    <row r="351" spans="21:21" ht="36" customHeight="1">
      <c r="U351" s="334"/>
    </row>
    <row r="352" spans="21:21" ht="18" customHeight="1">
      <c r="U352" s="334"/>
    </row>
    <row r="353" spans="21:21" ht="18" customHeight="1">
      <c r="U353" s="334"/>
    </row>
    <row r="354" spans="21:21" ht="18" customHeight="1">
      <c r="U354" s="334"/>
    </row>
    <row r="355" spans="21:21" ht="18" customHeight="1">
      <c r="U355" s="334"/>
    </row>
    <row r="356" spans="21:21" ht="18" customHeight="1">
      <c r="U356" s="334"/>
    </row>
    <row r="357" spans="21:21" ht="18" customHeight="1">
      <c r="U357" s="334"/>
    </row>
    <row r="358" spans="21:21" ht="18" customHeight="1">
      <c r="U358" s="334"/>
    </row>
    <row r="359" spans="21:21" ht="18" customHeight="1">
      <c r="U359" s="334"/>
    </row>
    <row r="360" spans="21:21" ht="18" customHeight="1">
      <c r="U360" s="334"/>
    </row>
    <row r="361" spans="21:21" ht="18" customHeight="1">
      <c r="U361" s="334"/>
    </row>
    <row r="362" spans="21:21" ht="18" customHeight="1">
      <c r="U362" s="334"/>
    </row>
    <row r="363" spans="21:21" ht="18" customHeight="1">
      <c r="U363" s="334"/>
    </row>
    <row r="364" spans="21:21" ht="18" customHeight="1">
      <c r="U364" s="334"/>
    </row>
    <row r="365" spans="21:21" ht="54" customHeight="1">
      <c r="U365" s="334"/>
    </row>
    <row r="366" spans="21:21" ht="18" customHeight="1">
      <c r="U366" s="334"/>
    </row>
    <row r="367" spans="21:21" ht="18" customHeight="1">
      <c r="U367" s="334"/>
    </row>
    <row r="368" spans="21:21" ht="18" customHeight="1">
      <c r="U368" s="334"/>
    </row>
    <row r="369" spans="21:21" ht="18" customHeight="1">
      <c r="U369" s="334"/>
    </row>
    <row r="370" spans="21:21" ht="18" customHeight="1">
      <c r="U370" s="334"/>
    </row>
    <row r="371" spans="21:21" ht="18" customHeight="1">
      <c r="U371" s="334"/>
    </row>
    <row r="372" spans="21:21" ht="18" customHeight="1">
      <c r="U372" s="334"/>
    </row>
    <row r="373" spans="21:21" ht="18" customHeight="1">
      <c r="U373" s="334"/>
    </row>
    <row r="374" spans="21:21" ht="18" customHeight="1">
      <c r="U374" s="334"/>
    </row>
    <row r="375" spans="21:21" ht="18" customHeight="1">
      <c r="U375" s="334"/>
    </row>
    <row r="376" spans="21:21" ht="18" customHeight="1">
      <c r="U376" s="334"/>
    </row>
    <row r="377" spans="21:21" ht="18" customHeight="1">
      <c r="U377" s="334"/>
    </row>
    <row r="378" spans="21:21" ht="18" customHeight="1">
      <c r="U378" s="334"/>
    </row>
    <row r="379" spans="21:21" ht="18" customHeight="1">
      <c r="U379" s="334"/>
    </row>
    <row r="380" spans="21:21" ht="18" customHeight="1">
      <c r="U380" s="334"/>
    </row>
    <row r="381" spans="21:21" ht="18" customHeight="1">
      <c r="U381" s="334"/>
    </row>
    <row r="382" spans="21:21" ht="18" customHeight="1">
      <c r="U382" s="334"/>
    </row>
    <row r="383" spans="21:21" ht="18" customHeight="1">
      <c r="U383" s="334"/>
    </row>
    <row r="384" spans="21:21" ht="18" customHeight="1">
      <c r="U384" s="334"/>
    </row>
    <row r="385" spans="21:21" ht="18" customHeight="1">
      <c r="U385" s="334"/>
    </row>
    <row r="386" spans="21:21" ht="18" customHeight="1">
      <c r="U386" s="334"/>
    </row>
    <row r="387" spans="21:21" ht="18" customHeight="1">
      <c r="U387" s="334"/>
    </row>
    <row r="388" spans="21:21" ht="18" customHeight="1">
      <c r="U388" s="334"/>
    </row>
    <row r="389" spans="21:21" ht="18" customHeight="1">
      <c r="U389" s="334"/>
    </row>
    <row r="390" spans="21:21" ht="18" customHeight="1">
      <c r="U390" s="334"/>
    </row>
    <row r="391" spans="21:21" ht="18" customHeight="1">
      <c r="U391" s="334"/>
    </row>
    <row r="392" spans="21:21" ht="18" customHeight="1">
      <c r="U392" s="334"/>
    </row>
    <row r="393" spans="21:21" ht="18" customHeight="1">
      <c r="U393" s="334"/>
    </row>
    <row r="394" spans="21:21" ht="18" customHeight="1">
      <c r="U394" s="334"/>
    </row>
    <row r="395" spans="21:21" ht="18" customHeight="1">
      <c r="U395" s="334"/>
    </row>
    <row r="396" spans="21:21" ht="18" customHeight="1">
      <c r="U396" s="334"/>
    </row>
    <row r="397" spans="21:21" ht="18" customHeight="1">
      <c r="U397" s="334"/>
    </row>
    <row r="398" spans="21:21" ht="18" customHeight="1">
      <c r="U398" s="334"/>
    </row>
    <row r="399" spans="21:21" ht="18" customHeight="1">
      <c r="U399" s="334"/>
    </row>
    <row r="400" spans="21:21" ht="18" customHeight="1">
      <c r="U400" s="334"/>
    </row>
    <row r="401" spans="21:21" ht="18" customHeight="1">
      <c r="U401" s="334"/>
    </row>
    <row r="402" spans="21:21" ht="18" customHeight="1">
      <c r="U402" s="334"/>
    </row>
    <row r="403" spans="21:21" ht="18" customHeight="1">
      <c r="U403" s="334"/>
    </row>
    <row r="404" spans="21:21" ht="18" customHeight="1">
      <c r="U404" s="334"/>
    </row>
    <row r="405" spans="21:21" ht="18" customHeight="1">
      <c r="U405" s="334"/>
    </row>
    <row r="406" spans="21:21" ht="18" customHeight="1">
      <c r="U406" s="334"/>
    </row>
    <row r="407" spans="21:21" ht="18" customHeight="1">
      <c r="U407" s="334"/>
    </row>
    <row r="408" spans="21:21" ht="18" customHeight="1">
      <c r="U408" s="334"/>
    </row>
    <row r="409" spans="21:21" ht="18" customHeight="1">
      <c r="U409" s="334"/>
    </row>
    <row r="410" spans="21:21" ht="18" customHeight="1">
      <c r="U410" s="334"/>
    </row>
    <row r="411" spans="21:21" ht="18" customHeight="1">
      <c r="U411" s="334"/>
    </row>
    <row r="412" spans="21:21" ht="18" customHeight="1">
      <c r="U412" s="334"/>
    </row>
    <row r="413" spans="21:21" ht="18" customHeight="1">
      <c r="U413" s="334"/>
    </row>
    <row r="414" spans="21:21" ht="18" customHeight="1">
      <c r="U414" s="334"/>
    </row>
    <row r="415" spans="21:21" ht="18" customHeight="1">
      <c r="U415" s="334"/>
    </row>
    <row r="416" spans="21:21" ht="18" customHeight="1">
      <c r="U416" s="334"/>
    </row>
    <row r="417" spans="21:21" ht="18" customHeight="1">
      <c r="U417" s="334"/>
    </row>
    <row r="418" spans="21:21" ht="18" customHeight="1">
      <c r="U418" s="334"/>
    </row>
    <row r="419" spans="21:21" ht="18" customHeight="1">
      <c r="U419" s="334"/>
    </row>
    <row r="420" spans="21:21" ht="18" customHeight="1">
      <c r="U420" s="334"/>
    </row>
    <row r="421" spans="21:21" ht="18" customHeight="1">
      <c r="U421" s="334"/>
    </row>
    <row r="422" spans="21:21" ht="18" customHeight="1">
      <c r="U422" s="334"/>
    </row>
    <row r="423" spans="21:21" ht="18" customHeight="1">
      <c r="U423" s="334"/>
    </row>
    <row r="424" spans="21:21" ht="18" customHeight="1">
      <c r="U424" s="334"/>
    </row>
    <row r="425" spans="21:21" ht="18" customHeight="1">
      <c r="U425" s="334"/>
    </row>
    <row r="426" spans="21:21" ht="18" customHeight="1">
      <c r="U426" s="334"/>
    </row>
    <row r="427" spans="21:21" ht="18" customHeight="1">
      <c r="U427" s="334"/>
    </row>
    <row r="428" spans="21:21" ht="18" customHeight="1">
      <c r="U428" s="334"/>
    </row>
    <row r="429" spans="21:21" ht="18" customHeight="1">
      <c r="U429" s="334"/>
    </row>
    <row r="430" spans="21:21" ht="18" customHeight="1">
      <c r="U430" s="334"/>
    </row>
    <row r="431" spans="21:21" ht="18" customHeight="1">
      <c r="U431" s="334"/>
    </row>
    <row r="432" spans="21:21" ht="18" customHeight="1">
      <c r="U432" s="334"/>
    </row>
    <row r="433" spans="21:21" ht="18" customHeight="1">
      <c r="U433" s="334"/>
    </row>
    <row r="434" spans="21:21" ht="18" customHeight="1">
      <c r="U434" s="334"/>
    </row>
    <row r="435" spans="21:21" ht="18" customHeight="1">
      <c r="U435" s="334"/>
    </row>
    <row r="436" spans="21:21" ht="18" customHeight="1">
      <c r="U436" s="334"/>
    </row>
    <row r="437" spans="21:21" ht="18" customHeight="1">
      <c r="U437" s="334"/>
    </row>
    <row r="438" spans="21:21" ht="18" customHeight="1">
      <c r="U438" s="334"/>
    </row>
    <row r="439" spans="21:21" ht="18" customHeight="1">
      <c r="U439" s="334"/>
    </row>
    <row r="440" spans="21:21" ht="18" customHeight="1">
      <c r="U440" s="334"/>
    </row>
    <row r="441" spans="21:21" ht="18" customHeight="1">
      <c r="U441" s="334"/>
    </row>
    <row r="442" spans="21:21" ht="18" customHeight="1">
      <c r="U442" s="334"/>
    </row>
    <row r="443" spans="21:21">
      <c r="U443" s="334"/>
    </row>
    <row r="444" spans="21:21">
      <c r="U444" s="334"/>
    </row>
    <row r="445" spans="21:21">
      <c r="U445" s="334"/>
    </row>
    <row r="446" spans="21:21">
      <c r="U446" s="334"/>
    </row>
    <row r="498" spans="21:21">
      <c r="U498" s="334"/>
    </row>
    <row r="499" spans="21:21">
      <c r="U499" s="334"/>
    </row>
    <row r="500" spans="21:21">
      <c r="U500" s="334"/>
    </row>
    <row r="501" spans="21:21">
      <c r="U501" s="334"/>
    </row>
    <row r="502" spans="21:21">
      <c r="U502" s="334"/>
    </row>
    <row r="503" spans="21:21">
      <c r="U503" s="334"/>
    </row>
    <row r="504" spans="21:21">
      <c r="U504" s="334"/>
    </row>
    <row r="505" spans="21:21">
      <c r="U505" s="334"/>
    </row>
    <row r="506" spans="21:21">
      <c r="U506" s="334"/>
    </row>
    <row r="507" spans="21:21">
      <c r="U507" s="334"/>
    </row>
    <row r="508" spans="21:21">
      <c r="U508" s="334"/>
    </row>
    <row r="509" spans="21:21">
      <c r="U509" s="334"/>
    </row>
    <row r="510" spans="21:21">
      <c r="U510" s="334"/>
    </row>
    <row r="511" spans="21:21">
      <c r="U511" s="334"/>
    </row>
    <row r="512" spans="21:21">
      <c r="U512" s="334"/>
    </row>
    <row r="513" spans="21:21">
      <c r="U513" s="334"/>
    </row>
    <row r="514" spans="21:21">
      <c r="U514" s="334"/>
    </row>
    <row r="515" spans="21:21">
      <c r="U515" s="334"/>
    </row>
    <row r="516" spans="21:21">
      <c r="U516" s="334"/>
    </row>
    <row r="517" spans="21:21">
      <c r="U517" s="334"/>
    </row>
    <row r="518" spans="21:21">
      <c r="U518" s="334"/>
    </row>
    <row r="519" spans="21:21">
      <c r="U519" s="334"/>
    </row>
    <row r="520" spans="21:21">
      <c r="U520" s="334"/>
    </row>
    <row r="521" spans="21:21">
      <c r="U521" s="334"/>
    </row>
    <row r="522" spans="21:21">
      <c r="U522" s="334"/>
    </row>
    <row r="523" spans="21:21">
      <c r="U523" s="334"/>
    </row>
    <row r="524" spans="21:21">
      <c r="U524" s="334"/>
    </row>
    <row r="525" spans="21:21">
      <c r="U525" s="334"/>
    </row>
    <row r="526" spans="21:21">
      <c r="U526" s="334"/>
    </row>
    <row r="527" spans="21:21">
      <c r="U527" s="334"/>
    </row>
    <row r="528" spans="21:21">
      <c r="U528" s="334"/>
    </row>
    <row r="529" spans="21:21">
      <c r="U529" s="334"/>
    </row>
    <row r="530" spans="21:21">
      <c r="U530" s="334"/>
    </row>
    <row r="531" spans="21:21">
      <c r="U531" s="334"/>
    </row>
    <row r="532" spans="21:21">
      <c r="U532" s="334"/>
    </row>
    <row r="533" spans="21:21">
      <c r="U533" s="334"/>
    </row>
    <row r="534" spans="21:21">
      <c r="U534" s="334"/>
    </row>
    <row r="535" spans="21:21">
      <c r="U535" s="334"/>
    </row>
    <row r="536" spans="21:21">
      <c r="U536" s="334"/>
    </row>
    <row r="537" spans="21:21">
      <c r="U537" s="334"/>
    </row>
    <row r="538" spans="21:21">
      <c r="U538" s="334"/>
    </row>
  </sheetData>
  <sheetProtection algorithmName="SHA-512" hashValue="/cajBpH5KyZ0vDwakiBm6GR6Xf/x9xXbiHWy8tAmzV1swNC/sfkQ9II2fp25URQ+lE25Q9d+Kroe1dvmd5UsOA==" saltValue="DfUinhGMzYqnEFK3k7I/Uw==" spinCount="100000" sheet="1" objects="1" scenarios="1"/>
  <mergeCells count="7">
    <mergeCell ref="BT8:CI8"/>
    <mergeCell ref="O7:R7"/>
    <mergeCell ref="C8:I8"/>
    <mergeCell ref="O8:R8"/>
    <mergeCell ref="X8:AM8"/>
    <mergeCell ref="AN8:BC8"/>
    <mergeCell ref="BD8:BS8"/>
  </mergeCells>
  <conditionalFormatting sqref="J325:Q325">
    <cfRule type="cellIs" dxfId="2" priority="2" operator="notEqual">
      <formula>0</formula>
    </cfRule>
  </conditionalFormatting>
  <conditionalFormatting sqref="R325">
    <cfRule type="cellIs" dxfId="1" priority="1" operator="not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E1E7B-3E2B-4C70-BF41-8CF5B3F72AFF}">
  <dimension ref="A1:N441"/>
  <sheetViews>
    <sheetView topLeftCell="A6" zoomScaleNormal="100" zoomScaleSheetLayoutView="80" workbookViewId="0">
      <pane xSplit="2" ySplit="5" topLeftCell="C11" activePane="bottomRight" state="frozen"/>
      <selection activeCell="A6" sqref="A6"/>
      <selection pane="topRight" activeCell="C6" sqref="C6"/>
      <selection pane="bottomLeft" activeCell="A12" sqref="A12"/>
      <selection pane="bottomRight" activeCell="L423" sqref="L423"/>
    </sheetView>
  </sheetViews>
  <sheetFormatPr defaultRowHeight="15.75"/>
  <cols>
    <col min="1" max="1" width="14.28515625" style="267" customWidth="1"/>
    <col min="2" max="2" width="56.42578125" style="268" customWidth="1"/>
    <col min="3" max="5" width="15.7109375" style="264" bestFit="1" customWidth="1"/>
    <col min="6" max="7" width="14.5703125" style="264" customWidth="1"/>
    <col min="8" max="8" width="11.5703125" style="264" customWidth="1"/>
    <col min="9" max="9" width="17.28515625" style="264" customWidth="1"/>
    <col min="10" max="10" width="18.7109375" style="266" customWidth="1"/>
    <col min="11" max="14" width="18.7109375" style="327" customWidth="1"/>
    <col min="15" max="16384" width="9.140625" style="264"/>
  </cols>
  <sheetData>
    <row r="1" spans="1:14" ht="18" hidden="1" customHeight="1" thickBot="1">
      <c r="A1" s="261"/>
      <c r="B1" s="262"/>
      <c r="J1" s="263"/>
      <c r="K1" s="262"/>
      <c r="L1" s="262"/>
      <c r="M1" s="262"/>
      <c r="N1" s="262"/>
    </row>
    <row r="2" spans="1:14" ht="18" hidden="1" customHeight="1">
      <c r="A2" s="261"/>
      <c r="B2" s="262"/>
      <c r="J2" s="263"/>
      <c r="K2" s="262"/>
      <c r="L2" s="262"/>
      <c r="M2" s="262"/>
      <c r="N2" s="262"/>
    </row>
    <row r="3" spans="1:14" ht="18" hidden="1" customHeight="1">
      <c r="J3" s="263"/>
      <c r="K3" s="262"/>
      <c r="L3" s="262"/>
      <c r="M3" s="262"/>
      <c r="N3" s="262"/>
    </row>
    <row r="4" spans="1:14" ht="18" hidden="1" customHeight="1">
      <c r="J4" s="263"/>
      <c r="K4" s="262"/>
      <c r="L4" s="262"/>
      <c r="M4" s="262"/>
      <c r="N4" s="262"/>
    </row>
    <row r="5" spans="1:14" ht="18" hidden="1" customHeight="1">
      <c r="J5" s="263"/>
      <c r="K5" s="262"/>
      <c r="L5" s="262"/>
      <c r="M5" s="262"/>
      <c r="N5" s="262"/>
    </row>
    <row r="6" spans="1:14" ht="5.45" customHeight="1">
      <c r="A6" s="269"/>
      <c r="B6" s="270"/>
      <c r="C6" s="270"/>
      <c r="D6" s="270"/>
      <c r="E6" s="270"/>
      <c r="F6" s="270"/>
      <c r="G6" s="270"/>
      <c r="H6" s="270"/>
      <c r="I6" s="270"/>
      <c r="J6" s="263"/>
      <c r="K6" s="262"/>
      <c r="L6" s="262"/>
      <c r="M6" s="262"/>
      <c r="N6" s="262"/>
    </row>
    <row r="7" spans="1:14" s="276" customFormat="1" ht="18" customHeight="1">
      <c r="A7" s="272"/>
      <c r="B7" s="273"/>
      <c r="C7" s="273"/>
      <c r="D7" s="273"/>
      <c r="E7" s="273"/>
      <c r="F7" s="273"/>
      <c r="G7" s="273"/>
      <c r="H7" s="273"/>
      <c r="I7" s="273"/>
      <c r="J7" s="274" t="s">
        <v>807</v>
      </c>
      <c r="K7" s="273"/>
      <c r="L7" s="273"/>
      <c r="M7" s="273"/>
      <c r="N7" s="273"/>
    </row>
    <row r="8" spans="1:14" s="282" customFormat="1" ht="24.6" customHeight="1">
      <c r="A8" s="277"/>
      <c r="B8" s="278"/>
      <c r="C8" s="613" t="s">
        <v>808</v>
      </c>
      <c r="D8" s="619"/>
      <c r="E8" s="619"/>
      <c r="F8" s="619"/>
      <c r="G8" s="619"/>
      <c r="H8" s="619"/>
      <c r="I8" s="621"/>
      <c r="J8" s="280"/>
      <c r="K8" s="281"/>
      <c r="L8" s="281"/>
      <c r="M8" s="281"/>
      <c r="N8" s="281"/>
    </row>
    <row r="9" spans="1:14" s="289" customFormat="1" ht="159.75" customHeight="1" thickBot="1">
      <c r="A9" s="283" t="s">
        <v>691</v>
      </c>
      <c r="B9" s="284" t="s">
        <v>363</v>
      </c>
      <c r="C9" s="285">
        <v>2022</v>
      </c>
      <c r="D9" s="285">
        <v>2023</v>
      </c>
      <c r="E9" s="285">
        <v>2024</v>
      </c>
      <c r="F9" s="285">
        <v>2025</v>
      </c>
      <c r="G9" s="285">
        <v>2026</v>
      </c>
      <c r="H9" s="285" t="s">
        <v>287</v>
      </c>
      <c r="I9" s="285" t="s">
        <v>325</v>
      </c>
      <c r="J9" s="287" t="s">
        <v>811</v>
      </c>
      <c r="K9" s="288" t="s">
        <v>812</v>
      </c>
      <c r="L9" s="288" t="s">
        <v>813</v>
      </c>
      <c r="M9" s="288" t="s">
        <v>814</v>
      </c>
      <c r="N9" s="288" t="s">
        <v>815</v>
      </c>
    </row>
    <row r="10" spans="1:14" s="294" customFormat="1" ht="13.5" thickBot="1">
      <c r="A10" s="283" t="s">
        <v>692</v>
      </c>
      <c r="B10" s="290" t="s">
        <v>693</v>
      </c>
      <c r="C10" s="293" t="s">
        <v>818</v>
      </c>
      <c r="D10" s="283" t="s">
        <v>819</v>
      </c>
      <c r="E10" s="283" t="s">
        <v>820</v>
      </c>
      <c r="F10" s="283" t="s">
        <v>821</v>
      </c>
      <c r="G10" s="283" t="s">
        <v>822</v>
      </c>
      <c r="H10" s="283" t="s">
        <v>823</v>
      </c>
      <c r="I10" s="283" t="s">
        <v>824</v>
      </c>
      <c r="J10" s="291" t="s">
        <v>825</v>
      </c>
      <c r="K10" s="283" t="s">
        <v>826</v>
      </c>
      <c r="L10" s="283" t="s">
        <v>827</v>
      </c>
      <c r="M10" s="283" t="s">
        <v>828</v>
      </c>
      <c r="N10" s="283" t="s">
        <v>829</v>
      </c>
    </row>
    <row r="11" spans="1:14">
      <c r="A11" s="295">
        <v>10200</v>
      </c>
      <c r="B11" s="296" t="s">
        <v>369</v>
      </c>
      <c r="C11" s="299">
        <v>-3518516</v>
      </c>
      <c r="D11" s="297">
        <v>-3515543</v>
      </c>
      <c r="E11" s="297">
        <v>-1553652</v>
      </c>
      <c r="F11" s="297">
        <v>-303156</v>
      </c>
      <c r="G11" s="297">
        <v>-631813</v>
      </c>
      <c r="H11" s="297">
        <v>0</v>
      </c>
      <c r="I11" s="297">
        <v>-9522680</v>
      </c>
      <c r="J11" s="300">
        <v>27072541</v>
      </c>
      <c r="K11" s="301">
        <v>32106320</v>
      </c>
      <c r="L11" s="301">
        <v>23016992</v>
      </c>
      <c r="M11" s="301">
        <v>21825363</v>
      </c>
      <c r="N11" s="301">
        <v>34086100</v>
      </c>
    </row>
    <row r="12" spans="1:14">
      <c r="A12" s="295">
        <v>10400</v>
      </c>
      <c r="B12" s="296" t="s">
        <v>370</v>
      </c>
      <c r="C12" s="299">
        <v>-10326843</v>
      </c>
      <c r="D12" s="297">
        <v>-10318303</v>
      </c>
      <c r="E12" s="297">
        <v>-4898805</v>
      </c>
      <c r="F12" s="297">
        <v>-1261835</v>
      </c>
      <c r="G12" s="297">
        <v>-2144458</v>
      </c>
      <c r="H12" s="297">
        <v>0</v>
      </c>
      <c r="I12" s="297">
        <v>-28950244</v>
      </c>
      <c r="J12" s="300">
        <v>77768457</v>
      </c>
      <c r="K12" s="301">
        <v>92228469</v>
      </c>
      <c r="L12" s="301">
        <v>66118507</v>
      </c>
      <c r="M12" s="301">
        <v>62695438</v>
      </c>
      <c r="N12" s="301">
        <v>97915576</v>
      </c>
    </row>
    <row r="13" spans="1:14">
      <c r="A13" s="295">
        <v>10500</v>
      </c>
      <c r="B13" s="296" t="s">
        <v>371</v>
      </c>
      <c r="C13" s="299">
        <v>-2230514</v>
      </c>
      <c r="D13" s="297">
        <v>-2228465</v>
      </c>
      <c r="E13" s="297">
        <v>-1289297</v>
      </c>
      <c r="F13" s="297">
        <v>-447999</v>
      </c>
      <c r="G13" s="297">
        <v>-518187</v>
      </c>
      <c r="H13" s="297">
        <v>0</v>
      </c>
      <c r="I13" s="297">
        <v>-6714462</v>
      </c>
      <c r="J13" s="300">
        <v>18651732</v>
      </c>
      <c r="K13" s="301">
        <v>22119774</v>
      </c>
      <c r="L13" s="301">
        <v>15857647</v>
      </c>
      <c r="M13" s="301">
        <v>15036669</v>
      </c>
      <c r="N13" s="301">
        <v>23483752</v>
      </c>
    </row>
    <row r="14" spans="1:14">
      <c r="A14" s="295">
        <v>10700</v>
      </c>
      <c r="B14" s="296" t="s">
        <v>372</v>
      </c>
      <c r="C14" s="299">
        <v>-12345908</v>
      </c>
      <c r="D14" s="297">
        <v>-12332717</v>
      </c>
      <c r="E14" s="297">
        <v>-4905040</v>
      </c>
      <c r="F14" s="297">
        <v>-961525</v>
      </c>
      <c r="G14" s="297">
        <v>-4064300</v>
      </c>
      <c r="H14" s="297">
        <v>0</v>
      </c>
      <c r="I14" s="297">
        <v>-34609490</v>
      </c>
      <c r="J14" s="300">
        <v>120128469</v>
      </c>
      <c r="K14" s="301">
        <v>142464763</v>
      </c>
      <c r="L14" s="301">
        <v>102132861</v>
      </c>
      <c r="M14" s="301">
        <v>96845267</v>
      </c>
      <c r="N14" s="301">
        <v>151249603</v>
      </c>
    </row>
    <row r="15" spans="1:14">
      <c r="A15" s="295">
        <v>10800</v>
      </c>
      <c r="B15" s="296" t="s">
        <v>373</v>
      </c>
      <c r="C15" s="299">
        <v>-57776150</v>
      </c>
      <c r="D15" s="297">
        <v>-57721812</v>
      </c>
      <c r="E15" s="297">
        <v>-27294865</v>
      </c>
      <c r="F15" s="297">
        <v>-10789905</v>
      </c>
      <c r="G15" s="297">
        <v>-16363457</v>
      </c>
      <c r="H15" s="297">
        <v>0</v>
      </c>
      <c r="I15" s="297">
        <v>-169946189</v>
      </c>
      <c r="J15" s="300">
        <v>494830722</v>
      </c>
      <c r="K15" s="301">
        <v>586837925</v>
      </c>
      <c r="L15" s="301">
        <v>420703584</v>
      </c>
      <c r="M15" s="301">
        <v>398923034</v>
      </c>
      <c r="N15" s="301">
        <v>623024260</v>
      </c>
    </row>
    <row r="16" spans="1:14">
      <c r="A16" s="295">
        <v>10850</v>
      </c>
      <c r="B16" s="296" t="s">
        <v>374</v>
      </c>
      <c r="C16" s="299">
        <v>-307680</v>
      </c>
      <c r="D16" s="297">
        <v>-307238</v>
      </c>
      <c r="E16" s="297">
        <v>-50136</v>
      </c>
      <c r="F16" s="297">
        <v>-116446</v>
      </c>
      <c r="G16" s="297">
        <v>-145003</v>
      </c>
      <c r="H16" s="297">
        <v>0</v>
      </c>
      <c r="I16" s="297">
        <v>-926503</v>
      </c>
      <c r="J16" s="300">
        <v>4020060</v>
      </c>
      <c r="K16" s="301">
        <v>4767537</v>
      </c>
      <c r="L16" s="301">
        <v>3417843</v>
      </c>
      <c r="M16" s="301">
        <v>3240895</v>
      </c>
      <c r="N16" s="301">
        <v>5061518</v>
      </c>
    </row>
    <row r="17" spans="1:14">
      <c r="A17" s="295">
        <v>10900</v>
      </c>
      <c r="B17" s="296" t="s">
        <v>375</v>
      </c>
      <c r="C17" s="299">
        <v>-6743725</v>
      </c>
      <c r="D17" s="297">
        <v>-6739737</v>
      </c>
      <c r="E17" s="297">
        <v>-3668183</v>
      </c>
      <c r="F17" s="297">
        <v>-725541</v>
      </c>
      <c r="G17" s="297">
        <v>-1270173</v>
      </c>
      <c r="H17" s="297">
        <v>0</v>
      </c>
      <c r="I17" s="297">
        <v>-19147359</v>
      </c>
      <c r="J17" s="300">
        <v>36319619</v>
      </c>
      <c r="K17" s="301">
        <v>43072770</v>
      </c>
      <c r="L17" s="301">
        <v>30878830</v>
      </c>
      <c r="M17" s="301">
        <v>29280180</v>
      </c>
      <c r="N17" s="301">
        <v>45728777</v>
      </c>
    </row>
    <row r="18" spans="1:14">
      <c r="A18" s="295">
        <v>10910</v>
      </c>
      <c r="B18" s="296" t="s">
        <v>376</v>
      </c>
      <c r="C18" s="299">
        <v>-666087</v>
      </c>
      <c r="D18" s="297">
        <v>-665117</v>
      </c>
      <c r="E18" s="297">
        <v>-72048</v>
      </c>
      <c r="F18" s="297">
        <v>163847</v>
      </c>
      <c r="G18" s="297">
        <v>-93883</v>
      </c>
      <c r="H18" s="297">
        <v>0</v>
      </c>
      <c r="I18" s="297">
        <v>-1333288</v>
      </c>
      <c r="J18" s="300">
        <v>8833192</v>
      </c>
      <c r="K18" s="301">
        <v>10475607</v>
      </c>
      <c r="L18" s="301">
        <v>7509953</v>
      </c>
      <c r="M18" s="301">
        <v>7121150</v>
      </c>
      <c r="N18" s="301">
        <v>11121567</v>
      </c>
    </row>
    <row r="19" spans="1:14">
      <c r="A19" s="295">
        <v>10930</v>
      </c>
      <c r="B19" s="296" t="s">
        <v>377</v>
      </c>
      <c r="C19" s="299">
        <v>-202435</v>
      </c>
      <c r="D19" s="297">
        <v>-188949</v>
      </c>
      <c r="E19" s="297">
        <v>7557820</v>
      </c>
      <c r="F19" s="297">
        <v>12956905</v>
      </c>
      <c r="G19" s="297">
        <v>-1876491</v>
      </c>
      <c r="H19" s="297">
        <v>0</v>
      </c>
      <c r="I19" s="297">
        <v>18246850</v>
      </c>
      <c r="J19" s="300">
        <v>122814238</v>
      </c>
      <c r="K19" s="301">
        <v>145649914</v>
      </c>
      <c r="L19" s="301">
        <v>104416294</v>
      </c>
      <c r="M19" s="301">
        <v>99010482</v>
      </c>
      <c r="N19" s="301">
        <v>154631162</v>
      </c>
    </row>
    <row r="20" spans="1:14">
      <c r="A20" s="295">
        <v>10940</v>
      </c>
      <c r="B20" s="296" t="s">
        <v>378</v>
      </c>
      <c r="C20" s="299">
        <v>-2133780</v>
      </c>
      <c r="D20" s="297">
        <v>-2132004</v>
      </c>
      <c r="E20" s="297">
        <v>-1061474</v>
      </c>
      <c r="F20" s="297">
        <v>-479924</v>
      </c>
      <c r="G20" s="297">
        <v>-410772</v>
      </c>
      <c r="H20" s="297">
        <v>0</v>
      </c>
      <c r="I20" s="297">
        <v>-6217954</v>
      </c>
      <c r="J20" s="300">
        <v>16175989</v>
      </c>
      <c r="K20" s="301">
        <v>19183700</v>
      </c>
      <c r="L20" s="301">
        <v>13752777</v>
      </c>
      <c r="M20" s="301">
        <v>13040772</v>
      </c>
      <c r="N20" s="301">
        <v>20366629</v>
      </c>
    </row>
    <row r="21" spans="1:14">
      <c r="A21" s="295">
        <v>10950</v>
      </c>
      <c r="B21" s="296" t="s">
        <v>379</v>
      </c>
      <c r="C21" s="299">
        <v>-2808171</v>
      </c>
      <c r="D21" s="297">
        <v>-2805767</v>
      </c>
      <c r="E21" s="297">
        <v>-819875</v>
      </c>
      <c r="F21" s="297">
        <v>-5109</v>
      </c>
      <c r="G21" s="297">
        <v>-669830</v>
      </c>
      <c r="H21" s="297">
        <v>0</v>
      </c>
      <c r="I21" s="297">
        <v>-7108752</v>
      </c>
      <c r="J21" s="300">
        <v>21889232</v>
      </c>
      <c r="K21" s="301">
        <v>25959244</v>
      </c>
      <c r="L21" s="301">
        <v>18610159</v>
      </c>
      <c r="M21" s="301">
        <v>17646679</v>
      </c>
      <c r="N21" s="301">
        <v>27559975</v>
      </c>
    </row>
    <row r="22" spans="1:14">
      <c r="A22" s="295">
        <v>11050</v>
      </c>
      <c r="B22" s="296" t="s">
        <v>711</v>
      </c>
      <c r="C22" s="299">
        <v>749651</v>
      </c>
      <c r="D22" s="297">
        <v>750300</v>
      </c>
      <c r="E22" s="297">
        <v>1234542</v>
      </c>
      <c r="F22" s="297">
        <v>-18301</v>
      </c>
      <c r="G22" s="297">
        <v>-69290</v>
      </c>
      <c r="H22" s="297">
        <v>0</v>
      </c>
      <c r="I22" s="297">
        <v>2646902</v>
      </c>
      <c r="J22" s="300">
        <v>5909996</v>
      </c>
      <c r="K22" s="301">
        <v>7008882</v>
      </c>
      <c r="L22" s="301">
        <v>5024661</v>
      </c>
      <c r="M22" s="301">
        <v>4764526</v>
      </c>
      <c r="N22" s="301">
        <v>7441072</v>
      </c>
    </row>
    <row r="23" spans="1:14">
      <c r="A23" s="295">
        <v>11300</v>
      </c>
      <c r="B23" s="296" t="s">
        <v>380</v>
      </c>
      <c r="C23" s="299">
        <v>-17420368</v>
      </c>
      <c r="D23" s="297">
        <v>-17407843</v>
      </c>
      <c r="E23" s="297">
        <v>-6994522</v>
      </c>
      <c r="F23" s="297">
        <v>-2060987</v>
      </c>
      <c r="G23" s="297">
        <v>-3842101</v>
      </c>
      <c r="H23" s="297">
        <v>0</v>
      </c>
      <c r="I23" s="297">
        <v>-47725821</v>
      </c>
      <c r="J23" s="300">
        <v>114061950</v>
      </c>
      <c r="K23" s="301">
        <v>135270255</v>
      </c>
      <c r="L23" s="301">
        <v>96975125</v>
      </c>
      <c r="M23" s="301">
        <v>91954556</v>
      </c>
      <c r="N23" s="301">
        <v>143611459</v>
      </c>
    </row>
    <row r="24" spans="1:14">
      <c r="A24" s="295">
        <v>11310</v>
      </c>
      <c r="B24" s="296" t="s">
        <v>381</v>
      </c>
      <c r="C24" s="299">
        <v>-1397642</v>
      </c>
      <c r="D24" s="297">
        <v>-1396177</v>
      </c>
      <c r="E24" s="297">
        <v>-471653</v>
      </c>
      <c r="F24" s="297">
        <v>-198129</v>
      </c>
      <c r="G24" s="297">
        <v>-389132</v>
      </c>
      <c r="H24" s="297">
        <v>0</v>
      </c>
      <c r="I24" s="297">
        <v>-3852733</v>
      </c>
      <c r="J24" s="300">
        <v>13346721</v>
      </c>
      <c r="K24" s="301">
        <v>15828366</v>
      </c>
      <c r="L24" s="301">
        <v>11347341</v>
      </c>
      <c r="M24" s="301">
        <v>10759870</v>
      </c>
      <c r="N24" s="301">
        <v>16804395</v>
      </c>
    </row>
    <row r="25" spans="1:14">
      <c r="A25" s="295">
        <v>11600</v>
      </c>
      <c r="B25" s="296" t="s">
        <v>382</v>
      </c>
      <c r="C25" s="299">
        <v>-5913437</v>
      </c>
      <c r="D25" s="297">
        <v>-5906836</v>
      </c>
      <c r="E25" s="297">
        <v>-1833100</v>
      </c>
      <c r="F25" s="297">
        <v>569534</v>
      </c>
      <c r="G25" s="297">
        <v>-1353722</v>
      </c>
      <c r="H25" s="297">
        <v>0</v>
      </c>
      <c r="I25" s="297">
        <v>-14437561</v>
      </c>
      <c r="J25" s="300">
        <v>60111306</v>
      </c>
      <c r="K25" s="301">
        <v>71288205</v>
      </c>
      <c r="L25" s="301">
        <v>51106451</v>
      </c>
      <c r="M25" s="301">
        <v>48460582</v>
      </c>
      <c r="N25" s="301">
        <v>75684068</v>
      </c>
    </row>
    <row r="26" spans="1:14">
      <c r="A26" s="295">
        <v>11900</v>
      </c>
      <c r="B26" s="296" t="s">
        <v>383</v>
      </c>
      <c r="C26" s="299">
        <v>-710799</v>
      </c>
      <c r="D26" s="297">
        <v>-710068</v>
      </c>
      <c r="E26" s="297">
        <v>-94212</v>
      </c>
      <c r="F26" s="297">
        <v>208653</v>
      </c>
      <c r="G26" s="297">
        <v>-106089</v>
      </c>
      <c r="H26" s="297">
        <v>0</v>
      </c>
      <c r="I26" s="297">
        <v>-1412515</v>
      </c>
      <c r="J26" s="300">
        <v>6655743</v>
      </c>
      <c r="K26" s="301">
        <v>7893290</v>
      </c>
      <c r="L26" s="301">
        <v>5658693</v>
      </c>
      <c r="M26" s="301">
        <v>5365732</v>
      </c>
      <c r="N26" s="301">
        <v>8380016</v>
      </c>
    </row>
    <row r="27" spans="1:14">
      <c r="A27" s="295">
        <v>12100</v>
      </c>
      <c r="B27" s="296" t="s">
        <v>384</v>
      </c>
      <c r="C27" s="299">
        <v>-962291</v>
      </c>
      <c r="D27" s="297">
        <v>-961530</v>
      </c>
      <c r="E27" s="297">
        <v>-400425</v>
      </c>
      <c r="F27" s="297">
        <v>17099</v>
      </c>
      <c r="G27" s="297">
        <v>-77812</v>
      </c>
      <c r="H27" s="297">
        <v>0</v>
      </c>
      <c r="I27" s="297">
        <v>-2384959</v>
      </c>
      <c r="J27" s="300">
        <v>6924573</v>
      </c>
      <c r="K27" s="301">
        <v>8212105</v>
      </c>
      <c r="L27" s="301">
        <v>5887251</v>
      </c>
      <c r="M27" s="301">
        <v>5582458</v>
      </c>
      <c r="N27" s="301">
        <v>8718490</v>
      </c>
    </row>
    <row r="28" spans="1:14">
      <c r="A28" s="295">
        <v>12150</v>
      </c>
      <c r="B28" s="296" t="s">
        <v>385</v>
      </c>
      <c r="C28" s="299">
        <v>-149399</v>
      </c>
      <c r="D28" s="297">
        <v>-149289</v>
      </c>
      <c r="E28" s="297">
        <v>-66082</v>
      </c>
      <c r="F28" s="297">
        <v>-40339</v>
      </c>
      <c r="G28" s="297">
        <v>-69201</v>
      </c>
      <c r="H28" s="297">
        <v>0</v>
      </c>
      <c r="I28" s="297">
        <v>-474310</v>
      </c>
      <c r="J28" s="300">
        <v>1001188</v>
      </c>
      <c r="K28" s="301">
        <v>1187345</v>
      </c>
      <c r="L28" s="301">
        <v>851207</v>
      </c>
      <c r="M28" s="301">
        <v>807138</v>
      </c>
      <c r="N28" s="301">
        <v>1260561</v>
      </c>
    </row>
    <row r="29" spans="1:14">
      <c r="A29" s="295">
        <v>12160</v>
      </c>
      <c r="B29" s="296" t="s">
        <v>386</v>
      </c>
      <c r="C29" s="299">
        <v>-5909494</v>
      </c>
      <c r="D29" s="297">
        <v>-5904313</v>
      </c>
      <c r="E29" s="297">
        <v>-2132767</v>
      </c>
      <c r="F29" s="297">
        <v>-707876</v>
      </c>
      <c r="G29" s="297">
        <v>-871284</v>
      </c>
      <c r="H29" s="297">
        <v>0</v>
      </c>
      <c r="I29" s="297">
        <v>-15525734</v>
      </c>
      <c r="J29" s="300">
        <v>47178199</v>
      </c>
      <c r="K29" s="301">
        <v>55950359</v>
      </c>
      <c r="L29" s="301">
        <v>40110763</v>
      </c>
      <c r="M29" s="301">
        <v>38034159</v>
      </c>
      <c r="N29" s="301">
        <v>59400440</v>
      </c>
    </row>
    <row r="30" spans="1:14">
      <c r="A30" s="295">
        <v>12220</v>
      </c>
      <c r="B30" s="296" t="s">
        <v>387</v>
      </c>
      <c r="C30" s="299">
        <v>-146457111</v>
      </c>
      <c r="D30" s="297">
        <v>-146330063</v>
      </c>
      <c r="E30" s="297">
        <v>-64397008</v>
      </c>
      <c r="F30" s="297">
        <v>-22827981</v>
      </c>
      <c r="G30" s="297">
        <v>-36702307</v>
      </c>
      <c r="H30" s="297">
        <v>0</v>
      </c>
      <c r="I30" s="297">
        <v>-416714470</v>
      </c>
      <c r="J30" s="300">
        <v>1156982045</v>
      </c>
      <c r="K30" s="301">
        <v>1372107494</v>
      </c>
      <c r="L30" s="301">
        <v>983662637</v>
      </c>
      <c r="M30" s="301">
        <v>932736726</v>
      </c>
      <c r="N30" s="301">
        <v>1456716103</v>
      </c>
    </row>
    <row r="31" spans="1:14">
      <c r="A31" s="295">
        <v>12510</v>
      </c>
      <c r="B31" s="296" t="s">
        <v>388</v>
      </c>
      <c r="C31" s="299">
        <v>-19288909</v>
      </c>
      <c r="D31" s="297">
        <v>-19277635</v>
      </c>
      <c r="E31" s="297">
        <v>-11652479</v>
      </c>
      <c r="F31" s="297">
        <v>-3444080</v>
      </c>
      <c r="G31" s="297">
        <v>-3964157</v>
      </c>
      <c r="H31" s="297">
        <v>0</v>
      </c>
      <c r="I31" s="297">
        <v>-57627260</v>
      </c>
      <c r="J31" s="300">
        <v>102671313</v>
      </c>
      <c r="K31" s="301">
        <v>121761680</v>
      </c>
      <c r="L31" s="301">
        <v>87290840</v>
      </c>
      <c r="M31" s="301">
        <v>82771643</v>
      </c>
      <c r="N31" s="301">
        <v>129269901</v>
      </c>
    </row>
    <row r="32" spans="1:14">
      <c r="A32" s="295">
        <v>12600</v>
      </c>
      <c r="B32" s="296" t="s">
        <v>389</v>
      </c>
      <c r="C32" s="299">
        <v>-2659707</v>
      </c>
      <c r="D32" s="297">
        <v>-2654382</v>
      </c>
      <c r="E32" s="297">
        <v>916923</v>
      </c>
      <c r="F32" s="297">
        <v>-616765</v>
      </c>
      <c r="G32" s="297">
        <v>-1376509</v>
      </c>
      <c r="H32" s="297">
        <v>0</v>
      </c>
      <c r="I32" s="297">
        <v>-6390440</v>
      </c>
      <c r="J32" s="300">
        <v>48493793</v>
      </c>
      <c r="K32" s="301">
        <v>57510570</v>
      </c>
      <c r="L32" s="301">
        <v>41229276</v>
      </c>
      <c r="M32" s="301">
        <v>39094766</v>
      </c>
      <c r="N32" s="301">
        <v>61056859</v>
      </c>
    </row>
    <row r="33" spans="1:14">
      <c r="A33" s="295">
        <v>12700</v>
      </c>
      <c r="B33" s="296" t="s">
        <v>390</v>
      </c>
      <c r="C33" s="299">
        <v>-3572673</v>
      </c>
      <c r="D33" s="297">
        <v>-3569785</v>
      </c>
      <c r="E33" s="297">
        <v>-1489884</v>
      </c>
      <c r="F33" s="297">
        <v>-819648</v>
      </c>
      <c r="G33" s="297">
        <v>-1095215</v>
      </c>
      <c r="H33" s="297">
        <v>0</v>
      </c>
      <c r="I33" s="297">
        <v>-10547205</v>
      </c>
      <c r="J33" s="300">
        <v>26296473</v>
      </c>
      <c r="K33" s="301">
        <v>31185954</v>
      </c>
      <c r="L33" s="301">
        <v>22357182</v>
      </c>
      <c r="M33" s="301">
        <v>21199712</v>
      </c>
      <c r="N33" s="301">
        <v>33108981</v>
      </c>
    </row>
    <row r="34" spans="1:14">
      <c r="A34" s="295">
        <v>13500</v>
      </c>
      <c r="B34" s="296" t="s">
        <v>391</v>
      </c>
      <c r="C34" s="299">
        <v>-12787007</v>
      </c>
      <c r="D34" s="297">
        <v>-12775485</v>
      </c>
      <c r="E34" s="297">
        <v>-6949571</v>
      </c>
      <c r="F34" s="297">
        <v>-2974592</v>
      </c>
      <c r="G34" s="297">
        <v>-3314358</v>
      </c>
      <c r="H34" s="297">
        <v>0</v>
      </c>
      <c r="I34" s="297">
        <v>-38801013</v>
      </c>
      <c r="J34" s="300">
        <v>104931626</v>
      </c>
      <c r="K34" s="301">
        <v>124442268</v>
      </c>
      <c r="L34" s="301">
        <v>89212551</v>
      </c>
      <c r="M34" s="301">
        <v>84593863</v>
      </c>
      <c r="N34" s="301">
        <v>132115783</v>
      </c>
    </row>
    <row r="35" spans="1:14">
      <c r="A35" s="295">
        <v>13700</v>
      </c>
      <c r="B35" s="296" t="s">
        <v>392</v>
      </c>
      <c r="C35" s="299">
        <v>-1657341</v>
      </c>
      <c r="D35" s="297">
        <v>-1656072</v>
      </c>
      <c r="E35" s="297">
        <v>-620051</v>
      </c>
      <c r="F35" s="297">
        <v>-237128</v>
      </c>
      <c r="G35" s="297">
        <v>-296259</v>
      </c>
      <c r="H35" s="297">
        <v>0</v>
      </c>
      <c r="I35" s="297">
        <v>-4466851</v>
      </c>
      <c r="J35" s="300">
        <v>11559320</v>
      </c>
      <c r="K35" s="301">
        <v>13708622</v>
      </c>
      <c r="L35" s="301">
        <v>9827699</v>
      </c>
      <c r="M35" s="301">
        <v>9318902</v>
      </c>
      <c r="N35" s="301">
        <v>14553941</v>
      </c>
    </row>
    <row r="36" spans="1:14">
      <c r="A36" s="295">
        <v>14300</v>
      </c>
      <c r="B36" s="296" t="s">
        <v>393</v>
      </c>
      <c r="C36" s="299">
        <v>-4512470</v>
      </c>
      <c r="D36" s="297">
        <v>-4508534</v>
      </c>
      <c r="E36" s="297">
        <v>-3136052</v>
      </c>
      <c r="F36" s="297">
        <v>-1499529</v>
      </c>
      <c r="G36" s="297">
        <v>-1468063</v>
      </c>
      <c r="H36" s="297">
        <v>0</v>
      </c>
      <c r="I36" s="297">
        <v>-15124648</v>
      </c>
      <c r="J36" s="300">
        <v>35849212</v>
      </c>
      <c r="K36" s="301">
        <v>42514896</v>
      </c>
      <c r="L36" s="301">
        <v>30478891</v>
      </c>
      <c r="M36" s="301">
        <v>28900947</v>
      </c>
      <c r="N36" s="301">
        <v>45136503</v>
      </c>
    </row>
    <row r="37" spans="1:14">
      <c r="A37" s="331">
        <v>14300.2</v>
      </c>
      <c r="B37" s="296" t="s">
        <v>394</v>
      </c>
      <c r="C37" s="299">
        <v>-281561</v>
      </c>
      <c r="D37" s="297">
        <v>-280963</v>
      </c>
      <c r="E37" s="297">
        <v>-138959</v>
      </c>
      <c r="F37" s="297">
        <v>255115</v>
      </c>
      <c r="G37" s="297">
        <v>175358</v>
      </c>
      <c r="H37" s="297">
        <v>0</v>
      </c>
      <c r="I37" s="297">
        <v>-271010</v>
      </c>
      <c r="J37" s="300">
        <v>5438434</v>
      </c>
      <c r="K37" s="301">
        <v>6449638</v>
      </c>
      <c r="L37" s="301">
        <v>4623740</v>
      </c>
      <c r="M37" s="301">
        <v>4384361</v>
      </c>
      <c r="N37" s="301">
        <v>6847344</v>
      </c>
    </row>
    <row r="38" spans="1:14">
      <c r="A38" s="295">
        <v>18400</v>
      </c>
      <c r="B38" s="296" t="s">
        <v>395</v>
      </c>
      <c r="C38" s="299">
        <v>-17686115</v>
      </c>
      <c r="D38" s="297">
        <v>-17671590</v>
      </c>
      <c r="E38" s="297">
        <v>-8388583</v>
      </c>
      <c r="F38" s="297">
        <v>-3321207</v>
      </c>
      <c r="G38" s="297">
        <v>-4489552</v>
      </c>
      <c r="H38" s="297">
        <v>0</v>
      </c>
      <c r="I38" s="297">
        <v>-51557047</v>
      </c>
      <c r="J38" s="300">
        <v>132281307</v>
      </c>
      <c r="K38" s="301">
        <v>156877260</v>
      </c>
      <c r="L38" s="301">
        <v>112465167</v>
      </c>
      <c r="M38" s="301">
        <v>106642652</v>
      </c>
      <c r="N38" s="301">
        <v>166550822</v>
      </c>
    </row>
    <row r="39" spans="1:14">
      <c r="A39" s="295">
        <v>18600</v>
      </c>
      <c r="B39" s="296" t="s">
        <v>396</v>
      </c>
      <c r="C39" s="299">
        <v>-101267</v>
      </c>
      <c r="D39" s="297">
        <v>-101230</v>
      </c>
      <c r="E39" s="297">
        <v>-37305</v>
      </c>
      <c r="F39" s="297">
        <v>-17842</v>
      </c>
      <c r="G39" s="297">
        <v>-20350</v>
      </c>
      <c r="H39" s="297">
        <v>0</v>
      </c>
      <c r="I39" s="297">
        <v>-277994</v>
      </c>
      <c r="J39" s="300">
        <v>331839</v>
      </c>
      <c r="K39" s="301">
        <v>393540</v>
      </c>
      <c r="L39" s="301">
        <v>282128</v>
      </c>
      <c r="M39" s="301">
        <v>267522</v>
      </c>
      <c r="N39" s="301">
        <v>417807</v>
      </c>
    </row>
    <row r="40" spans="1:14">
      <c r="A40" s="295">
        <v>18640</v>
      </c>
      <c r="B40" s="296" t="s">
        <v>712</v>
      </c>
      <c r="C40" s="299">
        <v>4846</v>
      </c>
      <c r="D40" s="297">
        <v>4850</v>
      </c>
      <c r="E40" s="297">
        <v>7904</v>
      </c>
      <c r="F40" s="297">
        <v>2391</v>
      </c>
      <c r="G40" s="297">
        <v>-1507</v>
      </c>
      <c r="H40" s="297">
        <v>0</v>
      </c>
      <c r="I40" s="297">
        <v>18484</v>
      </c>
      <c r="J40" s="300">
        <v>37274</v>
      </c>
      <c r="K40" s="301">
        <v>44204</v>
      </c>
      <c r="L40" s="301">
        <v>31690</v>
      </c>
      <c r="M40" s="301">
        <v>30049</v>
      </c>
      <c r="N40" s="301">
        <v>46930</v>
      </c>
    </row>
    <row r="41" spans="1:14">
      <c r="A41" s="295">
        <v>18690</v>
      </c>
      <c r="B41" s="296" t="s">
        <v>397</v>
      </c>
      <c r="C41" s="299">
        <v>-29536</v>
      </c>
      <c r="D41" s="297">
        <v>-29536</v>
      </c>
      <c r="E41" s="297">
        <v>0</v>
      </c>
      <c r="F41" s="297">
        <v>0</v>
      </c>
      <c r="G41" s="297">
        <v>0</v>
      </c>
      <c r="H41" s="297">
        <v>0</v>
      </c>
      <c r="I41" s="297">
        <v>-59072</v>
      </c>
      <c r="J41" s="300">
        <v>0</v>
      </c>
      <c r="K41" s="301">
        <v>0</v>
      </c>
      <c r="L41" s="301">
        <v>0</v>
      </c>
      <c r="M41" s="301">
        <v>0</v>
      </c>
      <c r="N41" s="301">
        <v>0</v>
      </c>
    </row>
    <row r="42" spans="1:14">
      <c r="A42" s="295">
        <v>18740</v>
      </c>
      <c r="B42" s="296" t="s">
        <v>398</v>
      </c>
      <c r="C42" s="299">
        <v>-38321</v>
      </c>
      <c r="D42" s="297">
        <v>-38321</v>
      </c>
      <c r="E42" s="297">
        <v>-44412</v>
      </c>
      <c r="F42" s="297">
        <v>-43746</v>
      </c>
      <c r="G42" s="297">
        <v>-43423</v>
      </c>
      <c r="H42" s="297">
        <v>0</v>
      </c>
      <c r="I42" s="297">
        <v>-208223</v>
      </c>
      <c r="J42" s="300">
        <v>0</v>
      </c>
      <c r="K42" s="301">
        <v>0</v>
      </c>
      <c r="L42" s="301">
        <v>0</v>
      </c>
      <c r="M42" s="301">
        <v>0</v>
      </c>
      <c r="N42" s="301">
        <v>0</v>
      </c>
    </row>
    <row r="43" spans="1:14">
      <c r="A43" s="295">
        <v>18780</v>
      </c>
      <c r="B43" s="296" t="s">
        <v>399</v>
      </c>
      <c r="C43" s="299">
        <v>-20147</v>
      </c>
      <c r="D43" s="297">
        <v>-20085</v>
      </c>
      <c r="E43" s="297">
        <v>26090</v>
      </c>
      <c r="F43" s="297">
        <v>6176</v>
      </c>
      <c r="G43" s="297">
        <v>-4121</v>
      </c>
      <c r="H43" s="297">
        <v>0</v>
      </c>
      <c r="I43" s="297">
        <v>-12087</v>
      </c>
      <c r="J43" s="300">
        <v>564135</v>
      </c>
      <c r="K43" s="301">
        <v>669029</v>
      </c>
      <c r="L43" s="301">
        <v>479626</v>
      </c>
      <c r="M43" s="301">
        <v>454795</v>
      </c>
      <c r="N43" s="301">
        <v>710284</v>
      </c>
    </row>
    <row r="44" spans="1:14">
      <c r="A44" s="295">
        <v>19005</v>
      </c>
      <c r="B44" s="296" t="s">
        <v>400</v>
      </c>
      <c r="C44" s="299">
        <v>-2354219</v>
      </c>
      <c r="D44" s="297">
        <v>-2352232</v>
      </c>
      <c r="E44" s="297">
        <v>-1067387</v>
      </c>
      <c r="F44" s="297">
        <v>-553118</v>
      </c>
      <c r="G44" s="297">
        <v>-793886</v>
      </c>
      <c r="H44" s="297">
        <v>0</v>
      </c>
      <c r="I44" s="297">
        <v>-7120842</v>
      </c>
      <c r="J44" s="300">
        <v>18092913</v>
      </c>
      <c r="K44" s="301">
        <v>21457050</v>
      </c>
      <c r="L44" s="301">
        <v>15382540</v>
      </c>
      <c r="M44" s="301">
        <v>14586159</v>
      </c>
      <c r="N44" s="301">
        <v>22780161</v>
      </c>
    </row>
    <row r="45" spans="1:14">
      <c r="A45" s="295">
        <v>19100</v>
      </c>
      <c r="B45" s="296" t="s">
        <v>401</v>
      </c>
      <c r="C45" s="299">
        <v>-206521043</v>
      </c>
      <c r="D45" s="297">
        <v>-206332273</v>
      </c>
      <c r="E45" s="297">
        <v>-93744459</v>
      </c>
      <c r="F45" s="297">
        <v>-31770295</v>
      </c>
      <c r="G45" s="297">
        <v>-58727222</v>
      </c>
      <c r="H45" s="297">
        <v>0</v>
      </c>
      <c r="I45" s="297">
        <v>-597095292</v>
      </c>
      <c r="J45" s="300">
        <v>1719054473</v>
      </c>
      <c r="K45" s="301">
        <v>2038689827</v>
      </c>
      <c r="L45" s="301">
        <v>1461534916</v>
      </c>
      <c r="M45" s="301">
        <v>1385868734</v>
      </c>
      <c r="N45" s="301">
        <v>2164402071</v>
      </c>
    </row>
    <row r="46" spans="1:14">
      <c r="A46" s="295">
        <v>20100</v>
      </c>
      <c r="B46" s="296" t="s">
        <v>402</v>
      </c>
      <c r="C46" s="299">
        <v>-43473097</v>
      </c>
      <c r="D46" s="297">
        <v>-43441481</v>
      </c>
      <c r="E46" s="297">
        <v>-11695755</v>
      </c>
      <c r="F46" s="297">
        <v>-4140564</v>
      </c>
      <c r="G46" s="297">
        <v>-9450989</v>
      </c>
      <c r="H46" s="297">
        <v>0</v>
      </c>
      <c r="I46" s="297">
        <v>-112201886</v>
      </c>
      <c r="J46" s="300">
        <v>287920246</v>
      </c>
      <c r="K46" s="301">
        <v>341455192</v>
      </c>
      <c r="L46" s="301">
        <v>244788922</v>
      </c>
      <c r="M46" s="301">
        <v>232115778</v>
      </c>
      <c r="N46" s="301">
        <v>362510430</v>
      </c>
    </row>
    <row r="47" spans="1:14">
      <c r="A47" s="295">
        <v>20200</v>
      </c>
      <c r="B47" s="296" t="s">
        <v>403</v>
      </c>
      <c r="C47" s="299">
        <v>-4879537</v>
      </c>
      <c r="D47" s="297">
        <v>-4874839</v>
      </c>
      <c r="E47" s="297">
        <v>-1124889</v>
      </c>
      <c r="F47" s="297">
        <v>-304998</v>
      </c>
      <c r="G47" s="297">
        <v>-1459642</v>
      </c>
      <c r="H47" s="297">
        <v>0</v>
      </c>
      <c r="I47" s="297">
        <v>-12643905</v>
      </c>
      <c r="J47" s="300">
        <v>42781867</v>
      </c>
      <c r="K47" s="301">
        <v>50736587</v>
      </c>
      <c r="L47" s="301">
        <v>36373014</v>
      </c>
      <c r="M47" s="301">
        <v>34489920</v>
      </c>
      <c r="N47" s="301">
        <v>53865170</v>
      </c>
    </row>
    <row r="48" spans="1:14">
      <c r="A48" s="295">
        <v>20300</v>
      </c>
      <c r="B48" s="296" t="s">
        <v>404</v>
      </c>
      <c r="C48" s="299">
        <v>-108370186</v>
      </c>
      <c r="D48" s="297">
        <v>-108296265</v>
      </c>
      <c r="E48" s="297">
        <v>-29128637</v>
      </c>
      <c r="F48" s="297">
        <v>-14819382</v>
      </c>
      <c r="G48" s="297">
        <v>-22737543</v>
      </c>
      <c r="H48" s="297">
        <v>0</v>
      </c>
      <c r="I48" s="297">
        <v>-283352013</v>
      </c>
      <c r="J48" s="300">
        <v>673169944</v>
      </c>
      <c r="K48" s="301">
        <v>798336957</v>
      </c>
      <c r="L48" s="301">
        <v>572327052</v>
      </c>
      <c r="M48" s="301">
        <v>542696694</v>
      </c>
      <c r="N48" s="301">
        <v>847565010</v>
      </c>
    </row>
    <row r="49" spans="1:14">
      <c r="A49" s="295">
        <v>20400</v>
      </c>
      <c r="B49" s="296" t="s">
        <v>405</v>
      </c>
      <c r="C49" s="299">
        <v>-5312337</v>
      </c>
      <c r="D49" s="297">
        <v>-5308827</v>
      </c>
      <c r="E49" s="297">
        <v>-1470730</v>
      </c>
      <c r="F49" s="297">
        <v>-504923</v>
      </c>
      <c r="G49" s="297">
        <v>-851635</v>
      </c>
      <c r="H49" s="297">
        <v>0</v>
      </c>
      <c r="I49" s="297">
        <v>-13448452</v>
      </c>
      <c r="J49" s="300">
        <v>31959258</v>
      </c>
      <c r="K49" s="301">
        <v>37901657</v>
      </c>
      <c r="L49" s="301">
        <v>27171664</v>
      </c>
      <c r="M49" s="301">
        <v>25764940</v>
      </c>
      <c r="N49" s="301">
        <v>40238797</v>
      </c>
    </row>
    <row r="50" spans="1:14">
      <c r="A50" s="295">
        <v>20600</v>
      </c>
      <c r="B50" s="296" t="s">
        <v>406</v>
      </c>
      <c r="C50" s="299">
        <v>-11302635</v>
      </c>
      <c r="D50" s="297">
        <v>-11294395</v>
      </c>
      <c r="E50" s="297">
        <v>-3447895</v>
      </c>
      <c r="F50" s="297">
        <v>-2597180</v>
      </c>
      <c r="G50" s="297">
        <v>-3901633</v>
      </c>
      <c r="H50" s="297">
        <v>0</v>
      </c>
      <c r="I50" s="297">
        <v>-32543738</v>
      </c>
      <c r="J50" s="300">
        <v>75040414</v>
      </c>
      <c r="K50" s="301">
        <v>88993183</v>
      </c>
      <c r="L50" s="301">
        <v>63799133</v>
      </c>
      <c r="M50" s="301">
        <v>60496142</v>
      </c>
      <c r="N50" s="301">
        <v>94480792</v>
      </c>
    </row>
    <row r="51" spans="1:14">
      <c r="A51" s="295">
        <v>20700</v>
      </c>
      <c r="B51" s="296" t="s">
        <v>407</v>
      </c>
      <c r="C51" s="299">
        <v>-25064868</v>
      </c>
      <c r="D51" s="297">
        <v>-25046870</v>
      </c>
      <c r="E51" s="297">
        <v>-6135502</v>
      </c>
      <c r="F51" s="297">
        <v>-2582007</v>
      </c>
      <c r="G51" s="297">
        <v>-4905844</v>
      </c>
      <c r="H51" s="297">
        <v>0</v>
      </c>
      <c r="I51" s="297">
        <v>-63735091</v>
      </c>
      <c r="J51" s="300">
        <v>163896722</v>
      </c>
      <c r="K51" s="301">
        <v>194371141</v>
      </c>
      <c r="L51" s="301">
        <v>139344497</v>
      </c>
      <c r="M51" s="301">
        <v>132130392</v>
      </c>
      <c r="N51" s="301">
        <v>206356697</v>
      </c>
    </row>
    <row r="52" spans="1:14">
      <c r="A52" s="295">
        <v>20800</v>
      </c>
      <c r="B52" s="296" t="s">
        <v>408</v>
      </c>
      <c r="C52" s="299">
        <v>-20877657</v>
      </c>
      <c r="D52" s="297">
        <v>-20864447</v>
      </c>
      <c r="E52" s="297">
        <v>-7170556</v>
      </c>
      <c r="F52" s="297">
        <v>-3584050</v>
      </c>
      <c r="G52" s="297">
        <v>-4636846</v>
      </c>
      <c r="H52" s="297">
        <v>0</v>
      </c>
      <c r="I52" s="297">
        <v>-57133556</v>
      </c>
      <c r="J52" s="300">
        <v>120303852</v>
      </c>
      <c r="K52" s="301">
        <v>142672755</v>
      </c>
      <c r="L52" s="301">
        <v>102281971</v>
      </c>
      <c r="M52" s="301">
        <v>96986657</v>
      </c>
      <c r="N52" s="301">
        <v>151470421</v>
      </c>
    </row>
    <row r="53" spans="1:14">
      <c r="A53" s="295">
        <v>20900</v>
      </c>
      <c r="B53" s="296" t="s">
        <v>409</v>
      </c>
      <c r="C53" s="299">
        <v>-39100495</v>
      </c>
      <c r="D53" s="297">
        <v>-39069369</v>
      </c>
      <c r="E53" s="297">
        <v>-7388987</v>
      </c>
      <c r="F53" s="297">
        <v>-961419</v>
      </c>
      <c r="G53" s="297">
        <v>-8016730</v>
      </c>
      <c r="H53" s="297">
        <v>0</v>
      </c>
      <c r="I53" s="297">
        <v>-94537000</v>
      </c>
      <c r="J53" s="300">
        <v>283448805</v>
      </c>
      <c r="K53" s="301">
        <v>336152347</v>
      </c>
      <c r="L53" s="301">
        <v>240987318</v>
      </c>
      <c r="M53" s="301">
        <v>228510989</v>
      </c>
      <c r="N53" s="301">
        <v>356880594</v>
      </c>
    </row>
    <row r="54" spans="1:14">
      <c r="A54" s="295">
        <v>21200</v>
      </c>
      <c r="B54" s="296" t="s">
        <v>410</v>
      </c>
      <c r="C54" s="299">
        <v>-13581213</v>
      </c>
      <c r="D54" s="297">
        <v>-13571604</v>
      </c>
      <c r="E54" s="297">
        <v>-3032860</v>
      </c>
      <c r="F54" s="297">
        <v>-878889</v>
      </c>
      <c r="G54" s="297">
        <v>-2189398</v>
      </c>
      <c r="H54" s="297">
        <v>0</v>
      </c>
      <c r="I54" s="297">
        <v>-33253964</v>
      </c>
      <c r="J54" s="300">
        <v>87509234</v>
      </c>
      <c r="K54" s="301">
        <v>103780415</v>
      </c>
      <c r="L54" s="301">
        <v>74400087</v>
      </c>
      <c r="M54" s="301">
        <v>70548266</v>
      </c>
      <c r="N54" s="301">
        <v>110179853</v>
      </c>
    </row>
    <row r="55" spans="1:14">
      <c r="A55" s="295">
        <v>21300</v>
      </c>
      <c r="B55" s="296" t="s">
        <v>411</v>
      </c>
      <c r="C55" s="299">
        <v>-158389780</v>
      </c>
      <c r="D55" s="297">
        <v>-158270862</v>
      </c>
      <c r="E55" s="297">
        <v>-38478228</v>
      </c>
      <c r="F55" s="297">
        <v>-19868554</v>
      </c>
      <c r="G55" s="297">
        <v>-34285549</v>
      </c>
      <c r="H55" s="297">
        <v>0</v>
      </c>
      <c r="I55" s="297">
        <v>-409292973</v>
      </c>
      <c r="J55" s="300">
        <v>1082941007</v>
      </c>
      <c r="K55" s="301">
        <v>1284299509</v>
      </c>
      <c r="L55" s="301">
        <v>920713171</v>
      </c>
      <c r="M55" s="301">
        <v>873046263</v>
      </c>
      <c r="N55" s="301">
        <v>1363493592</v>
      </c>
    </row>
    <row r="56" spans="1:14">
      <c r="A56" s="295">
        <v>21520</v>
      </c>
      <c r="B56" s="296" t="s">
        <v>41</v>
      </c>
      <c r="C56" s="299">
        <v>-293948920</v>
      </c>
      <c r="D56" s="297">
        <v>-293736916</v>
      </c>
      <c r="E56" s="297">
        <v>-71843692</v>
      </c>
      <c r="F56" s="297">
        <v>-29704380</v>
      </c>
      <c r="G56" s="297">
        <v>-60026660</v>
      </c>
      <c r="H56" s="297">
        <v>0</v>
      </c>
      <c r="I56" s="297">
        <v>-749260568</v>
      </c>
      <c r="J56" s="300">
        <v>1930637269</v>
      </c>
      <c r="K56" s="301">
        <v>2289613634</v>
      </c>
      <c r="L56" s="301">
        <v>1641421970</v>
      </c>
      <c r="M56" s="301">
        <v>1556442724</v>
      </c>
      <c r="N56" s="301">
        <v>2430798656</v>
      </c>
    </row>
    <row r="57" spans="1:14">
      <c r="A57" s="295">
        <v>21525</v>
      </c>
      <c r="B57" s="296" t="s">
        <v>412</v>
      </c>
      <c r="C57" s="299">
        <v>-7329192</v>
      </c>
      <c r="D57" s="297">
        <v>-7324139</v>
      </c>
      <c r="E57" s="297">
        <v>-2951393</v>
      </c>
      <c r="F57" s="297">
        <v>-568073</v>
      </c>
      <c r="G57" s="297">
        <v>-1194601</v>
      </c>
      <c r="H57" s="297">
        <v>0</v>
      </c>
      <c r="I57" s="297">
        <v>-19367398</v>
      </c>
      <c r="J57" s="300">
        <v>46018292</v>
      </c>
      <c r="K57" s="301">
        <v>54574783</v>
      </c>
      <c r="L57" s="301">
        <v>39124613</v>
      </c>
      <c r="M57" s="301">
        <v>37099064</v>
      </c>
      <c r="N57" s="301">
        <v>57940041</v>
      </c>
    </row>
    <row r="58" spans="1:14" ht="31.5">
      <c r="A58" s="331">
        <v>21525.200000000001</v>
      </c>
      <c r="B58" s="296" t="s">
        <v>714</v>
      </c>
      <c r="C58" s="299">
        <v>-38165</v>
      </c>
      <c r="D58" s="297">
        <v>-37705</v>
      </c>
      <c r="E58" s="297">
        <v>148185</v>
      </c>
      <c r="F58" s="297">
        <v>20660</v>
      </c>
      <c r="G58" s="297">
        <v>-678</v>
      </c>
      <c r="H58" s="297">
        <v>0</v>
      </c>
      <c r="I58" s="297">
        <v>92297</v>
      </c>
      <c r="J58" s="300">
        <v>4183850</v>
      </c>
      <c r="K58" s="301">
        <v>4961781</v>
      </c>
      <c r="L58" s="301">
        <v>3557096</v>
      </c>
      <c r="M58" s="301">
        <v>3372939</v>
      </c>
      <c r="N58" s="301">
        <v>5267741</v>
      </c>
    </row>
    <row r="59" spans="1:14">
      <c r="A59" s="295">
        <v>21550</v>
      </c>
      <c r="B59" s="296" t="s">
        <v>413</v>
      </c>
      <c r="C59" s="299">
        <v>-140423275</v>
      </c>
      <c r="D59" s="297">
        <v>-140289739</v>
      </c>
      <c r="E59" s="297">
        <v>-36622827</v>
      </c>
      <c r="F59" s="297">
        <v>6779267</v>
      </c>
      <c r="G59" s="297">
        <v>-29220494</v>
      </c>
      <c r="H59" s="297">
        <v>0</v>
      </c>
      <c r="I59" s="297">
        <v>-339777068</v>
      </c>
      <c r="J59" s="300">
        <v>1216059289</v>
      </c>
      <c r="K59" s="301">
        <v>1442169367</v>
      </c>
      <c r="L59" s="301">
        <v>1033889931</v>
      </c>
      <c r="M59" s="301">
        <v>980363667</v>
      </c>
      <c r="N59" s="301">
        <v>1531098219</v>
      </c>
    </row>
    <row r="60" spans="1:14">
      <c r="A60" s="295">
        <v>21570</v>
      </c>
      <c r="B60" s="296" t="s">
        <v>414</v>
      </c>
      <c r="C60" s="299">
        <v>-512043</v>
      </c>
      <c r="D60" s="297">
        <v>-511478</v>
      </c>
      <c r="E60" s="297">
        <v>-141927</v>
      </c>
      <c r="F60" s="297">
        <v>56441</v>
      </c>
      <c r="G60" s="297">
        <v>-144493</v>
      </c>
      <c r="H60" s="297">
        <v>0</v>
      </c>
      <c r="I60" s="297">
        <v>-1253500</v>
      </c>
      <c r="J60" s="300">
        <v>5145696</v>
      </c>
      <c r="K60" s="301">
        <v>6102470</v>
      </c>
      <c r="L60" s="301">
        <v>4374855</v>
      </c>
      <c r="M60" s="301">
        <v>4148361</v>
      </c>
      <c r="N60" s="301">
        <v>6478768</v>
      </c>
    </row>
    <row r="61" spans="1:14">
      <c r="A61" s="295">
        <v>21800</v>
      </c>
      <c r="B61" s="296" t="s">
        <v>415</v>
      </c>
      <c r="C61" s="299">
        <v>-23203066</v>
      </c>
      <c r="D61" s="297">
        <v>-23185371</v>
      </c>
      <c r="E61" s="297">
        <v>-5270641</v>
      </c>
      <c r="F61" s="297">
        <v>-2320161</v>
      </c>
      <c r="G61" s="297">
        <v>-5180675</v>
      </c>
      <c r="H61" s="297">
        <v>0</v>
      </c>
      <c r="I61" s="297">
        <v>-59159914</v>
      </c>
      <c r="J61" s="300">
        <v>161140228</v>
      </c>
      <c r="K61" s="301">
        <v>191102114</v>
      </c>
      <c r="L61" s="301">
        <v>137000935</v>
      </c>
      <c r="M61" s="301">
        <v>129908160</v>
      </c>
      <c r="N61" s="301">
        <v>202886092</v>
      </c>
    </row>
    <row r="62" spans="1:14">
      <c r="A62" s="295">
        <v>21900</v>
      </c>
      <c r="B62" s="296" t="s">
        <v>416</v>
      </c>
      <c r="C62" s="299">
        <v>-14900138</v>
      </c>
      <c r="D62" s="297">
        <v>-14891634</v>
      </c>
      <c r="E62" s="297">
        <v>-6106859</v>
      </c>
      <c r="F62" s="297">
        <v>-4042884</v>
      </c>
      <c r="G62" s="297">
        <v>-3816796</v>
      </c>
      <c r="H62" s="297">
        <v>0</v>
      </c>
      <c r="I62" s="297">
        <v>-43758311</v>
      </c>
      <c r="J62" s="300">
        <v>77442729</v>
      </c>
      <c r="K62" s="301">
        <v>91842176</v>
      </c>
      <c r="L62" s="301">
        <v>65841574</v>
      </c>
      <c r="M62" s="301">
        <v>62432842</v>
      </c>
      <c r="N62" s="301">
        <v>97505463</v>
      </c>
    </row>
    <row r="63" spans="1:14">
      <c r="A63" s="295">
        <v>22000</v>
      </c>
      <c r="B63" s="296" t="s">
        <v>417</v>
      </c>
      <c r="C63" s="299">
        <v>-14192979</v>
      </c>
      <c r="D63" s="297">
        <v>-14184350</v>
      </c>
      <c r="E63" s="297">
        <v>-7382658</v>
      </c>
      <c r="F63" s="297">
        <v>-3714671</v>
      </c>
      <c r="G63" s="297">
        <v>-2509654</v>
      </c>
      <c r="H63" s="297">
        <v>0</v>
      </c>
      <c r="I63" s="297">
        <v>-41984312</v>
      </c>
      <c r="J63" s="300">
        <v>78576244</v>
      </c>
      <c r="K63" s="301">
        <v>93186454</v>
      </c>
      <c r="L63" s="301">
        <v>66805285</v>
      </c>
      <c r="M63" s="301">
        <v>63346661</v>
      </c>
      <c r="N63" s="301">
        <v>98932634</v>
      </c>
    </row>
    <row r="64" spans="1:14">
      <c r="A64" s="295">
        <v>23000</v>
      </c>
      <c r="B64" s="296" t="s">
        <v>418</v>
      </c>
      <c r="C64" s="299">
        <v>-10424091</v>
      </c>
      <c r="D64" s="297">
        <v>-10416752</v>
      </c>
      <c r="E64" s="297">
        <v>-3714518</v>
      </c>
      <c r="F64" s="297">
        <v>-2260566</v>
      </c>
      <c r="G64" s="297">
        <v>-2715265</v>
      </c>
      <c r="H64" s="297">
        <v>0</v>
      </c>
      <c r="I64" s="297">
        <v>-29531192</v>
      </c>
      <c r="J64" s="300">
        <v>66832603</v>
      </c>
      <c r="K64" s="301">
        <v>79259238</v>
      </c>
      <c r="L64" s="301">
        <v>56820877</v>
      </c>
      <c r="M64" s="301">
        <v>53879162</v>
      </c>
      <c r="N64" s="301">
        <v>84146620</v>
      </c>
    </row>
    <row r="65" spans="1:14">
      <c r="A65" s="295">
        <v>23100</v>
      </c>
      <c r="B65" s="296" t="s">
        <v>419</v>
      </c>
      <c r="C65" s="299">
        <v>-55627523</v>
      </c>
      <c r="D65" s="297">
        <v>-55580369</v>
      </c>
      <c r="E65" s="297">
        <v>-13121771</v>
      </c>
      <c r="F65" s="297">
        <v>-3583241</v>
      </c>
      <c r="G65" s="297">
        <v>-13607299</v>
      </c>
      <c r="H65" s="297">
        <v>0</v>
      </c>
      <c r="I65" s="297">
        <v>-141520203</v>
      </c>
      <c r="J65" s="300">
        <v>429421307</v>
      </c>
      <c r="K65" s="301">
        <v>509266498</v>
      </c>
      <c r="L65" s="301">
        <v>365092697</v>
      </c>
      <c r="M65" s="301">
        <v>346191219</v>
      </c>
      <c r="N65" s="301">
        <v>540669526</v>
      </c>
    </row>
    <row r="66" spans="1:14">
      <c r="A66" s="295">
        <v>23200</v>
      </c>
      <c r="B66" s="296" t="s">
        <v>420</v>
      </c>
      <c r="C66" s="299">
        <v>-29226296</v>
      </c>
      <c r="D66" s="297">
        <v>-29201309</v>
      </c>
      <c r="E66" s="297">
        <v>-4957240</v>
      </c>
      <c r="F66" s="297">
        <v>367504</v>
      </c>
      <c r="G66" s="297">
        <v>-7460877</v>
      </c>
      <c r="H66" s="297">
        <v>0</v>
      </c>
      <c r="I66" s="297">
        <v>-70478218</v>
      </c>
      <c r="J66" s="300">
        <v>227540712</v>
      </c>
      <c r="K66" s="301">
        <v>269848886</v>
      </c>
      <c r="L66" s="301">
        <v>193454426</v>
      </c>
      <c r="M66" s="301">
        <v>183438956</v>
      </c>
      <c r="N66" s="301">
        <v>286488646</v>
      </c>
    </row>
    <row r="67" spans="1:14">
      <c r="A67" s="295">
        <v>30000</v>
      </c>
      <c r="B67" s="296" t="s">
        <v>421</v>
      </c>
      <c r="C67" s="299">
        <v>-3819294</v>
      </c>
      <c r="D67" s="297">
        <v>-3816976</v>
      </c>
      <c r="E67" s="297">
        <v>-2287118</v>
      </c>
      <c r="F67" s="297">
        <v>-1171866</v>
      </c>
      <c r="G67" s="297">
        <v>-858062</v>
      </c>
      <c r="H67" s="297">
        <v>0</v>
      </c>
      <c r="I67" s="297">
        <v>-11953316</v>
      </c>
      <c r="J67" s="300">
        <v>21117222</v>
      </c>
      <c r="K67" s="301">
        <v>25043689</v>
      </c>
      <c r="L67" s="301">
        <v>17953798</v>
      </c>
      <c r="M67" s="301">
        <v>17024299</v>
      </c>
      <c r="N67" s="301">
        <v>26587964</v>
      </c>
    </row>
    <row r="68" spans="1:14">
      <c r="A68" s="295">
        <v>30100</v>
      </c>
      <c r="B68" s="296" t="s">
        <v>422</v>
      </c>
      <c r="C68" s="299">
        <v>-31937633</v>
      </c>
      <c r="D68" s="297">
        <v>-31915148</v>
      </c>
      <c r="E68" s="297">
        <v>-16006444</v>
      </c>
      <c r="F68" s="297">
        <v>-5939940</v>
      </c>
      <c r="G68" s="297">
        <v>-6656585</v>
      </c>
      <c r="H68" s="297">
        <v>0</v>
      </c>
      <c r="I68" s="297">
        <v>-92455750</v>
      </c>
      <c r="J68" s="300">
        <v>204763530</v>
      </c>
      <c r="K68" s="301">
        <v>242836589</v>
      </c>
      <c r="L68" s="301">
        <v>174089334</v>
      </c>
      <c r="M68" s="301">
        <v>165076429</v>
      </c>
      <c r="N68" s="301">
        <v>257810683</v>
      </c>
    </row>
    <row r="69" spans="1:14">
      <c r="A69" s="295">
        <v>30102</v>
      </c>
      <c r="B69" s="296" t="s">
        <v>423</v>
      </c>
      <c r="C69" s="299">
        <v>-558408</v>
      </c>
      <c r="D69" s="297">
        <v>-557946</v>
      </c>
      <c r="E69" s="297">
        <v>-224761</v>
      </c>
      <c r="F69" s="297">
        <v>-80140</v>
      </c>
      <c r="G69" s="297">
        <v>-121171</v>
      </c>
      <c r="H69" s="297">
        <v>0</v>
      </c>
      <c r="I69" s="297">
        <v>-1542426</v>
      </c>
      <c r="J69" s="300">
        <v>4206860</v>
      </c>
      <c r="K69" s="301">
        <v>4989070</v>
      </c>
      <c r="L69" s="301">
        <v>3576660</v>
      </c>
      <c r="M69" s="301">
        <v>3391490</v>
      </c>
      <c r="N69" s="301">
        <v>5296713</v>
      </c>
    </row>
    <row r="70" spans="1:14">
      <c r="A70" s="295">
        <v>30103</v>
      </c>
      <c r="B70" s="296" t="s">
        <v>424</v>
      </c>
      <c r="C70" s="299">
        <v>-503735</v>
      </c>
      <c r="D70" s="297">
        <v>-503072</v>
      </c>
      <c r="E70" s="297">
        <v>-235113</v>
      </c>
      <c r="F70" s="297">
        <v>55542</v>
      </c>
      <c r="G70" s="297">
        <v>-34915</v>
      </c>
      <c r="H70" s="297">
        <v>0</v>
      </c>
      <c r="I70" s="297">
        <v>-1221293</v>
      </c>
      <c r="J70" s="300">
        <v>6038372</v>
      </c>
      <c r="K70" s="301">
        <v>7161127</v>
      </c>
      <c r="L70" s="301">
        <v>5133806</v>
      </c>
      <c r="M70" s="301">
        <v>4868020</v>
      </c>
      <c r="N70" s="301">
        <v>7602706</v>
      </c>
    </row>
    <row r="71" spans="1:14">
      <c r="A71" s="295">
        <v>30104</v>
      </c>
      <c r="B71" s="296" t="s">
        <v>425</v>
      </c>
      <c r="C71" s="299">
        <v>-447133</v>
      </c>
      <c r="D71" s="297">
        <v>-446830</v>
      </c>
      <c r="E71" s="297">
        <v>-300694</v>
      </c>
      <c r="F71" s="297">
        <v>-231512</v>
      </c>
      <c r="G71" s="297">
        <v>-168978</v>
      </c>
      <c r="H71" s="297">
        <v>0</v>
      </c>
      <c r="I71" s="297">
        <v>-1595147</v>
      </c>
      <c r="J71" s="300">
        <v>2758577</v>
      </c>
      <c r="K71" s="301">
        <v>3271497</v>
      </c>
      <c r="L71" s="301">
        <v>2345334</v>
      </c>
      <c r="M71" s="301">
        <v>2223912</v>
      </c>
      <c r="N71" s="301">
        <v>3473228</v>
      </c>
    </row>
    <row r="72" spans="1:14">
      <c r="A72" s="295">
        <v>30105</v>
      </c>
      <c r="B72" s="296" t="s">
        <v>426</v>
      </c>
      <c r="C72" s="299">
        <v>-2827996</v>
      </c>
      <c r="D72" s="297">
        <v>-2825906</v>
      </c>
      <c r="E72" s="297">
        <v>-1389907</v>
      </c>
      <c r="F72" s="297">
        <v>-1012009</v>
      </c>
      <c r="G72" s="297">
        <v>-1058697</v>
      </c>
      <c r="H72" s="297">
        <v>0</v>
      </c>
      <c r="I72" s="297">
        <v>-9114515</v>
      </c>
      <c r="J72" s="300">
        <v>19024400</v>
      </c>
      <c r="K72" s="301">
        <v>22561734</v>
      </c>
      <c r="L72" s="301">
        <v>16174487</v>
      </c>
      <c r="M72" s="301">
        <v>15337106</v>
      </c>
      <c r="N72" s="301">
        <v>23952964</v>
      </c>
    </row>
    <row r="73" spans="1:14">
      <c r="A73" s="295">
        <v>30200</v>
      </c>
      <c r="B73" s="296" t="s">
        <v>427</v>
      </c>
      <c r="C73" s="299">
        <v>-6793249</v>
      </c>
      <c r="D73" s="297">
        <v>-6788145</v>
      </c>
      <c r="E73" s="297">
        <v>-3691605</v>
      </c>
      <c r="F73" s="297">
        <v>-1522368</v>
      </c>
      <c r="G73" s="297">
        <v>-1728007</v>
      </c>
      <c r="H73" s="297">
        <v>0</v>
      </c>
      <c r="I73" s="297">
        <v>-20523374</v>
      </c>
      <c r="J73" s="300">
        <v>46479130</v>
      </c>
      <c r="K73" s="301">
        <v>55121307</v>
      </c>
      <c r="L73" s="301">
        <v>39516416</v>
      </c>
      <c r="M73" s="301">
        <v>37470583</v>
      </c>
      <c r="N73" s="301">
        <v>58520266</v>
      </c>
    </row>
    <row r="74" spans="1:14">
      <c r="A74" s="295">
        <v>30300</v>
      </c>
      <c r="B74" s="296" t="s">
        <v>428</v>
      </c>
      <c r="C74" s="299">
        <v>-2426780</v>
      </c>
      <c r="D74" s="297">
        <v>-2425129</v>
      </c>
      <c r="E74" s="297">
        <v>-1098094</v>
      </c>
      <c r="F74" s="297">
        <v>-398669</v>
      </c>
      <c r="G74" s="297">
        <v>-552425</v>
      </c>
      <c r="H74" s="297">
        <v>0</v>
      </c>
      <c r="I74" s="297">
        <v>-6901097</v>
      </c>
      <c r="J74" s="300">
        <v>15037013</v>
      </c>
      <c r="K74" s="301">
        <v>17832946</v>
      </c>
      <c r="L74" s="301">
        <v>12784423</v>
      </c>
      <c r="M74" s="301">
        <v>12122551</v>
      </c>
      <c r="N74" s="301">
        <v>18932584</v>
      </c>
    </row>
    <row r="75" spans="1:14">
      <c r="A75" s="295">
        <v>30400</v>
      </c>
      <c r="B75" s="296" t="s">
        <v>429</v>
      </c>
      <c r="C75" s="299">
        <v>-4368214</v>
      </c>
      <c r="D75" s="297">
        <v>-4365120</v>
      </c>
      <c r="E75" s="297">
        <v>-2119532</v>
      </c>
      <c r="F75" s="297">
        <v>-749762</v>
      </c>
      <c r="G75" s="297">
        <v>-854120</v>
      </c>
      <c r="H75" s="297">
        <v>0</v>
      </c>
      <c r="I75" s="297">
        <v>-12456748</v>
      </c>
      <c r="J75" s="300">
        <v>28174803</v>
      </c>
      <c r="K75" s="301">
        <v>33413534</v>
      </c>
      <c r="L75" s="301">
        <v>23954133</v>
      </c>
      <c r="M75" s="301">
        <v>22713986</v>
      </c>
      <c r="N75" s="301">
        <v>35473921</v>
      </c>
    </row>
    <row r="76" spans="1:14">
      <c r="A76" s="295">
        <v>30405</v>
      </c>
      <c r="B76" s="296" t="s">
        <v>430</v>
      </c>
      <c r="C76" s="299">
        <v>-3418498</v>
      </c>
      <c r="D76" s="297">
        <v>-3416696</v>
      </c>
      <c r="E76" s="297">
        <v>-1704908</v>
      </c>
      <c r="F76" s="297">
        <v>-990775</v>
      </c>
      <c r="G76" s="297">
        <v>-624377</v>
      </c>
      <c r="H76" s="297">
        <v>0</v>
      </c>
      <c r="I76" s="297">
        <v>-10155254</v>
      </c>
      <c r="J76" s="300">
        <v>16412337</v>
      </c>
      <c r="K76" s="301">
        <v>19463994</v>
      </c>
      <c r="L76" s="301">
        <v>13953720</v>
      </c>
      <c r="M76" s="301">
        <v>13231311</v>
      </c>
      <c r="N76" s="301">
        <v>20664207</v>
      </c>
    </row>
    <row r="77" spans="1:14">
      <c r="A77" s="295">
        <v>30500</v>
      </c>
      <c r="B77" s="296" t="s">
        <v>431</v>
      </c>
      <c r="C77" s="299">
        <v>-4653768</v>
      </c>
      <c r="D77" s="297">
        <v>-4650517</v>
      </c>
      <c r="E77" s="297">
        <v>-2441068</v>
      </c>
      <c r="F77" s="297">
        <v>-1006760</v>
      </c>
      <c r="G77" s="297">
        <v>-1121627</v>
      </c>
      <c r="H77" s="297">
        <v>0</v>
      </c>
      <c r="I77" s="297">
        <v>-13873740</v>
      </c>
      <c r="J77" s="300">
        <v>29606650</v>
      </c>
      <c r="K77" s="301">
        <v>35111613</v>
      </c>
      <c r="L77" s="301">
        <v>25171484</v>
      </c>
      <c r="M77" s="301">
        <v>23868313</v>
      </c>
      <c r="N77" s="301">
        <v>37276710</v>
      </c>
    </row>
    <row r="78" spans="1:14">
      <c r="A78" s="295">
        <v>30600</v>
      </c>
      <c r="B78" s="296" t="s">
        <v>432</v>
      </c>
      <c r="C78" s="299">
        <v>-3834590</v>
      </c>
      <c r="D78" s="297">
        <v>-3832251</v>
      </c>
      <c r="E78" s="297">
        <v>-2255218</v>
      </c>
      <c r="F78" s="297">
        <v>-1044421</v>
      </c>
      <c r="G78" s="297">
        <v>-878505</v>
      </c>
      <c r="H78" s="297">
        <v>0</v>
      </c>
      <c r="I78" s="297">
        <v>-11844985</v>
      </c>
      <c r="J78" s="300">
        <v>21298848</v>
      </c>
      <c r="K78" s="301">
        <v>25259086</v>
      </c>
      <c r="L78" s="301">
        <v>18108216</v>
      </c>
      <c r="M78" s="301">
        <v>17170723</v>
      </c>
      <c r="N78" s="301">
        <v>26816643</v>
      </c>
    </row>
    <row r="79" spans="1:14">
      <c r="A79" s="295">
        <v>30601</v>
      </c>
      <c r="B79" s="296" t="s">
        <v>433</v>
      </c>
      <c r="C79" s="299">
        <v>-107198</v>
      </c>
      <c r="D79" s="297">
        <v>-107150</v>
      </c>
      <c r="E79" s="297">
        <v>-43817</v>
      </c>
      <c r="F79" s="297">
        <v>-55397</v>
      </c>
      <c r="G79" s="297">
        <v>44183</v>
      </c>
      <c r="H79" s="297">
        <v>0</v>
      </c>
      <c r="I79" s="297">
        <v>-269379</v>
      </c>
      <c r="J79" s="300">
        <v>437251</v>
      </c>
      <c r="K79" s="301">
        <v>518553</v>
      </c>
      <c r="L79" s="301">
        <v>371750</v>
      </c>
      <c r="M79" s="301">
        <v>352504</v>
      </c>
      <c r="N79" s="301">
        <v>550528</v>
      </c>
    </row>
    <row r="80" spans="1:14">
      <c r="A80" s="295">
        <v>30700</v>
      </c>
      <c r="B80" s="296" t="s">
        <v>434</v>
      </c>
      <c r="C80" s="299">
        <v>-9351495</v>
      </c>
      <c r="D80" s="297">
        <v>-9345074</v>
      </c>
      <c r="E80" s="297">
        <v>-5030880</v>
      </c>
      <c r="F80" s="297">
        <v>-2158939</v>
      </c>
      <c r="G80" s="297">
        <v>-2134311</v>
      </c>
      <c r="H80" s="297">
        <v>0</v>
      </c>
      <c r="I80" s="297">
        <v>-28020699</v>
      </c>
      <c r="J80" s="300">
        <v>58472660</v>
      </c>
      <c r="K80" s="301">
        <v>69344874</v>
      </c>
      <c r="L80" s="301">
        <v>49713279</v>
      </c>
      <c r="M80" s="301">
        <v>47139536</v>
      </c>
      <c r="N80" s="301">
        <v>73620905</v>
      </c>
    </row>
    <row r="81" spans="1:14">
      <c r="A81" s="295">
        <v>30705</v>
      </c>
      <c r="B81" s="296" t="s">
        <v>435</v>
      </c>
      <c r="C81" s="299">
        <v>-1906957</v>
      </c>
      <c r="D81" s="297">
        <v>-1905735</v>
      </c>
      <c r="E81" s="297">
        <v>-725292</v>
      </c>
      <c r="F81" s="297">
        <v>-324804</v>
      </c>
      <c r="G81" s="297">
        <v>-408147</v>
      </c>
      <c r="H81" s="297">
        <v>0</v>
      </c>
      <c r="I81" s="297">
        <v>-5270935</v>
      </c>
      <c r="J81" s="300">
        <v>11129585</v>
      </c>
      <c r="K81" s="301">
        <v>13198983</v>
      </c>
      <c r="L81" s="301">
        <v>9462339</v>
      </c>
      <c r="M81" s="301">
        <v>8972458</v>
      </c>
      <c r="N81" s="301">
        <v>14012875</v>
      </c>
    </row>
    <row r="82" spans="1:14">
      <c r="A82" s="295">
        <v>30800</v>
      </c>
      <c r="B82" s="296" t="s">
        <v>436</v>
      </c>
      <c r="C82" s="299">
        <v>-4096194</v>
      </c>
      <c r="D82" s="297">
        <v>-4094157</v>
      </c>
      <c r="E82" s="297">
        <v>-2429014</v>
      </c>
      <c r="F82" s="297">
        <v>-894507</v>
      </c>
      <c r="G82" s="297">
        <v>-906519</v>
      </c>
      <c r="H82" s="297">
        <v>0</v>
      </c>
      <c r="I82" s="297">
        <v>-12420391</v>
      </c>
      <c r="J82" s="300">
        <v>18554965</v>
      </c>
      <c r="K82" s="301">
        <v>22005015</v>
      </c>
      <c r="L82" s="301">
        <v>15775375</v>
      </c>
      <c r="M82" s="301">
        <v>14958657</v>
      </c>
      <c r="N82" s="301">
        <v>23361915</v>
      </c>
    </row>
    <row r="83" spans="1:14">
      <c r="A83" s="295">
        <v>30900</v>
      </c>
      <c r="B83" s="296" t="s">
        <v>437</v>
      </c>
      <c r="C83" s="299">
        <v>-6104873</v>
      </c>
      <c r="D83" s="297">
        <v>-6100823</v>
      </c>
      <c r="E83" s="297">
        <v>-2980237</v>
      </c>
      <c r="F83" s="297">
        <v>-1407245</v>
      </c>
      <c r="G83" s="297">
        <v>-1309318</v>
      </c>
      <c r="H83" s="297">
        <v>0</v>
      </c>
      <c r="I83" s="297">
        <v>-17902496</v>
      </c>
      <c r="J83" s="300">
        <v>36876190</v>
      </c>
      <c r="K83" s="301">
        <v>43732828</v>
      </c>
      <c r="L83" s="301">
        <v>31352025</v>
      </c>
      <c r="M83" s="301">
        <v>29728877</v>
      </c>
      <c r="N83" s="301">
        <v>46429536</v>
      </c>
    </row>
    <row r="84" spans="1:14">
      <c r="A84" s="295">
        <v>30905</v>
      </c>
      <c r="B84" s="296" t="s">
        <v>438</v>
      </c>
      <c r="C84" s="299">
        <v>-1260328</v>
      </c>
      <c r="D84" s="297">
        <v>-1259529</v>
      </c>
      <c r="E84" s="297">
        <v>-361946</v>
      </c>
      <c r="F84" s="297">
        <v>-164285</v>
      </c>
      <c r="G84" s="297">
        <v>-244655</v>
      </c>
      <c r="H84" s="297">
        <v>0</v>
      </c>
      <c r="I84" s="297">
        <v>-3290743</v>
      </c>
      <c r="J84" s="300">
        <v>7277445</v>
      </c>
      <c r="K84" s="301">
        <v>8630589</v>
      </c>
      <c r="L84" s="301">
        <v>6187262</v>
      </c>
      <c r="M84" s="301">
        <v>5866937</v>
      </c>
      <c r="N84" s="301">
        <v>9162780</v>
      </c>
    </row>
    <row r="85" spans="1:14">
      <c r="A85" s="295">
        <v>31000</v>
      </c>
      <c r="B85" s="296" t="s">
        <v>439</v>
      </c>
      <c r="C85" s="299">
        <v>-16308076</v>
      </c>
      <c r="D85" s="297">
        <v>-16295301</v>
      </c>
      <c r="E85" s="297">
        <v>-8137979</v>
      </c>
      <c r="F85" s="297">
        <v>-3408470</v>
      </c>
      <c r="G85" s="297">
        <v>-3929404</v>
      </c>
      <c r="H85" s="297">
        <v>0</v>
      </c>
      <c r="I85" s="297">
        <v>-48079230</v>
      </c>
      <c r="J85" s="300">
        <v>116338596</v>
      </c>
      <c r="K85" s="301">
        <v>137970214</v>
      </c>
      <c r="L85" s="301">
        <v>98910723</v>
      </c>
      <c r="M85" s="301">
        <v>93789944</v>
      </c>
      <c r="N85" s="301">
        <v>146477906</v>
      </c>
    </row>
    <row r="86" spans="1:14">
      <c r="A86" s="295">
        <v>31005</v>
      </c>
      <c r="B86" s="296" t="s">
        <v>440</v>
      </c>
      <c r="C86" s="299">
        <v>-1740881</v>
      </c>
      <c r="D86" s="297">
        <v>-1739770</v>
      </c>
      <c r="E86" s="297">
        <v>-721648</v>
      </c>
      <c r="F86" s="297">
        <v>-340230</v>
      </c>
      <c r="G86" s="297">
        <v>-430318</v>
      </c>
      <c r="H86" s="297">
        <v>0</v>
      </c>
      <c r="I86" s="297">
        <v>-4972847</v>
      </c>
      <c r="J86" s="300">
        <v>10122316</v>
      </c>
      <c r="K86" s="301">
        <v>12004426</v>
      </c>
      <c r="L86" s="301">
        <v>8605962</v>
      </c>
      <c r="M86" s="301">
        <v>8160417</v>
      </c>
      <c r="N86" s="301">
        <v>12744658</v>
      </c>
    </row>
    <row r="87" spans="1:14">
      <c r="A87" s="295">
        <v>31100</v>
      </c>
      <c r="B87" s="296" t="s">
        <v>441</v>
      </c>
      <c r="C87" s="299">
        <v>-34469653</v>
      </c>
      <c r="D87" s="297">
        <v>-34443212</v>
      </c>
      <c r="E87" s="297">
        <v>-17045162</v>
      </c>
      <c r="F87" s="297">
        <v>-7611039</v>
      </c>
      <c r="G87" s="297">
        <v>-8760506</v>
      </c>
      <c r="H87" s="297">
        <v>0</v>
      </c>
      <c r="I87" s="297">
        <v>-102329572</v>
      </c>
      <c r="J87" s="300">
        <v>240785626</v>
      </c>
      <c r="K87" s="301">
        <v>285556516</v>
      </c>
      <c r="L87" s="301">
        <v>204715211</v>
      </c>
      <c r="M87" s="301">
        <v>194116752</v>
      </c>
      <c r="N87" s="301">
        <v>303164859</v>
      </c>
    </row>
    <row r="88" spans="1:14">
      <c r="A88" s="295">
        <v>31101</v>
      </c>
      <c r="B88" s="296" t="s">
        <v>442</v>
      </c>
      <c r="C88" s="299">
        <v>-262248</v>
      </c>
      <c r="D88" s="297">
        <v>-262093</v>
      </c>
      <c r="E88" s="297">
        <v>-165860</v>
      </c>
      <c r="F88" s="297">
        <v>-98474</v>
      </c>
      <c r="G88" s="297">
        <v>-59146</v>
      </c>
      <c r="H88" s="297">
        <v>0</v>
      </c>
      <c r="I88" s="297">
        <v>-847821</v>
      </c>
      <c r="J88" s="300">
        <v>1411684</v>
      </c>
      <c r="K88" s="301">
        <v>1674168</v>
      </c>
      <c r="L88" s="301">
        <v>1200210</v>
      </c>
      <c r="M88" s="301">
        <v>1138073</v>
      </c>
      <c r="N88" s="301">
        <v>1777403</v>
      </c>
    </row>
    <row r="89" spans="1:14">
      <c r="A89" s="295">
        <v>31102</v>
      </c>
      <c r="B89" s="296" t="s">
        <v>443</v>
      </c>
      <c r="C89" s="299">
        <v>-563993</v>
      </c>
      <c r="D89" s="297">
        <v>-563523</v>
      </c>
      <c r="E89" s="297">
        <v>-265675</v>
      </c>
      <c r="F89" s="297">
        <v>-126512</v>
      </c>
      <c r="G89" s="297">
        <v>-226224</v>
      </c>
      <c r="H89" s="297">
        <v>0</v>
      </c>
      <c r="I89" s="297">
        <v>-1745927</v>
      </c>
      <c r="J89" s="300">
        <v>4280955</v>
      </c>
      <c r="K89" s="301">
        <v>5076942</v>
      </c>
      <c r="L89" s="301">
        <v>3639655</v>
      </c>
      <c r="M89" s="301">
        <v>3451224</v>
      </c>
      <c r="N89" s="301">
        <v>5390002</v>
      </c>
    </row>
    <row r="90" spans="1:14">
      <c r="A90" s="295">
        <v>31105</v>
      </c>
      <c r="B90" s="296" t="s">
        <v>444</v>
      </c>
      <c r="C90" s="299">
        <v>-5746942</v>
      </c>
      <c r="D90" s="297">
        <v>-5743055</v>
      </c>
      <c r="E90" s="297">
        <v>-2200942</v>
      </c>
      <c r="F90" s="297">
        <v>-1475633</v>
      </c>
      <c r="G90" s="297">
        <v>-1614077</v>
      </c>
      <c r="H90" s="297">
        <v>0</v>
      </c>
      <c r="I90" s="297">
        <v>-16780649</v>
      </c>
      <c r="J90" s="300">
        <v>35398534</v>
      </c>
      <c r="K90" s="301">
        <v>41980421</v>
      </c>
      <c r="L90" s="301">
        <v>30095726</v>
      </c>
      <c r="M90" s="301">
        <v>28537619</v>
      </c>
      <c r="N90" s="301">
        <v>44569070</v>
      </c>
    </row>
    <row r="91" spans="1:14">
      <c r="A91" s="295">
        <v>31110</v>
      </c>
      <c r="B91" s="296" t="s">
        <v>445</v>
      </c>
      <c r="C91" s="299">
        <v>-7700663</v>
      </c>
      <c r="D91" s="297">
        <v>-7694195</v>
      </c>
      <c r="E91" s="297">
        <v>-3257353</v>
      </c>
      <c r="F91" s="297">
        <v>-1176389</v>
      </c>
      <c r="G91" s="297">
        <v>-2056999</v>
      </c>
      <c r="H91" s="297">
        <v>0</v>
      </c>
      <c r="I91" s="297">
        <v>-21885599</v>
      </c>
      <c r="J91" s="300">
        <v>58902685</v>
      </c>
      <c r="K91" s="301">
        <v>69854858</v>
      </c>
      <c r="L91" s="301">
        <v>50078885</v>
      </c>
      <c r="M91" s="301">
        <v>47486215</v>
      </c>
      <c r="N91" s="301">
        <v>74162335</v>
      </c>
    </row>
    <row r="92" spans="1:14">
      <c r="A92" s="295">
        <v>31200</v>
      </c>
      <c r="B92" s="296" t="s">
        <v>446</v>
      </c>
      <c r="C92" s="299">
        <v>-17458354</v>
      </c>
      <c r="D92" s="297">
        <v>-17446965</v>
      </c>
      <c r="E92" s="297">
        <v>-8623703</v>
      </c>
      <c r="F92" s="297">
        <v>-3297405</v>
      </c>
      <c r="G92" s="297">
        <v>-3389094</v>
      </c>
      <c r="H92" s="297">
        <v>0</v>
      </c>
      <c r="I92" s="297">
        <v>-50215521</v>
      </c>
      <c r="J92" s="300">
        <v>103712028</v>
      </c>
      <c r="K92" s="301">
        <v>122995903</v>
      </c>
      <c r="L92" s="301">
        <v>88175653</v>
      </c>
      <c r="M92" s="301">
        <v>83610647</v>
      </c>
      <c r="N92" s="301">
        <v>130580230</v>
      </c>
    </row>
    <row r="93" spans="1:14">
      <c r="A93" s="295">
        <v>31205</v>
      </c>
      <c r="B93" s="296" t="s">
        <v>447</v>
      </c>
      <c r="C93" s="299">
        <v>-2305476</v>
      </c>
      <c r="D93" s="297">
        <v>-2304281</v>
      </c>
      <c r="E93" s="297">
        <v>-1033941</v>
      </c>
      <c r="F93" s="297">
        <v>-611060</v>
      </c>
      <c r="G93" s="297">
        <v>-545290</v>
      </c>
      <c r="H93" s="297">
        <v>0</v>
      </c>
      <c r="I93" s="297">
        <v>-6800048</v>
      </c>
      <c r="J93" s="300">
        <v>10885833</v>
      </c>
      <c r="K93" s="301">
        <v>12909909</v>
      </c>
      <c r="L93" s="301">
        <v>9255102</v>
      </c>
      <c r="M93" s="301">
        <v>8775950</v>
      </c>
      <c r="N93" s="301">
        <v>13705976</v>
      </c>
    </row>
    <row r="94" spans="1:14">
      <c r="A94" s="295">
        <v>31300</v>
      </c>
      <c r="B94" s="296" t="s">
        <v>448</v>
      </c>
      <c r="C94" s="299">
        <v>-39572363</v>
      </c>
      <c r="D94" s="297">
        <v>-39538818</v>
      </c>
      <c r="E94" s="297">
        <v>-19455431</v>
      </c>
      <c r="F94" s="297">
        <v>-6967721</v>
      </c>
      <c r="G94" s="297">
        <v>-9224798</v>
      </c>
      <c r="H94" s="297">
        <v>0</v>
      </c>
      <c r="I94" s="297">
        <v>-114759131</v>
      </c>
      <c r="J94" s="300">
        <v>305481633</v>
      </c>
      <c r="K94" s="301">
        <v>362281887</v>
      </c>
      <c r="L94" s="301">
        <v>259719561</v>
      </c>
      <c r="M94" s="301">
        <v>246273432</v>
      </c>
      <c r="N94" s="301">
        <v>384621366</v>
      </c>
    </row>
    <row r="95" spans="1:14">
      <c r="A95" s="295">
        <v>31301</v>
      </c>
      <c r="B95" s="296" t="s">
        <v>449</v>
      </c>
      <c r="C95" s="299">
        <v>-715853</v>
      </c>
      <c r="D95" s="297">
        <v>-715160</v>
      </c>
      <c r="E95" s="297">
        <v>-591050</v>
      </c>
      <c r="F95" s="297">
        <v>-301743</v>
      </c>
      <c r="G95" s="297">
        <v>-254803</v>
      </c>
      <c r="H95" s="297">
        <v>0</v>
      </c>
      <c r="I95" s="297">
        <v>-2578609</v>
      </c>
      <c r="J95" s="300">
        <v>6308324</v>
      </c>
      <c r="K95" s="301">
        <v>7481273</v>
      </c>
      <c r="L95" s="301">
        <v>5363318</v>
      </c>
      <c r="M95" s="301">
        <v>5085650</v>
      </c>
      <c r="N95" s="301">
        <v>7942593</v>
      </c>
    </row>
    <row r="96" spans="1:14">
      <c r="A96" s="295">
        <v>31320</v>
      </c>
      <c r="B96" s="296" t="s">
        <v>450</v>
      </c>
      <c r="C96" s="299">
        <v>-8040201</v>
      </c>
      <c r="D96" s="297">
        <v>-8034526</v>
      </c>
      <c r="E96" s="297">
        <v>-4111476</v>
      </c>
      <c r="F96" s="297">
        <v>-1557185</v>
      </c>
      <c r="G96" s="297">
        <v>-2072525</v>
      </c>
      <c r="H96" s="297">
        <v>0</v>
      </c>
      <c r="I96" s="297">
        <v>-23815913</v>
      </c>
      <c r="J96" s="300">
        <v>51678811</v>
      </c>
      <c r="K96" s="301">
        <v>61287799</v>
      </c>
      <c r="L96" s="301">
        <v>43937169</v>
      </c>
      <c r="M96" s="301">
        <v>41662466</v>
      </c>
      <c r="N96" s="301">
        <v>65067004</v>
      </c>
    </row>
    <row r="97" spans="1:14">
      <c r="A97" s="295">
        <v>31400</v>
      </c>
      <c r="B97" s="296" t="s">
        <v>451</v>
      </c>
      <c r="C97" s="299">
        <v>-17038702</v>
      </c>
      <c r="D97" s="297">
        <v>-17027398</v>
      </c>
      <c r="E97" s="297">
        <v>-9515706</v>
      </c>
      <c r="F97" s="297">
        <v>-4880072</v>
      </c>
      <c r="G97" s="297">
        <v>-4615801</v>
      </c>
      <c r="H97" s="297">
        <v>0</v>
      </c>
      <c r="I97" s="297">
        <v>-53077679</v>
      </c>
      <c r="J97" s="300">
        <v>102939195</v>
      </c>
      <c r="K97" s="301">
        <v>122079372</v>
      </c>
      <c r="L97" s="301">
        <v>87518592</v>
      </c>
      <c r="M97" s="301">
        <v>82987604</v>
      </c>
      <c r="N97" s="301">
        <v>129607183</v>
      </c>
    </row>
    <row r="98" spans="1:14">
      <c r="A98" s="295">
        <v>31405</v>
      </c>
      <c r="B98" s="296" t="s">
        <v>452</v>
      </c>
      <c r="C98" s="299">
        <v>-3443376</v>
      </c>
      <c r="D98" s="297">
        <v>-3441197</v>
      </c>
      <c r="E98" s="297">
        <v>-1521166</v>
      </c>
      <c r="F98" s="297">
        <v>-1010621</v>
      </c>
      <c r="G98" s="297">
        <v>-925196</v>
      </c>
      <c r="H98" s="297">
        <v>0</v>
      </c>
      <c r="I98" s="297">
        <v>-10341556</v>
      </c>
      <c r="J98" s="300">
        <v>19841595</v>
      </c>
      <c r="K98" s="301">
        <v>23530877</v>
      </c>
      <c r="L98" s="301">
        <v>16869264</v>
      </c>
      <c r="M98" s="301">
        <v>15995913</v>
      </c>
      <c r="N98" s="301">
        <v>24981867</v>
      </c>
    </row>
    <row r="99" spans="1:14">
      <c r="A99" s="295">
        <v>31500</v>
      </c>
      <c r="B99" s="296" t="s">
        <v>453</v>
      </c>
      <c r="C99" s="299">
        <v>-2511632</v>
      </c>
      <c r="D99" s="297">
        <v>-2509794</v>
      </c>
      <c r="E99" s="297">
        <v>-1193381</v>
      </c>
      <c r="F99" s="297">
        <v>-467021</v>
      </c>
      <c r="G99" s="297">
        <v>-727897</v>
      </c>
      <c r="H99" s="297">
        <v>0</v>
      </c>
      <c r="I99" s="297">
        <v>-7409725</v>
      </c>
      <c r="J99" s="300">
        <v>16740937</v>
      </c>
      <c r="K99" s="301">
        <v>19853692</v>
      </c>
      <c r="L99" s="301">
        <v>14233094</v>
      </c>
      <c r="M99" s="301">
        <v>13496222</v>
      </c>
      <c r="N99" s="301">
        <v>21077935</v>
      </c>
    </row>
    <row r="100" spans="1:14">
      <c r="A100" s="295">
        <v>31600</v>
      </c>
      <c r="B100" s="296" t="s">
        <v>454</v>
      </c>
      <c r="C100" s="299">
        <v>-11650193</v>
      </c>
      <c r="D100" s="297">
        <v>-11641574</v>
      </c>
      <c r="E100" s="297">
        <v>-5646298</v>
      </c>
      <c r="F100" s="297">
        <v>-2172644</v>
      </c>
      <c r="G100" s="297">
        <v>-2685387</v>
      </c>
      <c r="H100" s="297">
        <v>0</v>
      </c>
      <c r="I100" s="297">
        <v>-33796096</v>
      </c>
      <c r="J100" s="300">
        <v>78488658</v>
      </c>
      <c r="K100" s="301">
        <v>93082582</v>
      </c>
      <c r="L100" s="301">
        <v>66730820</v>
      </c>
      <c r="M100" s="301">
        <v>63276050</v>
      </c>
      <c r="N100" s="301">
        <v>98822356</v>
      </c>
    </row>
    <row r="101" spans="1:14">
      <c r="A101" s="295">
        <v>31605</v>
      </c>
      <c r="B101" s="296" t="s">
        <v>455</v>
      </c>
      <c r="C101" s="299">
        <v>-1489067</v>
      </c>
      <c r="D101" s="297">
        <v>-1487819</v>
      </c>
      <c r="E101" s="297">
        <v>-638511</v>
      </c>
      <c r="F101" s="297">
        <v>-213798</v>
      </c>
      <c r="G101" s="297">
        <v>-303626</v>
      </c>
      <c r="H101" s="297">
        <v>0</v>
      </c>
      <c r="I101" s="297">
        <v>-4132821</v>
      </c>
      <c r="J101" s="300">
        <v>11369366</v>
      </c>
      <c r="K101" s="301">
        <v>13483349</v>
      </c>
      <c r="L101" s="301">
        <v>9666201</v>
      </c>
      <c r="M101" s="301">
        <v>9165765</v>
      </c>
      <c r="N101" s="301">
        <v>14314776</v>
      </c>
    </row>
    <row r="102" spans="1:14">
      <c r="A102" s="295">
        <v>31700</v>
      </c>
      <c r="B102" s="296" t="s">
        <v>456</v>
      </c>
      <c r="C102" s="299">
        <v>-3421792</v>
      </c>
      <c r="D102" s="297">
        <v>-3419383</v>
      </c>
      <c r="E102" s="297">
        <v>-1942061</v>
      </c>
      <c r="F102" s="297">
        <v>-1186862</v>
      </c>
      <c r="G102" s="297">
        <v>-1048819</v>
      </c>
      <c r="H102" s="297">
        <v>0</v>
      </c>
      <c r="I102" s="297">
        <v>-11018917</v>
      </c>
      <c r="J102" s="300">
        <v>21937268</v>
      </c>
      <c r="K102" s="301">
        <v>26016212</v>
      </c>
      <c r="L102" s="301">
        <v>18650999</v>
      </c>
      <c r="M102" s="301">
        <v>17685405</v>
      </c>
      <c r="N102" s="301">
        <v>27620456</v>
      </c>
    </row>
    <row r="103" spans="1:14">
      <c r="A103" s="295">
        <v>31800</v>
      </c>
      <c r="B103" s="296" t="s">
        <v>457</v>
      </c>
      <c r="C103" s="299">
        <v>-22295813</v>
      </c>
      <c r="D103" s="297">
        <v>-22280764</v>
      </c>
      <c r="E103" s="297">
        <v>-11303492</v>
      </c>
      <c r="F103" s="297">
        <v>-4112202</v>
      </c>
      <c r="G103" s="297">
        <v>-4346891</v>
      </c>
      <c r="H103" s="297">
        <v>0</v>
      </c>
      <c r="I103" s="297">
        <v>-64339162</v>
      </c>
      <c r="J103" s="300">
        <v>137048818</v>
      </c>
      <c r="K103" s="301">
        <v>162531226</v>
      </c>
      <c r="L103" s="301">
        <v>116518491</v>
      </c>
      <c r="M103" s="301">
        <v>110486128</v>
      </c>
      <c r="N103" s="301">
        <v>172553430</v>
      </c>
    </row>
    <row r="104" spans="1:14">
      <c r="A104" s="295">
        <v>31805</v>
      </c>
      <c r="B104" s="296" t="s">
        <v>458</v>
      </c>
      <c r="C104" s="299">
        <v>-3751385</v>
      </c>
      <c r="D104" s="297">
        <v>-3748319</v>
      </c>
      <c r="E104" s="297">
        <v>-1350175</v>
      </c>
      <c r="F104" s="297">
        <v>-556296</v>
      </c>
      <c r="G104" s="297">
        <v>-934977</v>
      </c>
      <c r="H104" s="297">
        <v>0</v>
      </c>
      <c r="I104" s="297">
        <v>-10341152</v>
      </c>
      <c r="J104" s="300">
        <v>27914081</v>
      </c>
      <c r="K104" s="301">
        <v>33104334</v>
      </c>
      <c r="L104" s="301">
        <v>23732468</v>
      </c>
      <c r="M104" s="301">
        <v>22503797</v>
      </c>
      <c r="N104" s="301">
        <v>35145655</v>
      </c>
    </row>
    <row r="105" spans="1:14">
      <c r="A105" s="295">
        <v>31810</v>
      </c>
      <c r="B105" s="296" t="s">
        <v>459</v>
      </c>
      <c r="C105" s="299">
        <v>-5501010</v>
      </c>
      <c r="D105" s="297">
        <v>-5497251</v>
      </c>
      <c r="E105" s="297">
        <v>-3202767</v>
      </c>
      <c r="F105" s="297">
        <v>-1747614</v>
      </c>
      <c r="G105" s="297">
        <v>-1373232</v>
      </c>
      <c r="H105" s="297">
        <v>0</v>
      </c>
      <c r="I105" s="297">
        <v>-17321874</v>
      </c>
      <c r="J105" s="300">
        <v>34228068</v>
      </c>
      <c r="K105" s="301">
        <v>40592323</v>
      </c>
      <c r="L105" s="301">
        <v>29100600</v>
      </c>
      <c r="M105" s="301">
        <v>27594012</v>
      </c>
      <c r="N105" s="301">
        <v>43095377</v>
      </c>
    </row>
    <row r="106" spans="1:14">
      <c r="A106" s="295">
        <v>31820</v>
      </c>
      <c r="B106" s="296" t="s">
        <v>460</v>
      </c>
      <c r="C106" s="299">
        <v>-5082539</v>
      </c>
      <c r="D106" s="297">
        <v>-5079306</v>
      </c>
      <c r="E106" s="297">
        <v>-2572568</v>
      </c>
      <c r="F106" s="297">
        <v>-1398615</v>
      </c>
      <c r="G106" s="297">
        <v>-1231723</v>
      </c>
      <c r="H106" s="297">
        <v>0</v>
      </c>
      <c r="I106" s="297">
        <v>-15364751</v>
      </c>
      <c r="J106" s="300">
        <v>29442284</v>
      </c>
      <c r="K106" s="301">
        <v>34916686</v>
      </c>
      <c r="L106" s="301">
        <v>25031741</v>
      </c>
      <c r="M106" s="301">
        <v>23735804</v>
      </c>
      <c r="N106" s="301">
        <v>37069762</v>
      </c>
    </row>
    <row r="107" spans="1:14">
      <c r="A107" s="295">
        <v>31900</v>
      </c>
      <c r="B107" s="296" t="s">
        <v>461</v>
      </c>
      <c r="C107" s="299">
        <v>-11758147</v>
      </c>
      <c r="D107" s="297">
        <v>-11748105</v>
      </c>
      <c r="E107" s="297">
        <v>-5550619</v>
      </c>
      <c r="F107" s="297">
        <v>-1819833</v>
      </c>
      <c r="G107" s="297">
        <v>-2533492</v>
      </c>
      <c r="H107" s="297">
        <v>0</v>
      </c>
      <c r="I107" s="297">
        <v>-33410196</v>
      </c>
      <c r="J107" s="300">
        <v>91454531</v>
      </c>
      <c r="K107" s="301">
        <v>108459286</v>
      </c>
      <c r="L107" s="301">
        <v>77754366</v>
      </c>
      <c r="M107" s="301">
        <v>73728888</v>
      </c>
      <c r="N107" s="301">
        <v>115147239</v>
      </c>
    </row>
    <row r="108" spans="1:14">
      <c r="A108" s="295">
        <v>32000</v>
      </c>
      <c r="B108" s="296" t="s">
        <v>462</v>
      </c>
      <c r="C108" s="299">
        <v>-4862641</v>
      </c>
      <c r="D108" s="297">
        <v>-4858762</v>
      </c>
      <c r="E108" s="297">
        <v>-2464217</v>
      </c>
      <c r="F108" s="297">
        <v>-992599</v>
      </c>
      <c r="G108" s="297">
        <v>-1207451</v>
      </c>
      <c r="H108" s="297">
        <v>0</v>
      </c>
      <c r="I108" s="297">
        <v>-14385670</v>
      </c>
      <c r="J108" s="300">
        <v>35322993</v>
      </c>
      <c r="K108" s="301">
        <v>41890835</v>
      </c>
      <c r="L108" s="301">
        <v>30031502</v>
      </c>
      <c r="M108" s="301">
        <v>28476720</v>
      </c>
      <c r="N108" s="301">
        <v>44473960</v>
      </c>
    </row>
    <row r="109" spans="1:14">
      <c r="A109" s="295">
        <v>32005</v>
      </c>
      <c r="B109" s="296" t="s">
        <v>463</v>
      </c>
      <c r="C109" s="299">
        <v>-1152793</v>
      </c>
      <c r="D109" s="297">
        <v>-1151993</v>
      </c>
      <c r="E109" s="297">
        <v>-489038</v>
      </c>
      <c r="F109" s="297">
        <v>-296480</v>
      </c>
      <c r="G109" s="297">
        <v>-227047</v>
      </c>
      <c r="H109" s="297">
        <v>0</v>
      </c>
      <c r="I109" s="297">
        <v>-3317351</v>
      </c>
      <c r="J109" s="300">
        <v>7282681</v>
      </c>
      <c r="K109" s="301">
        <v>8636799</v>
      </c>
      <c r="L109" s="301">
        <v>6191713</v>
      </c>
      <c r="M109" s="301">
        <v>5871158</v>
      </c>
      <c r="N109" s="301">
        <v>9169372</v>
      </c>
    </row>
    <row r="110" spans="1:14">
      <c r="A110" s="295">
        <v>32100</v>
      </c>
      <c r="B110" s="296" t="s">
        <v>464</v>
      </c>
      <c r="C110" s="299">
        <v>-3269046</v>
      </c>
      <c r="D110" s="297">
        <v>-3266868</v>
      </c>
      <c r="E110" s="297">
        <v>-1490911</v>
      </c>
      <c r="F110" s="297">
        <v>-614444</v>
      </c>
      <c r="G110" s="297">
        <v>-664220</v>
      </c>
      <c r="H110" s="297">
        <v>0</v>
      </c>
      <c r="I110" s="297">
        <v>-9305489</v>
      </c>
      <c r="J110" s="300">
        <v>19833578</v>
      </c>
      <c r="K110" s="301">
        <v>23521368</v>
      </c>
      <c r="L110" s="301">
        <v>16862448</v>
      </c>
      <c r="M110" s="301">
        <v>15989450</v>
      </c>
      <c r="N110" s="301">
        <v>24971772</v>
      </c>
    </row>
    <row r="111" spans="1:14">
      <c r="A111" s="295">
        <v>32200</v>
      </c>
      <c r="B111" s="296" t="s">
        <v>465</v>
      </c>
      <c r="C111" s="299">
        <v>-1868493</v>
      </c>
      <c r="D111" s="297">
        <v>-1867016</v>
      </c>
      <c r="E111" s="297">
        <v>-831804</v>
      </c>
      <c r="F111" s="297">
        <v>-390804</v>
      </c>
      <c r="G111" s="297">
        <v>-459645</v>
      </c>
      <c r="H111" s="297">
        <v>0</v>
      </c>
      <c r="I111" s="297">
        <v>-5417762</v>
      </c>
      <c r="J111" s="300">
        <v>13449975</v>
      </c>
      <c r="K111" s="301">
        <v>15950819</v>
      </c>
      <c r="L111" s="301">
        <v>11435128</v>
      </c>
      <c r="M111" s="301">
        <v>10843111</v>
      </c>
      <c r="N111" s="301">
        <v>16934398</v>
      </c>
    </row>
    <row r="112" spans="1:14">
      <c r="A112" s="295">
        <v>32300</v>
      </c>
      <c r="B112" s="296" t="s">
        <v>466</v>
      </c>
      <c r="C112" s="299">
        <v>-23490756</v>
      </c>
      <c r="D112" s="297">
        <v>-23475919</v>
      </c>
      <c r="E112" s="297">
        <v>-13596205</v>
      </c>
      <c r="F112" s="297">
        <v>-6766799</v>
      </c>
      <c r="G112" s="297">
        <v>-5415061</v>
      </c>
      <c r="H112" s="297">
        <v>0</v>
      </c>
      <c r="I112" s="297">
        <v>-72744740</v>
      </c>
      <c r="J112" s="300">
        <v>135111994</v>
      </c>
      <c r="K112" s="301">
        <v>160234275</v>
      </c>
      <c r="L112" s="301">
        <v>114871809</v>
      </c>
      <c r="M112" s="301">
        <v>108924697</v>
      </c>
      <c r="N112" s="301">
        <v>170114841</v>
      </c>
    </row>
    <row r="113" spans="1:14">
      <c r="A113" s="295">
        <v>32305</v>
      </c>
      <c r="B113" s="296" t="s">
        <v>467</v>
      </c>
      <c r="C113" s="299">
        <v>-2336002</v>
      </c>
      <c r="D113" s="297">
        <v>-2334444</v>
      </c>
      <c r="E113" s="297">
        <v>-1130065</v>
      </c>
      <c r="F113" s="297">
        <v>-368436</v>
      </c>
      <c r="G113" s="297">
        <v>-662765</v>
      </c>
      <c r="H113" s="297">
        <v>0</v>
      </c>
      <c r="I113" s="297">
        <v>-6831712</v>
      </c>
      <c r="J113" s="300">
        <v>14186919</v>
      </c>
      <c r="K113" s="301">
        <v>16824789</v>
      </c>
      <c r="L113" s="301">
        <v>12061676</v>
      </c>
      <c r="M113" s="301">
        <v>11437222</v>
      </c>
      <c r="N113" s="301">
        <v>17862260</v>
      </c>
    </row>
    <row r="114" spans="1:14">
      <c r="A114" s="295">
        <v>32400</v>
      </c>
      <c r="B114" s="296" t="s">
        <v>468</v>
      </c>
      <c r="C114" s="299">
        <v>-8229501</v>
      </c>
      <c r="D114" s="297">
        <v>-8224247</v>
      </c>
      <c r="E114" s="297">
        <v>-4753137</v>
      </c>
      <c r="F114" s="297">
        <v>-2132021</v>
      </c>
      <c r="G114" s="297">
        <v>-1849019</v>
      </c>
      <c r="H114" s="297">
        <v>0</v>
      </c>
      <c r="I114" s="297">
        <v>-25187925</v>
      </c>
      <c r="J114" s="300">
        <v>47845040</v>
      </c>
      <c r="K114" s="301">
        <v>56741191</v>
      </c>
      <c r="L114" s="301">
        <v>40677709</v>
      </c>
      <c r="M114" s="301">
        <v>38571754</v>
      </c>
      <c r="N114" s="301">
        <v>60240037</v>
      </c>
    </row>
    <row r="115" spans="1:14">
      <c r="A115" s="295">
        <v>32405</v>
      </c>
      <c r="B115" s="296" t="s">
        <v>469</v>
      </c>
      <c r="C115" s="299">
        <v>-1964834</v>
      </c>
      <c r="D115" s="297">
        <v>-1963471</v>
      </c>
      <c r="E115" s="297">
        <v>-955184</v>
      </c>
      <c r="F115" s="297">
        <v>-530489</v>
      </c>
      <c r="G115" s="297">
        <v>-627447</v>
      </c>
      <c r="H115" s="297">
        <v>0</v>
      </c>
      <c r="I115" s="297">
        <v>-6041425</v>
      </c>
      <c r="J115" s="300">
        <v>12419461</v>
      </c>
      <c r="K115" s="301">
        <v>14728695</v>
      </c>
      <c r="L115" s="301">
        <v>10558988</v>
      </c>
      <c r="M115" s="301">
        <v>10012331</v>
      </c>
      <c r="N115" s="301">
        <v>15636914</v>
      </c>
    </row>
    <row r="116" spans="1:14">
      <c r="A116" s="295">
        <v>32410</v>
      </c>
      <c r="B116" s="296" t="s">
        <v>470</v>
      </c>
      <c r="C116" s="299">
        <v>-3141871</v>
      </c>
      <c r="D116" s="297">
        <v>-3139658</v>
      </c>
      <c r="E116" s="297">
        <v>-1515402</v>
      </c>
      <c r="F116" s="297">
        <v>-432286</v>
      </c>
      <c r="G116" s="297">
        <v>-626317</v>
      </c>
      <c r="H116" s="297">
        <v>0</v>
      </c>
      <c r="I116" s="297">
        <v>-8855534</v>
      </c>
      <c r="J116" s="300">
        <v>20151018</v>
      </c>
      <c r="K116" s="301">
        <v>23897832</v>
      </c>
      <c r="L116" s="301">
        <v>17132335</v>
      </c>
      <c r="M116" s="301">
        <v>16245364</v>
      </c>
      <c r="N116" s="301">
        <v>25371450</v>
      </c>
    </row>
    <row r="117" spans="1:14">
      <c r="A117" s="295">
        <v>32500</v>
      </c>
      <c r="B117" s="296" t="s">
        <v>471</v>
      </c>
      <c r="C117" s="299">
        <v>-18018165</v>
      </c>
      <c r="D117" s="297">
        <v>-18005237</v>
      </c>
      <c r="E117" s="297">
        <v>-8054096</v>
      </c>
      <c r="F117" s="297">
        <v>-2431493</v>
      </c>
      <c r="G117" s="297">
        <v>-3964482</v>
      </c>
      <c r="H117" s="297">
        <v>0</v>
      </c>
      <c r="I117" s="297">
        <v>-50473473</v>
      </c>
      <c r="J117" s="300">
        <v>117726341</v>
      </c>
      <c r="K117" s="301">
        <v>139615990</v>
      </c>
      <c r="L117" s="301">
        <v>100090579</v>
      </c>
      <c r="M117" s="301">
        <v>94908717</v>
      </c>
      <c r="N117" s="301">
        <v>148225166</v>
      </c>
    </row>
    <row r="118" spans="1:14">
      <c r="A118" s="295">
        <v>32505</v>
      </c>
      <c r="B118" s="296" t="s">
        <v>472</v>
      </c>
      <c r="C118" s="299">
        <v>-2613049</v>
      </c>
      <c r="D118" s="297">
        <v>-2611214</v>
      </c>
      <c r="E118" s="297">
        <v>-1001380</v>
      </c>
      <c r="F118" s="297">
        <v>-831701</v>
      </c>
      <c r="G118" s="297">
        <v>-628883</v>
      </c>
      <c r="H118" s="297">
        <v>0</v>
      </c>
      <c r="I118" s="297">
        <v>-7686227</v>
      </c>
      <c r="J118" s="300">
        <v>16711795</v>
      </c>
      <c r="K118" s="301">
        <v>19819132</v>
      </c>
      <c r="L118" s="301">
        <v>14208318</v>
      </c>
      <c r="M118" s="301">
        <v>13472729</v>
      </c>
      <c r="N118" s="301">
        <v>21041244</v>
      </c>
    </row>
    <row r="119" spans="1:14">
      <c r="A119" s="295">
        <v>32600</v>
      </c>
      <c r="B119" s="296" t="s">
        <v>473</v>
      </c>
      <c r="C119" s="299">
        <v>-65704514</v>
      </c>
      <c r="D119" s="297">
        <v>-65659363</v>
      </c>
      <c r="E119" s="297">
        <v>-31553868</v>
      </c>
      <c r="F119" s="297">
        <v>-12459369</v>
      </c>
      <c r="G119" s="297">
        <v>-18207001</v>
      </c>
      <c r="H119" s="297">
        <v>0</v>
      </c>
      <c r="I119" s="297">
        <v>-193584115</v>
      </c>
      <c r="J119" s="300">
        <v>411166846</v>
      </c>
      <c r="K119" s="301">
        <v>487617861</v>
      </c>
      <c r="L119" s="301">
        <v>349572809</v>
      </c>
      <c r="M119" s="301">
        <v>331474822</v>
      </c>
      <c r="N119" s="301">
        <v>517685964</v>
      </c>
    </row>
    <row r="120" spans="1:14">
      <c r="A120" s="295">
        <v>32605</v>
      </c>
      <c r="B120" s="296" t="s">
        <v>474</v>
      </c>
      <c r="C120" s="299">
        <v>-8780927</v>
      </c>
      <c r="D120" s="297">
        <v>-8774149</v>
      </c>
      <c r="E120" s="297">
        <v>-2739076</v>
      </c>
      <c r="F120" s="297">
        <v>-1018910</v>
      </c>
      <c r="G120" s="297">
        <v>-1673176</v>
      </c>
      <c r="H120" s="297">
        <v>0</v>
      </c>
      <c r="I120" s="297">
        <v>-22986238</v>
      </c>
      <c r="J120" s="300">
        <v>61724074</v>
      </c>
      <c r="K120" s="301">
        <v>73200846</v>
      </c>
      <c r="L120" s="301">
        <v>52477621</v>
      </c>
      <c r="M120" s="301">
        <v>49760764</v>
      </c>
      <c r="N120" s="301">
        <v>77714648</v>
      </c>
    </row>
    <row r="121" spans="1:14">
      <c r="A121" s="295">
        <v>32700</v>
      </c>
      <c r="B121" s="296" t="s">
        <v>475</v>
      </c>
      <c r="C121" s="299">
        <v>-5138491</v>
      </c>
      <c r="D121" s="297">
        <v>-5134231</v>
      </c>
      <c r="E121" s="297">
        <v>-2546945</v>
      </c>
      <c r="F121" s="297">
        <v>-885887</v>
      </c>
      <c r="G121" s="297">
        <v>-1154698</v>
      </c>
      <c r="H121" s="297">
        <v>0</v>
      </c>
      <c r="I121" s="297">
        <v>-14860252</v>
      </c>
      <c r="J121" s="300">
        <v>38801668</v>
      </c>
      <c r="K121" s="301">
        <v>46016323</v>
      </c>
      <c r="L121" s="301">
        <v>32989061</v>
      </c>
      <c r="M121" s="301">
        <v>31281160</v>
      </c>
      <c r="N121" s="301">
        <v>48853839</v>
      </c>
    </row>
    <row r="122" spans="1:14">
      <c r="A122" s="295">
        <v>32800</v>
      </c>
      <c r="B122" s="296" t="s">
        <v>476</v>
      </c>
      <c r="C122" s="299">
        <v>-6351156</v>
      </c>
      <c r="D122" s="297">
        <v>-6345000</v>
      </c>
      <c r="E122" s="297">
        <v>-2368513</v>
      </c>
      <c r="F122" s="297">
        <v>-751777</v>
      </c>
      <c r="G122" s="297">
        <v>-1593145</v>
      </c>
      <c r="H122" s="297">
        <v>0</v>
      </c>
      <c r="I122" s="297">
        <v>-17409591</v>
      </c>
      <c r="J122" s="300">
        <v>56060699</v>
      </c>
      <c r="K122" s="301">
        <v>66484442</v>
      </c>
      <c r="L122" s="301">
        <v>47662637</v>
      </c>
      <c r="M122" s="301">
        <v>45195060</v>
      </c>
      <c r="N122" s="301">
        <v>70584089</v>
      </c>
    </row>
    <row r="123" spans="1:14">
      <c r="A123" s="295">
        <v>32900</v>
      </c>
      <c r="B123" s="296" t="s">
        <v>477</v>
      </c>
      <c r="C123" s="299">
        <v>-23500176</v>
      </c>
      <c r="D123" s="297">
        <v>-23483319</v>
      </c>
      <c r="E123" s="297">
        <v>-12646482</v>
      </c>
      <c r="F123" s="297">
        <v>-5615980</v>
      </c>
      <c r="G123" s="297">
        <v>-5399187</v>
      </c>
      <c r="H123" s="297">
        <v>0</v>
      </c>
      <c r="I123" s="297">
        <v>-70645144</v>
      </c>
      <c r="J123" s="300">
        <v>153508108</v>
      </c>
      <c r="K123" s="301">
        <v>182050902</v>
      </c>
      <c r="L123" s="301">
        <v>130512129</v>
      </c>
      <c r="M123" s="301">
        <v>123755291</v>
      </c>
      <c r="N123" s="301">
        <v>193276752</v>
      </c>
    </row>
    <row r="124" spans="1:14">
      <c r="A124" s="295">
        <v>32901</v>
      </c>
      <c r="B124" s="296" t="s">
        <v>478</v>
      </c>
      <c r="C124" s="299">
        <v>-1025533</v>
      </c>
      <c r="D124" s="297">
        <v>-1025139</v>
      </c>
      <c r="E124" s="297">
        <v>-433823</v>
      </c>
      <c r="F124" s="297">
        <v>-285058</v>
      </c>
      <c r="G124" s="297">
        <v>-93895</v>
      </c>
      <c r="H124" s="297">
        <v>0</v>
      </c>
      <c r="I124" s="297">
        <v>-2863448</v>
      </c>
      <c r="J124" s="300">
        <v>3581548</v>
      </c>
      <c r="K124" s="301">
        <v>4247489</v>
      </c>
      <c r="L124" s="301">
        <v>3045021</v>
      </c>
      <c r="M124" s="301">
        <v>2887375</v>
      </c>
      <c r="N124" s="301">
        <v>4509403</v>
      </c>
    </row>
    <row r="125" spans="1:14">
      <c r="A125" s="295">
        <v>32904</v>
      </c>
      <c r="B125" s="296" t="s">
        <v>830</v>
      </c>
      <c r="C125" s="299">
        <v>78219</v>
      </c>
      <c r="D125" s="297">
        <v>78301</v>
      </c>
      <c r="E125" s="297">
        <v>139419</v>
      </c>
      <c r="F125" s="297">
        <v>167186</v>
      </c>
      <c r="G125" s="297">
        <v>159428</v>
      </c>
      <c r="H125" s="297">
        <v>0</v>
      </c>
      <c r="I125" s="297">
        <v>622553</v>
      </c>
      <c r="J125" s="300">
        <v>745918</v>
      </c>
      <c r="K125" s="301">
        <v>884612</v>
      </c>
      <c r="L125" s="301">
        <v>634177</v>
      </c>
      <c r="M125" s="301">
        <v>601345</v>
      </c>
      <c r="N125" s="301">
        <v>939160</v>
      </c>
    </row>
    <row r="126" spans="1:14">
      <c r="A126" s="295">
        <v>32905</v>
      </c>
      <c r="B126" s="296" t="s">
        <v>479</v>
      </c>
      <c r="C126" s="299">
        <v>-3504956</v>
      </c>
      <c r="D126" s="297">
        <v>-3502694</v>
      </c>
      <c r="E126" s="297">
        <v>-1527656</v>
      </c>
      <c r="F126" s="297">
        <v>-856072</v>
      </c>
      <c r="G126" s="297">
        <v>-659051</v>
      </c>
      <c r="H126" s="297">
        <v>0</v>
      </c>
      <c r="I126" s="297">
        <v>-10050429</v>
      </c>
      <c r="J126" s="300">
        <v>20598667</v>
      </c>
      <c r="K126" s="301">
        <v>24428715</v>
      </c>
      <c r="L126" s="301">
        <v>17512924</v>
      </c>
      <c r="M126" s="301">
        <v>16606250</v>
      </c>
      <c r="N126" s="301">
        <v>25935069</v>
      </c>
    </row>
    <row r="127" spans="1:14">
      <c r="A127" s="295">
        <v>32910</v>
      </c>
      <c r="B127" s="296" t="s">
        <v>480</v>
      </c>
      <c r="C127" s="299">
        <v>-4211640</v>
      </c>
      <c r="D127" s="297">
        <v>-4208565</v>
      </c>
      <c r="E127" s="297">
        <v>-2313928</v>
      </c>
      <c r="F127" s="297">
        <v>-992862</v>
      </c>
      <c r="G127" s="297">
        <v>-1448475</v>
      </c>
      <c r="H127" s="297">
        <v>0</v>
      </c>
      <c r="I127" s="297">
        <v>-13175470</v>
      </c>
      <c r="J127" s="300">
        <v>27995904</v>
      </c>
      <c r="K127" s="301">
        <v>33201371</v>
      </c>
      <c r="L127" s="301">
        <v>23802033</v>
      </c>
      <c r="M127" s="301">
        <v>22569761</v>
      </c>
      <c r="N127" s="301">
        <v>35248676</v>
      </c>
    </row>
    <row r="128" spans="1:14">
      <c r="A128" s="295">
        <v>32920</v>
      </c>
      <c r="B128" s="296" t="s">
        <v>481</v>
      </c>
      <c r="C128" s="299">
        <v>-3218316</v>
      </c>
      <c r="D128" s="297">
        <v>-3215516</v>
      </c>
      <c r="E128" s="297">
        <v>-1583874</v>
      </c>
      <c r="F128" s="297">
        <v>-661555</v>
      </c>
      <c r="G128" s="297">
        <v>-746466</v>
      </c>
      <c r="H128" s="297">
        <v>0</v>
      </c>
      <c r="I128" s="297">
        <v>-9425727</v>
      </c>
      <c r="J128" s="300">
        <v>25500282</v>
      </c>
      <c r="K128" s="301">
        <v>30241721</v>
      </c>
      <c r="L128" s="301">
        <v>21680263</v>
      </c>
      <c r="M128" s="301">
        <v>20557838</v>
      </c>
      <c r="N128" s="301">
        <v>32106524</v>
      </c>
    </row>
    <row r="129" spans="1:14">
      <c r="A129" s="295">
        <v>33000</v>
      </c>
      <c r="B129" s="296" t="s">
        <v>482</v>
      </c>
      <c r="C129" s="299">
        <v>-9163908</v>
      </c>
      <c r="D129" s="297">
        <v>-9157451</v>
      </c>
      <c r="E129" s="297">
        <v>-4596769</v>
      </c>
      <c r="F129" s="297">
        <v>-2029627</v>
      </c>
      <c r="G129" s="297">
        <v>-2254264</v>
      </c>
      <c r="H129" s="297">
        <v>0</v>
      </c>
      <c r="I129" s="297">
        <v>-27202019</v>
      </c>
      <c r="J129" s="300">
        <v>58801835</v>
      </c>
      <c r="K129" s="301">
        <v>69735255</v>
      </c>
      <c r="L129" s="301">
        <v>49993142</v>
      </c>
      <c r="M129" s="301">
        <v>47404911</v>
      </c>
      <c r="N129" s="301">
        <v>74035358</v>
      </c>
    </row>
    <row r="130" spans="1:14">
      <c r="A130" s="295">
        <v>33001</v>
      </c>
      <c r="B130" s="296" t="s">
        <v>483</v>
      </c>
      <c r="C130" s="299">
        <v>-276637</v>
      </c>
      <c r="D130" s="297">
        <v>-276500</v>
      </c>
      <c r="E130" s="297">
        <v>-217344</v>
      </c>
      <c r="F130" s="297">
        <v>-137299</v>
      </c>
      <c r="G130" s="297">
        <v>-72469</v>
      </c>
      <c r="H130" s="297">
        <v>0</v>
      </c>
      <c r="I130" s="297">
        <v>-980249</v>
      </c>
      <c r="J130" s="300">
        <v>1248388</v>
      </c>
      <c r="K130" s="301">
        <v>1480509</v>
      </c>
      <c r="L130" s="301">
        <v>1061376</v>
      </c>
      <c r="M130" s="301">
        <v>1006427</v>
      </c>
      <c r="N130" s="301">
        <v>1571802</v>
      </c>
    </row>
    <row r="131" spans="1:14">
      <c r="A131" s="295">
        <v>33027</v>
      </c>
      <c r="B131" s="296" t="s">
        <v>484</v>
      </c>
      <c r="C131" s="299">
        <v>-665918</v>
      </c>
      <c r="D131" s="297">
        <v>-664970</v>
      </c>
      <c r="E131" s="297">
        <v>-202899</v>
      </c>
      <c r="F131" s="297">
        <v>36444</v>
      </c>
      <c r="G131" s="297">
        <v>-191380</v>
      </c>
      <c r="H131" s="297">
        <v>0</v>
      </c>
      <c r="I131" s="297">
        <v>-1688723</v>
      </c>
      <c r="J131" s="300">
        <v>8632056</v>
      </c>
      <c r="K131" s="301">
        <v>10237072</v>
      </c>
      <c r="L131" s="301">
        <v>7338948</v>
      </c>
      <c r="M131" s="301">
        <v>6958998</v>
      </c>
      <c r="N131" s="301">
        <v>10868323</v>
      </c>
    </row>
    <row r="132" spans="1:14">
      <c r="A132" s="295">
        <v>33100</v>
      </c>
      <c r="B132" s="296" t="s">
        <v>485</v>
      </c>
      <c r="C132" s="299">
        <v>-13570205</v>
      </c>
      <c r="D132" s="297">
        <v>-13561507</v>
      </c>
      <c r="E132" s="297">
        <v>-7411098</v>
      </c>
      <c r="F132" s="297">
        <v>-3194906</v>
      </c>
      <c r="G132" s="297">
        <v>-3044600</v>
      </c>
      <c r="H132" s="297">
        <v>0</v>
      </c>
      <c r="I132" s="297">
        <v>-40782316</v>
      </c>
      <c r="J132" s="300">
        <v>79211574</v>
      </c>
      <c r="K132" s="301">
        <v>93939915</v>
      </c>
      <c r="L132" s="301">
        <v>67345441</v>
      </c>
      <c r="M132" s="301">
        <v>63858851</v>
      </c>
      <c r="N132" s="301">
        <v>99732555</v>
      </c>
    </row>
    <row r="133" spans="1:14">
      <c r="A133" s="295">
        <v>33105</v>
      </c>
      <c r="B133" s="296" t="s">
        <v>486</v>
      </c>
      <c r="C133" s="299">
        <v>-1509809</v>
      </c>
      <c r="D133" s="297">
        <v>-1508834</v>
      </c>
      <c r="E133" s="297">
        <v>-683915</v>
      </c>
      <c r="F133" s="297">
        <v>-345566</v>
      </c>
      <c r="G133" s="297">
        <v>-269942</v>
      </c>
      <c r="H133" s="297">
        <v>0</v>
      </c>
      <c r="I133" s="297">
        <v>-4318066</v>
      </c>
      <c r="J133" s="300">
        <v>8879119</v>
      </c>
      <c r="K133" s="301">
        <v>10530073</v>
      </c>
      <c r="L133" s="301">
        <v>7549000</v>
      </c>
      <c r="M133" s="301">
        <v>7158175</v>
      </c>
      <c r="N133" s="301">
        <v>11179392</v>
      </c>
    </row>
    <row r="134" spans="1:14">
      <c r="A134" s="295">
        <v>33200</v>
      </c>
      <c r="B134" s="296" t="s">
        <v>487</v>
      </c>
      <c r="C134" s="299">
        <v>-54547382</v>
      </c>
      <c r="D134" s="297">
        <v>-54504350</v>
      </c>
      <c r="E134" s="297">
        <v>-25161629</v>
      </c>
      <c r="F134" s="297">
        <v>-5507726</v>
      </c>
      <c r="G134" s="297">
        <v>-10407049</v>
      </c>
      <c r="H134" s="297">
        <v>0</v>
      </c>
      <c r="I134" s="297">
        <v>-150128136</v>
      </c>
      <c r="J134" s="300">
        <v>391869944</v>
      </c>
      <c r="K134" s="301">
        <v>464732957</v>
      </c>
      <c r="L134" s="301">
        <v>333166642</v>
      </c>
      <c r="M134" s="301">
        <v>315918030</v>
      </c>
      <c r="N134" s="301">
        <v>493389902</v>
      </c>
    </row>
    <row r="135" spans="1:14">
      <c r="A135" s="295">
        <v>33202</v>
      </c>
      <c r="B135" s="296" t="s">
        <v>488</v>
      </c>
      <c r="C135" s="299">
        <v>-377704</v>
      </c>
      <c r="D135" s="297">
        <v>-376905</v>
      </c>
      <c r="E135" s="297">
        <v>-106519</v>
      </c>
      <c r="F135" s="297">
        <v>1108</v>
      </c>
      <c r="G135" s="297">
        <v>-31653</v>
      </c>
      <c r="H135" s="297">
        <v>0</v>
      </c>
      <c r="I135" s="297">
        <v>-891673</v>
      </c>
      <c r="J135" s="300">
        <v>7271978</v>
      </c>
      <c r="K135" s="301">
        <v>8624106</v>
      </c>
      <c r="L135" s="301">
        <v>6182614</v>
      </c>
      <c r="M135" s="301">
        <v>5862529</v>
      </c>
      <c r="N135" s="301">
        <v>9155897</v>
      </c>
    </row>
    <row r="136" spans="1:14">
      <c r="A136" s="295">
        <v>33203</v>
      </c>
      <c r="B136" s="296" t="s">
        <v>489</v>
      </c>
      <c r="C136" s="299">
        <v>-392221</v>
      </c>
      <c r="D136" s="297">
        <v>-391795</v>
      </c>
      <c r="E136" s="297">
        <v>-124185</v>
      </c>
      <c r="F136" s="297">
        <v>88856</v>
      </c>
      <c r="G136" s="297">
        <v>40460</v>
      </c>
      <c r="H136" s="297">
        <v>0</v>
      </c>
      <c r="I136" s="297">
        <v>-778885</v>
      </c>
      <c r="J136" s="300">
        <v>3877082</v>
      </c>
      <c r="K136" s="301">
        <v>4597974</v>
      </c>
      <c r="L136" s="301">
        <v>3296284</v>
      </c>
      <c r="M136" s="301">
        <v>3125629</v>
      </c>
      <c r="N136" s="301">
        <v>4881500</v>
      </c>
    </row>
    <row r="137" spans="1:14">
      <c r="A137" s="295">
        <v>33204</v>
      </c>
      <c r="B137" s="296" t="s">
        <v>490</v>
      </c>
      <c r="C137" s="299">
        <v>-1682823</v>
      </c>
      <c r="D137" s="297">
        <v>-1681609</v>
      </c>
      <c r="E137" s="297">
        <v>-1021862</v>
      </c>
      <c r="F137" s="297">
        <v>-172744</v>
      </c>
      <c r="G137" s="297">
        <v>-375489</v>
      </c>
      <c r="H137" s="297">
        <v>0</v>
      </c>
      <c r="I137" s="297">
        <v>-4934527</v>
      </c>
      <c r="J137" s="300">
        <v>11054315</v>
      </c>
      <c r="K137" s="301">
        <v>13109718</v>
      </c>
      <c r="L137" s="301">
        <v>9398345</v>
      </c>
      <c r="M137" s="301">
        <v>8911777</v>
      </c>
      <c r="N137" s="301">
        <v>13918106</v>
      </c>
    </row>
    <row r="138" spans="1:14">
      <c r="A138" s="295">
        <v>33205</v>
      </c>
      <c r="B138" s="296" t="s">
        <v>491</v>
      </c>
      <c r="C138" s="299">
        <v>-4757286</v>
      </c>
      <c r="D138" s="297">
        <v>-4754307</v>
      </c>
      <c r="E138" s="297">
        <v>-2256814</v>
      </c>
      <c r="F138" s="297">
        <v>-1329836</v>
      </c>
      <c r="G138" s="297">
        <v>-1229073</v>
      </c>
      <c r="H138" s="297">
        <v>0</v>
      </c>
      <c r="I138" s="297">
        <v>-14327316</v>
      </c>
      <c r="J138" s="300">
        <v>27126553</v>
      </c>
      <c r="K138" s="301">
        <v>32170375</v>
      </c>
      <c r="L138" s="301">
        <v>23062913</v>
      </c>
      <c r="M138" s="301">
        <v>21868906</v>
      </c>
      <c r="N138" s="301">
        <v>34154105</v>
      </c>
    </row>
    <row r="139" spans="1:14">
      <c r="A139" s="295">
        <v>33206</v>
      </c>
      <c r="B139" s="296" t="s">
        <v>492</v>
      </c>
      <c r="C139" s="299">
        <v>-325637</v>
      </c>
      <c r="D139" s="297">
        <v>-325328</v>
      </c>
      <c r="E139" s="297">
        <v>-163243</v>
      </c>
      <c r="F139" s="297">
        <v>-108223</v>
      </c>
      <c r="G139" s="297">
        <v>-90256</v>
      </c>
      <c r="H139" s="297">
        <v>0</v>
      </c>
      <c r="I139" s="297">
        <v>-1012687</v>
      </c>
      <c r="J139" s="300">
        <v>2810040</v>
      </c>
      <c r="K139" s="301">
        <v>3332530</v>
      </c>
      <c r="L139" s="301">
        <v>2389088</v>
      </c>
      <c r="M139" s="301">
        <v>2265401</v>
      </c>
      <c r="N139" s="301">
        <v>3538025</v>
      </c>
    </row>
    <row r="140" spans="1:14">
      <c r="A140" s="295">
        <v>33207</v>
      </c>
      <c r="B140" s="296" t="s">
        <v>493</v>
      </c>
      <c r="C140" s="299">
        <v>-24857</v>
      </c>
      <c r="D140" s="297">
        <v>-23540</v>
      </c>
      <c r="E140" s="297">
        <v>236267</v>
      </c>
      <c r="F140" s="297">
        <v>484310</v>
      </c>
      <c r="G140" s="297">
        <v>51100</v>
      </c>
      <c r="H140" s="297">
        <v>0</v>
      </c>
      <c r="I140" s="297">
        <v>723280</v>
      </c>
      <c r="J140" s="300">
        <v>11992401</v>
      </c>
      <c r="K140" s="301">
        <v>14222228</v>
      </c>
      <c r="L140" s="301">
        <v>10195903</v>
      </c>
      <c r="M140" s="301">
        <v>9668043</v>
      </c>
      <c r="N140" s="301">
        <v>15099217</v>
      </c>
    </row>
    <row r="141" spans="1:14">
      <c r="A141" s="295">
        <v>33208</v>
      </c>
      <c r="B141" s="296" t="s">
        <v>494</v>
      </c>
      <c r="C141" s="299">
        <v>-223659</v>
      </c>
      <c r="D141" s="297">
        <v>-223659</v>
      </c>
      <c r="E141" s="297">
        <v>-201200</v>
      </c>
      <c r="F141" s="297">
        <v>0</v>
      </c>
      <c r="G141" s="297">
        <v>0</v>
      </c>
      <c r="H141" s="297">
        <v>0</v>
      </c>
      <c r="I141" s="297">
        <v>-648518</v>
      </c>
      <c r="J141" s="300">
        <v>0</v>
      </c>
      <c r="K141" s="301">
        <v>0</v>
      </c>
      <c r="L141" s="301">
        <v>0</v>
      </c>
      <c r="M141" s="301">
        <v>0</v>
      </c>
      <c r="N141" s="301">
        <v>0</v>
      </c>
    </row>
    <row r="142" spans="1:14">
      <c r="A142" s="295">
        <v>33209</v>
      </c>
      <c r="B142" s="296" t="s">
        <v>495</v>
      </c>
      <c r="C142" s="299">
        <v>-179825</v>
      </c>
      <c r="D142" s="297">
        <v>-179514</v>
      </c>
      <c r="E142" s="297">
        <v>13522</v>
      </c>
      <c r="F142" s="297">
        <v>30388</v>
      </c>
      <c r="G142" s="297">
        <v>-137741</v>
      </c>
      <c r="H142" s="297">
        <v>0</v>
      </c>
      <c r="I142" s="297">
        <v>-453170</v>
      </c>
      <c r="J142" s="300">
        <v>2832073</v>
      </c>
      <c r="K142" s="301">
        <v>3358660</v>
      </c>
      <c r="L142" s="301">
        <v>2407820</v>
      </c>
      <c r="M142" s="301">
        <v>2283163</v>
      </c>
      <c r="N142" s="301">
        <v>3565765</v>
      </c>
    </row>
    <row r="143" spans="1:14">
      <c r="A143" s="295">
        <v>33300</v>
      </c>
      <c r="B143" s="296" t="s">
        <v>496</v>
      </c>
      <c r="C143" s="299">
        <v>-7895330</v>
      </c>
      <c r="D143" s="297">
        <v>-7889233</v>
      </c>
      <c r="E143" s="297">
        <v>-3799500</v>
      </c>
      <c r="F143" s="297">
        <v>-1508934</v>
      </c>
      <c r="G143" s="297">
        <v>-1774067</v>
      </c>
      <c r="H143" s="297">
        <v>0</v>
      </c>
      <c r="I143" s="297">
        <v>-22867064</v>
      </c>
      <c r="J143" s="300">
        <v>55519021</v>
      </c>
      <c r="K143" s="301">
        <v>65842046</v>
      </c>
      <c r="L143" s="301">
        <v>47202104</v>
      </c>
      <c r="M143" s="301">
        <v>44758369</v>
      </c>
      <c r="N143" s="301">
        <v>69902080</v>
      </c>
    </row>
    <row r="144" spans="1:14">
      <c r="A144" s="295">
        <v>33305</v>
      </c>
      <c r="B144" s="296" t="s">
        <v>497</v>
      </c>
      <c r="C144" s="299">
        <v>-2247546</v>
      </c>
      <c r="D144" s="297">
        <v>-2246293</v>
      </c>
      <c r="E144" s="297">
        <v>-1206123</v>
      </c>
      <c r="F144" s="297">
        <v>-706624</v>
      </c>
      <c r="G144" s="297">
        <v>-640048</v>
      </c>
      <c r="H144" s="297">
        <v>0</v>
      </c>
      <c r="I144" s="297">
        <v>-7046634</v>
      </c>
      <c r="J144" s="300">
        <v>11412071</v>
      </c>
      <c r="K144" s="301">
        <v>13533994</v>
      </c>
      <c r="L144" s="301">
        <v>9702508</v>
      </c>
      <c r="M144" s="301">
        <v>9200193</v>
      </c>
      <c r="N144" s="301">
        <v>14368544</v>
      </c>
    </row>
    <row r="145" spans="1:14">
      <c r="A145" s="295">
        <v>33400</v>
      </c>
      <c r="B145" s="296" t="s">
        <v>498</v>
      </c>
      <c r="C145" s="299">
        <v>-70362607</v>
      </c>
      <c r="D145" s="297">
        <v>-70308606</v>
      </c>
      <c r="E145" s="297">
        <v>-36176622</v>
      </c>
      <c r="F145" s="297">
        <v>-15207665</v>
      </c>
      <c r="G145" s="297">
        <v>-18078157</v>
      </c>
      <c r="H145" s="297">
        <v>0</v>
      </c>
      <c r="I145" s="297">
        <v>-210133657</v>
      </c>
      <c r="J145" s="300">
        <v>491772118</v>
      </c>
      <c r="K145" s="301">
        <v>583210613</v>
      </c>
      <c r="L145" s="301">
        <v>418103168</v>
      </c>
      <c r="M145" s="301">
        <v>396457246</v>
      </c>
      <c r="N145" s="301">
        <v>619173276</v>
      </c>
    </row>
    <row r="146" spans="1:14">
      <c r="A146" s="295">
        <v>33402</v>
      </c>
      <c r="B146" s="296" t="s">
        <v>499</v>
      </c>
      <c r="C146" s="299">
        <v>-489938</v>
      </c>
      <c r="D146" s="297">
        <v>-489433</v>
      </c>
      <c r="E146" s="297">
        <v>-186308</v>
      </c>
      <c r="F146" s="297">
        <v>-54904</v>
      </c>
      <c r="G146" s="297">
        <v>-39353</v>
      </c>
      <c r="H146" s="297">
        <v>0</v>
      </c>
      <c r="I146" s="297">
        <v>-1259936</v>
      </c>
      <c r="J146" s="300">
        <v>4602494</v>
      </c>
      <c r="K146" s="301">
        <v>5458267</v>
      </c>
      <c r="L146" s="301">
        <v>3913027</v>
      </c>
      <c r="M146" s="301">
        <v>3710443</v>
      </c>
      <c r="N146" s="301">
        <v>5794842</v>
      </c>
    </row>
    <row r="147" spans="1:14">
      <c r="A147" s="295">
        <v>33405</v>
      </c>
      <c r="B147" s="296" t="s">
        <v>500</v>
      </c>
      <c r="C147" s="299">
        <v>-7784638</v>
      </c>
      <c r="D147" s="297">
        <v>-7780013</v>
      </c>
      <c r="E147" s="297">
        <v>-3469330</v>
      </c>
      <c r="F147" s="297">
        <v>-1428421</v>
      </c>
      <c r="G147" s="297">
        <v>-1529766</v>
      </c>
      <c r="H147" s="297">
        <v>0</v>
      </c>
      <c r="I147" s="297">
        <v>-21992168</v>
      </c>
      <c r="J147" s="300">
        <v>42115049</v>
      </c>
      <c r="K147" s="301">
        <v>49945783</v>
      </c>
      <c r="L147" s="301">
        <v>35806087</v>
      </c>
      <c r="M147" s="301">
        <v>33952344</v>
      </c>
      <c r="N147" s="301">
        <v>53025602</v>
      </c>
    </row>
    <row r="148" spans="1:14">
      <c r="A148" s="295">
        <v>33500</v>
      </c>
      <c r="B148" s="296" t="s">
        <v>501</v>
      </c>
      <c r="C148" s="299">
        <v>-12611678</v>
      </c>
      <c r="D148" s="297">
        <v>-12603293</v>
      </c>
      <c r="E148" s="297">
        <v>-6321657</v>
      </c>
      <c r="F148" s="297">
        <v>-2203971</v>
      </c>
      <c r="G148" s="297">
        <v>-2392656</v>
      </c>
      <c r="H148" s="297">
        <v>0</v>
      </c>
      <c r="I148" s="297">
        <v>-36133255</v>
      </c>
      <c r="J148" s="300">
        <v>76356212</v>
      </c>
      <c r="K148" s="301">
        <v>90553635</v>
      </c>
      <c r="L148" s="301">
        <v>64917820</v>
      </c>
      <c r="M148" s="301">
        <v>61556913</v>
      </c>
      <c r="N148" s="301">
        <v>96137467</v>
      </c>
    </row>
    <row r="149" spans="1:14">
      <c r="A149" s="295">
        <v>33501</v>
      </c>
      <c r="B149" s="296" t="s">
        <v>502</v>
      </c>
      <c r="C149" s="299">
        <v>-182719</v>
      </c>
      <c r="D149" s="297">
        <v>-182469</v>
      </c>
      <c r="E149" s="297">
        <v>-69527</v>
      </c>
      <c r="F149" s="297">
        <v>53532</v>
      </c>
      <c r="G149" s="297">
        <v>16153</v>
      </c>
      <c r="H149" s="297">
        <v>0</v>
      </c>
      <c r="I149" s="297">
        <v>-365030</v>
      </c>
      <c r="J149" s="300">
        <v>2274634</v>
      </c>
      <c r="K149" s="301">
        <v>2697572</v>
      </c>
      <c r="L149" s="301">
        <v>1933887</v>
      </c>
      <c r="M149" s="301">
        <v>1833766</v>
      </c>
      <c r="N149" s="301">
        <v>2863913</v>
      </c>
    </row>
    <row r="150" spans="1:14">
      <c r="A150" s="295">
        <v>33600</v>
      </c>
      <c r="B150" s="296" t="s">
        <v>503</v>
      </c>
      <c r="C150" s="299">
        <v>-36863291</v>
      </c>
      <c r="D150" s="297">
        <v>-36834178</v>
      </c>
      <c r="E150" s="297">
        <v>-19014662</v>
      </c>
      <c r="F150" s="297">
        <v>-8711519</v>
      </c>
      <c r="G150" s="297">
        <v>-10070027</v>
      </c>
      <c r="H150" s="297">
        <v>0</v>
      </c>
      <c r="I150" s="297">
        <v>-111493677</v>
      </c>
      <c r="J150" s="300">
        <v>265123187</v>
      </c>
      <c r="K150" s="301">
        <v>314419324</v>
      </c>
      <c r="L150" s="301">
        <v>225406932</v>
      </c>
      <c r="M150" s="301">
        <v>213737227</v>
      </c>
      <c r="N150" s="301">
        <v>333807441</v>
      </c>
    </row>
    <row r="151" spans="1:14">
      <c r="A151" s="295">
        <v>33605</v>
      </c>
      <c r="B151" s="296" t="s">
        <v>504</v>
      </c>
      <c r="C151" s="299">
        <v>-5501180</v>
      </c>
      <c r="D151" s="297">
        <v>-5498048</v>
      </c>
      <c r="E151" s="297">
        <v>-2913904</v>
      </c>
      <c r="F151" s="297">
        <v>-1653216</v>
      </c>
      <c r="G151" s="297">
        <v>-1511835</v>
      </c>
      <c r="H151" s="297">
        <v>0</v>
      </c>
      <c r="I151" s="297">
        <v>-17078183</v>
      </c>
      <c r="J151" s="300">
        <v>28523572</v>
      </c>
      <c r="K151" s="301">
        <v>33827151</v>
      </c>
      <c r="L151" s="301">
        <v>24250655</v>
      </c>
      <c r="M151" s="301">
        <v>22995156</v>
      </c>
      <c r="N151" s="301">
        <v>35913043</v>
      </c>
    </row>
    <row r="152" spans="1:14">
      <c r="A152" s="295">
        <v>33700</v>
      </c>
      <c r="B152" s="296" t="s">
        <v>505</v>
      </c>
      <c r="C152" s="299">
        <v>-2698543</v>
      </c>
      <c r="D152" s="297">
        <v>-2696573</v>
      </c>
      <c r="E152" s="297">
        <v>-1257526</v>
      </c>
      <c r="F152" s="297">
        <v>-442561</v>
      </c>
      <c r="G152" s="297">
        <v>-511530</v>
      </c>
      <c r="H152" s="297">
        <v>0</v>
      </c>
      <c r="I152" s="297">
        <v>-7606733</v>
      </c>
      <c r="J152" s="300">
        <v>17935332</v>
      </c>
      <c r="K152" s="301">
        <v>21270169</v>
      </c>
      <c r="L152" s="301">
        <v>15248565</v>
      </c>
      <c r="M152" s="301">
        <v>14459120</v>
      </c>
      <c r="N152" s="301">
        <v>22581756</v>
      </c>
    </row>
    <row r="153" spans="1:14">
      <c r="A153" s="295">
        <v>33800</v>
      </c>
      <c r="B153" s="296" t="s">
        <v>506</v>
      </c>
      <c r="C153" s="299">
        <v>-2072794</v>
      </c>
      <c r="D153" s="297">
        <v>-2071329</v>
      </c>
      <c r="E153" s="297">
        <v>-1129265</v>
      </c>
      <c r="F153" s="297">
        <v>-411089</v>
      </c>
      <c r="G153" s="297">
        <v>-404050</v>
      </c>
      <c r="H153" s="297">
        <v>0</v>
      </c>
      <c r="I153" s="297">
        <v>-6088527</v>
      </c>
      <c r="J153" s="300">
        <v>13335386</v>
      </c>
      <c r="K153" s="301">
        <v>15814924</v>
      </c>
      <c r="L153" s="301">
        <v>11337705</v>
      </c>
      <c r="M153" s="301">
        <v>10750733</v>
      </c>
      <c r="N153" s="301">
        <v>16790124</v>
      </c>
    </row>
    <row r="154" spans="1:14">
      <c r="A154" s="295">
        <v>33900</v>
      </c>
      <c r="B154" s="296" t="s">
        <v>507</v>
      </c>
      <c r="C154" s="299">
        <v>-11350999</v>
      </c>
      <c r="D154" s="297">
        <v>-11343903</v>
      </c>
      <c r="E154" s="297">
        <v>-6108748</v>
      </c>
      <c r="F154" s="297">
        <v>-2795460</v>
      </c>
      <c r="G154" s="297">
        <v>-2384849</v>
      </c>
      <c r="H154" s="297">
        <v>0</v>
      </c>
      <c r="I154" s="297">
        <v>-33983959</v>
      </c>
      <c r="J154" s="300">
        <v>64624784</v>
      </c>
      <c r="K154" s="301">
        <v>76640904</v>
      </c>
      <c r="L154" s="301">
        <v>54943796</v>
      </c>
      <c r="M154" s="301">
        <v>52099261</v>
      </c>
      <c r="N154" s="301">
        <v>81366832</v>
      </c>
    </row>
    <row r="155" spans="1:14">
      <c r="A155" s="295">
        <v>34000</v>
      </c>
      <c r="B155" s="296" t="s">
        <v>508</v>
      </c>
      <c r="C155" s="299">
        <v>-4717038</v>
      </c>
      <c r="D155" s="297">
        <v>-4713666</v>
      </c>
      <c r="E155" s="297">
        <v>-2528730</v>
      </c>
      <c r="F155" s="297">
        <v>-1064853</v>
      </c>
      <c r="G155" s="297">
        <v>-890789</v>
      </c>
      <c r="H155" s="297">
        <v>0</v>
      </c>
      <c r="I155" s="297">
        <v>-13915076</v>
      </c>
      <c r="J155" s="300">
        <v>30708768</v>
      </c>
      <c r="K155" s="301">
        <v>36418655</v>
      </c>
      <c r="L155" s="301">
        <v>26108501</v>
      </c>
      <c r="M155" s="301">
        <v>24756819</v>
      </c>
      <c r="N155" s="301">
        <v>38664348</v>
      </c>
    </row>
    <row r="156" spans="1:14">
      <c r="A156" s="295">
        <v>34100</v>
      </c>
      <c r="B156" s="296" t="s">
        <v>509</v>
      </c>
      <c r="C156" s="299">
        <v>-107345094</v>
      </c>
      <c r="D156" s="297">
        <v>-107269149</v>
      </c>
      <c r="E156" s="297">
        <v>-54875355</v>
      </c>
      <c r="F156" s="297">
        <v>-21693655</v>
      </c>
      <c r="G156" s="297">
        <v>-26251324</v>
      </c>
      <c r="H156" s="297">
        <v>0</v>
      </c>
      <c r="I156" s="297">
        <v>-317434577</v>
      </c>
      <c r="J156" s="300">
        <v>691599797</v>
      </c>
      <c r="K156" s="301">
        <v>820193596</v>
      </c>
      <c r="L156" s="301">
        <v>587996056</v>
      </c>
      <c r="M156" s="301">
        <v>557554487</v>
      </c>
      <c r="N156" s="301">
        <v>870769400</v>
      </c>
    </row>
    <row r="157" spans="1:14">
      <c r="A157" s="295">
        <v>34105</v>
      </c>
      <c r="B157" s="296" t="s">
        <v>510</v>
      </c>
      <c r="C157" s="299">
        <v>-9569341</v>
      </c>
      <c r="D157" s="297">
        <v>-9563763</v>
      </c>
      <c r="E157" s="297">
        <v>-4918351</v>
      </c>
      <c r="F157" s="297">
        <v>-2564524</v>
      </c>
      <c r="G157" s="297">
        <v>-2227327</v>
      </c>
      <c r="H157" s="297">
        <v>0</v>
      </c>
      <c r="I157" s="297">
        <v>-28843306</v>
      </c>
      <c r="J157" s="300">
        <v>50798082</v>
      </c>
      <c r="K157" s="301">
        <v>60243311</v>
      </c>
      <c r="L157" s="301">
        <v>43188376</v>
      </c>
      <c r="M157" s="301">
        <v>40952439</v>
      </c>
      <c r="N157" s="301">
        <v>63958110</v>
      </c>
    </row>
    <row r="158" spans="1:14">
      <c r="A158" s="295">
        <v>34200</v>
      </c>
      <c r="B158" s="296" t="s">
        <v>511</v>
      </c>
      <c r="C158" s="299">
        <v>-4516413</v>
      </c>
      <c r="D158" s="297">
        <v>-4513946</v>
      </c>
      <c r="E158" s="297">
        <v>-1763281</v>
      </c>
      <c r="F158" s="297">
        <v>-619916</v>
      </c>
      <c r="G158" s="297">
        <v>-1145060</v>
      </c>
      <c r="H158" s="297">
        <v>0</v>
      </c>
      <c r="I158" s="297">
        <v>-12558616</v>
      </c>
      <c r="J158" s="300">
        <v>22471422</v>
      </c>
      <c r="K158" s="301">
        <v>26649684</v>
      </c>
      <c r="L158" s="301">
        <v>19105135</v>
      </c>
      <c r="M158" s="301">
        <v>18116029</v>
      </c>
      <c r="N158" s="301">
        <v>28292990</v>
      </c>
    </row>
    <row r="159" spans="1:14">
      <c r="A159" s="295">
        <v>34205</v>
      </c>
      <c r="B159" s="296" t="s">
        <v>512</v>
      </c>
      <c r="C159" s="299">
        <v>-1860063</v>
      </c>
      <c r="D159" s="297">
        <v>-1859094</v>
      </c>
      <c r="E159" s="297">
        <v>-933607</v>
      </c>
      <c r="F159" s="297">
        <v>-572964</v>
      </c>
      <c r="G159" s="297">
        <v>-516088</v>
      </c>
      <c r="H159" s="297">
        <v>0</v>
      </c>
      <c r="I159" s="297">
        <v>-5741816</v>
      </c>
      <c r="J159" s="300">
        <v>8827965</v>
      </c>
      <c r="K159" s="301">
        <v>10469408</v>
      </c>
      <c r="L159" s="301">
        <v>7505509</v>
      </c>
      <c r="M159" s="301">
        <v>7116936</v>
      </c>
      <c r="N159" s="301">
        <v>11114985</v>
      </c>
    </row>
    <row r="160" spans="1:14">
      <c r="A160" s="295">
        <v>34220</v>
      </c>
      <c r="B160" s="296" t="s">
        <v>513</v>
      </c>
      <c r="C160" s="299">
        <v>-3465492</v>
      </c>
      <c r="D160" s="297">
        <v>-3462624</v>
      </c>
      <c r="E160" s="297">
        <v>-1871008</v>
      </c>
      <c r="F160" s="297">
        <v>-1047701</v>
      </c>
      <c r="G160" s="297">
        <v>-976049</v>
      </c>
      <c r="H160" s="297">
        <v>0</v>
      </c>
      <c r="I160" s="297">
        <v>-10822874</v>
      </c>
      <c r="J160" s="300">
        <v>26109965</v>
      </c>
      <c r="K160" s="301">
        <v>30964767</v>
      </c>
      <c r="L160" s="301">
        <v>22198614</v>
      </c>
      <c r="M160" s="301">
        <v>21049353</v>
      </c>
      <c r="N160" s="301">
        <v>32874155</v>
      </c>
    </row>
    <row r="161" spans="1:14">
      <c r="A161" s="295">
        <v>34230</v>
      </c>
      <c r="B161" s="296" t="s">
        <v>514</v>
      </c>
      <c r="C161" s="299">
        <v>-2079324</v>
      </c>
      <c r="D161" s="297">
        <v>-2078390</v>
      </c>
      <c r="E161" s="297">
        <v>-1264746</v>
      </c>
      <c r="F161" s="297">
        <v>-611122</v>
      </c>
      <c r="G161" s="297">
        <v>-332998</v>
      </c>
      <c r="H161" s="297">
        <v>0</v>
      </c>
      <c r="I161" s="297">
        <v>-6366580</v>
      </c>
      <c r="J161" s="300">
        <v>8500043</v>
      </c>
      <c r="K161" s="301">
        <v>10080513</v>
      </c>
      <c r="L161" s="301">
        <v>7226710</v>
      </c>
      <c r="M161" s="301">
        <v>6852571</v>
      </c>
      <c r="N161" s="301">
        <v>10702110</v>
      </c>
    </row>
    <row r="162" spans="1:14">
      <c r="A162" s="295">
        <v>34300</v>
      </c>
      <c r="B162" s="296" t="s">
        <v>515</v>
      </c>
      <c r="C162" s="299">
        <v>-24509142</v>
      </c>
      <c r="D162" s="297">
        <v>-24490365</v>
      </c>
      <c r="E162" s="297">
        <v>-12807703</v>
      </c>
      <c r="F162" s="297">
        <v>-5261293</v>
      </c>
      <c r="G162" s="297">
        <v>-6025213</v>
      </c>
      <c r="H162" s="297">
        <v>0</v>
      </c>
      <c r="I162" s="297">
        <v>-73093716</v>
      </c>
      <c r="J162" s="300">
        <v>170991432</v>
      </c>
      <c r="K162" s="301">
        <v>202785018</v>
      </c>
      <c r="L162" s="301">
        <v>145376398</v>
      </c>
      <c r="M162" s="301">
        <v>137850012</v>
      </c>
      <c r="N162" s="301">
        <v>215289402</v>
      </c>
    </row>
    <row r="163" spans="1:14">
      <c r="A163" s="295">
        <v>34400</v>
      </c>
      <c r="B163" s="296" t="s">
        <v>516</v>
      </c>
      <c r="C163" s="299">
        <v>-10716884</v>
      </c>
      <c r="D163" s="297">
        <v>-10709209</v>
      </c>
      <c r="E163" s="297">
        <v>-4829213</v>
      </c>
      <c r="F163" s="297">
        <v>-1344631</v>
      </c>
      <c r="G163" s="297">
        <v>-1950940</v>
      </c>
      <c r="H163" s="297">
        <v>0</v>
      </c>
      <c r="I163" s="297">
        <v>-29550877</v>
      </c>
      <c r="J163" s="300">
        <v>69893015</v>
      </c>
      <c r="K163" s="301">
        <v>82888693</v>
      </c>
      <c r="L163" s="301">
        <v>59422830</v>
      </c>
      <c r="M163" s="301">
        <v>56346408</v>
      </c>
      <c r="N163" s="301">
        <v>87999879</v>
      </c>
    </row>
    <row r="164" spans="1:14">
      <c r="A164" s="295">
        <v>34405</v>
      </c>
      <c r="B164" s="296" t="s">
        <v>517</v>
      </c>
      <c r="C164" s="299">
        <v>-2486278</v>
      </c>
      <c r="D164" s="297">
        <v>-2484931</v>
      </c>
      <c r="E164" s="297">
        <v>-1083316</v>
      </c>
      <c r="F164" s="297">
        <v>-617601</v>
      </c>
      <c r="G164" s="297">
        <v>-727572</v>
      </c>
      <c r="H164" s="297">
        <v>0</v>
      </c>
      <c r="I164" s="297">
        <v>-7399698</v>
      </c>
      <c r="J164" s="300">
        <v>12264942</v>
      </c>
      <c r="K164" s="301">
        <v>14545445</v>
      </c>
      <c r="L164" s="301">
        <v>10427617</v>
      </c>
      <c r="M164" s="301">
        <v>9887761</v>
      </c>
      <c r="N164" s="301">
        <v>15442365</v>
      </c>
    </row>
    <row r="165" spans="1:14">
      <c r="A165" s="295">
        <v>34500</v>
      </c>
      <c r="B165" s="296" t="s">
        <v>518</v>
      </c>
      <c r="C165" s="299">
        <v>-17808210</v>
      </c>
      <c r="D165" s="297">
        <v>-17794505</v>
      </c>
      <c r="E165" s="297">
        <v>-8201991</v>
      </c>
      <c r="F165" s="297">
        <v>-3232975</v>
      </c>
      <c r="G165" s="297">
        <v>-4314402</v>
      </c>
      <c r="H165" s="297">
        <v>0</v>
      </c>
      <c r="I165" s="297">
        <v>-51352083</v>
      </c>
      <c r="J165" s="300">
        <v>124806027</v>
      </c>
      <c r="K165" s="301">
        <v>148012051</v>
      </c>
      <c r="L165" s="301">
        <v>106109707</v>
      </c>
      <c r="M165" s="301">
        <v>100616225</v>
      </c>
      <c r="N165" s="301">
        <v>157138955</v>
      </c>
    </row>
    <row r="166" spans="1:14">
      <c r="A166" s="295">
        <v>34501</v>
      </c>
      <c r="B166" s="296" t="s">
        <v>519</v>
      </c>
      <c r="C166" s="299">
        <v>-174866</v>
      </c>
      <c r="D166" s="297">
        <v>-174679</v>
      </c>
      <c r="E166" s="297">
        <v>-68754</v>
      </c>
      <c r="F166" s="297">
        <v>-47031</v>
      </c>
      <c r="G166" s="297">
        <v>-52511</v>
      </c>
      <c r="H166" s="297">
        <v>0</v>
      </c>
      <c r="I166" s="297">
        <v>-517841</v>
      </c>
      <c r="J166" s="300">
        <v>1708602</v>
      </c>
      <c r="K166" s="301">
        <v>2026293</v>
      </c>
      <c r="L166" s="301">
        <v>1452648</v>
      </c>
      <c r="M166" s="301">
        <v>1377442</v>
      </c>
      <c r="N166" s="301">
        <v>2151241</v>
      </c>
    </row>
    <row r="167" spans="1:14">
      <c r="A167" s="295">
        <v>34505</v>
      </c>
      <c r="B167" s="296" t="s">
        <v>520</v>
      </c>
      <c r="C167" s="299">
        <v>-2117809</v>
      </c>
      <c r="D167" s="297">
        <v>-2116096</v>
      </c>
      <c r="E167" s="297">
        <v>-639542</v>
      </c>
      <c r="F167" s="297">
        <v>-396052</v>
      </c>
      <c r="G167" s="297">
        <v>-410256</v>
      </c>
      <c r="H167" s="297">
        <v>0</v>
      </c>
      <c r="I167" s="297">
        <v>-5679755</v>
      </c>
      <c r="J167" s="300">
        <v>15596746</v>
      </c>
      <c r="K167" s="301">
        <v>18496754</v>
      </c>
      <c r="L167" s="301">
        <v>13260307</v>
      </c>
      <c r="M167" s="301">
        <v>12573798</v>
      </c>
      <c r="N167" s="301">
        <v>19637324</v>
      </c>
    </row>
    <row r="168" spans="1:14">
      <c r="A168" s="295">
        <v>34600</v>
      </c>
      <c r="B168" s="296" t="s">
        <v>521</v>
      </c>
      <c r="C168" s="299">
        <v>-4435023</v>
      </c>
      <c r="D168" s="297">
        <v>-4432088</v>
      </c>
      <c r="E168" s="297">
        <v>-2289421</v>
      </c>
      <c r="F168" s="297">
        <v>-1079424</v>
      </c>
      <c r="G168" s="297">
        <v>-979241</v>
      </c>
      <c r="H168" s="297">
        <v>0</v>
      </c>
      <c r="I168" s="297">
        <v>-13215197</v>
      </c>
      <c r="J168" s="300">
        <v>26734393</v>
      </c>
      <c r="K168" s="301">
        <v>31705298</v>
      </c>
      <c r="L168" s="301">
        <v>22729500</v>
      </c>
      <c r="M168" s="301">
        <v>21552754</v>
      </c>
      <c r="N168" s="301">
        <v>33660350</v>
      </c>
    </row>
    <row r="169" spans="1:14">
      <c r="A169" s="295">
        <v>34605</v>
      </c>
      <c r="B169" s="296" t="s">
        <v>522</v>
      </c>
      <c r="C169" s="299">
        <v>-1255171</v>
      </c>
      <c r="D169" s="297">
        <v>-1254700</v>
      </c>
      <c r="E169" s="297">
        <v>-756806</v>
      </c>
      <c r="F169" s="297">
        <v>-480436</v>
      </c>
      <c r="G169" s="297">
        <v>-357457</v>
      </c>
      <c r="H169" s="297">
        <v>0</v>
      </c>
      <c r="I169" s="297">
        <v>-4104570</v>
      </c>
      <c r="J169" s="300">
        <v>4292915</v>
      </c>
      <c r="K169" s="301">
        <v>5091126</v>
      </c>
      <c r="L169" s="301">
        <v>3649824</v>
      </c>
      <c r="M169" s="301">
        <v>3460866</v>
      </c>
      <c r="N169" s="301">
        <v>5405061</v>
      </c>
    </row>
    <row r="170" spans="1:14">
      <c r="A170" s="295">
        <v>34700</v>
      </c>
      <c r="B170" s="296" t="s">
        <v>523</v>
      </c>
      <c r="C170" s="299">
        <v>-11609163</v>
      </c>
      <c r="D170" s="297">
        <v>-11599932</v>
      </c>
      <c r="E170" s="297">
        <v>-4987570</v>
      </c>
      <c r="F170" s="297">
        <v>-1713106</v>
      </c>
      <c r="G170" s="297">
        <v>-2366976</v>
      </c>
      <c r="H170" s="297">
        <v>0</v>
      </c>
      <c r="I170" s="297">
        <v>-32276747</v>
      </c>
      <c r="J170" s="300">
        <v>84064881</v>
      </c>
      <c r="K170" s="301">
        <v>99695630</v>
      </c>
      <c r="L170" s="301">
        <v>71471708</v>
      </c>
      <c r="M170" s="301">
        <v>67771494</v>
      </c>
      <c r="N170" s="301">
        <v>105843186</v>
      </c>
    </row>
    <row r="171" spans="1:14">
      <c r="A171" s="295">
        <v>34800</v>
      </c>
      <c r="B171" s="296" t="s">
        <v>524</v>
      </c>
      <c r="C171" s="299">
        <v>-1176706</v>
      </c>
      <c r="D171" s="297">
        <v>-1175793</v>
      </c>
      <c r="E171" s="297">
        <v>-720680</v>
      </c>
      <c r="F171" s="297">
        <v>-425877</v>
      </c>
      <c r="G171" s="297">
        <v>-372156</v>
      </c>
      <c r="H171" s="297">
        <v>0</v>
      </c>
      <c r="I171" s="297">
        <v>-3871212</v>
      </c>
      <c r="J171" s="300">
        <v>8310658</v>
      </c>
      <c r="K171" s="301">
        <v>9855915</v>
      </c>
      <c r="L171" s="301">
        <v>7065697</v>
      </c>
      <c r="M171" s="301">
        <v>6699893</v>
      </c>
      <c r="N171" s="301">
        <v>10463663</v>
      </c>
    </row>
    <row r="172" spans="1:14">
      <c r="A172" s="295">
        <v>34900</v>
      </c>
      <c r="B172" s="296" t="s">
        <v>525</v>
      </c>
      <c r="C172" s="299">
        <v>-26162952</v>
      </c>
      <c r="D172" s="297">
        <v>-26144112</v>
      </c>
      <c r="E172" s="297">
        <v>-13509587</v>
      </c>
      <c r="F172" s="297">
        <v>-5641137</v>
      </c>
      <c r="G172" s="297">
        <v>-6257669</v>
      </c>
      <c r="H172" s="297">
        <v>0</v>
      </c>
      <c r="I172" s="297">
        <v>-77715457</v>
      </c>
      <c r="J172" s="300">
        <v>171568850</v>
      </c>
      <c r="K172" s="301">
        <v>203469800</v>
      </c>
      <c r="L172" s="301">
        <v>145867318</v>
      </c>
      <c r="M172" s="301">
        <v>138315515</v>
      </c>
      <c r="N172" s="301">
        <v>216016410</v>
      </c>
    </row>
    <row r="173" spans="1:14">
      <c r="A173" s="295">
        <v>34901</v>
      </c>
      <c r="B173" s="296" t="s">
        <v>526</v>
      </c>
      <c r="C173" s="299">
        <v>-645200</v>
      </c>
      <c r="D173" s="297">
        <v>-644684</v>
      </c>
      <c r="E173" s="297">
        <v>-324464</v>
      </c>
      <c r="F173" s="297">
        <v>-95887</v>
      </c>
      <c r="G173" s="297">
        <v>-141270</v>
      </c>
      <c r="H173" s="297">
        <v>0</v>
      </c>
      <c r="I173" s="297">
        <v>-1851505</v>
      </c>
      <c r="J173" s="300">
        <v>4696722</v>
      </c>
      <c r="K173" s="301">
        <v>5570015</v>
      </c>
      <c r="L173" s="301">
        <v>3993139</v>
      </c>
      <c r="M173" s="301">
        <v>3786407</v>
      </c>
      <c r="N173" s="301">
        <v>5913480</v>
      </c>
    </row>
    <row r="174" spans="1:14">
      <c r="A174" s="295">
        <v>34903</v>
      </c>
      <c r="B174" s="296" t="s">
        <v>527</v>
      </c>
      <c r="C174" s="299">
        <v>-42882</v>
      </c>
      <c r="D174" s="297">
        <v>-42856</v>
      </c>
      <c r="E174" s="297">
        <v>-26245</v>
      </c>
      <c r="F174" s="297">
        <v>-5183</v>
      </c>
      <c r="G174" s="297">
        <v>8693</v>
      </c>
      <c r="H174" s="297">
        <v>0</v>
      </c>
      <c r="I174" s="297">
        <v>-108473</v>
      </c>
      <c r="J174" s="300">
        <v>231875</v>
      </c>
      <c r="K174" s="301">
        <v>274989</v>
      </c>
      <c r="L174" s="301">
        <v>197140</v>
      </c>
      <c r="M174" s="301">
        <v>186933</v>
      </c>
      <c r="N174" s="301">
        <v>291946</v>
      </c>
    </row>
    <row r="175" spans="1:14">
      <c r="A175" s="295">
        <v>34905</v>
      </c>
      <c r="B175" s="296" t="s">
        <v>528</v>
      </c>
      <c r="C175" s="299">
        <v>-2697502</v>
      </c>
      <c r="D175" s="297">
        <v>-2695692</v>
      </c>
      <c r="E175" s="297">
        <v>-963820</v>
      </c>
      <c r="F175" s="297">
        <v>-381948</v>
      </c>
      <c r="G175" s="297">
        <v>-506014</v>
      </c>
      <c r="H175" s="297">
        <v>0</v>
      </c>
      <c r="I175" s="297">
        <v>-7244976</v>
      </c>
      <c r="J175" s="300">
        <v>16474638</v>
      </c>
      <c r="K175" s="301">
        <v>19537879</v>
      </c>
      <c r="L175" s="301">
        <v>14006688</v>
      </c>
      <c r="M175" s="301">
        <v>13281537</v>
      </c>
      <c r="N175" s="301">
        <v>20742648</v>
      </c>
    </row>
    <row r="176" spans="1:14">
      <c r="A176" s="295">
        <v>34910</v>
      </c>
      <c r="B176" s="296" t="s">
        <v>529</v>
      </c>
      <c r="C176" s="299">
        <v>-8149451</v>
      </c>
      <c r="D176" s="297">
        <v>-8143367</v>
      </c>
      <c r="E176" s="297">
        <v>-3899203</v>
      </c>
      <c r="F176" s="297">
        <v>-1591158</v>
      </c>
      <c r="G176" s="297">
        <v>-1730032</v>
      </c>
      <c r="H176" s="297">
        <v>0</v>
      </c>
      <c r="I176" s="297">
        <v>-23513211</v>
      </c>
      <c r="J176" s="300">
        <v>55401806</v>
      </c>
      <c r="K176" s="301">
        <v>65703036</v>
      </c>
      <c r="L176" s="301">
        <v>47102448</v>
      </c>
      <c r="M176" s="301">
        <v>44663873</v>
      </c>
      <c r="N176" s="301">
        <v>69754499</v>
      </c>
    </row>
    <row r="177" spans="1:14">
      <c r="A177" s="295">
        <v>35000</v>
      </c>
      <c r="B177" s="296" t="s">
        <v>530</v>
      </c>
      <c r="C177" s="299">
        <v>-5074582</v>
      </c>
      <c r="D177" s="297">
        <v>-5070525</v>
      </c>
      <c r="E177" s="297">
        <v>-2462460</v>
      </c>
      <c r="F177" s="297">
        <v>-892793</v>
      </c>
      <c r="G177" s="297">
        <v>-1297212</v>
      </c>
      <c r="H177" s="297">
        <v>0</v>
      </c>
      <c r="I177" s="297">
        <v>-14797572</v>
      </c>
      <c r="J177" s="300">
        <v>36939788</v>
      </c>
      <c r="K177" s="301">
        <v>43808251</v>
      </c>
      <c r="L177" s="301">
        <v>31406096</v>
      </c>
      <c r="M177" s="301">
        <v>29780148</v>
      </c>
      <c r="N177" s="301">
        <v>46509610</v>
      </c>
    </row>
    <row r="178" spans="1:14">
      <c r="A178" s="295">
        <v>35005</v>
      </c>
      <c r="B178" s="296" t="s">
        <v>531</v>
      </c>
      <c r="C178" s="299">
        <v>-2638105</v>
      </c>
      <c r="D178" s="297">
        <v>-2636485</v>
      </c>
      <c r="E178" s="297">
        <v>-1230142</v>
      </c>
      <c r="F178" s="297">
        <v>-795796</v>
      </c>
      <c r="G178" s="297">
        <v>-834143</v>
      </c>
      <c r="H178" s="297">
        <v>0</v>
      </c>
      <c r="I178" s="297">
        <v>-8134671</v>
      </c>
      <c r="J178" s="300">
        <v>14747461</v>
      </c>
      <c r="K178" s="301">
        <v>17489556</v>
      </c>
      <c r="L178" s="301">
        <v>12538247</v>
      </c>
      <c r="M178" s="301">
        <v>11889120</v>
      </c>
      <c r="N178" s="301">
        <v>18568018</v>
      </c>
    </row>
    <row r="179" spans="1:14">
      <c r="A179" s="295">
        <v>35100</v>
      </c>
      <c r="B179" s="296" t="s">
        <v>532</v>
      </c>
      <c r="C179" s="299">
        <v>-43402599</v>
      </c>
      <c r="D179" s="297">
        <v>-43365739</v>
      </c>
      <c r="E179" s="297">
        <v>-20516572</v>
      </c>
      <c r="F179" s="297">
        <v>-7669068</v>
      </c>
      <c r="G179" s="297">
        <v>-10721251</v>
      </c>
      <c r="H179" s="297">
        <v>0</v>
      </c>
      <c r="I179" s="297">
        <v>-125675229</v>
      </c>
      <c r="J179" s="300">
        <v>335667880</v>
      </c>
      <c r="K179" s="301">
        <v>398080866</v>
      </c>
      <c r="L179" s="301">
        <v>285383817</v>
      </c>
      <c r="M179" s="301">
        <v>270609005</v>
      </c>
      <c r="N179" s="301">
        <v>422627826</v>
      </c>
    </row>
    <row r="180" spans="1:14">
      <c r="A180" s="295">
        <v>35105</v>
      </c>
      <c r="B180" s="296" t="s">
        <v>533</v>
      </c>
      <c r="C180" s="299">
        <v>-4345322</v>
      </c>
      <c r="D180" s="297">
        <v>-4342236</v>
      </c>
      <c r="E180" s="297">
        <v>-1498508</v>
      </c>
      <c r="F180" s="297">
        <v>-616520</v>
      </c>
      <c r="G180" s="297">
        <v>-903389</v>
      </c>
      <c r="H180" s="297">
        <v>0</v>
      </c>
      <c r="I180" s="297">
        <v>-11705975</v>
      </c>
      <c r="J180" s="300">
        <v>28097157</v>
      </c>
      <c r="K180" s="301">
        <v>33321450</v>
      </c>
      <c r="L180" s="301">
        <v>23888118</v>
      </c>
      <c r="M180" s="301">
        <v>22651389</v>
      </c>
      <c r="N180" s="301">
        <v>35376159</v>
      </c>
    </row>
    <row r="181" spans="1:14">
      <c r="A181" s="295">
        <v>35106</v>
      </c>
      <c r="B181" s="296" t="s">
        <v>534</v>
      </c>
      <c r="C181" s="299">
        <v>-1108561</v>
      </c>
      <c r="D181" s="297">
        <v>-1107777</v>
      </c>
      <c r="E181" s="297">
        <v>-544413</v>
      </c>
      <c r="F181" s="297">
        <v>-220685</v>
      </c>
      <c r="G181" s="297">
        <v>-198961</v>
      </c>
      <c r="H181" s="297">
        <v>0</v>
      </c>
      <c r="I181" s="297">
        <v>-3180397</v>
      </c>
      <c r="J181" s="300">
        <v>7138477</v>
      </c>
      <c r="K181" s="301">
        <v>8465782</v>
      </c>
      <c r="L181" s="301">
        <v>6069111</v>
      </c>
      <c r="M181" s="301">
        <v>5754903</v>
      </c>
      <c r="N181" s="301">
        <v>8987809</v>
      </c>
    </row>
    <row r="182" spans="1:14">
      <c r="A182" s="295">
        <v>35200</v>
      </c>
      <c r="B182" s="296" t="s">
        <v>535</v>
      </c>
      <c r="C182" s="299">
        <v>-2064827</v>
      </c>
      <c r="D182" s="297">
        <v>-2063488</v>
      </c>
      <c r="E182" s="297">
        <v>-1166236</v>
      </c>
      <c r="F182" s="297">
        <v>-639264</v>
      </c>
      <c r="G182" s="297">
        <v>-611980</v>
      </c>
      <c r="H182" s="297">
        <v>0</v>
      </c>
      <c r="I182" s="297">
        <v>-6545795</v>
      </c>
      <c r="J182" s="300">
        <v>12190502</v>
      </c>
      <c r="K182" s="301">
        <v>14457164</v>
      </c>
      <c r="L182" s="301">
        <v>10364328</v>
      </c>
      <c r="M182" s="301">
        <v>9827749</v>
      </c>
      <c r="N182" s="301">
        <v>15348640</v>
      </c>
    </row>
    <row r="183" spans="1:14">
      <c r="A183" s="295">
        <v>35300</v>
      </c>
      <c r="B183" s="296" t="s">
        <v>536</v>
      </c>
      <c r="C183" s="299">
        <v>-12999520</v>
      </c>
      <c r="D183" s="297">
        <v>-12989013</v>
      </c>
      <c r="E183" s="297">
        <v>-7323302</v>
      </c>
      <c r="F183" s="297">
        <v>-4140109</v>
      </c>
      <c r="G183" s="297">
        <v>-3857559</v>
      </c>
      <c r="H183" s="297">
        <v>0</v>
      </c>
      <c r="I183" s="297">
        <v>-41309503</v>
      </c>
      <c r="J183" s="300">
        <v>95684983</v>
      </c>
      <c r="K183" s="301">
        <v>113476335</v>
      </c>
      <c r="L183" s="301">
        <v>81351084</v>
      </c>
      <c r="M183" s="301">
        <v>77139398</v>
      </c>
      <c r="N183" s="301">
        <v>120473655</v>
      </c>
    </row>
    <row r="184" spans="1:14">
      <c r="A184" s="295">
        <v>35305</v>
      </c>
      <c r="B184" s="296" t="s">
        <v>537</v>
      </c>
      <c r="C184" s="299">
        <v>-5033854</v>
      </c>
      <c r="D184" s="297">
        <v>-5030132</v>
      </c>
      <c r="E184" s="297">
        <v>-1972438</v>
      </c>
      <c r="F184" s="297">
        <v>-989094</v>
      </c>
      <c r="G184" s="297">
        <v>-1271408</v>
      </c>
      <c r="H184" s="297">
        <v>0</v>
      </c>
      <c r="I184" s="297">
        <v>-14296926</v>
      </c>
      <c r="J184" s="300">
        <v>33893439</v>
      </c>
      <c r="K184" s="301">
        <v>40195474</v>
      </c>
      <c r="L184" s="301">
        <v>28816100</v>
      </c>
      <c r="M184" s="301">
        <v>27324240</v>
      </c>
      <c r="N184" s="301">
        <v>42674058</v>
      </c>
    </row>
    <row r="185" spans="1:14">
      <c r="A185" s="295">
        <v>35400</v>
      </c>
      <c r="B185" s="296" t="s">
        <v>538</v>
      </c>
      <c r="C185" s="299">
        <v>-10770999</v>
      </c>
      <c r="D185" s="297">
        <v>-10763025</v>
      </c>
      <c r="E185" s="297">
        <v>-4978084</v>
      </c>
      <c r="F185" s="297">
        <v>-1804698</v>
      </c>
      <c r="G185" s="297">
        <v>-2159598</v>
      </c>
      <c r="H185" s="297">
        <v>0</v>
      </c>
      <c r="I185" s="297">
        <v>-30476404</v>
      </c>
      <c r="J185" s="300">
        <v>72620305</v>
      </c>
      <c r="K185" s="301">
        <v>86123086</v>
      </c>
      <c r="L185" s="301">
        <v>61741564</v>
      </c>
      <c r="M185" s="301">
        <v>58545096</v>
      </c>
      <c r="N185" s="301">
        <v>91433716</v>
      </c>
    </row>
    <row r="186" spans="1:14">
      <c r="A186" s="295">
        <v>35401</v>
      </c>
      <c r="B186" s="296" t="s">
        <v>539</v>
      </c>
      <c r="C186" s="299">
        <v>-95558</v>
      </c>
      <c r="D186" s="297">
        <v>-95481</v>
      </c>
      <c r="E186" s="297">
        <v>-99237</v>
      </c>
      <c r="F186" s="297">
        <v>-34920</v>
      </c>
      <c r="G186" s="297">
        <v>-37432</v>
      </c>
      <c r="H186" s="297">
        <v>0</v>
      </c>
      <c r="I186" s="297">
        <v>-362628</v>
      </c>
      <c r="J186" s="300">
        <v>700992</v>
      </c>
      <c r="K186" s="301">
        <v>831332</v>
      </c>
      <c r="L186" s="301">
        <v>595981</v>
      </c>
      <c r="M186" s="301">
        <v>565126</v>
      </c>
      <c r="N186" s="301">
        <v>882594</v>
      </c>
    </row>
    <row r="187" spans="1:14">
      <c r="A187" s="295">
        <v>35405</v>
      </c>
      <c r="B187" s="296" t="s">
        <v>540</v>
      </c>
      <c r="C187" s="299">
        <v>-4056042</v>
      </c>
      <c r="D187" s="297">
        <v>-4053604</v>
      </c>
      <c r="E187" s="297">
        <v>-1864151</v>
      </c>
      <c r="F187" s="297">
        <v>-995127</v>
      </c>
      <c r="G187" s="297">
        <v>-949655</v>
      </c>
      <c r="H187" s="297">
        <v>0</v>
      </c>
      <c r="I187" s="297">
        <v>-11918579</v>
      </c>
      <c r="J187" s="300">
        <v>22203792</v>
      </c>
      <c r="K187" s="301">
        <v>26332293</v>
      </c>
      <c r="L187" s="301">
        <v>18877597</v>
      </c>
      <c r="M187" s="301">
        <v>17900271</v>
      </c>
      <c r="N187" s="301">
        <v>27956028</v>
      </c>
    </row>
    <row r="188" spans="1:14">
      <c r="A188" s="295">
        <v>35500</v>
      </c>
      <c r="B188" s="296" t="s">
        <v>541</v>
      </c>
      <c r="C188" s="299">
        <v>-16142278</v>
      </c>
      <c r="D188" s="297">
        <v>-16131566</v>
      </c>
      <c r="E188" s="297">
        <v>-7768745</v>
      </c>
      <c r="F188" s="297">
        <v>-3309622</v>
      </c>
      <c r="G188" s="297">
        <v>-3464810</v>
      </c>
      <c r="H188" s="297">
        <v>0</v>
      </c>
      <c r="I188" s="297">
        <v>-46817021</v>
      </c>
      <c r="J188" s="300">
        <v>97542223</v>
      </c>
      <c r="K188" s="301">
        <v>115678904</v>
      </c>
      <c r="L188" s="301">
        <v>82930103</v>
      </c>
      <c r="M188" s="301">
        <v>78636669</v>
      </c>
      <c r="N188" s="301">
        <v>122812042</v>
      </c>
    </row>
    <row r="189" spans="1:14">
      <c r="A189" s="295">
        <v>35600</v>
      </c>
      <c r="B189" s="296" t="s">
        <v>542</v>
      </c>
      <c r="C189" s="299">
        <v>-5698502</v>
      </c>
      <c r="D189" s="297">
        <v>-5693985</v>
      </c>
      <c r="E189" s="297">
        <v>-3000571</v>
      </c>
      <c r="F189" s="297">
        <v>-1370832</v>
      </c>
      <c r="G189" s="297">
        <v>-1482668</v>
      </c>
      <c r="H189" s="297">
        <v>0</v>
      </c>
      <c r="I189" s="297">
        <v>-17246558</v>
      </c>
      <c r="J189" s="300">
        <v>41136340</v>
      </c>
      <c r="K189" s="301">
        <v>48785097</v>
      </c>
      <c r="L189" s="301">
        <v>34973992</v>
      </c>
      <c r="M189" s="301">
        <v>33163328</v>
      </c>
      <c r="N189" s="301">
        <v>51793344</v>
      </c>
    </row>
    <row r="190" spans="1:14">
      <c r="A190" s="295">
        <v>35700</v>
      </c>
      <c r="B190" s="296" t="s">
        <v>543</v>
      </c>
      <c r="C190" s="299">
        <v>-3315824</v>
      </c>
      <c r="D190" s="297">
        <v>-3313381</v>
      </c>
      <c r="E190" s="297">
        <v>-1823812</v>
      </c>
      <c r="F190" s="297">
        <v>-659382</v>
      </c>
      <c r="G190" s="297">
        <v>-771882</v>
      </c>
      <c r="H190" s="297">
        <v>0</v>
      </c>
      <c r="I190" s="297">
        <v>-9884281</v>
      </c>
      <c r="J190" s="300">
        <v>22249976</v>
      </c>
      <c r="K190" s="301">
        <v>26387064</v>
      </c>
      <c r="L190" s="301">
        <v>18916862</v>
      </c>
      <c r="M190" s="301">
        <v>17937504</v>
      </c>
      <c r="N190" s="301">
        <v>28014176</v>
      </c>
    </row>
    <row r="191" spans="1:14">
      <c r="A191" s="295">
        <v>35800</v>
      </c>
      <c r="B191" s="296" t="s">
        <v>544</v>
      </c>
      <c r="C191" s="299">
        <v>-4963924</v>
      </c>
      <c r="D191" s="297">
        <v>-4960632</v>
      </c>
      <c r="E191" s="297">
        <v>-2621940</v>
      </c>
      <c r="F191" s="297">
        <v>-885518</v>
      </c>
      <c r="G191" s="297">
        <v>-924046</v>
      </c>
      <c r="H191" s="297">
        <v>0</v>
      </c>
      <c r="I191" s="297">
        <v>-14356060</v>
      </c>
      <c r="J191" s="300">
        <v>29975128</v>
      </c>
      <c r="K191" s="301">
        <v>35548605</v>
      </c>
      <c r="L191" s="301">
        <v>25484763</v>
      </c>
      <c r="M191" s="301">
        <v>24165373</v>
      </c>
      <c r="N191" s="301">
        <v>37740648</v>
      </c>
    </row>
    <row r="192" spans="1:14">
      <c r="A192" s="295">
        <v>35805</v>
      </c>
      <c r="B192" s="296" t="s">
        <v>545</v>
      </c>
      <c r="C192" s="299">
        <v>-589186</v>
      </c>
      <c r="D192" s="297">
        <v>-588517</v>
      </c>
      <c r="E192" s="297">
        <v>-138148</v>
      </c>
      <c r="F192" s="297">
        <v>-70363</v>
      </c>
      <c r="G192" s="297">
        <v>-220367</v>
      </c>
      <c r="H192" s="297">
        <v>0</v>
      </c>
      <c r="I192" s="297">
        <v>-1606581</v>
      </c>
      <c r="J192" s="300">
        <v>6086002</v>
      </c>
      <c r="K192" s="301">
        <v>7217614</v>
      </c>
      <c r="L192" s="301">
        <v>5174301</v>
      </c>
      <c r="M192" s="301">
        <v>4906418</v>
      </c>
      <c r="N192" s="301">
        <v>7662675</v>
      </c>
    </row>
    <row r="193" spans="1:14">
      <c r="A193" s="295">
        <v>35900</v>
      </c>
      <c r="B193" s="296" t="s">
        <v>546</v>
      </c>
      <c r="C193" s="299">
        <v>-9322018</v>
      </c>
      <c r="D193" s="297">
        <v>-9315746</v>
      </c>
      <c r="E193" s="297">
        <v>-4722724</v>
      </c>
      <c r="F193" s="297">
        <v>-2217190</v>
      </c>
      <c r="G193" s="297">
        <v>-2160511</v>
      </c>
      <c r="H193" s="297">
        <v>0</v>
      </c>
      <c r="I193" s="297">
        <v>-27738189</v>
      </c>
      <c r="J193" s="300">
        <v>57116035</v>
      </c>
      <c r="K193" s="301">
        <v>67736003</v>
      </c>
      <c r="L193" s="301">
        <v>48559880</v>
      </c>
      <c r="M193" s="301">
        <v>46045851</v>
      </c>
      <c r="N193" s="301">
        <v>71912825</v>
      </c>
    </row>
    <row r="194" spans="1:14">
      <c r="A194" s="295">
        <v>35905</v>
      </c>
      <c r="B194" s="296" t="s">
        <v>547</v>
      </c>
      <c r="C194" s="299">
        <v>-1337049</v>
      </c>
      <c r="D194" s="297">
        <v>-1336383</v>
      </c>
      <c r="E194" s="297">
        <v>-836546</v>
      </c>
      <c r="F194" s="297">
        <v>-458584</v>
      </c>
      <c r="G194" s="297">
        <v>-365216</v>
      </c>
      <c r="H194" s="297">
        <v>0</v>
      </c>
      <c r="I194" s="297">
        <v>-4333778</v>
      </c>
      <c r="J194" s="300">
        <v>6067803</v>
      </c>
      <c r="K194" s="301">
        <v>7196030</v>
      </c>
      <c r="L194" s="301">
        <v>5158827</v>
      </c>
      <c r="M194" s="301">
        <v>4891746</v>
      </c>
      <c r="N194" s="301">
        <v>7639760</v>
      </c>
    </row>
    <row r="195" spans="1:14">
      <c r="A195" s="295">
        <v>36000</v>
      </c>
      <c r="B195" s="296" t="s">
        <v>548</v>
      </c>
      <c r="C195" s="299">
        <v>-203564709</v>
      </c>
      <c r="D195" s="297">
        <v>-203400211</v>
      </c>
      <c r="E195" s="297">
        <v>-97923149</v>
      </c>
      <c r="F195" s="297">
        <v>-38219334</v>
      </c>
      <c r="G195" s="297">
        <v>-45694662</v>
      </c>
      <c r="H195" s="297">
        <v>0</v>
      </c>
      <c r="I195" s="297">
        <v>-588802065</v>
      </c>
      <c r="J195" s="300">
        <v>1498018880</v>
      </c>
      <c r="K195" s="301">
        <v>1776555601</v>
      </c>
      <c r="L195" s="301">
        <v>1273611123</v>
      </c>
      <c r="M195" s="301">
        <v>1207674080</v>
      </c>
      <c r="N195" s="301">
        <v>1886103795</v>
      </c>
    </row>
    <row r="196" spans="1:14">
      <c r="A196" s="295">
        <v>36001</v>
      </c>
      <c r="B196" s="296" t="s">
        <v>549</v>
      </c>
      <c r="C196" s="299">
        <v>-197118</v>
      </c>
      <c r="D196" s="297">
        <v>-197118</v>
      </c>
      <c r="E196" s="297">
        <v>-218360</v>
      </c>
      <c r="F196" s="297">
        <v>0</v>
      </c>
      <c r="G196" s="297">
        <v>0</v>
      </c>
      <c r="H196" s="297">
        <v>0</v>
      </c>
      <c r="I196" s="297">
        <v>-612596</v>
      </c>
      <c r="J196" s="300">
        <v>0</v>
      </c>
      <c r="K196" s="301">
        <v>0</v>
      </c>
      <c r="L196" s="301">
        <v>0</v>
      </c>
      <c r="M196" s="301">
        <v>0</v>
      </c>
      <c r="N196" s="301">
        <v>0</v>
      </c>
    </row>
    <row r="197" spans="1:14">
      <c r="A197" s="295">
        <v>36002</v>
      </c>
      <c r="B197" s="296" t="s">
        <v>550</v>
      </c>
      <c r="C197" s="299">
        <v>-1070064</v>
      </c>
      <c r="D197" s="297">
        <v>-1070064</v>
      </c>
      <c r="E197" s="297">
        <v>-161620</v>
      </c>
      <c r="F197" s="297">
        <v>0</v>
      </c>
      <c r="G197" s="297">
        <v>0</v>
      </c>
      <c r="H197" s="297">
        <v>0</v>
      </c>
      <c r="I197" s="297">
        <v>-2301748</v>
      </c>
      <c r="J197" s="300">
        <v>0</v>
      </c>
      <c r="K197" s="301">
        <v>0</v>
      </c>
      <c r="L197" s="301">
        <v>0</v>
      </c>
      <c r="M197" s="301">
        <v>0</v>
      </c>
      <c r="N197" s="301">
        <v>0</v>
      </c>
    </row>
    <row r="198" spans="1:14">
      <c r="A198" s="295">
        <v>36003</v>
      </c>
      <c r="B198" s="296" t="s">
        <v>551</v>
      </c>
      <c r="C198" s="299">
        <v>-1676146</v>
      </c>
      <c r="D198" s="297">
        <v>-1675072</v>
      </c>
      <c r="E198" s="297">
        <v>-951015</v>
      </c>
      <c r="F198" s="297">
        <v>-394744</v>
      </c>
      <c r="G198" s="297">
        <v>-411934</v>
      </c>
      <c r="H198" s="297">
        <v>0</v>
      </c>
      <c r="I198" s="297">
        <v>-5108911</v>
      </c>
      <c r="J198" s="300">
        <v>9780863</v>
      </c>
      <c r="K198" s="301">
        <v>11599484</v>
      </c>
      <c r="L198" s="301">
        <v>8315660</v>
      </c>
      <c r="M198" s="301">
        <v>7885144</v>
      </c>
      <c r="N198" s="301">
        <v>12314746</v>
      </c>
    </row>
    <row r="199" spans="1:14">
      <c r="A199" s="295">
        <v>36004</v>
      </c>
      <c r="B199" s="296" t="s">
        <v>552</v>
      </c>
      <c r="C199" s="299">
        <v>-579059</v>
      </c>
      <c r="D199" s="297">
        <v>-578240</v>
      </c>
      <c r="E199" s="297">
        <v>-113878</v>
      </c>
      <c r="F199" s="297">
        <v>119878</v>
      </c>
      <c r="G199" s="297">
        <v>-166984</v>
      </c>
      <c r="H199" s="297">
        <v>0</v>
      </c>
      <c r="I199" s="297">
        <v>-1318283</v>
      </c>
      <c r="J199" s="300">
        <v>7459834</v>
      </c>
      <c r="K199" s="301">
        <v>8846891</v>
      </c>
      <c r="L199" s="301">
        <v>6342328</v>
      </c>
      <c r="M199" s="301">
        <v>6013975</v>
      </c>
      <c r="N199" s="301">
        <v>9392419</v>
      </c>
    </row>
    <row r="200" spans="1:14">
      <c r="A200" s="295">
        <v>36005</v>
      </c>
      <c r="B200" s="296" t="s">
        <v>553</v>
      </c>
      <c r="C200" s="299">
        <v>-18840996</v>
      </c>
      <c r="D200" s="297">
        <v>-18828913</v>
      </c>
      <c r="E200" s="297">
        <v>-7859782</v>
      </c>
      <c r="F200" s="297">
        <v>-4979332</v>
      </c>
      <c r="G200" s="297">
        <v>-4819496</v>
      </c>
      <c r="H200" s="297">
        <v>0</v>
      </c>
      <c r="I200" s="297">
        <v>-55328519</v>
      </c>
      <c r="J200" s="300">
        <v>110036556</v>
      </c>
      <c r="K200" s="301">
        <v>130496393</v>
      </c>
      <c r="L200" s="301">
        <v>93552748</v>
      </c>
      <c r="M200" s="301">
        <v>88709360</v>
      </c>
      <c r="N200" s="301">
        <v>138543225</v>
      </c>
    </row>
    <row r="201" spans="1:14">
      <c r="A201" s="295">
        <v>36006</v>
      </c>
      <c r="B201" s="296" t="s">
        <v>554</v>
      </c>
      <c r="C201" s="299">
        <v>-1504159</v>
      </c>
      <c r="D201" s="297">
        <v>-1502255</v>
      </c>
      <c r="E201" s="297">
        <v>-340635</v>
      </c>
      <c r="F201" s="297">
        <v>-121805</v>
      </c>
      <c r="G201" s="297">
        <v>-522989</v>
      </c>
      <c r="H201" s="297">
        <v>0</v>
      </c>
      <c r="I201" s="297">
        <v>-3991843</v>
      </c>
      <c r="J201" s="300">
        <v>17346305</v>
      </c>
      <c r="K201" s="301">
        <v>20571621</v>
      </c>
      <c r="L201" s="301">
        <v>14747776</v>
      </c>
      <c r="M201" s="301">
        <v>13984259</v>
      </c>
      <c r="N201" s="301">
        <v>21840134</v>
      </c>
    </row>
    <row r="202" spans="1:14">
      <c r="A202" s="295">
        <v>36007</v>
      </c>
      <c r="B202" s="296" t="s">
        <v>555</v>
      </c>
      <c r="C202" s="299">
        <v>-553644</v>
      </c>
      <c r="D202" s="297">
        <v>-553041</v>
      </c>
      <c r="E202" s="297">
        <v>-157585</v>
      </c>
      <c r="F202" s="297">
        <v>-26140</v>
      </c>
      <c r="G202" s="297">
        <v>-115358</v>
      </c>
      <c r="H202" s="297">
        <v>0</v>
      </c>
      <c r="I202" s="297">
        <v>-1405768</v>
      </c>
      <c r="J202" s="300">
        <v>5492806</v>
      </c>
      <c r="K202" s="301">
        <v>6514121</v>
      </c>
      <c r="L202" s="301">
        <v>4669967</v>
      </c>
      <c r="M202" s="301">
        <v>4428195</v>
      </c>
      <c r="N202" s="301">
        <v>6915803</v>
      </c>
    </row>
    <row r="203" spans="1:14">
      <c r="A203" s="295">
        <v>36008</v>
      </c>
      <c r="B203" s="296" t="s">
        <v>556</v>
      </c>
      <c r="C203" s="299">
        <v>-2014372</v>
      </c>
      <c r="D203" s="297">
        <v>-2012727</v>
      </c>
      <c r="E203" s="297">
        <v>-1227817</v>
      </c>
      <c r="F203" s="297">
        <v>-350064</v>
      </c>
      <c r="G203" s="297">
        <v>-440310</v>
      </c>
      <c r="H203" s="297">
        <v>0</v>
      </c>
      <c r="I203" s="297">
        <v>-6045290</v>
      </c>
      <c r="J203" s="300">
        <v>14983515</v>
      </c>
      <c r="K203" s="301">
        <v>17769500</v>
      </c>
      <c r="L203" s="301">
        <v>12738939</v>
      </c>
      <c r="M203" s="301">
        <v>12079422</v>
      </c>
      <c r="N203" s="301">
        <v>18865226</v>
      </c>
    </row>
    <row r="204" spans="1:14">
      <c r="A204" s="295">
        <v>36009</v>
      </c>
      <c r="B204" s="296" t="s">
        <v>557</v>
      </c>
      <c r="C204" s="299">
        <v>-866393</v>
      </c>
      <c r="D204" s="297">
        <v>-866109</v>
      </c>
      <c r="E204" s="297">
        <v>-684081</v>
      </c>
      <c r="F204" s="297">
        <v>-277352</v>
      </c>
      <c r="G204" s="297">
        <v>-136689</v>
      </c>
      <c r="H204" s="297">
        <v>0</v>
      </c>
      <c r="I204" s="297">
        <v>-2830624</v>
      </c>
      <c r="J204" s="300">
        <v>2594057</v>
      </c>
      <c r="K204" s="301">
        <v>3076388</v>
      </c>
      <c r="L204" s="301">
        <v>2205459</v>
      </c>
      <c r="M204" s="301">
        <v>2091279</v>
      </c>
      <c r="N204" s="301">
        <v>3266088</v>
      </c>
    </row>
    <row r="205" spans="1:14">
      <c r="A205" s="295">
        <v>36100</v>
      </c>
      <c r="B205" s="296" t="s">
        <v>558</v>
      </c>
      <c r="C205" s="299">
        <v>-2770815</v>
      </c>
      <c r="D205" s="297">
        <v>-2768898</v>
      </c>
      <c r="E205" s="297">
        <v>-1374676</v>
      </c>
      <c r="F205" s="297">
        <v>-532948</v>
      </c>
      <c r="G205" s="297">
        <v>-640642</v>
      </c>
      <c r="H205" s="297">
        <v>0</v>
      </c>
      <c r="I205" s="297">
        <v>-8087979</v>
      </c>
      <c r="J205" s="300">
        <v>17457476</v>
      </c>
      <c r="K205" s="301">
        <v>20703462</v>
      </c>
      <c r="L205" s="301">
        <v>14842293</v>
      </c>
      <c r="M205" s="301">
        <v>14073882</v>
      </c>
      <c r="N205" s="301">
        <v>21980105</v>
      </c>
    </row>
    <row r="206" spans="1:14">
      <c r="A206" s="295">
        <v>36102</v>
      </c>
      <c r="B206" s="296" t="s">
        <v>559</v>
      </c>
      <c r="C206" s="299">
        <v>-272851</v>
      </c>
      <c r="D206" s="297">
        <v>-271968</v>
      </c>
      <c r="E206" s="297">
        <v>220877</v>
      </c>
      <c r="F206" s="297">
        <v>133554</v>
      </c>
      <c r="G206" s="297">
        <v>-7747</v>
      </c>
      <c r="H206" s="297">
        <v>0</v>
      </c>
      <c r="I206" s="297">
        <v>-198135</v>
      </c>
      <c r="J206" s="300">
        <v>8042732</v>
      </c>
      <c r="K206" s="301">
        <v>9538171</v>
      </c>
      <c r="L206" s="301">
        <v>6837906</v>
      </c>
      <c r="M206" s="301">
        <v>6483896</v>
      </c>
      <c r="N206" s="301">
        <v>10126325</v>
      </c>
    </row>
    <row r="207" spans="1:14">
      <c r="A207" s="295">
        <v>36105</v>
      </c>
      <c r="B207" s="296" t="s">
        <v>560</v>
      </c>
      <c r="C207" s="299">
        <v>-1412193</v>
      </c>
      <c r="D207" s="297">
        <v>-1411218</v>
      </c>
      <c r="E207" s="297">
        <v>-666401</v>
      </c>
      <c r="F207" s="297">
        <v>-366438</v>
      </c>
      <c r="G207" s="297">
        <v>-217080</v>
      </c>
      <c r="H207" s="297">
        <v>0</v>
      </c>
      <c r="I207" s="297">
        <v>-4073330</v>
      </c>
      <c r="J207" s="300">
        <v>8880204</v>
      </c>
      <c r="K207" s="301">
        <v>10531360</v>
      </c>
      <c r="L207" s="301">
        <v>7549922</v>
      </c>
      <c r="M207" s="301">
        <v>7159050</v>
      </c>
      <c r="N207" s="301">
        <v>11180758</v>
      </c>
    </row>
    <row r="208" spans="1:14">
      <c r="A208" s="295">
        <v>36200</v>
      </c>
      <c r="B208" s="296" t="s">
        <v>561</v>
      </c>
      <c r="C208" s="299">
        <v>-5910936</v>
      </c>
      <c r="D208" s="297">
        <v>-5907216</v>
      </c>
      <c r="E208" s="297">
        <v>-3524216</v>
      </c>
      <c r="F208" s="297">
        <v>-1789403</v>
      </c>
      <c r="G208" s="297">
        <v>-1453549</v>
      </c>
      <c r="H208" s="297">
        <v>0</v>
      </c>
      <c r="I208" s="297">
        <v>-18585320</v>
      </c>
      <c r="J208" s="300">
        <v>33870937</v>
      </c>
      <c r="K208" s="301">
        <v>40168788</v>
      </c>
      <c r="L208" s="301">
        <v>28796968</v>
      </c>
      <c r="M208" s="301">
        <v>27306100</v>
      </c>
      <c r="N208" s="301">
        <v>42645726</v>
      </c>
    </row>
    <row r="209" spans="1:14">
      <c r="A209" s="295">
        <v>36205</v>
      </c>
      <c r="B209" s="296" t="s">
        <v>562</v>
      </c>
      <c r="C209" s="299">
        <v>-889862</v>
      </c>
      <c r="D209" s="297">
        <v>-889055</v>
      </c>
      <c r="E209" s="297">
        <v>-181684</v>
      </c>
      <c r="F209" s="297">
        <v>-55773</v>
      </c>
      <c r="G209" s="297">
        <v>-179616</v>
      </c>
      <c r="H209" s="297">
        <v>0</v>
      </c>
      <c r="I209" s="297">
        <v>-2195990</v>
      </c>
      <c r="J209" s="300">
        <v>7354361</v>
      </c>
      <c r="K209" s="301">
        <v>8721807</v>
      </c>
      <c r="L209" s="301">
        <v>6252656</v>
      </c>
      <c r="M209" s="301">
        <v>5928945</v>
      </c>
      <c r="N209" s="301">
        <v>9259622</v>
      </c>
    </row>
    <row r="210" spans="1:14">
      <c r="A210" s="295">
        <v>36300</v>
      </c>
      <c r="B210" s="296" t="s">
        <v>563</v>
      </c>
      <c r="C210" s="299">
        <v>-17269293</v>
      </c>
      <c r="D210" s="297">
        <v>-17255908</v>
      </c>
      <c r="E210" s="297">
        <v>-9064470</v>
      </c>
      <c r="F210" s="297">
        <v>-3101292</v>
      </c>
      <c r="G210" s="297">
        <v>-3860746</v>
      </c>
      <c r="H210" s="297">
        <v>0</v>
      </c>
      <c r="I210" s="297">
        <v>-50551709</v>
      </c>
      <c r="J210" s="300">
        <v>121892374</v>
      </c>
      <c r="K210" s="301">
        <v>144556643</v>
      </c>
      <c r="L210" s="301">
        <v>103632528</v>
      </c>
      <c r="M210" s="301">
        <v>98267293</v>
      </c>
      <c r="N210" s="301">
        <v>153470475</v>
      </c>
    </row>
    <row r="211" spans="1:14">
      <c r="A211" s="295">
        <v>36301</v>
      </c>
      <c r="B211" s="296" t="s">
        <v>564</v>
      </c>
      <c r="C211" s="299">
        <v>-93406</v>
      </c>
      <c r="D211" s="297">
        <v>-93105</v>
      </c>
      <c r="E211" s="297">
        <v>28088</v>
      </c>
      <c r="F211" s="297">
        <v>104838</v>
      </c>
      <c r="G211" s="297">
        <v>-16066</v>
      </c>
      <c r="H211" s="297">
        <v>0</v>
      </c>
      <c r="I211" s="297">
        <v>-69651</v>
      </c>
      <c r="J211" s="300">
        <v>2734853</v>
      </c>
      <c r="K211" s="301">
        <v>3243363</v>
      </c>
      <c r="L211" s="301">
        <v>2325164</v>
      </c>
      <c r="M211" s="301">
        <v>2204786</v>
      </c>
      <c r="N211" s="301">
        <v>3443359</v>
      </c>
    </row>
    <row r="212" spans="1:14">
      <c r="A212" s="295">
        <v>36302</v>
      </c>
      <c r="B212" s="296" t="s">
        <v>565</v>
      </c>
      <c r="C212" s="299">
        <v>-364782</v>
      </c>
      <c r="D212" s="297">
        <v>-364359</v>
      </c>
      <c r="E212" s="297">
        <v>-76682</v>
      </c>
      <c r="F212" s="297">
        <v>70955</v>
      </c>
      <c r="G212" s="297">
        <v>-39823</v>
      </c>
      <c r="H212" s="297">
        <v>0</v>
      </c>
      <c r="I212" s="297">
        <v>-774691</v>
      </c>
      <c r="J212" s="300">
        <v>3848776</v>
      </c>
      <c r="K212" s="301">
        <v>4564405</v>
      </c>
      <c r="L212" s="301">
        <v>3272218</v>
      </c>
      <c r="M212" s="301">
        <v>3102810</v>
      </c>
      <c r="N212" s="301">
        <v>4845861</v>
      </c>
    </row>
    <row r="213" spans="1:14">
      <c r="A213" s="295">
        <v>36303</v>
      </c>
      <c r="B213" s="296" t="s">
        <v>713</v>
      </c>
      <c r="C213" s="299">
        <v>658271</v>
      </c>
      <c r="D213" s="297">
        <v>658893</v>
      </c>
      <c r="E213" s="297">
        <v>1122823</v>
      </c>
      <c r="F213" s="297">
        <v>301950</v>
      </c>
      <c r="G213" s="297">
        <v>-64422</v>
      </c>
      <c r="H213" s="297">
        <v>0</v>
      </c>
      <c r="I213" s="297">
        <v>2677515</v>
      </c>
      <c r="J213" s="300">
        <v>5662093</v>
      </c>
      <c r="K213" s="301">
        <v>6714884</v>
      </c>
      <c r="L213" s="301">
        <v>4813895</v>
      </c>
      <c r="M213" s="301">
        <v>4564671</v>
      </c>
      <c r="N213" s="301">
        <v>7128946</v>
      </c>
    </row>
    <row r="214" spans="1:14">
      <c r="A214" s="295">
        <v>36305</v>
      </c>
      <c r="B214" s="296" t="s">
        <v>566</v>
      </c>
      <c r="C214" s="299">
        <v>-3682239</v>
      </c>
      <c r="D214" s="297">
        <v>-3679849</v>
      </c>
      <c r="E214" s="297">
        <v>-1415452</v>
      </c>
      <c r="F214" s="297">
        <v>-555097</v>
      </c>
      <c r="G214" s="297">
        <v>-756923</v>
      </c>
      <c r="H214" s="297">
        <v>0</v>
      </c>
      <c r="I214" s="297">
        <v>-10089560</v>
      </c>
      <c r="J214" s="300">
        <v>21767613</v>
      </c>
      <c r="K214" s="301">
        <v>25815011</v>
      </c>
      <c r="L214" s="301">
        <v>18506759</v>
      </c>
      <c r="M214" s="301">
        <v>17548632</v>
      </c>
      <c r="N214" s="301">
        <v>27406849</v>
      </c>
    </row>
    <row r="215" spans="1:14">
      <c r="A215" s="295">
        <v>36310</v>
      </c>
      <c r="B215" s="296" t="s">
        <v>567</v>
      </c>
      <c r="C215" s="299">
        <v>-1392</v>
      </c>
      <c r="D215" s="297">
        <v>-1392</v>
      </c>
      <c r="E215" s="297">
        <v>-179981</v>
      </c>
      <c r="F215" s="297">
        <v>0</v>
      </c>
      <c r="G215" s="297">
        <v>0</v>
      </c>
      <c r="H215" s="297">
        <v>0</v>
      </c>
      <c r="I215" s="297">
        <v>-182765</v>
      </c>
      <c r="J215" s="300">
        <v>0</v>
      </c>
      <c r="K215" s="301">
        <v>0</v>
      </c>
      <c r="L215" s="301">
        <v>0</v>
      </c>
      <c r="M215" s="301">
        <v>0</v>
      </c>
      <c r="N215" s="301">
        <v>0</v>
      </c>
    </row>
    <row r="216" spans="1:14">
      <c r="A216" s="295">
        <v>36400</v>
      </c>
      <c r="B216" s="296" t="s">
        <v>568</v>
      </c>
      <c r="C216" s="299">
        <v>-19254388</v>
      </c>
      <c r="D216" s="297">
        <v>-19240953</v>
      </c>
      <c r="E216" s="297">
        <v>-12147148</v>
      </c>
      <c r="F216" s="297">
        <v>-5960857</v>
      </c>
      <c r="G216" s="297">
        <v>-5260032</v>
      </c>
      <c r="H216" s="297">
        <v>0</v>
      </c>
      <c r="I216" s="297">
        <v>-61863378</v>
      </c>
      <c r="J216" s="300">
        <v>122348533</v>
      </c>
      <c r="K216" s="301">
        <v>145097619</v>
      </c>
      <c r="L216" s="301">
        <v>104020353</v>
      </c>
      <c r="M216" s="301">
        <v>98635040</v>
      </c>
      <c r="N216" s="301">
        <v>154044809</v>
      </c>
    </row>
    <row r="217" spans="1:14">
      <c r="A217" s="295">
        <v>36405</v>
      </c>
      <c r="B217" s="296" t="s">
        <v>569</v>
      </c>
      <c r="C217" s="299">
        <v>-3383516</v>
      </c>
      <c r="D217" s="297">
        <v>-3381337</v>
      </c>
      <c r="E217" s="297">
        <v>-1690246</v>
      </c>
      <c r="F217" s="297">
        <v>-1111823</v>
      </c>
      <c r="G217" s="297">
        <v>-932002</v>
      </c>
      <c r="H217" s="297">
        <v>0</v>
      </c>
      <c r="I217" s="297">
        <v>-10498924</v>
      </c>
      <c r="J217" s="300">
        <v>19844493</v>
      </c>
      <c r="K217" s="301">
        <v>23534313</v>
      </c>
      <c r="L217" s="301">
        <v>16871728</v>
      </c>
      <c r="M217" s="301">
        <v>15998249</v>
      </c>
      <c r="N217" s="301">
        <v>24985515</v>
      </c>
    </row>
    <row r="218" spans="1:14">
      <c r="A218" s="295">
        <v>36500</v>
      </c>
      <c r="B218" s="296" t="s">
        <v>570</v>
      </c>
      <c r="C218" s="299">
        <v>-36269727</v>
      </c>
      <c r="D218" s="297">
        <v>-36241167</v>
      </c>
      <c r="E218" s="297">
        <v>-19163173</v>
      </c>
      <c r="F218" s="297">
        <v>-9111292</v>
      </c>
      <c r="G218" s="297">
        <v>-9855531</v>
      </c>
      <c r="H218" s="297">
        <v>0</v>
      </c>
      <c r="I218" s="297">
        <v>-110640890</v>
      </c>
      <c r="J218" s="300">
        <v>260085848</v>
      </c>
      <c r="K218" s="301">
        <v>308445358</v>
      </c>
      <c r="L218" s="301">
        <v>221124202</v>
      </c>
      <c r="M218" s="301">
        <v>209676221</v>
      </c>
      <c r="N218" s="301">
        <v>327465102</v>
      </c>
    </row>
    <row r="219" spans="1:14">
      <c r="A219" s="295">
        <v>36501</v>
      </c>
      <c r="B219" s="296" t="s">
        <v>571</v>
      </c>
      <c r="C219" s="299">
        <v>-391323</v>
      </c>
      <c r="D219" s="297">
        <v>-390933</v>
      </c>
      <c r="E219" s="297">
        <v>-182200</v>
      </c>
      <c r="F219" s="297">
        <v>-115926</v>
      </c>
      <c r="G219" s="297">
        <v>-123533</v>
      </c>
      <c r="H219" s="297">
        <v>0</v>
      </c>
      <c r="I219" s="297">
        <v>-1203915</v>
      </c>
      <c r="J219" s="300">
        <v>3552627</v>
      </c>
      <c r="K219" s="301">
        <v>4213190</v>
      </c>
      <c r="L219" s="301">
        <v>3020433</v>
      </c>
      <c r="M219" s="301">
        <v>2864060</v>
      </c>
      <c r="N219" s="301">
        <v>4472990</v>
      </c>
    </row>
    <row r="220" spans="1:14">
      <c r="A220" s="295">
        <v>36502</v>
      </c>
      <c r="B220" s="296" t="s">
        <v>572</v>
      </c>
      <c r="C220" s="299">
        <v>-190005</v>
      </c>
      <c r="D220" s="297">
        <v>-189870</v>
      </c>
      <c r="E220" s="297">
        <v>-82637</v>
      </c>
      <c r="F220" s="297">
        <v>-50636</v>
      </c>
      <c r="G220" s="297">
        <v>-51590</v>
      </c>
      <c r="H220" s="297">
        <v>0</v>
      </c>
      <c r="I220" s="297">
        <v>-564738</v>
      </c>
      <c r="J220" s="300">
        <v>1231482</v>
      </c>
      <c r="K220" s="301">
        <v>1460460</v>
      </c>
      <c r="L220" s="301">
        <v>1047002</v>
      </c>
      <c r="M220" s="301">
        <v>992797</v>
      </c>
      <c r="N220" s="301">
        <v>1550517</v>
      </c>
    </row>
    <row r="221" spans="1:14">
      <c r="A221" s="295">
        <v>36505</v>
      </c>
      <c r="B221" s="296" t="s">
        <v>573</v>
      </c>
      <c r="C221" s="299">
        <v>-7562381</v>
      </c>
      <c r="D221" s="297">
        <v>-7557100</v>
      </c>
      <c r="E221" s="297">
        <v>-3745806</v>
      </c>
      <c r="F221" s="297">
        <v>-1886544</v>
      </c>
      <c r="G221" s="297">
        <v>-2021301</v>
      </c>
      <c r="H221" s="297">
        <v>0</v>
      </c>
      <c r="I221" s="297">
        <v>-22773132</v>
      </c>
      <c r="J221" s="300">
        <v>48088225</v>
      </c>
      <c r="K221" s="301">
        <v>57029592</v>
      </c>
      <c r="L221" s="301">
        <v>40884464</v>
      </c>
      <c r="M221" s="301">
        <v>38767804</v>
      </c>
      <c r="N221" s="301">
        <v>60546222</v>
      </c>
    </row>
    <row r="222" spans="1:14">
      <c r="A222" s="295">
        <v>36600</v>
      </c>
      <c r="B222" s="296" t="s">
        <v>574</v>
      </c>
      <c r="C222" s="299">
        <v>-2907240</v>
      </c>
      <c r="D222" s="297">
        <v>-2905408</v>
      </c>
      <c r="E222" s="297">
        <v>-1582320</v>
      </c>
      <c r="F222" s="297">
        <v>-897656</v>
      </c>
      <c r="G222" s="297">
        <v>-700256</v>
      </c>
      <c r="H222" s="297">
        <v>0</v>
      </c>
      <c r="I222" s="297">
        <v>-8992880</v>
      </c>
      <c r="J222" s="300">
        <v>16678334</v>
      </c>
      <c r="K222" s="301">
        <v>19779449</v>
      </c>
      <c r="L222" s="301">
        <v>14179869</v>
      </c>
      <c r="M222" s="301">
        <v>13445753</v>
      </c>
      <c r="N222" s="301">
        <v>20999114</v>
      </c>
    </row>
    <row r="223" spans="1:14">
      <c r="A223" s="295">
        <v>36601</v>
      </c>
      <c r="B223" s="296" t="s">
        <v>575</v>
      </c>
      <c r="C223" s="299">
        <v>-1470187</v>
      </c>
      <c r="D223" s="297">
        <v>-1469040</v>
      </c>
      <c r="E223" s="297">
        <v>-990810</v>
      </c>
      <c r="F223" s="297">
        <v>-665566</v>
      </c>
      <c r="G223" s="297">
        <v>-609551</v>
      </c>
      <c r="H223" s="297">
        <v>0</v>
      </c>
      <c r="I223" s="297">
        <v>-5205154</v>
      </c>
      <c r="J223" s="300">
        <v>10449033</v>
      </c>
      <c r="K223" s="301">
        <v>12391892</v>
      </c>
      <c r="L223" s="301">
        <v>8883736</v>
      </c>
      <c r="M223" s="301">
        <v>8423810</v>
      </c>
      <c r="N223" s="301">
        <v>13156016</v>
      </c>
    </row>
    <row r="224" spans="1:14">
      <c r="A224" s="295">
        <v>36700</v>
      </c>
      <c r="B224" s="296" t="s">
        <v>576</v>
      </c>
      <c r="C224" s="299">
        <v>-30531962</v>
      </c>
      <c r="D224" s="297">
        <v>-30506357</v>
      </c>
      <c r="E224" s="297">
        <v>-13554241</v>
      </c>
      <c r="F224" s="297">
        <v>-5141855</v>
      </c>
      <c r="G224" s="297">
        <v>-7571971</v>
      </c>
      <c r="H224" s="297">
        <v>0</v>
      </c>
      <c r="I224" s="297">
        <v>-87306386</v>
      </c>
      <c r="J224" s="300">
        <v>233171846</v>
      </c>
      <c r="K224" s="301">
        <v>276527054</v>
      </c>
      <c r="L224" s="301">
        <v>198241998</v>
      </c>
      <c r="M224" s="301">
        <v>187978668</v>
      </c>
      <c r="N224" s="301">
        <v>293578612</v>
      </c>
    </row>
    <row r="225" spans="1:14">
      <c r="A225" s="295">
        <v>36701</v>
      </c>
      <c r="B225" s="296" t="s">
        <v>577</v>
      </c>
      <c r="C225" s="299">
        <v>-164913</v>
      </c>
      <c r="D225" s="297">
        <v>-164785</v>
      </c>
      <c r="E225" s="297">
        <v>4515</v>
      </c>
      <c r="F225" s="297">
        <v>64372</v>
      </c>
      <c r="G225" s="297">
        <v>-26110</v>
      </c>
      <c r="H225" s="297">
        <v>0</v>
      </c>
      <c r="I225" s="297">
        <v>-286921</v>
      </c>
      <c r="J225" s="300">
        <v>1170061</v>
      </c>
      <c r="K225" s="301">
        <v>1387618</v>
      </c>
      <c r="L225" s="301">
        <v>994782</v>
      </c>
      <c r="M225" s="301">
        <v>943281</v>
      </c>
      <c r="N225" s="301">
        <v>1473184</v>
      </c>
    </row>
    <row r="226" spans="1:14">
      <c r="A226" s="295">
        <v>36705</v>
      </c>
      <c r="B226" s="296" t="s">
        <v>578</v>
      </c>
      <c r="C226" s="299">
        <v>-3693795</v>
      </c>
      <c r="D226" s="297">
        <v>-3691022</v>
      </c>
      <c r="E226" s="297">
        <v>-1375647</v>
      </c>
      <c r="F226" s="297">
        <v>-1038658</v>
      </c>
      <c r="G226" s="297">
        <v>-1099411</v>
      </c>
      <c r="H226" s="297">
        <v>0</v>
      </c>
      <c r="I226" s="297">
        <v>-10898533</v>
      </c>
      <c r="J226" s="300">
        <v>25248076</v>
      </c>
      <c r="K226" s="301">
        <v>29942620</v>
      </c>
      <c r="L226" s="301">
        <v>21465838</v>
      </c>
      <c r="M226" s="301">
        <v>20354514</v>
      </c>
      <c r="N226" s="301">
        <v>31788980</v>
      </c>
    </row>
    <row r="227" spans="1:14">
      <c r="A227" s="295">
        <v>36800</v>
      </c>
      <c r="B227" s="296" t="s">
        <v>579</v>
      </c>
      <c r="C227" s="299">
        <v>-12254898</v>
      </c>
      <c r="D227" s="297">
        <v>-12245962</v>
      </c>
      <c r="E227" s="297">
        <v>-6823604</v>
      </c>
      <c r="F227" s="297">
        <v>-3659218</v>
      </c>
      <c r="G227" s="297">
        <v>-3317640</v>
      </c>
      <c r="H227" s="297">
        <v>0</v>
      </c>
      <c r="I227" s="297">
        <v>-38301322</v>
      </c>
      <c r="J227" s="300">
        <v>81380270</v>
      </c>
      <c r="K227" s="301">
        <v>96511850</v>
      </c>
      <c r="L227" s="301">
        <v>69189259</v>
      </c>
      <c r="M227" s="301">
        <v>65607212</v>
      </c>
      <c r="N227" s="301">
        <v>102463085</v>
      </c>
    </row>
    <row r="228" spans="1:14">
      <c r="A228" s="295">
        <v>36802</v>
      </c>
      <c r="B228" s="296" t="s">
        <v>580</v>
      </c>
      <c r="C228" s="299">
        <v>176304</v>
      </c>
      <c r="D228" s="297">
        <v>177043</v>
      </c>
      <c r="E228" s="297">
        <v>501321</v>
      </c>
      <c r="F228" s="297">
        <v>335098</v>
      </c>
      <c r="G228" s="297">
        <v>165976</v>
      </c>
      <c r="H228" s="297">
        <v>0</v>
      </c>
      <c r="I228" s="297">
        <v>1355742</v>
      </c>
      <c r="J228" s="300">
        <v>6731739</v>
      </c>
      <c r="K228" s="301">
        <v>7983417</v>
      </c>
      <c r="L228" s="301">
        <v>5723305</v>
      </c>
      <c r="M228" s="301">
        <v>5426999</v>
      </c>
      <c r="N228" s="301">
        <v>8475701</v>
      </c>
    </row>
    <row r="229" spans="1:14">
      <c r="A229" s="295">
        <v>36810</v>
      </c>
      <c r="B229" s="296" t="s">
        <v>581</v>
      </c>
      <c r="C229" s="299">
        <v>-23566791</v>
      </c>
      <c r="D229" s="297">
        <v>-23548679</v>
      </c>
      <c r="E229" s="297">
        <v>-10973778</v>
      </c>
      <c r="F229" s="297">
        <v>-4386507</v>
      </c>
      <c r="G229" s="297">
        <v>-5278797</v>
      </c>
      <c r="H229" s="297">
        <v>0</v>
      </c>
      <c r="I229" s="297">
        <v>-67754552</v>
      </c>
      <c r="J229" s="300">
        <v>164931636</v>
      </c>
      <c r="K229" s="301">
        <v>195598484</v>
      </c>
      <c r="L229" s="301">
        <v>140224378</v>
      </c>
      <c r="M229" s="301">
        <v>132964720</v>
      </c>
      <c r="N229" s="301">
        <v>207659722</v>
      </c>
    </row>
    <row r="230" spans="1:14">
      <c r="A230" s="295">
        <v>36900</v>
      </c>
      <c r="B230" s="296" t="s">
        <v>582</v>
      </c>
      <c r="C230" s="299">
        <v>-2243601</v>
      </c>
      <c r="D230" s="297">
        <v>-2241887</v>
      </c>
      <c r="E230" s="297">
        <v>-1152737</v>
      </c>
      <c r="F230" s="297">
        <v>-375220</v>
      </c>
      <c r="G230" s="297">
        <v>-445837</v>
      </c>
      <c r="H230" s="297">
        <v>0</v>
      </c>
      <c r="I230" s="297">
        <v>-6459282</v>
      </c>
      <c r="J230" s="300">
        <v>15602223</v>
      </c>
      <c r="K230" s="301">
        <v>18503249</v>
      </c>
      <c r="L230" s="301">
        <v>13264963</v>
      </c>
      <c r="M230" s="301">
        <v>12578213</v>
      </c>
      <c r="N230" s="301">
        <v>19644220</v>
      </c>
    </row>
    <row r="231" spans="1:14">
      <c r="A231" s="295">
        <v>36901</v>
      </c>
      <c r="B231" s="296" t="s">
        <v>583</v>
      </c>
      <c r="C231" s="299">
        <v>-611927</v>
      </c>
      <c r="D231" s="297">
        <v>-611252</v>
      </c>
      <c r="E231" s="297">
        <v>-225914</v>
      </c>
      <c r="F231" s="297">
        <v>-39393</v>
      </c>
      <c r="G231" s="297">
        <v>-199949</v>
      </c>
      <c r="H231" s="297">
        <v>0</v>
      </c>
      <c r="I231" s="297">
        <v>-1688435</v>
      </c>
      <c r="J231" s="300">
        <v>6146453</v>
      </c>
      <c r="K231" s="301">
        <v>7289305</v>
      </c>
      <c r="L231" s="301">
        <v>5225696</v>
      </c>
      <c r="M231" s="301">
        <v>4955153</v>
      </c>
      <c r="N231" s="301">
        <v>7738787</v>
      </c>
    </row>
    <row r="232" spans="1:14">
      <c r="A232" s="295">
        <v>36905</v>
      </c>
      <c r="B232" s="296" t="s">
        <v>584</v>
      </c>
      <c r="C232" s="299">
        <v>-553273</v>
      </c>
      <c r="D232" s="297">
        <v>-552668</v>
      </c>
      <c r="E232" s="297">
        <v>-205630</v>
      </c>
      <c r="F232" s="297">
        <v>-62750</v>
      </c>
      <c r="G232" s="297">
        <v>-227473</v>
      </c>
      <c r="H232" s="297">
        <v>0</v>
      </c>
      <c r="I232" s="297">
        <v>-1601794</v>
      </c>
      <c r="J232" s="300">
        <v>5507819</v>
      </c>
      <c r="K232" s="301">
        <v>6531925</v>
      </c>
      <c r="L232" s="301">
        <v>4682731</v>
      </c>
      <c r="M232" s="301">
        <v>4440298</v>
      </c>
      <c r="N232" s="301">
        <v>6934704</v>
      </c>
    </row>
    <row r="233" spans="1:14">
      <c r="A233" s="295">
        <v>37000</v>
      </c>
      <c r="B233" s="296" t="s">
        <v>585</v>
      </c>
      <c r="C233" s="299">
        <v>-8312275</v>
      </c>
      <c r="D233" s="297">
        <v>-8306884</v>
      </c>
      <c r="E233" s="297">
        <v>-4378292</v>
      </c>
      <c r="F233" s="297">
        <v>-1976502</v>
      </c>
      <c r="G233" s="297">
        <v>-1568945</v>
      </c>
      <c r="H233" s="297">
        <v>0</v>
      </c>
      <c r="I233" s="297">
        <v>-24542898</v>
      </c>
      <c r="J233" s="300">
        <v>49095861</v>
      </c>
      <c r="K233" s="301">
        <v>58224584</v>
      </c>
      <c r="L233" s="301">
        <v>41741153</v>
      </c>
      <c r="M233" s="301">
        <v>39580141</v>
      </c>
      <c r="N233" s="301">
        <v>61814902</v>
      </c>
    </row>
    <row r="234" spans="1:14" ht="31.5">
      <c r="A234" s="295">
        <v>37001</v>
      </c>
      <c r="B234" s="296" t="s">
        <v>729</v>
      </c>
      <c r="C234" s="299">
        <v>254189</v>
      </c>
      <c r="D234" s="297">
        <v>254652</v>
      </c>
      <c r="E234" s="297">
        <v>269895</v>
      </c>
      <c r="F234" s="297">
        <v>247165</v>
      </c>
      <c r="G234" s="297">
        <v>122608</v>
      </c>
      <c r="H234" s="297">
        <v>0</v>
      </c>
      <c r="I234" s="297">
        <v>1148509</v>
      </c>
      <c r="J234" s="300">
        <v>4219833</v>
      </c>
      <c r="K234" s="301">
        <v>5004455</v>
      </c>
      <c r="L234" s="301">
        <v>3587689</v>
      </c>
      <c r="M234" s="301">
        <v>3401948</v>
      </c>
      <c r="N234" s="301">
        <v>5313046</v>
      </c>
    </row>
    <row r="235" spans="1:14">
      <c r="A235" s="295">
        <v>37005</v>
      </c>
      <c r="B235" s="296" t="s">
        <v>586</v>
      </c>
      <c r="C235" s="299">
        <v>-1815731</v>
      </c>
      <c r="D235" s="297">
        <v>-1814383</v>
      </c>
      <c r="E235" s="297">
        <v>-707279</v>
      </c>
      <c r="F235" s="297">
        <v>-265107</v>
      </c>
      <c r="G235" s="297">
        <v>-279980</v>
      </c>
      <c r="H235" s="297">
        <v>0</v>
      </c>
      <c r="I235" s="297">
        <v>-4882480</v>
      </c>
      <c r="J235" s="300">
        <v>12273042</v>
      </c>
      <c r="K235" s="301">
        <v>14555051</v>
      </c>
      <c r="L235" s="301">
        <v>10434503</v>
      </c>
      <c r="M235" s="301">
        <v>9894291</v>
      </c>
      <c r="N235" s="301">
        <v>15452563</v>
      </c>
    </row>
    <row r="236" spans="1:14">
      <c r="A236" s="295">
        <v>37100</v>
      </c>
      <c r="B236" s="296" t="s">
        <v>587</v>
      </c>
      <c r="C236" s="299">
        <v>-10174253</v>
      </c>
      <c r="D236" s="297">
        <v>-10165097</v>
      </c>
      <c r="E236" s="297">
        <v>-4611685</v>
      </c>
      <c r="F236" s="297">
        <v>-1289514</v>
      </c>
      <c r="G236" s="297">
        <v>-2345919</v>
      </c>
      <c r="H236" s="297">
        <v>0</v>
      </c>
      <c r="I236" s="297">
        <v>-28586468</v>
      </c>
      <c r="J236" s="300">
        <v>83378760</v>
      </c>
      <c r="K236" s="301">
        <v>98881934</v>
      </c>
      <c r="L236" s="301">
        <v>70888370</v>
      </c>
      <c r="M236" s="301">
        <v>67218357</v>
      </c>
      <c r="N236" s="301">
        <v>104979315</v>
      </c>
    </row>
    <row r="237" spans="1:14">
      <c r="A237" s="295">
        <v>37200</v>
      </c>
      <c r="B237" s="296" t="s">
        <v>588</v>
      </c>
      <c r="C237" s="299">
        <v>-2488442</v>
      </c>
      <c r="D237" s="297">
        <v>-2486565</v>
      </c>
      <c r="E237" s="297">
        <v>-1342693</v>
      </c>
      <c r="F237" s="297">
        <v>-510678</v>
      </c>
      <c r="G237" s="297">
        <v>-583643</v>
      </c>
      <c r="H237" s="297">
        <v>0</v>
      </c>
      <c r="I237" s="297">
        <v>-7412021</v>
      </c>
      <c r="J237" s="300">
        <v>17087565</v>
      </c>
      <c r="K237" s="301">
        <v>20264771</v>
      </c>
      <c r="L237" s="301">
        <v>14527796</v>
      </c>
      <c r="M237" s="301">
        <v>13775667</v>
      </c>
      <c r="N237" s="301">
        <v>21514363</v>
      </c>
    </row>
    <row r="238" spans="1:14">
      <c r="A238" s="295">
        <v>37300</v>
      </c>
      <c r="B238" s="296" t="s">
        <v>589</v>
      </c>
      <c r="C238" s="299">
        <v>-6693264</v>
      </c>
      <c r="D238" s="297">
        <v>-6688467</v>
      </c>
      <c r="E238" s="297">
        <v>-3834722</v>
      </c>
      <c r="F238" s="297">
        <v>-2073822</v>
      </c>
      <c r="G238" s="297">
        <v>-2084994</v>
      </c>
      <c r="H238" s="297">
        <v>0</v>
      </c>
      <c r="I238" s="297">
        <v>-21375269</v>
      </c>
      <c r="J238" s="300">
        <v>43685877</v>
      </c>
      <c r="K238" s="301">
        <v>51808686</v>
      </c>
      <c r="L238" s="301">
        <v>37141601</v>
      </c>
      <c r="M238" s="301">
        <v>35218716</v>
      </c>
      <c r="N238" s="301">
        <v>55003378</v>
      </c>
    </row>
    <row r="239" spans="1:14">
      <c r="A239" s="295">
        <v>37301</v>
      </c>
      <c r="B239" s="296" t="s">
        <v>590</v>
      </c>
      <c r="C239" s="299">
        <v>-679259</v>
      </c>
      <c r="D239" s="297">
        <v>-678681</v>
      </c>
      <c r="E239" s="297">
        <v>-381545</v>
      </c>
      <c r="F239" s="297">
        <v>-126617</v>
      </c>
      <c r="G239" s="297">
        <v>-190935</v>
      </c>
      <c r="H239" s="297">
        <v>0</v>
      </c>
      <c r="I239" s="297">
        <v>-2057037</v>
      </c>
      <c r="J239" s="300">
        <v>5261475</v>
      </c>
      <c r="K239" s="301">
        <v>6239776</v>
      </c>
      <c r="L239" s="301">
        <v>4473290</v>
      </c>
      <c r="M239" s="301">
        <v>4241700</v>
      </c>
      <c r="N239" s="301">
        <v>6624541</v>
      </c>
    </row>
    <row r="240" spans="1:14">
      <c r="A240" s="295">
        <v>37305</v>
      </c>
      <c r="B240" s="296" t="s">
        <v>591</v>
      </c>
      <c r="C240" s="299">
        <v>-2184001</v>
      </c>
      <c r="D240" s="297">
        <v>-2182886</v>
      </c>
      <c r="E240" s="297">
        <v>-904210</v>
      </c>
      <c r="F240" s="297">
        <v>-483719</v>
      </c>
      <c r="G240" s="297">
        <v>-515763</v>
      </c>
      <c r="H240" s="297">
        <v>0</v>
      </c>
      <c r="I240" s="297">
        <v>-6270579</v>
      </c>
      <c r="J240" s="300">
        <v>10155092</v>
      </c>
      <c r="K240" s="301">
        <v>12043296</v>
      </c>
      <c r="L240" s="301">
        <v>8633828</v>
      </c>
      <c r="M240" s="301">
        <v>8186840</v>
      </c>
      <c r="N240" s="301">
        <v>12785925</v>
      </c>
    </row>
    <row r="241" spans="1:14">
      <c r="A241" s="295">
        <v>37400</v>
      </c>
      <c r="B241" s="296" t="s">
        <v>592</v>
      </c>
      <c r="C241" s="299">
        <v>-32205521</v>
      </c>
      <c r="D241" s="297">
        <v>-32180816</v>
      </c>
      <c r="E241" s="297">
        <v>-14992057</v>
      </c>
      <c r="F241" s="297">
        <v>-5081288</v>
      </c>
      <c r="G241" s="297">
        <v>-7385288</v>
      </c>
      <c r="H241" s="297">
        <v>0</v>
      </c>
      <c r="I241" s="297">
        <v>-91844970</v>
      </c>
      <c r="J241" s="300">
        <v>224978470</v>
      </c>
      <c r="K241" s="301">
        <v>266810229</v>
      </c>
      <c r="L241" s="301">
        <v>191276015</v>
      </c>
      <c r="M241" s="301">
        <v>181373326</v>
      </c>
      <c r="N241" s="301">
        <v>283262615</v>
      </c>
    </row>
    <row r="242" spans="1:14">
      <c r="A242" s="295">
        <v>37405</v>
      </c>
      <c r="B242" s="296" t="s">
        <v>593</v>
      </c>
      <c r="C242" s="299">
        <v>-7749320</v>
      </c>
      <c r="D242" s="297">
        <v>-7744565</v>
      </c>
      <c r="E242" s="297">
        <v>-3774969</v>
      </c>
      <c r="F242" s="297">
        <v>-2499181</v>
      </c>
      <c r="G242" s="297">
        <v>-2067867</v>
      </c>
      <c r="H242" s="297">
        <v>0</v>
      </c>
      <c r="I242" s="297">
        <v>-23835902</v>
      </c>
      <c r="J242" s="300">
        <v>43294431</v>
      </c>
      <c r="K242" s="301">
        <v>51344455</v>
      </c>
      <c r="L242" s="301">
        <v>36808794</v>
      </c>
      <c r="M242" s="301">
        <v>34903139</v>
      </c>
      <c r="N242" s="301">
        <v>54510521</v>
      </c>
    </row>
    <row r="243" spans="1:14">
      <c r="A243" s="295">
        <v>37500</v>
      </c>
      <c r="B243" s="296" t="s">
        <v>594</v>
      </c>
      <c r="C243" s="299">
        <v>-3783827</v>
      </c>
      <c r="D243" s="297">
        <v>-3781249</v>
      </c>
      <c r="E243" s="297">
        <v>-1913985</v>
      </c>
      <c r="F243" s="297">
        <v>-799427</v>
      </c>
      <c r="G243" s="297">
        <v>-895416</v>
      </c>
      <c r="H243" s="297">
        <v>0</v>
      </c>
      <c r="I243" s="297">
        <v>-11173904</v>
      </c>
      <c r="J243" s="300">
        <v>23480843</v>
      </c>
      <c r="K243" s="301">
        <v>27846793</v>
      </c>
      <c r="L243" s="301">
        <v>19963341</v>
      </c>
      <c r="M243" s="301">
        <v>18929805</v>
      </c>
      <c r="N243" s="301">
        <v>29563917</v>
      </c>
    </row>
    <row r="244" spans="1:14">
      <c r="A244" s="295">
        <v>37600</v>
      </c>
      <c r="B244" s="296" t="s">
        <v>595</v>
      </c>
      <c r="C244" s="299">
        <v>-23789871</v>
      </c>
      <c r="D244" s="297">
        <v>-23774472</v>
      </c>
      <c r="E244" s="297">
        <v>-13637683</v>
      </c>
      <c r="F244" s="297">
        <v>-6578046</v>
      </c>
      <c r="G244" s="297">
        <v>-5968295</v>
      </c>
      <c r="H244" s="297">
        <v>0</v>
      </c>
      <c r="I244" s="297">
        <v>-73748367</v>
      </c>
      <c r="J244" s="300">
        <v>140235531</v>
      </c>
      <c r="K244" s="301">
        <v>166310466</v>
      </c>
      <c r="L244" s="301">
        <v>119227824</v>
      </c>
      <c r="M244" s="301">
        <v>113055194</v>
      </c>
      <c r="N244" s="301">
        <v>176565710</v>
      </c>
    </row>
    <row r="245" spans="1:14">
      <c r="A245" s="295">
        <v>37601</v>
      </c>
      <c r="B245" s="296" t="s">
        <v>596</v>
      </c>
      <c r="C245" s="299">
        <v>187351</v>
      </c>
      <c r="D245" s="297">
        <v>188774</v>
      </c>
      <c r="E245" s="297">
        <v>835703</v>
      </c>
      <c r="F245" s="297">
        <v>944492</v>
      </c>
      <c r="G245" s="297">
        <v>-81835</v>
      </c>
      <c r="H245" s="297">
        <v>0</v>
      </c>
      <c r="I245" s="297">
        <v>2074485</v>
      </c>
      <c r="J245" s="300">
        <v>12959601</v>
      </c>
      <c r="K245" s="301">
        <v>15369266</v>
      </c>
      <c r="L245" s="301">
        <v>11018213</v>
      </c>
      <c r="M245" s="301">
        <v>10447781</v>
      </c>
      <c r="N245" s="301">
        <v>16316985</v>
      </c>
    </row>
    <row r="246" spans="1:14">
      <c r="A246" s="295">
        <v>37605</v>
      </c>
      <c r="B246" s="296" t="s">
        <v>597</v>
      </c>
      <c r="C246" s="299">
        <v>-2743033</v>
      </c>
      <c r="D246" s="297">
        <v>-2741084</v>
      </c>
      <c r="E246" s="297">
        <v>-1183775</v>
      </c>
      <c r="F246" s="297">
        <v>-607246</v>
      </c>
      <c r="G246" s="297">
        <v>-672277</v>
      </c>
      <c r="H246" s="297">
        <v>0</v>
      </c>
      <c r="I246" s="297">
        <v>-7947415</v>
      </c>
      <c r="J246" s="300">
        <v>17748403</v>
      </c>
      <c r="K246" s="301">
        <v>21048482</v>
      </c>
      <c r="L246" s="301">
        <v>15089638</v>
      </c>
      <c r="M246" s="301">
        <v>14308422</v>
      </c>
      <c r="N246" s="301">
        <v>22346400</v>
      </c>
    </row>
    <row r="247" spans="1:14">
      <c r="A247" s="295">
        <v>37610</v>
      </c>
      <c r="B247" s="296" t="s">
        <v>598</v>
      </c>
      <c r="C247" s="299">
        <v>-7019799</v>
      </c>
      <c r="D247" s="297">
        <v>-7014766</v>
      </c>
      <c r="E247" s="297">
        <v>-3975677</v>
      </c>
      <c r="F247" s="297">
        <v>-1317928</v>
      </c>
      <c r="G247" s="297">
        <v>-1561670</v>
      </c>
      <c r="H247" s="297">
        <v>0</v>
      </c>
      <c r="I247" s="297">
        <v>-20889840</v>
      </c>
      <c r="J247" s="300">
        <v>45841671</v>
      </c>
      <c r="K247" s="301">
        <v>54365321</v>
      </c>
      <c r="L247" s="301">
        <v>38974450</v>
      </c>
      <c r="M247" s="301">
        <v>36956676</v>
      </c>
      <c r="N247" s="301">
        <v>57717664</v>
      </c>
    </row>
    <row r="248" spans="1:14">
      <c r="A248" s="295">
        <v>37700</v>
      </c>
      <c r="B248" s="296" t="s">
        <v>599</v>
      </c>
      <c r="C248" s="299">
        <v>-9943409</v>
      </c>
      <c r="D248" s="297">
        <v>-9936670</v>
      </c>
      <c r="E248" s="297">
        <v>-5178531</v>
      </c>
      <c r="F248" s="297">
        <v>-2294352</v>
      </c>
      <c r="G248" s="297">
        <v>-2483788</v>
      </c>
      <c r="H248" s="297">
        <v>0</v>
      </c>
      <c r="I248" s="297">
        <v>-29836750</v>
      </c>
      <c r="J248" s="300">
        <v>61364257</v>
      </c>
      <c r="K248" s="301">
        <v>72774126</v>
      </c>
      <c r="L248" s="301">
        <v>52171706</v>
      </c>
      <c r="M248" s="301">
        <v>49470687</v>
      </c>
      <c r="N248" s="301">
        <v>77261615</v>
      </c>
    </row>
    <row r="249" spans="1:14">
      <c r="A249" s="295">
        <v>37705</v>
      </c>
      <c r="B249" s="296" t="s">
        <v>600</v>
      </c>
      <c r="C249" s="299">
        <v>-2815867</v>
      </c>
      <c r="D249" s="297">
        <v>-2813888</v>
      </c>
      <c r="E249" s="297">
        <v>-1191602</v>
      </c>
      <c r="F249" s="297">
        <v>-804068</v>
      </c>
      <c r="G249" s="297">
        <v>-879523</v>
      </c>
      <c r="H249" s="297">
        <v>0</v>
      </c>
      <c r="I249" s="297">
        <v>-8504948</v>
      </c>
      <c r="J249" s="300">
        <v>18023073</v>
      </c>
      <c r="K249" s="301">
        <v>21374224</v>
      </c>
      <c r="L249" s="301">
        <v>15323162</v>
      </c>
      <c r="M249" s="301">
        <v>14529856</v>
      </c>
      <c r="N249" s="301">
        <v>22692228</v>
      </c>
    </row>
    <row r="250" spans="1:14">
      <c r="A250" s="295">
        <v>37800</v>
      </c>
      <c r="B250" s="296" t="s">
        <v>601</v>
      </c>
      <c r="C250" s="299">
        <v>-29547201</v>
      </c>
      <c r="D250" s="297">
        <v>-29526707</v>
      </c>
      <c r="E250" s="297">
        <v>-16067806</v>
      </c>
      <c r="F250" s="297">
        <v>-8541112</v>
      </c>
      <c r="G250" s="297">
        <v>-8935956</v>
      </c>
      <c r="H250" s="297">
        <v>0</v>
      </c>
      <c r="I250" s="297">
        <v>-92618782</v>
      </c>
      <c r="J250" s="300">
        <v>186628759</v>
      </c>
      <c r="K250" s="301">
        <v>221329899</v>
      </c>
      <c r="L250" s="301">
        <v>158671207</v>
      </c>
      <c r="M250" s="301">
        <v>150456525</v>
      </c>
      <c r="N250" s="301">
        <v>234977820</v>
      </c>
    </row>
    <row r="251" spans="1:14">
      <c r="A251" s="295">
        <v>37801</v>
      </c>
      <c r="B251" s="296" t="s">
        <v>602</v>
      </c>
      <c r="C251" s="299">
        <v>-116182</v>
      </c>
      <c r="D251" s="297">
        <v>-115977</v>
      </c>
      <c r="E251" s="297">
        <v>-68478</v>
      </c>
      <c r="F251" s="297">
        <v>-455</v>
      </c>
      <c r="G251" s="297">
        <v>-5747</v>
      </c>
      <c r="H251" s="297">
        <v>0</v>
      </c>
      <c r="I251" s="297">
        <v>-306839</v>
      </c>
      <c r="J251" s="300">
        <v>1866197</v>
      </c>
      <c r="K251" s="301">
        <v>2213192</v>
      </c>
      <c r="L251" s="301">
        <v>1586635</v>
      </c>
      <c r="M251" s="301">
        <v>1504492</v>
      </c>
      <c r="N251" s="301">
        <v>2349665</v>
      </c>
    </row>
    <row r="252" spans="1:14">
      <c r="A252" s="295">
        <v>37805</v>
      </c>
      <c r="B252" s="296" t="s">
        <v>603</v>
      </c>
      <c r="C252" s="299">
        <v>-2567871</v>
      </c>
      <c r="D252" s="297">
        <v>-2566351</v>
      </c>
      <c r="E252" s="297">
        <v>-1039906</v>
      </c>
      <c r="F252" s="297">
        <v>-608022</v>
      </c>
      <c r="G252" s="297">
        <v>-350780</v>
      </c>
      <c r="H252" s="297">
        <v>0</v>
      </c>
      <c r="I252" s="297">
        <v>-7132930</v>
      </c>
      <c r="J252" s="300">
        <v>13843596</v>
      </c>
      <c r="K252" s="301">
        <v>16417629</v>
      </c>
      <c r="L252" s="301">
        <v>11769784</v>
      </c>
      <c r="M252" s="301">
        <v>11160442</v>
      </c>
      <c r="N252" s="301">
        <v>17429994</v>
      </c>
    </row>
    <row r="253" spans="1:14">
      <c r="A253" s="295">
        <v>37900</v>
      </c>
      <c r="B253" s="296" t="s">
        <v>604</v>
      </c>
      <c r="C253" s="299">
        <v>-16667285</v>
      </c>
      <c r="D253" s="297">
        <v>-16656614</v>
      </c>
      <c r="E253" s="297">
        <v>-9104829</v>
      </c>
      <c r="F253" s="297">
        <v>-3905865</v>
      </c>
      <c r="G253" s="297">
        <v>-3026277</v>
      </c>
      <c r="H253" s="297">
        <v>0</v>
      </c>
      <c r="I253" s="297">
        <v>-49360870</v>
      </c>
      <c r="J253" s="300">
        <v>97169457</v>
      </c>
      <c r="K253" s="301">
        <v>115236828</v>
      </c>
      <c r="L253" s="301">
        <v>82613179</v>
      </c>
      <c r="M253" s="301">
        <v>78336152</v>
      </c>
      <c r="N253" s="301">
        <v>122342705</v>
      </c>
    </row>
    <row r="254" spans="1:14">
      <c r="A254" s="295">
        <v>37901</v>
      </c>
      <c r="B254" s="296" t="s">
        <v>605</v>
      </c>
      <c r="C254" s="299">
        <v>-115424</v>
      </c>
      <c r="D254" s="297">
        <v>-115143</v>
      </c>
      <c r="E254" s="297">
        <v>116616</v>
      </c>
      <c r="F254" s="297">
        <v>70241</v>
      </c>
      <c r="G254" s="297">
        <v>-41545</v>
      </c>
      <c r="H254" s="297">
        <v>0</v>
      </c>
      <c r="I254" s="297">
        <v>-85255</v>
      </c>
      <c r="J254" s="300">
        <v>2556909</v>
      </c>
      <c r="K254" s="301">
        <v>3032332</v>
      </c>
      <c r="L254" s="301">
        <v>2173876</v>
      </c>
      <c r="M254" s="301">
        <v>2061331</v>
      </c>
      <c r="N254" s="301">
        <v>3219316</v>
      </c>
    </row>
    <row r="255" spans="1:14">
      <c r="A255" s="295">
        <v>37905</v>
      </c>
      <c r="B255" s="296" t="s">
        <v>606</v>
      </c>
      <c r="C255" s="299">
        <v>-1876240</v>
      </c>
      <c r="D255" s="297">
        <v>-1875045</v>
      </c>
      <c r="E255" s="297">
        <v>-982646</v>
      </c>
      <c r="F255" s="297">
        <v>-398182</v>
      </c>
      <c r="G255" s="297">
        <v>-363720</v>
      </c>
      <c r="H255" s="297">
        <v>0</v>
      </c>
      <c r="I255" s="297">
        <v>-5495833</v>
      </c>
      <c r="J255" s="300">
        <v>10876829</v>
      </c>
      <c r="K255" s="301">
        <v>12899231</v>
      </c>
      <c r="L255" s="301">
        <v>9247447</v>
      </c>
      <c r="M255" s="301">
        <v>8768691</v>
      </c>
      <c r="N255" s="301">
        <v>13694639</v>
      </c>
    </row>
    <row r="256" spans="1:14">
      <c r="A256" s="295">
        <v>38000</v>
      </c>
      <c r="B256" s="296" t="s">
        <v>607</v>
      </c>
      <c r="C256" s="299">
        <v>-24890963</v>
      </c>
      <c r="D256" s="297">
        <v>-24872082</v>
      </c>
      <c r="E256" s="297">
        <v>-12816662</v>
      </c>
      <c r="F256" s="297">
        <v>-5796855</v>
      </c>
      <c r="G256" s="297">
        <v>-6190320</v>
      </c>
      <c r="H256" s="297">
        <v>0</v>
      </c>
      <c r="I256" s="297">
        <v>-74566882</v>
      </c>
      <c r="J256" s="300">
        <v>171945048</v>
      </c>
      <c r="K256" s="301">
        <v>203915946</v>
      </c>
      <c r="L256" s="301">
        <v>146187160</v>
      </c>
      <c r="M256" s="301">
        <v>138618799</v>
      </c>
      <c r="N256" s="301">
        <v>216490067</v>
      </c>
    </row>
    <row r="257" spans="1:14">
      <c r="A257" s="295">
        <v>38005</v>
      </c>
      <c r="B257" s="296" t="s">
        <v>608</v>
      </c>
      <c r="C257" s="299">
        <v>-5701708</v>
      </c>
      <c r="D257" s="297">
        <v>-5698124</v>
      </c>
      <c r="E257" s="297">
        <v>-1875861</v>
      </c>
      <c r="F257" s="297">
        <v>-615875</v>
      </c>
      <c r="G257" s="297">
        <v>-1062013</v>
      </c>
      <c r="H257" s="297">
        <v>0</v>
      </c>
      <c r="I257" s="297">
        <v>-14953581</v>
      </c>
      <c r="J257" s="300">
        <v>32638701</v>
      </c>
      <c r="K257" s="301">
        <v>38707434</v>
      </c>
      <c r="L257" s="301">
        <v>27749325</v>
      </c>
      <c r="M257" s="301">
        <v>26312694</v>
      </c>
      <c r="N257" s="301">
        <v>41094260</v>
      </c>
    </row>
    <row r="258" spans="1:14">
      <c r="A258" s="295">
        <v>38100</v>
      </c>
      <c r="B258" s="296" t="s">
        <v>609</v>
      </c>
      <c r="C258" s="299">
        <v>-11417051</v>
      </c>
      <c r="D258" s="297">
        <v>-11408627</v>
      </c>
      <c r="E258" s="297">
        <v>-5384398</v>
      </c>
      <c r="F258" s="297">
        <v>-2494408</v>
      </c>
      <c r="G258" s="297">
        <v>-2896063</v>
      </c>
      <c r="H258" s="297">
        <v>0</v>
      </c>
      <c r="I258" s="297">
        <v>-33600547</v>
      </c>
      <c r="J258" s="300">
        <v>76709081</v>
      </c>
      <c r="K258" s="301">
        <v>90972116</v>
      </c>
      <c r="L258" s="301">
        <v>65217829</v>
      </c>
      <c r="M258" s="301">
        <v>61841389</v>
      </c>
      <c r="N258" s="301">
        <v>96581753</v>
      </c>
    </row>
    <row r="259" spans="1:14">
      <c r="A259" s="295">
        <v>38105</v>
      </c>
      <c r="B259" s="296" t="s">
        <v>610</v>
      </c>
      <c r="C259" s="299">
        <v>-2600647</v>
      </c>
      <c r="D259" s="297">
        <v>-2599070</v>
      </c>
      <c r="E259" s="297">
        <v>-1086004</v>
      </c>
      <c r="F259" s="297">
        <v>-504895</v>
      </c>
      <c r="G259" s="297">
        <v>-522165</v>
      </c>
      <c r="H259" s="297">
        <v>0</v>
      </c>
      <c r="I259" s="297">
        <v>-7312781</v>
      </c>
      <c r="J259" s="300">
        <v>14359216</v>
      </c>
      <c r="K259" s="301">
        <v>17029121</v>
      </c>
      <c r="L259" s="301">
        <v>12208162</v>
      </c>
      <c r="M259" s="301">
        <v>11576124</v>
      </c>
      <c r="N259" s="301">
        <v>18079192</v>
      </c>
    </row>
    <row r="260" spans="1:14">
      <c r="A260" s="295">
        <v>38200</v>
      </c>
      <c r="B260" s="296" t="s">
        <v>611</v>
      </c>
      <c r="C260" s="299">
        <v>-11966005</v>
      </c>
      <c r="D260" s="297">
        <v>-11958358</v>
      </c>
      <c r="E260" s="297">
        <v>-6334155</v>
      </c>
      <c r="F260" s="297">
        <v>-2857749</v>
      </c>
      <c r="G260" s="297">
        <v>-2951897</v>
      </c>
      <c r="H260" s="297">
        <v>0</v>
      </c>
      <c r="I260" s="297">
        <v>-36068164</v>
      </c>
      <c r="J260" s="300">
        <v>69636753</v>
      </c>
      <c r="K260" s="301">
        <v>82584782</v>
      </c>
      <c r="L260" s="301">
        <v>59204957</v>
      </c>
      <c r="M260" s="301">
        <v>56139814</v>
      </c>
      <c r="N260" s="301">
        <v>87677229</v>
      </c>
    </row>
    <row r="261" spans="1:14">
      <c r="A261" s="295">
        <v>38205</v>
      </c>
      <c r="B261" s="296" t="s">
        <v>612</v>
      </c>
      <c r="C261" s="299">
        <v>-1478820</v>
      </c>
      <c r="D261" s="297">
        <v>-1477644</v>
      </c>
      <c r="E261" s="297">
        <v>-528938</v>
      </c>
      <c r="F261" s="297">
        <v>-166849</v>
      </c>
      <c r="G261" s="297">
        <v>-258270</v>
      </c>
      <c r="H261" s="297">
        <v>0</v>
      </c>
      <c r="I261" s="297">
        <v>-3910521</v>
      </c>
      <c r="J261" s="300">
        <v>10704566</v>
      </c>
      <c r="K261" s="301">
        <v>12694937</v>
      </c>
      <c r="L261" s="301">
        <v>9100989</v>
      </c>
      <c r="M261" s="301">
        <v>8629815</v>
      </c>
      <c r="N261" s="301">
        <v>13477749</v>
      </c>
    </row>
    <row r="262" spans="1:14">
      <c r="A262" s="295">
        <v>38210</v>
      </c>
      <c r="B262" s="296" t="s">
        <v>613</v>
      </c>
      <c r="C262" s="299">
        <v>-4190739</v>
      </c>
      <c r="D262" s="297">
        <v>-4187769</v>
      </c>
      <c r="E262" s="297">
        <v>-2264037</v>
      </c>
      <c r="F262" s="297">
        <v>-1083141</v>
      </c>
      <c r="G262" s="297">
        <v>-1113158</v>
      </c>
      <c r="H262" s="297">
        <v>0</v>
      </c>
      <c r="I262" s="297">
        <v>-12838844</v>
      </c>
      <c r="J262" s="300">
        <v>27046263</v>
      </c>
      <c r="K262" s="301">
        <v>32075156</v>
      </c>
      <c r="L262" s="301">
        <v>22994651</v>
      </c>
      <c r="M262" s="301">
        <v>21804178</v>
      </c>
      <c r="N262" s="301">
        <v>34053015</v>
      </c>
    </row>
    <row r="263" spans="1:14">
      <c r="A263" s="295">
        <v>38300</v>
      </c>
      <c r="B263" s="296" t="s">
        <v>614</v>
      </c>
      <c r="C263" s="299">
        <v>-9125177</v>
      </c>
      <c r="D263" s="297">
        <v>-9119053</v>
      </c>
      <c r="E263" s="297">
        <v>-4817623</v>
      </c>
      <c r="F263" s="297">
        <v>-2142234</v>
      </c>
      <c r="G263" s="297">
        <v>-1902685</v>
      </c>
      <c r="H263" s="297">
        <v>0</v>
      </c>
      <c r="I263" s="297">
        <v>-27106772</v>
      </c>
      <c r="J263" s="300">
        <v>55772661</v>
      </c>
      <c r="K263" s="301">
        <v>66142846</v>
      </c>
      <c r="L263" s="301">
        <v>47417747</v>
      </c>
      <c r="M263" s="301">
        <v>44962849</v>
      </c>
      <c r="N263" s="301">
        <v>70221429</v>
      </c>
    </row>
    <row r="264" spans="1:14">
      <c r="A264" s="295">
        <v>38400</v>
      </c>
      <c r="B264" s="296" t="s">
        <v>615</v>
      </c>
      <c r="C264" s="299">
        <v>-10940513</v>
      </c>
      <c r="D264" s="297">
        <v>-10932580</v>
      </c>
      <c r="E264" s="297">
        <v>-5322309</v>
      </c>
      <c r="F264" s="297">
        <v>-2094401</v>
      </c>
      <c r="G264" s="297">
        <v>-1743654</v>
      </c>
      <c r="H264" s="297">
        <v>0</v>
      </c>
      <c r="I264" s="297">
        <v>-31033457</v>
      </c>
      <c r="J264" s="300">
        <v>72244995</v>
      </c>
      <c r="K264" s="301">
        <v>85677993</v>
      </c>
      <c r="L264" s="301">
        <v>61422477</v>
      </c>
      <c r="M264" s="301">
        <v>58242529</v>
      </c>
      <c r="N264" s="301">
        <v>90961177</v>
      </c>
    </row>
    <row r="265" spans="1:14">
      <c r="A265" s="295">
        <v>38402</v>
      </c>
      <c r="B265" s="296" t="s">
        <v>616</v>
      </c>
      <c r="C265" s="299">
        <v>-59343</v>
      </c>
      <c r="D265" s="297">
        <v>-58746</v>
      </c>
      <c r="E265" s="297">
        <v>274114</v>
      </c>
      <c r="F265" s="297">
        <v>-56707</v>
      </c>
      <c r="G265" s="297">
        <v>-237536</v>
      </c>
      <c r="H265" s="297">
        <v>0</v>
      </c>
      <c r="I265" s="297">
        <v>-138218</v>
      </c>
      <c r="J265" s="300">
        <v>5437611</v>
      </c>
      <c r="K265" s="301">
        <v>6448663</v>
      </c>
      <c r="L265" s="301">
        <v>4623040</v>
      </c>
      <c r="M265" s="301">
        <v>4383698</v>
      </c>
      <c r="N265" s="301">
        <v>6846308</v>
      </c>
    </row>
    <row r="266" spans="1:14">
      <c r="A266" s="295">
        <v>38405</v>
      </c>
      <c r="B266" s="296" t="s">
        <v>617</v>
      </c>
      <c r="C266" s="299">
        <v>-2896026</v>
      </c>
      <c r="D266" s="297">
        <v>-2894116</v>
      </c>
      <c r="E266" s="297">
        <v>-1246471</v>
      </c>
      <c r="F266" s="297">
        <v>-952676</v>
      </c>
      <c r="G266" s="297">
        <v>-654995</v>
      </c>
      <c r="H266" s="297">
        <v>0</v>
      </c>
      <c r="I266" s="297">
        <v>-8644284</v>
      </c>
      <c r="J266" s="300">
        <v>17393057</v>
      </c>
      <c r="K266" s="301">
        <v>20627065</v>
      </c>
      <c r="L266" s="301">
        <v>14787524</v>
      </c>
      <c r="M266" s="301">
        <v>14021949</v>
      </c>
      <c r="N266" s="301">
        <v>21898996</v>
      </c>
    </row>
    <row r="267" spans="1:14">
      <c r="A267" s="295">
        <v>38500</v>
      </c>
      <c r="B267" s="296" t="s">
        <v>618</v>
      </c>
      <c r="C267" s="299">
        <v>-9270952</v>
      </c>
      <c r="D267" s="297">
        <v>-9265086</v>
      </c>
      <c r="E267" s="297">
        <v>-4730355</v>
      </c>
      <c r="F267" s="297">
        <v>-2115845</v>
      </c>
      <c r="G267" s="297">
        <v>-1885664</v>
      </c>
      <c r="H267" s="297">
        <v>0</v>
      </c>
      <c r="I267" s="297">
        <v>-27267902</v>
      </c>
      <c r="J267" s="300">
        <v>53421258</v>
      </c>
      <c r="K267" s="301">
        <v>63354232</v>
      </c>
      <c r="L267" s="301">
        <v>45418592</v>
      </c>
      <c r="M267" s="301">
        <v>43067193</v>
      </c>
      <c r="N267" s="301">
        <v>67260860</v>
      </c>
    </row>
    <row r="268" spans="1:14">
      <c r="A268" s="295">
        <v>38600</v>
      </c>
      <c r="B268" s="296" t="s">
        <v>619</v>
      </c>
      <c r="C268" s="299">
        <v>-11056479</v>
      </c>
      <c r="D268" s="297">
        <v>-11049041</v>
      </c>
      <c r="E268" s="297">
        <v>-6285017</v>
      </c>
      <c r="F268" s="297">
        <v>-2943261</v>
      </c>
      <c r="G268" s="297">
        <v>-2994869</v>
      </c>
      <c r="H268" s="297">
        <v>0</v>
      </c>
      <c r="I268" s="297">
        <v>-34328667</v>
      </c>
      <c r="J268" s="300">
        <v>67738655</v>
      </c>
      <c r="K268" s="301">
        <v>80333758</v>
      </c>
      <c r="L268" s="301">
        <v>57591199</v>
      </c>
      <c r="M268" s="301">
        <v>54609604</v>
      </c>
      <c r="N268" s="301">
        <v>85287399</v>
      </c>
    </row>
    <row r="269" spans="1:14">
      <c r="A269" s="295">
        <v>38601</v>
      </c>
      <c r="B269" s="296" t="s">
        <v>620</v>
      </c>
      <c r="C269" s="299">
        <v>-149878</v>
      </c>
      <c r="D269" s="297">
        <v>-149764</v>
      </c>
      <c r="E269" s="297">
        <v>-26511</v>
      </c>
      <c r="F269" s="297">
        <v>-7331</v>
      </c>
      <c r="G269" s="297">
        <v>-26463</v>
      </c>
      <c r="H269" s="297">
        <v>0</v>
      </c>
      <c r="I269" s="297">
        <v>-359947</v>
      </c>
      <c r="J269" s="300">
        <v>1043714</v>
      </c>
      <c r="K269" s="301">
        <v>1237778</v>
      </c>
      <c r="L269" s="301">
        <v>887362</v>
      </c>
      <c r="M269" s="301">
        <v>841422</v>
      </c>
      <c r="N269" s="301">
        <v>1314104</v>
      </c>
    </row>
    <row r="270" spans="1:14">
      <c r="A270" s="295">
        <v>38602</v>
      </c>
      <c r="B270" s="296" t="s">
        <v>621</v>
      </c>
      <c r="C270" s="299">
        <v>-462042</v>
      </c>
      <c r="D270" s="297">
        <v>-461346</v>
      </c>
      <c r="E270" s="297">
        <v>-179953</v>
      </c>
      <c r="F270" s="297">
        <v>-109705</v>
      </c>
      <c r="G270" s="297">
        <v>-151313</v>
      </c>
      <c r="H270" s="297">
        <v>0</v>
      </c>
      <c r="I270" s="297">
        <v>-1364359</v>
      </c>
      <c r="J270" s="300">
        <v>6338725</v>
      </c>
      <c r="K270" s="301">
        <v>7517326</v>
      </c>
      <c r="L270" s="301">
        <v>5389165</v>
      </c>
      <c r="M270" s="301">
        <v>5110158</v>
      </c>
      <c r="N270" s="301">
        <v>7980869</v>
      </c>
    </row>
    <row r="271" spans="1:14">
      <c r="A271" s="295">
        <v>38605</v>
      </c>
      <c r="B271" s="296" t="s">
        <v>622</v>
      </c>
      <c r="C271" s="299">
        <v>-3359054</v>
      </c>
      <c r="D271" s="297">
        <v>-3357221</v>
      </c>
      <c r="E271" s="297">
        <v>-1706446</v>
      </c>
      <c r="F271" s="297">
        <v>-997630</v>
      </c>
      <c r="G271" s="297">
        <v>-891359</v>
      </c>
      <c r="H271" s="297">
        <v>0</v>
      </c>
      <c r="I271" s="297">
        <v>-10311710</v>
      </c>
      <c r="J271" s="300">
        <v>16699443</v>
      </c>
      <c r="K271" s="301">
        <v>19804482</v>
      </c>
      <c r="L271" s="301">
        <v>14197816</v>
      </c>
      <c r="M271" s="301">
        <v>13462770</v>
      </c>
      <c r="N271" s="301">
        <v>21025691</v>
      </c>
    </row>
    <row r="272" spans="1:14">
      <c r="A272" s="295">
        <v>38610</v>
      </c>
      <c r="B272" s="296" t="s">
        <v>623</v>
      </c>
      <c r="C272" s="299">
        <v>-2106758</v>
      </c>
      <c r="D272" s="297">
        <v>-2105003</v>
      </c>
      <c r="E272" s="297">
        <v>-764683</v>
      </c>
      <c r="F272" s="297">
        <v>-134397</v>
      </c>
      <c r="G272" s="297">
        <v>-373642</v>
      </c>
      <c r="H272" s="297">
        <v>0</v>
      </c>
      <c r="I272" s="297">
        <v>-5484483</v>
      </c>
      <c r="J272" s="300">
        <v>15974813</v>
      </c>
      <c r="K272" s="301">
        <v>18945117</v>
      </c>
      <c r="L272" s="301">
        <v>13581738</v>
      </c>
      <c r="M272" s="301">
        <v>12878588</v>
      </c>
      <c r="N272" s="301">
        <v>20113335</v>
      </c>
    </row>
    <row r="273" spans="1:14">
      <c r="A273" s="295">
        <v>38620</v>
      </c>
      <c r="B273" s="296" t="s">
        <v>624</v>
      </c>
      <c r="C273" s="299">
        <v>-1995364</v>
      </c>
      <c r="D273" s="297">
        <v>-1994148</v>
      </c>
      <c r="E273" s="297">
        <v>-998802</v>
      </c>
      <c r="F273" s="297">
        <v>-440383</v>
      </c>
      <c r="G273" s="297">
        <v>-333903</v>
      </c>
      <c r="H273" s="297">
        <v>0</v>
      </c>
      <c r="I273" s="297">
        <v>-5762600</v>
      </c>
      <c r="J273" s="300">
        <v>11067592</v>
      </c>
      <c r="K273" s="301">
        <v>13125464</v>
      </c>
      <c r="L273" s="301">
        <v>9409634</v>
      </c>
      <c r="M273" s="301">
        <v>8922481</v>
      </c>
      <c r="N273" s="301">
        <v>13934823</v>
      </c>
    </row>
    <row r="274" spans="1:14">
      <c r="A274" s="295">
        <v>38700</v>
      </c>
      <c r="B274" s="296" t="s">
        <v>625</v>
      </c>
      <c r="C274" s="299">
        <v>-3260520</v>
      </c>
      <c r="D274" s="297">
        <v>-3258222</v>
      </c>
      <c r="E274" s="297">
        <v>-1767081</v>
      </c>
      <c r="F274" s="297">
        <v>-787959</v>
      </c>
      <c r="G274" s="297">
        <v>-865572</v>
      </c>
      <c r="H274" s="297">
        <v>0</v>
      </c>
      <c r="I274" s="297">
        <v>-9939354</v>
      </c>
      <c r="J274" s="300">
        <v>20924897</v>
      </c>
      <c r="K274" s="301">
        <v>24815603</v>
      </c>
      <c r="L274" s="301">
        <v>17790284</v>
      </c>
      <c r="M274" s="301">
        <v>16869250</v>
      </c>
      <c r="N274" s="301">
        <v>26345814</v>
      </c>
    </row>
    <row r="275" spans="1:14">
      <c r="A275" s="295">
        <v>38701</v>
      </c>
      <c r="B275" s="296" t="s">
        <v>626</v>
      </c>
      <c r="C275" s="299">
        <v>-202437</v>
      </c>
      <c r="D275" s="297">
        <v>-202287</v>
      </c>
      <c r="E275" s="297">
        <v>-73768</v>
      </c>
      <c r="F275" s="297">
        <v>-17589</v>
      </c>
      <c r="G275" s="297">
        <v>-40673</v>
      </c>
      <c r="H275" s="297">
        <v>0</v>
      </c>
      <c r="I275" s="297">
        <v>-536754</v>
      </c>
      <c r="J275" s="300">
        <v>1364221</v>
      </c>
      <c r="K275" s="301">
        <v>1617879</v>
      </c>
      <c r="L275" s="301">
        <v>1159856</v>
      </c>
      <c r="M275" s="301">
        <v>1099809</v>
      </c>
      <c r="N275" s="301">
        <v>1717643</v>
      </c>
    </row>
    <row r="276" spans="1:14">
      <c r="A276" s="295">
        <v>38800</v>
      </c>
      <c r="B276" s="296" t="s">
        <v>627</v>
      </c>
      <c r="C276" s="299">
        <v>-5671299</v>
      </c>
      <c r="D276" s="297">
        <v>-5667323</v>
      </c>
      <c r="E276" s="297">
        <v>-2864924</v>
      </c>
      <c r="F276" s="297">
        <v>-1237215</v>
      </c>
      <c r="G276" s="297">
        <v>-1237480</v>
      </c>
      <c r="H276" s="297">
        <v>0</v>
      </c>
      <c r="I276" s="297">
        <v>-16678241</v>
      </c>
      <c r="J276" s="300">
        <v>36208317</v>
      </c>
      <c r="K276" s="301">
        <v>42940772</v>
      </c>
      <c r="L276" s="301">
        <v>30784201</v>
      </c>
      <c r="M276" s="301">
        <v>29190450</v>
      </c>
      <c r="N276" s="301">
        <v>45588640</v>
      </c>
    </row>
    <row r="277" spans="1:14">
      <c r="A277" s="295">
        <v>38801</v>
      </c>
      <c r="B277" s="296" t="s">
        <v>628</v>
      </c>
      <c r="C277" s="299">
        <v>-268533</v>
      </c>
      <c r="D277" s="297">
        <v>-268137</v>
      </c>
      <c r="E277" s="297">
        <v>-126275</v>
      </c>
      <c r="F277" s="297">
        <v>-33238</v>
      </c>
      <c r="G277" s="297">
        <v>40854</v>
      </c>
      <c r="H277" s="297">
        <v>0</v>
      </c>
      <c r="I277" s="297">
        <v>-655329</v>
      </c>
      <c r="J277" s="300">
        <v>3614066</v>
      </c>
      <c r="K277" s="301">
        <v>4286053</v>
      </c>
      <c r="L277" s="301">
        <v>3072668</v>
      </c>
      <c r="M277" s="301">
        <v>2913590</v>
      </c>
      <c r="N277" s="301">
        <v>4550345</v>
      </c>
    </row>
    <row r="278" spans="1:14">
      <c r="A278" s="295">
        <v>38900</v>
      </c>
      <c r="B278" s="296" t="s">
        <v>629</v>
      </c>
      <c r="C278" s="299">
        <v>-1223045</v>
      </c>
      <c r="D278" s="297">
        <v>-1222123</v>
      </c>
      <c r="E278" s="297">
        <v>-439218</v>
      </c>
      <c r="F278" s="297">
        <v>-124294.99999999999</v>
      </c>
      <c r="G278" s="297">
        <v>-121272</v>
      </c>
      <c r="H278" s="297">
        <v>0</v>
      </c>
      <c r="I278" s="297">
        <v>-3129953</v>
      </c>
      <c r="J278" s="300">
        <v>8390798</v>
      </c>
      <c r="K278" s="301">
        <v>9950956</v>
      </c>
      <c r="L278" s="301">
        <v>7133831</v>
      </c>
      <c r="M278" s="301">
        <v>6764500</v>
      </c>
      <c r="N278" s="301">
        <v>10564564</v>
      </c>
    </row>
    <row r="279" spans="1:14">
      <c r="A279" s="295">
        <v>39000</v>
      </c>
      <c r="B279" s="296" t="s">
        <v>630</v>
      </c>
      <c r="C279" s="299">
        <v>-56121617</v>
      </c>
      <c r="D279" s="297">
        <v>-56079791</v>
      </c>
      <c r="E279" s="297">
        <v>-29214608</v>
      </c>
      <c r="F279" s="297">
        <v>-9764359</v>
      </c>
      <c r="G279" s="297">
        <v>-12643331</v>
      </c>
      <c r="H279" s="297">
        <v>0</v>
      </c>
      <c r="I279" s="297">
        <v>-163823706</v>
      </c>
      <c r="J279" s="300">
        <v>380897241</v>
      </c>
      <c r="K279" s="301">
        <v>451720025</v>
      </c>
      <c r="L279" s="301">
        <v>323837683</v>
      </c>
      <c r="M279" s="301">
        <v>307072048</v>
      </c>
      <c r="N279" s="301">
        <v>479574551</v>
      </c>
    </row>
    <row r="280" spans="1:14">
      <c r="A280" s="295">
        <v>39100</v>
      </c>
      <c r="B280" s="296" t="s">
        <v>631</v>
      </c>
      <c r="C280" s="299">
        <v>-9910504</v>
      </c>
      <c r="D280" s="297">
        <v>-9905509</v>
      </c>
      <c r="E280" s="297">
        <v>-5912686</v>
      </c>
      <c r="F280" s="297">
        <v>-3104825</v>
      </c>
      <c r="G280" s="297">
        <v>-2217151</v>
      </c>
      <c r="H280" s="297">
        <v>0</v>
      </c>
      <c r="I280" s="297">
        <v>-31050675</v>
      </c>
      <c r="J280" s="300">
        <v>45495459</v>
      </c>
      <c r="K280" s="301">
        <v>53954735</v>
      </c>
      <c r="L280" s="301">
        <v>38680102</v>
      </c>
      <c r="M280" s="301">
        <v>36677566</v>
      </c>
      <c r="N280" s="301">
        <v>57281760</v>
      </c>
    </row>
    <row r="281" spans="1:14">
      <c r="A281" s="295">
        <v>39101</v>
      </c>
      <c r="B281" s="296" t="s">
        <v>632</v>
      </c>
      <c r="C281" s="299">
        <v>-330830</v>
      </c>
      <c r="D281" s="297">
        <v>-330116</v>
      </c>
      <c r="E281" s="297">
        <v>25696</v>
      </c>
      <c r="F281" s="297">
        <v>96190</v>
      </c>
      <c r="G281" s="297">
        <v>-119702</v>
      </c>
      <c r="H281" s="297">
        <v>0</v>
      </c>
      <c r="I281" s="297">
        <v>-658762</v>
      </c>
      <c r="J281" s="300">
        <v>6504702</v>
      </c>
      <c r="K281" s="301">
        <v>7714165</v>
      </c>
      <c r="L281" s="301">
        <v>5530278</v>
      </c>
      <c r="M281" s="301">
        <v>5243966</v>
      </c>
      <c r="N281" s="301">
        <v>8189845</v>
      </c>
    </row>
    <row r="282" spans="1:14">
      <c r="A282" s="295">
        <v>39105</v>
      </c>
      <c r="B282" s="296" t="s">
        <v>633</v>
      </c>
      <c r="C282" s="299">
        <v>-4307649</v>
      </c>
      <c r="D282" s="297">
        <v>-4305785</v>
      </c>
      <c r="E282" s="297">
        <v>-2453319</v>
      </c>
      <c r="F282" s="297">
        <v>-1552674</v>
      </c>
      <c r="G282" s="297">
        <v>-828026</v>
      </c>
      <c r="H282" s="297">
        <v>0</v>
      </c>
      <c r="I282" s="297">
        <v>-13447453</v>
      </c>
      <c r="J282" s="300">
        <v>16973309</v>
      </c>
      <c r="K282" s="301">
        <v>20129270</v>
      </c>
      <c r="L282" s="301">
        <v>14430656</v>
      </c>
      <c r="M282" s="301">
        <v>13683556</v>
      </c>
      <c r="N282" s="301">
        <v>21370506</v>
      </c>
    </row>
    <row r="283" spans="1:14">
      <c r="A283" s="295">
        <v>39200</v>
      </c>
      <c r="B283" s="296" t="s">
        <v>634</v>
      </c>
      <c r="C283" s="299">
        <v>-215754345</v>
      </c>
      <c r="D283" s="297">
        <v>-215575114</v>
      </c>
      <c r="E283" s="297">
        <v>-109253982</v>
      </c>
      <c r="F283" s="297">
        <v>-41381853</v>
      </c>
      <c r="G283" s="297">
        <v>-53068651</v>
      </c>
      <c r="H283" s="297">
        <v>0</v>
      </c>
      <c r="I283" s="297">
        <v>-635033945</v>
      </c>
      <c r="J283" s="300">
        <v>1632187417</v>
      </c>
      <c r="K283" s="301">
        <v>1935670996</v>
      </c>
      <c r="L283" s="301">
        <v>1387680808</v>
      </c>
      <c r="M283" s="301">
        <v>1315838180</v>
      </c>
      <c r="N283" s="301">
        <v>2055030763</v>
      </c>
    </row>
    <row r="284" spans="1:14">
      <c r="A284" s="295">
        <v>39201</v>
      </c>
      <c r="B284" s="296" t="s">
        <v>635</v>
      </c>
      <c r="C284" s="299">
        <v>-788897</v>
      </c>
      <c r="D284" s="297">
        <v>-788403</v>
      </c>
      <c r="E284" s="297">
        <v>-450375</v>
      </c>
      <c r="F284" s="297">
        <v>-264051</v>
      </c>
      <c r="G284" s="297">
        <v>-178291</v>
      </c>
      <c r="H284" s="297">
        <v>0</v>
      </c>
      <c r="I284" s="297">
        <v>-2470017</v>
      </c>
      <c r="J284" s="300">
        <v>4498496</v>
      </c>
      <c r="K284" s="301">
        <v>5334931</v>
      </c>
      <c r="L284" s="301">
        <v>3824608</v>
      </c>
      <c r="M284" s="301">
        <v>3626601</v>
      </c>
      <c r="N284" s="301">
        <v>5663901</v>
      </c>
    </row>
    <row r="285" spans="1:14">
      <c r="A285" s="295">
        <v>39204</v>
      </c>
      <c r="B285" s="296" t="s">
        <v>636</v>
      </c>
      <c r="C285" s="299">
        <v>84295</v>
      </c>
      <c r="D285" s="297">
        <v>85191</v>
      </c>
      <c r="E285" s="297">
        <v>460221</v>
      </c>
      <c r="F285" s="297">
        <v>450500</v>
      </c>
      <c r="G285" s="297">
        <v>75680</v>
      </c>
      <c r="H285" s="297">
        <v>0</v>
      </c>
      <c r="I285" s="297">
        <v>1155887</v>
      </c>
      <c r="J285" s="300">
        <v>8158038</v>
      </c>
      <c r="K285" s="301">
        <v>9674917</v>
      </c>
      <c r="L285" s="301">
        <v>6935939</v>
      </c>
      <c r="M285" s="301">
        <v>6576854</v>
      </c>
      <c r="N285" s="301">
        <v>10271504</v>
      </c>
    </row>
    <row r="286" spans="1:14">
      <c r="A286" s="295">
        <v>39205</v>
      </c>
      <c r="B286" s="296" t="s">
        <v>637</v>
      </c>
      <c r="C286" s="299">
        <v>-16178157</v>
      </c>
      <c r="D286" s="297">
        <v>-16164024</v>
      </c>
      <c r="E286" s="297">
        <v>-6197937</v>
      </c>
      <c r="F286" s="297">
        <v>-3005231</v>
      </c>
      <c r="G286" s="297">
        <v>-4979790</v>
      </c>
      <c r="H286" s="297">
        <v>0</v>
      </c>
      <c r="I286" s="297">
        <v>-46525139</v>
      </c>
      <c r="J286" s="300">
        <v>128705016</v>
      </c>
      <c r="K286" s="301">
        <v>152636005</v>
      </c>
      <c r="L286" s="301">
        <v>109424616</v>
      </c>
      <c r="M286" s="301">
        <v>103759515</v>
      </c>
      <c r="N286" s="301">
        <v>162048038</v>
      </c>
    </row>
    <row r="287" spans="1:14">
      <c r="A287" s="295">
        <v>39208</v>
      </c>
      <c r="B287" s="296" t="s">
        <v>638</v>
      </c>
      <c r="C287" s="299">
        <v>-1419511</v>
      </c>
      <c r="D287" s="297">
        <v>-1418359</v>
      </c>
      <c r="E287" s="297">
        <v>-553829</v>
      </c>
      <c r="F287" s="297">
        <v>-129713</v>
      </c>
      <c r="G287" s="297">
        <v>-161714</v>
      </c>
      <c r="H287" s="297">
        <v>0</v>
      </c>
      <c r="I287" s="297">
        <v>-3683126</v>
      </c>
      <c r="J287" s="300">
        <v>10485110</v>
      </c>
      <c r="K287" s="301">
        <v>12434677</v>
      </c>
      <c r="L287" s="301">
        <v>8914409</v>
      </c>
      <c r="M287" s="301">
        <v>8452895</v>
      </c>
      <c r="N287" s="301">
        <v>13201440</v>
      </c>
    </row>
    <row r="288" spans="1:14">
      <c r="A288" s="295">
        <v>39209</v>
      </c>
      <c r="B288" s="296" t="s">
        <v>639</v>
      </c>
      <c r="C288" s="299">
        <v>-771768</v>
      </c>
      <c r="D288" s="297">
        <v>-771272</v>
      </c>
      <c r="E288" s="297">
        <v>-457353</v>
      </c>
      <c r="F288" s="297">
        <v>-229733</v>
      </c>
      <c r="G288" s="297">
        <v>-255907</v>
      </c>
      <c r="H288" s="297">
        <v>0</v>
      </c>
      <c r="I288" s="297">
        <v>-2486033</v>
      </c>
      <c r="J288" s="300">
        <v>4516040</v>
      </c>
      <c r="K288" s="301">
        <v>5355738</v>
      </c>
      <c r="L288" s="301">
        <v>3839524</v>
      </c>
      <c r="M288" s="301">
        <v>3640745</v>
      </c>
      <c r="N288" s="301">
        <v>5685990</v>
      </c>
    </row>
    <row r="289" spans="1:14">
      <c r="A289" s="295">
        <v>39220</v>
      </c>
      <c r="B289" s="296" t="s">
        <v>730</v>
      </c>
      <c r="C289" s="299">
        <v>195874</v>
      </c>
      <c r="D289" s="297">
        <v>196066</v>
      </c>
      <c r="E289" s="297">
        <v>339757</v>
      </c>
      <c r="F289" s="297">
        <v>405037</v>
      </c>
      <c r="G289" s="297">
        <v>130721</v>
      </c>
      <c r="H289" s="297">
        <v>0</v>
      </c>
      <c r="I289" s="297">
        <v>1267455</v>
      </c>
      <c r="J289" s="300">
        <v>1753685</v>
      </c>
      <c r="K289" s="301">
        <v>2079760</v>
      </c>
      <c r="L289" s="301">
        <v>1490978</v>
      </c>
      <c r="M289" s="301">
        <v>1413788</v>
      </c>
      <c r="N289" s="301">
        <v>2208005</v>
      </c>
    </row>
    <row r="290" spans="1:14">
      <c r="A290" s="295">
        <v>39300</v>
      </c>
      <c r="B290" s="296" t="s">
        <v>640</v>
      </c>
      <c r="C290" s="299">
        <v>-4022524</v>
      </c>
      <c r="D290" s="297">
        <v>-4020631</v>
      </c>
      <c r="E290" s="297">
        <v>-2263725</v>
      </c>
      <c r="F290" s="297">
        <v>-1043446</v>
      </c>
      <c r="G290" s="297">
        <v>-1040520</v>
      </c>
      <c r="H290" s="297">
        <v>0</v>
      </c>
      <c r="I290" s="297">
        <v>-12390846</v>
      </c>
      <c r="J290" s="300">
        <v>17237027</v>
      </c>
      <c r="K290" s="301">
        <v>20442024</v>
      </c>
      <c r="L290" s="301">
        <v>14654869</v>
      </c>
      <c r="M290" s="301">
        <v>13896161</v>
      </c>
      <c r="N290" s="301">
        <v>21702545</v>
      </c>
    </row>
    <row r="291" spans="1:14">
      <c r="A291" s="295">
        <v>39301</v>
      </c>
      <c r="B291" s="296" t="s">
        <v>641</v>
      </c>
      <c r="C291" s="299">
        <v>-245919</v>
      </c>
      <c r="D291" s="297">
        <v>-245818</v>
      </c>
      <c r="E291" s="297">
        <v>-232058</v>
      </c>
      <c r="F291" s="297">
        <v>-50852</v>
      </c>
      <c r="G291" s="297">
        <v>1328</v>
      </c>
      <c r="H291" s="297">
        <v>0</v>
      </c>
      <c r="I291" s="297">
        <v>-773319</v>
      </c>
      <c r="J291" s="300">
        <v>927885</v>
      </c>
      <c r="K291" s="301">
        <v>1100413</v>
      </c>
      <c r="L291" s="301">
        <v>788885</v>
      </c>
      <c r="M291" s="301">
        <v>748043</v>
      </c>
      <c r="N291" s="301">
        <v>1168268</v>
      </c>
    </row>
    <row r="292" spans="1:14">
      <c r="A292" s="295">
        <v>39400</v>
      </c>
      <c r="B292" s="296" t="s">
        <v>642</v>
      </c>
      <c r="C292" s="299">
        <v>-2656339</v>
      </c>
      <c r="D292" s="297">
        <v>-2655054</v>
      </c>
      <c r="E292" s="297">
        <v>-1528249</v>
      </c>
      <c r="F292" s="297">
        <v>-1078534</v>
      </c>
      <c r="G292" s="297">
        <v>-722317</v>
      </c>
      <c r="H292" s="297">
        <v>0</v>
      </c>
      <c r="I292" s="297">
        <v>-8640493</v>
      </c>
      <c r="J292" s="300">
        <v>11704241</v>
      </c>
      <c r="K292" s="301">
        <v>13880489</v>
      </c>
      <c r="L292" s="301">
        <v>9950910</v>
      </c>
      <c r="M292" s="301">
        <v>9435735</v>
      </c>
      <c r="N292" s="301">
        <v>14736405</v>
      </c>
    </row>
    <row r="293" spans="1:14">
      <c r="A293" s="295">
        <v>39401</v>
      </c>
      <c r="B293" s="296" t="s">
        <v>643</v>
      </c>
      <c r="C293" s="299">
        <v>-22984</v>
      </c>
      <c r="D293" s="297">
        <v>-21610</v>
      </c>
      <c r="E293" s="297">
        <v>373720</v>
      </c>
      <c r="F293" s="297">
        <v>415737</v>
      </c>
      <c r="G293" s="297">
        <v>104126</v>
      </c>
      <c r="H293" s="297">
        <v>0</v>
      </c>
      <c r="I293" s="297">
        <v>848989</v>
      </c>
      <c r="J293" s="300">
        <v>12512094</v>
      </c>
      <c r="K293" s="301">
        <v>14838551</v>
      </c>
      <c r="L293" s="301">
        <v>10637744</v>
      </c>
      <c r="M293" s="301">
        <v>10087010</v>
      </c>
      <c r="N293" s="301">
        <v>15753545</v>
      </c>
    </row>
    <row r="294" spans="1:14">
      <c r="A294" s="295">
        <v>39500</v>
      </c>
      <c r="B294" s="296" t="s">
        <v>644</v>
      </c>
      <c r="C294" s="299">
        <v>-6521449</v>
      </c>
      <c r="D294" s="297">
        <v>-6515881</v>
      </c>
      <c r="E294" s="297">
        <v>-2872570</v>
      </c>
      <c r="F294" s="297">
        <v>-834705</v>
      </c>
      <c r="G294" s="297">
        <v>-1543465</v>
      </c>
      <c r="H294" s="297">
        <v>0</v>
      </c>
      <c r="I294" s="297">
        <v>-18288070</v>
      </c>
      <c r="J294" s="300">
        <v>50704690</v>
      </c>
      <c r="K294" s="301">
        <v>60132554</v>
      </c>
      <c r="L294" s="301">
        <v>43108974</v>
      </c>
      <c r="M294" s="301">
        <v>40877148</v>
      </c>
      <c r="N294" s="301">
        <v>63840522</v>
      </c>
    </row>
    <row r="295" spans="1:14">
      <c r="A295" s="295">
        <v>39501</v>
      </c>
      <c r="B295" s="296" t="s">
        <v>645</v>
      </c>
      <c r="C295" s="299">
        <v>-254446</v>
      </c>
      <c r="D295" s="297">
        <v>-254299</v>
      </c>
      <c r="E295" s="297">
        <v>-149986</v>
      </c>
      <c r="F295" s="297">
        <v>-76835</v>
      </c>
      <c r="G295" s="297">
        <v>-42439</v>
      </c>
      <c r="H295" s="297">
        <v>0</v>
      </c>
      <c r="I295" s="297">
        <v>-778005</v>
      </c>
      <c r="J295" s="300">
        <v>1341554</v>
      </c>
      <c r="K295" s="301">
        <v>1590999</v>
      </c>
      <c r="L295" s="301">
        <v>1140586</v>
      </c>
      <c r="M295" s="301">
        <v>1081535</v>
      </c>
      <c r="N295" s="301">
        <v>1689105</v>
      </c>
    </row>
    <row r="296" spans="1:14">
      <c r="A296" s="295">
        <v>39600</v>
      </c>
      <c r="B296" s="296" t="s">
        <v>646</v>
      </c>
      <c r="C296" s="299">
        <v>-21736332</v>
      </c>
      <c r="D296" s="297">
        <v>-21719190</v>
      </c>
      <c r="E296" s="297">
        <v>-10911746</v>
      </c>
      <c r="F296" s="297">
        <v>-4249301</v>
      </c>
      <c r="G296" s="297">
        <v>-5040391</v>
      </c>
      <c r="H296" s="297">
        <v>0</v>
      </c>
      <c r="I296" s="297">
        <v>-63656960</v>
      </c>
      <c r="J296" s="300">
        <v>156100760</v>
      </c>
      <c r="K296" s="301">
        <v>185125623</v>
      </c>
      <c r="L296" s="301">
        <v>132716394</v>
      </c>
      <c r="M296" s="301">
        <v>125845437</v>
      </c>
      <c r="N296" s="301">
        <v>196541071</v>
      </c>
    </row>
    <row r="297" spans="1:14">
      <c r="A297" s="295">
        <v>39605</v>
      </c>
      <c r="B297" s="296" t="s">
        <v>647</v>
      </c>
      <c r="C297" s="299">
        <v>-3121035</v>
      </c>
      <c r="D297" s="297">
        <v>-3118603</v>
      </c>
      <c r="E297" s="297">
        <v>-1210510</v>
      </c>
      <c r="F297" s="297">
        <v>-796507</v>
      </c>
      <c r="G297" s="297">
        <v>-837167</v>
      </c>
      <c r="H297" s="297">
        <v>0</v>
      </c>
      <c r="I297" s="297">
        <v>-9083822</v>
      </c>
      <c r="J297" s="300">
        <v>22139625</v>
      </c>
      <c r="K297" s="301">
        <v>26256194</v>
      </c>
      <c r="L297" s="301">
        <v>18823042</v>
      </c>
      <c r="M297" s="301">
        <v>17848541</v>
      </c>
      <c r="N297" s="301">
        <v>27875237</v>
      </c>
    </row>
    <row r="298" spans="1:14">
      <c r="A298" s="295">
        <v>39700</v>
      </c>
      <c r="B298" s="296" t="s">
        <v>648</v>
      </c>
      <c r="C298" s="299">
        <v>-14340902</v>
      </c>
      <c r="D298" s="297">
        <v>-14331508</v>
      </c>
      <c r="E298" s="297">
        <v>-7704979</v>
      </c>
      <c r="F298" s="297">
        <v>-3013059</v>
      </c>
      <c r="G298" s="297">
        <v>-3150224</v>
      </c>
      <c r="H298" s="297">
        <v>0</v>
      </c>
      <c r="I298" s="297">
        <v>-42540672</v>
      </c>
      <c r="J298" s="300">
        <v>85545368</v>
      </c>
      <c r="K298" s="301">
        <v>101451393</v>
      </c>
      <c r="L298" s="301">
        <v>72730413</v>
      </c>
      <c r="M298" s="301">
        <v>68965034</v>
      </c>
      <c r="N298" s="301">
        <v>107707216</v>
      </c>
    </row>
    <row r="299" spans="1:14">
      <c r="A299" s="295">
        <v>39703</v>
      </c>
      <c r="B299" s="296" t="s">
        <v>649</v>
      </c>
      <c r="C299" s="299">
        <v>-46726</v>
      </c>
      <c r="D299" s="297">
        <v>-46045</v>
      </c>
      <c r="E299" s="297">
        <v>213364</v>
      </c>
      <c r="F299" s="297">
        <v>39202</v>
      </c>
      <c r="G299" s="297">
        <v>-258968</v>
      </c>
      <c r="H299" s="297">
        <v>0</v>
      </c>
      <c r="I299" s="297">
        <v>-99173</v>
      </c>
      <c r="J299" s="300">
        <v>6204590</v>
      </c>
      <c r="K299" s="301">
        <v>7358251</v>
      </c>
      <c r="L299" s="301">
        <v>5275124</v>
      </c>
      <c r="M299" s="301">
        <v>5002021</v>
      </c>
      <c r="N299" s="301">
        <v>7811985</v>
      </c>
    </row>
    <row r="300" spans="1:14">
      <c r="A300" s="295">
        <v>39705</v>
      </c>
      <c r="B300" s="296" t="s">
        <v>650</v>
      </c>
      <c r="C300" s="299">
        <v>-3190577</v>
      </c>
      <c r="D300" s="297">
        <v>-3188270</v>
      </c>
      <c r="E300" s="297">
        <v>-1146748</v>
      </c>
      <c r="F300" s="297">
        <v>-508611</v>
      </c>
      <c r="G300" s="297">
        <v>-704409</v>
      </c>
      <c r="H300" s="297">
        <v>0</v>
      </c>
      <c r="I300" s="297">
        <v>-8738615</v>
      </c>
      <c r="J300" s="300">
        <v>21006440</v>
      </c>
      <c r="K300" s="301">
        <v>24912309</v>
      </c>
      <c r="L300" s="301">
        <v>17859612</v>
      </c>
      <c r="M300" s="301">
        <v>16934989</v>
      </c>
      <c r="N300" s="301">
        <v>26448483</v>
      </c>
    </row>
    <row r="301" spans="1:14">
      <c r="A301" s="295">
        <v>39800</v>
      </c>
      <c r="B301" s="296" t="s">
        <v>651</v>
      </c>
      <c r="C301" s="299">
        <v>-15899131</v>
      </c>
      <c r="D301" s="297">
        <v>-15888908</v>
      </c>
      <c r="E301" s="297">
        <v>-8698369</v>
      </c>
      <c r="F301" s="297">
        <v>-4989413</v>
      </c>
      <c r="G301" s="297">
        <v>-3986353</v>
      </c>
      <c r="H301" s="297">
        <v>0</v>
      </c>
      <c r="I301" s="297">
        <v>-49462174</v>
      </c>
      <c r="J301" s="300">
        <v>93091220</v>
      </c>
      <c r="K301" s="301">
        <v>110400297</v>
      </c>
      <c r="L301" s="301">
        <v>79145874</v>
      </c>
      <c r="M301" s="301">
        <v>75048356</v>
      </c>
      <c r="N301" s="301">
        <v>117207938</v>
      </c>
    </row>
    <row r="302" spans="1:14">
      <c r="A302" s="295">
        <v>39805</v>
      </c>
      <c r="B302" s="296" t="s">
        <v>652</v>
      </c>
      <c r="C302" s="299">
        <v>-1718530</v>
      </c>
      <c r="D302" s="297">
        <v>-1717341</v>
      </c>
      <c r="E302" s="297">
        <v>-793485</v>
      </c>
      <c r="F302" s="297">
        <v>-325652</v>
      </c>
      <c r="G302" s="297">
        <v>-546609</v>
      </c>
      <c r="H302" s="297">
        <v>0</v>
      </c>
      <c r="I302" s="297">
        <v>-5101617</v>
      </c>
      <c r="J302" s="300">
        <v>10830620</v>
      </c>
      <c r="K302" s="301">
        <v>12844430</v>
      </c>
      <c r="L302" s="301">
        <v>9208160</v>
      </c>
      <c r="M302" s="301">
        <v>8731438</v>
      </c>
      <c r="N302" s="301">
        <v>13636459</v>
      </c>
    </row>
    <row r="303" spans="1:14">
      <c r="A303" s="295">
        <v>39900</v>
      </c>
      <c r="B303" s="296" t="s">
        <v>653</v>
      </c>
      <c r="C303" s="299">
        <v>-7705887</v>
      </c>
      <c r="D303" s="297">
        <v>-7700702</v>
      </c>
      <c r="E303" s="297">
        <v>-4449502</v>
      </c>
      <c r="F303" s="297">
        <v>-2209868</v>
      </c>
      <c r="G303" s="297">
        <v>-2072032</v>
      </c>
      <c r="H303" s="297">
        <v>0</v>
      </c>
      <c r="I303" s="297">
        <v>-24137991</v>
      </c>
      <c r="J303" s="300">
        <v>47219635</v>
      </c>
      <c r="K303" s="301">
        <v>55999499</v>
      </c>
      <c r="L303" s="301">
        <v>40145991</v>
      </c>
      <c r="M303" s="301">
        <v>38067564</v>
      </c>
      <c r="N303" s="301">
        <v>59452610</v>
      </c>
    </row>
    <row r="304" spans="1:14">
      <c r="A304" s="295">
        <v>40000</v>
      </c>
      <c r="B304" s="296" t="s">
        <v>654</v>
      </c>
      <c r="C304" s="299">
        <v>-11034160</v>
      </c>
      <c r="D304" s="297">
        <v>-11025286</v>
      </c>
      <c r="E304" s="297">
        <v>-2493569</v>
      </c>
      <c r="F304" s="297">
        <v>3171231</v>
      </c>
      <c r="G304" s="297">
        <v>-997876</v>
      </c>
      <c r="H304" s="297">
        <v>0</v>
      </c>
      <c r="I304" s="297">
        <v>-22379660</v>
      </c>
      <c r="J304" s="300">
        <v>80813930</v>
      </c>
      <c r="K304" s="301">
        <v>95840207</v>
      </c>
      <c r="L304" s="301">
        <v>68707759</v>
      </c>
      <c r="M304" s="301">
        <v>65150640</v>
      </c>
      <c r="N304" s="301">
        <v>101750026</v>
      </c>
    </row>
    <row r="305" spans="1:14">
      <c r="A305" s="295">
        <v>51000</v>
      </c>
      <c r="B305" s="296" t="s">
        <v>655</v>
      </c>
      <c r="C305" s="299">
        <v>-113100447</v>
      </c>
      <c r="D305" s="297">
        <v>-113019005</v>
      </c>
      <c r="E305" s="297">
        <v>-41826591</v>
      </c>
      <c r="F305" s="297">
        <v>-4549310</v>
      </c>
      <c r="G305" s="297">
        <v>-10378982</v>
      </c>
      <c r="H305" s="297">
        <v>0</v>
      </c>
      <c r="I305" s="297">
        <v>-282874335</v>
      </c>
      <c r="J305" s="300">
        <v>741654894</v>
      </c>
      <c r="K305" s="301">
        <v>879555774</v>
      </c>
      <c r="L305" s="301">
        <v>630552749</v>
      </c>
      <c r="M305" s="301">
        <v>597907946</v>
      </c>
      <c r="N305" s="301">
        <v>933792043</v>
      </c>
    </row>
    <row r="306" spans="1:14">
      <c r="A306" s="331">
        <v>51000.2</v>
      </c>
      <c r="B306" s="296" t="s">
        <v>656</v>
      </c>
      <c r="C306" s="299">
        <v>-6818</v>
      </c>
      <c r="D306" s="297">
        <v>-6759</v>
      </c>
      <c r="E306" s="297">
        <v>30231</v>
      </c>
      <c r="F306" s="297">
        <v>8196</v>
      </c>
      <c r="G306" s="297">
        <v>-60955</v>
      </c>
      <c r="H306" s="297">
        <v>0</v>
      </c>
      <c r="I306" s="297">
        <v>-36105</v>
      </c>
      <c r="J306" s="300">
        <v>538630</v>
      </c>
      <c r="K306" s="301">
        <v>638781</v>
      </c>
      <c r="L306" s="301">
        <v>457942</v>
      </c>
      <c r="M306" s="301">
        <v>434233</v>
      </c>
      <c r="N306" s="301">
        <v>678171</v>
      </c>
    </row>
    <row r="307" spans="1:14">
      <c r="A307" s="331">
        <v>51000.3</v>
      </c>
      <c r="B307" s="296" t="s">
        <v>657</v>
      </c>
      <c r="C307" s="299">
        <v>-1937201</v>
      </c>
      <c r="D307" s="297">
        <v>-1934998</v>
      </c>
      <c r="E307" s="297">
        <v>-372533</v>
      </c>
      <c r="F307" s="297">
        <v>84438</v>
      </c>
      <c r="G307" s="297">
        <v>-233180</v>
      </c>
      <c r="H307" s="297">
        <v>0</v>
      </c>
      <c r="I307" s="297">
        <v>-4393474</v>
      </c>
      <c r="J307" s="300">
        <v>20056168</v>
      </c>
      <c r="K307" s="301">
        <v>23785347</v>
      </c>
      <c r="L307" s="301">
        <v>17051694</v>
      </c>
      <c r="M307" s="301">
        <v>16168898</v>
      </c>
      <c r="N307" s="301">
        <v>25252028</v>
      </c>
    </row>
    <row r="308" spans="1:14">
      <c r="A308" s="295">
        <v>60000</v>
      </c>
      <c r="B308" s="296" t="s">
        <v>658</v>
      </c>
      <c r="C308" s="299">
        <v>-548185</v>
      </c>
      <c r="D308" s="297">
        <v>-547788</v>
      </c>
      <c r="E308" s="297">
        <v>-51981</v>
      </c>
      <c r="F308" s="297">
        <v>104481</v>
      </c>
      <c r="G308" s="297">
        <v>-113805</v>
      </c>
      <c r="H308" s="297">
        <v>0</v>
      </c>
      <c r="I308" s="297">
        <v>-1157278</v>
      </c>
      <c r="J308" s="300">
        <v>3616401</v>
      </c>
      <c r="K308" s="301">
        <v>4288822</v>
      </c>
      <c r="L308" s="301">
        <v>3074653</v>
      </c>
      <c r="M308" s="301">
        <v>2915473</v>
      </c>
      <c r="N308" s="301">
        <v>4553285</v>
      </c>
    </row>
    <row r="309" spans="1:14">
      <c r="A309" s="295">
        <v>90901</v>
      </c>
      <c r="B309" s="296" t="s">
        <v>659</v>
      </c>
      <c r="C309" s="299">
        <v>-2453529</v>
      </c>
      <c r="D309" s="297">
        <v>-2451035</v>
      </c>
      <c r="E309" s="297">
        <v>-1324014</v>
      </c>
      <c r="F309" s="297">
        <v>-242917</v>
      </c>
      <c r="G309" s="297">
        <v>-912207</v>
      </c>
      <c r="H309" s="297">
        <v>0</v>
      </c>
      <c r="I309" s="297">
        <v>-7383702</v>
      </c>
      <c r="J309" s="300">
        <v>22710088</v>
      </c>
      <c r="K309" s="301">
        <v>26932728</v>
      </c>
      <c r="L309" s="301">
        <v>19308048</v>
      </c>
      <c r="M309" s="301">
        <v>18308437</v>
      </c>
      <c r="N309" s="301">
        <v>28593487</v>
      </c>
    </row>
    <row r="310" spans="1:14">
      <c r="A310" s="295">
        <v>91041</v>
      </c>
      <c r="B310" s="296" t="s">
        <v>660</v>
      </c>
      <c r="C310" s="299">
        <v>-389041</v>
      </c>
      <c r="D310" s="297">
        <v>-388521</v>
      </c>
      <c r="E310" s="297">
        <v>-138163</v>
      </c>
      <c r="F310" s="297">
        <v>-735</v>
      </c>
      <c r="G310" s="297">
        <v>-106697</v>
      </c>
      <c r="H310" s="297">
        <v>0</v>
      </c>
      <c r="I310" s="297">
        <v>-1023157</v>
      </c>
      <c r="J310" s="300">
        <v>4734542</v>
      </c>
      <c r="K310" s="301">
        <v>5614867</v>
      </c>
      <c r="L310" s="301">
        <v>4025293</v>
      </c>
      <c r="M310" s="301">
        <v>3816897</v>
      </c>
      <c r="N310" s="301">
        <v>5961098</v>
      </c>
    </row>
    <row r="311" spans="1:14">
      <c r="A311" s="295">
        <v>91111</v>
      </c>
      <c r="B311" s="296" t="s">
        <v>661</v>
      </c>
      <c r="C311" s="299">
        <v>-262236</v>
      </c>
      <c r="D311" s="297">
        <v>-262018</v>
      </c>
      <c r="E311" s="297">
        <v>-204589</v>
      </c>
      <c r="F311" s="297">
        <v>-88494</v>
      </c>
      <c r="G311" s="297">
        <v>-100397</v>
      </c>
      <c r="H311" s="297">
        <v>0</v>
      </c>
      <c r="I311" s="297">
        <v>-917734</v>
      </c>
      <c r="J311" s="300">
        <v>1987151</v>
      </c>
      <c r="K311" s="301">
        <v>2356636</v>
      </c>
      <c r="L311" s="301">
        <v>1689470</v>
      </c>
      <c r="M311" s="301">
        <v>1602003</v>
      </c>
      <c r="N311" s="301">
        <v>2501954</v>
      </c>
    </row>
    <row r="312" spans="1:14">
      <c r="A312" s="295">
        <v>91151</v>
      </c>
      <c r="B312" s="296" t="s">
        <v>662</v>
      </c>
      <c r="C312" s="299">
        <v>-734233</v>
      </c>
      <c r="D312" s="297">
        <v>-733535</v>
      </c>
      <c r="E312" s="297">
        <v>-413090</v>
      </c>
      <c r="F312" s="297">
        <v>-75825</v>
      </c>
      <c r="G312" s="297">
        <v>-195664</v>
      </c>
      <c r="H312" s="297">
        <v>0</v>
      </c>
      <c r="I312" s="297">
        <v>-2152347</v>
      </c>
      <c r="J312" s="300">
        <v>6358836</v>
      </c>
      <c r="K312" s="301">
        <v>7541177</v>
      </c>
      <c r="L312" s="301">
        <v>5406263</v>
      </c>
      <c r="M312" s="301">
        <v>5126372</v>
      </c>
      <c r="N312" s="301">
        <v>8006191</v>
      </c>
    </row>
    <row r="313" spans="1:14">
      <c r="A313" s="295">
        <v>98101</v>
      </c>
      <c r="B313" s="296" t="s">
        <v>663</v>
      </c>
      <c r="C313" s="299">
        <v>-3255893</v>
      </c>
      <c r="D313" s="297">
        <v>-3252706</v>
      </c>
      <c r="E313" s="297">
        <v>-1709473</v>
      </c>
      <c r="F313" s="297">
        <v>-137247</v>
      </c>
      <c r="G313" s="297">
        <v>-742878</v>
      </c>
      <c r="H313" s="297">
        <v>0</v>
      </c>
      <c r="I313" s="297">
        <v>-9098197</v>
      </c>
      <c r="J313" s="300">
        <v>29029365</v>
      </c>
      <c r="K313" s="301">
        <v>34426991</v>
      </c>
      <c r="L313" s="301">
        <v>24680679</v>
      </c>
      <c r="M313" s="301">
        <v>23402917</v>
      </c>
      <c r="N313" s="301">
        <v>36549871</v>
      </c>
    </row>
    <row r="314" spans="1:14">
      <c r="A314" s="295">
        <v>98103</v>
      </c>
      <c r="B314" s="296" t="s">
        <v>664</v>
      </c>
      <c r="C314" s="299">
        <v>-677579</v>
      </c>
      <c r="D314" s="297">
        <v>-676963</v>
      </c>
      <c r="E314" s="297">
        <v>-260753</v>
      </c>
      <c r="F314" s="297">
        <v>42113</v>
      </c>
      <c r="G314" s="297">
        <v>-50345</v>
      </c>
      <c r="H314" s="297">
        <v>0</v>
      </c>
      <c r="I314" s="297">
        <v>-1623527</v>
      </c>
      <c r="J314" s="300">
        <v>5612457</v>
      </c>
      <c r="K314" s="301">
        <v>6656019</v>
      </c>
      <c r="L314" s="301">
        <v>4771694</v>
      </c>
      <c r="M314" s="301">
        <v>4524655</v>
      </c>
      <c r="N314" s="301">
        <v>7066451</v>
      </c>
    </row>
    <row r="315" spans="1:14">
      <c r="A315" s="295">
        <v>98111</v>
      </c>
      <c r="B315" s="296" t="s">
        <v>665</v>
      </c>
      <c r="C315" s="299">
        <v>-1288160</v>
      </c>
      <c r="D315" s="297">
        <v>-1286981</v>
      </c>
      <c r="E315" s="297">
        <v>-531516</v>
      </c>
      <c r="F315" s="297">
        <v>-115521</v>
      </c>
      <c r="G315" s="297">
        <v>-303421</v>
      </c>
      <c r="H315" s="297">
        <v>0</v>
      </c>
      <c r="I315" s="297">
        <v>-3525599</v>
      </c>
      <c r="J315" s="300">
        <v>10737851</v>
      </c>
      <c r="K315" s="301">
        <v>12734412</v>
      </c>
      <c r="L315" s="301">
        <v>9129288</v>
      </c>
      <c r="M315" s="301">
        <v>8656649</v>
      </c>
      <c r="N315" s="301">
        <v>13519657</v>
      </c>
    </row>
    <row r="316" spans="1:14">
      <c r="A316" s="295">
        <v>98131</v>
      </c>
      <c r="B316" s="296" t="s">
        <v>666</v>
      </c>
      <c r="C316" s="299">
        <v>-417663</v>
      </c>
      <c r="D316" s="297">
        <v>-417390</v>
      </c>
      <c r="E316" s="297">
        <v>-148430</v>
      </c>
      <c r="F316" s="297">
        <v>24907</v>
      </c>
      <c r="G316" s="297">
        <v>-26060</v>
      </c>
      <c r="H316" s="297">
        <v>0</v>
      </c>
      <c r="I316" s="297">
        <v>-984636</v>
      </c>
      <c r="J316" s="300">
        <v>2483313</v>
      </c>
      <c r="K316" s="301">
        <v>2945052</v>
      </c>
      <c r="L316" s="301">
        <v>2111305</v>
      </c>
      <c r="M316" s="301">
        <v>2001999</v>
      </c>
      <c r="N316" s="301">
        <v>3126653</v>
      </c>
    </row>
    <row r="317" spans="1:14">
      <c r="A317" s="295">
        <v>99401</v>
      </c>
      <c r="B317" s="296" t="s">
        <v>667</v>
      </c>
      <c r="C317" s="299">
        <v>-1204949</v>
      </c>
      <c r="D317" s="297">
        <v>-1204041</v>
      </c>
      <c r="E317" s="297">
        <v>-748541</v>
      </c>
      <c r="F317" s="297">
        <v>-173986</v>
      </c>
      <c r="G317" s="297">
        <v>-287226</v>
      </c>
      <c r="H317" s="297">
        <v>0</v>
      </c>
      <c r="I317" s="297">
        <v>-3618743</v>
      </c>
      <c r="J317" s="300">
        <v>8267296</v>
      </c>
      <c r="K317" s="301">
        <v>9804490</v>
      </c>
      <c r="L317" s="301">
        <v>7028830</v>
      </c>
      <c r="M317" s="301">
        <v>6664936</v>
      </c>
      <c r="N317" s="301">
        <v>10409067</v>
      </c>
    </row>
    <row r="318" spans="1:14">
      <c r="A318" s="295">
        <v>99521</v>
      </c>
      <c r="B318" s="296" t="s">
        <v>668</v>
      </c>
      <c r="C318" s="299">
        <v>-375922</v>
      </c>
      <c r="D318" s="297">
        <v>-375355</v>
      </c>
      <c r="E318" s="297">
        <v>-89237</v>
      </c>
      <c r="F318" s="297">
        <v>10981</v>
      </c>
      <c r="G318" s="297">
        <v>-137163</v>
      </c>
      <c r="H318" s="297">
        <v>0</v>
      </c>
      <c r="I318" s="297">
        <v>-966696</v>
      </c>
      <c r="J318" s="300">
        <v>5162054</v>
      </c>
      <c r="K318" s="301">
        <v>6121869</v>
      </c>
      <c r="L318" s="301">
        <v>4388763</v>
      </c>
      <c r="M318" s="301">
        <v>4161549</v>
      </c>
      <c r="N318" s="301">
        <v>6499364</v>
      </c>
    </row>
    <row r="319" spans="1:14" s="307" customFormat="1" ht="16.5" thickBot="1">
      <c r="A319" s="295">
        <v>99831</v>
      </c>
      <c r="B319" s="296" t="s">
        <v>669</v>
      </c>
      <c r="C319" s="304">
        <v>-54073</v>
      </c>
      <c r="D319" s="302">
        <v>-54009</v>
      </c>
      <c r="E319" s="302">
        <v>-51082</v>
      </c>
      <c r="F319" s="302">
        <v>9243</v>
      </c>
      <c r="G319" s="302">
        <v>-10899</v>
      </c>
      <c r="H319" s="302">
        <v>0</v>
      </c>
      <c r="I319" s="302">
        <v>-160820</v>
      </c>
      <c r="J319" s="305">
        <v>591209</v>
      </c>
      <c r="K319" s="306">
        <v>701136</v>
      </c>
      <c r="L319" s="306">
        <v>502644</v>
      </c>
      <c r="M319" s="306">
        <v>476621</v>
      </c>
      <c r="N319" s="306">
        <v>744370</v>
      </c>
    </row>
    <row r="320" spans="1:14" s="307" customFormat="1" ht="18" customHeight="1" thickBot="1">
      <c r="A320" s="308"/>
      <c r="B320" s="309" t="s">
        <v>325</v>
      </c>
      <c r="C320" s="312">
        <v>-3930136541</v>
      </c>
      <c r="D320" s="310">
        <v>-3927090300</v>
      </c>
      <c r="E320" s="310">
        <v>-1654111339</v>
      </c>
      <c r="F320" s="314">
        <v>-621460027</v>
      </c>
      <c r="G320" s="310">
        <v>-909968682</v>
      </c>
      <c r="H320" s="316">
        <v>0</v>
      </c>
      <c r="I320" s="311">
        <v>-11042766889</v>
      </c>
      <c r="J320" s="313">
        <v>27740851233</v>
      </c>
      <c r="K320" s="310">
        <v>32898894178</v>
      </c>
      <c r="L320" s="310">
        <v>23585187860</v>
      </c>
      <c r="M320" s="310">
        <v>22364142016</v>
      </c>
      <c r="N320" s="311">
        <v>34927546972</v>
      </c>
    </row>
    <row r="321" spans="1:14" ht="18" customHeight="1">
      <c r="A321" s="317"/>
      <c r="B321" s="318"/>
      <c r="C321" s="319"/>
      <c r="D321" s="319"/>
      <c r="E321" s="319"/>
      <c r="F321" s="319"/>
      <c r="G321" s="319"/>
      <c r="H321" s="319"/>
      <c r="I321" s="319"/>
      <c r="J321" s="321"/>
      <c r="K321" s="322"/>
      <c r="L321" s="322"/>
      <c r="M321" s="322"/>
      <c r="N321" s="322"/>
    </row>
    <row r="322" spans="1:14" ht="18" customHeight="1">
      <c r="J322" s="323"/>
      <c r="K322" s="324"/>
      <c r="L322" s="324"/>
      <c r="M322" s="324"/>
      <c r="N322" s="324"/>
    </row>
    <row r="323" spans="1:14" ht="18" customHeight="1">
      <c r="J323" s="325"/>
      <c r="K323" s="326"/>
      <c r="L323" s="326"/>
      <c r="M323" s="326"/>
      <c r="N323" s="326"/>
    </row>
    <row r="324" spans="1:14" ht="18" customHeight="1">
      <c r="J324" s="325"/>
      <c r="K324" s="326"/>
      <c r="L324" s="326"/>
      <c r="M324" s="326"/>
      <c r="N324" s="326"/>
    </row>
    <row r="325" spans="1:14" ht="18" customHeight="1"/>
    <row r="326" spans="1:14" ht="18" customHeight="1"/>
    <row r="327" spans="1:14" ht="18" customHeight="1"/>
    <row r="328" spans="1:14" ht="18" customHeight="1"/>
    <row r="329" spans="1:14" ht="18" customHeight="1">
      <c r="J329" s="328"/>
      <c r="K329" s="329"/>
      <c r="L329" s="329"/>
      <c r="M329" s="329"/>
      <c r="N329" s="330"/>
    </row>
    <row r="330" spans="1:14" ht="18" customHeight="1"/>
    <row r="331" spans="1:14" ht="18" customHeight="1"/>
    <row r="332" spans="1:14" ht="18" customHeight="1"/>
    <row r="333" spans="1:14" ht="18" customHeight="1"/>
    <row r="334" spans="1:14" ht="18" customHeight="1"/>
    <row r="335" spans="1:14" ht="18" customHeight="1"/>
    <row r="336" spans="1:14"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36"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54"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sheetData>
  <mergeCells count="1">
    <mergeCell ref="C8:I8"/>
  </mergeCells>
  <conditionalFormatting sqref="J324:N324">
    <cfRule type="cellIs" dxfId="0" priority="1" operator="notEqual">
      <formula>0</formula>
    </cfRule>
  </conditionalFormatting>
  <printOptions horizontalCentered="1"/>
  <pageMargins left="0.25" right="0.25" top="0.75" bottom="0.75" header="0.25" footer="0.25"/>
  <pageSetup scale="40" firstPageNumber="7" fitToWidth="3" orientation="landscape" verticalDpi="300" r:id="rId1"/>
  <headerFooter scaleWithDoc="0" alignWithMargins="0">
    <oddHeader>&amp;L&amp;"Arial,Bold"APPENDIX: GASB 75 Calculations for North Carolina State Health Plan
Information as of June 30, 2018 to be Reported June 30, 2019</oddHeader>
    <oddFooter>&amp;L&amp;G&amp;R&amp;P</oddFooter>
  </headerFooter>
  <rowBreaks count="1" manualBreakCount="1">
    <brk id="321" max="16383" man="1"/>
  </rowBreaks>
  <colBreaks count="1" manualBreakCount="1">
    <brk id="9" min="5" max="31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02"/>
  <sheetViews>
    <sheetView zoomScaleNormal="100" workbookViewId="0">
      <selection activeCell="H74" sqref="H74"/>
    </sheetView>
  </sheetViews>
  <sheetFormatPr defaultColWidth="9.140625" defaultRowHeight="12.75"/>
  <cols>
    <col min="1" max="1" width="15.28515625" style="13" customWidth="1"/>
    <col min="2" max="2" width="77.5703125" style="13" customWidth="1"/>
    <col min="3" max="3" width="12.140625" style="13" customWidth="1"/>
    <col min="4" max="4" width="13.140625" style="13" customWidth="1"/>
    <col min="5" max="5" width="16.42578125" style="13" customWidth="1"/>
    <col min="6" max="6" width="22" style="13" customWidth="1"/>
    <col min="7" max="7" width="17.85546875" style="13" customWidth="1"/>
    <col min="8" max="8" width="17" style="13" customWidth="1"/>
    <col min="9" max="9" width="2.5703125" style="13" customWidth="1"/>
    <col min="10" max="10" width="18.28515625" style="13" customWidth="1"/>
    <col min="11" max="11" width="20" style="13" customWidth="1"/>
    <col min="12" max="12" width="19.7109375" style="13" customWidth="1"/>
    <col min="13" max="13" width="19.42578125" style="13" customWidth="1"/>
    <col min="14" max="14" width="2.5703125" style="13" customWidth="1"/>
    <col min="15" max="15" width="18.28515625" style="13" customWidth="1"/>
    <col min="16" max="16" width="20" style="13" customWidth="1"/>
    <col min="17" max="17" width="16.7109375" style="13" customWidth="1"/>
    <col min="18" max="18" width="19.42578125" style="13" customWidth="1"/>
    <col min="19" max="19" width="2.7109375" style="13" customWidth="1"/>
    <col min="20" max="20" width="18.85546875" style="13" customWidth="1"/>
    <col min="21" max="21" width="22.42578125" style="13" customWidth="1"/>
    <col min="22" max="22" width="14.28515625" style="13" bestFit="1" customWidth="1"/>
    <col min="23" max="16384" width="9.140625" style="13"/>
  </cols>
  <sheetData>
    <row r="1" spans="1:23">
      <c r="A1" s="14"/>
      <c r="B1" s="17" t="s">
        <v>326</v>
      </c>
      <c r="C1" s="123">
        <f>Info!C17</f>
        <v>0</v>
      </c>
      <c r="D1" s="15"/>
      <c r="E1" s="15"/>
    </row>
    <row r="2" spans="1:23">
      <c r="A2" s="17" t="s">
        <v>319</v>
      </c>
      <c r="B2" s="13" t="s">
        <v>951</v>
      </c>
    </row>
    <row r="3" spans="1:23">
      <c r="A3" s="17" t="s">
        <v>319</v>
      </c>
      <c r="B3" s="13" t="s">
        <v>1000</v>
      </c>
      <c r="C3" s="214"/>
      <c r="D3" s="23"/>
      <c r="E3" s="23"/>
    </row>
    <row r="4" spans="1:23" ht="12" hidden="1" customHeight="1">
      <c r="B4" s="13">
        <v>2</v>
      </c>
      <c r="C4" s="13">
        <v>3</v>
      </c>
      <c r="D4" s="13">
        <v>4</v>
      </c>
      <c r="F4" s="13">
        <v>5</v>
      </c>
      <c r="G4" s="13">
        <v>6</v>
      </c>
      <c r="H4" s="13">
        <v>7</v>
      </c>
      <c r="I4" s="13">
        <v>8</v>
      </c>
      <c r="J4" s="13">
        <v>9</v>
      </c>
      <c r="K4" s="13">
        <v>10</v>
      </c>
      <c r="L4" s="13">
        <v>11</v>
      </c>
      <c r="M4" s="13">
        <v>12</v>
      </c>
      <c r="N4" s="13">
        <v>13</v>
      </c>
      <c r="O4" s="13">
        <v>14</v>
      </c>
      <c r="P4" s="13">
        <v>15</v>
      </c>
      <c r="Q4" s="13">
        <v>16</v>
      </c>
      <c r="R4" s="13">
        <v>17</v>
      </c>
      <c r="S4" s="13">
        <v>18</v>
      </c>
      <c r="T4" s="13">
        <v>19</v>
      </c>
      <c r="U4" s="13">
        <v>20</v>
      </c>
      <c r="V4" s="13">
        <v>21</v>
      </c>
    </row>
    <row r="5" spans="1:23">
      <c r="F5" s="18"/>
      <c r="G5" s="18"/>
      <c r="J5" s="19" t="s">
        <v>272</v>
      </c>
      <c r="K5" s="19"/>
      <c r="L5" s="19"/>
      <c r="M5" s="19"/>
      <c r="O5" s="19" t="s">
        <v>273</v>
      </c>
      <c r="P5" s="19"/>
      <c r="Q5" s="19"/>
      <c r="R5" s="19"/>
      <c r="T5" s="19" t="s">
        <v>361</v>
      </c>
      <c r="U5" s="19"/>
      <c r="V5" s="19"/>
    </row>
    <row r="6" spans="1:23" ht="91.5" customHeight="1">
      <c r="A6" s="20" t="s">
        <v>270</v>
      </c>
      <c r="B6" s="20" t="s">
        <v>271</v>
      </c>
      <c r="C6" s="20" t="s">
        <v>313</v>
      </c>
      <c r="D6" s="20" t="s">
        <v>314</v>
      </c>
      <c r="E6" s="20" t="s">
        <v>322</v>
      </c>
      <c r="F6" s="20" t="s">
        <v>671</v>
      </c>
      <c r="G6" s="20" t="s">
        <v>701</v>
      </c>
      <c r="H6" s="20" t="s">
        <v>702</v>
      </c>
      <c r="I6" s="20"/>
      <c r="J6" s="20" t="s">
        <v>274</v>
      </c>
      <c r="K6" s="20" t="s">
        <v>275</v>
      </c>
      <c r="L6" s="20" t="s">
        <v>276</v>
      </c>
      <c r="M6" s="20" t="s">
        <v>277</v>
      </c>
      <c r="N6" s="20"/>
      <c r="O6" s="20" t="s">
        <v>274</v>
      </c>
      <c r="P6" s="20" t="s">
        <v>275</v>
      </c>
      <c r="Q6" s="20" t="s">
        <v>276</v>
      </c>
      <c r="R6" s="20" t="s">
        <v>277</v>
      </c>
      <c r="S6" s="20"/>
      <c r="T6" s="20" t="s">
        <v>703</v>
      </c>
      <c r="U6" s="20" t="s">
        <v>278</v>
      </c>
      <c r="V6" s="20" t="s">
        <v>704</v>
      </c>
    </row>
    <row r="7" spans="1:23">
      <c r="A7" s="129" t="s">
        <v>318</v>
      </c>
      <c r="B7" s="129"/>
      <c r="C7" s="129"/>
      <c r="D7" s="129"/>
      <c r="E7" s="129"/>
      <c r="F7" s="129"/>
      <c r="G7" s="129"/>
      <c r="H7" s="129"/>
      <c r="I7" s="129"/>
      <c r="J7" s="129"/>
      <c r="K7" s="129"/>
      <c r="L7" s="129"/>
      <c r="M7" s="129"/>
      <c r="N7" s="129"/>
      <c r="O7" s="129"/>
      <c r="P7" s="129"/>
      <c r="Q7" s="129"/>
      <c r="R7" s="129"/>
      <c r="S7" s="129"/>
      <c r="T7" s="129"/>
      <c r="U7" s="129"/>
      <c r="V7" s="129"/>
    </row>
    <row r="8" spans="1:23">
      <c r="A8" s="130">
        <f>'JE Template'!C1</f>
        <v>0</v>
      </c>
      <c r="B8" s="130" t="str">
        <f>Info!C15</f>
        <v>NO AGENCY CHOSEN</v>
      </c>
      <c r="C8" s="131" t="e">
        <f>VLOOKUP($A8,'2024 Summary'!A:C,3,FALSE)</f>
        <v>#N/A</v>
      </c>
      <c r="D8" s="131" t="e">
        <f>VLOOKUP($A8,'2024 Summary'!A:D,4,FALSE)</f>
        <v>#N/A</v>
      </c>
      <c r="E8" s="131" t="e">
        <f>C8-D8</f>
        <v>#N/A</v>
      </c>
      <c r="F8" s="132" t="e">
        <f>VLOOKUP($A8,'Contributions FY 2023'!A:C,3,FALSE)</f>
        <v>#N/A</v>
      </c>
      <c r="G8" s="132" t="e">
        <f>VLOOKUP(A8,'2024 Summary'!A:U,5,FALSE)</f>
        <v>#N/A</v>
      </c>
      <c r="H8" s="132" t="e">
        <f>VLOOKUP($A8,'2024 Summary'!$A:$U,6,FALSE)</f>
        <v>#N/A</v>
      </c>
      <c r="I8" s="130"/>
      <c r="J8" s="132" t="e">
        <f>VLOOKUP($A$8,'2024 Summary'!$A:$U,11,FALSE)</f>
        <v>#N/A</v>
      </c>
      <c r="K8" s="132" t="e">
        <f>VLOOKUP($A8,'2024 Summary'!$A:$U,10,FALSE)</f>
        <v>#N/A</v>
      </c>
      <c r="L8" s="132" t="e">
        <f>VLOOKUP($A8,'2024 Summary'!$A:$U,9,FALSE)</f>
        <v>#N/A</v>
      </c>
      <c r="M8" s="132" t="e">
        <f>VLOOKUP($A8,'2024 Summary'!$A:$U,8,FALSE)</f>
        <v>#N/A</v>
      </c>
      <c r="N8" s="130"/>
      <c r="O8" s="132" t="e">
        <f>VLOOKUP($A8,'2024 Summary'!$A:$U,17,FALSE)</f>
        <v>#N/A</v>
      </c>
      <c r="P8" s="132" t="e">
        <f>VLOOKUP($A8,'2024 Summary'!$A:$U,16,FALSE)</f>
        <v>#N/A</v>
      </c>
      <c r="Q8" s="132" t="e">
        <f>VLOOKUP($A8,'2024 Summary'!$A:$U,15,FALSE)</f>
        <v>#N/A</v>
      </c>
      <c r="R8" s="132" t="e">
        <f>VLOOKUP($A8,'2024 Summary'!$A:$U,14,FALSE)</f>
        <v>#N/A</v>
      </c>
      <c r="S8" s="130"/>
      <c r="T8" s="132" t="e">
        <f>VLOOKUP($A8,'2024 Summary'!$A:$U,20,FALSE)</f>
        <v>#N/A</v>
      </c>
      <c r="U8" s="132" t="e">
        <f>VLOOKUP($A8,'2024 Summary'!$A:$U,21,FALSE)</f>
        <v>#N/A</v>
      </c>
      <c r="V8" s="132" t="e">
        <f>VLOOKUP($A8,'2024 Summary'!$A:$Z,22,FALSE)</f>
        <v>#N/A</v>
      </c>
    </row>
    <row r="9" spans="1:23">
      <c r="A9" s="130"/>
      <c r="B9" s="130"/>
      <c r="C9" s="130"/>
      <c r="D9" s="130"/>
      <c r="E9" s="130"/>
      <c r="F9" s="130"/>
      <c r="G9" s="130"/>
      <c r="H9" s="130"/>
      <c r="I9" s="130"/>
      <c r="J9" s="130"/>
      <c r="K9" s="130"/>
      <c r="L9" s="130"/>
      <c r="M9" s="130"/>
      <c r="N9" s="130"/>
      <c r="O9" s="130"/>
      <c r="P9" s="130"/>
      <c r="Q9" s="130"/>
      <c r="R9" s="130"/>
      <c r="S9" s="130"/>
      <c r="T9" s="130"/>
      <c r="U9" s="130"/>
      <c r="V9" s="130"/>
    </row>
    <row r="10" spans="1:23">
      <c r="A10" s="130"/>
      <c r="B10" s="130"/>
      <c r="C10" s="130"/>
      <c r="D10" s="130"/>
      <c r="E10" s="130"/>
      <c r="F10" s="133"/>
      <c r="G10" s="133"/>
      <c r="H10" s="132"/>
      <c r="I10" s="130"/>
      <c r="J10" s="130"/>
      <c r="K10" s="130"/>
      <c r="L10" s="130"/>
      <c r="M10" s="130"/>
      <c r="N10" s="130"/>
      <c r="O10" s="130"/>
      <c r="P10" s="130"/>
      <c r="Q10" s="130"/>
      <c r="R10" s="130"/>
      <c r="S10" s="130"/>
      <c r="T10" s="130"/>
      <c r="U10" s="130"/>
      <c r="V10" s="130"/>
    </row>
    <row r="11" spans="1:23">
      <c r="A11" s="134"/>
      <c r="B11" s="130" t="s">
        <v>1002</v>
      </c>
      <c r="C11" s="130"/>
      <c r="D11" s="130"/>
      <c r="E11" s="130"/>
      <c r="F11" s="132">
        <f>'Contributions FY 2023'!C1</f>
        <v>1369327591.3500013</v>
      </c>
      <c r="G11" s="132">
        <f>'2024 Summary'!E321</f>
        <v>23746851755</v>
      </c>
      <c r="H11" s="132">
        <f>'2024 Summary'!F321</f>
        <v>26647426243</v>
      </c>
      <c r="I11" s="132"/>
      <c r="J11" s="132">
        <f>'2024 Summary'!K321</f>
        <v>293440315</v>
      </c>
      <c r="K11" s="132">
        <f>'2024 Summary'!J321</f>
        <v>212873326</v>
      </c>
      <c r="L11" s="132">
        <f>'2024 Summary'!I321</f>
        <v>2886727438</v>
      </c>
      <c r="M11" s="132">
        <f>'2024 Summary'!H321</f>
        <v>2508895715</v>
      </c>
      <c r="N11" s="132"/>
      <c r="O11" s="132">
        <f>'2024 Summary'!Q321</f>
        <v>26109117</v>
      </c>
      <c r="P11" s="132">
        <f>'2024 Summary'!P321</f>
        <v>0</v>
      </c>
      <c r="Q11" s="132">
        <f>'2024 Summary'!O321</f>
        <v>7109318272</v>
      </c>
      <c r="R11" s="132">
        <f>'2024 Summary'!N321</f>
        <v>2508895802</v>
      </c>
      <c r="S11" s="132"/>
      <c r="T11" s="132">
        <f>'2024 Summary'!T321</f>
        <v>-488734294</v>
      </c>
      <c r="U11" s="132">
        <f>'2024 Summary'!U321</f>
        <v>-25</v>
      </c>
      <c r="V11" s="132">
        <f>'2024 Summary'!V321</f>
        <v>-488734319</v>
      </c>
    </row>
    <row r="12" spans="1:23">
      <c r="A12" s="20"/>
      <c r="B12" s="20"/>
      <c r="C12" s="20"/>
      <c r="D12" s="20"/>
      <c r="E12" s="20"/>
      <c r="F12" s="20"/>
      <c r="G12" s="20"/>
      <c r="H12" s="20"/>
      <c r="I12" s="20"/>
      <c r="J12" s="20"/>
      <c r="K12" s="20"/>
      <c r="L12" s="20"/>
      <c r="M12" s="20"/>
      <c r="N12" s="20"/>
      <c r="O12" s="20"/>
      <c r="P12" s="20"/>
      <c r="Q12" s="20"/>
      <c r="R12" s="20"/>
      <c r="S12" s="20"/>
      <c r="T12" s="20"/>
      <c r="U12" s="20"/>
      <c r="V12" s="20"/>
      <c r="W12" s="23"/>
    </row>
    <row r="13" spans="1:23">
      <c r="A13" s="124" t="s">
        <v>345</v>
      </c>
      <c r="B13" s="124"/>
      <c r="C13" s="124"/>
      <c r="D13" s="124"/>
      <c r="E13" s="124"/>
      <c r="F13" s="124"/>
      <c r="G13" s="124"/>
      <c r="H13" s="124"/>
      <c r="I13" s="124"/>
      <c r="J13" s="124"/>
      <c r="K13" s="124"/>
      <c r="L13" s="124"/>
      <c r="M13" s="124"/>
      <c r="N13" s="124"/>
      <c r="O13" s="124"/>
      <c r="P13" s="124"/>
      <c r="Q13" s="124"/>
      <c r="R13" s="124"/>
      <c r="S13" s="124"/>
      <c r="T13" s="124"/>
      <c r="U13" s="124"/>
      <c r="V13" s="124"/>
      <c r="W13" s="23"/>
    </row>
    <row r="14" spans="1:23">
      <c r="A14" s="125">
        <f>C1</f>
        <v>0</v>
      </c>
      <c r="B14" s="125" t="str">
        <f>B8</f>
        <v>NO AGENCY CHOSEN</v>
      </c>
      <c r="C14" s="126" t="e">
        <f>VLOOKUP($A14,'2023 Summary'!A:C,3,FALSE)</f>
        <v>#N/A</v>
      </c>
      <c r="D14" s="126" t="e">
        <f>VLOOKUP(A14,'2023 Summary'!A:D,4,FALSE)</f>
        <v>#N/A</v>
      </c>
      <c r="E14" s="126" t="e">
        <f>C14-D14</f>
        <v>#N/A</v>
      </c>
      <c r="F14" s="127" t="e">
        <f>VLOOKUP($A14,'Contributions FY 2022'!$A:$C,3,FALSE)</f>
        <v>#N/A</v>
      </c>
      <c r="G14" s="127" t="e">
        <f>VLOOKUP(A14,'2023 Summary'!A:S,5,FALSE)</f>
        <v>#N/A</v>
      </c>
      <c r="H14" s="127" t="e">
        <f>VLOOKUP($A14,'2023 Summary'!$A:$S,6,FALSE)</f>
        <v>#N/A</v>
      </c>
      <c r="I14" s="125"/>
      <c r="J14" s="127" t="e">
        <f>VLOOKUP($A$8,'2023 Summary'!$A:$S,11,FALSE)</f>
        <v>#N/A</v>
      </c>
      <c r="K14" s="127" t="e">
        <f>VLOOKUP($A14,'2023 Summary'!$A:$S,10,FALSE)</f>
        <v>#N/A</v>
      </c>
      <c r="L14" s="127" t="e">
        <f>VLOOKUP($A14,'2023 Summary'!$A:$S,9,FALSE)</f>
        <v>#N/A</v>
      </c>
      <c r="M14" s="127" t="e">
        <f>VLOOKUP($A14,'2023 Summary'!$A:$S,8,FALSE)</f>
        <v>#N/A</v>
      </c>
      <c r="N14" s="125"/>
      <c r="O14" s="127" t="e">
        <f>VLOOKUP($A14,'2023 Summary'!$A:$S,17,FALSE)</f>
        <v>#N/A</v>
      </c>
      <c r="P14" s="127" t="e">
        <f>VLOOKUP($A14,'2023 Summary'!A:V,16,FALSE)</f>
        <v>#N/A</v>
      </c>
      <c r="Q14" s="127" t="e">
        <f>VLOOKUP($A14,'2023 Summary'!$A:$S,15,FALSE)</f>
        <v>#N/A</v>
      </c>
      <c r="R14" s="127" t="e">
        <f>VLOOKUP($A14,'2023 Summary'!$A:$S,14,FALSE)</f>
        <v>#N/A</v>
      </c>
      <c r="S14" s="125"/>
      <c r="T14" s="127" t="e">
        <f>VLOOKUP($A14,'2023 Summary'!A:V,20,FALSE)</f>
        <v>#N/A</v>
      </c>
      <c r="U14" s="127" t="e">
        <f>VLOOKUP($A14,'2023 Summary'!A:V,21,FALSE)</f>
        <v>#N/A</v>
      </c>
      <c r="V14" s="127" t="e">
        <f>VLOOKUP($A14,'2023 Summary'!A:V,22,FALSE)</f>
        <v>#N/A</v>
      </c>
      <c r="W14" s="23"/>
    </row>
    <row r="15" spans="1:23">
      <c r="A15" s="125"/>
      <c r="B15" s="125"/>
      <c r="C15" s="125"/>
      <c r="D15" s="125"/>
      <c r="E15" s="125"/>
      <c r="F15" s="125"/>
      <c r="G15" s="125"/>
      <c r="H15" s="125"/>
      <c r="I15" s="125"/>
      <c r="J15" s="125"/>
      <c r="K15" s="125"/>
      <c r="L15" s="125"/>
      <c r="M15" s="125"/>
      <c r="N15" s="125"/>
      <c r="O15" s="125"/>
      <c r="P15" s="125"/>
      <c r="Q15" s="125"/>
      <c r="R15" s="125"/>
      <c r="S15" s="125"/>
      <c r="T15" s="125"/>
      <c r="U15" s="125"/>
      <c r="V15" s="125"/>
      <c r="W15" s="23"/>
    </row>
    <row r="16" spans="1:23">
      <c r="A16" s="128"/>
      <c r="B16" s="125" t="s">
        <v>1001</v>
      </c>
      <c r="C16" s="125"/>
      <c r="D16" s="125"/>
      <c r="E16" s="125"/>
      <c r="F16" s="127">
        <f>-'Contributions FY 2022'!C313</f>
        <v>1197177913.6400003</v>
      </c>
      <c r="G16" s="127">
        <f>'2023 Summary'!E321</f>
        <v>30915593468</v>
      </c>
      <c r="H16" s="127">
        <f>'2023 Summary'!F321</f>
        <v>23746851755</v>
      </c>
      <c r="I16" s="127"/>
      <c r="J16" s="127">
        <f>'2023 Summary'!K321</f>
        <v>230550528</v>
      </c>
      <c r="K16" s="127">
        <f>'2023 Summary'!J321</f>
        <v>205637452</v>
      </c>
      <c r="L16" s="127">
        <f>'2023 Summary'!I321</f>
        <v>1901244018</v>
      </c>
      <c r="M16" s="127">
        <f>'2023 Summary'!H321</f>
        <v>1491837277</v>
      </c>
      <c r="N16" s="127"/>
      <c r="O16" s="127">
        <f>'2023 Summary'!Q321</f>
        <v>65709990</v>
      </c>
      <c r="P16" s="127">
        <f>'2023 Summary'!P321</f>
        <v>0</v>
      </c>
      <c r="Q16" s="127">
        <f>'2023 Summary'!O321</f>
        <v>10807751393</v>
      </c>
      <c r="R16" s="127">
        <f>'2023 Summary'!N321</f>
        <v>1491837384</v>
      </c>
      <c r="S16" s="127"/>
      <c r="T16" s="127">
        <f>'2023 Summary'!T321</f>
        <v>-2648346225</v>
      </c>
      <c r="U16" s="127">
        <f>'2023 Summary'!U321</f>
        <v>-22</v>
      </c>
      <c r="V16" s="127">
        <f>'2023 Summary'!V321</f>
        <v>-2648336247</v>
      </c>
      <c r="W16" s="23"/>
    </row>
    <row r="17" spans="1:23" ht="15" customHeight="1">
      <c r="A17" s="15"/>
      <c r="F17" s="22"/>
      <c r="J17" s="22"/>
      <c r="K17" s="22"/>
      <c r="L17" s="22"/>
      <c r="M17" s="22"/>
      <c r="O17" s="22"/>
      <c r="P17" s="22"/>
      <c r="Q17" s="22"/>
      <c r="R17" s="22"/>
      <c r="T17" s="22"/>
      <c r="U17" s="22"/>
      <c r="V17" s="22"/>
      <c r="W17" s="23"/>
    </row>
    <row r="18" spans="1:23" ht="15" customHeight="1">
      <c r="A18" s="136" t="s">
        <v>716</v>
      </c>
      <c r="B18" s="137"/>
      <c r="C18" s="137"/>
      <c r="D18" s="137"/>
      <c r="E18" s="137"/>
      <c r="F18" s="137"/>
      <c r="G18" s="138"/>
      <c r="H18" s="139" t="e">
        <f>H8-H14</f>
        <v>#N/A</v>
      </c>
      <c r="I18" s="137"/>
      <c r="J18" s="139" t="e">
        <f>J8-J14</f>
        <v>#N/A</v>
      </c>
      <c r="K18" s="139" t="e">
        <f>K8-K14</f>
        <v>#N/A</v>
      </c>
      <c r="L18" s="139" t="e">
        <f>L8-L14</f>
        <v>#N/A</v>
      </c>
      <c r="M18" s="139" t="e">
        <f>M8-M14</f>
        <v>#N/A</v>
      </c>
      <c r="N18" s="137"/>
      <c r="O18" s="139" t="e">
        <f>O8-O14</f>
        <v>#N/A</v>
      </c>
      <c r="P18" s="139" t="e">
        <f>P8-P14</f>
        <v>#N/A</v>
      </c>
      <c r="Q18" s="139" t="e">
        <f>Q8-Q14</f>
        <v>#N/A</v>
      </c>
      <c r="R18" s="139" t="e">
        <f>R8-R14</f>
        <v>#N/A</v>
      </c>
      <c r="T18" s="139" t="e">
        <f>T8-T14</f>
        <v>#N/A</v>
      </c>
      <c r="U18" s="139" t="e">
        <f>U8-U14</f>
        <v>#N/A</v>
      </c>
      <c r="V18" s="139" t="e">
        <f>V8-V14</f>
        <v>#N/A</v>
      </c>
      <c r="W18" s="23"/>
    </row>
    <row r="19" spans="1:23" ht="15" customHeight="1">
      <c r="G19" s="24"/>
      <c r="H19" s="135"/>
      <c r="J19" s="135"/>
      <c r="K19" s="135"/>
      <c r="L19" s="135"/>
      <c r="M19" s="135"/>
      <c r="O19" s="135"/>
      <c r="P19" s="135"/>
      <c r="Q19" s="135"/>
      <c r="R19" s="135"/>
    </row>
    <row r="20" spans="1:23">
      <c r="A20" s="25" t="s">
        <v>346</v>
      </c>
      <c r="B20" s="26"/>
      <c r="C20" s="26"/>
      <c r="D20" s="26"/>
      <c r="E20" s="27" t="s">
        <v>347</v>
      </c>
      <c r="F20" s="28" t="s">
        <v>348</v>
      </c>
      <c r="H20" s="36"/>
      <c r="I20" s="23"/>
      <c r="J20" s="36"/>
      <c r="K20" s="36"/>
      <c r="L20" s="36"/>
      <c r="M20" s="36"/>
      <c r="N20" s="23"/>
      <c r="O20" s="23"/>
      <c r="P20" s="23"/>
      <c r="Q20" s="23"/>
      <c r="R20" s="36"/>
      <c r="S20" s="23"/>
      <c r="T20" s="23"/>
    </row>
    <row r="21" spans="1:23">
      <c r="A21" s="30" t="s">
        <v>349</v>
      </c>
      <c r="B21" s="31"/>
      <c r="C21" s="31"/>
      <c r="D21" s="32"/>
      <c r="E21" s="33" t="e">
        <f>IF(J18&gt;0,J18,0)</f>
        <v>#N/A</v>
      </c>
      <c r="F21" s="34" t="e">
        <f>IF(J18&lt;0,-J18,0)</f>
        <v>#N/A</v>
      </c>
      <c r="G21" s="29"/>
      <c r="H21" s="213"/>
      <c r="I21" s="16"/>
      <c r="J21" s="16"/>
      <c r="K21" s="211"/>
      <c r="L21" s="23"/>
      <c r="M21" s="23"/>
      <c r="N21" s="23"/>
      <c r="O21" s="23"/>
      <c r="P21" s="23"/>
      <c r="Q21" s="23"/>
      <c r="R21" s="36"/>
      <c r="S21" s="23"/>
      <c r="T21" s="23"/>
    </row>
    <row r="22" spans="1:23">
      <c r="A22" s="30" t="s">
        <v>350</v>
      </c>
      <c r="B22" s="35"/>
      <c r="C22" s="31"/>
      <c r="D22" s="33"/>
      <c r="E22" s="33" t="e">
        <f>IF(L18&gt;0,L18,0)</f>
        <v>#N/A</v>
      </c>
      <c r="F22" s="34" t="e">
        <f>IF(L18&lt;0,-L18,0)</f>
        <v>#N/A</v>
      </c>
      <c r="G22" s="29"/>
      <c r="H22" s="213"/>
      <c r="I22" s="16"/>
      <c r="J22" s="16"/>
      <c r="K22" s="16"/>
      <c r="L22" s="23"/>
      <c r="M22" s="23"/>
      <c r="N22" s="23"/>
      <c r="O22" s="21"/>
      <c r="P22" s="21"/>
      <c r="Q22" s="21"/>
      <c r="R22" s="21"/>
      <c r="S22" s="23"/>
      <c r="T22" s="23"/>
    </row>
    <row r="23" spans="1:23">
      <c r="A23" s="30" t="s">
        <v>705</v>
      </c>
      <c r="B23" s="35"/>
      <c r="C23" s="31"/>
      <c r="D23" s="33"/>
      <c r="E23" s="33" t="e">
        <f>IF(K18&gt;0,K18,0)</f>
        <v>#N/A</v>
      </c>
      <c r="F23" s="34" t="e">
        <f>IF(K18&lt;0,-K18,0)</f>
        <v>#N/A</v>
      </c>
      <c r="G23" s="29"/>
      <c r="H23" s="213"/>
      <c r="I23" s="16"/>
      <c r="J23" s="16"/>
      <c r="K23" s="16"/>
      <c r="L23" s="36"/>
      <c r="M23" s="23"/>
      <c r="N23" s="23"/>
      <c r="O23" s="23"/>
      <c r="P23" s="23"/>
      <c r="Q23" s="23"/>
      <c r="R23" s="23"/>
      <c r="S23" s="23"/>
      <c r="T23" s="23"/>
    </row>
    <row r="24" spans="1:23">
      <c r="A24" s="30" t="s">
        <v>351</v>
      </c>
      <c r="B24" s="35"/>
      <c r="C24" s="31"/>
      <c r="D24" s="33"/>
      <c r="E24" s="33" t="e">
        <f>IF(M18&gt;0,M18,0)</f>
        <v>#N/A</v>
      </c>
      <c r="F24" s="34" t="e">
        <f>IF(M18&lt;0,-M18,0)</f>
        <v>#N/A</v>
      </c>
      <c r="G24" s="29"/>
      <c r="H24" s="213"/>
      <c r="I24" s="16"/>
      <c r="J24" s="16"/>
      <c r="K24" s="16"/>
      <c r="L24" s="23"/>
      <c r="M24" s="23"/>
      <c r="N24" s="37"/>
      <c r="O24" s="23"/>
      <c r="P24" s="23"/>
      <c r="Q24" s="23"/>
      <c r="R24" s="23"/>
      <c r="S24" s="23"/>
      <c r="T24" s="23"/>
    </row>
    <row r="25" spans="1:23">
      <c r="A25" s="30" t="s">
        <v>352</v>
      </c>
      <c r="B25" s="35"/>
      <c r="C25" s="31"/>
      <c r="D25" s="33"/>
      <c r="E25" s="33" t="e">
        <f>IF(O18&lt;0,-O18,0)</f>
        <v>#N/A</v>
      </c>
      <c r="F25" s="34" t="e">
        <f>IF(O18&gt;0,O18,0)</f>
        <v>#N/A</v>
      </c>
      <c r="G25" s="29"/>
      <c r="H25" s="213"/>
      <c r="I25" s="16"/>
      <c r="J25" s="170"/>
      <c r="K25" s="16"/>
      <c r="L25" s="23"/>
      <c r="M25" s="23"/>
      <c r="N25" s="23"/>
      <c r="O25" s="23"/>
      <c r="P25" s="23"/>
      <c r="Q25" s="23"/>
      <c r="R25" s="23"/>
      <c r="S25" s="23"/>
      <c r="T25" s="23"/>
    </row>
    <row r="26" spans="1:23">
      <c r="A26" s="30" t="s">
        <v>353</v>
      </c>
      <c r="B26" s="35"/>
      <c r="C26" s="31"/>
      <c r="D26" s="33"/>
      <c r="E26" s="33" t="e">
        <f>IF(Q18&lt;0,-Q18,0)</f>
        <v>#N/A</v>
      </c>
      <c r="F26" s="34" t="e">
        <f>IF(Q18&gt;0,Q18,0)</f>
        <v>#N/A</v>
      </c>
      <c r="G26" s="29"/>
      <c r="H26" s="213"/>
      <c r="I26" s="16"/>
      <c r="J26" s="170"/>
      <c r="K26" s="16"/>
      <c r="L26" s="23"/>
      <c r="M26" s="23"/>
      <c r="N26" s="23"/>
      <c r="O26" s="23"/>
      <c r="P26" s="23"/>
      <c r="Q26" s="23"/>
      <c r="R26" s="23"/>
      <c r="S26" s="23"/>
      <c r="T26" s="23"/>
    </row>
    <row r="27" spans="1:23" ht="15">
      <c r="A27" s="30" t="s">
        <v>706</v>
      </c>
      <c r="B27" s="38"/>
      <c r="C27" s="38"/>
      <c r="D27" s="39"/>
      <c r="E27" s="33" t="e">
        <f>IF(P18&lt;0,-P18,0)</f>
        <v>#N/A</v>
      </c>
      <c r="F27" s="34" t="e">
        <f>IF(P18&gt;0,P18,0)</f>
        <v>#N/A</v>
      </c>
      <c r="G27" s="29"/>
      <c r="H27" s="592"/>
      <c r="I27" s="593"/>
      <c r="J27" s="593"/>
      <c r="K27" s="593"/>
      <c r="L27" s="593"/>
      <c r="M27" s="593"/>
      <c r="N27" s="23"/>
      <c r="O27" s="23"/>
      <c r="P27" s="23"/>
      <c r="Q27" s="23"/>
      <c r="R27" s="23"/>
      <c r="S27" s="23"/>
      <c r="T27" s="23"/>
    </row>
    <row r="28" spans="1:23">
      <c r="A28" s="30" t="s">
        <v>354</v>
      </c>
      <c r="B28" s="40"/>
      <c r="C28" s="40"/>
      <c r="D28" s="41"/>
      <c r="E28" s="33" t="e">
        <f>IF(R18&lt;0,-R18,0)</f>
        <v>#N/A</v>
      </c>
      <c r="F28" s="34" t="e">
        <f>IF(R18&gt;0,R18,0)</f>
        <v>#N/A</v>
      </c>
      <c r="G28" s="29"/>
      <c r="H28" s="36"/>
      <c r="I28" s="23"/>
      <c r="J28" s="23"/>
      <c r="K28" s="23"/>
      <c r="L28" s="23"/>
      <c r="M28" s="23"/>
      <c r="N28" s="23"/>
      <c r="O28" s="23"/>
      <c r="P28" s="23"/>
      <c r="Q28" s="23"/>
      <c r="R28" s="23"/>
      <c r="S28" s="23"/>
      <c r="T28" s="23"/>
    </row>
    <row r="29" spans="1:23">
      <c r="A29" s="30" t="s">
        <v>355</v>
      </c>
      <c r="B29" s="40"/>
      <c r="C29" s="40"/>
      <c r="D29" s="41"/>
      <c r="E29" s="33">
        <f>Info!C21</f>
        <v>0</v>
      </c>
      <c r="F29" s="34">
        <f>Info!C19</f>
        <v>0</v>
      </c>
      <c r="G29" s="29"/>
      <c r="H29" s="36"/>
      <c r="I29" s="23"/>
      <c r="J29" s="23"/>
      <c r="K29" s="23"/>
      <c r="L29" s="23"/>
      <c r="M29" s="23"/>
      <c r="N29" s="23"/>
      <c r="O29" s="23"/>
      <c r="P29" s="23"/>
      <c r="Q29" s="23"/>
      <c r="R29" s="23"/>
      <c r="S29" s="23"/>
      <c r="T29" s="23"/>
    </row>
    <row r="30" spans="1:23">
      <c r="A30" s="30" t="s">
        <v>831</v>
      </c>
      <c r="B30" s="40"/>
      <c r="C30" s="40"/>
      <c r="D30" s="41"/>
      <c r="E30" s="33"/>
      <c r="F30" s="34">
        <f>Info!C21</f>
        <v>0</v>
      </c>
      <c r="G30" s="29"/>
      <c r="H30" s="23"/>
      <c r="I30" s="23"/>
      <c r="J30" s="23"/>
      <c r="K30" s="23"/>
      <c r="L30" s="23"/>
      <c r="M30" s="23"/>
      <c r="N30" s="23"/>
      <c r="O30" s="23"/>
      <c r="P30" s="23"/>
      <c r="Q30" s="23"/>
      <c r="R30" s="23"/>
      <c r="S30" s="23"/>
      <c r="T30" s="23"/>
    </row>
    <row r="31" spans="1:23" hidden="1">
      <c r="A31" s="30" t="s">
        <v>699</v>
      </c>
      <c r="B31" s="40"/>
      <c r="C31" s="40"/>
      <c r="D31" s="41"/>
      <c r="E31" s="33" t="e">
        <f>IF(V8&gt;0,V8,0)</f>
        <v>#N/A</v>
      </c>
      <c r="F31" s="33" t="e">
        <f>IF(V8&lt;0,-V8,0)</f>
        <v>#N/A</v>
      </c>
      <c r="G31" s="29" t="s">
        <v>742</v>
      </c>
      <c r="H31" s="23"/>
      <c r="I31" s="23"/>
      <c r="J31" s="23"/>
      <c r="K31" s="23"/>
      <c r="L31" s="23"/>
      <c r="M31" s="23"/>
      <c r="N31" s="23"/>
      <c r="O31" s="23"/>
      <c r="P31" s="23"/>
      <c r="Q31" s="23"/>
      <c r="R31" s="23"/>
      <c r="S31" s="23"/>
      <c r="T31" s="23"/>
    </row>
    <row r="32" spans="1:23" hidden="1">
      <c r="A32" s="30" t="s">
        <v>698</v>
      </c>
      <c r="B32" s="40"/>
      <c r="C32" s="40"/>
      <c r="D32" s="41"/>
      <c r="E32" s="33" t="e">
        <f>IF((Info!C19)&gt;'JE Template'!F8,(Info!C19-'JE Template'!F8),0)</f>
        <v>#N/A</v>
      </c>
      <c r="F32" s="212" t="e">
        <f>IF((Info!C19)&lt;'JE Template'!F8,'JE Template'!F8-(Info!C19),0)</f>
        <v>#N/A</v>
      </c>
      <c r="G32" s="29" t="s">
        <v>742</v>
      </c>
      <c r="H32" s="213"/>
      <c r="I32" s="23"/>
      <c r="J32" s="23"/>
      <c r="K32" s="23"/>
      <c r="L32" s="23"/>
      <c r="M32" s="23"/>
      <c r="N32" s="23"/>
      <c r="O32" s="23"/>
      <c r="P32" s="23"/>
      <c r="Q32" s="23"/>
      <c r="R32" s="23"/>
      <c r="S32" s="23"/>
      <c r="T32" s="23"/>
    </row>
    <row r="33" spans="1:20">
      <c r="A33" s="30" t="s">
        <v>832</v>
      </c>
      <c r="B33" s="40"/>
      <c r="C33" s="40"/>
      <c r="D33" s="41"/>
      <c r="E33" s="33"/>
      <c r="F33" s="33" t="e">
        <f>-VLOOKUP(A8,'Contributions FY 2023'!A:D,4,FALSE)</f>
        <v>#N/A</v>
      </c>
      <c r="G33" s="29"/>
      <c r="H33" s="213"/>
      <c r="I33" s="23"/>
      <c r="J33" s="23"/>
      <c r="K33" s="23"/>
      <c r="L33" s="23"/>
      <c r="M33" s="23"/>
      <c r="N33" s="23"/>
      <c r="O33" s="23"/>
      <c r="P33" s="23"/>
      <c r="Q33" s="23"/>
      <c r="R33" s="23"/>
      <c r="S33" s="23"/>
      <c r="T33" s="23"/>
    </row>
    <row r="34" spans="1:20">
      <c r="A34" s="30" t="s">
        <v>696</v>
      </c>
      <c r="B34" s="40"/>
      <c r="C34" s="40"/>
      <c r="D34" s="41"/>
      <c r="E34" s="33" t="e">
        <f>IF(SUM(E31:E32)&gt;SUM(F31:F32),SUM(E31:E32)-SUM(F31:F32),0)</f>
        <v>#N/A</v>
      </c>
      <c r="F34" s="34" t="e">
        <f>IF(SUM(F31:F32)&gt;SUM(E31:E32),SUM(F31:F32)-SUM(E31:E32),0)</f>
        <v>#N/A</v>
      </c>
      <c r="G34" s="167"/>
      <c r="H34" s="23"/>
      <c r="I34" s="23"/>
      <c r="J34" s="23"/>
      <c r="K34" s="23"/>
      <c r="L34" s="23"/>
      <c r="M34" s="23"/>
      <c r="N34" s="23"/>
      <c r="O34" s="23"/>
      <c r="P34" s="23"/>
      <c r="Q34" s="23"/>
      <c r="R34" s="23"/>
      <c r="S34" s="23"/>
      <c r="T34" s="23"/>
    </row>
    <row r="35" spans="1:20">
      <c r="A35" s="30" t="s">
        <v>697</v>
      </c>
      <c r="B35" s="40"/>
      <c r="C35" s="40"/>
      <c r="D35" s="41"/>
      <c r="E35" s="33" t="e">
        <f>IF(H18&lt;0,-H18,0)</f>
        <v>#N/A</v>
      </c>
      <c r="F35" s="34" t="e">
        <f>IF(H18&gt;0,H18,0)</f>
        <v>#N/A</v>
      </c>
      <c r="G35" s="29"/>
      <c r="H35" s="36"/>
      <c r="I35" s="23"/>
      <c r="J35" s="23"/>
      <c r="K35" s="23"/>
      <c r="L35" s="23"/>
      <c r="M35" s="23"/>
      <c r="N35" s="23"/>
      <c r="O35" s="23"/>
      <c r="P35" s="23"/>
      <c r="Q35" s="23"/>
      <c r="R35" s="23"/>
      <c r="S35" s="23"/>
      <c r="T35" s="23"/>
    </row>
    <row r="36" spans="1:20">
      <c r="A36" s="42" t="s">
        <v>325</v>
      </c>
      <c r="B36" s="43"/>
      <c r="C36" s="43"/>
      <c r="D36" s="44"/>
      <c r="E36" s="45" t="e">
        <f>ROUND((SUM(E21:E35)-E31-E32),0)</f>
        <v>#N/A</v>
      </c>
      <c r="F36" s="46" t="e">
        <f>ROUND((SUM(F21:F35)-F31-F32),0)</f>
        <v>#N/A</v>
      </c>
      <c r="G36" s="391" t="e">
        <f>IF((ROUND(E36,0)=(ROUND(F36,0))),"",CONCATENATE((TEXT((ABS(E36-F36)),"$#,##_);($#,##)")),"ROUNDING"))</f>
        <v>#N/A</v>
      </c>
      <c r="H36" s="36"/>
      <c r="I36" s="23"/>
      <c r="J36" s="91"/>
      <c r="K36" s="23"/>
      <c r="L36" s="23"/>
      <c r="M36" s="23"/>
      <c r="N36" s="23"/>
      <c r="O36" s="23"/>
      <c r="P36" s="23"/>
      <c r="Q36" s="23"/>
      <c r="R36" s="23"/>
      <c r="S36" s="23"/>
      <c r="T36" s="23"/>
    </row>
    <row r="37" spans="1:20">
      <c r="A37" s="47"/>
      <c r="B37" s="48"/>
      <c r="C37" s="48"/>
      <c r="D37" s="48"/>
      <c r="E37" s="48"/>
      <c r="F37" s="29"/>
      <c r="G37" s="29"/>
      <c r="H37" s="23"/>
      <c r="I37" s="23"/>
      <c r="J37" s="23"/>
      <c r="K37" s="23"/>
      <c r="L37" s="23"/>
      <c r="M37" s="23"/>
      <c r="N37" s="23"/>
      <c r="O37" s="23"/>
      <c r="P37" s="23"/>
      <c r="Q37" s="23"/>
      <c r="R37" s="23"/>
      <c r="S37" s="23"/>
      <c r="T37" s="23"/>
    </row>
    <row r="38" spans="1:20">
      <c r="A38" s="47"/>
      <c r="B38" s="48"/>
      <c r="C38" s="48"/>
      <c r="D38" s="48"/>
      <c r="E38" s="48"/>
      <c r="F38" s="29"/>
      <c r="G38" s="29"/>
      <c r="H38" s="23"/>
      <c r="I38" s="23"/>
      <c r="J38" s="23"/>
      <c r="K38" s="23"/>
      <c r="L38" s="23"/>
      <c r="M38" s="23"/>
      <c r="N38" s="23"/>
      <c r="O38" s="23"/>
      <c r="P38" s="23"/>
      <c r="Q38" s="23"/>
      <c r="R38" s="23"/>
      <c r="S38" s="23"/>
      <c r="T38" s="23"/>
    </row>
    <row r="39" spans="1:20">
      <c r="A39" s="49" t="s">
        <v>327</v>
      </c>
      <c r="B39" s="50"/>
      <c r="C39" s="50"/>
      <c r="D39" s="50"/>
      <c r="E39" s="51"/>
      <c r="F39" s="52"/>
      <c r="G39" s="168"/>
      <c r="I39" s="23"/>
      <c r="J39" s="596"/>
      <c r="K39" s="596"/>
      <c r="L39" s="23"/>
      <c r="M39" s="23"/>
      <c r="N39" s="23"/>
      <c r="O39" s="23"/>
      <c r="P39" s="23"/>
      <c r="Q39" s="23"/>
      <c r="R39" s="23"/>
      <c r="S39" s="23"/>
      <c r="T39" s="23"/>
    </row>
    <row r="40" spans="1:20">
      <c r="A40" s="53" t="s">
        <v>715</v>
      </c>
      <c r="B40" s="54"/>
      <c r="C40" s="55"/>
      <c r="D40" s="55"/>
      <c r="E40" s="56" t="e">
        <f>H8</f>
        <v>#N/A</v>
      </c>
      <c r="F40" s="57"/>
      <c r="I40" s="23"/>
      <c r="J40" s="58"/>
      <c r="K40" s="58"/>
      <c r="L40" s="23"/>
      <c r="M40" s="23"/>
      <c r="N40" s="23"/>
      <c r="O40" s="23"/>
      <c r="P40" s="23"/>
      <c r="Q40" s="23"/>
      <c r="R40" s="23"/>
      <c r="S40" s="23"/>
      <c r="T40" s="23"/>
    </row>
    <row r="41" spans="1:20">
      <c r="A41" s="53" t="s">
        <v>695</v>
      </c>
      <c r="B41" s="54"/>
      <c r="C41" s="55"/>
      <c r="D41" s="55"/>
      <c r="E41" s="174" t="e">
        <f>IF(E32&gt;0,V8+E32,V8-F32)</f>
        <v>#N/A</v>
      </c>
      <c r="F41" s="57"/>
      <c r="G41" s="169"/>
      <c r="I41" s="23"/>
      <c r="J41" s="58"/>
      <c r="K41" s="58"/>
      <c r="L41" s="23"/>
      <c r="M41" s="23"/>
      <c r="N41" s="23"/>
      <c r="O41" s="23"/>
      <c r="P41" s="23"/>
      <c r="Q41" s="23"/>
      <c r="R41" s="23"/>
      <c r="S41" s="23"/>
      <c r="T41" s="23"/>
    </row>
    <row r="42" spans="1:20">
      <c r="A42" s="61"/>
      <c r="B42" s="55" t="s">
        <v>356</v>
      </c>
      <c r="C42" s="55"/>
      <c r="D42" s="55"/>
      <c r="E42" s="62" t="e">
        <f>V8</f>
        <v>#N/A</v>
      </c>
      <c r="F42" s="57"/>
      <c r="I42" s="23"/>
      <c r="J42" s="58"/>
      <c r="K42" s="58"/>
      <c r="L42" s="23"/>
      <c r="M42" s="23"/>
      <c r="N42" s="23"/>
      <c r="O42" s="23"/>
      <c r="P42" s="23"/>
      <c r="Q42" s="23"/>
      <c r="R42" s="23"/>
      <c r="S42" s="23"/>
      <c r="T42" s="23"/>
    </row>
    <row r="43" spans="1:20" ht="25.5">
      <c r="A43" s="63"/>
      <c r="B43" s="59" t="s">
        <v>357</v>
      </c>
      <c r="C43" s="59"/>
      <c r="D43" s="59"/>
      <c r="E43" s="64" t="e">
        <f>ROUND(IF(E32&lt;&gt;0,E32,-F32),0)</f>
        <v>#N/A</v>
      </c>
      <c r="F43" s="60"/>
      <c r="I43" s="23"/>
      <c r="J43" s="58"/>
      <c r="K43" s="58"/>
      <c r="L43" s="23"/>
      <c r="M43" s="23"/>
      <c r="N43" s="23"/>
      <c r="O43" s="23"/>
      <c r="P43" s="23"/>
      <c r="Q43" s="23"/>
      <c r="R43" s="23"/>
      <c r="S43" s="23"/>
      <c r="T43" s="23"/>
    </row>
    <row r="44" spans="1:20" s="23" customFormat="1">
      <c r="A44" s="65"/>
      <c r="B44" s="66"/>
      <c r="C44" s="66"/>
      <c r="D44" s="66"/>
      <c r="E44" s="67"/>
      <c r="F44" s="68"/>
      <c r="J44" s="58"/>
      <c r="K44" s="58"/>
    </row>
    <row r="45" spans="1:20" s="23" customFormat="1">
      <c r="A45" s="49" t="s">
        <v>358</v>
      </c>
      <c r="B45" s="50"/>
      <c r="C45" s="50"/>
      <c r="D45" s="50"/>
      <c r="E45" s="51"/>
      <c r="F45" s="52"/>
      <c r="G45" s="91"/>
      <c r="J45" s="58"/>
      <c r="K45" s="58"/>
    </row>
    <row r="46" spans="1:20" ht="25.5">
      <c r="A46" s="61"/>
      <c r="B46" s="55"/>
      <c r="C46" s="55"/>
      <c r="D46" s="55"/>
      <c r="E46" s="69" t="s">
        <v>283</v>
      </c>
      <c r="F46" s="70" t="s">
        <v>284</v>
      </c>
      <c r="I46" s="23"/>
      <c r="J46" s="71"/>
      <c r="K46" s="23"/>
      <c r="L46" s="23"/>
      <c r="M46" s="23"/>
      <c r="N46" s="23"/>
      <c r="O46" s="23"/>
      <c r="P46" s="72"/>
      <c r="Q46" s="58"/>
      <c r="R46" s="58"/>
      <c r="S46" s="23"/>
      <c r="T46" s="23"/>
    </row>
    <row r="47" spans="1:20" ht="15" customHeight="1">
      <c r="A47" s="61"/>
      <c r="B47" s="55" t="s">
        <v>279</v>
      </c>
      <c r="C47" s="55"/>
      <c r="D47" s="55"/>
      <c r="E47" s="73" t="e">
        <f>J8</f>
        <v>#N/A</v>
      </c>
      <c r="F47" s="74" t="e">
        <f>O8</f>
        <v>#N/A</v>
      </c>
      <c r="H47" s="599" t="s">
        <v>672</v>
      </c>
      <c r="I47" s="600"/>
      <c r="J47" s="600"/>
      <c r="K47" s="600"/>
      <c r="L47" s="601"/>
      <c r="M47" s="36"/>
      <c r="N47" s="23"/>
      <c r="O47" s="36"/>
      <c r="P47" s="36"/>
      <c r="Q47" s="36"/>
      <c r="R47" s="75"/>
      <c r="S47" s="23"/>
      <c r="T47" s="23"/>
    </row>
    <row r="48" spans="1:20">
      <c r="A48" s="61"/>
      <c r="B48" s="55" t="s">
        <v>280</v>
      </c>
      <c r="C48" s="55"/>
      <c r="D48" s="55"/>
      <c r="E48" s="73" t="e">
        <f>L8</f>
        <v>#N/A</v>
      </c>
      <c r="F48" s="74" t="e">
        <f>Q8</f>
        <v>#N/A</v>
      </c>
      <c r="H48" s="602"/>
      <c r="I48" s="603"/>
      <c r="J48" s="603"/>
      <c r="K48" s="603"/>
      <c r="L48" s="604"/>
      <c r="M48" s="23"/>
      <c r="N48" s="23"/>
      <c r="O48" s="23"/>
      <c r="P48" s="23"/>
      <c r="Q48" s="36"/>
      <c r="R48" s="75"/>
      <c r="S48" s="23"/>
      <c r="T48" s="23"/>
    </row>
    <row r="49" spans="1:20" ht="13.5" customHeight="1">
      <c r="A49" s="61"/>
      <c r="B49" s="55" t="s">
        <v>707</v>
      </c>
      <c r="C49" s="55"/>
      <c r="D49" s="55"/>
      <c r="E49" s="73" t="e">
        <f>K8</f>
        <v>#N/A</v>
      </c>
      <c r="F49" s="74" t="e">
        <f>P8</f>
        <v>#N/A</v>
      </c>
      <c r="H49" s="602"/>
      <c r="I49" s="603"/>
      <c r="J49" s="603"/>
      <c r="K49" s="603"/>
      <c r="L49" s="604"/>
      <c r="M49" s="36"/>
      <c r="N49" s="23"/>
      <c r="O49" s="36"/>
      <c r="P49" s="36"/>
      <c r="Q49" s="36"/>
      <c r="R49" s="75"/>
      <c r="S49" s="23"/>
      <c r="T49" s="23"/>
    </row>
    <row r="50" spans="1:20">
      <c r="A50" s="61"/>
      <c r="B50" s="120" t="s">
        <v>281</v>
      </c>
      <c r="C50" s="55"/>
      <c r="D50" s="55"/>
      <c r="E50" s="73" t="e">
        <f>M8</f>
        <v>#N/A</v>
      </c>
      <c r="F50" s="74" t="e">
        <f>R8</f>
        <v>#N/A</v>
      </c>
      <c r="H50" s="605"/>
      <c r="I50" s="606"/>
      <c r="J50" s="606"/>
      <c r="K50" s="606"/>
      <c r="L50" s="607"/>
      <c r="M50" s="36"/>
      <c r="N50" s="23"/>
      <c r="O50" s="36"/>
      <c r="P50" s="36"/>
      <c r="Q50" s="36"/>
      <c r="R50" s="75"/>
      <c r="S50" s="23"/>
      <c r="T50" s="23"/>
    </row>
    <row r="51" spans="1:20">
      <c r="A51" s="76"/>
      <c r="B51" s="55" t="s">
        <v>323</v>
      </c>
      <c r="C51" s="55"/>
      <c r="D51" s="55"/>
      <c r="E51" s="62">
        <f>Info!C21</f>
        <v>0</v>
      </c>
      <c r="F51" s="77"/>
      <c r="I51" s="23"/>
      <c r="J51" s="23"/>
      <c r="K51" s="23"/>
      <c r="L51" s="23"/>
      <c r="M51" s="23"/>
      <c r="N51" s="23"/>
      <c r="O51" s="23"/>
      <c r="P51" s="23"/>
      <c r="Q51" s="36"/>
      <c r="R51" s="75"/>
      <c r="S51" s="23"/>
      <c r="T51" s="23"/>
    </row>
    <row r="52" spans="1:20" ht="13.5" thickBot="1">
      <c r="A52" s="76"/>
      <c r="B52" s="78" t="s">
        <v>282</v>
      </c>
      <c r="C52" s="78"/>
      <c r="D52" s="78"/>
      <c r="E52" s="79" t="e">
        <f>SUM(E47:E51)</f>
        <v>#N/A</v>
      </c>
      <c r="F52" s="80" t="e">
        <f>SUM(F47:F51)</f>
        <v>#N/A</v>
      </c>
      <c r="G52" s="81" t="e">
        <f>-SUM(E52-F52)</f>
        <v>#N/A</v>
      </c>
      <c r="I52" s="23"/>
      <c r="J52" s="36"/>
      <c r="K52" s="36"/>
      <c r="L52" s="36"/>
      <c r="M52" s="36"/>
      <c r="N52" s="23"/>
      <c r="O52" s="36"/>
      <c r="P52" s="36"/>
      <c r="Q52" s="36"/>
      <c r="R52" s="75"/>
      <c r="S52" s="23"/>
      <c r="T52" s="23"/>
    </row>
    <row r="53" spans="1:20" ht="13.5" thickTop="1">
      <c r="A53" s="76"/>
      <c r="B53" s="55"/>
      <c r="C53" s="55"/>
      <c r="D53" s="55"/>
      <c r="E53" s="82"/>
      <c r="F53" s="57"/>
      <c r="G53" s="81"/>
      <c r="I53" s="23"/>
      <c r="J53" s="23"/>
      <c r="K53" s="23"/>
      <c r="L53" s="23"/>
      <c r="M53" s="23"/>
      <c r="N53" s="23"/>
      <c r="O53" s="23"/>
      <c r="P53" s="23"/>
      <c r="Q53" s="23"/>
      <c r="R53" s="23"/>
      <c r="S53" s="23"/>
      <c r="T53" s="23"/>
    </row>
    <row r="54" spans="1:20" ht="38.25">
      <c r="A54" s="83"/>
      <c r="B54" s="59" t="s">
        <v>708</v>
      </c>
      <c r="C54" s="59"/>
      <c r="D54" s="59"/>
      <c r="E54" s="84"/>
      <c r="F54" s="60"/>
      <c r="I54" s="23"/>
      <c r="J54" s="23"/>
      <c r="K54" s="23"/>
      <c r="L54" s="23"/>
      <c r="M54" s="23"/>
      <c r="N54" s="23"/>
      <c r="O54" s="23"/>
      <c r="P54" s="23"/>
      <c r="Q54" s="23"/>
      <c r="R54" s="23"/>
      <c r="S54" s="23"/>
      <c r="T54" s="23"/>
    </row>
    <row r="55" spans="1:20" s="23" customFormat="1"/>
    <row r="56" spans="1:20">
      <c r="A56" s="85"/>
      <c r="B56" s="86" t="s">
        <v>285</v>
      </c>
      <c r="C56" s="86"/>
      <c r="D56" s="86"/>
      <c r="E56" s="86"/>
      <c r="F56" s="16"/>
      <c r="G56" s="23"/>
    </row>
    <row r="57" spans="1:20">
      <c r="A57" s="87"/>
      <c r="B57" s="40"/>
      <c r="C57" s="40"/>
      <c r="D57" s="40"/>
      <c r="E57" s="40"/>
      <c r="F57" s="16"/>
      <c r="G57" s="23"/>
    </row>
    <row r="58" spans="1:20">
      <c r="A58" s="87"/>
      <c r="B58" s="88" t="s">
        <v>286</v>
      </c>
      <c r="C58" s="88"/>
      <c r="D58" s="88"/>
      <c r="E58" s="40"/>
      <c r="F58" s="16"/>
      <c r="G58" s="23"/>
    </row>
    <row r="59" spans="1:20">
      <c r="A59" s="87"/>
      <c r="B59" s="89">
        <v>2025</v>
      </c>
      <c r="C59" s="89"/>
      <c r="D59" s="89"/>
      <c r="E59" s="90" t="e">
        <f>VLOOKUP($A$8,'Amortization Schedule FY 2023'!A:I,3,FALSE)</f>
        <v>#N/A</v>
      </c>
      <c r="F59" s="172"/>
      <c r="G59" s="23"/>
    </row>
    <row r="60" spans="1:20">
      <c r="A60" s="87"/>
      <c r="B60" s="89">
        <v>2026</v>
      </c>
      <c r="C60" s="89"/>
      <c r="D60" s="89"/>
      <c r="E60" s="90" t="e">
        <f>VLOOKUP($A$8,'Amortization Schedule FY 2023'!A:I,4,FALSE)</f>
        <v>#N/A</v>
      </c>
      <c r="F60" s="16"/>
      <c r="G60" s="91"/>
    </row>
    <row r="61" spans="1:20">
      <c r="A61" s="87"/>
      <c r="B61" s="89">
        <v>2027</v>
      </c>
      <c r="C61" s="89"/>
      <c r="D61" s="89"/>
      <c r="E61" s="90" t="e">
        <f>VLOOKUP($A$8,'Amortization Schedule FY 2023'!A:I,5,FALSE)</f>
        <v>#N/A</v>
      </c>
      <c r="F61" s="16"/>
      <c r="G61" s="23"/>
    </row>
    <row r="62" spans="1:20" ht="12" customHeight="1">
      <c r="A62" s="87"/>
      <c r="B62" s="89">
        <v>2028</v>
      </c>
      <c r="C62" s="89"/>
      <c r="D62" s="89"/>
      <c r="E62" s="90" t="e">
        <f>VLOOKUP($A$8,'Amortization Schedule FY 2023'!A:I,6,FALSE)</f>
        <v>#N/A</v>
      </c>
      <c r="F62" s="16"/>
      <c r="G62" s="23"/>
    </row>
    <row r="63" spans="1:20" ht="12" customHeight="1">
      <c r="A63" s="87"/>
      <c r="B63" s="89">
        <v>2029</v>
      </c>
      <c r="C63" s="89"/>
      <c r="D63" s="89"/>
      <c r="E63" s="90" t="e">
        <f>VLOOKUP($A$8,'Amortization Schedule FY 2023'!A:I,7,FALSE)</f>
        <v>#N/A</v>
      </c>
      <c r="F63" s="16"/>
      <c r="G63" s="23"/>
    </row>
    <row r="64" spans="1:20">
      <c r="A64" s="87"/>
      <c r="B64" s="40" t="s">
        <v>287</v>
      </c>
      <c r="C64" s="40"/>
      <c r="D64" s="40"/>
      <c r="E64" s="90" t="e">
        <f>VLOOKUP($A$8,'Amortization Schedule FY 2023'!A:I,8,FALSE)</f>
        <v>#N/A</v>
      </c>
      <c r="F64" s="16"/>
      <c r="G64" s="23"/>
    </row>
    <row r="65" spans="1:10" ht="13.5" thickBot="1">
      <c r="A65" s="87"/>
      <c r="B65" s="40"/>
      <c r="C65" s="40"/>
      <c r="D65" s="40"/>
      <c r="E65" s="92" t="e">
        <f>SUM(E59:E64)</f>
        <v>#N/A</v>
      </c>
      <c r="F65" s="215"/>
      <c r="G65" s="216"/>
      <c r="H65" s="171"/>
      <c r="J65" s="23"/>
    </row>
    <row r="66" spans="1:10" ht="13.5" thickTop="1">
      <c r="A66" s="93"/>
      <c r="B66" s="43"/>
      <c r="C66" s="43"/>
      <c r="D66" s="43"/>
      <c r="E66" s="43"/>
      <c r="F66" s="16"/>
      <c r="G66" s="23"/>
    </row>
    <row r="67" spans="1:10">
      <c r="A67" s="23"/>
      <c r="B67" s="23"/>
      <c r="C67" s="23"/>
      <c r="D67" s="23"/>
      <c r="E67" s="23"/>
      <c r="F67" s="23"/>
      <c r="G67" s="23"/>
    </row>
    <row r="68" spans="1:10" ht="25.5">
      <c r="A68" s="94" t="s">
        <v>709</v>
      </c>
      <c r="B68" s="95"/>
      <c r="C68" s="95"/>
      <c r="D68" s="95"/>
      <c r="E68" s="96" t="s">
        <v>953</v>
      </c>
      <c r="F68" s="96" t="s">
        <v>1005</v>
      </c>
      <c r="G68" s="97" t="s">
        <v>1006</v>
      </c>
      <c r="H68" s="23"/>
    </row>
    <row r="69" spans="1:10">
      <c r="A69" s="98"/>
      <c r="B69" s="40" t="s">
        <v>320</v>
      </c>
      <c r="C69" s="88"/>
      <c r="D69" s="88"/>
      <c r="E69" s="99">
        <f>'Amortization Schedule FY 2023'!K322</f>
        <v>31435709721</v>
      </c>
      <c r="F69" s="100">
        <f>H11</f>
        <v>26647426243</v>
      </c>
      <c r="G69" s="101">
        <f>'Amortization Schedule FY 2023'!L322</f>
        <v>22747686612</v>
      </c>
      <c r="H69" s="23"/>
    </row>
    <row r="70" spans="1:10">
      <c r="A70" s="98"/>
      <c r="B70" s="88"/>
      <c r="C70" s="88"/>
      <c r="D70" s="88"/>
      <c r="E70" s="102"/>
      <c r="F70" s="102"/>
      <c r="G70" s="103"/>
      <c r="H70" s="23"/>
    </row>
    <row r="71" spans="1:10">
      <c r="A71" s="87"/>
      <c r="B71" s="88" t="s">
        <v>321</v>
      </c>
      <c r="C71" s="88"/>
      <c r="D71" s="88"/>
      <c r="E71" s="104" t="e">
        <f>C8*E69</f>
        <v>#N/A</v>
      </c>
      <c r="F71" s="104" t="e">
        <f>H8</f>
        <v>#N/A</v>
      </c>
      <c r="G71" s="105" t="e">
        <f>C8*G69</f>
        <v>#N/A</v>
      </c>
      <c r="H71" s="23"/>
    </row>
    <row r="72" spans="1:10">
      <c r="A72" s="93"/>
      <c r="B72" s="43"/>
      <c r="C72" s="43"/>
      <c r="D72" s="43"/>
      <c r="E72" s="43"/>
      <c r="F72" s="43"/>
      <c r="G72" s="106"/>
      <c r="H72" s="23"/>
    </row>
    <row r="73" spans="1:10" s="23" customFormat="1">
      <c r="A73" s="16"/>
      <c r="B73" s="16"/>
      <c r="C73" s="16"/>
      <c r="D73" s="16"/>
      <c r="E73" s="16"/>
      <c r="F73" s="16"/>
      <c r="G73" s="16"/>
    </row>
    <row r="74" spans="1:10" ht="38.25">
      <c r="A74" s="94" t="s">
        <v>1004</v>
      </c>
      <c r="B74" s="95"/>
      <c r="C74" s="95"/>
      <c r="D74" s="95"/>
      <c r="E74" s="96" t="s">
        <v>686</v>
      </c>
      <c r="F74" s="96" t="s">
        <v>688</v>
      </c>
      <c r="G74" s="97" t="s">
        <v>687</v>
      </c>
      <c r="H74" s="23"/>
    </row>
    <row r="75" spans="1:10">
      <c r="A75" s="98"/>
      <c r="B75" s="40" t="s">
        <v>320</v>
      </c>
      <c r="C75" s="88"/>
      <c r="D75" s="88"/>
      <c r="E75" s="99">
        <f>'Amortization Schedule FY 2023'!M322</f>
        <v>21999839192</v>
      </c>
      <c r="F75" s="100">
        <f>H11</f>
        <v>26647426243</v>
      </c>
      <c r="G75" s="101">
        <f>'Amortization Schedule FY 2023'!N322</f>
        <v>32640391920</v>
      </c>
      <c r="H75" s="23"/>
    </row>
    <row r="76" spans="1:10">
      <c r="A76" s="98"/>
      <c r="B76" s="88"/>
      <c r="C76" s="88"/>
      <c r="D76" s="88"/>
      <c r="E76" s="102"/>
      <c r="F76" s="102"/>
      <c r="G76" s="103"/>
      <c r="H76" s="23"/>
    </row>
    <row r="77" spans="1:10">
      <c r="A77" s="87"/>
      <c r="B77" s="88" t="s">
        <v>321</v>
      </c>
      <c r="C77" s="88"/>
      <c r="D77" s="88"/>
      <c r="E77" s="104" t="e">
        <f>$C$8*E75</f>
        <v>#N/A</v>
      </c>
      <c r="F77" s="104" t="e">
        <f>H8</f>
        <v>#N/A</v>
      </c>
      <c r="G77" s="105" t="e">
        <f>$C$8*G75</f>
        <v>#N/A</v>
      </c>
      <c r="H77" s="23"/>
    </row>
    <row r="78" spans="1:10">
      <c r="A78" s="93"/>
      <c r="B78" s="43"/>
      <c r="C78" s="43"/>
      <c r="D78" s="43"/>
      <c r="E78" s="43"/>
      <c r="F78" s="43"/>
      <c r="G78" s="106"/>
      <c r="H78" s="23"/>
    </row>
    <row r="80" spans="1:10">
      <c r="F80" s="168"/>
      <c r="G80" s="168"/>
    </row>
    <row r="81" spans="1:10" hidden="1">
      <c r="A81" s="597" t="s">
        <v>290</v>
      </c>
      <c r="B81" s="598"/>
      <c r="C81" s="107"/>
      <c r="D81" s="107"/>
      <c r="E81" s="107"/>
      <c r="F81" s="108"/>
      <c r="G81" s="108"/>
      <c r="H81" s="109"/>
      <c r="I81" s="109"/>
      <c r="J81" s="110"/>
    </row>
    <row r="82" spans="1:10" ht="57.75" hidden="1" customHeight="1">
      <c r="A82" s="111" t="s">
        <v>291</v>
      </c>
      <c r="B82" s="595" t="s">
        <v>292</v>
      </c>
      <c r="C82" s="595"/>
      <c r="D82" s="595"/>
      <c r="E82" s="595"/>
      <c r="F82" s="595"/>
      <c r="G82" s="595"/>
      <c r="H82" s="595"/>
      <c r="I82" s="595"/>
      <c r="J82" s="595"/>
    </row>
    <row r="83" spans="1:10" hidden="1">
      <c r="A83" s="112"/>
      <c r="B83" s="113"/>
      <c r="C83" s="113"/>
      <c r="D83" s="113"/>
      <c r="E83" s="113"/>
      <c r="F83" s="114"/>
      <c r="G83" s="114"/>
      <c r="H83" s="114"/>
      <c r="I83" s="114"/>
      <c r="J83" s="114"/>
    </row>
    <row r="84" spans="1:10" ht="58.5" hidden="1" customHeight="1">
      <c r="A84" s="111" t="s">
        <v>293</v>
      </c>
      <c r="B84" s="595" t="s">
        <v>294</v>
      </c>
      <c r="C84" s="595"/>
      <c r="D84" s="595"/>
      <c r="E84" s="595"/>
      <c r="F84" s="595"/>
      <c r="G84" s="595"/>
      <c r="H84" s="595"/>
      <c r="I84" s="595"/>
      <c r="J84" s="595"/>
    </row>
    <row r="85" spans="1:10" hidden="1">
      <c r="A85" s="112"/>
      <c r="B85" s="113"/>
      <c r="C85" s="113"/>
      <c r="D85" s="113"/>
      <c r="E85" s="113"/>
      <c r="F85" s="114"/>
      <c r="G85" s="114"/>
      <c r="H85" s="114"/>
      <c r="I85" s="114"/>
      <c r="J85" s="114"/>
    </row>
    <row r="86" spans="1:10" ht="28.5" hidden="1" customHeight="1">
      <c r="A86" s="111" t="s">
        <v>295</v>
      </c>
      <c r="B86" s="594" t="s">
        <v>296</v>
      </c>
      <c r="C86" s="594"/>
      <c r="D86" s="594"/>
      <c r="E86" s="594"/>
      <c r="F86" s="594"/>
      <c r="G86" s="594"/>
      <c r="H86" s="594"/>
      <c r="I86" s="594"/>
      <c r="J86" s="594"/>
    </row>
    <row r="87" spans="1:10" hidden="1">
      <c r="A87" s="112"/>
      <c r="B87" s="113"/>
      <c r="C87" s="113"/>
      <c r="D87" s="113"/>
      <c r="E87" s="113"/>
      <c r="F87" s="114"/>
      <c r="G87" s="114"/>
      <c r="H87" s="114"/>
      <c r="I87" s="114"/>
      <c r="J87" s="114"/>
    </row>
    <row r="88" spans="1:10" ht="51.75" hidden="1" customHeight="1">
      <c r="A88" s="111" t="s">
        <v>297</v>
      </c>
      <c r="B88" s="595" t="s">
        <v>298</v>
      </c>
      <c r="C88" s="595"/>
      <c r="D88" s="595"/>
      <c r="E88" s="595"/>
      <c r="F88" s="595"/>
      <c r="G88" s="595"/>
      <c r="H88" s="595"/>
      <c r="I88" s="595"/>
      <c r="J88" s="595"/>
    </row>
    <row r="89" spans="1:10" hidden="1">
      <c r="A89" s="112"/>
      <c r="B89" s="115"/>
      <c r="C89" s="115"/>
      <c r="D89" s="115"/>
      <c r="E89" s="115"/>
      <c r="F89" s="115"/>
      <c r="G89" s="115"/>
      <c r="H89" s="115"/>
      <c r="I89" s="115"/>
      <c r="J89" s="115"/>
    </row>
    <row r="90" spans="1:10" ht="15" hidden="1" customHeight="1">
      <c r="A90" s="111" t="s">
        <v>299</v>
      </c>
      <c r="B90" s="594" t="s">
        <v>300</v>
      </c>
      <c r="C90" s="594"/>
      <c r="D90" s="594"/>
      <c r="E90" s="594"/>
      <c r="F90" s="594"/>
      <c r="G90" s="594"/>
      <c r="H90" s="594"/>
      <c r="I90" s="594"/>
      <c r="J90" s="594"/>
    </row>
    <row r="91" spans="1:10" hidden="1">
      <c r="A91" s="112"/>
      <c r="B91" s="114"/>
      <c r="C91" s="114"/>
      <c r="D91" s="114"/>
      <c r="E91" s="114"/>
      <c r="F91" s="115"/>
      <c r="G91" s="115"/>
      <c r="H91" s="115"/>
      <c r="I91" s="115"/>
      <c r="J91" s="115"/>
    </row>
    <row r="92" spans="1:10" ht="47.25" hidden="1" customHeight="1">
      <c r="A92" s="111" t="s">
        <v>301</v>
      </c>
      <c r="B92" s="595" t="s">
        <v>302</v>
      </c>
      <c r="C92" s="595"/>
      <c r="D92" s="595"/>
      <c r="E92" s="595"/>
      <c r="F92" s="595"/>
      <c r="G92" s="595"/>
      <c r="H92" s="595"/>
      <c r="I92" s="595"/>
      <c r="J92" s="595"/>
    </row>
    <row r="93" spans="1:10" hidden="1">
      <c r="A93" s="112"/>
      <c r="B93" s="115"/>
      <c r="C93" s="115"/>
      <c r="D93" s="115"/>
      <c r="E93" s="115"/>
      <c r="F93" s="115"/>
      <c r="G93" s="115"/>
      <c r="H93" s="115"/>
      <c r="I93" s="115"/>
      <c r="J93" s="115"/>
    </row>
    <row r="94" spans="1:10" ht="71.25" hidden="1" customHeight="1">
      <c r="A94" s="116" t="s">
        <v>303</v>
      </c>
      <c r="B94" s="595" t="s">
        <v>304</v>
      </c>
      <c r="C94" s="595"/>
      <c r="D94" s="595"/>
      <c r="E94" s="595"/>
      <c r="F94" s="595"/>
      <c r="G94" s="595"/>
      <c r="H94" s="595"/>
      <c r="I94" s="595"/>
      <c r="J94" s="595"/>
    </row>
    <row r="95" spans="1:10" ht="12" hidden="1" customHeight="1">
      <c r="A95" s="112"/>
      <c r="B95" s="115"/>
      <c r="C95" s="115"/>
      <c r="D95" s="115"/>
      <c r="E95" s="115"/>
      <c r="F95" s="115"/>
      <c r="G95" s="115"/>
      <c r="H95" s="115"/>
      <c r="I95" s="115"/>
      <c r="J95" s="115"/>
    </row>
    <row r="96" spans="1:10" ht="85.5" hidden="1" customHeight="1">
      <c r="A96" s="111" t="s">
        <v>305</v>
      </c>
      <c r="B96" s="595" t="s">
        <v>306</v>
      </c>
      <c r="C96" s="595"/>
      <c r="D96" s="595"/>
      <c r="E96" s="595"/>
      <c r="F96" s="595"/>
      <c r="G96" s="595"/>
      <c r="H96" s="595"/>
      <c r="I96" s="595"/>
      <c r="J96" s="595"/>
    </row>
    <row r="97" spans="1:10" ht="12" hidden="1" customHeight="1">
      <c r="A97" s="112"/>
      <c r="B97" s="115"/>
      <c r="C97" s="115"/>
      <c r="D97" s="115"/>
      <c r="E97" s="115"/>
      <c r="F97" s="115"/>
      <c r="G97" s="115"/>
      <c r="H97" s="115"/>
      <c r="I97" s="115"/>
      <c r="J97" s="115"/>
    </row>
    <row r="98" spans="1:10" ht="12" hidden="1" customHeight="1">
      <c r="A98" s="117" t="s">
        <v>307</v>
      </c>
      <c r="B98" s="594" t="s">
        <v>308</v>
      </c>
      <c r="C98" s="594"/>
      <c r="D98" s="594"/>
      <c r="E98" s="594"/>
      <c r="F98" s="594"/>
      <c r="G98" s="594"/>
      <c r="H98" s="594"/>
      <c r="I98" s="594"/>
      <c r="J98" s="594"/>
    </row>
    <row r="99" spans="1:10" hidden="1">
      <c r="A99" s="112"/>
      <c r="B99" s="115"/>
      <c r="C99" s="115"/>
      <c r="D99" s="115"/>
      <c r="E99" s="115"/>
      <c r="F99" s="115"/>
      <c r="G99" s="115"/>
      <c r="H99" s="115"/>
      <c r="I99" s="115"/>
      <c r="J99" s="115"/>
    </row>
    <row r="100" spans="1:10" ht="27.75" hidden="1" customHeight="1">
      <c r="A100" s="117" t="s">
        <v>309</v>
      </c>
      <c r="B100" s="594" t="s">
        <v>310</v>
      </c>
      <c r="C100" s="594"/>
      <c r="D100" s="594"/>
      <c r="E100" s="594"/>
      <c r="F100" s="594"/>
      <c r="G100" s="594"/>
      <c r="H100" s="594"/>
      <c r="I100" s="594"/>
      <c r="J100" s="594"/>
    </row>
    <row r="101" spans="1:10" ht="12" hidden="1" customHeight="1">
      <c r="A101" s="117"/>
      <c r="B101" s="118"/>
      <c r="C101" s="118"/>
      <c r="D101" s="118"/>
      <c r="E101" s="118"/>
      <c r="F101" s="119"/>
      <c r="G101" s="119"/>
      <c r="H101" s="119"/>
      <c r="I101" s="119"/>
      <c r="J101" s="119"/>
    </row>
    <row r="102" spans="1:10" ht="45" hidden="1" customHeight="1">
      <c r="A102" s="117" t="s">
        <v>311</v>
      </c>
      <c r="B102" s="594" t="s">
        <v>312</v>
      </c>
      <c r="C102" s="594"/>
      <c r="D102" s="594"/>
      <c r="E102" s="594"/>
      <c r="F102" s="594"/>
      <c r="G102" s="594"/>
      <c r="H102" s="594"/>
      <c r="I102" s="594"/>
      <c r="J102" s="594"/>
    </row>
  </sheetData>
  <sheetProtection algorithmName="SHA-512" hashValue="+erbiZPioF1Dk9cvvIcqywvpPMI+U1iARZN9RiK8uG1dTQfuDPuflJfx2INkJlHh4o61g6Eug9U5Eh0oHtJ9pw==" saltValue="ZB/2jA3JScg2tVtzUqgwEQ==" spinCount="100000" sheet="1" objects="1" scenarios="1"/>
  <mergeCells count="15">
    <mergeCell ref="H27:M27"/>
    <mergeCell ref="B100:J100"/>
    <mergeCell ref="B102:J102"/>
    <mergeCell ref="B88:J88"/>
    <mergeCell ref="B90:J90"/>
    <mergeCell ref="B92:J92"/>
    <mergeCell ref="B94:J94"/>
    <mergeCell ref="B96:J96"/>
    <mergeCell ref="B98:J98"/>
    <mergeCell ref="B86:J86"/>
    <mergeCell ref="J39:K39"/>
    <mergeCell ref="A81:B81"/>
    <mergeCell ref="B82:J82"/>
    <mergeCell ref="B84:J84"/>
    <mergeCell ref="H47:L50"/>
  </mergeCells>
  <conditionalFormatting sqref="A20:F36">
    <cfRule type="expression" dxfId="11" priority="5">
      <formula>MOD(ROW(),2)=0</formula>
    </cfRule>
  </conditionalFormatting>
  <conditionalFormatting sqref="A39:F43">
    <cfRule type="expression" dxfId="10" priority="4">
      <formula>MOD(ROW(),2)=0</formula>
    </cfRule>
  </conditionalFormatting>
  <conditionalFormatting sqref="A45:F54">
    <cfRule type="expression" dxfId="9" priority="3">
      <formula>MOD(ROW(),2)=0</formula>
    </cfRule>
  </conditionalFormatting>
  <conditionalFormatting sqref="A56:E66">
    <cfRule type="expression" dxfId="8" priority="2">
      <formula>MOD(ROW(),2)=0</formula>
    </cfRule>
  </conditionalFormatting>
  <conditionalFormatting sqref="A68:G72 A74:G78">
    <cfRule type="expression" dxfId="7" priority="1">
      <formula>MOD(ROW(),2)=0</formula>
    </cfRule>
  </conditionalFormatting>
  <pageMargins left="0.7" right="0.7" top="0.75" bottom="0.75" header="0.3" footer="0.3"/>
  <pageSetup scale="30" fitToHeight="8" orientation="landscape" horizontalDpi="1200" verticalDpi="1200" r:id="rId1"/>
  <ignoredErrors>
    <ignoredError sqref="F77"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C75E7-5342-42AC-8A50-D7A645719F80}">
  <dimension ref="A1:DY970"/>
  <sheetViews>
    <sheetView zoomScaleNormal="100" zoomScaleSheetLayoutView="100" workbookViewId="0">
      <pane xSplit="2" ySplit="9" topLeftCell="C301" activePane="bottomRight" state="frozen"/>
      <selection pane="topRight" activeCell="C1" sqref="C1"/>
      <selection pane="bottomLeft" activeCell="A10" sqref="A10"/>
      <selection pane="bottomRight" activeCell="T10" sqref="T10"/>
    </sheetView>
  </sheetViews>
  <sheetFormatPr defaultRowHeight="14.25"/>
  <cols>
    <col min="1" max="1" width="13.42578125" style="512" customWidth="1"/>
    <col min="2" max="2" width="72.7109375" style="512" bestFit="1" customWidth="1"/>
    <col min="3" max="4" width="13.7109375" style="510" customWidth="1"/>
    <col min="5" max="5" width="18.7109375" style="511" customWidth="1"/>
    <col min="6" max="6" width="18.7109375" style="512" customWidth="1"/>
    <col min="7" max="7" width="2.42578125" style="511" customWidth="1"/>
    <col min="8" max="12" width="18.7109375" style="512" customWidth="1"/>
    <col min="13" max="13" width="2.42578125" style="511" customWidth="1"/>
    <col min="14" max="15" width="20.7109375" style="512" customWidth="1"/>
    <col min="16" max="16" width="16.28515625" style="512" customWidth="1"/>
    <col min="17" max="18" width="20.7109375" style="512" customWidth="1"/>
    <col min="19" max="19" width="2.42578125" style="511" customWidth="1"/>
    <col min="20" max="22" width="20.7109375" style="512" customWidth="1"/>
    <col min="23" max="16384" width="9.140625" style="512"/>
  </cols>
  <sheetData>
    <row r="1" spans="1:129" ht="20.25">
      <c r="A1" s="508" t="s">
        <v>979</v>
      </c>
      <c r="B1" s="509"/>
    </row>
    <row r="2" spans="1:129" ht="20.25" hidden="1">
      <c r="A2" s="508"/>
      <c r="B2" s="509"/>
    </row>
    <row r="3" spans="1:129" ht="20.25" hidden="1">
      <c r="A3" s="508"/>
      <c r="B3" s="509"/>
    </row>
    <row r="4" spans="1:129" ht="20.25" hidden="1">
      <c r="A4" s="508"/>
      <c r="B4" s="509"/>
    </row>
    <row r="5" spans="1:129" ht="21" thickBot="1">
      <c r="A5" s="608"/>
      <c r="B5" s="608"/>
      <c r="C5" s="513"/>
      <c r="D5" s="513"/>
      <c r="E5" s="514"/>
      <c r="F5" s="515"/>
      <c r="G5" s="514"/>
      <c r="H5" s="515"/>
      <c r="I5" s="515"/>
      <c r="J5" s="515"/>
      <c r="K5" s="515"/>
      <c r="L5" s="515"/>
      <c r="M5" s="514"/>
      <c r="N5" s="515"/>
      <c r="O5" s="515"/>
      <c r="P5" s="515"/>
      <c r="Q5" s="515"/>
      <c r="R5" s="515"/>
      <c r="S5" s="514"/>
      <c r="T5" s="515"/>
      <c r="U5" s="515"/>
      <c r="V5" s="516"/>
    </row>
    <row r="8" spans="1:129" ht="15">
      <c r="A8" s="517"/>
      <c r="B8" s="518"/>
      <c r="C8" s="519"/>
      <c r="D8" s="519"/>
      <c r="E8" s="520"/>
      <c r="F8" s="518"/>
      <c r="G8" s="520"/>
      <c r="H8" s="609" t="s">
        <v>980</v>
      </c>
      <c r="I8" s="609"/>
      <c r="J8" s="609"/>
      <c r="K8" s="609"/>
      <c r="L8" s="609"/>
      <c r="M8" s="521"/>
      <c r="N8" s="609" t="s">
        <v>284</v>
      </c>
      <c r="O8" s="609"/>
      <c r="P8" s="609"/>
      <c r="Q8" s="609"/>
      <c r="R8" s="609"/>
      <c r="S8" s="521"/>
      <c r="T8" s="609" t="s">
        <v>361</v>
      </c>
      <c r="U8" s="609"/>
      <c r="V8" s="609"/>
      <c r="W8" s="522"/>
      <c r="X8" s="522"/>
      <c r="Y8" s="522"/>
      <c r="Z8" s="523"/>
      <c r="AA8" s="523"/>
      <c r="AB8" s="523"/>
      <c r="AC8" s="523"/>
      <c r="AD8" s="523"/>
      <c r="AE8" s="523"/>
      <c r="AF8" s="523"/>
      <c r="AG8" s="523"/>
      <c r="AH8" s="523"/>
      <c r="AI8" s="523"/>
      <c r="AJ8" s="523"/>
      <c r="AK8" s="523"/>
      <c r="AL8" s="523"/>
      <c r="AM8" s="523"/>
      <c r="AN8" s="523"/>
      <c r="AO8" s="523"/>
      <c r="AP8" s="523"/>
      <c r="AQ8" s="523"/>
      <c r="AR8" s="523"/>
      <c r="AS8" s="523"/>
      <c r="AT8" s="523"/>
      <c r="AU8" s="523"/>
      <c r="AV8" s="523"/>
      <c r="AW8" s="523"/>
      <c r="AX8" s="523"/>
      <c r="AY8" s="523"/>
      <c r="AZ8" s="523"/>
      <c r="BA8" s="523"/>
      <c r="BB8" s="523"/>
      <c r="BC8" s="523"/>
      <c r="BD8" s="523"/>
      <c r="BE8" s="523"/>
      <c r="BF8" s="523"/>
      <c r="BG8" s="523"/>
      <c r="BH8" s="523"/>
      <c r="BI8" s="523"/>
      <c r="BJ8" s="523"/>
      <c r="BK8" s="523"/>
      <c r="BL8" s="523"/>
      <c r="BM8" s="523"/>
      <c r="BN8" s="523"/>
      <c r="BO8" s="523"/>
      <c r="BP8" s="523"/>
      <c r="BQ8" s="523"/>
      <c r="BR8" s="523"/>
      <c r="BS8" s="523"/>
      <c r="BT8" s="523"/>
      <c r="BU8" s="523"/>
      <c r="BV8" s="523"/>
      <c r="BW8" s="523"/>
      <c r="BX8" s="523"/>
      <c r="BY8" s="523"/>
      <c r="BZ8" s="523"/>
      <c r="CA8" s="523"/>
      <c r="CB8" s="523"/>
      <c r="CC8" s="523"/>
      <c r="CD8" s="523"/>
      <c r="CE8" s="523"/>
      <c r="CF8" s="523"/>
      <c r="CG8" s="523"/>
      <c r="CH8" s="523"/>
      <c r="CI8" s="523"/>
      <c r="CJ8" s="523"/>
      <c r="CK8" s="523"/>
      <c r="CL8" s="523"/>
      <c r="CM8" s="523"/>
      <c r="CN8" s="523"/>
      <c r="CO8" s="523"/>
      <c r="CP8" s="523"/>
      <c r="CQ8" s="523"/>
      <c r="CR8" s="523"/>
      <c r="CS8" s="523"/>
      <c r="CT8" s="523"/>
      <c r="CU8" s="523"/>
      <c r="CV8" s="523"/>
      <c r="CW8" s="523"/>
      <c r="CX8" s="523"/>
      <c r="CY8" s="523"/>
      <c r="CZ8" s="523"/>
      <c r="DA8" s="523"/>
      <c r="DB8" s="523"/>
      <c r="DC8" s="523"/>
      <c r="DD8" s="523"/>
      <c r="DE8" s="523"/>
      <c r="DF8" s="523"/>
      <c r="DG8" s="523"/>
      <c r="DH8" s="523"/>
      <c r="DI8" s="523"/>
      <c r="DJ8" s="523"/>
      <c r="DK8" s="523"/>
      <c r="DL8" s="523"/>
      <c r="DM8" s="523"/>
      <c r="DN8" s="523"/>
      <c r="DO8" s="523"/>
      <c r="DP8" s="523"/>
      <c r="DQ8" s="523"/>
      <c r="DR8" s="523"/>
      <c r="DS8" s="523"/>
      <c r="DT8" s="523"/>
      <c r="DU8" s="523"/>
      <c r="DV8" s="523"/>
      <c r="DW8" s="523"/>
      <c r="DX8" s="523"/>
      <c r="DY8" s="523"/>
    </row>
    <row r="9" spans="1:129" ht="146.25" customHeight="1" thickBot="1">
      <c r="A9" s="524" t="s">
        <v>362</v>
      </c>
      <c r="B9" s="525" t="s">
        <v>363</v>
      </c>
      <c r="C9" s="526" t="s">
        <v>313</v>
      </c>
      <c r="D9" s="526" t="s">
        <v>314</v>
      </c>
      <c r="E9" s="527" t="s">
        <v>981</v>
      </c>
      <c r="F9" s="527" t="s">
        <v>982</v>
      </c>
      <c r="G9" s="528"/>
      <c r="H9" s="529" t="s">
        <v>743</v>
      </c>
      <c r="I9" s="529" t="s">
        <v>983</v>
      </c>
      <c r="J9" s="529" t="s">
        <v>984</v>
      </c>
      <c r="K9" s="527" t="s">
        <v>364</v>
      </c>
      <c r="L9" s="529" t="s">
        <v>733</v>
      </c>
      <c r="M9" s="527"/>
      <c r="N9" s="529" t="s">
        <v>743</v>
      </c>
      <c r="O9" s="529" t="s">
        <v>983</v>
      </c>
      <c r="P9" s="530" t="s">
        <v>732</v>
      </c>
      <c r="Q9" s="529" t="s">
        <v>364</v>
      </c>
      <c r="R9" s="529" t="s">
        <v>367</v>
      </c>
      <c r="S9" s="528"/>
      <c r="T9" s="529" t="s">
        <v>734</v>
      </c>
      <c r="U9" s="529" t="s">
        <v>735</v>
      </c>
      <c r="V9" s="529" t="s">
        <v>985</v>
      </c>
      <c r="W9" s="531"/>
      <c r="X9" s="531"/>
      <c r="Y9" s="531"/>
      <c r="Z9" s="531"/>
      <c r="AA9" s="531"/>
      <c r="AB9" s="531"/>
      <c r="AC9" s="531"/>
      <c r="AD9" s="531"/>
      <c r="AE9" s="531"/>
      <c r="AF9" s="531"/>
      <c r="AG9" s="531"/>
      <c r="AH9" s="531"/>
      <c r="AI9" s="531"/>
      <c r="AJ9" s="531"/>
      <c r="AK9" s="531"/>
      <c r="AL9" s="531"/>
      <c r="AM9" s="531"/>
      <c r="AN9" s="531"/>
      <c r="AO9" s="531"/>
      <c r="AP9" s="531"/>
      <c r="AQ9" s="531"/>
      <c r="AR9" s="531"/>
      <c r="AS9" s="531"/>
      <c r="AT9" s="531"/>
      <c r="AU9" s="531"/>
      <c r="AV9" s="531"/>
      <c r="AW9" s="531"/>
      <c r="AX9" s="531"/>
      <c r="AY9" s="531"/>
      <c r="AZ9" s="531"/>
      <c r="BA9" s="531"/>
      <c r="BB9" s="531"/>
      <c r="BC9" s="531"/>
      <c r="BD9" s="531"/>
      <c r="BE9" s="531"/>
      <c r="BF9" s="531"/>
      <c r="BG9" s="531"/>
      <c r="BH9" s="531"/>
      <c r="BI9" s="531"/>
      <c r="BJ9" s="531"/>
      <c r="BK9" s="531"/>
      <c r="BL9" s="531"/>
      <c r="BM9" s="531"/>
      <c r="BN9" s="531"/>
      <c r="BO9" s="531"/>
      <c r="BP9" s="531"/>
      <c r="BQ9" s="531"/>
      <c r="BR9" s="531"/>
      <c r="BS9" s="531"/>
      <c r="BT9" s="531"/>
      <c r="BU9" s="531"/>
      <c r="BV9" s="531"/>
      <c r="BW9" s="531"/>
      <c r="BX9" s="531"/>
      <c r="BY9" s="531"/>
      <c r="BZ9" s="531"/>
      <c r="CA9" s="531"/>
      <c r="CB9" s="531"/>
      <c r="CC9" s="531"/>
      <c r="CD9" s="531"/>
      <c r="CE9" s="531"/>
      <c r="CF9" s="531"/>
      <c r="CG9" s="531"/>
      <c r="CH9" s="531"/>
      <c r="CI9" s="531"/>
      <c r="CJ9" s="531"/>
      <c r="CK9" s="531"/>
      <c r="CL9" s="531"/>
      <c r="CM9" s="531"/>
      <c r="CN9" s="531"/>
      <c r="CO9" s="531"/>
      <c r="CP9" s="531"/>
      <c r="CQ9" s="531"/>
      <c r="CR9" s="531"/>
      <c r="CS9" s="531"/>
      <c r="CT9" s="531"/>
      <c r="CU9" s="531"/>
      <c r="CV9" s="531"/>
      <c r="CW9" s="531"/>
      <c r="CX9" s="531"/>
      <c r="CY9" s="531"/>
      <c r="CZ9" s="531"/>
      <c r="DA9" s="531"/>
      <c r="DB9" s="531"/>
      <c r="DC9" s="531"/>
      <c r="DD9" s="531"/>
      <c r="DE9" s="531"/>
      <c r="DF9" s="531"/>
      <c r="DG9" s="531"/>
      <c r="DH9" s="531"/>
      <c r="DI9" s="531"/>
      <c r="DJ9" s="531"/>
      <c r="DK9" s="531"/>
      <c r="DL9" s="531"/>
      <c r="DM9" s="531"/>
      <c r="DN9" s="531"/>
      <c r="DO9" s="531"/>
      <c r="DP9" s="531"/>
      <c r="DQ9" s="531"/>
      <c r="DR9" s="531"/>
      <c r="DS9" s="531"/>
      <c r="DT9" s="531"/>
      <c r="DU9" s="531"/>
      <c r="DV9" s="531"/>
      <c r="DW9" s="531"/>
      <c r="DX9" s="531"/>
      <c r="DY9" s="531"/>
    </row>
    <row r="10" spans="1:129">
      <c r="A10" s="532">
        <v>10200</v>
      </c>
      <c r="B10" s="533" t="s">
        <v>0</v>
      </c>
      <c r="C10" s="534">
        <v>1.1092000000000001E-3</v>
      </c>
      <c r="D10" s="534">
        <f>VLOOKUP($A10,'2023 Summary'!$A:$F,3,FALSE)</f>
        <v>1.1249419000000001E-3</v>
      </c>
      <c r="E10" s="535">
        <f>VLOOKUP($A10,'2023 Summary'!$A:$F,6,FALSE)</f>
        <v>26713829</v>
      </c>
      <c r="F10" s="535">
        <v>29558300</v>
      </c>
      <c r="G10" s="535"/>
      <c r="H10" s="535">
        <v>3593663</v>
      </c>
      <c r="I10" s="535">
        <v>3202064</v>
      </c>
      <c r="J10" s="535">
        <v>236127</v>
      </c>
      <c r="K10" s="535">
        <v>325495</v>
      </c>
      <c r="L10" s="535">
        <v>7357349</v>
      </c>
      <c r="M10" s="535"/>
      <c r="N10" s="535">
        <v>459116</v>
      </c>
      <c r="O10" s="535">
        <v>7885916</v>
      </c>
      <c r="P10" s="535"/>
      <c r="Q10" s="535">
        <v>28961</v>
      </c>
      <c r="R10" s="535">
        <v>8373993</v>
      </c>
      <c r="S10" s="535"/>
      <c r="T10" s="535">
        <v>-542121</v>
      </c>
      <c r="U10" s="535">
        <v>957199</v>
      </c>
      <c r="V10" s="535">
        <v>415078</v>
      </c>
      <c r="W10" s="536"/>
      <c r="X10" s="536"/>
      <c r="Y10" s="536"/>
      <c r="Z10" s="536"/>
      <c r="AA10" s="536"/>
      <c r="AB10" s="536"/>
      <c r="AC10" s="536"/>
      <c r="AD10" s="536"/>
      <c r="AE10" s="536"/>
      <c r="AF10" s="536"/>
      <c r="AG10" s="536"/>
      <c r="AH10" s="536"/>
      <c r="AI10" s="536"/>
      <c r="AJ10" s="536"/>
      <c r="AK10" s="536"/>
      <c r="AL10" s="536"/>
      <c r="AM10" s="536"/>
      <c r="AN10" s="536"/>
      <c r="AO10" s="536"/>
      <c r="AP10" s="536"/>
      <c r="AQ10" s="536"/>
      <c r="AR10" s="536"/>
      <c r="AS10" s="536"/>
      <c r="AT10" s="536"/>
      <c r="AU10" s="536"/>
      <c r="AV10" s="536"/>
      <c r="AW10" s="536"/>
      <c r="AX10" s="536"/>
      <c r="AY10" s="536"/>
      <c r="AZ10" s="536"/>
      <c r="BA10" s="536"/>
      <c r="BB10" s="536"/>
      <c r="BC10" s="536"/>
      <c r="BD10" s="536"/>
      <c r="BE10" s="536"/>
      <c r="BF10" s="536"/>
      <c r="BG10" s="536"/>
      <c r="BH10" s="536"/>
      <c r="BI10" s="536"/>
      <c r="BJ10" s="536"/>
      <c r="BK10" s="536"/>
      <c r="BL10" s="536"/>
      <c r="BM10" s="536"/>
      <c r="BN10" s="536"/>
      <c r="BO10" s="536"/>
      <c r="BP10" s="536"/>
      <c r="BQ10" s="536"/>
      <c r="BR10" s="536"/>
      <c r="BS10" s="536"/>
      <c r="BT10" s="536"/>
      <c r="BU10" s="536"/>
      <c r="BV10" s="536"/>
      <c r="BW10" s="536"/>
      <c r="BX10" s="536"/>
      <c r="BY10" s="536"/>
      <c r="BZ10" s="536"/>
      <c r="CA10" s="536"/>
      <c r="CB10" s="536"/>
      <c r="CC10" s="536"/>
      <c r="CD10" s="536"/>
      <c r="CE10" s="536"/>
      <c r="CF10" s="536"/>
      <c r="CG10" s="536"/>
      <c r="CH10" s="536"/>
      <c r="CI10" s="536"/>
      <c r="CJ10" s="536"/>
      <c r="CK10" s="536"/>
      <c r="CL10" s="536"/>
      <c r="CM10" s="536"/>
      <c r="CN10" s="536"/>
      <c r="CO10" s="536"/>
      <c r="CP10" s="536"/>
      <c r="CQ10" s="536"/>
      <c r="CR10" s="536"/>
      <c r="CS10" s="536"/>
      <c r="CT10" s="536"/>
      <c r="CU10" s="536"/>
      <c r="CV10" s="536"/>
      <c r="CW10" s="536"/>
      <c r="CX10" s="536"/>
      <c r="CY10" s="536"/>
      <c r="CZ10" s="536"/>
      <c r="DA10" s="536"/>
      <c r="DB10" s="536"/>
      <c r="DC10" s="536"/>
      <c r="DD10" s="536"/>
      <c r="DE10" s="536"/>
      <c r="DF10" s="536"/>
      <c r="DG10" s="536"/>
      <c r="DH10" s="536"/>
      <c r="DI10" s="536"/>
      <c r="DJ10" s="536"/>
      <c r="DK10" s="536"/>
      <c r="DL10" s="536"/>
      <c r="DM10" s="536"/>
      <c r="DN10" s="536"/>
      <c r="DO10" s="536"/>
      <c r="DP10" s="536"/>
      <c r="DQ10" s="536"/>
      <c r="DR10" s="536"/>
      <c r="DS10" s="536"/>
      <c r="DT10" s="536"/>
      <c r="DU10" s="536"/>
      <c r="DV10" s="536"/>
      <c r="DW10" s="536"/>
      <c r="DX10" s="536"/>
      <c r="DY10" s="536"/>
    </row>
    <row r="11" spans="1:129">
      <c r="A11" s="532">
        <v>10400</v>
      </c>
      <c r="B11" s="533" t="s">
        <v>1</v>
      </c>
      <c r="C11" s="534">
        <v>2.9764000000000001E-3</v>
      </c>
      <c r="D11" s="534">
        <f>VLOOKUP($A11,'2023 Summary'!$A:$F,3,FALSE)</f>
        <v>2.9318955000000001E-3</v>
      </c>
      <c r="E11" s="535">
        <f>VLOOKUP($A11,'2023 Summary'!$A:$F,6,FALSE)</f>
        <v>69623288</v>
      </c>
      <c r="F11" s="535">
        <v>79313413</v>
      </c>
      <c r="G11" s="535"/>
      <c r="H11" s="535">
        <v>5271289</v>
      </c>
      <c r="I11" s="535">
        <v>8592057</v>
      </c>
      <c r="J11" s="535">
        <v>633596</v>
      </c>
      <c r="K11" s="535">
        <v>873396</v>
      </c>
      <c r="L11" s="535">
        <v>15370338</v>
      </c>
      <c r="M11" s="535"/>
      <c r="N11" s="535">
        <v>1100379</v>
      </c>
      <c r="O11" s="535">
        <v>21160178</v>
      </c>
      <c r="P11" s="535"/>
      <c r="Q11" s="535">
        <v>77711</v>
      </c>
      <c r="R11" s="535">
        <v>22338268</v>
      </c>
      <c r="S11" s="535"/>
      <c r="T11" s="535">
        <v>-1454670</v>
      </c>
      <c r="U11" s="535">
        <v>749786</v>
      </c>
      <c r="V11" s="535">
        <v>-704884</v>
      </c>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6"/>
      <c r="AY11" s="536"/>
      <c r="AZ11" s="536"/>
      <c r="BA11" s="536"/>
      <c r="BB11" s="536"/>
      <c r="BC11" s="536"/>
      <c r="BD11" s="536"/>
      <c r="BE11" s="536"/>
      <c r="BF11" s="536"/>
      <c r="BG11" s="536"/>
      <c r="BH11" s="536"/>
      <c r="BI11" s="536"/>
      <c r="BJ11" s="536"/>
      <c r="BK11" s="536"/>
      <c r="BL11" s="536"/>
      <c r="BM11" s="536"/>
      <c r="BN11" s="536"/>
      <c r="BO11" s="536"/>
      <c r="BP11" s="536"/>
      <c r="BQ11" s="536"/>
      <c r="BR11" s="536"/>
      <c r="BS11" s="536"/>
      <c r="BT11" s="536"/>
      <c r="BU11" s="536"/>
      <c r="BV11" s="536"/>
      <c r="BW11" s="536"/>
      <c r="BX11" s="536"/>
      <c r="BY11" s="536"/>
      <c r="BZ11" s="536"/>
      <c r="CA11" s="536"/>
      <c r="CB11" s="536"/>
      <c r="CC11" s="536"/>
      <c r="CD11" s="536"/>
      <c r="CE11" s="536"/>
      <c r="CF11" s="536"/>
      <c r="CG11" s="536"/>
      <c r="CH11" s="536"/>
      <c r="CI11" s="536"/>
      <c r="CJ11" s="536"/>
      <c r="CK11" s="536"/>
      <c r="CL11" s="536"/>
      <c r="CM11" s="536"/>
      <c r="CN11" s="536"/>
      <c r="CO11" s="536"/>
      <c r="CP11" s="536"/>
      <c r="CQ11" s="536"/>
      <c r="CR11" s="536"/>
      <c r="CS11" s="536"/>
      <c r="CT11" s="536"/>
      <c r="CU11" s="536"/>
      <c r="CV11" s="536"/>
      <c r="CW11" s="536"/>
      <c r="CX11" s="536"/>
      <c r="CY11" s="536"/>
      <c r="CZ11" s="536"/>
      <c r="DA11" s="536"/>
      <c r="DB11" s="536"/>
      <c r="DC11" s="536"/>
      <c r="DD11" s="536"/>
      <c r="DE11" s="536"/>
      <c r="DF11" s="536"/>
      <c r="DG11" s="536"/>
      <c r="DH11" s="536"/>
      <c r="DI11" s="536"/>
      <c r="DJ11" s="536"/>
      <c r="DK11" s="536"/>
      <c r="DL11" s="536"/>
      <c r="DM11" s="536"/>
      <c r="DN11" s="536"/>
      <c r="DO11" s="536"/>
      <c r="DP11" s="536"/>
      <c r="DQ11" s="536"/>
      <c r="DR11" s="536"/>
      <c r="DS11" s="536"/>
      <c r="DT11" s="536"/>
      <c r="DU11" s="536"/>
      <c r="DV11" s="536"/>
      <c r="DW11" s="536"/>
      <c r="DX11" s="536"/>
      <c r="DY11" s="536"/>
    </row>
    <row r="12" spans="1:129">
      <c r="A12" s="532">
        <v>10500</v>
      </c>
      <c r="B12" s="533" t="s">
        <v>744</v>
      </c>
      <c r="C12" s="534">
        <v>6.5359999999999995E-4</v>
      </c>
      <c r="D12" s="534">
        <f>VLOOKUP($A12,'2023 Summary'!$A:$F,3,FALSE)</f>
        <v>7.027992E-4</v>
      </c>
      <c r="E12" s="535">
        <f>VLOOKUP($A12,'2023 Summary'!$A:$F,6,FALSE)</f>
        <v>16689268</v>
      </c>
      <c r="F12" s="535">
        <v>17417738</v>
      </c>
      <c r="G12" s="535"/>
      <c r="H12" s="535">
        <v>802971</v>
      </c>
      <c r="I12" s="535">
        <v>1886871</v>
      </c>
      <c r="J12" s="535">
        <v>139142</v>
      </c>
      <c r="K12" s="535">
        <v>191803</v>
      </c>
      <c r="L12" s="535">
        <v>3020787</v>
      </c>
      <c r="M12" s="535"/>
      <c r="N12" s="535">
        <v>1405785</v>
      </c>
      <c r="O12" s="535">
        <v>4646912</v>
      </c>
      <c r="P12" s="535"/>
      <c r="Q12" s="535">
        <v>17066</v>
      </c>
      <c r="R12" s="535">
        <v>6069763</v>
      </c>
      <c r="S12" s="535"/>
      <c r="T12" s="535">
        <v>-319454</v>
      </c>
      <c r="U12" s="535">
        <v>-292408</v>
      </c>
      <c r="V12" s="535">
        <v>-611862</v>
      </c>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536"/>
      <c r="BN12" s="536"/>
      <c r="BO12" s="536"/>
      <c r="BP12" s="536"/>
      <c r="BQ12" s="536"/>
      <c r="BR12" s="536"/>
      <c r="BS12" s="536"/>
      <c r="BT12" s="536"/>
      <c r="BU12" s="536"/>
      <c r="BV12" s="536"/>
      <c r="BW12" s="536"/>
      <c r="BX12" s="536"/>
      <c r="BY12" s="536"/>
      <c r="BZ12" s="536"/>
      <c r="CA12" s="536"/>
      <c r="CB12" s="536"/>
      <c r="CC12" s="536"/>
      <c r="CD12" s="536"/>
      <c r="CE12" s="536"/>
      <c r="CF12" s="536"/>
      <c r="CG12" s="536"/>
      <c r="CH12" s="536"/>
      <c r="CI12" s="536"/>
      <c r="CJ12" s="536"/>
      <c r="CK12" s="536"/>
      <c r="CL12" s="536"/>
      <c r="CM12" s="536"/>
      <c r="CN12" s="536"/>
      <c r="CO12" s="536"/>
      <c r="CP12" s="536"/>
      <c r="CQ12" s="536"/>
      <c r="CR12" s="536"/>
      <c r="CS12" s="536"/>
      <c r="CT12" s="536"/>
      <c r="CU12" s="536"/>
      <c r="CV12" s="536"/>
      <c r="CW12" s="536"/>
      <c r="CX12" s="536"/>
      <c r="CY12" s="536"/>
      <c r="CZ12" s="536"/>
      <c r="DA12" s="536"/>
      <c r="DB12" s="536"/>
      <c r="DC12" s="536"/>
      <c r="DD12" s="536"/>
      <c r="DE12" s="536"/>
      <c r="DF12" s="536"/>
      <c r="DG12" s="536"/>
      <c r="DH12" s="536"/>
      <c r="DI12" s="536"/>
      <c r="DJ12" s="536"/>
      <c r="DK12" s="536"/>
      <c r="DL12" s="536"/>
      <c r="DM12" s="536"/>
      <c r="DN12" s="536"/>
      <c r="DO12" s="536"/>
      <c r="DP12" s="536"/>
      <c r="DQ12" s="536"/>
      <c r="DR12" s="536"/>
      <c r="DS12" s="536"/>
      <c r="DT12" s="536"/>
      <c r="DU12" s="536"/>
      <c r="DV12" s="536"/>
      <c r="DW12" s="536"/>
      <c r="DX12" s="536"/>
      <c r="DY12" s="536"/>
    </row>
    <row r="13" spans="1:129">
      <c r="A13" s="532">
        <v>10700</v>
      </c>
      <c r="B13" s="533" t="s">
        <v>331</v>
      </c>
      <c r="C13" s="534">
        <v>4.4016999999999997E-3</v>
      </c>
      <c r="D13" s="534">
        <f>VLOOKUP($A13,'2023 Summary'!$A:$F,3,FALSE)</f>
        <v>4.4543129999999997E-3</v>
      </c>
      <c r="E13" s="535">
        <f>VLOOKUP($A13,'2023 Summary'!$A:$F,6,FALSE)</f>
        <v>105775911</v>
      </c>
      <c r="F13" s="535">
        <v>117293051</v>
      </c>
      <c r="G13" s="535"/>
      <c r="H13" s="535">
        <v>5877223</v>
      </c>
      <c r="I13" s="535">
        <v>12706408</v>
      </c>
      <c r="J13" s="535">
        <v>936997</v>
      </c>
      <c r="K13" s="535">
        <v>1291626</v>
      </c>
      <c r="L13" s="535">
        <v>20812254</v>
      </c>
      <c r="M13" s="535"/>
      <c r="N13" s="535">
        <v>3201207</v>
      </c>
      <c r="O13" s="535">
        <v>31292840</v>
      </c>
      <c r="P13" s="535"/>
      <c r="Q13" s="535">
        <v>114924</v>
      </c>
      <c r="R13" s="535">
        <v>34608971</v>
      </c>
      <c r="S13" s="535"/>
      <c r="T13" s="535">
        <v>-2151246</v>
      </c>
      <c r="U13" s="535">
        <v>2715526</v>
      </c>
      <c r="V13" s="535">
        <v>564280</v>
      </c>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6"/>
      <c r="AY13" s="536"/>
      <c r="AZ13" s="536"/>
      <c r="BA13" s="536"/>
      <c r="BB13" s="536"/>
      <c r="BC13" s="536"/>
      <c r="BD13" s="536"/>
      <c r="BE13" s="536"/>
      <c r="BF13" s="536"/>
      <c r="BG13" s="536"/>
      <c r="BH13" s="536"/>
      <c r="BI13" s="536"/>
      <c r="BJ13" s="536"/>
      <c r="BK13" s="536"/>
      <c r="BL13" s="536"/>
      <c r="BM13" s="536"/>
      <c r="BN13" s="536"/>
      <c r="BO13" s="536"/>
      <c r="BP13" s="536"/>
      <c r="BQ13" s="536"/>
      <c r="BR13" s="536"/>
      <c r="BS13" s="536"/>
      <c r="BT13" s="536"/>
      <c r="BU13" s="536"/>
      <c r="BV13" s="536"/>
      <c r="BW13" s="536"/>
      <c r="BX13" s="536"/>
      <c r="BY13" s="536"/>
      <c r="BZ13" s="536"/>
      <c r="CA13" s="536"/>
      <c r="CB13" s="536"/>
      <c r="CC13" s="536"/>
      <c r="CD13" s="536"/>
      <c r="CE13" s="536"/>
      <c r="CF13" s="536"/>
      <c r="CG13" s="536"/>
      <c r="CH13" s="536"/>
      <c r="CI13" s="536"/>
      <c r="CJ13" s="536"/>
      <c r="CK13" s="536"/>
      <c r="CL13" s="536"/>
      <c r="CM13" s="536"/>
      <c r="CN13" s="536"/>
      <c r="CO13" s="536"/>
      <c r="CP13" s="536"/>
      <c r="CQ13" s="536"/>
      <c r="CR13" s="536"/>
      <c r="CS13" s="536"/>
      <c r="CT13" s="536"/>
      <c r="CU13" s="536"/>
      <c r="CV13" s="536"/>
      <c r="CW13" s="536"/>
      <c r="CX13" s="536"/>
      <c r="CY13" s="536"/>
      <c r="CZ13" s="536"/>
      <c r="DA13" s="536"/>
      <c r="DB13" s="536"/>
      <c r="DC13" s="536"/>
      <c r="DD13" s="536"/>
      <c r="DE13" s="536"/>
      <c r="DF13" s="536"/>
      <c r="DG13" s="536"/>
      <c r="DH13" s="536"/>
      <c r="DI13" s="536"/>
      <c r="DJ13" s="536"/>
      <c r="DK13" s="536"/>
      <c r="DL13" s="536"/>
      <c r="DM13" s="536"/>
      <c r="DN13" s="536"/>
      <c r="DO13" s="536"/>
      <c r="DP13" s="536"/>
      <c r="DQ13" s="536"/>
      <c r="DR13" s="536"/>
      <c r="DS13" s="536"/>
      <c r="DT13" s="536"/>
      <c r="DU13" s="536"/>
      <c r="DV13" s="536"/>
      <c r="DW13" s="536"/>
      <c r="DX13" s="536"/>
      <c r="DY13" s="536"/>
    </row>
    <row r="14" spans="1:129">
      <c r="A14" s="532">
        <v>10800</v>
      </c>
      <c r="B14" s="533" t="s">
        <v>3</v>
      </c>
      <c r="C14" s="534">
        <v>1.8941900000000001E-2</v>
      </c>
      <c r="D14" s="534">
        <f>VLOOKUP($A14,'2023 Summary'!$A:$F,3,FALSE)</f>
        <v>1.8475255699999998E-2</v>
      </c>
      <c r="E14" s="535">
        <f>VLOOKUP($A14,'2023 Summary'!$A:$F,6,FALSE)</f>
        <v>438729159</v>
      </c>
      <c r="F14" s="535">
        <v>504751551</v>
      </c>
      <c r="G14" s="535"/>
      <c r="H14" s="535">
        <v>28516991</v>
      </c>
      <c r="I14" s="535">
        <v>54679958</v>
      </c>
      <c r="J14" s="535">
        <v>4032215</v>
      </c>
      <c r="K14" s="535">
        <v>5558303</v>
      </c>
      <c r="L14" s="535">
        <v>92787467</v>
      </c>
      <c r="M14" s="535"/>
      <c r="N14" s="535">
        <v>263566</v>
      </c>
      <c r="O14" s="535">
        <v>134663640</v>
      </c>
      <c r="P14" s="535"/>
      <c r="Q14" s="535">
        <v>494555</v>
      </c>
      <c r="R14" s="535">
        <v>135421761</v>
      </c>
      <c r="S14" s="535"/>
      <c r="T14" s="535">
        <v>-9257533</v>
      </c>
      <c r="U14" s="535">
        <v>10427540</v>
      </c>
      <c r="V14" s="535">
        <v>1170007</v>
      </c>
      <c r="W14" s="536"/>
      <c r="X14" s="536"/>
      <c r="Y14" s="536"/>
      <c r="Z14" s="536"/>
      <c r="AA14" s="536"/>
      <c r="AB14" s="536"/>
      <c r="AC14" s="536"/>
      <c r="AD14" s="536"/>
      <c r="AE14" s="536"/>
      <c r="AF14" s="536"/>
      <c r="AG14" s="536"/>
      <c r="AH14" s="536"/>
      <c r="AI14" s="536"/>
      <c r="AJ14" s="536"/>
      <c r="AK14" s="536"/>
      <c r="AL14" s="536"/>
      <c r="AM14" s="536"/>
      <c r="AN14" s="536"/>
      <c r="AO14" s="536"/>
      <c r="AP14" s="536"/>
      <c r="AQ14" s="536"/>
      <c r="AR14" s="536"/>
      <c r="AS14" s="536"/>
      <c r="AT14" s="536"/>
      <c r="AU14" s="536"/>
      <c r="AV14" s="536"/>
      <c r="AW14" s="536"/>
      <c r="AX14" s="536"/>
      <c r="AY14" s="536"/>
      <c r="AZ14" s="536"/>
      <c r="BA14" s="536"/>
      <c r="BB14" s="536"/>
      <c r="BC14" s="536"/>
      <c r="BD14" s="536"/>
      <c r="BE14" s="536"/>
      <c r="BF14" s="536"/>
      <c r="BG14" s="536"/>
      <c r="BH14" s="536"/>
      <c r="BI14" s="536"/>
      <c r="BJ14" s="536"/>
      <c r="BK14" s="536"/>
      <c r="BL14" s="536"/>
      <c r="BM14" s="536"/>
      <c r="BN14" s="536"/>
      <c r="BO14" s="536"/>
      <c r="BP14" s="536"/>
      <c r="BQ14" s="536"/>
      <c r="BR14" s="536"/>
      <c r="BS14" s="536"/>
      <c r="BT14" s="536"/>
      <c r="BU14" s="536"/>
      <c r="BV14" s="536"/>
      <c r="BW14" s="536"/>
      <c r="BX14" s="536"/>
      <c r="BY14" s="536"/>
      <c r="BZ14" s="536"/>
      <c r="CA14" s="536"/>
      <c r="CB14" s="536"/>
      <c r="CC14" s="536"/>
      <c r="CD14" s="536"/>
      <c r="CE14" s="536"/>
      <c r="CF14" s="536"/>
      <c r="CG14" s="536"/>
      <c r="CH14" s="536"/>
      <c r="CI14" s="536"/>
      <c r="CJ14" s="536"/>
      <c r="CK14" s="536"/>
      <c r="CL14" s="536"/>
      <c r="CM14" s="536"/>
      <c r="CN14" s="536"/>
      <c r="CO14" s="536"/>
      <c r="CP14" s="536"/>
      <c r="CQ14" s="536"/>
      <c r="CR14" s="536"/>
      <c r="CS14" s="536"/>
      <c r="CT14" s="536"/>
      <c r="CU14" s="536"/>
      <c r="CV14" s="536"/>
      <c r="CW14" s="536"/>
      <c r="CX14" s="536"/>
      <c r="CY14" s="536"/>
      <c r="CZ14" s="536"/>
      <c r="DA14" s="536"/>
      <c r="DB14" s="536"/>
      <c r="DC14" s="536"/>
      <c r="DD14" s="536"/>
      <c r="DE14" s="536"/>
      <c r="DF14" s="536"/>
      <c r="DG14" s="536"/>
      <c r="DH14" s="536"/>
      <c r="DI14" s="536"/>
      <c r="DJ14" s="536"/>
      <c r="DK14" s="536"/>
      <c r="DL14" s="536"/>
      <c r="DM14" s="536"/>
      <c r="DN14" s="536"/>
      <c r="DO14" s="536"/>
      <c r="DP14" s="536"/>
      <c r="DQ14" s="536"/>
      <c r="DR14" s="536"/>
      <c r="DS14" s="536"/>
      <c r="DT14" s="536"/>
      <c r="DU14" s="536"/>
      <c r="DV14" s="536"/>
      <c r="DW14" s="536"/>
      <c r="DX14" s="536"/>
      <c r="DY14" s="536"/>
    </row>
    <row r="15" spans="1:129">
      <c r="A15" s="532">
        <v>10850</v>
      </c>
      <c r="B15" s="533" t="s">
        <v>745</v>
      </c>
      <c r="C15" s="534">
        <v>1.4809999999999999E-4</v>
      </c>
      <c r="D15" s="534">
        <f>VLOOKUP($A15,'2023 Summary'!$A:$F,3,FALSE)</f>
        <v>1.290877E-4</v>
      </c>
      <c r="E15" s="535">
        <f>VLOOKUP($A15,'2023 Summary'!$A:$F,6,FALSE)</f>
        <v>3065426</v>
      </c>
      <c r="F15" s="535">
        <v>3945298</v>
      </c>
      <c r="G15" s="535"/>
      <c r="H15" s="535">
        <v>662374</v>
      </c>
      <c r="I15" s="535">
        <v>427396</v>
      </c>
      <c r="J15" s="535">
        <v>31517</v>
      </c>
      <c r="K15" s="535">
        <v>43445</v>
      </c>
      <c r="L15" s="535">
        <v>1164732</v>
      </c>
      <c r="M15" s="535"/>
      <c r="N15" s="535">
        <v>415194</v>
      </c>
      <c r="O15" s="535">
        <v>1052574</v>
      </c>
      <c r="P15" s="535"/>
      <c r="Q15" s="535">
        <v>3866</v>
      </c>
      <c r="R15" s="535">
        <v>1471634</v>
      </c>
      <c r="S15" s="535"/>
      <c r="T15" s="535">
        <v>-72360</v>
      </c>
      <c r="U15" s="535">
        <v>239309</v>
      </c>
      <c r="V15" s="535">
        <v>166949</v>
      </c>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6"/>
      <c r="AY15" s="536"/>
      <c r="AZ15" s="536"/>
      <c r="BA15" s="536"/>
      <c r="BB15" s="536"/>
      <c r="BC15" s="536"/>
      <c r="BD15" s="536"/>
      <c r="BE15" s="536"/>
      <c r="BF15" s="536"/>
      <c r="BG15" s="536"/>
      <c r="BH15" s="536"/>
      <c r="BI15" s="536"/>
      <c r="BJ15" s="536"/>
      <c r="BK15" s="536"/>
      <c r="BL15" s="536"/>
      <c r="BM15" s="536"/>
      <c r="BN15" s="536"/>
      <c r="BO15" s="536"/>
      <c r="BP15" s="536"/>
      <c r="BQ15" s="536"/>
      <c r="BR15" s="536"/>
      <c r="BS15" s="536"/>
      <c r="BT15" s="536"/>
      <c r="BU15" s="536"/>
      <c r="BV15" s="536"/>
      <c r="BW15" s="536"/>
      <c r="BX15" s="536"/>
      <c r="BY15" s="536"/>
      <c r="BZ15" s="536"/>
      <c r="CA15" s="536"/>
      <c r="CB15" s="536"/>
      <c r="CC15" s="536"/>
      <c r="CD15" s="536"/>
      <c r="CE15" s="536"/>
      <c r="CF15" s="536"/>
      <c r="CG15" s="536"/>
      <c r="CH15" s="536"/>
      <c r="CI15" s="536"/>
      <c r="CJ15" s="536"/>
      <c r="CK15" s="536"/>
      <c r="CL15" s="536"/>
      <c r="CM15" s="536"/>
      <c r="CN15" s="536"/>
      <c r="CO15" s="536"/>
      <c r="CP15" s="536"/>
      <c r="CQ15" s="536"/>
      <c r="CR15" s="536"/>
      <c r="CS15" s="536"/>
      <c r="CT15" s="536"/>
      <c r="CU15" s="536"/>
      <c r="CV15" s="536"/>
      <c r="CW15" s="536"/>
      <c r="CX15" s="536"/>
      <c r="CY15" s="536"/>
      <c r="CZ15" s="536"/>
      <c r="DA15" s="536"/>
      <c r="DB15" s="536"/>
      <c r="DC15" s="536"/>
      <c r="DD15" s="536"/>
      <c r="DE15" s="536"/>
      <c r="DF15" s="536"/>
      <c r="DG15" s="536"/>
      <c r="DH15" s="536"/>
      <c r="DI15" s="536"/>
      <c r="DJ15" s="536"/>
      <c r="DK15" s="536"/>
      <c r="DL15" s="536"/>
      <c r="DM15" s="536"/>
      <c r="DN15" s="536"/>
      <c r="DO15" s="536"/>
      <c r="DP15" s="536"/>
      <c r="DQ15" s="536"/>
      <c r="DR15" s="536"/>
      <c r="DS15" s="536"/>
      <c r="DT15" s="536"/>
      <c r="DU15" s="536"/>
      <c r="DV15" s="536"/>
      <c r="DW15" s="536"/>
      <c r="DX15" s="536"/>
      <c r="DY15" s="536"/>
    </row>
    <row r="16" spans="1:129">
      <c r="A16" s="537">
        <v>10900</v>
      </c>
      <c r="B16" s="512" t="s">
        <v>5</v>
      </c>
      <c r="C16" s="534">
        <v>1.5564999999999999E-3</v>
      </c>
      <c r="D16" s="534">
        <f>VLOOKUP($A16,'2023 Summary'!$A:$F,3,FALSE)</f>
        <v>1.5195709999999999E-3</v>
      </c>
      <c r="E16" s="535">
        <f>VLOOKUP($A16,'2023 Summary'!$A:$F,6,FALSE)</f>
        <v>36085027</v>
      </c>
      <c r="F16" s="538">
        <v>41477921</v>
      </c>
      <c r="G16" s="539"/>
      <c r="H16" s="540">
        <v>6043249</v>
      </c>
      <c r="I16" s="540">
        <v>4493321</v>
      </c>
      <c r="J16" s="540">
        <v>331347</v>
      </c>
      <c r="K16" s="540">
        <v>456753</v>
      </c>
      <c r="L16" s="540">
        <v>11324670</v>
      </c>
      <c r="M16" s="541"/>
      <c r="N16" s="540">
        <v>157598</v>
      </c>
      <c r="O16" s="540">
        <v>11065975</v>
      </c>
      <c r="P16" s="540"/>
      <c r="Q16" s="540">
        <v>40640</v>
      </c>
      <c r="R16" s="540">
        <v>11264213</v>
      </c>
      <c r="S16" s="541"/>
      <c r="T16" s="540">
        <v>-760738</v>
      </c>
      <c r="U16" s="540">
        <v>350542</v>
      </c>
      <c r="V16" s="540">
        <v>-410196</v>
      </c>
      <c r="W16" s="536"/>
      <c r="X16" s="536"/>
      <c r="Y16" s="536"/>
      <c r="Z16" s="536"/>
      <c r="AA16" s="536"/>
      <c r="AB16" s="536"/>
      <c r="AC16" s="536"/>
      <c r="AD16" s="536"/>
      <c r="AE16" s="536"/>
      <c r="AF16" s="536"/>
      <c r="AG16" s="536"/>
      <c r="AH16" s="536"/>
      <c r="AI16" s="536"/>
      <c r="AJ16" s="536"/>
      <c r="AK16" s="536"/>
      <c r="AL16" s="536"/>
      <c r="AM16" s="536"/>
      <c r="AN16" s="536"/>
      <c r="AO16" s="536"/>
      <c r="AP16" s="536"/>
      <c r="AQ16" s="536"/>
      <c r="AR16" s="536"/>
      <c r="AS16" s="536"/>
      <c r="AT16" s="536"/>
      <c r="AU16" s="536"/>
      <c r="AV16" s="536"/>
      <c r="AW16" s="536"/>
      <c r="AX16" s="536"/>
      <c r="AY16" s="536"/>
      <c r="AZ16" s="536"/>
      <c r="BA16" s="536"/>
      <c r="BB16" s="536"/>
      <c r="BC16" s="536"/>
      <c r="BD16" s="536"/>
      <c r="BE16" s="536"/>
      <c r="BF16" s="536"/>
      <c r="BG16" s="536"/>
      <c r="BH16" s="536"/>
      <c r="BI16" s="536"/>
      <c r="BJ16" s="536"/>
      <c r="BK16" s="536"/>
      <c r="BL16" s="536"/>
      <c r="BM16" s="536"/>
      <c r="BN16" s="536"/>
      <c r="BO16" s="536"/>
      <c r="BP16" s="536"/>
      <c r="BQ16" s="536"/>
      <c r="BR16" s="536"/>
      <c r="BS16" s="536"/>
      <c r="BT16" s="536"/>
      <c r="BU16" s="536"/>
      <c r="BV16" s="536"/>
      <c r="BW16" s="536"/>
      <c r="BX16" s="536"/>
      <c r="BY16" s="536"/>
      <c r="BZ16" s="536"/>
      <c r="CA16" s="536"/>
      <c r="CB16" s="536"/>
      <c r="CC16" s="536"/>
      <c r="CD16" s="536"/>
      <c r="CE16" s="536"/>
      <c r="CF16" s="536"/>
      <c r="CG16" s="536"/>
      <c r="CH16" s="536"/>
      <c r="CI16" s="536"/>
      <c r="CJ16" s="536"/>
      <c r="CK16" s="536"/>
      <c r="CL16" s="536"/>
      <c r="CM16" s="536"/>
      <c r="CN16" s="536"/>
      <c r="CO16" s="536"/>
      <c r="CP16" s="536"/>
      <c r="CQ16" s="536"/>
      <c r="CR16" s="536"/>
      <c r="CS16" s="536"/>
      <c r="CT16" s="536"/>
      <c r="CU16" s="536"/>
      <c r="CV16" s="536"/>
      <c r="CW16" s="536"/>
      <c r="CX16" s="536"/>
      <c r="CY16" s="536"/>
      <c r="CZ16" s="536"/>
      <c r="DA16" s="536"/>
      <c r="DB16" s="536"/>
      <c r="DC16" s="536"/>
      <c r="DD16" s="536"/>
      <c r="DE16" s="536"/>
      <c r="DF16" s="536"/>
      <c r="DG16" s="536"/>
      <c r="DH16" s="536"/>
      <c r="DI16" s="536"/>
      <c r="DJ16" s="536"/>
      <c r="DK16" s="536"/>
      <c r="DL16" s="536"/>
      <c r="DM16" s="536"/>
      <c r="DN16" s="536"/>
      <c r="DO16" s="536"/>
      <c r="DP16" s="536"/>
      <c r="DQ16" s="536"/>
      <c r="DR16" s="536"/>
      <c r="DS16" s="536"/>
      <c r="DT16" s="536"/>
      <c r="DU16" s="536"/>
      <c r="DV16" s="536"/>
      <c r="DW16" s="536"/>
      <c r="DX16" s="536"/>
      <c r="DY16" s="536"/>
    </row>
    <row r="17" spans="1:129">
      <c r="A17" s="537">
        <v>10910</v>
      </c>
      <c r="B17" s="542" t="s">
        <v>746</v>
      </c>
      <c r="C17" s="534">
        <v>4.7629999999999998E-4</v>
      </c>
      <c r="D17" s="534">
        <f>VLOOKUP($A17,'2023 Summary'!$A:$F,3,FALSE)</f>
        <v>4.218809E-4</v>
      </c>
      <c r="E17" s="535">
        <f>VLOOKUP($A17,'2023 Summary'!$A:$F,6,FALSE)</f>
        <v>10018343</v>
      </c>
      <c r="F17" s="538">
        <v>12691226</v>
      </c>
      <c r="G17" s="539"/>
      <c r="H17" s="540">
        <v>4162270</v>
      </c>
      <c r="I17" s="540">
        <v>1374846</v>
      </c>
      <c r="J17" s="540">
        <v>101384</v>
      </c>
      <c r="K17" s="540">
        <v>139755</v>
      </c>
      <c r="L17" s="540">
        <v>5778255</v>
      </c>
      <c r="M17" s="541"/>
      <c r="N17" s="543">
        <v>0</v>
      </c>
      <c r="O17" s="540">
        <v>3385917</v>
      </c>
      <c r="P17" s="540"/>
      <c r="Q17" s="540">
        <v>12435</v>
      </c>
      <c r="R17" s="540">
        <v>3398352</v>
      </c>
      <c r="S17" s="541"/>
      <c r="T17" s="540">
        <v>-232766</v>
      </c>
      <c r="U17" s="540">
        <v>1534313</v>
      </c>
      <c r="V17" s="540">
        <v>1301547</v>
      </c>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6"/>
      <c r="AY17" s="536"/>
      <c r="AZ17" s="536"/>
      <c r="BA17" s="536"/>
      <c r="BB17" s="536"/>
      <c r="BC17" s="536"/>
      <c r="BD17" s="536"/>
      <c r="BE17" s="536"/>
      <c r="BF17" s="536"/>
      <c r="BG17" s="536"/>
      <c r="BH17" s="536"/>
      <c r="BI17" s="536"/>
      <c r="BJ17" s="536"/>
      <c r="BK17" s="536"/>
      <c r="BL17" s="536"/>
      <c r="BM17" s="536"/>
      <c r="BN17" s="536"/>
      <c r="BO17" s="536"/>
      <c r="BP17" s="536"/>
      <c r="BQ17" s="536"/>
      <c r="BR17" s="536"/>
      <c r="BS17" s="536"/>
      <c r="BT17" s="536"/>
      <c r="BU17" s="536"/>
      <c r="BV17" s="536"/>
      <c r="BW17" s="536"/>
      <c r="BX17" s="536"/>
      <c r="BY17" s="536"/>
      <c r="BZ17" s="536"/>
      <c r="CA17" s="536"/>
      <c r="CB17" s="536"/>
      <c r="CC17" s="536"/>
      <c r="CD17" s="536"/>
      <c r="CE17" s="536"/>
      <c r="CF17" s="536"/>
      <c r="CG17" s="536"/>
      <c r="CH17" s="536"/>
      <c r="CI17" s="536"/>
      <c r="CJ17" s="536"/>
      <c r="CK17" s="536"/>
      <c r="CL17" s="536"/>
      <c r="CM17" s="536"/>
      <c r="CN17" s="536"/>
      <c r="CO17" s="536"/>
      <c r="CP17" s="536"/>
      <c r="CQ17" s="536"/>
      <c r="CR17" s="536"/>
      <c r="CS17" s="536"/>
      <c r="CT17" s="536"/>
      <c r="CU17" s="536"/>
      <c r="CV17" s="536"/>
      <c r="CW17" s="536"/>
      <c r="CX17" s="536"/>
      <c r="CY17" s="536"/>
      <c r="CZ17" s="536"/>
      <c r="DA17" s="536"/>
      <c r="DB17" s="536"/>
      <c r="DC17" s="536"/>
      <c r="DD17" s="536"/>
      <c r="DE17" s="536"/>
      <c r="DF17" s="536"/>
      <c r="DG17" s="536"/>
      <c r="DH17" s="536"/>
      <c r="DI17" s="536"/>
      <c r="DJ17" s="536"/>
      <c r="DK17" s="536"/>
      <c r="DL17" s="536"/>
      <c r="DM17" s="536"/>
      <c r="DN17" s="536"/>
      <c r="DO17" s="536"/>
      <c r="DP17" s="536"/>
      <c r="DQ17" s="536"/>
      <c r="DR17" s="536"/>
      <c r="DS17" s="536"/>
      <c r="DT17" s="536"/>
      <c r="DU17" s="536"/>
      <c r="DV17" s="536"/>
      <c r="DW17" s="536"/>
      <c r="DX17" s="536"/>
      <c r="DY17" s="536"/>
    </row>
    <row r="18" spans="1:129">
      <c r="A18" s="537">
        <v>10930</v>
      </c>
      <c r="B18" s="542" t="s">
        <v>747</v>
      </c>
      <c r="C18" s="534">
        <v>5.2782000000000003E-3</v>
      </c>
      <c r="D18" s="534">
        <f>VLOOKUP($A18,'2023 Summary'!$A:$F,3,FALSE)</f>
        <v>4.9468823999999998E-3</v>
      </c>
      <c r="E18" s="535">
        <f>VLOOKUP($A18,'2023 Summary'!$A:$F,6,FALSE)</f>
        <v>117472883</v>
      </c>
      <c r="F18" s="538">
        <v>140649931</v>
      </c>
      <c r="G18" s="539"/>
      <c r="H18" s="540">
        <v>38314212</v>
      </c>
      <c r="I18" s="540">
        <v>15236669</v>
      </c>
      <c r="J18" s="540">
        <v>1123584</v>
      </c>
      <c r="K18" s="540">
        <v>1548831</v>
      </c>
      <c r="L18" s="540">
        <v>56223296</v>
      </c>
      <c r="M18" s="541"/>
      <c r="N18" s="543">
        <v>0</v>
      </c>
      <c r="O18" s="540">
        <v>37524267</v>
      </c>
      <c r="P18" s="540"/>
      <c r="Q18" s="540">
        <v>137809</v>
      </c>
      <c r="R18" s="540">
        <v>37662076</v>
      </c>
      <c r="S18" s="541"/>
      <c r="T18" s="540">
        <v>-2579627</v>
      </c>
      <c r="U18" s="540">
        <v>20934996</v>
      </c>
      <c r="V18" s="540">
        <v>18355369</v>
      </c>
      <c r="W18" s="536"/>
      <c r="X18" s="536"/>
      <c r="Y18" s="536"/>
      <c r="Z18" s="536"/>
      <c r="AA18" s="536"/>
      <c r="AB18" s="536"/>
      <c r="AC18" s="536"/>
      <c r="AD18" s="536"/>
      <c r="AE18" s="536"/>
      <c r="AF18" s="536"/>
      <c r="AG18" s="536"/>
      <c r="AH18" s="536"/>
      <c r="AI18" s="536"/>
      <c r="AJ18" s="536"/>
      <c r="AK18" s="536"/>
      <c r="AL18" s="536"/>
      <c r="AM18" s="536"/>
      <c r="AN18" s="536"/>
      <c r="AO18" s="536"/>
      <c r="AP18" s="536"/>
      <c r="AQ18" s="536"/>
      <c r="AR18" s="536"/>
      <c r="AS18" s="536"/>
      <c r="AT18" s="536"/>
      <c r="AU18" s="536"/>
      <c r="AV18" s="536"/>
      <c r="AW18" s="536"/>
      <c r="AX18" s="536"/>
      <c r="AY18" s="536"/>
      <c r="AZ18" s="536"/>
      <c r="BA18" s="536"/>
      <c r="BB18" s="536"/>
      <c r="BC18" s="536"/>
      <c r="BD18" s="536"/>
      <c r="BE18" s="536"/>
      <c r="BF18" s="536"/>
      <c r="BG18" s="536"/>
      <c r="BH18" s="536"/>
      <c r="BI18" s="536"/>
      <c r="BJ18" s="536"/>
      <c r="BK18" s="536"/>
      <c r="BL18" s="536"/>
      <c r="BM18" s="536"/>
      <c r="BN18" s="536"/>
      <c r="BO18" s="536"/>
      <c r="BP18" s="536"/>
      <c r="BQ18" s="536"/>
      <c r="BR18" s="536"/>
      <c r="BS18" s="536"/>
      <c r="BT18" s="536"/>
      <c r="BU18" s="536"/>
      <c r="BV18" s="536"/>
      <c r="BW18" s="536"/>
      <c r="BX18" s="536"/>
      <c r="BY18" s="536"/>
      <c r="BZ18" s="536"/>
      <c r="CA18" s="536"/>
      <c r="CB18" s="536"/>
      <c r="CC18" s="536"/>
      <c r="CD18" s="536"/>
      <c r="CE18" s="536"/>
      <c r="CF18" s="536"/>
      <c r="CG18" s="536"/>
      <c r="CH18" s="536"/>
      <c r="CI18" s="536"/>
      <c r="CJ18" s="536"/>
      <c r="CK18" s="536"/>
      <c r="CL18" s="536"/>
      <c r="CM18" s="536"/>
      <c r="CN18" s="536"/>
      <c r="CO18" s="536"/>
      <c r="CP18" s="536"/>
      <c r="CQ18" s="536"/>
      <c r="CR18" s="536"/>
      <c r="CS18" s="536"/>
      <c r="CT18" s="536"/>
      <c r="CU18" s="536"/>
      <c r="CV18" s="536"/>
      <c r="CW18" s="536"/>
      <c r="CX18" s="536"/>
      <c r="CY18" s="536"/>
      <c r="CZ18" s="536"/>
      <c r="DA18" s="536"/>
      <c r="DB18" s="536"/>
      <c r="DC18" s="536"/>
      <c r="DD18" s="536"/>
      <c r="DE18" s="536"/>
      <c r="DF18" s="536"/>
      <c r="DG18" s="536"/>
      <c r="DH18" s="536"/>
      <c r="DI18" s="536"/>
      <c r="DJ18" s="536"/>
      <c r="DK18" s="536"/>
      <c r="DL18" s="536"/>
      <c r="DM18" s="536"/>
      <c r="DN18" s="536"/>
      <c r="DO18" s="536"/>
      <c r="DP18" s="536"/>
      <c r="DQ18" s="536"/>
      <c r="DR18" s="536"/>
      <c r="DS18" s="536"/>
      <c r="DT18" s="536"/>
      <c r="DU18" s="536"/>
      <c r="DV18" s="536"/>
      <c r="DW18" s="536"/>
      <c r="DX18" s="536"/>
      <c r="DY18" s="536"/>
    </row>
    <row r="19" spans="1:129">
      <c r="A19" s="537">
        <v>10940</v>
      </c>
      <c r="B19" s="512" t="s">
        <v>8</v>
      </c>
      <c r="C19" s="534">
        <v>7.0310000000000001E-4</v>
      </c>
      <c r="D19" s="534">
        <f>VLOOKUP($A19,'2023 Summary'!$A:$F,3,FALSE)</f>
        <v>6.4096339999999996E-4</v>
      </c>
      <c r="E19" s="535">
        <f>VLOOKUP($A19,'2023 Summary'!$A:$F,6,FALSE)</f>
        <v>15220863</v>
      </c>
      <c r="F19" s="538">
        <v>18734825</v>
      </c>
      <c r="G19" s="539"/>
      <c r="H19" s="540">
        <v>3366538</v>
      </c>
      <c r="I19" s="540">
        <v>2029552</v>
      </c>
      <c r="J19" s="540">
        <v>149663</v>
      </c>
      <c r="K19" s="540">
        <v>206307</v>
      </c>
      <c r="L19" s="540">
        <v>5752060</v>
      </c>
      <c r="M19" s="541"/>
      <c r="N19" s="543">
        <v>237385</v>
      </c>
      <c r="O19" s="540">
        <v>4998300</v>
      </c>
      <c r="P19" s="540"/>
      <c r="Q19" s="540">
        <v>18356</v>
      </c>
      <c r="R19" s="540">
        <v>5254041</v>
      </c>
      <c r="S19" s="541"/>
      <c r="T19" s="540">
        <v>-343611</v>
      </c>
      <c r="U19" s="540">
        <v>802181</v>
      </c>
      <c r="V19" s="540">
        <v>458570</v>
      </c>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6"/>
      <c r="AY19" s="536"/>
      <c r="AZ19" s="536"/>
      <c r="BA19" s="536"/>
      <c r="BB19" s="536"/>
      <c r="BC19" s="536"/>
      <c r="BD19" s="536"/>
      <c r="BE19" s="536"/>
      <c r="BF19" s="536"/>
      <c r="BG19" s="536"/>
      <c r="BH19" s="536"/>
      <c r="BI19" s="536"/>
      <c r="BJ19" s="536"/>
      <c r="BK19" s="536"/>
      <c r="BL19" s="536"/>
      <c r="BM19" s="536"/>
      <c r="BN19" s="536"/>
      <c r="BO19" s="536"/>
      <c r="BP19" s="536"/>
      <c r="BQ19" s="536"/>
      <c r="BR19" s="536"/>
      <c r="BS19" s="536"/>
      <c r="BT19" s="536"/>
      <c r="BU19" s="536"/>
      <c r="BV19" s="536"/>
      <c r="BW19" s="536"/>
      <c r="BX19" s="536"/>
      <c r="BY19" s="536"/>
      <c r="BZ19" s="536"/>
      <c r="CA19" s="536"/>
      <c r="CB19" s="536"/>
      <c r="CC19" s="536"/>
      <c r="CD19" s="536"/>
      <c r="CE19" s="536"/>
      <c r="CF19" s="536"/>
      <c r="CG19" s="536"/>
      <c r="CH19" s="536"/>
      <c r="CI19" s="536"/>
      <c r="CJ19" s="536"/>
      <c r="CK19" s="536"/>
      <c r="CL19" s="536"/>
      <c r="CM19" s="536"/>
      <c r="CN19" s="536"/>
      <c r="CO19" s="536"/>
      <c r="CP19" s="536"/>
      <c r="CQ19" s="536"/>
      <c r="CR19" s="536"/>
      <c r="CS19" s="536"/>
      <c r="CT19" s="536"/>
      <c r="CU19" s="536"/>
      <c r="CV19" s="536"/>
      <c r="CW19" s="536"/>
      <c r="CX19" s="536"/>
      <c r="CY19" s="536"/>
      <c r="CZ19" s="536"/>
      <c r="DA19" s="536"/>
      <c r="DB19" s="536"/>
      <c r="DC19" s="536"/>
      <c r="DD19" s="536"/>
      <c r="DE19" s="536"/>
      <c r="DF19" s="536"/>
      <c r="DG19" s="536"/>
      <c r="DH19" s="536"/>
      <c r="DI19" s="536"/>
      <c r="DJ19" s="536"/>
      <c r="DK19" s="536"/>
      <c r="DL19" s="536"/>
      <c r="DM19" s="536"/>
      <c r="DN19" s="536"/>
      <c r="DO19" s="536"/>
      <c r="DP19" s="536"/>
      <c r="DQ19" s="536"/>
      <c r="DR19" s="536"/>
      <c r="DS19" s="536"/>
      <c r="DT19" s="536"/>
      <c r="DU19" s="536"/>
      <c r="DV19" s="536"/>
      <c r="DW19" s="536"/>
      <c r="DX19" s="536"/>
      <c r="DY19" s="536"/>
    </row>
    <row r="20" spans="1:129">
      <c r="A20" s="537">
        <v>10950</v>
      </c>
      <c r="B20" s="542" t="s">
        <v>749</v>
      </c>
      <c r="C20" s="534">
        <v>1.0020000000000001E-3</v>
      </c>
      <c r="D20" s="534">
        <f>VLOOKUP($A20,'2023 Summary'!$A:$F,3,FALSE)</f>
        <v>8.5511229999999999E-4</v>
      </c>
      <c r="E20" s="535">
        <f>VLOOKUP($A20,'2023 Summary'!$A:$F,6,FALSE)</f>
        <v>20306225</v>
      </c>
      <c r="F20" s="538">
        <v>26699453</v>
      </c>
      <c r="G20" s="539"/>
      <c r="H20" s="540">
        <v>5720751</v>
      </c>
      <c r="I20" s="540">
        <v>2892363</v>
      </c>
      <c r="J20" s="540">
        <v>213289</v>
      </c>
      <c r="K20" s="540">
        <v>294013</v>
      </c>
      <c r="L20" s="540">
        <v>9120416</v>
      </c>
      <c r="M20" s="541"/>
      <c r="N20" s="543">
        <v>0</v>
      </c>
      <c r="O20" s="540">
        <v>7123199</v>
      </c>
      <c r="P20" s="540"/>
      <c r="Q20" s="540">
        <v>26160</v>
      </c>
      <c r="R20" s="540">
        <v>7149359</v>
      </c>
      <c r="S20" s="541"/>
      <c r="T20" s="540">
        <v>-489689</v>
      </c>
      <c r="U20" s="540">
        <v>1896587</v>
      </c>
      <c r="V20" s="540">
        <v>1406898</v>
      </c>
      <c r="W20" s="536"/>
      <c r="X20" s="536"/>
      <c r="Y20" s="536"/>
      <c r="Z20" s="536"/>
      <c r="AA20" s="536"/>
      <c r="AB20" s="536"/>
      <c r="AC20" s="536"/>
      <c r="AD20" s="536"/>
      <c r="AE20" s="536"/>
      <c r="AF20" s="536"/>
      <c r="AG20" s="536"/>
      <c r="AH20" s="536"/>
      <c r="AI20" s="536"/>
      <c r="AJ20" s="536"/>
      <c r="AK20" s="536"/>
      <c r="AL20" s="536"/>
      <c r="AM20" s="536"/>
      <c r="AN20" s="536"/>
      <c r="AO20" s="536"/>
      <c r="AP20" s="536"/>
      <c r="AQ20" s="536"/>
      <c r="AR20" s="536"/>
      <c r="AS20" s="536"/>
      <c r="AT20" s="536"/>
      <c r="AU20" s="536"/>
      <c r="AV20" s="536"/>
      <c r="AW20" s="536"/>
      <c r="AX20" s="536"/>
      <c r="AY20" s="536"/>
      <c r="AZ20" s="536"/>
      <c r="BA20" s="536"/>
      <c r="BB20" s="536"/>
      <c r="BC20" s="536"/>
      <c r="BD20" s="536"/>
      <c r="BE20" s="536"/>
      <c r="BF20" s="536"/>
      <c r="BG20" s="536"/>
      <c r="BH20" s="536"/>
      <c r="BI20" s="536"/>
      <c r="BJ20" s="536"/>
      <c r="BK20" s="536"/>
      <c r="BL20" s="536"/>
      <c r="BM20" s="536"/>
      <c r="BN20" s="536"/>
      <c r="BO20" s="536"/>
      <c r="BP20" s="536"/>
      <c r="BQ20" s="536"/>
      <c r="BR20" s="536"/>
      <c r="BS20" s="536"/>
      <c r="BT20" s="536"/>
      <c r="BU20" s="536"/>
      <c r="BV20" s="536"/>
      <c r="BW20" s="536"/>
      <c r="BX20" s="536"/>
      <c r="BY20" s="536"/>
      <c r="BZ20" s="536"/>
      <c r="CA20" s="536"/>
      <c r="CB20" s="536"/>
      <c r="CC20" s="536"/>
      <c r="CD20" s="536"/>
      <c r="CE20" s="536"/>
      <c r="CF20" s="536"/>
      <c r="CG20" s="536"/>
      <c r="CH20" s="536"/>
      <c r="CI20" s="536"/>
      <c r="CJ20" s="536"/>
      <c r="CK20" s="536"/>
      <c r="CL20" s="536"/>
      <c r="CM20" s="536"/>
      <c r="CN20" s="536"/>
      <c r="CO20" s="536"/>
      <c r="CP20" s="536"/>
      <c r="CQ20" s="536"/>
      <c r="CR20" s="536"/>
      <c r="CS20" s="536"/>
      <c r="CT20" s="536"/>
      <c r="CU20" s="536"/>
      <c r="CV20" s="536"/>
      <c r="CW20" s="536"/>
      <c r="CX20" s="536"/>
      <c r="CY20" s="536"/>
      <c r="CZ20" s="536"/>
      <c r="DA20" s="536"/>
      <c r="DB20" s="536"/>
      <c r="DC20" s="536"/>
      <c r="DD20" s="536"/>
      <c r="DE20" s="536"/>
      <c r="DF20" s="536"/>
      <c r="DG20" s="536"/>
      <c r="DH20" s="536"/>
      <c r="DI20" s="536"/>
      <c r="DJ20" s="536"/>
      <c r="DK20" s="536"/>
      <c r="DL20" s="536"/>
      <c r="DM20" s="536"/>
      <c r="DN20" s="536"/>
      <c r="DO20" s="536"/>
      <c r="DP20" s="536"/>
      <c r="DQ20" s="536"/>
      <c r="DR20" s="536"/>
      <c r="DS20" s="536"/>
      <c r="DT20" s="536"/>
      <c r="DU20" s="536"/>
      <c r="DV20" s="536"/>
      <c r="DW20" s="536"/>
      <c r="DX20" s="536"/>
      <c r="DY20" s="536"/>
    </row>
    <row r="21" spans="1:129">
      <c r="A21" s="537">
        <v>11050</v>
      </c>
      <c r="B21" s="542" t="s">
        <v>750</v>
      </c>
      <c r="C21" s="534">
        <v>2.1019999999999999E-4</v>
      </c>
      <c r="D21" s="534">
        <f>VLOOKUP($A21,'2023 Summary'!$A:$F,3,FALSE)</f>
        <v>2.1483639999999999E-4</v>
      </c>
      <c r="E21" s="535">
        <f>VLOOKUP($A21,'2023 Summary'!$A:$F,6,FALSE)</f>
        <v>5101688</v>
      </c>
      <c r="F21" s="538">
        <v>5601577</v>
      </c>
      <c r="G21" s="539"/>
      <c r="H21" s="540">
        <v>595376</v>
      </c>
      <c r="I21" s="540">
        <v>606821</v>
      </c>
      <c r="J21" s="540">
        <v>44748</v>
      </c>
      <c r="K21" s="540">
        <v>61684</v>
      </c>
      <c r="L21" s="540">
        <v>1308629</v>
      </c>
      <c r="M21" s="541"/>
      <c r="N21" s="540">
        <v>363282</v>
      </c>
      <c r="O21" s="540">
        <v>1494455</v>
      </c>
      <c r="P21" s="540"/>
      <c r="Q21" s="540">
        <v>5488</v>
      </c>
      <c r="R21" s="540">
        <v>1863225</v>
      </c>
      <c r="S21" s="541"/>
      <c r="T21" s="540">
        <v>-102736</v>
      </c>
      <c r="U21" s="540">
        <v>1588870</v>
      </c>
      <c r="V21" s="540">
        <v>1486134</v>
      </c>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6"/>
      <c r="AY21" s="536"/>
      <c r="AZ21" s="536"/>
      <c r="BA21" s="536"/>
      <c r="BB21" s="536"/>
      <c r="BC21" s="536"/>
      <c r="BD21" s="536"/>
      <c r="BE21" s="536"/>
      <c r="BF21" s="536"/>
      <c r="BG21" s="536"/>
      <c r="BH21" s="536"/>
      <c r="BI21" s="536"/>
      <c r="BJ21" s="536"/>
      <c r="BK21" s="536"/>
      <c r="BL21" s="536"/>
      <c r="BM21" s="536"/>
      <c r="BN21" s="536"/>
      <c r="BO21" s="536"/>
      <c r="BP21" s="536"/>
      <c r="BQ21" s="536"/>
      <c r="BR21" s="536"/>
      <c r="BS21" s="536"/>
      <c r="BT21" s="536"/>
      <c r="BU21" s="536"/>
      <c r="BV21" s="536"/>
      <c r="BW21" s="536"/>
      <c r="BX21" s="536"/>
      <c r="BY21" s="536"/>
      <c r="BZ21" s="536"/>
      <c r="CA21" s="536"/>
      <c r="CB21" s="536"/>
      <c r="CC21" s="536"/>
      <c r="CD21" s="536"/>
      <c r="CE21" s="536"/>
      <c r="CF21" s="536"/>
      <c r="CG21" s="536"/>
      <c r="CH21" s="536"/>
      <c r="CI21" s="536"/>
      <c r="CJ21" s="536"/>
      <c r="CK21" s="536"/>
      <c r="CL21" s="536"/>
      <c r="CM21" s="536"/>
      <c r="CN21" s="536"/>
      <c r="CO21" s="536"/>
      <c r="CP21" s="536"/>
      <c r="CQ21" s="536"/>
      <c r="CR21" s="536"/>
      <c r="CS21" s="536"/>
      <c r="CT21" s="536"/>
      <c r="CU21" s="536"/>
      <c r="CV21" s="536"/>
      <c r="CW21" s="536"/>
      <c r="CX21" s="536"/>
      <c r="CY21" s="536"/>
      <c r="CZ21" s="536"/>
      <c r="DA21" s="536"/>
      <c r="DB21" s="536"/>
      <c r="DC21" s="536"/>
      <c r="DD21" s="536"/>
      <c r="DE21" s="536"/>
      <c r="DF21" s="536"/>
      <c r="DG21" s="536"/>
      <c r="DH21" s="536"/>
      <c r="DI21" s="536"/>
      <c r="DJ21" s="536"/>
      <c r="DK21" s="536"/>
      <c r="DL21" s="536"/>
      <c r="DM21" s="536"/>
      <c r="DN21" s="536"/>
      <c r="DO21" s="536"/>
      <c r="DP21" s="536"/>
      <c r="DQ21" s="536"/>
      <c r="DR21" s="536"/>
      <c r="DS21" s="536"/>
      <c r="DT21" s="536"/>
      <c r="DU21" s="536"/>
      <c r="DV21" s="536"/>
      <c r="DW21" s="536"/>
      <c r="DX21" s="536"/>
      <c r="DY21" s="536"/>
    </row>
    <row r="22" spans="1:129">
      <c r="A22" s="532">
        <v>11300</v>
      </c>
      <c r="B22" s="533" t="s">
        <v>751</v>
      </c>
      <c r="C22" s="534">
        <v>4.1327999999999998E-3</v>
      </c>
      <c r="D22" s="534">
        <f>VLOOKUP($A22,'2023 Summary'!$A:$F,3,FALSE)</f>
        <v>4.267196E-3</v>
      </c>
      <c r="E22" s="535">
        <f>VLOOKUP($A22,'2023 Summary'!$A:$F,6,FALSE)</f>
        <v>101332471</v>
      </c>
      <c r="F22" s="535">
        <v>110128257</v>
      </c>
      <c r="G22" s="535"/>
      <c r="H22" s="535">
        <v>4402169</v>
      </c>
      <c r="I22" s="535">
        <v>11930243</v>
      </c>
      <c r="J22" s="535">
        <v>879761</v>
      </c>
      <c r="K22" s="535">
        <v>1212728</v>
      </c>
      <c r="L22" s="535">
        <v>18424901</v>
      </c>
      <c r="M22" s="535"/>
      <c r="N22" s="535">
        <v>2905120</v>
      </c>
      <c r="O22" s="535">
        <v>29381330</v>
      </c>
      <c r="P22" s="535"/>
      <c r="Q22" s="535">
        <v>107904</v>
      </c>
      <c r="R22" s="535">
        <v>32394354</v>
      </c>
      <c r="S22" s="535"/>
      <c r="T22" s="535">
        <v>-2019837</v>
      </c>
      <c r="U22" s="535">
        <v>399801</v>
      </c>
      <c r="V22" s="535">
        <v>-1620036</v>
      </c>
      <c r="W22" s="536"/>
      <c r="X22" s="536"/>
      <c r="Y22" s="536"/>
      <c r="Z22" s="536"/>
      <c r="AA22" s="536"/>
      <c r="AB22" s="536"/>
      <c r="AC22" s="536"/>
      <c r="AD22" s="536"/>
      <c r="AE22" s="536"/>
      <c r="AF22" s="536"/>
      <c r="AG22" s="536"/>
      <c r="AH22" s="536"/>
      <c r="AI22" s="536"/>
      <c r="AJ22" s="536"/>
      <c r="AK22" s="536"/>
      <c r="AL22" s="536"/>
      <c r="AM22" s="536"/>
      <c r="AN22" s="536"/>
      <c r="AO22" s="536"/>
      <c r="AP22" s="536"/>
      <c r="AQ22" s="536"/>
      <c r="AR22" s="536"/>
      <c r="AS22" s="536"/>
      <c r="AT22" s="536"/>
      <c r="AU22" s="536"/>
      <c r="AV22" s="536"/>
      <c r="AW22" s="536"/>
      <c r="AX22" s="536"/>
      <c r="AY22" s="536"/>
      <c r="AZ22" s="536"/>
      <c r="BA22" s="536"/>
      <c r="BB22" s="536"/>
      <c r="BC22" s="536"/>
      <c r="BD22" s="536"/>
      <c r="BE22" s="536"/>
      <c r="BF22" s="536"/>
      <c r="BG22" s="536"/>
      <c r="BH22" s="536"/>
      <c r="BI22" s="536"/>
      <c r="BJ22" s="536"/>
      <c r="BK22" s="536"/>
      <c r="BL22" s="536"/>
      <c r="BM22" s="536"/>
      <c r="BN22" s="536"/>
      <c r="BO22" s="536"/>
      <c r="BP22" s="536"/>
      <c r="BQ22" s="536"/>
      <c r="BR22" s="536"/>
      <c r="BS22" s="536"/>
      <c r="BT22" s="536"/>
      <c r="BU22" s="536"/>
      <c r="BV22" s="536"/>
      <c r="BW22" s="536"/>
      <c r="BX22" s="536"/>
      <c r="BY22" s="536"/>
      <c r="BZ22" s="536"/>
      <c r="CA22" s="536"/>
      <c r="CB22" s="536"/>
      <c r="CC22" s="536"/>
      <c r="CD22" s="536"/>
      <c r="CE22" s="536"/>
      <c r="CF22" s="536"/>
      <c r="CG22" s="536"/>
      <c r="CH22" s="536"/>
      <c r="CI22" s="536"/>
      <c r="CJ22" s="536"/>
      <c r="CK22" s="536"/>
      <c r="CL22" s="536"/>
      <c r="CM22" s="536"/>
      <c r="CN22" s="536"/>
      <c r="CO22" s="536"/>
      <c r="CP22" s="536"/>
      <c r="CQ22" s="536"/>
      <c r="CR22" s="536"/>
      <c r="CS22" s="536"/>
      <c r="CT22" s="536"/>
      <c r="CU22" s="536"/>
      <c r="CV22" s="536"/>
      <c r="CW22" s="536"/>
      <c r="CX22" s="536"/>
      <c r="CY22" s="536"/>
      <c r="CZ22" s="536"/>
      <c r="DA22" s="536"/>
      <c r="DB22" s="536"/>
      <c r="DC22" s="536"/>
      <c r="DD22" s="536"/>
      <c r="DE22" s="536"/>
      <c r="DF22" s="536"/>
      <c r="DG22" s="536"/>
      <c r="DH22" s="536"/>
      <c r="DI22" s="536"/>
      <c r="DJ22" s="536"/>
      <c r="DK22" s="536"/>
      <c r="DL22" s="536"/>
      <c r="DM22" s="536"/>
      <c r="DN22" s="536"/>
      <c r="DO22" s="536"/>
      <c r="DP22" s="536"/>
      <c r="DQ22" s="536"/>
      <c r="DR22" s="536"/>
      <c r="DS22" s="536"/>
      <c r="DT22" s="536"/>
      <c r="DU22" s="536"/>
      <c r="DV22" s="536"/>
      <c r="DW22" s="536"/>
      <c r="DX22" s="536"/>
      <c r="DY22" s="536"/>
    </row>
    <row r="23" spans="1:129">
      <c r="A23" s="532">
        <v>11310</v>
      </c>
      <c r="B23" s="533" t="s">
        <v>752</v>
      </c>
      <c r="C23" s="534">
        <v>5.0109999999999998E-4</v>
      </c>
      <c r="D23" s="534">
        <f>VLOOKUP($A23,'2023 Summary'!$A:$F,3,FALSE)</f>
        <v>5.1467769999999997E-4</v>
      </c>
      <c r="E23" s="535">
        <f>VLOOKUP($A23,'2023 Summary'!$A:$F,6,FALSE)</f>
        <v>12221975</v>
      </c>
      <c r="F23" s="535">
        <v>13352253</v>
      </c>
      <c r="G23" s="535"/>
      <c r="H23" s="535">
        <v>872555</v>
      </c>
      <c r="I23" s="535">
        <v>1446455</v>
      </c>
      <c r="J23" s="535">
        <v>106665</v>
      </c>
      <c r="K23" s="535">
        <v>147034</v>
      </c>
      <c r="L23" s="535">
        <v>2572709</v>
      </c>
      <c r="M23" s="535"/>
      <c r="N23" s="535">
        <v>286760</v>
      </c>
      <c r="O23" s="535">
        <v>3562273</v>
      </c>
      <c r="P23" s="535"/>
      <c r="Q23" s="535">
        <v>13083</v>
      </c>
      <c r="R23" s="535">
        <v>3862116</v>
      </c>
      <c r="S23" s="535"/>
      <c r="T23" s="535">
        <v>-244890</v>
      </c>
      <c r="U23" s="535">
        <v>493490</v>
      </c>
      <c r="V23" s="535">
        <v>248600</v>
      </c>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6"/>
      <c r="AY23" s="536"/>
      <c r="AZ23" s="536"/>
      <c r="BA23" s="536"/>
      <c r="BB23" s="536"/>
      <c r="BC23" s="536"/>
      <c r="BD23" s="536"/>
      <c r="BE23" s="536"/>
      <c r="BF23" s="536"/>
      <c r="BG23" s="536"/>
      <c r="BH23" s="536"/>
      <c r="BI23" s="536"/>
      <c r="BJ23" s="536"/>
      <c r="BK23" s="536"/>
      <c r="BL23" s="536"/>
      <c r="BM23" s="536"/>
      <c r="BN23" s="536"/>
      <c r="BO23" s="536"/>
      <c r="BP23" s="536"/>
      <c r="BQ23" s="536"/>
      <c r="BR23" s="536"/>
      <c r="BS23" s="536"/>
      <c r="BT23" s="536"/>
      <c r="BU23" s="536"/>
      <c r="BV23" s="536"/>
      <c r="BW23" s="536"/>
      <c r="BX23" s="536"/>
      <c r="BY23" s="536"/>
      <c r="BZ23" s="536"/>
      <c r="CA23" s="536"/>
      <c r="CB23" s="536"/>
      <c r="CC23" s="536"/>
      <c r="CD23" s="536"/>
      <c r="CE23" s="536"/>
      <c r="CF23" s="536"/>
      <c r="CG23" s="536"/>
      <c r="CH23" s="536"/>
      <c r="CI23" s="536"/>
      <c r="CJ23" s="536"/>
      <c r="CK23" s="536"/>
      <c r="CL23" s="536"/>
      <c r="CM23" s="536"/>
      <c r="CN23" s="536"/>
      <c r="CO23" s="536"/>
      <c r="CP23" s="536"/>
      <c r="CQ23" s="536"/>
      <c r="CR23" s="536"/>
      <c r="CS23" s="536"/>
      <c r="CT23" s="536"/>
      <c r="CU23" s="536"/>
      <c r="CV23" s="536"/>
      <c r="CW23" s="536"/>
      <c r="CX23" s="536"/>
      <c r="CY23" s="536"/>
      <c r="CZ23" s="536"/>
      <c r="DA23" s="536"/>
      <c r="DB23" s="536"/>
      <c r="DC23" s="536"/>
      <c r="DD23" s="536"/>
      <c r="DE23" s="536"/>
      <c r="DF23" s="536"/>
      <c r="DG23" s="536"/>
      <c r="DH23" s="536"/>
      <c r="DI23" s="536"/>
      <c r="DJ23" s="536"/>
      <c r="DK23" s="536"/>
      <c r="DL23" s="536"/>
      <c r="DM23" s="536"/>
      <c r="DN23" s="536"/>
      <c r="DO23" s="536"/>
      <c r="DP23" s="536"/>
      <c r="DQ23" s="536"/>
      <c r="DR23" s="536"/>
      <c r="DS23" s="536"/>
      <c r="DT23" s="536"/>
      <c r="DU23" s="536"/>
      <c r="DV23" s="536"/>
      <c r="DW23" s="536"/>
      <c r="DX23" s="536"/>
      <c r="DY23" s="536"/>
    </row>
    <row r="24" spans="1:129">
      <c r="A24" s="532">
        <v>11600</v>
      </c>
      <c r="B24" s="533" t="s">
        <v>12</v>
      </c>
      <c r="C24" s="534">
        <v>2.3291000000000002E-3</v>
      </c>
      <c r="D24" s="534">
        <f>VLOOKUP($A24,'2023 Summary'!$A:$F,3,FALSE)</f>
        <v>2.2563717999999999E-3</v>
      </c>
      <c r="E24" s="535">
        <f>VLOOKUP($A24,'2023 Summary'!$A:$F,6,FALSE)</f>
        <v>53581727</v>
      </c>
      <c r="F24" s="535">
        <v>62064622</v>
      </c>
      <c r="G24" s="535"/>
      <c r="H24" s="535">
        <v>6232239</v>
      </c>
      <c r="I24" s="535">
        <v>6723488</v>
      </c>
      <c r="J24" s="535">
        <v>495804</v>
      </c>
      <c r="K24" s="535">
        <v>683453</v>
      </c>
      <c r="L24" s="535">
        <v>14134984</v>
      </c>
      <c r="M24" s="535"/>
      <c r="N24" s="535">
        <v>430560</v>
      </c>
      <c r="O24" s="535">
        <v>16558340</v>
      </c>
      <c r="P24" s="535"/>
      <c r="Q24" s="535">
        <v>60811</v>
      </c>
      <c r="R24" s="535">
        <v>17049711</v>
      </c>
      <c r="S24" s="535"/>
      <c r="T24" s="535">
        <v>-1138312</v>
      </c>
      <c r="U24" s="535">
        <v>2712151</v>
      </c>
      <c r="V24" s="535">
        <v>1573839</v>
      </c>
    </row>
    <row r="25" spans="1:129">
      <c r="A25" s="532">
        <v>11900</v>
      </c>
      <c r="B25" s="533" t="s">
        <v>13</v>
      </c>
      <c r="C25" s="534">
        <v>3.4650000000000002E-4</v>
      </c>
      <c r="D25" s="534">
        <f>VLOOKUP($A25,'2023 Summary'!$A:$F,3,FALSE)</f>
        <v>3.7423049999999998E-4</v>
      </c>
      <c r="E25" s="535">
        <f>VLOOKUP($A25,'2023 Summary'!$A:$F,6,FALSE)</f>
        <v>8886796</v>
      </c>
      <c r="F25" s="535">
        <v>9234583</v>
      </c>
      <c r="G25" s="535"/>
      <c r="H25" s="535">
        <v>3195259</v>
      </c>
      <c r="I25" s="535">
        <v>1000386</v>
      </c>
      <c r="J25" s="535">
        <v>73771</v>
      </c>
      <c r="K25" s="535">
        <v>101691</v>
      </c>
      <c r="L25" s="535">
        <v>4371107</v>
      </c>
      <c r="M25" s="535"/>
      <c r="N25" s="535">
        <v>783180</v>
      </c>
      <c r="O25" s="535">
        <v>2463712</v>
      </c>
      <c r="P25" s="535"/>
      <c r="Q25" s="535">
        <v>9048</v>
      </c>
      <c r="R25" s="535">
        <v>3255940</v>
      </c>
      <c r="S25" s="535"/>
      <c r="T25" s="535">
        <v>-169369</v>
      </c>
      <c r="U25" s="535">
        <v>1015280</v>
      </c>
      <c r="V25" s="535">
        <v>845911</v>
      </c>
    </row>
    <row r="26" spans="1:129">
      <c r="A26" s="532">
        <v>12100</v>
      </c>
      <c r="B26" s="533" t="s">
        <v>753</v>
      </c>
      <c r="C26" s="534">
        <v>2.7750000000000002E-4</v>
      </c>
      <c r="D26" s="534">
        <f>VLOOKUP($A26,'2023 Summary'!$A:$F,3,FALSE)</f>
        <v>2.6576950000000002E-4</v>
      </c>
      <c r="E26" s="535">
        <f>VLOOKUP($A26,'2023 Summary'!$A:$F,6,FALSE)</f>
        <v>6311189</v>
      </c>
      <c r="F26" s="535">
        <v>7394498</v>
      </c>
      <c r="G26" s="535"/>
      <c r="H26" s="535">
        <v>968363</v>
      </c>
      <c r="I26" s="535">
        <v>801049</v>
      </c>
      <c r="J26" s="535">
        <v>59071</v>
      </c>
      <c r="K26" s="535">
        <v>81428</v>
      </c>
      <c r="L26" s="535">
        <v>1909911</v>
      </c>
      <c r="M26" s="535"/>
      <c r="N26" s="535">
        <v>11658</v>
      </c>
      <c r="O26" s="535">
        <v>1972792</v>
      </c>
      <c r="P26" s="535"/>
      <c r="Q26" s="535">
        <v>7245</v>
      </c>
      <c r="R26" s="535">
        <v>1991695</v>
      </c>
      <c r="S26" s="535"/>
      <c r="T26" s="535">
        <v>-135620</v>
      </c>
      <c r="U26" s="535">
        <v>197447</v>
      </c>
      <c r="V26" s="535">
        <v>61827</v>
      </c>
    </row>
    <row r="27" spans="1:129">
      <c r="A27" s="532">
        <v>12150</v>
      </c>
      <c r="B27" s="533" t="s">
        <v>754</v>
      </c>
      <c r="C27" s="534">
        <v>1.15E-5</v>
      </c>
      <c r="D27" s="534">
        <f>VLOOKUP($A27,'2023 Summary'!$A:$F,3,FALSE)</f>
        <v>9.6885000000000005E-6</v>
      </c>
      <c r="E27" s="535">
        <f>VLOOKUP($A27,'2023 Summary'!$A:$F,6,FALSE)</f>
        <v>230071</v>
      </c>
      <c r="F27" s="535">
        <v>305364</v>
      </c>
      <c r="G27" s="535"/>
      <c r="H27" s="535">
        <v>96658</v>
      </c>
      <c r="I27" s="535">
        <v>33080</v>
      </c>
      <c r="J27" s="535">
        <v>2439</v>
      </c>
      <c r="K27" s="535">
        <v>3363</v>
      </c>
      <c r="L27" s="535">
        <v>135540</v>
      </c>
      <c r="M27" s="535"/>
      <c r="N27" s="535">
        <v>623991</v>
      </c>
      <c r="O27" s="535">
        <v>81469</v>
      </c>
      <c r="P27" s="535"/>
      <c r="Q27" s="535">
        <v>299</v>
      </c>
      <c r="R27" s="535">
        <v>705759</v>
      </c>
      <c r="S27" s="535"/>
      <c r="T27" s="535">
        <v>-5599</v>
      </c>
      <c r="U27" s="535">
        <v>-170589</v>
      </c>
      <c r="V27" s="535">
        <v>-176188</v>
      </c>
    </row>
    <row r="28" spans="1:129">
      <c r="A28" s="537">
        <v>12160</v>
      </c>
      <c r="B28" s="512" t="s">
        <v>16</v>
      </c>
      <c r="C28" s="534">
        <v>1.7056E-3</v>
      </c>
      <c r="D28" s="534">
        <f>VLOOKUP($A28,'2023 Summary'!$A:$F,3,FALSE)</f>
        <v>1.7116430000000001E-3</v>
      </c>
      <c r="E28" s="535">
        <f>VLOOKUP($A28,'2023 Summary'!$A:$F,6,FALSE)</f>
        <v>40646133</v>
      </c>
      <c r="F28" s="538">
        <v>45448606</v>
      </c>
      <c r="G28" s="539"/>
      <c r="H28" s="540">
        <v>2319038</v>
      </c>
      <c r="I28" s="540">
        <v>4923468</v>
      </c>
      <c r="J28" s="540">
        <v>363067</v>
      </c>
      <c r="K28" s="540">
        <v>500478</v>
      </c>
      <c r="L28" s="540">
        <v>8106051</v>
      </c>
      <c r="M28" s="541"/>
      <c r="N28" s="540">
        <v>770046</v>
      </c>
      <c r="O28" s="540">
        <v>12125321</v>
      </c>
      <c r="P28" s="540"/>
      <c r="Q28" s="540">
        <v>44530</v>
      </c>
      <c r="R28" s="540">
        <v>12939897</v>
      </c>
      <c r="S28" s="541"/>
      <c r="T28" s="540">
        <v>-833562</v>
      </c>
      <c r="U28" s="540">
        <v>847313</v>
      </c>
      <c r="V28" s="540">
        <v>13751</v>
      </c>
    </row>
    <row r="29" spans="1:129">
      <c r="A29" s="537">
        <v>12220</v>
      </c>
      <c r="B29" s="542" t="s">
        <v>755</v>
      </c>
      <c r="C29" s="534">
        <v>4.0055100000000003E-2</v>
      </c>
      <c r="D29" s="534">
        <f>VLOOKUP($A29,'2023 Summary'!$A:$F,3,FALSE)</f>
        <v>4.2868692999999999E-2</v>
      </c>
      <c r="E29" s="535">
        <f>VLOOKUP($A29,'2023 Summary'!$A:$F,6,FALSE)</f>
        <v>1017996499</v>
      </c>
      <c r="F29" s="538">
        <v>1067366413</v>
      </c>
      <c r="G29" s="539"/>
      <c r="H29" s="540">
        <v>93639936</v>
      </c>
      <c r="I29" s="540">
        <v>115628274</v>
      </c>
      <c r="J29" s="540">
        <v>8526671</v>
      </c>
      <c r="K29" s="540">
        <v>11753793</v>
      </c>
      <c r="L29" s="540">
        <v>229548674</v>
      </c>
      <c r="M29" s="541"/>
      <c r="N29" s="540">
        <v>139372917</v>
      </c>
      <c r="O29" s="540">
        <v>284764745</v>
      </c>
      <c r="P29" s="540"/>
      <c r="Q29" s="540">
        <v>1045805</v>
      </c>
      <c r="R29" s="540">
        <v>425183467</v>
      </c>
      <c r="S29" s="541"/>
      <c r="T29" s="540">
        <v>-19576322</v>
      </c>
      <c r="U29" s="540">
        <v>-6348653</v>
      </c>
      <c r="V29" s="540">
        <v>-25924975</v>
      </c>
    </row>
    <row r="30" spans="1:129">
      <c r="A30" s="537">
        <v>12510</v>
      </c>
      <c r="B30" s="512" t="s">
        <v>18</v>
      </c>
      <c r="C30" s="534">
        <v>3.9664000000000001E-3</v>
      </c>
      <c r="D30" s="534">
        <f>VLOOKUP($A30,'2023 Summary'!$A:$F,3,FALSE)</f>
        <v>4.3650088000000004E-3</v>
      </c>
      <c r="E30" s="535">
        <f>VLOOKUP($A30,'2023 Summary'!$A:$F,6,FALSE)</f>
        <v>103655217</v>
      </c>
      <c r="F30" s="538">
        <v>105694565</v>
      </c>
      <c r="G30" s="539"/>
      <c r="H30" s="540">
        <v>14860065</v>
      </c>
      <c r="I30" s="540">
        <v>11449939</v>
      </c>
      <c r="J30" s="540">
        <v>844342</v>
      </c>
      <c r="K30" s="540">
        <v>1163904</v>
      </c>
      <c r="L30" s="540">
        <v>28318250</v>
      </c>
      <c r="M30" s="541"/>
      <c r="N30" s="540">
        <v>11397997</v>
      </c>
      <c r="O30" s="540">
        <v>28198457</v>
      </c>
      <c r="P30" s="540"/>
      <c r="Q30" s="540">
        <v>103559</v>
      </c>
      <c r="R30" s="540">
        <v>39700013</v>
      </c>
      <c r="S30" s="541"/>
      <c r="T30" s="540">
        <v>-1938520</v>
      </c>
      <c r="U30" s="540">
        <v>-2991540</v>
      </c>
      <c r="V30" s="540">
        <v>-4930060</v>
      </c>
    </row>
    <row r="31" spans="1:129">
      <c r="A31" s="537">
        <v>12600</v>
      </c>
      <c r="B31" s="542" t="s">
        <v>756</v>
      </c>
      <c r="C31" s="534">
        <v>1.6620000000000001E-3</v>
      </c>
      <c r="D31" s="534">
        <f>VLOOKUP($A31,'2023 Summary'!$A:$F,3,FALSE)</f>
        <v>1.7125243999999999E-3</v>
      </c>
      <c r="E31" s="535">
        <f>VLOOKUP($A31,'2023 Summary'!$A:$F,6,FALSE)</f>
        <v>40667063</v>
      </c>
      <c r="F31" s="538">
        <v>44287599</v>
      </c>
      <c r="G31" s="539"/>
      <c r="H31" s="540">
        <v>1029183</v>
      </c>
      <c r="I31" s="540">
        <v>4797695</v>
      </c>
      <c r="J31" s="540">
        <v>353792</v>
      </c>
      <c r="K31" s="540">
        <v>487693</v>
      </c>
      <c r="L31" s="540">
        <v>6668363</v>
      </c>
      <c r="M31" s="541"/>
      <c r="N31" s="540">
        <v>1670130</v>
      </c>
      <c r="O31" s="540">
        <v>11815574</v>
      </c>
      <c r="P31" s="540"/>
      <c r="Q31" s="540">
        <v>43393</v>
      </c>
      <c r="R31" s="540">
        <v>13529097</v>
      </c>
      <c r="S31" s="541"/>
      <c r="T31" s="540">
        <v>-812268</v>
      </c>
      <c r="U31" s="540">
        <v>3443709</v>
      </c>
      <c r="V31" s="540">
        <v>2631441</v>
      </c>
    </row>
    <row r="32" spans="1:129">
      <c r="A32" s="537">
        <v>12700</v>
      </c>
      <c r="B32" s="542" t="s">
        <v>757</v>
      </c>
      <c r="C32" s="534">
        <v>9.9099999999999991E-4</v>
      </c>
      <c r="D32" s="534">
        <f>VLOOKUP($A32,'2023 Summary'!$A:$F,3,FALSE)</f>
        <v>9.5198820000000003E-4</v>
      </c>
      <c r="E32" s="535">
        <f>VLOOKUP($A32,'2023 Summary'!$A:$F,6,FALSE)</f>
        <v>22606723</v>
      </c>
      <c r="F32" s="538">
        <v>26408215</v>
      </c>
      <c r="G32" s="539"/>
      <c r="H32" s="540">
        <v>1564477</v>
      </c>
      <c r="I32" s="540">
        <v>2860814</v>
      </c>
      <c r="J32" s="540">
        <v>210962</v>
      </c>
      <c r="K32" s="540">
        <v>290806</v>
      </c>
      <c r="L32" s="540">
        <v>4927059</v>
      </c>
      <c r="M32" s="541"/>
      <c r="N32" s="540">
        <v>465250</v>
      </c>
      <c r="O32" s="540">
        <v>7045499</v>
      </c>
      <c r="P32" s="540"/>
      <c r="Q32" s="540">
        <v>25875</v>
      </c>
      <c r="R32" s="540">
        <v>7536624</v>
      </c>
      <c r="S32" s="541"/>
      <c r="T32" s="540">
        <v>-484346</v>
      </c>
      <c r="U32" s="540">
        <v>498861</v>
      </c>
      <c r="V32" s="540">
        <v>14515</v>
      </c>
    </row>
    <row r="33" spans="1:22">
      <c r="A33" s="537">
        <v>13500</v>
      </c>
      <c r="B33" s="542" t="s">
        <v>758</v>
      </c>
      <c r="C33" s="534">
        <v>3.9110000000000004E-3</v>
      </c>
      <c r="D33" s="534">
        <f>VLOOKUP($A33,'2023 Summary'!$A:$F,3,FALSE)</f>
        <v>3.9002274000000002E-3</v>
      </c>
      <c r="E33" s="535">
        <f>VLOOKUP($A33,'2023 Summary'!$A:$F,6,FALSE)</f>
        <v>92618122</v>
      </c>
      <c r="F33" s="538">
        <v>104218001</v>
      </c>
      <c r="G33" s="539"/>
      <c r="H33" s="540">
        <v>4556368</v>
      </c>
      <c r="I33" s="540">
        <v>11289982</v>
      </c>
      <c r="J33" s="540">
        <v>832547</v>
      </c>
      <c r="K33" s="540">
        <v>1147644</v>
      </c>
      <c r="L33" s="540">
        <v>17826541</v>
      </c>
      <c r="M33" s="541"/>
      <c r="N33" s="540">
        <v>1924423</v>
      </c>
      <c r="O33" s="540">
        <v>27804522</v>
      </c>
      <c r="P33" s="540"/>
      <c r="Q33" s="540">
        <v>102113</v>
      </c>
      <c r="R33" s="540">
        <v>29831058</v>
      </c>
      <c r="S33" s="541"/>
      <c r="T33" s="540">
        <v>-1911438</v>
      </c>
      <c r="U33" s="540">
        <v>301042</v>
      </c>
      <c r="V33" s="540">
        <v>-1610396</v>
      </c>
    </row>
    <row r="34" spans="1:22">
      <c r="A34" s="532">
        <v>13700</v>
      </c>
      <c r="B34" s="533" t="s">
        <v>759</v>
      </c>
      <c r="C34" s="534">
        <v>4.3970000000000001E-4</v>
      </c>
      <c r="D34" s="534">
        <f>VLOOKUP($A34,'2023 Summary'!$A:$F,3,FALSE)</f>
        <v>4.2116730000000001E-4</v>
      </c>
      <c r="E34" s="535">
        <f>VLOOKUP($A34,'2023 Summary'!$A:$F,6,FALSE)</f>
        <v>10001397</v>
      </c>
      <c r="F34" s="535">
        <v>11716071</v>
      </c>
      <c r="G34" s="535"/>
      <c r="H34" s="535">
        <v>1132401</v>
      </c>
      <c r="I34" s="535">
        <v>1269207</v>
      </c>
      <c r="J34" s="535">
        <v>93594</v>
      </c>
      <c r="K34" s="535">
        <v>129017</v>
      </c>
      <c r="L34" s="535">
        <v>2624219</v>
      </c>
      <c r="M34" s="535"/>
      <c r="N34" s="535">
        <v>296983</v>
      </c>
      <c r="O34" s="535">
        <v>3125753</v>
      </c>
      <c r="P34" s="535"/>
      <c r="Q34" s="535">
        <v>11479</v>
      </c>
      <c r="R34" s="535">
        <v>3434215</v>
      </c>
      <c r="S34" s="535"/>
      <c r="T34" s="535">
        <v>-214883</v>
      </c>
      <c r="U34" s="535">
        <v>265591</v>
      </c>
      <c r="V34" s="535">
        <v>50708</v>
      </c>
    </row>
    <row r="35" spans="1:22">
      <c r="A35" s="532">
        <v>14300</v>
      </c>
      <c r="B35" s="533" t="s">
        <v>986</v>
      </c>
      <c r="C35" s="534">
        <v>1.3550999999999999E-3</v>
      </c>
      <c r="D35" s="534">
        <f>VLOOKUP($A35,'2023 Summary'!$A:$F,3,FALSE)</f>
        <v>1.3639129E-3</v>
      </c>
      <c r="E35" s="535">
        <f>VLOOKUP($A35,'2023 Summary'!$A:$F,6,FALSE)</f>
        <v>32388637</v>
      </c>
      <c r="F35" s="535">
        <v>36108667</v>
      </c>
      <c r="G35" s="535"/>
      <c r="H35" s="535">
        <v>1537998</v>
      </c>
      <c r="I35" s="535">
        <v>3911668</v>
      </c>
      <c r="J35" s="535">
        <v>288455</v>
      </c>
      <c r="K35" s="535">
        <v>397627</v>
      </c>
      <c r="L35" s="535">
        <v>6135748</v>
      </c>
      <c r="M35" s="535"/>
      <c r="N35" s="535">
        <v>1255988</v>
      </c>
      <c r="O35" s="535">
        <v>9633501</v>
      </c>
      <c r="P35" s="535"/>
      <c r="Q35" s="535">
        <v>35379</v>
      </c>
      <c r="R35" s="535">
        <v>10924868</v>
      </c>
      <c r="S35" s="535"/>
      <c r="T35" s="535">
        <v>-662260</v>
      </c>
      <c r="U35" s="535">
        <v>-561980</v>
      </c>
      <c r="V35" s="535">
        <v>-1224240</v>
      </c>
    </row>
    <row r="36" spans="1:22">
      <c r="A36" s="532">
        <v>14300.1</v>
      </c>
      <c r="B36" s="533" t="s">
        <v>987</v>
      </c>
      <c r="C36" s="534">
        <v>1.7689999999999999E-4</v>
      </c>
      <c r="D36" s="534">
        <f>VLOOKUP($A36,'2023 Summary'!$A:$F,3,FALSE)</f>
        <v>1.731561E-4</v>
      </c>
      <c r="E36" s="535">
        <f>VLOOKUP($A36,'2023 Summary'!$A:$F,6,FALSE)</f>
        <v>4111912</v>
      </c>
      <c r="F36" s="535">
        <v>4713242</v>
      </c>
      <c r="G36" s="535"/>
      <c r="H36" s="535">
        <v>844329</v>
      </c>
      <c r="I36" s="535">
        <v>510588</v>
      </c>
      <c r="J36" s="535">
        <v>37652</v>
      </c>
      <c r="K36" s="535">
        <v>51902</v>
      </c>
      <c r="L36" s="535">
        <v>1444471</v>
      </c>
      <c r="M36" s="535"/>
      <c r="N36" s="535">
        <v>455271</v>
      </c>
      <c r="O36" s="535">
        <v>1257455</v>
      </c>
      <c r="P36" s="535"/>
      <c r="Q36" s="535">
        <v>4618</v>
      </c>
      <c r="R36" s="535">
        <v>1717344</v>
      </c>
      <c r="S36" s="535"/>
      <c r="T36" s="535">
        <v>-86445</v>
      </c>
      <c r="U36" s="535">
        <v>61973</v>
      </c>
      <c r="V36" s="535">
        <v>-24472</v>
      </c>
    </row>
    <row r="37" spans="1:22">
      <c r="A37" s="532">
        <v>18400</v>
      </c>
      <c r="B37" s="533" t="s">
        <v>762</v>
      </c>
      <c r="C37" s="534">
        <v>4.7032999999999997E-3</v>
      </c>
      <c r="D37" s="534">
        <f>VLOOKUP($A37,'2023 Summary'!$A:$F,3,FALSE)</f>
        <v>4.7684870000000001E-3</v>
      </c>
      <c r="E37" s="535">
        <f>VLOOKUP($A37,'2023 Summary'!$A:$F,6,FALSE)</f>
        <v>113236554</v>
      </c>
      <c r="F37" s="535">
        <v>125330883</v>
      </c>
      <c r="G37" s="535"/>
      <c r="H37" s="535">
        <v>596622</v>
      </c>
      <c r="I37" s="535">
        <v>13577150</v>
      </c>
      <c r="J37" s="535">
        <v>1001207</v>
      </c>
      <c r="K37" s="535">
        <v>1380138</v>
      </c>
      <c r="L37" s="535">
        <v>16555117</v>
      </c>
      <c r="M37" s="535"/>
      <c r="N37" s="535">
        <v>1971041</v>
      </c>
      <c r="O37" s="535">
        <v>33437268</v>
      </c>
      <c r="P37" s="535"/>
      <c r="Q37" s="535">
        <v>122799</v>
      </c>
      <c r="R37" s="535">
        <v>35531108</v>
      </c>
      <c r="S37" s="535"/>
      <c r="T37" s="535">
        <v>-2298663</v>
      </c>
      <c r="U37" s="535">
        <v>-675252</v>
      </c>
      <c r="V37" s="535">
        <v>-2973915</v>
      </c>
    </row>
    <row r="38" spans="1:22">
      <c r="A38" s="532">
        <v>18600</v>
      </c>
      <c r="B38" s="533" t="s">
        <v>763</v>
      </c>
      <c r="C38" s="534">
        <v>9.3000000000000007E-6</v>
      </c>
      <c r="D38" s="534">
        <f>VLOOKUP($A38,'2023 Summary'!$A:$F,3,FALSE)</f>
        <v>1.42301E-5</v>
      </c>
      <c r="E38" s="535">
        <f>VLOOKUP($A38,'2023 Summary'!$A:$F,6,FALSE)</f>
        <v>337920</v>
      </c>
      <c r="F38" s="535">
        <v>247733</v>
      </c>
      <c r="G38" s="535"/>
      <c r="H38" s="535">
        <v>52113</v>
      </c>
      <c r="I38" s="535">
        <v>26837</v>
      </c>
      <c r="J38" s="535">
        <v>1979</v>
      </c>
      <c r="K38" s="535">
        <v>2728</v>
      </c>
      <c r="L38" s="535">
        <v>83657</v>
      </c>
      <c r="M38" s="535"/>
      <c r="N38" s="535">
        <v>140305</v>
      </c>
      <c r="O38" s="535">
        <v>66093</v>
      </c>
      <c r="P38" s="535"/>
      <c r="Q38" s="535">
        <v>243</v>
      </c>
      <c r="R38" s="535">
        <v>206641</v>
      </c>
      <c r="S38" s="535"/>
      <c r="T38" s="535">
        <v>-4545</v>
      </c>
      <c r="U38" s="535">
        <v>-30254</v>
      </c>
      <c r="V38" s="535">
        <v>-34799</v>
      </c>
    </row>
    <row r="39" spans="1:22">
      <c r="A39" s="532">
        <v>18640</v>
      </c>
      <c r="B39" s="533" t="s">
        <v>25</v>
      </c>
      <c r="C39" s="534">
        <v>1.7999999999999999E-6</v>
      </c>
      <c r="D39" s="534">
        <f>VLOOKUP($A39,'2023 Summary'!$A:$F,3,FALSE)</f>
        <v>1.8551E-6</v>
      </c>
      <c r="E39" s="535">
        <f>VLOOKUP($A39,'2023 Summary'!$A:$F,6,FALSE)</f>
        <v>44053</v>
      </c>
      <c r="F39" s="535">
        <v>49021</v>
      </c>
      <c r="G39" s="535"/>
      <c r="H39" s="535">
        <v>14235</v>
      </c>
      <c r="I39" s="535">
        <v>5310</v>
      </c>
      <c r="J39" s="535">
        <v>392</v>
      </c>
      <c r="K39" s="535">
        <v>540</v>
      </c>
      <c r="L39" s="535">
        <v>20477</v>
      </c>
      <c r="M39" s="535"/>
      <c r="N39" s="535">
        <v>712</v>
      </c>
      <c r="O39" s="535">
        <v>13078</v>
      </c>
      <c r="P39" s="535"/>
      <c r="Q39" s="535">
        <v>48</v>
      </c>
      <c r="R39" s="535">
        <v>13838</v>
      </c>
      <c r="S39" s="535"/>
      <c r="T39" s="535">
        <v>-900</v>
      </c>
      <c r="U39" s="535">
        <v>13666</v>
      </c>
      <c r="V39" s="535">
        <v>12766</v>
      </c>
    </row>
    <row r="40" spans="1:22">
      <c r="A40" s="537">
        <v>18740</v>
      </c>
      <c r="B40" s="512" t="s">
        <v>765</v>
      </c>
      <c r="C40" s="534">
        <v>0</v>
      </c>
      <c r="D40" s="534">
        <f>VLOOKUP($A40,'2023 Summary'!$A:$F,3,FALSE)</f>
        <v>0</v>
      </c>
      <c r="E40" s="535">
        <f>VLOOKUP($A40,'2023 Summary'!$A:$F,6,FALSE)</f>
        <v>0</v>
      </c>
      <c r="F40" s="543">
        <v>0</v>
      </c>
      <c r="G40" s="539"/>
      <c r="H40" s="543">
        <v>20021</v>
      </c>
      <c r="I40" s="543">
        <v>0</v>
      </c>
      <c r="J40" s="543">
        <v>0</v>
      </c>
      <c r="K40" s="543">
        <v>0</v>
      </c>
      <c r="L40" s="543">
        <v>20021</v>
      </c>
      <c r="M40" s="543"/>
      <c r="N40" s="543">
        <v>87169</v>
      </c>
      <c r="O40" s="543">
        <v>0</v>
      </c>
      <c r="P40" s="543"/>
      <c r="Q40" s="543">
        <v>0</v>
      </c>
      <c r="R40" s="543">
        <v>87169</v>
      </c>
      <c r="S40" s="543"/>
      <c r="T40" s="543">
        <v>0</v>
      </c>
      <c r="U40" s="540">
        <v>-38489</v>
      </c>
      <c r="V40" s="540">
        <v>-38489</v>
      </c>
    </row>
    <row r="41" spans="1:22">
      <c r="A41" s="537">
        <v>18780</v>
      </c>
      <c r="B41" s="542" t="s">
        <v>766</v>
      </c>
      <c r="C41" s="534">
        <v>2.4700000000000001E-5</v>
      </c>
      <c r="D41" s="534">
        <f>VLOOKUP($A41,'2023 Summary'!$A:$F,3,FALSE)</f>
        <v>2.2737900000000001E-5</v>
      </c>
      <c r="E41" s="535">
        <f>VLOOKUP($A41,'2023 Summary'!$A:$F,6,FALSE)</f>
        <v>539954</v>
      </c>
      <c r="F41" s="538">
        <v>658335</v>
      </c>
      <c r="G41" s="539"/>
      <c r="H41" s="540">
        <v>122236</v>
      </c>
      <c r="I41" s="540">
        <v>71318</v>
      </c>
      <c r="J41" s="540">
        <v>5259</v>
      </c>
      <c r="K41" s="540">
        <v>7250</v>
      </c>
      <c r="L41" s="540">
        <v>206063</v>
      </c>
      <c r="M41" s="541"/>
      <c r="N41" s="543">
        <v>0</v>
      </c>
      <c r="O41" s="540">
        <v>175639</v>
      </c>
      <c r="P41" s="540"/>
      <c r="Q41" s="540">
        <v>645</v>
      </c>
      <c r="R41" s="540">
        <v>176284</v>
      </c>
      <c r="S41" s="541"/>
      <c r="T41" s="540">
        <v>-12075</v>
      </c>
      <c r="U41" s="540">
        <v>85667</v>
      </c>
      <c r="V41" s="540">
        <v>73592</v>
      </c>
    </row>
    <row r="42" spans="1:22">
      <c r="A42" s="537">
        <v>19005</v>
      </c>
      <c r="B42" s="542" t="s">
        <v>767</v>
      </c>
      <c r="C42" s="534">
        <v>8.1079999999999998E-4</v>
      </c>
      <c r="D42" s="534">
        <f>VLOOKUP($A42,'2023 Summary'!$A:$F,3,FALSE)</f>
        <v>6.76051E-4</v>
      </c>
      <c r="E42" s="535">
        <f>VLOOKUP($A42,'2023 Summary'!$A:$F,6,FALSE)</f>
        <v>16054083</v>
      </c>
      <c r="F42" s="538">
        <v>21606807</v>
      </c>
      <c r="G42" s="539"/>
      <c r="H42" s="540">
        <v>4452408</v>
      </c>
      <c r="I42" s="540">
        <v>2340675</v>
      </c>
      <c r="J42" s="540">
        <v>172606</v>
      </c>
      <c r="K42" s="540">
        <v>237933</v>
      </c>
      <c r="L42" s="540">
        <v>7203622</v>
      </c>
      <c r="M42" s="541"/>
      <c r="N42" s="540">
        <v>400788</v>
      </c>
      <c r="O42" s="540">
        <v>5764522</v>
      </c>
      <c r="P42" s="540"/>
      <c r="Q42" s="540">
        <v>21170</v>
      </c>
      <c r="R42" s="540">
        <v>6186480</v>
      </c>
      <c r="S42" s="541"/>
      <c r="T42" s="540">
        <v>-396283</v>
      </c>
      <c r="U42" s="540">
        <v>1175025</v>
      </c>
      <c r="V42" s="540">
        <v>778742</v>
      </c>
    </row>
    <row r="43" spans="1:22">
      <c r="A43" s="537">
        <v>19100</v>
      </c>
      <c r="B43" s="512" t="s">
        <v>30</v>
      </c>
      <c r="C43" s="534">
        <v>1.8356399999999998E-2</v>
      </c>
      <c r="D43" s="534">
        <f>VLOOKUP($A43,'2023 Summary'!$A:$F,3,FALSE)</f>
        <v>6.2419831600000003E-2</v>
      </c>
      <c r="E43" s="535">
        <f>VLOOKUP($A43,'2023 Summary'!$A:$F,6,FALSE)</f>
        <v>1482274489</v>
      </c>
      <c r="F43" s="538">
        <v>489151266</v>
      </c>
      <c r="G43" s="539"/>
      <c r="H43" s="540">
        <v>113524354</v>
      </c>
      <c r="I43" s="540">
        <v>52989972</v>
      </c>
      <c r="J43" s="540">
        <v>3907592</v>
      </c>
      <c r="K43" s="540">
        <v>5386513</v>
      </c>
      <c r="L43" s="540">
        <v>175808431</v>
      </c>
      <c r="M43" s="541"/>
      <c r="N43" s="540">
        <v>1240938061</v>
      </c>
      <c r="O43" s="540">
        <v>130501610</v>
      </c>
      <c r="P43" s="540"/>
      <c r="Q43" s="540">
        <v>479270</v>
      </c>
      <c r="R43" s="540">
        <v>1371918941</v>
      </c>
      <c r="S43" s="541"/>
      <c r="T43" s="540">
        <v>-8971410</v>
      </c>
      <c r="U43" s="540">
        <v>-274487226</v>
      </c>
      <c r="V43" s="540">
        <v>-283458636</v>
      </c>
    </row>
    <row r="44" spans="1:22">
      <c r="A44" s="537">
        <v>19120</v>
      </c>
      <c r="B44" s="542" t="s">
        <v>988</v>
      </c>
      <c r="C44" s="534">
        <v>4.4693900000000002E-2</v>
      </c>
      <c r="D44" s="534">
        <v>0</v>
      </c>
      <c r="E44" s="535">
        <v>0</v>
      </c>
      <c r="F44" s="538">
        <v>1190978427</v>
      </c>
      <c r="G44" s="539"/>
      <c r="H44" s="540">
        <v>1141654404</v>
      </c>
      <c r="I44" s="540">
        <v>129019218</v>
      </c>
      <c r="J44" s="540">
        <v>9514148</v>
      </c>
      <c r="K44" s="540">
        <v>13115004</v>
      </c>
      <c r="L44" s="540">
        <v>1293302774</v>
      </c>
      <c r="M44" s="541"/>
      <c r="N44" s="543">
        <v>0</v>
      </c>
      <c r="O44" s="540">
        <v>317743433</v>
      </c>
      <c r="P44" s="540"/>
      <c r="Q44" s="540">
        <v>1166919</v>
      </c>
      <c r="R44" s="540">
        <v>318910352</v>
      </c>
      <c r="S44" s="541"/>
      <c r="T44" s="540">
        <v>-21843459</v>
      </c>
      <c r="U44" s="540">
        <v>285413601</v>
      </c>
      <c r="V44" s="540">
        <v>263570142</v>
      </c>
    </row>
    <row r="45" spans="1:22">
      <c r="A45" s="537">
        <v>20100</v>
      </c>
      <c r="B45" s="512" t="s">
        <v>31</v>
      </c>
      <c r="C45" s="534">
        <v>1.07311E-2</v>
      </c>
      <c r="D45" s="534">
        <f>VLOOKUP($A45,'2023 Summary'!$A:$F,3,FALSE)</f>
        <v>1.02683237E-2</v>
      </c>
      <c r="E45" s="535">
        <f>VLOOKUP($A45,'2023 Summary'!$A:$F,6,FALSE)</f>
        <v>243840361</v>
      </c>
      <c r="F45" s="538">
        <v>285956342</v>
      </c>
      <c r="G45" s="539"/>
      <c r="H45" s="540">
        <v>14843006</v>
      </c>
      <c r="I45" s="540">
        <v>30977777</v>
      </c>
      <c r="J45" s="540">
        <v>2284366</v>
      </c>
      <c r="K45" s="540">
        <v>3148939</v>
      </c>
      <c r="L45" s="540">
        <v>51254088</v>
      </c>
      <c r="M45" s="541"/>
      <c r="N45" s="540">
        <v>1992634</v>
      </c>
      <c r="O45" s="540">
        <v>76290844</v>
      </c>
      <c r="P45" s="540"/>
      <c r="Q45" s="540">
        <v>280180</v>
      </c>
      <c r="R45" s="540">
        <v>78563658</v>
      </c>
      <c r="S45" s="541"/>
      <c r="T45" s="540">
        <v>-5244661</v>
      </c>
      <c r="U45" s="540">
        <v>7944008</v>
      </c>
      <c r="V45" s="540">
        <v>2699347</v>
      </c>
    </row>
    <row r="46" spans="1:22">
      <c r="A46" s="532">
        <v>20200</v>
      </c>
      <c r="B46" s="533" t="s">
        <v>768</v>
      </c>
      <c r="C46" s="534">
        <v>1.4972E-3</v>
      </c>
      <c r="D46" s="534">
        <f>VLOOKUP($A46,'2023 Summary'!$A:$F,3,FALSE)</f>
        <v>1.4829632E-3</v>
      </c>
      <c r="E46" s="535">
        <f>VLOOKUP($A46,'2023 Summary'!$A:$F,6,FALSE)</f>
        <v>35215707</v>
      </c>
      <c r="F46" s="535">
        <v>39897299</v>
      </c>
      <c r="G46" s="535"/>
      <c r="H46" s="535">
        <v>1220491</v>
      </c>
      <c r="I46" s="535">
        <v>4322092</v>
      </c>
      <c r="J46" s="535">
        <v>318720</v>
      </c>
      <c r="K46" s="535">
        <v>439347</v>
      </c>
      <c r="L46" s="535">
        <v>6300650</v>
      </c>
      <c r="M46" s="535"/>
      <c r="N46" s="535">
        <v>1221085</v>
      </c>
      <c r="O46" s="535">
        <v>10644277</v>
      </c>
      <c r="P46" s="535"/>
      <c r="Q46" s="535">
        <v>39091</v>
      </c>
      <c r="R46" s="535">
        <v>11904453</v>
      </c>
      <c r="S46" s="535"/>
      <c r="T46" s="535">
        <v>-731746</v>
      </c>
      <c r="U46" s="535">
        <v>1184275</v>
      </c>
      <c r="V46" s="535">
        <v>452529</v>
      </c>
    </row>
    <row r="47" spans="1:22">
      <c r="A47" s="532">
        <v>20300</v>
      </c>
      <c r="B47" s="533" t="s">
        <v>33</v>
      </c>
      <c r="C47" s="534">
        <v>2.2347200000000001E-2</v>
      </c>
      <c r="D47" s="534">
        <f>VLOOKUP($A47,'2023 Summary'!$A:$F,3,FALSE)</f>
        <v>2.2540541399999999E-2</v>
      </c>
      <c r="E47" s="535">
        <f>VLOOKUP($A47,'2023 Summary'!$A:$F,6,FALSE)</f>
        <v>535266896</v>
      </c>
      <c r="F47" s="535">
        <v>595494706</v>
      </c>
      <c r="G47" s="535"/>
      <c r="H47" s="535">
        <v>917100</v>
      </c>
      <c r="I47" s="535">
        <v>64510204</v>
      </c>
      <c r="J47" s="535">
        <v>4757118</v>
      </c>
      <c r="K47" s="535">
        <v>6557562</v>
      </c>
      <c r="L47" s="535">
        <v>76741984</v>
      </c>
      <c r="M47" s="535"/>
      <c r="N47" s="535">
        <v>42206341</v>
      </c>
      <c r="O47" s="535">
        <v>158873182</v>
      </c>
      <c r="P47" s="535"/>
      <c r="Q47" s="535">
        <v>583465</v>
      </c>
      <c r="R47" s="535">
        <v>201662988</v>
      </c>
      <c r="S47" s="535"/>
      <c r="T47" s="535">
        <v>-10921832</v>
      </c>
      <c r="U47" s="535">
        <v>-2222490</v>
      </c>
      <c r="V47" s="535">
        <v>-13144322</v>
      </c>
    </row>
    <row r="48" spans="1:22">
      <c r="A48" s="532">
        <v>20400</v>
      </c>
      <c r="B48" s="533" t="s">
        <v>34</v>
      </c>
      <c r="C48" s="534">
        <v>1.2289E-3</v>
      </c>
      <c r="D48" s="534">
        <f>VLOOKUP($A48,'2023 Summary'!$A:$F,3,FALSE)</f>
        <v>1.1777369000000001E-3</v>
      </c>
      <c r="E48" s="535">
        <f>VLOOKUP($A48,'2023 Summary'!$A:$F,6,FALSE)</f>
        <v>27967544</v>
      </c>
      <c r="F48" s="535">
        <v>32746063</v>
      </c>
      <c r="G48" s="535"/>
      <c r="H48" s="535">
        <v>2665083</v>
      </c>
      <c r="I48" s="535">
        <v>3547395</v>
      </c>
      <c r="J48" s="535">
        <v>261592</v>
      </c>
      <c r="K48" s="535">
        <v>360598</v>
      </c>
      <c r="L48" s="535">
        <v>6834668</v>
      </c>
      <c r="M48" s="535"/>
      <c r="N48" s="535">
        <v>301362</v>
      </c>
      <c r="O48" s="535">
        <v>8736385</v>
      </c>
      <c r="P48" s="535"/>
      <c r="Q48" s="535">
        <v>32085</v>
      </c>
      <c r="R48" s="535">
        <v>9069832</v>
      </c>
      <c r="S48" s="535"/>
      <c r="T48" s="535">
        <v>-600588</v>
      </c>
      <c r="U48" s="535">
        <v>968509</v>
      </c>
      <c r="V48" s="535">
        <v>367921</v>
      </c>
    </row>
    <row r="49" spans="1:22">
      <c r="A49" s="532">
        <v>20600</v>
      </c>
      <c r="B49" s="533" t="s">
        <v>35</v>
      </c>
      <c r="C49" s="534">
        <v>2.5574999999999999E-3</v>
      </c>
      <c r="D49" s="534">
        <f>VLOOKUP($A49,'2023 Summary'!$A:$F,3,FALSE)</f>
        <v>2.5285313999999998E-3</v>
      </c>
      <c r="E49" s="535">
        <f>VLOOKUP($A49,'2023 Summary'!$A:$F,6,FALSE)</f>
        <v>60044660</v>
      </c>
      <c r="F49" s="535">
        <v>68151448</v>
      </c>
      <c r="G49" s="535"/>
      <c r="H49" s="535">
        <v>1723266</v>
      </c>
      <c r="I49" s="535">
        <v>7382876</v>
      </c>
      <c r="J49" s="535">
        <v>544429</v>
      </c>
      <c r="K49" s="535">
        <v>750481</v>
      </c>
      <c r="L49" s="535">
        <v>10401052</v>
      </c>
      <c r="M49" s="535"/>
      <c r="N49" s="535">
        <v>6043595</v>
      </c>
      <c r="O49" s="535">
        <v>18182256</v>
      </c>
      <c r="P49" s="535"/>
      <c r="Q49" s="535">
        <v>66775</v>
      </c>
      <c r="R49" s="535">
        <v>24292626</v>
      </c>
      <c r="S49" s="535"/>
      <c r="T49" s="535">
        <v>-1249951</v>
      </c>
      <c r="U49" s="535">
        <v>271918</v>
      </c>
      <c r="V49" s="535">
        <v>-978033</v>
      </c>
    </row>
    <row r="50" spans="1:22">
      <c r="A50" s="532">
        <v>20700</v>
      </c>
      <c r="B50" s="533" t="s">
        <v>769</v>
      </c>
      <c r="C50" s="534">
        <v>5.7457999999999997E-3</v>
      </c>
      <c r="D50" s="534">
        <f>VLOOKUP($A50,'2023 Summary'!$A:$F,3,FALSE)</f>
        <v>5.8758053000000001E-3</v>
      </c>
      <c r="E50" s="535">
        <f>VLOOKUP($A50,'2023 Summary'!$A:$F,6,FALSE)</f>
        <v>139531878</v>
      </c>
      <c r="F50" s="535">
        <v>153111608</v>
      </c>
      <c r="G50" s="535"/>
      <c r="H50" s="535">
        <v>5461154</v>
      </c>
      <c r="I50" s="535">
        <v>16586648</v>
      </c>
      <c r="J50" s="535">
        <v>1223134</v>
      </c>
      <c r="K50" s="535">
        <v>1686058</v>
      </c>
      <c r="L50" s="535">
        <v>24956994</v>
      </c>
      <c r="M50" s="535"/>
      <c r="N50" s="535">
        <v>7355455</v>
      </c>
      <c r="O50" s="535">
        <v>40848941</v>
      </c>
      <c r="P50" s="535"/>
      <c r="Q50" s="535">
        <v>150019</v>
      </c>
      <c r="R50" s="535">
        <v>48354415</v>
      </c>
      <c r="S50" s="535"/>
      <c r="T50" s="535">
        <v>-2808184</v>
      </c>
      <c r="U50" s="535">
        <v>2718154</v>
      </c>
      <c r="V50" s="535">
        <v>-90030</v>
      </c>
    </row>
    <row r="51" spans="1:22">
      <c r="A51" s="532">
        <v>20800</v>
      </c>
      <c r="B51" s="533" t="s">
        <v>770</v>
      </c>
      <c r="C51" s="534">
        <v>3.9094999999999998E-3</v>
      </c>
      <c r="D51" s="534">
        <f>VLOOKUP($A51,'2023 Summary'!$A:$F,3,FALSE)</f>
        <v>4.2358459999999997E-3</v>
      </c>
      <c r="E51" s="535">
        <f>VLOOKUP($A51,'2023 Summary'!$A:$F,6,FALSE)</f>
        <v>100588007</v>
      </c>
      <c r="F51" s="535">
        <v>104177066</v>
      </c>
      <c r="G51" s="535"/>
      <c r="H51" s="535">
        <v>0</v>
      </c>
      <c r="I51" s="535">
        <v>11285547</v>
      </c>
      <c r="J51" s="535">
        <v>832220</v>
      </c>
      <c r="K51" s="535">
        <v>1147193</v>
      </c>
      <c r="L51" s="535">
        <v>13264960</v>
      </c>
      <c r="M51" s="535"/>
      <c r="N51" s="535">
        <v>11058832</v>
      </c>
      <c r="O51" s="535">
        <v>27793600</v>
      </c>
      <c r="P51" s="535"/>
      <c r="Q51" s="535">
        <v>102073</v>
      </c>
      <c r="R51" s="535">
        <v>38954505</v>
      </c>
      <c r="S51" s="535"/>
      <c r="T51" s="535">
        <v>-1910689</v>
      </c>
      <c r="U51" s="535">
        <v>-2501338</v>
      </c>
      <c r="V51" s="535">
        <v>-4412027</v>
      </c>
    </row>
    <row r="52" spans="1:22">
      <c r="A52" s="537">
        <v>20900</v>
      </c>
      <c r="B52" s="512" t="s">
        <v>38</v>
      </c>
      <c r="C52" s="534">
        <v>9.7169000000000005E-3</v>
      </c>
      <c r="D52" s="534">
        <f>VLOOKUP($A52,'2023 Summary'!$A:$F,3,FALSE)</f>
        <v>1.00625092E-2</v>
      </c>
      <c r="E52" s="535">
        <f>VLOOKUP($A52,'2023 Summary'!$A:$F,6,FALSE)</f>
        <v>238952914</v>
      </c>
      <c r="F52" s="538">
        <v>258929809</v>
      </c>
      <c r="G52" s="539"/>
      <c r="H52" s="540">
        <v>8821629</v>
      </c>
      <c r="I52" s="540">
        <v>28049980</v>
      </c>
      <c r="J52" s="540">
        <v>2068464</v>
      </c>
      <c r="K52" s="540">
        <v>2851324</v>
      </c>
      <c r="L52" s="540">
        <v>41791397</v>
      </c>
      <c r="M52" s="541"/>
      <c r="N52" s="540">
        <v>14741356</v>
      </c>
      <c r="O52" s="540">
        <v>69080383</v>
      </c>
      <c r="P52" s="540"/>
      <c r="Q52" s="540">
        <v>253699</v>
      </c>
      <c r="R52" s="540">
        <v>84075438</v>
      </c>
      <c r="S52" s="541"/>
      <c r="T52" s="540">
        <v>-4748971</v>
      </c>
      <c r="U52" s="540">
        <v>6067705</v>
      </c>
      <c r="V52" s="540">
        <v>1318734</v>
      </c>
    </row>
    <row r="53" spans="1:22">
      <c r="A53" s="537">
        <v>21200</v>
      </c>
      <c r="B53" s="542" t="s">
        <v>771</v>
      </c>
      <c r="C53" s="534">
        <v>3.0677999999999999E-3</v>
      </c>
      <c r="D53" s="534">
        <f>VLOOKUP($A53,'2023 Summary'!$A:$F,3,FALSE)</f>
        <v>3.0067853999999998E-3</v>
      </c>
      <c r="E53" s="535">
        <f>VLOOKUP($A53,'2023 Summary'!$A:$F,6,FALSE)</f>
        <v>71401687</v>
      </c>
      <c r="F53" s="538">
        <v>81749145</v>
      </c>
      <c r="G53" s="539"/>
      <c r="H53" s="540">
        <v>3370449</v>
      </c>
      <c r="I53" s="540">
        <v>8855921</v>
      </c>
      <c r="J53" s="540">
        <v>653054</v>
      </c>
      <c r="K53" s="540">
        <v>900218</v>
      </c>
      <c r="L53" s="540">
        <v>13779642</v>
      </c>
      <c r="M53" s="541"/>
      <c r="N53" s="540">
        <v>3155130</v>
      </c>
      <c r="O53" s="540">
        <v>21810012</v>
      </c>
      <c r="P53" s="540"/>
      <c r="Q53" s="540">
        <v>80098</v>
      </c>
      <c r="R53" s="540">
        <v>25045240</v>
      </c>
      <c r="S53" s="541"/>
      <c r="T53" s="540">
        <v>-1499343</v>
      </c>
      <c r="U53" s="540">
        <v>1535315</v>
      </c>
      <c r="V53" s="540">
        <v>35972</v>
      </c>
    </row>
    <row r="54" spans="1:22">
      <c r="A54" s="537">
        <v>21300</v>
      </c>
      <c r="B54" s="542" t="s">
        <v>772</v>
      </c>
      <c r="C54" s="534">
        <v>3.8130299999999999E-2</v>
      </c>
      <c r="D54" s="534">
        <f>VLOOKUP($A54,'2023 Summary'!$A:$F,3,FALSE)</f>
        <v>3.7250308400000001E-2</v>
      </c>
      <c r="E54" s="535">
        <f>VLOOKUP($A54,'2023 Summary'!$A:$F,6,FALSE)</f>
        <v>884577552</v>
      </c>
      <c r="F54" s="538">
        <v>1016074701</v>
      </c>
      <c r="G54" s="539"/>
      <c r="H54" s="540">
        <v>28461363</v>
      </c>
      <c r="I54" s="540">
        <v>110071821</v>
      </c>
      <c r="J54" s="540">
        <v>8116927</v>
      </c>
      <c r="K54" s="540">
        <v>11188971</v>
      </c>
      <c r="L54" s="540">
        <v>157839082</v>
      </c>
      <c r="M54" s="541"/>
      <c r="N54" s="540">
        <v>37986303</v>
      </c>
      <c r="O54" s="540">
        <v>271080530</v>
      </c>
      <c r="P54" s="540"/>
      <c r="Q54" s="540">
        <v>995549</v>
      </c>
      <c r="R54" s="540">
        <v>310062382</v>
      </c>
      <c r="S54" s="541"/>
      <c r="T54" s="540">
        <v>-18635591</v>
      </c>
      <c r="U54" s="540">
        <v>19140464</v>
      </c>
      <c r="V54" s="540">
        <v>504873</v>
      </c>
    </row>
    <row r="55" spans="1:22">
      <c r="A55" s="537">
        <v>21520</v>
      </c>
      <c r="B55" s="542" t="s">
        <v>333</v>
      </c>
      <c r="C55" s="534">
        <v>7.3100499999999999E-2</v>
      </c>
      <c r="D55" s="534">
        <f>VLOOKUP($A55,'2023 Summary'!$A:$F,3,FALSE)</f>
        <v>7.1698550200000002E-2</v>
      </c>
      <c r="E55" s="535">
        <f>VLOOKUP($A55,'2023 Summary'!$A:$F,6,FALSE)</f>
        <v>1702614844</v>
      </c>
      <c r="F55" s="538">
        <v>1947940481</v>
      </c>
      <c r="G55" s="539"/>
      <c r="H55" s="540">
        <v>91618040</v>
      </c>
      <c r="I55" s="540">
        <v>211021252</v>
      </c>
      <c r="J55" s="540">
        <v>15561149</v>
      </c>
      <c r="K55" s="540">
        <v>21450637</v>
      </c>
      <c r="L55" s="540">
        <v>339651078</v>
      </c>
      <c r="M55" s="541"/>
      <c r="N55" s="543">
        <v>0</v>
      </c>
      <c r="O55" s="540">
        <v>519694800</v>
      </c>
      <c r="P55" s="540"/>
      <c r="Q55" s="540">
        <v>1908590</v>
      </c>
      <c r="R55" s="540">
        <v>521603390</v>
      </c>
      <c r="S55" s="541"/>
      <c r="T55" s="540">
        <v>-35726727</v>
      </c>
      <c r="U55" s="540">
        <v>65115887</v>
      </c>
      <c r="V55" s="540">
        <v>29389160</v>
      </c>
    </row>
    <row r="56" spans="1:22">
      <c r="A56" s="537">
        <v>21525</v>
      </c>
      <c r="B56" s="542" t="s">
        <v>989</v>
      </c>
      <c r="C56" s="534">
        <v>1.8596999999999999E-3</v>
      </c>
      <c r="D56" s="534">
        <f>VLOOKUP($A56,'2023 Summary'!$A:$F,3,FALSE)</f>
        <v>1.8895247999999999E-3</v>
      </c>
      <c r="E56" s="535">
        <f>VLOOKUP($A56,'2023 Summary'!$A:$F,6,FALSE)</f>
        <v>44870265</v>
      </c>
      <c r="F56" s="538">
        <v>49557498</v>
      </c>
      <c r="G56" s="539"/>
      <c r="H56" s="540">
        <v>5330209</v>
      </c>
      <c r="I56" s="540">
        <v>5368586</v>
      </c>
      <c r="J56" s="540">
        <v>395891</v>
      </c>
      <c r="K56" s="540">
        <v>545725</v>
      </c>
      <c r="L56" s="540">
        <v>11640411</v>
      </c>
      <c r="M56" s="541"/>
      <c r="N56" s="540">
        <v>816580</v>
      </c>
      <c r="O56" s="540">
        <v>13221540</v>
      </c>
      <c r="P56" s="540"/>
      <c r="Q56" s="540">
        <v>48556</v>
      </c>
      <c r="R56" s="540">
        <v>14086676</v>
      </c>
      <c r="S56" s="541"/>
      <c r="T56" s="540">
        <v>-908923</v>
      </c>
      <c r="U56" s="540">
        <v>1105888</v>
      </c>
      <c r="V56" s="540">
        <v>196965</v>
      </c>
    </row>
    <row r="57" spans="1:22">
      <c r="A57" s="544">
        <v>21525.1</v>
      </c>
      <c r="B57" s="542" t="s">
        <v>990</v>
      </c>
      <c r="C57" s="534">
        <v>2.074E-4</v>
      </c>
      <c r="D57" s="534">
        <f>VLOOKUP($A57,'2023 Summary'!$A:$F,3,FALSE)</f>
        <v>1.8519040000000001E-4</v>
      </c>
      <c r="E57" s="535">
        <f>VLOOKUP($A57,'2023 Summary'!$A:$F,6,FALSE)</f>
        <v>4397689</v>
      </c>
      <c r="F57" s="538">
        <v>5527470</v>
      </c>
      <c r="G57" s="539"/>
      <c r="H57" s="540">
        <v>1640001</v>
      </c>
      <c r="I57" s="540">
        <v>598793</v>
      </c>
      <c r="J57" s="540">
        <v>44156</v>
      </c>
      <c r="K57" s="540">
        <v>60868</v>
      </c>
      <c r="L57" s="540">
        <v>2343818</v>
      </c>
      <c r="M57" s="541"/>
      <c r="N57" s="540">
        <v>22175</v>
      </c>
      <c r="O57" s="540">
        <v>1474684</v>
      </c>
      <c r="P57" s="540"/>
      <c r="Q57" s="540">
        <v>5416</v>
      </c>
      <c r="R57" s="540">
        <v>1502275</v>
      </c>
      <c r="S57" s="541"/>
      <c r="T57" s="540">
        <v>-101379</v>
      </c>
      <c r="U57" s="540">
        <v>803483</v>
      </c>
      <c r="V57" s="540">
        <v>702104</v>
      </c>
    </row>
    <row r="58" spans="1:22">
      <c r="A58" s="532">
        <v>21550</v>
      </c>
      <c r="B58" s="533" t="s">
        <v>43</v>
      </c>
      <c r="C58" s="534">
        <v>4.4517800000000003E-2</v>
      </c>
      <c r="D58" s="534">
        <f>VLOOKUP($A58,'2023 Summary'!$A:$F,3,FALSE)</f>
        <v>4.6175419000000002E-2</v>
      </c>
      <c r="E58" s="535">
        <f>VLOOKUP($A58,'2023 Summary'!$A:$F,6,FALSE)</f>
        <v>1096520831</v>
      </c>
      <c r="F58" s="535">
        <v>1186285088</v>
      </c>
      <c r="G58" s="535"/>
      <c r="H58" s="535">
        <v>88273807</v>
      </c>
      <c r="I58" s="535">
        <v>128510787</v>
      </c>
      <c r="J58" s="535">
        <v>9476655</v>
      </c>
      <c r="K58" s="535">
        <v>13063321</v>
      </c>
      <c r="L58" s="535">
        <v>239324570</v>
      </c>
      <c r="M58" s="535"/>
      <c r="N58" s="535">
        <v>44171468</v>
      </c>
      <c r="O58" s="535">
        <v>316491288</v>
      </c>
      <c r="P58" s="535"/>
      <c r="Q58" s="535">
        <v>1162321</v>
      </c>
      <c r="R58" s="535">
        <v>361825077</v>
      </c>
      <c r="S58" s="535"/>
      <c r="T58" s="535">
        <v>-21757381</v>
      </c>
      <c r="U58" s="535">
        <v>39372173</v>
      </c>
      <c r="V58" s="535">
        <v>17614792</v>
      </c>
    </row>
    <row r="59" spans="1:22">
      <c r="A59" s="532">
        <v>21570</v>
      </c>
      <c r="B59" s="533" t="s">
        <v>44</v>
      </c>
      <c r="C59" s="534">
        <v>1.8149999999999999E-4</v>
      </c>
      <c r="D59" s="534">
        <f>VLOOKUP($A59,'2023 Summary'!$A:$F,3,FALSE)</f>
        <v>1.973329E-4</v>
      </c>
      <c r="E59" s="535">
        <f>VLOOKUP($A59,'2023 Summary'!$A:$F,6,FALSE)</f>
        <v>4686035</v>
      </c>
      <c r="F59" s="535">
        <v>4835445</v>
      </c>
      <c r="G59" s="535"/>
      <c r="H59" s="535">
        <v>460205</v>
      </c>
      <c r="I59" s="535">
        <v>523826</v>
      </c>
      <c r="J59" s="535">
        <v>38628</v>
      </c>
      <c r="K59" s="535">
        <v>53248</v>
      </c>
      <c r="L59" s="535">
        <v>1075907</v>
      </c>
      <c r="M59" s="535"/>
      <c r="N59" s="535">
        <v>357712</v>
      </c>
      <c r="O59" s="535">
        <v>1290058</v>
      </c>
      <c r="P59" s="535"/>
      <c r="Q59" s="535">
        <v>4738</v>
      </c>
      <c r="R59" s="535">
        <v>1652508</v>
      </c>
      <c r="S59" s="535"/>
      <c r="T59" s="535">
        <v>-88685</v>
      </c>
      <c r="U59" s="535">
        <v>163532</v>
      </c>
      <c r="V59" s="535">
        <v>74847</v>
      </c>
    </row>
    <row r="60" spans="1:22">
      <c r="A60" s="532">
        <v>21800</v>
      </c>
      <c r="B60" s="533" t="s">
        <v>45</v>
      </c>
      <c r="C60" s="534">
        <v>5.6686999999999996E-3</v>
      </c>
      <c r="D60" s="534">
        <f>VLOOKUP($A60,'2023 Summary'!$A:$F,3,FALSE)</f>
        <v>5.7424130999999996E-3</v>
      </c>
      <c r="E60" s="535">
        <f>VLOOKUP($A60,'2023 Summary'!$A:$F,6,FALSE)</f>
        <v>136364233</v>
      </c>
      <c r="F60" s="535">
        <v>151055149</v>
      </c>
      <c r="G60" s="535"/>
      <c r="H60" s="535">
        <v>2619763</v>
      </c>
      <c r="I60" s="535">
        <v>16363871</v>
      </c>
      <c r="J60" s="535">
        <v>1206706</v>
      </c>
      <c r="K60" s="535">
        <v>1663413</v>
      </c>
      <c r="L60" s="535">
        <v>21853753</v>
      </c>
      <c r="M60" s="535"/>
      <c r="N60" s="535">
        <v>4903529</v>
      </c>
      <c r="O60" s="535">
        <v>40300295</v>
      </c>
      <c r="P60" s="535"/>
      <c r="Q60" s="535">
        <v>148004</v>
      </c>
      <c r="R60" s="535">
        <v>45351828</v>
      </c>
      <c r="S60" s="535"/>
      <c r="T60" s="535">
        <v>-2770468</v>
      </c>
      <c r="U60" s="535">
        <v>3264604</v>
      </c>
      <c r="V60" s="535">
        <v>494136</v>
      </c>
    </row>
    <row r="61" spans="1:22">
      <c r="A61" s="532">
        <v>21900</v>
      </c>
      <c r="B61" s="533" t="s">
        <v>46</v>
      </c>
      <c r="C61" s="534">
        <v>2.5092999999999999E-3</v>
      </c>
      <c r="D61" s="534">
        <f>VLOOKUP($A61,'2023 Summary'!$A:$F,3,FALSE)</f>
        <v>2.5500840999999998E-3</v>
      </c>
      <c r="E61" s="535">
        <f>VLOOKUP($A61,'2023 Summary'!$A:$F,6,FALSE)</f>
        <v>60556469</v>
      </c>
      <c r="F61" s="535">
        <v>66866432</v>
      </c>
      <c r="G61" s="535"/>
      <c r="H61" s="535">
        <v>0</v>
      </c>
      <c r="I61" s="535">
        <v>7243670</v>
      </c>
      <c r="J61" s="535">
        <v>534163</v>
      </c>
      <c r="K61" s="535">
        <v>736330</v>
      </c>
      <c r="L61" s="535">
        <v>8514163</v>
      </c>
      <c r="M61" s="535"/>
      <c r="N61" s="535">
        <v>9266054</v>
      </c>
      <c r="O61" s="535">
        <v>17839424</v>
      </c>
      <c r="P61" s="535"/>
      <c r="Q61" s="535">
        <v>65516</v>
      </c>
      <c r="R61" s="535">
        <v>27170994</v>
      </c>
      <c r="S61" s="535"/>
      <c r="T61" s="535">
        <v>-1226383</v>
      </c>
      <c r="U61" s="535">
        <v>-3319713</v>
      </c>
      <c r="V61" s="535">
        <v>-4546096</v>
      </c>
    </row>
    <row r="62" spans="1:22">
      <c r="A62" s="532">
        <v>22000</v>
      </c>
      <c r="B62" s="533" t="s">
        <v>47</v>
      </c>
      <c r="C62" s="534">
        <v>3.6083E-3</v>
      </c>
      <c r="D62" s="534">
        <f>VLOOKUP($A62,'2023 Summary'!$A:$F,3,FALSE)</f>
        <v>3.3378292000000001E-3</v>
      </c>
      <c r="E62" s="535">
        <f>VLOOKUP($A62,'2023 Summary'!$A:$F,6,FALSE)</f>
        <v>79262935</v>
      </c>
      <c r="F62" s="535">
        <v>96152236</v>
      </c>
      <c r="G62" s="535"/>
      <c r="H62" s="535">
        <v>18587294</v>
      </c>
      <c r="I62" s="535">
        <v>10416214</v>
      </c>
      <c r="J62" s="535">
        <v>768113</v>
      </c>
      <c r="K62" s="535">
        <v>1058824</v>
      </c>
      <c r="L62" s="535">
        <v>30830445</v>
      </c>
      <c r="M62" s="535"/>
      <c r="N62" s="535">
        <v>2022221</v>
      </c>
      <c r="O62" s="535">
        <v>25652641</v>
      </c>
      <c r="P62" s="535"/>
      <c r="Q62" s="535">
        <v>94210</v>
      </c>
      <c r="R62" s="535">
        <v>27769072</v>
      </c>
      <c r="S62" s="535"/>
      <c r="T62" s="535">
        <v>-1763505</v>
      </c>
      <c r="U62" s="535">
        <v>2855759</v>
      </c>
      <c r="V62" s="535">
        <v>1092254</v>
      </c>
    </row>
    <row r="63" spans="1:22">
      <c r="A63" s="532">
        <v>23000</v>
      </c>
      <c r="B63" s="533" t="s">
        <v>48</v>
      </c>
      <c r="C63" s="534">
        <v>2.2076999999999999E-3</v>
      </c>
      <c r="D63" s="534">
        <f>VLOOKUP($A63,'2023 Summary'!$A:$F,3,FALSE)</f>
        <v>2.2417729999999999E-3</v>
      </c>
      <c r="E63" s="535">
        <f>VLOOKUP($A63,'2023 Summary'!$A:$F,6,FALSE)</f>
        <v>53235051</v>
      </c>
      <c r="F63" s="535">
        <v>58829035</v>
      </c>
      <c r="G63" s="535"/>
      <c r="H63" s="535">
        <v>0</v>
      </c>
      <c r="I63" s="535">
        <v>6372975</v>
      </c>
      <c r="J63" s="535">
        <v>469957</v>
      </c>
      <c r="K63" s="535">
        <v>647823</v>
      </c>
      <c r="L63" s="535">
        <v>7490755</v>
      </c>
      <c r="M63" s="535"/>
      <c r="N63" s="535">
        <v>5700075</v>
      </c>
      <c r="O63" s="535">
        <v>15695112</v>
      </c>
      <c r="P63" s="535"/>
      <c r="Q63" s="535">
        <v>57641</v>
      </c>
      <c r="R63" s="535">
        <v>21452828</v>
      </c>
      <c r="S63" s="535"/>
      <c r="T63" s="535">
        <v>-1078968</v>
      </c>
      <c r="U63" s="535">
        <v>-1136825</v>
      </c>
      <c r="V63" s="535">
        <v>-2215793</v>
      </c>
    </row>
    <row r="64" spans="1:22">
      <c r="A64" s="537">
        <v>23100</v>
      </c>
      <c r="B64" s="512" t="s">
        <v>49</v>
      </c>
      <c r="C64" s="534">
        <v>1.5037699999999999E-2</v>
      </c>
      <c r="D64" s="534">
        <f>VLOOKUP($A64,'2023 Summary'!$A:$F,3,FALSE)</f>
        <v>1.5036105100000001E-2</v>
      </c>
      <c r="E64" s="535">
        <f>VLOOKUP($A64,'2023 Summary'!$A:$F,6,FALSE)</f>
        <v>357060159</v>
      </c>
      <c r="F64" s="538">
        <v>400714688</v>
      </c>
      <c r="G64" s="539"/>
      <c r="H64" s="540">
        <v>7057879</v>
      </c>
      <c r="I64" s="540">
        <v>43409599</v>
      </c>
      <c r="J64" s="540">
        <v>3201115</v>
      </c>
      <c r="K64" s="540">
        <v>4412653</v>
      </c>
      <c r="L64" s="540">
        <v>58081246</v>
      </c>
      <c r="M64" s="541"/>
      <c r="N64" s="540">
        <v>11034429</v>
      </c>
      <c r="O64" s="540">
        <v>106907445</v>
      </c>
      <c r="P64" s="540"/>
      <c r="Q64" s="540">
        <v>392620</v>
      </c>
      <c r="R64" s="540">
        <v>118334494</v>
      </c>
      <c r="S64" s="541"/>
      <c r="T64" s="540">
        <v>-7349415</v>
      </c>
      <c r="U64" s="540">
        <v>8977987</v>
      </c>
      <c r="V64" s="540">
        <v>1628572</v>
      </c>
    </row>
    <row r="65" spans="1:22">
      <c r="A65" s="537">
        <v>23200</v>
      </c>
      <c r="B65" s="512" t="s">
        <v>50</v>
      </c>
      <c r="C65" s="534">
        <v>8.7352999999999997E-3</v>
      </c>
      <c r="D65" s="534">
        <f>VLOOKUP($A65,'2023 Summary'!$A:$F,3,FALSE)</f>
        <v>8.4892761999999997E-3</v>
      </c>
      <c r="E65" s="535">
        <f>VLOOKUP($A65,'2023 Summary'!$A:$F,6,FALSE)</f>
        <v>201593584</v>
      </c>
      <c r="F65" s="538">
        <v>232772119</v>
      </c>
      <c r="G65" s="539"/>
      <c r="H65" s="540">
        <v>18320274</v>
      </c>
      <c r="I65" s="540">
        <v>25216306</v>
      </c>
      <c r="J65" s="540">
        <v>1859503</v>
      </c>
      <c r="K65" s="540">
        <v>2563277</v>
      </c>
      <c r="L65" s="540">
        <v>47959360</v>
      </c>
      <c r="M65" s="541"/>
      <c r="N65" s="540">
        <v>1147080</v>
      </c>
      <c r="O65" s="540">
        <v>62101723</v>
      </c>
      <c r="P65" s="540"/>
      <c r="Q65" s="540">
        <v>228070</v>
      </c>
      <c r="R65" s="540">
        <v>63476873</v>
      </c>
      <c r="S65" s="541"/>
      <c r="T65" s="540">
        <v>-4269220</v>
      </c>
      <c r="U65" s="540">
        <v>11986781</v>
      </c>
      <c r="V65" s="540">
        <v>7717561</v>
      </c>
    </row>
    <row r="66" spans="1:22">
      <c r="A66" s="537">
        <v>30000</v>
      </c>
      <c r="B66" s="512" t="s">
        <v>51</v>
      </c>
      <c r="C66" s="534">
        <v>7.6409999999999998E-4</v>
      </c>
      <c r="D66" s="534">
        <f>VLOOKUP($A66,'2023 Summary'!$A:$F,3,FALSE)</f>
        <v>7.1258219999999998E-4</v>
      </c>
      <c r="E66" s="535">
        <f>VLOOKUP($A66,'2023 Summary'!$A:$F,6,FALSE)</f>
        <v>16921584</v>
      </c>
      <c r="F66" s="538">
        <v>20360230</v>
      </c>
      <c r="G66" s="539"/>
      <c r="H66" s="540">
        <v>1512436</v>
      </c>
      <c r="I66" s="540">
        <v>2205633</v>
      </c>
      <c r="J66" s="540">
        <v>162648</v>
      </c>
      <c r="K66" s="540">
        <v>224206</v>
      </c>
      <c r="L66" s="540">
        <v>4104923</v>
      </c>
      <c r="M66" s="541"/>
      <c r="N66" s="540">
        <v>1966935</v>
      </c>
      <c r="O66" s="540">
        <v>5431945</v>
      </c>
      <c r="P66" s="540"/>
      <c r="Q66" s="540">
        <v>19949</v>
      </c>
      <c r="R66" s="540">
        <v>7418829</v>
      </c>
      <c r="S66" s="541"/>
      <c r="T66" s="540">
        <v>-373423</v>
      </c>
      <c r="U66" s="540">
        <v>-1000100</v>
      </c>
      <c r="V66" s="540">
        <v>-1373523</v>
      </c>
    </row>
    <row r="67" spans="1:22">
      <c r="A67" s="537">
        <v>30100</v>
      </c>
      <c r="B67" s="512" t="s">
        <v>52</v>
      </c>
      <c r="C67" s="534">
        <v>7.5079999999999999E-3</v>
      </c>
      <c r="D67" s="534">
        <f>VLOOKUP($A67,'2023 Summary'!$A:$F,3,FALSE)</f>
        <v>7.7353635999999996E-3</v>
      </c>
      <c r="E67" s="535">
        <f>VLOOKUP($A67,'2023 Summary'!$A:$F,6,FALSE)</f>
        <v>183690533</v>
      </c>
      <c r="F67" s="538">
        <v>200068770</v>
      </c>
      <c r="G67" s="539"/>
      <c r="H67" s="540">
        <v>11716625</v>
      </c>
      <c r="I67" s="540">
        <v>21673538</v>
      </c>
      <c r="J67" s="540">
        <v>1598252</v>
      </c>
      <c r="K67" s="540">
        <v>2203149</v>
      </c>
      <c r="L67" s="540">
        <v>37191564</v>
      </c>
      <c r="M67" s="541"/>
      <c r="N67" s="540">
        <v>11617889</v>
      </c>
      <c r="O67" s="540">
        <v>53376733</v>
      </c>
      <c r="P67" s="540"/>
      <c r="Q67" s="540">
        <v>196027</v>
      </c>
      <c r="R67" s="540">
        <v>65190649</v>
      </c>
      <c r="S67" s="541"/>
      <c r="T67" s="540">
        <v>-3669416</v>
      </c>
      <c r="U67" s="540">
        <v>-2799144</v>
      </c>
      <c r="V67" s="540">
        <v>-6468560</v>
      </c>
    </row>
    <row r="68" spans="1:22">
      <c r="A68" s="537">
        <v>30102</v>
      </c>
      <c r="B68" s="512" t="s">
        <v>53</v>
      </c>
      <c r="C68" s="534">
        <v>1.94E-4</v>
      </c>
      <c r="D68" s="534">
        <f>VLOOKUP($A68,'2023 Summary'!$A:$F,3,FALSE)</f>
        <v>1.656882E-4</v>
      </c>
      <c r="E68" s="535">
        <f>VLOOKUP($A68,'2023 Summary'!$A:$F,6,FALSE)</f>
        <v>3934573</v>
      </c>
      <c r="F68" s="538">
        <v>5170888</v>
      </c>
      <c r="G68" s="539"/>
      <c r="H68" s="540">
        <v>1005728</v>
      </c>
      <c r="I68" s="540">
        <v>560165</v>
      </c>
      <c r="J68" s="540">
        <v>41308</v>
      </c>
      <c r="K68" s="540">
        <v>56942</v>
      </c>
      <c r="L68" s="540">
        <v>1664143</v>
      </c>
      <c r="M68" s="541"/>
      <c r="N68" s="540">
        <v>2720</v>
      </c>
      <c r="O68" s="540">
        <v>1379551</v>
      </c>
      <c r="P68" s="540"/>
      <c r="Q68" s="540">
        <v>5066</v>
      </c>
      <c r="R68" s="540">
        <v>1387337</v>
      </c>
      <c r="S68" s="541"/>
      <c r="T68" s="540">
        <v>-94838</v>
      </c>
      <c r="U68" s="540">
        <v>292017</v>
      </c>
      <c r="V68" s="540">
        <v>197179</v>
      </c>
    </row>
    <row r="69" spans="1:22">
      <c r="A69" s="537">
        <v>30103</v>
      </c>
      <c r="B69" s="512" t="s">
        <v>54</v>
      </c>
      <c r="C69" s="534">
        <v>2.23E-4</v>
      </c>
      <c r="D69" s="534">
        <f>VLOOKUP($A69,'2023 Summary'!$A:$F,3,FALSE)</f>
        <v>2.092347E-4</v>
      </c>
      <c r="E69" s="535">
        <f>VLOOKUP($A69,'2023 Summary'!$A:$F,6,FALSE)</f>
        <v>4968665</v>
      </c>
      <c r="F69" s="538">
        <v>5943639</v>
      </c>
      <c r="G69" s="539"/>
      <c r="H69" s="540">
        <v>786422</v>
      </c>
      <c r="I69" s="540">
        <v>643877</v>
      </c>
      <c r="J69" s="540">
        <v>47481</v>
      </c>
      <c r="K69" s="540">
        <v>65451</v>
      </c>
      <c r="L69" s="540">
        <v>1543231</v>
      </c>
      <c r="M69" s="541"/>
      <c r="N69" s="540">
        <v>293649</v>
      </c>
      <c r="O69" s="540">
        <v>1585715</v>
      </c>
      <c r="P69" s="540"/>
      <c r="Q69" s="540">
        <v>5824</v>
      </c>
      <c r="R69" s="540">
        <v>1885188</v>
      </c>
      <c r="S69" s="541"/>
      <c r="T69" s="540">
        <v>-109011</v>
      </c>
      <c r="U69" s="540">
        <v>144732</v>
      </c>
      <c r="V69" s="540">
        <v>35721</v>
      </c>
    </row>
    <row r="70" spans="1:22">
      <c r="A70" s="532">
        <v>30104</v>
      </c>
      <c r="B70" s="533" t="s">
        <v>55</v>
      </c>
      <c r="C70" s="534">
        <v>1.3799999999999999E-4</v>
      </c>
      <c r="D70" s="534">
        <f>VLOOKUP($A70,'2023 Summary'!$A:$F,3,FALSE)</f>
        <v>1.3724780000000001E-4</v>
      </c>
      <c r="E70" s="535">
        <f>VLOOKUP($A70,'2023 Summary'!$A:$F,6,FALSE)</f>
        <v>3259203</v>
      </c>
      <c r="F70" s="535">
        <v>3677944</v>
      </c>
      <c r="G70" s="535"/>
      <c r="H70" s="535">
        <v>813451</v>
      </c>
      <c r="I70" s="535">
        <v>398433</v>
      </c>
      <c r="J70" s="535">
        <v>29381</v>
      </c>
      <c r="K70" s="535">
        <v>40501</v>
      </c>
      <c r="L70" s="535">
        <v>1281766</v>
      </c>
      <c r="M70" s="535"/>
      <c r="N70" s="535">
        <v>248203</v>
      </c>
      <c r="O70" s="535">
        <v>981246</v>
      </c>
      <c r="P70" s="535"/>
      <c r="Q70" s="535">
        <v>3604</v>
      </c>
      <c r="R70" s="535">
        <v>1233053</v>
      </c>
      <c r="S70" s="535"/>
      <c r="T70" s="535">
        <v>-67457</v>
      </c>
      <c r="U70" s="535">
        <v>133113</v>
      </c>
      <c r="V70" s="535">
        <v>65656</v>
      </c>
    </row>
    <row r="71" spans="1:22">
      <c r="A71" s="532">
        <v>30105</v>
      </c>
      <c r="B71" s="533" t="s">
        <v>56</v>
      </c>
      <c r="C71" s="534">
        <v>6.8590000000000003E-4</v>
      </c>
      <c r="D71" s="534">
        <f>VLOOKUP($A71,'2023 Summary'!$A:$F,3,FALSE)</f>
        <v>6.9541500000000001E-4</v>
      </c>
      <c r="E71" s="535">
        <f>VLOOKUP($A71,'2023 Summary'!$A:$F,6,FALSE)</f>
        <v>16513917</v>
      </c>
      <c r="F71" s="535">
        <v>18276223</v>
      </c>
      <c r="G71" s="535"/>
      <c r="H71" s="535">
        <v>283356</v>
      </c>
      <c r="I71" s="535">
        <v>1979871</v>
      </c>
      <c r="J71" s="535">
        <v>146000</v>
      </c>
      <c r="K71" s="535">
        <v>201257</v>
      </c>
      <c r="L71" s="535">
        <v>2610484</v>
      </c>
      <c r="M71" s="535"/>
      <c r="N71" s="535">
        <v>1194216</v>
      </c>
      <c r="O71" s="535">
        <v>4875949</v>
      </c>
      <c r="P71" s="535"/>
      <c r="Q71" s="535">
        <v>17907</v>
      </c>
      <c r="R71" s="535">
        <v>6088072</v>
      </c>
      <c r="S71" s="535"/>
      <c r="T71" s="535">
        <v>-335201</v>
      </c>
      <c r="U71" s="535">
        <v>-204517</v>
      </c>
      <c r="V71" s="535">
        <v>-539718</v>
      </c>
    </row>
    <row r="72" spans="1:22">
      <c r="A72" s="532">
        <v>30200</v>
      </c>
      <c r="B72" s="533" t="s">
        <v>57</v>
      </c>
      <c r="C72" s="534">
        <v>1.6842999999999999E-3</v>
      </c>
      <c r="D72" s="534">
        <f>VLOOKUP($A72,'2023 Summary'!$A:$F,3,FALSE)</f>
        <v>1.7235963999999999E-3</v>
      </c>
      <c r="E72" s="535">
        <f>VLOOKUP($A72,'2023 Summary'!$A:$F,6,FALSE)</f>
        <v>40929988</v>
      </c>
      <c r="F72" s="535">
        <v>44881860</v>
      </c>
      <c r="G72" s="535"/>
      <c r="H72" s="535">
        <v>2912574</v>
      </c>
      <c r="I72" s="535">
        <v>4862072</v>
      </c>
      <c r="J72" s="535">
        <v>358539</v>
      </c>
      <c r="K72" s="535">
        <v>494237</v>
      </c>
      <c r="L72" s="535">
        <v>8627422</v>
      </c>
      <c r="M72" s="535"/>
      <c r="N72" s="535">
        <v>3331350</v>
      </c>
      <c r="O72" s="535">
        <v>11974118</v>
      </c>
      <c r="P72" s="535"/>
      <c r="Q72" s="535">
        <v>43975</v>
      </c>
      <c r="R72" s="535">
        <v>15349443</v>
      </c>
      <c r="S72" s="535"/>
      <c r="T72" s="535">
        <v>-823167</v>
      </c>
      <c r="U72" s="535">
        <v>-744278</v>
      </c>
      <c r="V72" s="535">
        <v>-1567445</v>
      </c>
    </row>
    <row r="73" spans="1:22">
      <c r="A73" s="532">
        <v>30300</v>
      </c>
      <c r="B73" s="533" t="s">
        <v>58</v>
      </c>
      <c r="C73" s="534">
        <v>5.7350000000000001E-4</v>
      </c>
      <c r="D73" s="534">
        <f>VLOOKUP($A73,'2023 Summary'!$A:$F,3,FALSE)</f>
        <v>5.3139720000000004E-4</v>
      </c>
      <c r="E73" s="535">
        <f>VLOOKUP($A73,'2023 Summary'!$A:$F,6,FALSE)</f>
        <v>12619011</v>
      </c>
      <c r="F73" s="535">
        <v>15281500</v>
      </c>
      <c r="G73" s="535"/>
      <c r="H73" s="535">
        <v>1423689</v>
      </c>
      <c r="I73" s="535">
        <v>1655452</v>
      </c>
      <c r="J73" s="535">
        <v>122076</v>
      </c>
      <c r="K73" s="535">
        <v>168279</v>
      </c>
      <c r="L73" s="535">
        <v>3369496</v>
      </c>
      <c r="M73" s="535"/>
      <c r="N73" s="535">
        <v>619195</v>
      </c>
      <c r="O73" s="535">
        <v>4076981</v>
      </c>
      <c r="P73" s="535"/>
      <c r="Q73" s="535">
        <v>14973</v>
      </c>
      <c r="R73" s="535">
        <v>4711149</v>
      </c>
      <c r="S73" s="535"/>
      <c r="T73" s="535">
        <v>-280274</v>
      </c>
      <c r="U73" s="535">
        <v>18058</v>
      </c>
      <c r="V73" s="535">
        <v>-262216</v>
      </c>
    </row>
    <row r="74" spans="1:22">
      <c r="A74" s="532">
        <v>30400</v>
      </c>
      <c r="B74" s="533" t="s">
        <v>59</v>
      </c>
      <c r="C74" s="534">
        <v>1.0589E-3</v>
      </c>
      <c r="D74" s="534">
        <f>VLOOKUP($A74,'2023 Summary'!$A:$F,3,FALSE)</f>
        <v>9.9445349999999991E-4</v>
      </c>
      <c r="E74" s="535">
        <f>VLOOKUP($A74,'2023 Summary'!$A:$F,6,FALSE)</f>
        <v>23615140</v>
      </c>
      <c r="F74" s="535">
        <v>28216685</v>
      </c>
      <c r="G74" s="535"/>
      <c r="H74" s="535">
        <v>2362465</v>
      </c>
      <c r="I74" s="535">
        <v>3056726</v>
      </c>
      <c r="J74" s="535">
        <v>225409</v>
      </c>
      <c r="K74" s="535">
        <v>310721</v>
      </c>
      <c r="L74" s="535">
        <v>5955321</v>
      </c>
      <c r="M74" s="535"/>
      <c r="N74" s="535">
        <v>979205</v>
      </c>
      <c r="O74" s="535">
        <v>7527984</v>
      </c>
      <c r="P74" s="535"/>
      <c r="Q74" s="535">
        <v>27647</v>
      </c>
      <c r="R74" s="535">
        <v>8534836</v>
      </c>
      <c r="S74" s="535"/>
      <c r="T74" s="535">
        <v>-517514</v>
      </c>
      <c r="U74" s="535">
        <v>-104249</v>
      </c>
      <c r="V74" s="535">
        <v>-621763</v>
      </c>
    </row>
    <row r="75" spans="1:22">
      <c r="A75" s="532">
        <v>30405</v>
      </c>
      <c r="B75" s="533" t="s">
        <v>60</v>
      </c>
      <c r="C75" s="534">
        <v>6.0820000000000004E-4</v>
      </c>
      <c r="D75" s="534">
        <f>VLOOKUP($A75,'2023 Summary'!$A:$F,3,FALSE)</f>
        <v>6.1736780000000002E-4</v>
      </c>
      <c r="E75" s="535">
        <f>VLOOKUP($A75,'2023 Summary'!$A:$F,6,FALSE)</f>
        <v>14660542</v>
      </c>
      <c r="F75" s="535">
        <v>16206445</v>
      </c>
      <c r="G75" s="535"/>
      <c r="H75" s="535">
        <v>529128</v>
      </c>
      <c r="I75" s="535">
        <v>1755651</v>
      </c>
      <c r="J75" s="535">
        <v>129465</v>
      </c>
      <c r="K75" s="535">
        <v>178465</v>
      </c>
      <c r="L75" s="535">
        <v>2592709</v>
      </c>
      <c r="M75" s="535"/>
      <c r="N75" s="535">
        <v>908688</v>
      </c>
      <c r="O75" s="535">
        <v>4323749</v>
      </c>
      <c r="P75" s="535"/>
      <c r="Q75" s="535">
        <v>15879</v>
      </c>
      <c r="R75" s="535">
        <v>5248316</v>
      </c>
      <c r="S75" s="535"/>
      <c r="T75" s="535">
        <v>-297237</v>
      </c>
      <c r="U75" s="535">
        <v>-599803</v>
      </c>
      <c r="V75" s="535">
        <v>-897040</v>
      </c>
    </row>
    <row r="76" spans="1:22">
      <c r="A76" s="537">
        <v>30500</v>
      </c>
      <c r="B76" s="512" t="s">
        <v>61</v>
      </c>
      <c r="C76" s="534">
        <v>1.0740999999999999E-3</v>
      </c>
      <c r="D76" s="534">
        <f>VLOOKUP($A76,'2023 Summary'!$A:$F,3,FALSE)</f>
        <v>9.892414E-4</v>
      </c>
      <c r="E76" s="535">
        <f>VLOOKUP($A76,'2023 Summary'!$A:$F,6,FALSE)</f>
        <v>23491369</v>
      </c>
      <c r="F76" s="538">
        <v>28621308</v>
      </c>
      <c r="G76" s="539"/>
      <c r="H76" s="540">
        <v>2208308</v>
      </c>
      <c r="I76" s="540">
        <v>3100559</v>
      </c>
      <c r="J76" s="540">
        <v>228642</v>
      </c>
      <c r="K76" s="540">
        <v>315177</v>
      </c>
      <c r="L76" s="540">
        <v>5852686</v>
      </c>
      <c r="M76" s="541"/>
      <c r="N76" s="540">
        <v>1976717</v>
      </c>
      <c r="O76" s="540">
        <v>7635934</v>
      </c>
      <c r="P76" s="540"/>
      <c r="Q76" s="540">
        <v>28043</v>
      </c>
      <c r="R76" s="540">
        <v>9640694</v>
      </c>
      <c r="S76" s="541"/>
      <c r="T76" s="540">
        <v>-524937</v>
      </c>
      <c r="U76" s="540">
        <v>-617878</v>
      </c>
      <c r="V76" s="540">
        <v>-1142815</v>
      </c>
    </row>
    <row r="77" spans="1:22">
      <c r="A77" s="537">
        <v>30600</v>
      </c>
      <c r="B77" s="512" t="s">
        <v>62</v>
      </c>
      <c r="C77" s="534">
        <v>8.1999999999999998E-4</v>
      </c>
      <c r="D77" s="534">
        <f>VLOOKUP($A77,'2023 Summary'!$A:$F,3,FALSE)</f>
        <v>7.8302890000000005E-4</v>
      </c>
      <c r="E77" s="535">
        <f>VLOOKUP($A77,'2023 Summary'!$A:$F,6,FALSE)</f>
        <v>18594471</v>
      </c>
      <c r="F77" s="538">
        <v>21850130</v>
      </c>
      <c r="G77" s="539"/>
      <c r="H77" s="540">
        <v>1577288</v>
      </c>
      <c r="I77" s="540">
        <v>2367034</v>
      </c>
      <c r="J77" s="540">
        <v>174550</v>
      </c>
      <c r="K77" s="540">
        <v>240613</v>
      </c>
      <c r="L77" s="540">
        <v>4359485</v>
      </c>
      <c r="M77" s="541"/>
      <c r="N77" s="540">
        <v>978256</v>
      </c>
      <c r="O77" s="540">
        <v>5829438</v>
      </c>
      <c r="P77" s="540"/>
      <c r="Q77" s="540">
        <v>21409</v>
      </c>
      <c r="R77" s="540">
        <v>6829103</v>
      </c>
      <c r="S77" s="541"/>
      <c r="T77" s="540">
        <v>-400747</v>
      </c>
      <c r="U77" s="540">
        <v>-615125</v>
      </c>
      <c r="V77" s="540">
        <v>-1015872</v>
      </c>
    </row>
    <row r="78" spans="1:22">
      <c r="A78" s="537">
        <v>30601</v>
      </c>
      <c r="B78" s="512" t="s">
        <v>63</v>
      </c>
      <c r="C78" s="534">
        <v>0</v>
      </c>
      <c r="D78" s="534">
        <f>VLOOKUP($A78,'2023 Summary'!$A:$F,3,FALSE)</f>
        <v>0</v>
      </c>
      <c r="E78" s="535">
        <f>VLOOKUP($A78,'2023 Summary'!$A:$F,6,FALSE)</f>
        <v>0</v>
      </c>
      <c r="F78" s="543">
        <v>0</v>
      </c>
      <c r="G78" s="539"/>
      <c r="H78" s="543">
        <v>117052</v>
      </c>
      <c r="I78" s="543">
        <v>0</v>
      </c>
      <c r="J78" s="543">
        <v>0</v>
      </c>
      <c r="K78" s="543">
        <v>0</v>
      </c>
      <c r="L78" s="543">
        <v>117052</v>
      </c>
      <c r="M78" s="543"/>
      <c r="N78" s="543">
        <v>409783</v>
      </c>
      <c r="O78" s="543">
        <v>0</v>
      </c>
      <c r="P78" s="543"/>
      <c r="Q78" s="543">
        <v>0</v>
      </c>
      <c r="R78" s="543">
        <v>409783</v>
      </c>
      <c r="S78" s="543"/>
      <c r="T78" s="543">
        <v>0</v>
      </c>
      <c r="U78" s="540">
        <v>-119630</v>
      </c>
      <c r="V78" s="540">
        <v>-119630</v>
      </c>
    </row>
    <row r="79" spans="1:22">
      <c r="A79" s="537">
        <v>30700</v>
      </c>
      <c r="B79" s="512" t="s">
        <v>64</v>
      </c>
      <c r="C79" s="534">
        <v>2.1860999999999998E-3</v>
      </c>
      <c r="D79" s="534">
        <f>VLOOKUP($A79,'2023 Summary'!$A:$F,3,FALSE)</f>
        <v>2.2831041999999998E-3</v>
      </c>
      <c r="E79" s="535">
        <f>VLOOKUP($A79,'2023 Summary'!$A:$F,6,FALSE)</f>
        <v>54216537</v>
      </c>
      <c r="F79" s="538">
        <v>58252953</v>
      </c>
      <c r="G79" s="539"/>
      <c r="H79" s="540">
        <v>6313674</v>
      </c>
      <c r="I79" s="540">
        <v>6310568</v>
      </c>
      <c r="J79" s="540">
        <v>465355</v>
      </c>
      <c r="K79" s="540">
        <v>641479</v>
      </c>
      <c r="L79" s="540">
        <v>13731076</v>
      </c>
      <c r="M79" s="541"/>
      <c r="N79" s="540">
        <v>5718644</v>
      </c>
      <c r="O79" s="540">
        <v>15541418</v>
      </c>
      <c r="P79" s="540"/>
      <c r="Q79" s="540">
        <v>57076</v>
      </c>
      <c r="R79" s="540">
        <v>21317138</v>
      </c>
      <c r="S79" s="541"/>
      <c r="T79" s="540">
        <v>-1068404</v>
      </c>
      <c r="U79" s="540">
        <v>-778590</v>
      </c>
      <c r="V79" s="540">
        <v>-1846994</v>
      </c>
    </row>
    <row r="80" spans="1:22">
      <c r="A80" s="537">
        <v>30705</v>
      </c>
      <c r="B80" s="512" t="s">
        <v>65</v>
      </c>
      <c r="C80" s="534">
        <v>4.2739999999999998E-4</v>
      </c>
      <c r="D80" s="534">
        <f>VLOOKUP($A80,'2023 Summary'!$A:$F,3,FALSE)</f>
        <v>4.0992410000000002E-4</v>
      </c>
      <c r="E80" s="535">
        <f>VLOOKUP($A80,'2023 Summary'!$A:$F,6,FALSE)</f>
        <v>9734407</v>
      </c>
      <c r="F80" s="538">
        <v>11389560</v>
      </c>
      <c r="G80" s="539"/>
      <c r="H80" s="540">
        <v>658198</v>
      </c>
      <c r="I80" s="540">
        <v>1233836</v>
      </c>
      <c r="J80" s="540">
        <v>90986</v>
      </c>
      <c r="K80" s="540">
        <v>125421</v>
      </c>
      <c r="L80" s="540">
        <v>2108441</v>
      </c>
      <c r="M80" s="541"/>
      <c r="N80" s="540">
        <v>125465</v>
      </c>
      <c r="O80" s="540">
        <v>3038643</v>
      </c>
      <c r="P80" s="540"/>
      <c r="Q80" s="540">
        <v>11159</v>
      </c>
      <c r="R80" s="540">
        <v>3175267</v>
      </c>
      <c r="S80" s="541"/>
      <c r="T80" s="540">
        <v>-208893</v>
      </c>
      <c r="U80" s="540">
        <v>116159</v>
      </c>
      <c r="V80" s="540">
        <v>-92734</v>
      </c>
    </row>
    <row r="81" spans="1:22">
      <c r="A81" s="537">
        <v>30800</v>
      </c>
      <c r="B81" s="512" t="s">
        <v>66</v>
      </c>
      <c r="C81" s="534">
        <v>6.0320000000000003E-4</v>
      </c>
      <c r="D81" s="534">
        <f>VLOOKUP($A81,'2023 Summary'!$A:$F,3,FALSE)</f>
        <v>6.0794600000000005E-4</v>
      </c>
      <c r="E81" s="535">
        <f>VLOOKUP($A81,'2023 Summary'!$A:$F,6,FALSE)</f>
        <v>14436804</v>
      </c>
      <c r="F81" s="538">
        <v>16073418</v>
      </c>
      <c r="G81" s="539"/>
      <c r="H81" s="540">
        <v>25296</v>
      </c>
      <c r="I81" s="540">
        <v>1741241</v>
      </c>
      <c r="J81" s="540">
        <v>128403</v>
      </c>
      <c r="K81" s="540">
        <v>177000</v>
      </c>
      <c r="L81" s="540">
        <v>2071940</v>
      </c>
      <c r="M81" s="541"/>
      <c r="N81" s="540">
        <v>1840805</v>
      </c>
      <c r="O81" s="540">
        <v>4288258</v>
      </c>
      <c r="P81" s="540"/>
      <c r="Q81" s="540">
        <v>15749</v>
      </c>
      <c r="R81" s="540">
        <v>6144812</v>
      </c>
      <c r="S81" s="541"/>
      <c r="T81" s="540">
        <v>-294799</v>
      </c>
      <c r="U81" s="540">
        <v>-1671008</v>
      </c>
      <c r="V81" s="540">
        <v>-1965807</v>
      </c>
    </row>
    <row r="82" spans="1:22">
      <c r="A82" s="532">
        <v>30900</v>
      </c>
      <c r="B82" s="533" t="s">
        <v>67</v>
      </c>
      <c r="C82" s="534">
        <v>1.5231000000000001E-3</v>
      </c>
      <c r="D82" s="534">
        <f>VLOOKUP($A82,'2023 Summary'!$A:$F,3,FALSE)</f>
        <v>1.2805855000000001E-3</v>
      </c>
      <c r="E82" s="535">
        <f>VLOOKUP($A82,'2023 Summary'!$A:$F,6,FALSE)</f>
        <v>30409874</v>
      </c>
      <c r="F82" s="535">
        <v>40586274</v>
      </c>
      <c r="G82" s="535"/>
      <c r="H82" s="535">
        <v>6374500</v>
      </c>
      <c r="I82" s="535">
        <v>4396729</v>
      </c>
      <c r="J82" s="535">
        <v>324224</v>
      </c>
      <c r="K82" s="535">
        <v>446934</v>
      </c>
      <c r="L82" s="535">
        <v>11542387</v>
      </c>
      <c r="M82" s="535"/>
      <c r="N82" s="535">
        <v>1535277</v>
      </c>
      <c r="O82" s="535">
        <v>10828090</v>
      </c>
      <c r="P82" s="535"/>
      <c r="Q82" s="535">
        <v>39766</v>
      </c>
      <c r="R82" s="535">
        <v>12403133</v>
      </c>
      <c r="S82" s="535"/>
      <c r="T82" s="535">
        <v>-744383</v>
      </c>
      <c r="U82" s="535">
        <v>527398</v>
      </c>
      <c r="V82" s="535">
        <v>-216985</v>
      </c>
    </row>
    <row r="83" spans="1:22">
      <c r="A83" s="532">
        <v>30905</v>
      </c>
      <c r="B83" s="533" t="s">
        <v>68</v>
      </c>
      <c r="C83" s="534">
        <v>2.285E-4</v>
      </c>
      <c r="D83" s="534">
        <f>VLOOKUP($A83,'2023 Summary'!$A:$F,3,FALSE)</f>
        <v>2.3913830000000001E-4</v>
      </c>
      <c r="E83" s="535">
        <f>VLOOKUP($A83,'2023 Summary'!$A:$F,6,FALSE)</f>
        <v>5678782</v>
      </c>
      <c r="F83" s="535">
        <v>6087807</v>
      </c>
      <c r="G83" s="535"/>
      <c r="H83" s="535">
        <v>4684</v>
      </c>
      <c r="I83" s="535">
        <v>659495</v>
      </c>
      <c r="J83" s="535">
        <v>48633</v>
      </c>
      <c r="K83" s="535">
        <v>67039</v>
      </c>
      <c r="L83" s="535">
        <v>779851</v>
      </c>
      <c r="M83" s="535"/>
      <c r="N83" s="535">
        <v>569446</v>
      </c>
      <c r="O83" s="535">
        <v>1624178</v>
      </c>
      <c r="P83" s="535"/>
      <c r="Q83" s="535">
        <v>5965</v>
      </c>
      <c r="R83" s="535">
        <v>2199589</v>
      </c>
      <c r="S83" s="535"/>
      <c r="T83" s="535">
        <v>-111654</v>
      </c>
      <c r="U83" s="535">
        <v>-97704</v>
      </c>
      <c r="V83" s="535">
        <v>-209358</v>
      </c>
    </row>
    <row r="84" spans="1:22">
      <c r="A84" s="532">
        <v>31000</v>
      </c>
      <c r="B84" s="533" t="s">
        <v>69</v>
      </c>
      <c r="C84" s="534">
        <v>4.2913999999999999E-3</v>
      </c>
      <c r="D84" s="534">
        <f>VLOOKUP($A84,'2023 Summary'!$A:$F,3,FALSE)</f>
        <v>4.2471992999999998E-3</v>
      </c>
      <c r="E84" s="535">
        <f>VLOOKUP($A84,'2023 Summary'!$A:$F,6,FALSE)</f>
        <v>100857612</v>
      </c>
      <c r="F84" s="535">
        <v>114353763</v>
      </c>
      <c r="G84" s="535"/>
      <c r="H84" s="535">
        <v>4386480</v>
      </c>
      <c r="I84" s="535">
        <v>12387994</v>
      </c>
      <c r="J84" s="535">
        <v>913517</v>
      </c>
      <c r="K84" s="535">
        <v>1259259</v>
      </c>
      <c r="L84" s="535">
        <v>18947250</v>
      </c>
      <c r="M84" s="535"/>
      <c r="N84" s="535">
        <v>2662263</v>
      </c>
      <c r="O84" s="535">
        <v>30508661</v>
      </c>
      <c r="P84" s="535"/>
      <c r="Q84" s="535">
        <v>112044</v>
      </c>
      <c r="R84" s="535">
        <v>33282968</v>
      </c>
      <c r="S84" s="535"/>
      <c r="T84" s="535">
        <v>-2097335</v>
      </c>
      <c r="U84" s="535">
        <v>-420359</v>
      </c>
      <c r="V84" s="535">
        <v>-2517694</v>
      </c>
    </row>
    <row r="85" spans="1:22">
      <c r="A85" s="532">
        <v>31005</v>
      </c>
      <c r="B85" s="533" t="s">
        <v>70</v>
      </c>
      <c r="C85" s="534">
        <v>4.0190000000000001E-4</v>
      </c>
      <c r="D85" s="534">
        <f>VLOOKUP($A85,'2023 Summary'!$A:$F,3,FALSE)</f>
        <v>3.8962000000000003E-4</v>
      </c>
      <c r="E85" s="535">
        <f>VLOOKUP($A85,'2023 Summary'!$A:$F,6,FALSE)</f>
        <v>9252248</v>
      </c>
      <c r="F85" s="535">
        <v>10708711</v>
      </c>
      <c r="G85" s="535"/>
      <c r="H85" s="535">
        <v>916091</v>
      </c>
      <c r="I85" s="535">
        <v>1160079</v>
      </c>
      <c r="J85" s="535">
        <v>85547</v>
      </c>
      <c r="K85" s="535">
        <v>117924</v>
      </c>
      <c r="L85" s="535">
        <v>2279641</v>
      </c>
      <c r="M85" s="535"/>
      <c r="N85" s="535">
        <v>211747</v>
      </c>
      <c r="O85" s="535">
        <v>2856998</v>
      </c>
      <c r="P85" s="535"/>
      <c r="Q85" s="535">
        <v>10492</v>
      </c>
      <c r="R85" s="535">
        <v>3079237</v>
      </c>
      <c r="S85" s="535"/>
      <c r="T85" s="535">
        <v>-196406</v>
      </c>
      <c r="U85" s="535">
        <v>157066</v>
      </c>
      <c r="V85" s="535">
        <v>-39340</v>
      </c>
    </row>
    <row r="86" spans="1:22">
      <c r="A86" s="532">
        <v>31100</v>
      </c>
      <c r="B86" s="533" t="s">
        <v>71</v>
      </c>
      <c r="C86" s="534">
        <v>8.6189999999999999E-3</v>
      </c>
      <c r="D86" s="534">
        <f>VLOOKUP($A86,'2023 Summary'!$A:$F,3,FALSE)</f>
        <v>8.3161130999999996E-3</v>
      </c>
      <c r="E86" s="535">
        <f>VLOOKUP($A86,'2023 Summary'!$A:$F,6,FALSE)</f>
        <v>197481505</v>
      </c>
      <c r="F86" s="535">
        <v>229673642</v>
      </c>
      <c r="G86" s="535"/>
      <c r="H86" s="535">
        <v>7680372</v>
      </c>
      <c r="I86" s="535">
        <v>24880647</v>
      </c>
      <c r="J86" s="535">
        <v>1834751</v>
      </c>
      <c r="K86" s="535">
        <v>2529156</v>
      </c>
      <c r="L86" s="535">
        <v>36924926</v>
      </c>
      <c r="M86" s="535"/>
      <c r="N86" s="535">
        <v>10402774</v>
      </c>
      <c r="O86" s="535">
        <v>61275074</v>
      </c>
      <c r="P86" s="535"/>
      <c r="Q86" s="535">
        <v>225034</v>
      </c>
      <c r="R86" s="535">
        <v>71902882</v>
      </c>
      <c r="S86" s="535"/>
      <c r="T86" s="535">
        <v>-4212391</v>
      </c>
      <c r="U86" s="535">
        <v>-3208933</v>
      </c>
      <c r="V86" s="535">
        <v>-7421324</v>
      </c>
    </row>
    <row r="87" spans="1:22">
      <c r="A87" s="532">
        <v>31101</v>
      </c>
      <c r="B87" s="533" t="s">
        <v>776</v>
      </c>
      <c r="C87" s="534">
        <v>6.2799999999999995E-5</v>
      </c>
      <c r="D87" s="534">
        <f>VLOOKUP($A87,'2023 Summary'!$A:$F,3,FALSE)</f>
        <v>5.5596100000000001E-5</v>
      </c>
      <c r="E87" s="535">
        <f>VLOOKUP($A87,'2023 Summary'!$A:$F,6,FALSE)</f>
        <v>1320232</v>
      </c>
      <c r="F87" s="535">
        <v>1673754</v>
      </c>
      <c r="G87" s="535"/>
      <c r="H87" s="535">
        <v>297453</v>
      </c>
      <c r="I87" s="535">
        <v>181319</v>
      </c>
      <c r="J87" s="535">
        <v>13371</v>
      </c>
      <c r="K87" s="535">
        <v>18431</v>
      </c>
      <c r="L87" s="535">
        <v>510574</v>
      </c>
      <c r="M87" s="535"/>
      <c r="N87" s="535">
        <v>79688</v>
      </c>
      <c r="O87" s="535">
        <v>446544</v>
      </c>
      <c r="P87" s="535"/>
      <c r="Q87" s="535">
        <v>1640</v>
      </c>
      <c r="R87" s="535">
        <v>527872</v>
      </c>
      <c r="S87" s="535"/>
      <c r="T87" s="535">
        <v>-30698</v>
      </c>
      <c r="U87" s="535">
        <v>2546</v>
      </c>
      <c r="V87" s="535">
        <v>-28152</v>
      </c>
    </row>
    <row r="88" spans="1:22">
      <c r="A88" s="532">
        <v>31102</v>
      </c>
      <c r="B88" s="533" t="s">
        <v>73</v>
      </c>
      <c r="C88" s="534">
        <v>1.5349999999999999E-4</v>
      </c>
      <c r="D88" s="534">
        <f>VLOOKUP($A88,'2023 Summary'!$A:$F,3,FALSE)</f>
        <v>1.4788019999999999E-4</v>
      </c>
      <c r="E88" s="535">
        <f>VLOOKUP($A88,'2023 Summary'!$A:$F,6,FALSE)</f>
        <v>3511689</v>
      </c>
      <c r="F88" s="535">
        <v>4090700</v>
      </c>
      <c r="G88" s="535"/>
      <c r="H88" s="535">
        <v>184013</v>
      </c>
      <c r="I88" s="535">
        <v>443147</v>
      </c>
      <c r="J88" s="535">
        <v>32679</v>
      </c>
      <c r="K88" s="535">
        <v>45047</v>
      </c>
      <c r="L88" s="535">
        <v>704886</v>
      </c>
      <c r="M88" s="535"/>
      <c r="N88" s="535">
        <v>322805</v>
      </c>
      <c r="O88" s="535">
        <v>1091366</v>
      </c>
      <c r="P88" s="535"/>
      <c r="Q88" s="535">
        <v>4008</v>
      </c>
      <c r="R88" s="535">
        <v>1418179</v>
      </c>
      <c r="S88" s="535"/>
      <c r="T88" s="535">
        <v>-75026</v>
      </c>
      <c r="U88" s="535">
        <v>-28608</v>
      </c>
      <c r="V88" s="535">
        <v>-103634</v>
      </c>
    </row>
    <row r="89" spans="1:22">
      <c r="A89" s="532">
        <v>31105</v>
      </c>
      <c r="B89" s="533" t="s">
        <v>74</v>
      </c>
      <c r="C89" s="534">
        <v>1.2718E-3</v>
      </c>
      <c r="D89" s="534">
        <f>VLOOKUP($A89,'2023 Summary'!$A:$F,3,FALSE)</f>
        <v>1.2712976E-3</v>
      </c>
      <c r="E89" s="535">
        <f>VLOOKUP($A89,'2023 Summary'!$A:$F,6,FALSE)</f>
        <v>30189316</v>
      </c>
      <c r="F89" s="535">
        <v>33889101</v>
      </c>
      <c r="G89" s="535"/>
      <c r="H89" s="535">
        <v>376275</v>
      </c>
      <c r="I89" s="535">
        <v>3671221</v>
      </c>
      <c r="J89" s="535">
        <v>270724</v>
      </c>
      <c r="K89" s="535">
        <v>373185</v>
      </c>
      <c r="L89" s="535">
        <v>4691405</v>
      </c>
      <c r="M89" s="535"/>
      <c r="N89" s="535">
        <v>1511437</v>
      </c>
      <c r="O89" s="535">
        <v>9041339</v>
      </c>
      <c r="P89" s="535"/>
      <c r="Q89" s="535">
        <v>33205</v>
      </c>
      <c r="R89" s="535">
        <v>10585981</v>
      </c>
      <c r="S89" s="535"/>
      <c r="T89" s="535">
        <v>-621551</v>
      </c>
      <c r="U89" s="535">
        <v>-97893</v>
      </c>
      <c r="V89" s="535">
        <v>-719444</v>
      </c>
    </row>
    <row r="90" spans="1:22">
      <c r="A90" s="532">
        <v>31110</v>
      </c>
      <c r="B90" s="533" t="s">
        <v>75</v>
      </c>
      <c r="C90" s="534">
        <v>1.9908E-3</v>
      </c>
      <c r="D90" s="534">
        <f>VLOOKUP($A90,'2023 Summary'!$A:$F,3,FALSE)</f>
        <v>2.0164408999999999E-3</v>
      </c>
      <c r="E90" s="535">
        <f>VLOOKUP($A90,'2023 Summary'!$A:$F,6,FALSE)</f>
        <v>47884123</v>
      </c>
      <c r="F90" s="535">
        <v>53049376</v>
      </c>
      <c r="G90" s="535"/>
      <c r="H90" s="535">
        <v>268014</v>
      </c>
      <c r="I90" s="535">
        <v>5746862</v>
      </c>
      <c r="J90" s="535">
        <v>423786</v>
      </c>
      <c r="K90" s="535">
        <v>584177</v>
      </c>
      <c r="L90" s="535">
        <v>7022839</v>
      </c>
      <c r="M90" s="535"/>
      <c r="N90" s="535">
        <v>3406210</v>
      </c>
      <c r="O90" s="535">
        <v>14153146</v>
      </c>
      <c r="P90" s="535"/>
      <c r="Q90" s="535">
        <v>51978</v>
      </c>
      <c r="R90" s="535">
        <v>17611334</v>
      </c>
      <c r="S90" s="535"/>
      <c r="T90" s="535">
        <v>-972965</v>
      </c>
      <c r="U90" s="535">
        <v>-731247</v>
      </c>
      <c r="V90" s="535">
        <v>-1704212</v>
      </c>
    </row>
    <row r="91" spans="1:22">
      <c r="A91" s="532">
        <v>31200</v>
      </c>
      <c r="B91" s="533" t="s">
        <v>76</v>
      </c>
      <c r="C91" s="534">
        <v>3.7582000000000002E-3</v>
      </c>
      <c r="D91" s="534">
        <f>VLOOKUP($A91,'2023 Summary'!$A:$F,3,FALSE)</f>
        <v>3.6721284999999999E-3</v>
      </c>
      <c r="E91" s="535">
        <f>VLOOKUP($A91,'2023 Summary'!$A:$F,6,FALSE)</f>
        <v>87201491</v>
      </c>
      <c r="F91" s="535">
        <v>100147439</v>
      </c>
      <c r="G91" s="535"/>
      <c r="H91" s="535">
        <v>6228163</v>
      </c>
      <c r="I91" s="535">
        <v>10849016</v>
      </c>
      <c r="J91" s="535">
        <v>800029</v>
      </c>
      <c r="K91" s="535">
        <v>1102819</v>
      </c>
      <c r="L91" s="535">
        <v>18980027</v>
      </c>
      <c r="M91" s="535"/>
      <c r="N91" s="535">
        <v>5666592</v>
      </c>
      <c r="O91" s="535">
        <v>26718529</v>
      </c>
      <c r="P91" s="535"/>
      <c r="Q91" s="535">
        <v>98124</v>
      </c>
      <c r="R91" s="535">
        <v>32483245</v>
      </c>
      <c r="S91" s="535"/>
      <c r="T91" s="535">
        <v>-1836783</v>
      </c>
      <c r="U91" s="535">
        <v>-2113070</v>
      </c>
      <c r="V91" s="535">
        <v>-3949853</v>
      </c>
    </row>
    <row r="92" spans="1:22">
      <c r="A92" s="532">
        <v>31205</v>
      </c>
      <c r="B92" s="533" t="s">
        <v>777</v>
      </c>
      <c r="C92" s="534">
        <v>4.0640000000000001E-4</v>
      </c>
      <c r="D92" s="534">
        <f>VLOOKUP($A92,'2023 Summary'!$A:$F,3,FALSE)</f>
        <v>4.0299889999999999E-4</v>
      </c>
      <c r="E92" s="535">
        <f>VLOOKUP($A92,'2023 Summary'!$A:$F,6,FALSE)</f>
        <v>9569955</v>
      </c>
      <c r="F92" s="535">
        <v>10829719</v>
      </c>
      <c r="G92" s="535"/>
      <c r="H92" s="535">
        <v>412549</v>
      </c>
      <c r="I92" s="535">
        <v>1173188</v>
      </c>
      <c r="J92" s="535">
        <v>86513</v>
      </c>
      <c r="K92" s="535">
        <v>119256</v>
      </c>
      <c r="L92" s="535">
        <v>1791506</v>
      </c>
      <c r="M92" s="535"/>
      <c r="N92" s="535">
        <v>555400</v>
      </c>
      <c r="O92" s="535">
        <v>2889282</v>
      </c>
      <c r="P92" s="535"/>
      <c r="Q92" s="535">
        <v>10611</v>
      </c>
      <c r="R92" s="535">
        <v>3455293</v>
      </c>
      <c r="S92" s="535"/>
      <c r="T92" s="535">
        <v>-198627</v>
      </c>
      <c r="U92" s="535">
        <v>-258719</v>
      </c>
      <c r="V92" s="535">
        <v>-457346</v>
      </c>
    </row>
    <row r="93" spans="1:22">
      <c r="A93" s="532">
        <v>31300</v>
      </c>
      <c r="B93" s="533" t="s">
        <v>78</v>
      </c>
      <c r="C93" s="534">
        <v>1.13895E-2</v>
      </c>
      <c r="D93" s="534">
        <f>VLOOKUP($A93,'2023 Summary'!$A:$F,3,FALSE)</f>
        <v>1.10977777E-2</v>
      </c>
      <c r="E93" s="535">
        <f>VLOOKUP($A93,'2023 Summary'!$A:$F,6,FALSE)</f>
        <v>263537282</v>
      </c>
      <c r="F93" s="535">
        <v>303500139</v>
      </c>
      <c r="G93" s="535"/>
      <c r="H93" s="535">
        <v>12099641</v>
      </c>
      <c r="I93" s="535">
        <v>32878304</v>
      </c>
      <c r="J93" s="535">
        <v>2424515</v>
      </c>
      <c r="K93" s="535">
        <v>3342131</v>
      </c>
      <c r="L93" s="535">
        <v>50744591</v>
      </c>
      <c r="M93" s="535"/>
      <c r="N93" s="535">
        <v>4670808</v>
      </c>
      <c r="O93" s="535">
        <v>80971388</v>
      </c>
      <c r="P93" s="535"/>
      <c r="Q93" s="535">
        <v>297369</v>
      </c>
      <c r="R93" s="535">
        <v>85939565</v>
      </c>
      <c r="S93" s="535"/>
      <c r="T93" s="535">
        <v>-5566426</v>
      </c>
      <c r="U93" s="535">
        <v>469030</v>
      </c>
      <c r="V93" s="535">
        <v>-5097396</v>
      </c>
    </row>
    <row r="94" spans="1:22">
      <c r="A94" s="537">
        <v>31301</v>
      </c>
      <c r="B94" s="512" t="s">
        <v>79</v>
      </c>
      <c r="C94" s="534">
        <v>1.684E-4</v>
      </c>
      <c r="D94" s="534">
        <f>VLOOKUP($A94,'2023 Summary'!$A:$F,3,FALSE)</f>
        <v>2.0605809999999999E-4</v>
      </c>
      <c r="E94" s="535">
        <f>VLOOKUP($A94,'2023 Summary'!$A:$F,6,FALSE)</f>
        <v>4893231</v>
      </c>
      <c r="F94" s="538">
        <v>4487389</v>
      </c>
      <c r="G94" s="539"/>
      <c r="H94" s="543">
        <v>0</v>
      </c>
      <c r="I94" s="540">
        <v>486121</v>
      </c>
      <c r="J94" s="540">
        <v>35848</v>
      </c>
      <c r="K94" s="540">
        <v>49415</v>
      </c>
      <c r="L94" s="540">
        <v>571384</v>
      </c>
      <c r="M94" s="541"/>
      <c r="N94" s="540">
        <v>1627353</v>
      </c>
      <c r="O94" s="540">
        <v>1197199</v>
      </c>
      <c r="P94" s="540"/>
      <c r="Q94" s="540">
        <v>4397</v>
      </c>
      <c r="R94" s="540">
        <v>2828949</v>
      </c>
      <c r="S94" s="541"/>
      <c r="T94" s="540">
        <v>-82301</v>
      </c>
      <c r="U94" s="540">
        <v>-607463</v>
      </c>
      <c r="V94" s="540">
        <v>-689764</v>
      </c>
    </row>
    <row r="95" spans="1:22">
      <c r="A95" s="537">
        <v>31320</v>
      </c>
      <c r="B95" s="512" t="s">
        <v>80</v>
      </c>
      <c r="C95" s="534">
        <v>1.8847E-3</v>
      </c>
      <c r="D95" s="534">
        <f>VLOOKUP($A95,'2023 Summary'!$A:$F,3,FALSE)</f>
        <v>1.8113510999999999E-3</v>
      </c>
      <c r="E95" s="535">
        <f>VLOOKUP($A95,'2023 Summary'!$A:$F,6,FALSE)</f>
        <v>43013886</v>
      </c>
      <c r="F95" s="538">
        <v>50223412</v>
      </c>
      <c r="G95" s="539"/>
      <c r="H95" s="540">
        <v>2218654</v>
      </c>
      <c r="I95" s="540">
        <v>5440724</v>
      </c>
      <c r="J95" s="540">
        <v>401210</v>
      </c>
      <c r="K95" s="540">
        <v>553058</v>
      </c>
      <c r="L95" s="540">
        <v>8613646</v>
      </c>
      <c r="M95" s="541"/>
      <c r="N95" s="540">
        <v>2279215</v>
      </c>
      <c r="O95" s="540">
        <v>13399201</v>
      </c>
      <c r="P95" s="540"/>
      <c r="Q95" s="540">
        <v>49209</v>
      </c>
      <c r="R95" s="540">
        <v>15727625</v>
      </c>
      <c r="S95" s="541"/>
      <c r="T95" s="540">
        <v>-921135</v>
      </c>
      <c r="U95" s="540">
        <v>-937539</v>
      </c>
      <c r="V95" s="540">
        <v>-1858674</v>
      </c>
    </row>
    <row r="96" spans="1:22">
      <c r="A96" s="537">
        <v>31400</v>
      </c>
      <c r="B96" s="512" t="s">
        <v>81</v>
      </c>
      <c r="C96" s="534">
        <v>3.6484999999999998E-3</v>
      </c>
      <c r="D96" s="534">
        <f>VLOOKUP($A96,'2023 Summary'!$A:$F,3,FALSE)</f>
        <v>3.6351273999999999E-3</v>
      </c>
      <c r="E96" s="535">
        <f>VLOOKUP($A96,'2023 Summary'!$A:$F,6,FALSE)</f>
        <v>86322832</v>
      </c>
      <c r="F96" s="538">
        <v>97221989</v>
      </c>
      <c r="G96" s="539"/>
      <c r="H96" s="540">
        <v>5254842</v>
      </c>
      <c r="I96" s="540">
        <v>10532101</v>
      </c>
      <c r="J96" s="540">
        <v>776659</v>
      </c>
      <c r="K96" s="540">
        <v>1070604</v>
      </c>
      <c r="L96" s="540">
        <v>17634206</v>
      </c>
      <c r="M96" s="541"/>
      <c r="N96" s="540">
        <v>9435340</v>
      </c>
      <c r="O96" s="540">
        <v>25938042</v>
      </c>
      <c r="P96" s="540"/>
      <c r="Q96" s="540">
        <v>95258</v>
      </c>
      <c r="R96" s="540">
        <v>35468640</v>
      </c>
      <c r="S96" s="541"/>
      <c r="T96" s="540">
        <v>-1783125</v>
      </c>
      <c r="U96" s="540">
        <v>-3526687</v>
      </c>
      <c r="V96" s="540">
        <v>-5309812</v>
      </c>
    </row>
    <row r="97" spans="1:22">
      <c r="A97" s="537">
        <v>31405</v>
      </c>
      <c r="B97" s="512" t="s">
        <v>82</v>
      </c>
      <c r="C97" s="534">
        <v>7.7050000000000003E-4</v>
      </c>
      <c r="D97" s="534">
        <f>VLOOKUP($A97,'2023 Summary'!$A:$F,3,FALSE)</f>
        <v>7.5347190000000001E-4</v>
      </c>
      <c r="E97" s="535">
        <f>VLOOKUP($A97,'2023 Summary'!$A:$F,6,FALSE)</f>
        <v>17892586</v>
      </c>
      <c r="F97" s="538">
        <v>20530821</v>
      </c>
      <c r="G97" s="539"/>
      <c r="H97" s="540">
        <v>1527018</v>
      </c>
      <c r="I97" s="540">
        <v>2224113</v>
      </c>
      <c r="J97" s="540">
        <v>164011</v>
      </c>
      <c r="K97" s="540">
        <v>226085</v>
      </c>
      <c r="L97" s="540">
        <v>4141227</v>
      </c>
      <c r="M97" s="541"/>
      <c r="N97" s="540">
        <v>840465</v>
      </c>
      <c r="O97" s="540">
        <v>5477457</v>
      </c>
      <c r="P97" s="540"/>
      <c r="Q97" s="540">
        <v>20116</v>
      </c>
      <c r="R97" s="540">
        <v>6338038</v>
      </c>
      <c r="S97" s="541"/>
      <c r="T97" s="540">
        <v>-376552</v>
      </c>
      <c r="U97" s="540">
        <v>121015</v>
      </c>
      <c r="V97" s="540">
        <v>-255537</v>
      </c>
    </row>
    <row r="98" spans="1:22">
      <c r="A98" s="537">
        <v>31500</v>
      </c>
      <c r="B98" s="512" t="s">
        <v>83</v>
      </c>
      <c r="C98" s="534">
        <v>7.1730000000000003E-4</v>
      </c>
      <c r="D98" s="534">
        <f>VLOOKUP($A98,'2023 Summary'!$A:$F,3,FALSE)</f>
        <v>6.837166E-4</v>
      </c>
      <c r="E98" s="535">
        <f>VLOOKUP($A98,'2023 Summary'!$A:$F,6,FALSE)</f>
        <v>16236117</v>
      </c>
      <c r="F98" s="538">
        <v>19113820</v>
      </c>
      <c r="G98" s="539"/>
      <c r="H98" s="540">
        <v>2895911</v>
      </c>
      <c r="I98" s="540">
        <v>2070609</v>
      </c>
      <c r="J98" s="540">
        <v>152691</v>
      </c>
      <c r="K98" s="540">
        <v>210481</v>
      </c>
      <c r="L98" s="540">
        <v>5329692</v>
      </c>
      <c r="M98" s="541"/>
      <c r="N98" s="540">
        <v>494696</v>
      </c>
      <c r="O98" s="540">
        <v>5099413</v>
      </c>
      <c r="P98" s="540"/>
      <c r="Q98" s="540">
        <v>18728</v>
      </c>
      <c r="R98" s="540">
        <v>5612837</v>
      </c>
      <c r="S98" s="541"/>
      <c r="T98" s="540">
        <v>-350562</v>
      </c>
      <c r="U98" s="540">
        <v>623043</v>
      </c>
      <c r="V98" s="540">
        <v>272481</v>
      </c>
    </row>
    <row r="99" spans="1:22">
      <c r="A99" s="537">
        <v>31600</v>
      </c>
      <c r="B99" s="512" t="s">
        <v>84</v>
      </c>
      <c r="C99" s="534">
        <v>2.9120999999999999E-3</v>
      </c>
      <c r="D99" s="534">
        <f>VLOOKUP($A99,'2023 Summary'!$A:$F,3,FALSE)</f>
        <v>2.96423E-3</v>
      </c>
      <c r="E99" s="535">
        <f>VLOOKUP($A99,'2023 Summary'!$A:$F,6,FALSE)</f>
        <v>70391130</v>
      </c>
      <c r="F99" s="538">
        <v>77598915</v>
      </c>
      <c r="G99" s="539"/>
      <c r="H99" s="540">
        <v>6008460</v>
      </c>
      <c r="I99" s="540">
        <v>8406325</v>
      </c>
      <c r="J99" s="540">
        <v>619900</v>
      </c>
      <c r="K99" s="540">
        <v>854516</v>
      </c>
      <c r="L99" s="540">
        <v>15889201</v>
      </c>
      <c r="M99" s="541"/>
      <c r="N99" s="540">
        <v>4630575</v>
      </c>
      <c r="O99" s="540">
        <v>20702764</v>
      </c>
      <c r="P99" s="540"/>
      <c r="Q99" s="540">
        <v>76031</v>
      </c>
      <c r="R99" s="540">
        <v>25409370</v>
      </c>
      <c r="S99" s="541"/>
      <c r="T99" s="540">
        <v>-1423223</v>
      </c>
      <c r="U99" s="540">
        <v>-215331</v>
      </c>
      <c r="V99" s="540">
        <v>-1638554</v>
      </c>
    </row>
    <row r="100" spans="1:22">
      <c r="A100" s="532">
        <v>31605</v>
      </c>
      <c r="B100" s="533" t="s">
        <v>85</v>
      </c>
      <c r="C100" s="534">
        <v>4.2870000000000001E-4</v>
      </c>
      <c r="D100" s="534">
        <f>VLOOKUP($A100,'2023 Summary'!$A:$F,3,FALSE)</f>
        <v>4.2225779999999999E-4</v>
      </c>
      <c r="E100" s="535">
        <f>VLOOKUP($A100,'2023 Summary'!$A:$F,6,FALSE)</f>
        <v>10027293</v>
      </c>
      <c r="F100" s="535">
        <v>11425055</v>
      </c>
      <c r="G100" s="535"/>
      <c r="H100" s="535">
        <v>688574</v>
      </c>
      <c r="I100" s="535">
        <v>1237681</v>
      </c>
      <c r="J100" s="535">
        <v>91269</v>
      </c>
      <c r="K100" s="535">
        <v>125812</v>
      </c>
      <c r="L100" s="535">
        <v>2143336</v>
      </c>
      <c r="M100" s="535"/>
      <c r="N100" s="535">
        <v>28415</v>
      </c>
      <c r="O100" s="535">
        <v>3048112</v>
      </c>
      <c r="P100" s="535"/>
      <c r="Q100" s="535">
        <v>11194</v>
      </c>
      <c r="R100" s="535">
        <v>3087721</v>
      </c>
      <c r="S100" s="535"/>
      <c r="T100" s="535">
        <v>-209545</v>
      </c>
      <c r="U100" s="535">
        <v>203127</v>
      </c>
      <c r="V100" s="535">
        <v>-6418</v>
      </c>
    </row>
    <row r="101" spans="1:22">
      <c r="A101" s="532">
        <v>31700</v>
      </c>
      <c r="B101" s="533" t="s">
        <v>86</v>
      </c>
      <c r="C101" s="534">
        <v>7.6599999999999997E-4</v>
      </c>
      <c r="D101" s="534">
        <f>VLOOKUP($A101,'2023 Summary'!$A:$F,3,FALSE)</f>
        <v>7.2889500000000002E-4</v>
      </c>
      <c r="E101" s="535">
        <f>VLOOKUP($A101,'2023 Summary'!$A:$F,6,FALSE)</f>
        <v>17308962</v>
      </c>
      <c r="F101" s="535">
        <v>20412123</v>
      </c>
      <c r="G101" s="535"/>
      <c r="H101" s="535">
        <v>1011196</v>
      </c>
      <c r="I101" s="535">
        <v>2211254</v>
      </c>
      <c r="J101" s="535">
        <v>163063</v>
      </c>
      <c r="K101" s="535">
        <v>224777</v>
      </c>
      <c r="L101" s="535">
        <v>3610290</v>
      </c>
      <c r="M101" s="535"/>
      <c r="N101" s="535">
        <v>2202882</v>
      </c>
      <c r="O101" s="535">
        <v>5445790</v>
      </c>
      <c r="P101" s="535"/>
      <c r="Q101" s="535">
        <v>20000</v>
      </c>
      <c r="R101" s="535">
        <v>7668672</v>
      </c>
      <c r="S101" s="535"/>
      <c r="T101" s="535">
        <v>-374375</v>
      </c>
      <c r="U101" s="535">
        <v>-773949</v>
      </c>
      <c r="V101" s="535">
        <v>-1148324</v>
      </c>
    </row>
    <row r="102" spans="1:22">
      <c r="A102" s="532">
        <v>31800</v>
      </c>
      <c r="B102" s="533" t="s">
        <v>87</v>
      </c>
      <c r="C102" s="534">
        <v>5.2233999999999996E-3</v>
      </c>
      <c r="D102" s="534">
        <f>VLOOKUP($A102,'2023 Summary'!$A:$F,3,FALSE)</f>
        <v>5.0992841000000004E-3</v>
      </c>
      <c r="E102" s="535">
        <f>VLOOKUP($A102,'2023 Summary'!$A:$F,6,FALSE)</f>
        <v>121091944</v>
      </c>
      <c r="F102" s="535">
        <v>139190033</v>
      </c>
      <c r="G102" s="535"/>
      <c r="H102" s="535">
        <v>13141882</v>
      </c>
      <c r="I102" s="535">
        <v>15078518</v>
      </c>
      <c r="J102" s="535">
        <v>1111921</v>
      </c>
      <c r="K102" s="535">
        <v>1532755</v>
      </c>
      <c r="L102" s="535">
        <v>30865076</v>
      </c>
      <c r="M102" s="535"/>
      <c r="N102" s="535">
        <v>6632365</v>
      </c>
      <c r="O102" s="535">
        <v>37134778</v>
      </c>
      <c r="P102" s="535"/>
      <c r="Q102" s="535">
        <v>136378</v>
      </c>
      <c r="R102" s="535">
        <v>43903521</v>
      </c>
      <c r="S102" s="535"/>
      <c r="T102" s="535">
        <v>-2552854</v>
      </c>
      <c r="U102" s="535">
        <v>-916979</v>
      </c>
      <c r="V102" s="535">
        <v>-3469833</v>
      </c>
    </row>
    <row r="103" spans="1:22">
      <c r="A103" s="532">
        <v>31805</v>
      </c>
      <c r="B103" s="533" t="s">
        <v>88</v>
      </c>
      <c r="C103" s="534">
        <v>1.1253000000000001E-3</v>
      </c>
      <c r="D103" s="534">
        <f>VLOOKUP($A103,'2023 Summary'!$A:$F,3,FALSE)</f>
        <v>1.0972368E-3</v>
      </c>
      <c r="E103" s="535">
        <f>VLOOKUP($A103,'2023 Summary'!$A:$F,6,FALSE)</f>
        <v>26055920</v>
      </c>
      <c r="F103" s="535">
        <v>29986754</v>
      </c>
      <c r="G103" s="535"/>
      <c r="H103" s="535">
        <v>3064747</v>
      </c>
      <c r="I103" s="535">
        <v>3248478</v>
      </c>
      <c r="J103" s="535">
        <v>239550</v>
      </c>
      <c r="K103" s="535">
        <v>330213</v>
      </c>
      <c r="L103" s="535">
        <v>6882988</v>
      </c>
      <c r="M103" s="535"/>
      <c r="N103" s="535">
        <v>82401</v>
      </c>
      <c r="O103" s="535">
        <v>8000224</v>
      </c>
      <c r="P103" s="535"/>
      <c r="Q103" s="535">
        <v>29381</v>
      </c>
      <c r="R103" s="535">
        <v>8112006</v>
      </c>
      <c r="S103" s="535"/>
      <c r="T103" s="535">
        <v>-549982</v>
      </c>
      <c r="U103" s="535">
        <v>1229405</v>
      </c>
      <c r="V103" s="535">
        <v>679423</v>
      </c>
    </row>
    <row r="104" spans="1:22">
      <c r="A104" s="532">
        <v>31810</v>
      </c>
      <c r="B104" s="533" t="s">
        <v>89</v>
      </c>
      <c r="C104" s="534">
        <v>1.1681E-3</v>
      </c>
      <c r="D104" s="534">
        <f>VLOOKUP($A104,'2023 Summary'!$A:$F,3,FALSE)</f>
        <v>1.2235237E-3</v>
      </c>
      <c r="E104" s="535">
        <f>VLOOKUP($A104,'2023 Summary'!$A:$F,6,FALSE)</f>
        <v>29054836</v>
      </c>
      <c r="F104" s="535">
        <v>31127767</v>
      </c>
      <c r="G104" s="535"/>
      <c r="H104" s="535">
        <v>244185</v>
      </c>
      <c r="I104" s="535">
        <v>3372085</v>
      </c>
      <c r="J104" s="535">
        <v>248665</v>
      </c>
      <c r="K104" s="535">
        <v>342778</v>
      </c>
      <c r="L104" s="535">
        <v>4207713</v>
      </c>
      <c r="M104" s="535"/>
      <c r="N104" s="535">
        <v>2955366</v>
      </c>
      <c r="O104" s="535">
        <v>8304637</v>
      </c>
      <c r="P104" s="535"/>
      <c r="Q104" s="535">
        <v>30499</v>
      </c>
      <c r="R104" s="535">
        <v>11290502</v>
      </c>
      <c r="S104" s="535"/>
      <c r="T104" s="535">
        <v>-570907</v>
      </c>
      <c r="U104" s="535">
        <v>-1540602</v>
      </c>
      <c r="V104" s="535">
        <v>-2111509</v>
      </c>
    </row>
    <row r="105" spans="1:22">
      <c r="A105" s="532">
        <v>31820</v>
      </c>
      <c r="B105" s="533" t="s">
        <v>90</v>
      </c>
      <c r="C105" s="534">
        <v>9.9789999999999992E-4</v>
      </c>
      <c r="D105" s="534">
        <f>VLOOKUP($A105,'2023 Summary'!$A:$F,3,FALSE)</f>
        <v>1.0224415E-3</v>
      </c>
      <c r="E105" s="535">
        <f>VLOOKUP($A105,'2023 Summary'!$A:$F,6,FALSE)</f>
        <v>24279767</v>
      </c>
      <c r="F105" s="535">
        <v>26590694</v>
      </c>
      <c r="G105" s="535"/>
      <c r="H105" s="535">
        <v>0</v>
      </c>
      <c r="I105" s="535">
        <v>2880582</v>
      </c>
      <c r="J105" s="535">
        <v>212420</v>
      </c>
      <c r="K105" s="535">
        <v>292816</v>
      </c>
      <c r="L105" s="535">
        <v>3385818</v>
      </c>
      <c r="M105" s="535"/>
      <c r="N105" s="535">
        <v>2434116</v>
      </c>
      <c r="O105" s="535">
        <v>7094183</v>
      </c>
      <c r="P105" s="535"/>
      <c r="Q105" s="535">
        <v>26054</v>
      </c>
      <c r="R105" s="535">
        <v>9554353</v>
      </c>
      <c r="S105" s="535"/>
      <c r="T105" s="535">
        <v>-487696</v>
      </c>
      <c r="U105" s="535">
        <v>-1239438</v>
      </c>
      <c r="V105" s="535">
        <v>-1727134</v>
      </c>
    </row>
    <row r="106" spans="1:22">
      <c r="A106" s="537">
        <v>31900</v>
      </c>
      <c r="B106" s="512" t="s">
        <v>91</v>
      </c>
      <c r="C106" s="534">
        <v>3.2645E-3</v>
      </c>
      <c r="D106" s="534">
        <f>VLOOKUP($A106,'2023 Summary'!$A:$F,3,FALSE)</f>
        <v>3.2539828000000002E-3</v>
      </c>
      <c r="E106" s="535">
        <f>VLOOKUP($A106,'2023 Summary'!$A:$F,6,FALSE)</f>
        <v>77271847</v>
      </c>
      <c r="F106" s="538">
        <v>86990089</v>
      </c>
      <c r="G106" s="539"/>
      <c r="H106" s="540">
        <v>3163721</v>
      </c>
      <c r="I106" s="540">
        <v>9423675</v>
      </c>
      <c r="J106" s="540">
        <v>694922</v>
      </c>
      <c r="K106" s="540">
        <v>957931</v>
      </c>
      <c r="L106" s="540">
        <v>14240249</v>
      </c>
      <c r="M106" s="541"/>
      <c r="N106" s="540">
        <v>2944674</v>
      </c>
      <c r="O106" s="540">
        <v>23208254</v>
      </c>
      <c r="P106" s="540"/>
      <c r="Q106" s="540">
        <v>85233</v>
      </c>
      <c r="R106" s="540">
        <v>26238161</v>
      </c>
      <c r="S106" s="541"/>
      <c r="T106" s="540">
        <v>-1595466</v>
      </c>
      <c r="U106" s="540">
        <v>-270121</v>
      </c>
      <c r="V106" s="540">
        <v>-1865587</v>
      </c>
    </row>
    <row r="107" spans="1:22">
      <c r="A107" s="537">
        <v>32000</v>
      </c>
      <c r="B107" s="512" t="s">
        <v>92</v>
      </c>
      <c r="C107" s="534">
        <v>1.2110999999999999E-3</v>
      </c>
      <c r="D107" s="534">
        <f>VLOOKUP($A107,'2023 Summary'!$A:$F,3,FALSE)</f>
        <v>1.2087605999999999E-3</v>
      </c>
      <c r="E107" s="535">
        <f>VLOOKUP($A107,'2023 Summary'!$A:$F,6,FALSE)</f>
        <v>28704259</v>
      </c>
      <c r="F107" s="538">
        <v>32272685</v>
      </c>
      <c r="G107" s="539"/>
      <c r="H107" s="540">
        <v>306562</v>
      </c>
      <c r="I107" s="540">
        <v>3496114</v>
      </c>
      <c r="J107" s="540">
        <v>257811</v>
      </c>
      <c r="K107" s="540">
        <v>355385</v>
      </c>
      <c r="L107" s="540">
        <v>4415872</v>
      </c>
      <c r="M107" s="541"/>
      <c r="N107" s="540">
        <v>1694367</v>
      </c>
      <c r="O107" s="540">
        <v>8610092</v>
      </c>
      <c r="P107" s="540"/>
      <c r="Q107" s="540">
        <v>31621</v>
      </c>
      <c r="R107" s="540">
        <v>10336080</v>
      </c>
      <c r="S107" s="541"/>
      <c r="T107" s="540">
        <v>-591905</v>
      </c>
      <c r="U107" s="540">
        <v>-742806</v>
      </c>
      <c r="V107" s="540">
        <v>-1334711</v>
      </c>
    </row>
    <row r="108" spans="1:22">
      <c r="A108" s="537">
        <v>32005</v>
      </c>
      <c r="B108" s="512" t="s">
        <v>93</v>
      </c>
      <c r="C108" s="534">
        <v>3.1290000000000002E-4</v>
      </c>
      <c r="D108" s="534">
        <f>VLOOKUP($A108,'2023 Summary'!$A:$F,3,FALSE)</f>
        <v>3.1649100000000002E-4</v>
      </c>
      <c r="E108" s="535">
        <f>VLOOKUP($A108,'2023 Summary'!$A:$F,6,FALSE)</f>
        <v>7515665</v>
      </c>
      <c r="F108" s="538">
        <v>8338430</v>
      </c>
      <c r="G108" s="539"/>
      <c r="H108" s="540">
        <v>1168588</v>
      </c>
      <c r="I108" s="540">
        <v>903306</v>
      </c>
      <c r="J108" s="540">
        <v>66612</v>
      </c>
      <c r="K108" s="540">
        <v>91822</v>
      </c>
      <c r="L108" s="540">
        <v>2230328</v>
      </c>
      <c r="M108" s="541"/>
      <c r="N108" s="540">
        <v>246450</v>
      </c>
      <c r="O108" s="540">
        <v>2224626</v>
      </c>
      <c r="P108" s="540"/>
      <c r="Q108" s="540">
        <v>8170</v>
      </c>
      <c r="R108" s="540">
        <v>2479246</v>
      </c>
      <c r="S108" s="541"/>
      <c r="T108" s="540">
        <v>-152933</v>
      </c>
      <c r="U108" s="540">
        <v>301523</v>
      </c>
      <c r="V108" s="540">
        <v>148590</v>
      </c>
    </row>
    <row r="109" spans="1:22">
      <c r="A109" s="537">
        <v>32100</v>
      </c>
      <c r="B109" s="512" t="s">
        <v>94</v>
      </c>
      <c r="C109" s="534">
        <v>7.3189999999999996E-4</v>
      </c>
      <c r="D109" s="534">
        <f>VLOOKUP($A109,'2023 Summary'!$A:$F,3,FALSE)</f>
        <v>6.7749339999999996E-4</v>
      </c>
      <c r="E109" s="535">
        <f>VLOOKUP($A109,'2023 Summary'!$A:$F,6,FALSE)</f>
        <v>16088335</v>
      </c>
      <c r="F109" s="538">
        <v>19502772</v>
      </c>
      <c r="G109" s="539"/>
      <c r="H109" s="540">
        <v>1865967</v>
      </c>
      <c r="I109" s="540">
        <v>2112744</v>
      </c>
      <c r="J109" s="540">
        <v>155798</v>
      </c>
      <c r="K109" s="540">
        <v>214764</v>
      </c>
      <c r="L109" s="540">
        <v>4349273</v>
      </c>
      <c r="M109" s="541"/>
      <c r="N109" s="540">
        <v>1253776</v>
      </c>
      <c r="O109" s="540">
        <v>5203182</v>
      </c>
      <c r="P109" s="540"/>
      <c r="Q109" s="540">
        <v>19109</v>
      </c>
      <c r="R109" s="540">
        <v>6476067</v>
      </c>
      <c r="S109" s="541"/>
      <c r="T109" s="540">
        <v>-357697</v>
      </c>
      <c r="U109" s="540">
        <v>-159902</v>
      </c>
      <c r="V109" s="540">
        <v>-517599</v>
      </c>
    </row>
    <row r="110" spans="1:22">
      <c r="A110" s="537">
        <v>32200</v>
      </c>
      <c r="B110" s="512" t="s">
        <v>95</v>
      </c>
      <c r="C110" s="534">
        <v>5.2740000000000003E-4</v>
      </c>
      <c r="D110" s="534">
        <f>VLOOKUP($A110,'2023 Summary'!$A:$F,3,FALSE)</f>
        <v>4.9335120000000001E-4</v>
      </c>
      <c r="E110" s="535">
        <f>VLOOKUP($A110,'2023 Summary'!$A:$F,6,FALSE)</f>
        <v>11715538</v>
      </c>
      <c r="F110" s="538">
        <v>14054513</v>
      </c>
      <c r="G110" s="539"/>
      <c r="H110" s="540">
        <v>1585814</v>
      </c>
      <c r="I110" s="540">
        <v>1522532</v>
      </c>
      <c r="J110" s="540">
        <v>112275</v>
      </c>
      <c r="K110" s="540">
        <v>154768</v>
      </c>
      <c r="L110" s="540">
        <v>3375389</v>
      </c>
      <c r="M110" s="541"/>
      <c r="N110" s="540">
        <v>562529</v>
      </c>
      <c r="O110" s="540">
        <v>3749631</v>
      </c>
      <c r="P110" s="540"/>
      <c r="Q110" s="540">
        <v>13771</v>
      </c>
      <c r="R110" s="540">
        <v>4325931</v>
      </c>
      <c r="S110" s="541"/>
      <c r="T110" s="540">
        <v>-257770</v>
      </c>
      <c r="U110" s="540">
        <v>274792</v>
      </c>
      <c r="V110" s="540">
        <v>17022</v>
      </c>
    </row>
    <row r="111" spans="1:22">
      <c r="A111" s="537">
        <v>32300</v>
      </c>
      <c r="B111" s="512" t="s">
        <v>96</v>
      </c>
      <c r="C111" s="534">
        <v>5.0282E-3</v>
      </c>
      <c r="D111" s="534">
        <f>VLOOKUP($A111,'2023 Summary'!$A:$F,3,FALSE)</f>
        <v>4.9523121E-3</v>
      </c>
      <c r="E111" s="535">
        <f>VLOOKUP($A111,'2023 Summary'!$A:$F,6,FALSE)</f>
        <v>117601821</v>
      </c>
      <c r="F111" s="538">
        <v>133988421</v>
      </c>
      <c r="G111" s="539"/>
      <c r="H111" s="540">
        <v>8168702</v>
      </c>
      <c r="I111" s="540">
        <v>14515025</v>
      </c>
      <c r="J111" s="540">
        <v>1070368</v>
      </c>
      <c r="K111" s="540">
        <v>1475475</v>
      </c>
      <c r="L111" s="540">
        <v>25229570</v>
      </c>
      <c r="M111" s="541"/>
      <c r="N111" s="540">
        <v>8712061</v>
      </c>
      <c r="O111" s="540">
        <v>35747029</v>
      </c>
      <c r="P111" s="540"/>
      <c r="Q111" s="540">
        <v>131282</v>
      </c>
      <c r="R111" s="540">
        <v>44590372</v>
      </c>
      <c r="S111" s="541"/>
      <c r="T111" s="540">
        <v>-2457451</v>
      </c>
      <c r="U111" s="540">
        <v>-4296786</v>
      </c>
      <c r="V111" s="540">
        <v>-6754237</v>
      </c>
    </row>
    <row r="112" spans="1:22">
      <c r="A112" s="532">
        <v>32305</v>
      </c>
      <c r="B112" s="533" t="s">
        <v>778</v>
      </c>
      <c r="C112" s="534">
        <v>5.9969999999999999E-4</v>
      </c>
      <c r="D112" s="534">
        <f>VLOOKUP($A112,'2023 Summary'!$A:$F,3,FALSE)</f>
        <v>5.3232620000000003E-4</v>
      </c>
      <c r="E112" s="535">
        <f>VLOOKUP($A112,'2023 Summary'!$A:$F,6,FALSE)</f>
        <v>12641071</v>
      </c>
      <c r="F112" s="535">
        <v>15979281</v>
      </c>
      <c r="G112" s="535"/>
      <c r="H112" s="535">
        <v>2436149</v>
      </c>
      <c r="I112" s="535">
        <v>1731043</v>
      </c>
      <c r="J112" s="535">
        <v>127651</v>
      </c>
      <c r="K112" s="535">
        <v>175963</v>
      </c>
      <c r="L112" s="535">
        <v>4470806</v>
      </c>
      <c r="M112" s="535"/>
      <c r="N112" s="535">
        <v>453619</v>
      </c>
      <c r="O112" s="535">
        <v>4263143</v>
      </c>
      <c r="P112" s="535"/>
      <c r="Q112" s="535">
        <v>15656</v>
      </c>
      <c r="R112" s="535">
        <v>4732418</v>
      </c>
      <c r="S112" s="535"/>
      <c r="T112" s="535">
        <v>-293074</v>
      </c>
      <c r="U112" s="535">
        <v>313614</v>
      </c>
      <c r="V112" s="535">
        <v>20540</v>
      </c>
    </row>
    <row r="113" spans="1:22">
      <c r="A113" s="532">
        <v>32400</v>
      </c>
      <c r="B113" s="533" t="s">
        <v>97</v>
      </c>
      <c r="C113" s="534">
        <v>1.7385E-3</v>
      </c>
      <c r="D113" s="534">
        <f>VLOOKUP($A113,'2023 Summary'!$A:$F,3,FALSE)</f>
        <v>1.6892246E-3</v>
      </c>
      <c r="E113" s="535">
        <f>VLOOKUP($A113,'2023 Summary'!$A:$F,6,FALSE)</f>
        <v>40113766</v>
      </c>
      <c r="F113" s="535">
        <v>46325407</v>
      </c>
      <c r="G113" s="535"/>
      <c r="H113" s="535">
        <v>2899232</v>
      </c>
      <c r="I113" s="535">
        <v>5018452</v>
      </c>
      <c r="J113" s="535">
        <v>370071</v>
      </c>
      <c r="K113" s="535">
        <v>510133</v>
      </c>
      <c r="L113" s="535">
        <v>8797888</v>
      </c>
      <c r="M113" s="535"/>
      <c r="N113" s="535">
        <v>3214430</v>
      </c>
      <c r="O113" s="535">
        <v>12359245</v>
      </c>
      <c r="P113" s="535"/>
      <c r="Q113" s="535">
        <v>45390</v>
      </c>
      <c r="R113" s="535">
        <v>15619065</v>
      </c>
      <c r="S113" s="535"/>
      <c r="T113" s="535">
        <v>-849643</v>
      </c>
      <c r="U113" s="535">
        <v>-1673100</v>
      </c>
      <c r="V113" s="535">
        <v>-2522743</v>
      </c>
    </row>
    <row r="114" spans="1:22">
      <c r="A114" s="532">
        <v>32405</v>
      </c>
      <c r="B114" s="533" t="s">
        <v>98</v>
      </c>
      <c r="C114" s="534">
        <v>4.1619999999999998E-4</v>
      </c>
      <c r="D114" s="534">
        <f>VLOOKUP($A114,'2023 Summary'!$A:$F,3,FALSE)</f>
        <v>4.0825300000000002E-4</v>
      </c>
      <c r="E114" s="535">
        <f>VLOOKUP($A114,'2023 Summary'!$A:$F,6,FALSE)</f>
        <v>9694723</v>
      </c>
      <c r="F114" s="535">
        <v>11089910</v>
      </c>
      <c r="G114" s="535"/>
      <c r="H114" s="535">
        <v>253408</v>
      </c>
      <c r="I114" s="535">
        <v>1201375</v>
      </c>
      <c r="J114" s="535">
        <v>88592</v>
      </c>
      <c r="K114" s="535">
        <v>122122</v>
      </c>
      <c r="L114" s="535">
        <v>1665497</v>
      </c>
      <c r="M114" s="535"/>
      <c r="N114" s="535">
        <v>1248842</v>
      </c>
      <c r="O114" s="535">
        <v>2958698</v>
      </c>
      <c r="P114" s="535"/>
      <c r="Q114" s="535">
        <v>10866</v>
      </c>
      <c r="R114" s="535">
        <v>4218406</v>
      </c>
      <c r="S114" s="535"/>
      <c r="T114" s="535">
        <v>-203396</v>
      </c>
      <c r="U114" s="535">
        <v>-410135</v>
      </c>
      <c r="V114" s="535">
        <v>-613531</v>
      </c>
    </row>
    <row r="115" spans="1:22">
      <c r="A115" s="532">
        <v>32410</v>
      </c>
      <c r="B115" s="533" t="s">
        <v>99</v>
      </c>
      <c r="C115" s="534">
        <v>8.1099999999999998E-4</v>
      </c>
      <c r="D115" s="534">
        <f>VLOOKUP($A115,'2023 Summary'!$A:$F,3,FALSE)</f>
        <v>7.8818840000000002E-4</v>
      </c>
      <c r="E115" s="535">
        <f>VLOOKUP($A115,'2023 Summary'!$A:$F,6,FALSE)</f>
        <v>18716993</v>
      </c>
      <c r="F115" s="535">
        <v>21610170</v>
      </c>
      <c r="G115" s="535"/>
      <c r="H115" s="535">
        <v>2492018</v>
      </c>
      <c r="I115" s="535">
        <v>2341039</v>
      </c>
      <c r="J115" s="535">
        <v>172633</v>
      </c>
      <c r="K115" s="535">
        <v>237970</v>
      </c>
      <c r="L115" s="535">
        <v>5243660</v>
      </c>
      <c r="M115" s="535"/>
      <c r="N115" s="535">
        <v>355409</v>
      </c>
      <c r="O115" s="535">
        <v>5765419</v>
      </c>
      <c r="P115" s="535"/>
      <c r="Q115" s="535">
        <v>21174</v>
      </c>
      <c r="R115" s="535">
        <v>6142002</v>
      </c>
      <c r="S115" s="535"/>
      <c r="T115" s="535">
        <v>-396345</v>
      </c>
      <c r="U115" s="535">
        <v>330737</v>
      </c>
      <c r="V115" s="535">
        <v>-65608</v>
      </c>
    </row>
    <row r="116" spans="1:22">
      <c r="A116" s="532">
        <v>32500</v>
      </c>
      <c r="B116" s="533" t="s">
        <v>779</v>
      </c>
      <c r="C116" s="534">
        <v>3.9775000000000001E-3</v>
      </c>
      <c r="D116" s="534">
        <f>VLOOKUP($A116,'2023 Summary'!$A:$F,3,FALSE)</f>
        <v>4.0829813E-3</v>
      </c>
      <c r="E116" s="535">
        <f>VLOOKUP($A116,'2023 Summary'!$A:$F,6,FALSE)</f>
        <v>96957952</v>
      </c>
      <c r="F116" s="535">
        <v>105989666</v>
      </c>
      <c r="G116" s="535"/>
      <c r="H116" s="535">
        <v>738090</v>
      </c>
      <c r="I116" s="535">
        <v>11481907</v>
      </c>
      <c r="J116" s="535">
        <v>846700</v>
      </c>
      <c r="K116" s="535">
        <v>1167154</v>
      </c>
      <c r="L116" s="535">
        <v>14233851</v>
      </c>
      <c r="M116" s="535"/>
      <c r="N116" s="535">
        <v>6420588</v>
      </c>
      <c r="O116" s="535">
        <v>28277188</v>
      </c>
      <c r="P116" s="535"/>
      <c r="Q116" s="535">
        <v>103849</v>
      </c>
      <c r="R116" s="535">
        <v>34801625</v>
      </c>
      <c r="S116" s="535"/>
      <c r="T116" s="535">
        <v>-1943933</v>
      </c>
      <c r="U116" s="535">
        <v>-2738671</v>
      </c>
      <c r="V116" s="535">
        <v>-4682604</v>
      </c>
    </row>
    <row r="117" spans="1:22">
      <c r="A117" s="532">
        <v>32505</v>
      </c>
      <c r="B117" s="533" t="s">
        <v>100</v>
      </c>
      <c r="C117" s="534">
        <v>6.468E-4</v>
      </c>
      <c r="D117" s="534">
        <f>VLOOKUP($A117,'2023 Summary'!$A:$F,3,FALSE)</f>
        <v>6.4176719999999997E-4</v>
      </c>
      <c r="E117" s="535">
        <f>VLOOKUP($A117,'2023 Summary'!$A:$F,6,FALSE)</f>
        <v>15239951</v>
      </c>
      <c r="F117" s="535">
        <v>17234913</v>
      </c>
      <c r="G117" s="535"/>
      <c r="H117" s="535">
        <v>1016014</v>
      </c>
      <c r="I117" s="535">
        <v>1867066</v>
      </c>
      <c r="J117" s="535">
        <v>137681</v>
      </c>
      <c r="K117" s="535">
        <v>189790</v>
      </c>
      <c r="L117" s="535">
        <v>3210551</v>
      </c>
      <c r="M117" s="535"/>
      <c r="N117" s="535">
        <v>538013</v>
      </c>
      <c r="O117" s="535">
        <v>4598136</v>
      </c>
      <c r="P117" s="535"/>
      <c r="Q117" s="535">
        <v>16887</v>
      </c>
      <c r="R117" s="535">
        <v>5153036</v>
      </c>
      <c r="S117" s="535"/>
      <c r="T117" s="535">
        <v>-316101</v>
      </c>
      <c r="U117" s="535">
        <v>319464</v>
      </c>
      <c r="V117" s="535">
        <v>3363</v>
      </c>
    </row>
    <row r="118" spans="1:22">
      <c r="A118" s="537">
        <v>32600</v>
      </c>
      <c r="B118" s="512" t="s">
        <v>101</v>
      </c>
      <c r="C118" s="534">
        <v>1.4818599999999999E-2</v>
      </c>
      <c r="D118" s="534">
        <f>VLOOKUP($A118,'2023 Summary'!$A:$F,3,FALSE)</f>
        <v>1.5854341800000001E-2</v>
      </c>
      <c r="E118" s="535">
        <f>VLOOKUP($A118,'2023 Summary'!$A:$F,6,FALSE)</f>
        <v>376490705</v>
      </c>
      <c r="F118" s="538">
        <v>394878110</v>
      </c>
      <c r="G118" s="539"/>
      <c r="H118" s="540">
        <v>26023527</v>
      </c>
      <c r="I118" s="540">
        <v>42777320</v>
      </c>
      <c r="J118" s="540">
        <v>3154489</v>
      </c>
      <c r="K118" s="540">
        <v>4348381</v>
      </c>
      <c r="L118" s="540">
        <v>76303717</v>
      </c>
      <c r="M118" s="541"/>
      <c r="N118" s="540">
        <v>37728002</v>
      </c>
      <c r="O118" s="540">
        <v>105350293</v>
      </c>
      <c r="P118" s="540"/>
      <c r="Q118" s="540">
        <v>386901</v>
      </c>
      <c r="R118" s="540">
        <v>143465196</v>
      </c>
      <c r="S118" s="541"/>
      <c r="T118" s="540">
        <v>-7242368</v>
      </c>
      <c r="U118" s="540">
        <v>-6051114</v>
      </c>
      <c r="V118" s="540">
        <v>-13293482</v>
      </c>
    </row>
    <row r="119" spans="1:22">
      <c r="A119" s="537">
        <v>32605</v>
      </c>
      <c r="B119" s="512" t="s">
        <v>102</v>
      </c>
      <c r="C119" s="534">
        <v>2.5812999999999999E-3</v>
      </c>
      <c r="D119" s="534">
        <f>VLOOKUP($A119,'2023 Summary'!$A:$F,3,FALSE)</f>
        <v>2.3805266999999998E-3</v>
      </c>
      <c r="E119" s="535">
        <f>VLOOKUP($A119,'2023 Summary'!$A:$F,6,FALSE)</f>
        <v>56530015</v>
      </c>
      <c r="F119" s="538">
        <v>68785878</v>
      </c>
      <c r="G119" s="539"/>
      <c r="H119" s="540">
        <v>9641819</v>
      </c>
      <c r="I119" s="540">
        <v>7451605</v>
      </c>
      <c r="J119" s="540">
        <v>549497</v>
      </c>
      <c r="K119" s="540">
        <v>757467</v>
      </c>
      <c r="L119" s="540">
        <v>18400388</v>
      </c>
      <c r="M119" s="541"/>
      <c r="N119" s="540">
        <v>405714</v>
      </c>
      <c r="O119" s="540">
        <v>18351517</v>
      </c>
      <c r="P119" s="540"/>
      <c r="Q119" s="540">
        <v>67396</v>
      </c>
      <c r="R119" s="540">
        <v>18824627</v>
      </c>
      <c r="S119" s="541"/>
      <c r="T119" s="540">
        <v>-1261586</v>
      </c>
      <c r="U119" s="540">
        <v>3339320</v>
      </c>
      <c r="V119" s="540">
        <v>2077734</v>
      </c>
    </row>
    <row r="120" spans="1:22">
      <c r="A120" s="537">
        <v>32700</v>
      </c>
      <c r="B120" s="512" t="s">
        <v>103</v>
      </c>
      <c r="C120" s="534">
        <v>1.4040999999999999E-3</v>
      </c>
      <c r="D120" s="534">
        <f>VLOOKUP($A120,'2023 Summary'!$A:$F,3,FALSE)</f>
        <v>1.4530194E-3</v>
      </c>
      <c r="E120" s="535">
        <f>VLOOKUP($A120,'2023 Summary'!$A:$F,6,FALSE)</f>
        <v>34504636</v>
      </c>
      <c r="F120" s="538">
        <v>37415294</v>
      </c>
      <c r="G120" s="539"/>
      <c r="H120" s="540">
        <v>1410203</v>
      </c>
      <c r="I120" s="540">
        <v>4053215</v>
      </c>
      <c r="J120" s="540">
        <v>298893</v>
      </c>
      <c r="K120" s="540">
        <v>412016</v>
      </c>
      <c r="L120" s="540">
        <v>6174327</v>
      </c>
      <c r="M120" s="541"/>
      <c r="N120" s="540">
        <v>1266328</v>
      </c>
      <c r="O120" s="540">
        <v>9982099</v>
      </c>
      <c r="P120" s="540"/>
      <c r="Q120" s="540">
        <v>36659</v>
      </c>
      <c r="R120" s="540">
        <v>11285086</v>
      </c>
      <c r="S120" s="541"/>
      <c r="T120" s="540">
        <v>-686225</v>
      </c>
      <c r="U120" s="540">
        <v>-124865</v>
      </c>
      <c r="V120" s="540">
        <v>-811090</v>
      </c>
    </row>
    <row r="121" spans="1:22">
      <c r="A121" s="537">
        <v>32800</v>
      </c>
      <c r="B121" s="512" t="s">
        <v>104</v>
      </c>
      <c r="C121" s="534">
        <v>1.9380999999999999E-3</v>
      </c>
      <c r="D121" s="534">
        <f>VLOOKUP($A121,'2023 Summary'!$A:$F,3,FALSE)</f>
        <v>1.9998905E-3</v>
      </c>
      <c r="E121" s="535">
        <f>VLOOKUP($A121,'2023 Summary'!$A:$F,6,FALSE)</f>
        <v>47491103</v>
      </c>
      <c r="F121" s="538">
        <v>51646315</v>
      </c>
      <c r="G121" s="539"/>
      <c r="H121" s="540">
        <v>2503537</v>
      </c>
      <c r="I121" s="540">
        <v>5594868</v>
      </c>
      <c r="J121" s="540">
        <v>412577</v>
      </c>
      <c r="K121" s="540">
        <v>568727</v>
      </c>
      <c r="L121" s="540">
        <v>9079709</v>
      </c>
      <c r="M121" s="541"/>
      <c r="N121" s="540">
        <v>3491390</v>
      </c>
      <c r="O121" s="540">
        <v>13778820</v>
      </c>
      <c r="P121" s="540"/>
      <c r="Q121" s="540">
        <v>50603</v>
      </c>
      <c r="R121" s="540">
        <v>17320813</v>
      </c>
      <c r="S121" s="541"/>
      <c r="T121" s="540">
        <v>-947234</v>
      </c>
      <c r="U121" s="540">
        <v>522236</v>
      </c>
      <c r="V121" s="540">
        <v>-424998</v>
      </c>
    </row>
    <row r="122" spans="1:22">
      <c r="A122" s="537">
        <v>32900</v>
      </c>
      <c r="B122" s="512" t="s">
        <v>105</v>
      </c>
      <c r="C122" s="534">
        <v>5.4101000000000002E-3</v>
      </c>
      <c r="D122" s="534">
        <f>VLOOKUP($A122,'2023 Summary'!$A:$F,3,FALSE)</f>
        <v>5.4159411000000001E-3</v>
      </c>
      <c r="E122" s="535">
        <f>VLOOKUP($A122,'2023 Summary'!$A:$F,6,FALSE)</f>
        <v>128611551</v>
      </c>
      <c r="F122" s="538">
        <v>144165179</v>
      </c>
      <c r="G122" s="539"/>
      <c r="H122" s="540">
        <v>4201392</v>
      </c>
      <c r="I122" s="540">
        <v>15617477</v>
      </c>
      <c r="J122" s="540">
        <v>1151666</v>
      </c>
      <c r="K122" s="540">
        <v>1587541</v>
      </c>
      <c r="L122" s="540">
        <v>22558076</v>
      </c>
      <c r="M122" s="541"/>
      <c r="N122" s="540">
        <v>8979609</v>
      </c>
      <c r="O122" s="540">
        <v>38462106</v>
      </c>
      <c r="P122" s="540"/>
      <c r="Q122" s="540">
        <v>141253</v>
      </c>
      <c r="R122" s="540">
        <v>47582968</v>
      </c>
      <c r="S122" s="541"/>
      <c r="T122" s="540">
        <v>-2644101</v>
      </c>
      <c r="U122" s="540">
        <v>-4213010</v>
      </c>
      <c r="V122" s="540">
        <v>-6857111</v>
      </c>
    </row>
    <row r="123" spans="1:22">
      <c r="A123" s="537">
        <v>32901</v>
      </c>
      <c r="B123" s="542" t="s">
        <v>336</v>
      </c>
      <c r="C123" s="534">
        <v>8.5900000000000001E-5</v>
      </c>
      <c r="D123" s="534">
        <f>VLOOKUP($A123,'2023 Summary'!$A:$F,3,FALSE)</f>
        <v>1.200939E-4</v>
      </c>
      <c r="E123" s="535">
        <f>VLOOKUP($A123,'2023 Summary'!$A:$F,6,FALSE)</f>
        <v>2851852</v>
      </c>
      <c r="F123" s="538">
        <v>2288766</v>
      </c>
      <c r="G123" s="539"/>
      <c r="H123" s="540">
        <v>125784</v>
      </c>
      <c r="I123" s="540">
        <v>247943</v>
      </c>
      <c r="J123" s="540">
        <v>18284</v>
      </c>
      <c r="K123" s="540">
        <v>25204</v>
      </c>
      <c r="L123" s="540">
        <v>417215</v>
      </c>
      <c r="M123" s="541"/>
      <c r="N123" s="540">
        <v>1393670</v>
      </c>
      <c r="O123" s="540">
        <v>610624</v>
      </c>
      <c r="P123" s="540"/>
      <c r="Q123" s="540">
        <v>2243</v>
      </c>
      <c r="R123" s="540">
        <v>2006537</v>
      </c>
      <c r="S123" s="541"/>
      <c r="T123" s="540">
        <v>-41977</v>
      </c>
      <c r="U123" s="540">
        <v>-508301</v>
      </c>
      <c r="V123" s="540">
        <v>-550278</v>
      </c>
    </row>
    <row r="124" spans="1:22">
      <c r="A124" s="532">
        <v>32904</v>
      </c>
      <c r="B124" s="533" t="s">
        <v>780</v>
      </c>
      <c r="C124" s="534">
        <v>8.2399999999999997E-5</v>
      </c>
      <c r="D124" s="534">
        <f>VLOOKUP($A124,'2023 Summary'!$A:$F,3,FALSE)</f>
        <v>5.2405299999999998E-5</v>
      </c>
      <c r="E124" s="535">
        <f>VLOOKUP($A124,'2023 Summary'!$A:$F,6,FALSE)</f>
        <v>1244461</v>
      </c>
      <c r="F124" s="535">
        <v>2194996</v>
      </c>
      <c r="G124" s="535"/>
      <c r="H124" s="535">
        <v>1680542</v>
      </c>
      <c r="I124" s="535">
        <v>237785</v>
      </c>
      <c r="J124" s="535">
        <v>17535</v>
      </c>
      <c r="K124" s="535">
        <v>24171</v>
      </c>
      <c r="L124" s="535">
        <v>1960033</v>
      </c>
      <c r="M124" s="535"/>
      <c r="N124" s="535">
        <v>0</v>
      </c>
      <c r="O124" s="535">
        <v>585607</v>
      </c>
      <c r="P124" s="535"/>
      <c r="Q124" s="535">
        <v>2151</v>
      </c>
      <c r="R124" s="535">
        <v>587758</v>
      </c>
      <c r="S124" s="535"/>
      <c r="T124" s="535">
        <v>-40257</v>
      </c>
      <c r="U124" s="535">
        <v>557693</v>
      </c>
      <c r="V124" s="535">
        <v>517436</v>
      </c>
    </row>
    <row r="125" spans="1:22">
      <c r="A125" s="532">
        <v>32905</v>
      </c>
      <c r="B125" s="533" t="s">
        <v>106</v>
      </c>
      <c r="C125" s="534">
        <v>7.7570000000000004E-4</v>
      </c>
      <c r="D125" s="534">
        <f>VLOOKUP($A125,'2023 Summary'!$A:$F,3,FALSE)</f>
        <v>7.7035630000000003E-4</v>
      </c>
      <c r="E125" s="535">
        <f>VLOOKUP($A125,'2023 Summary'!$A:$F,6,FALSE)</f>
        <v>18293537</v>
      </c>
      <c r="F125" s="535">
        <v>20670606</v>
      </c>
      <c r="G125" s="535"/>
      <c r="H125" s="535">
        <v>784464</v>
      </c>
      <c r="I125" s="535">
        <v>2239256</v>
      </c>
      <c r="J125" s="535">
        <v>165127</v>
      </c>
      <c r="K125" s="535">
        <v>227624</v>
      </c>
      <c r="L125" s="535">
        <v>3416471</v>
      </c>
      <c r="M125" s="535"/>
      <c r="N125" s="535">
        <v>411250</v>
      </c>
      <c r="O125" s="535">
        <v>5514751</v>
      </c>
      <c r="P125" s="535"/>
      <c r="Q125" s="535">
        <v>20253</v>
      </c>
      <c r="R125" s="535">
        <v>5946254</v>
      </c>
      <c r="S125" s="535"/>
      <c r="T125" s="535">
        <v>-379116</v>
      </c>
      <c r="U125" s="535">
        <v>-60945</v>
      </c>
      <c r="V125" s="535">
        <v>-440061</v>
      </c>
    </row>
    <row r="126" spans="1:22">
      <c r="A126" s="532">
        <v>32910</v>
      </c>
      <c r="B126" s="533" t="s">
        <v>107</v>
      </c>
      <c r="C126" s="534">
        <v>9.7110000000000002E-4</v>
      </c>
      <c r="D126" s="534">
        <f>VLOOKUP($A126,'2023 Summary'!$A:$F,3,FALSE)</f>
        <v>1.0122251000000001E-3</v>
      </c>
      <c r="E126" s="535">
        <f>VLOOKUP($A126,'2023 Summary'!$A:$F,6,FALSE)</f>
        <v>24037159</v>
      </c>
      <c r="F126" s="535">
        <v>25877955</v>
      </c>
      <c r="G126" s="535"/>
      <c r="H126" s="535">
        <v>1012552</v>
      </c>
      <c r="I126" s="535">
        <v>2803370</v>
      </c>
      <c r="J126" s="535">
        <v>206726</v>
      </c>
      <c r="K126" s="535">
        <v>284967</v>
      </c>
      <c r="L126" s="535">
        <v>4307615</v>
      </c>
      <c r="M126" s="535"/>
      <c r="N126" s="535">
        <v>2734144</v>
      </c>
      <c r="O126" s="535">
        <v>6904030</v>
      </c>
      <c r="P126" s="535"/>
      <c r="Q126" s="535">
        <v>25355</v>
      </c>
      <c r="R126" s="535">
        <v>9663529</v>
      </c>
      <c r="S126" s="535"/>
      <c r="T126" s="535">
        <v>-474622</v>
      </c>
      <c r="U126" s="535">
        <v>-834237</v>
      </c>
      <c r="V126" s="535">
        <v>-1308859</v>
      </c>
    </row>
    <row r="127" spans="1:22">
      <c r="A127" s="532">
        <v>32915</v>
      </c>
      <c r="B127" s="533" t="s">
        <v>991</v>
      </c>
      <c r="C127" s="534">
        <v>1.1620000000000001E-4</v>
      </c>
      <c r="D127" s="534">
        <f>VLOOKUP($A127,'2023 Summary'!$A:$F,3,FALSE)</f>
        <v>8.5904599999999997E-5</v>
      </c>
      <c r="E127" s="535">
        <f>VLOOKUP($A127,'2023 Summary'!$A:$F,6,FALSE)</f>
        <v>2039964</v>
      </c>
      <c r="F127" s="535">
        <v>3095632</v>
      </c>
      <c r="G127" s="535"/>
      <c r="H127" s="535">
        <v>2494794</v>
      </c>
      <c r="I127" s="535">
        <v>335351</v>
      </c>
      <c r="J127" s="535">
        <v>24729</v>
      </c>
      <c r="K127" s="535">
        <v>34089</v>
      </c>
      <c r="L127" s="535">
        <v>2888963</v>
      </c>
      <c r="M127" s="535"/>
      <c r="N127" s="535">
        <v>0</v>
      </c>
      <c r="O127" s="535">
        <v>825890</v>
      </c>
      <c r="P127" s="535"/>
      <c r="Q127" s="535">
        <v>3033</v>
      </c>
      <c r="R127" s="535">
        <v>828923</v>
      </c>
      <c r="S127" s="535"/>
      <c r="T127" s="535">
        <v>-56775</v>
      </c>
      <c r="U127" s="535">
        <v>767568</v>
      </c>
      <c r="V127" s="535">
        <v>710793</v>
      </c>
    </row>
    <row r="128" spans="1:22">
      <c r="A128" s="532">
        <v>32920</v>
      </c>
      <c r="B128" s="533" t="s">
        <v>108</v>
      </c>
      <c r="C128" s="534">
        <v>7.9920000000000002E-4</v>
      </c>
      <c r="D128" s="534">
        <f>VLOOKUP($A128,'2023 Summary'!$A:$F,3,FALSE)</f>
        <v>8.0879040000000001E-4</v>
      </c>
      <c r="E128" s="535">
        <f>VLOOKUP($A128,'2023 Summary'!$A:$F,6,FALSE)</f>
        <v>19206226</v>
      </c>
      <c r="F128" s="535">
        <v>21296575</v>
      </c>
      <c r="G128" s="535"/>
      <c r="H128" s="535">
        <v>180012</v>
      </c>
      <c r="I128" s="535">
        <v>2307067</v>
      </c>
      <c r="J128" s="535">
        <v>170128</v>
      </c>
      <c r="K128" s="535">
        <v>234517</v>
      </c>
      <c r="L128" s="535">
        <v>2891724</v>
      </c>
      <c r="M128" s="535"/>
      <c r="N128" s="535">
        <v>2734820</v>
      </c>
      <c r="O128" s="535">
        <v>5681754</v>
      </c>
      <c r="P128" s="535"/>
      <c r="Q128" s="535">
        <v>20866</v>
      </c>
      <c r="R128" s="535">
        <v>8437440</v>
      </c>
      <c r="S128" s="535"/>
      <c r="T128" s="535">
        <v>-390596</v>
      </c>
      <c r="U128" s="535">
        <v>-893661</v>
      </c>
      <c r="V128" s="535">
        <v>-1284257</v>
      </c>
    </row>
    <row r="129" spans="1:22">
      <c r="A129" s="532">
        <v>33000</v>
      </c>
      <c r="B129" s="533" t="s">
        <v>109</v>
      </c>
      <c r="C129" s="534">
        <v>2.1365999999999998E-3</v>
      </c>
      <c r="D129" s="534">
        <f>VLOOKUP($A129,'2023 Summary'!$A:$F,3,FALSE)</f>
        <v>2.0139224000000002E-3</v>
      </c>
      <c r="E129" s="535">
        <f>VLOOKUP($A129,'2023 Summary'!$A:$F,6,FALSE)</f>
        <v>47824317</v>
      </c>
      <c r="F129" s="535">
        <v>56934454</v>
      </c>
      <c r="G129" s="535"/>
      <c r="H129" s="535">
        <v>4107244</v>
      </c>
      <c r="I129" s="535">
        <v>6167735</v>
      </c>
      <c r="J129" s="535">
        <v>454822</v>
      </c>
      <c r="K129" s="535">
        <v>626960</v>
      </c>
      <c r="L129" s="535">
        <v>11356761</v>
      </c>
      <c r="M129" s="535"/>
      <c r="N129" s="535">
        <v>4107745</v>
      </c>
      <c r="O129" s="535">
        <v>15189653</v>
      </c>
      <c r="P129" s="535"/>
      <c r="Q129" s="535">
        <v>55784</v>
      </c>
      <c r="R129" s="535">
        <v>19353182</v>
      </c>
      <c r="S129" s="535"/>
      <c r="T129" s="535">
        <v>-1044223</v>
      </c>
      <c r="U129" s="535">
        <v>-996944</v>
      </c>
      <c r="V129" s="535">
        <v>-2041167</v>
      </c>
    </row>
    <row r="130" spans="1:22">
      <c r="A130" s="537">
        <v>33001</v>
      </c>
      <c r="B130" s="542" t="s">
        <v>781</v>
      </c>
      <c r="C130" s="534">
        <v>3.79E-5</v>
      </c>
      <c r="D130" s="534">
        <f>VLOOKUP($A130,'2023 Summary'!$A:$F,3,FALSE)</f>
        <v>4.8239199999999997E-5</v>
      </c>
      <c r="E130" s="535">
        <f>VLOOKUP($A130,'2023 Summary'!$A:$F,6,FALSE)</f>
        <v>1145529</v>
      </c>
      <c r="F130" s="538">
        <v>1008896</v>
      </c>
      <c r="G130" s="539"/>
      <c r="H130" s="540">
        <v>65946</v>
      </c>
      <c r="I130" s="540">
        <v>109294</v>
      </c>
      <c r="J130" s="540">
        <v>8060</v>
      </c>
      <c r="K130" s="540">
        <v>11110</v>
      </c>
      <c r="L130" s="540">
        <v>194410</v>
      </c>
      <c r="M130" s="541"/>
      <c r="N130" s="540">
        <v>411603</v>
      </c>
      <c r="O130" s="540">
        <v>269165</v>
      </c>
      <c r="P130" s="540"/>
      <c r="Q130" s="540">
        <v>989</v>
      </c>
      <c r="R130" s="540">
        <v>681757</v>
      </c>
      <c r="S130" s="541"/>
      <c r="T130" s="540">
        <v>-18503</v>
      </c>
      <c r="U130" s="540">
        <v>-188613</v>
      </c>
      <c r="V130" s="540">
        <v>-207116</v>
      </c>
    </row>
    <row r="131" spans="1:22">
      <c r="A131" s="537">
        <v>33027</v>
      </c>
      <c r="B131" s="512" t="s">
        <v>111</v>
      </c>
      <c r="C131" s="534">
        <v>3.6820000000000001E-4</v>
      </c>
      <c r="D131" s="534">
        <f>VLOOKUP($A131,'2023 Summary'!$A:$F,3,FALSE)</f>
        <v>3.3970559999999998E-4</v>
      </c>
      <c r="E131" s="535">
        <f>VLOOKUP($A131,'2023 Summary'!$A:$F,6,FALSE)</f>
        <v>8066939</v>
      </c>
      <c r="F131" s="538">
        <v>9812142</v>
      </c>
      <c r="G131" s="539"/>
      <c r="H131" s="540">
        <v>1489003</v>
      </c>
      <c r="I131" s="540">
        <v>1062954</v>
      </c>
      <c r="J131" s="540">
        <v>78384</v>
      </c>
      <c r="K131" s="540">
        <v>108051</v>
      </c>
      <c r="L131" s="540">
        <v>2738392</v>
      </c>
      <c r="M131" s="541"/>
      <c r="N131" s="543">
        <v>0</v>
      </c>
      <c r="O131" s="540">
        <v>2617800</v>
      </c>
      <c r="P131" s="540"/>
      <c r="Q131" s="540">
        <v>9614</v>
      </c>
      <c r="R131" s="540">
        <v>2627414</v>
      </c>
      <c r="S131" s="541"/>
      <c r="T131" s="540">
        <v>-179962</v>
      </c>
      <c r="U131" s="540">
        <v>645506</v>
      </c>
      <c r="V131" s="540">
        <v>465544</v>
      </c>
    </row>
    <row r="132" spans="1:22">
      <c r="A132" s="537">
        <v>33100</v>
      </c>
      <c r="B132" s="512" t="s">
        <v>112</v>
      </c>
      <c r="C132" s="534">
        <v>2.8819000000000002E-3</v>
      </c>
      <c r="D132" s="534">
        <f>VLOOKUP($A132,'2023 Summary'!$A:$F,3,FALSE)</f>
        <v>2.791787E-3</v>
      </c>
      <c r="E132" s="535">
        <f>VLOOKUP($A132,'2023 Summary'!$A:$F,6,FALSE)</f>
        <v>66296152</v>
      </c>
      <c r="F132" s="538">
        <v>76794096</v>
      </c>
      <c r="G132" s="539"/>
      <c r="H132" s="540">
        <v>3575802</v>
      </c>
      <c r="I132" s="540">
        <v>8319138</v>
      </c>
      <c r="J132" s="540">
        <v>613471</v>
      </c>
      <c r="K132" s="540">
        <v>845653</v>
      </c>
      <c r="L132" s="540">
        <v>13354064</v>
      </c>
      <c r="M132" s="541"/>
      <c r="N132" s="540">
        <v>4020777</v>
      </c>
      <c r="O132" s="540">
        <v>20488045</v>
      </c>
      <c r="P132" s="540"/>
      <c r="Q132" s="540">
        <v>75243</v>
      </c>
      <c r="R132" s="540">
        <v>24584065</v>
      </c>
      <c r="S132" s="541"/>
      <c r="T132" s="540">
        <v>-1408463</v>
      </c>
      <c r="U132" s="540">
        <v>-2414760</v>
      </c>
      <c r="V132" s="540">
        <v>-3823223</v>
      </c>
    </row>
    <row r="133" spans="1:22">
      <c r="A133" s="537">
        <v>33105</v>
      </c>
      <c r="B133" s="512" t="s">
        <v>113</v>
      </c>
      <c r="C133" s="534">
        <v>3.7100000000000002E-4</v>
      </c>
      <c r="D133" s="534">
        <f>VLOOKUP($A133,'2023 Summary'!$A:$F,3,FALSE)</f>
        <v>3.4475430000000001E-4</v>
      </c>
      <c r="E133" s="535">
        <f>VLOOKUP($A133,'2023 Summary'!$A:$F,6,FALSE)</f>
        <v>8186829</v>
      </c>
      <c r="F133" s="538">
        <v>9886789</v>
      </c>
      <c r="G133" s="539"/>
      <c r="H133" s="540">
        <v>1252514</v>
      </c>
      <c r="I133" s="540">
        <v>1071040</v>
      </c>
      <c r="J133" s="540">
        <v>78981</v>
      </c>
      <c r="K133" s="540">
        <v>108873</v>
      </c>
      <c r="L133" s="540">
        <v>2511408</v>
      </c>
      <c r="M133" s="541"/>
      <c r="N133" s="540">
        <v>167968</v>
      </c>
      <c r="O133" s="540">
        <v>2637716</v>
      </c>
      <c r="P133" s="540"/>
      <c r="Q133" s="540">
        <v>9687</v>
      </c>
      <c r="R133" s="540">
        <v>2815371</v>
      </c>
      <c r="S133" s="541"/>
      <c r="T133" s="540">
        <v>-181331</v>
      </c>
      <c r="U133" s="540">
        <v>191557</v>
      </c>
      <c r="V133" s="540">
        <v>10226</v>
      </c>
    </row>
    <row r="134" spans="1:22">
      <c r="A134" s="537">
        <v>33200</v>
      </c>
      <c r="B134" s="512" t="s">
        <v>114</v>
      </c>
      <c r="C134" s="534">
        <v>1.3300899999999999E-2</v>
      </c>
      <c r="D134" s="534">
        <f>VLOOKUP($A134,'2023 Summary'!$A:$F,3,FALSE)</f>
        <v>1.39059744E-2</v>
      </c>
      <c r="E134" s="535">
        <f>VLOOKUP($A134,'2023 Summary'!$A:$F,6,FALSE)</f>
        <v>330223113</v>
      </c>
      <c r="F134" s="538">
        <v>354433593</v>
      </c>
      <c r="G134" s="539"/>
      <c r="H134" s="540">
        <v>6792400</v>
      </c>
      <c r="I134" s="540">
        <v>38395947</v>
      </c>
      <c r="J134" s="540">
        <v>2831398</v>
      </c>
      <c r="K134" s="540">
        <v>3903008</v>
      </c>
      <c r="L134" s="540">
        <v>51922753</v>
      </c>
      <c r="M134" s="541"/>
      <c r="N134" s="540">
        <v>22130514</v>
      </c>
      <c r="O134" s="540">
        <v>94560022</v>
      </c>
      <c r="P134" s="540"/>
      <c r="Q134" s="540">
        <v>347274</v>
      </c>
      <c r="R134" s="540">
        <v>117037810</v>
      </c>
      <c r="S134" s="541"/>
      <c r="T134" s="540">
        <v>-6500585</v>
      </c>
      <c r="U134" s="540">
        <v>-7515121</v>
      </c>
      <c r="V134" s="540">
        <v>-14015706</v>
      </c>
    </row>
    <row r="135" spans="1:22">
      <c r="A135" s="537">
        <v>33202</v>
      </c>
      <c r="B135" s="512" t="s">
        <v>782</v>
      </c>
      <c r="C135" s="534">
        <v>2.6380000000000002E-4</v>
      </c>
      <c r="D135" s="534">
        <f>VLOOKUP($A135,'2023 Summary'!$A:$F,3,FALSE)</f>
        <v>2.624778E-4</v>
      </c>
      <c r="E135" s="535">
        <f>VLOOKUP($A135,'2023 Summary'!$A:$F,6,FALSE)</f>
        <v>6233021</v>
      </c>
      <c r="F135" s="538">
        <v>7029487</v>
      </c>
      <c r="G135" s="539"/>
      <c r="H135" s="540">
        <v>683064</v>
      </c>
      <c r="I135" s="540">
        <v>761507</v>
      </c>
      <c r="J135" s="540">
        <v>56155</v>
      </c>
      <c r="K135" s="540">
        <v>77408</v>
      </c>
      <c r="L135" s="540">
        <v>1578134</v>
      </c>
      <c r="M135" s="541"/>
      <c r="N135" s="540">
        <v>370206</v>
      </c>
      <c r="O135" s="540">
        <v>1875410</v>
      </c>
      <c r="P135" s="540"/>
      <c r="Q135" s="540">
        <v>6887</v>
      </c>
      <c r="R135" s="540">
        <v>2252503</v>
      </c>
      <c r="S135" s="541"/>
      <c r="T135" s="540">
        <v>-128926</v>
      </c>
      <c r="U135" s="540">
        <v>310791</v>
      </c>
      <c r="V135" s="540">
        <v>181865</v>
      </c>
    </row>
    <row r="136" spans="1:22">
      <c r="A136" s="532">
        <v>33203</v>
      </c>
      <c r="B136" s="533" t="s">
        <v>116</v>
      </c>
      <c r="C136" s="534">
        <v>1.7530000000000001E-4</v>
      </c>
      <c r="D136" s="534">
        <f>VLOOKUP($A136,'2023 Summary'!$A:$F,3,FALSE)</f>
        <v>1.7282760000000001E-4</v>
      </c>
      <c r="E136" s="535">
        <f>VLOOKUP($A136,'2023 Summary'!$A:$F,6,FALSE)</f>
        <v>4104111</v>
      </c>
      <c r="F136" s="535">
        <v>4670121</v>
      </c>
      <c r="G136" s="535"/>
      <c r="H136" s="535">
        <v>1065755</v>
      </c>
      <c r="I136" s="535">
        <v>505916</v>
      </c>
      <c r="J136" s="535">
        <v>37307</v>
      </c>
      <c r="K136" s="535">
        <v>51427</v>
      </c>
      <c r="L136" s="535">
        <v>1660405</v>
      </c>
      <c r="M136" s="535"/>
      <c r="N136" s="535">
        <v>0</v>
      </c>
      <c r="O136" s="535">
        <v>1245951</v>
      </c>
      <c r="P136" s="535"/>
      <c r="Q136" s="535">
        <v>4576</v>
      </c>
      <c r="R136" s="535">
        <v>1250527</v>
      </c>
      <c r="S136" s="535"/>
      <c r="T136" s="535">
        <v>-85654</v>
      </c>
      <c r="U136" s="535">
        <v>340618</v>
      </c>
      <c r="V136" s="535">
        <v>254964</v>
      </c>
    </row>
    <row r="137" spans="1:22">
      <c r="A137" s="532">
        <v>33204</v>
      </c>
      <c r="B137" s="533" t="s">
        <v>117</v>
      </c>
      <c r="C137" s="534">
        <v>4.4499999999999997E-4</v>
      </c>
      <c r="D137" s="534">
        <f>VLOOKUP($A137,'2023 Summary'!$A:$F,3,FALSE)</f>
        <v>4.0831329999999999E-4</v>
      </c>
      <c r="E137" s="535">
        <f>VLOOKUP($A137,'2023 Summary'!$A:$F,6,FALSE)</f>
        <v>9696155</v>
      </c>
      <c r="F137" s="535">
        <v>11856823</v>
      </c>
      <c r="G137" s="535"/>
      <c r="H137" s="535">
        <v>1186805</v>
      </c>
      <c r="I137" s="535">
        <v>1284455</v>
      </c>
      <c r="J137" s="535">
        <v>94718</v>
      </c>
      <c r="K137" s="535">
        <v>130567</v>
      </c>
      <c r="L137" s="535">
        <v>2696545</v>
      </c>
      <c r="M137" s="535"/>
      <c r="N137" s="535">
        <v>82463</v>
      </c>
      <c r="O137" s="535">
        <v>3163305</v>
      </c>
      <c r="P137" s="535"/>
      <c r="Q137" s="535">
        <v>11617</v>
      </c>
      <c r="R137" s="535">
        <v>3257385</v>
      </c>
      <c r="S137" s="535"/>
      <c r="T137" s="535">
        <v>-217464</v>
      </c>
      <c r="U137" s="535">
        <v>-88477</v>
      </c>
      <c r="V137" s="535">
        <v>-305941</v>
      </c>
    </row>
    <row r="138" spans="1:22">
      <c r="A138" s="532">
        <v>33205</v>
      </c>
      <c r="B138" s="533" t="s">
        <v>118</v>
      </c>
      <c r="C138" s="534">
        <v>1.1536000000000001E-3</v>
      </c>
      <c r="D138" s="534">
        <f>VLOOKUP($A138,'2023 Summary'!$A:$F,3,FALSE)</f>
        <v>1.1188216000000001E-3</v>
      </c>
      <c r="E138" s="535">
        <f>VLOOKUP($A138,'2023 Summary'!$A:$F,6,FALSE)</f>
        <v>26568491</v>
      </c>
      <c r="F138" s="535">
        <v>30741510</v>
      </c>
      <c r="G138" s="535"/>
      <c r="H138" s="535">
        <v>3872569</v>
      </c>
      <c r="I138" s="535">
        <v>3330241</v>
      </c>
      <c r="J138" s="535">
        <v>245579</v>
      </c>
      <c r="K138" s="535">
        <v>338524</v>
      </c>
      <c r="L138" s="535">
        <v>7786913</v>
      </c>
      <c r="M138" s="535"/>
      <c r="N138" s="535">
        <v>1061393</v>
      </c>
      <c r="O138" s="535">
        <v>8201587</v>
      </c>
      <c r="P138" s="535"/>
      <c r="Q138" s="535">
        <v>30121</v>
      </c>
      <c r="R138" s="535">
        <v>9293101</v>
      </c>
      <c r="S138" s="535"/>
      <c r="T138" s="535">
        <v>-563824</v>
      </c>
      <c r="U138" s="535">
        <v>572968</v>
      </c>
      <c r="V138" s="535">
        <v>9144</v>
      </c>
    </row>
    <row r="139" spans="1:22">
      <c r="A139" s="532">
        <v>33206</v>
      </c>
      <c r="B139" s="533" t="s">
        <v>119</v>
      </c>
      <c r="C139" s="534">
        <v>1.194E-4</v>
      </c>
      <c r="D139" s="534">
        <f>VLOOKUP($A139,'2023 Summary'!$A:$F,3,FALSE)</f>
        <v>1.1666980000000001E-4</v>
      </c>
      <c r="E139" s="535">
        <f>VLOOKUP($A139,'2023 Summary'!$A:$F,6,FALSE)</f>
        <v>2770540</v>
      </c>
      <c r="F139" s="535">
        <v>3182633</v>
      </c>
      <c r="G139" s="535"/>
      <c r="H139" s="535">
        <v>398751</v>
      </c>
      <c r="I139" s="535">
        <v>344776</v>
      </c>
      <c r="J139" s="535">
        <v>25425</v>
      </c>
      <c r="K139" s="535">
        <v>35047</v>
      </c>
      <c r="L139" s="535">
        <v>803999</v>
      </c>
      <c r="M139" s="535"/>
      <c r="N139" s="535">
        <v>47192</v>
      </c>
      <c r="O139" s="535">
        <v>849101</v>
      </c>
      <c r="P139" s="535"/>
      <c r="Q139" s="535">
        <v>3118</v>
      </c>
      <c r="R139" s="535">
        <v>899411</v>
      </c>
      <c r="S139" s="535"/>
      <c r="T139" s="535">
        <v>-58371</v>
      </c>
      <c r="U139" s="535">
        <v>130408</v>
      </c>
      <c r="V139" s="535">
        <v>72037</v>
      </c>
    </row>
    <row r="140" spans="1:22">
      <c r="A140" s="532">
        <v>33207</v>
      </c>
      <c r="B140" s="533" t="s">
        <v>315</v>
      </c>
      <c r="C140" s="534">
        <v>5.0409999999999995E-4</v>
      </c>
      <c r="D140" s="534">
        <f>VLOOKUP($A140,'2023 Summary'!$A:$F,3,FALSE)</f>
        <v>5.032592E-4</v>
      </c>
      <c r="E140" s="535">
        <f>VLOOKUP($A140,'2023 Summary'!$A:$F,6,FALSE)</f>
        <v>11950822</v>
      </c>
      <c r="F140" s="535">
        <v>13433642</v>
      </c>
      <c r="G140" s="535"/>
      <c r="H140" s="535">
        <v>2431966</v>
      </c>
      <c r="I140" s="535">
        <v>1455272</v>
      </c>
      <c r="J140" s="535">
        <v>107315</v>
      </c>
      <c r="K140" s="535">
        <v>147931</v>
      </c>
      <c r="L140" s="535">
        <v>4142484</v>
      </c>
      <c r="M140" s="535"/>
      <c r="N140" s="535">
        <v>132212</v>
      </c>
      <c r="O140" s="535">
        <v>3583987</v>
      </c>
      <c r="P140" s="535"/>
      <c r="Q140" s="535">
        <v>13162</v>
      </c>
      <c r="R140" s="535">
        <v>3729361</v>
      </c>
      <c r="S140" s="535"/>
      <c r="T140" s="535">
        <v>-246382</v>
      </c>
      <c r="U140" s="535">
        <v>1329793</v>
      </c>
      <c r="V140" s="535">
        <v>1083411</v>
      </c>
    </row>
    <row r="141" spans="1:22">
      <c r="A141" s="532">
        <v>33208</v>
      </c>
      <c r="B141" s="533" t="s">
        <v>316</v>
      </c>
      <c r="C141" s="534">
        <v>0</v>
      </c>
      <c r="D141" s="534">
        <f>VLOOKUP($A141,'2023 Summary'!$A:$F,3,FALSE)</f>
        <v>0</v>
      </c>
      <c r="E141" s="535">
        <f>VLOOKUP($A141,'2023 Summary'!$A:$F,6,FALSE)</f>
        <v>0</v>
      </c>
      <c r="F141" s="535">
        <v>0</v>
      </c>
      <c r="G141" s="535"/>
      <c r="H141" s="535">
        <v>0</v>
      </c>
      <c r="I141" s="535">
        <v>0</v>
      </c>
      <c r="J141" s="535">
        <v>0</v>
      </c>
      <c r="K141" s="535">
        <v>0</v>
      </c>
      <c r="L141" s="535">
        <v>0</v>
      </c>
      <c r="M141" s="535"/>
      <c r="N141" s="535">
        <v>0</v>
      </c>
      <c r="O141" s="535">
        <v>0</v>
      </c>
      <c r="P141" s="535"/>
      <c r="Q141" s="535">
        <v>0</v>
      </c>
      <c r="R141" s="535">
        <v>0</v>
      </c>
      <c r="S141" s="535"/>
      <c r="T141" s="535">
        <v>0</v>
      </c>
      <c r="U141" s="535">
        <v>-201200</v>
      </c>
      <c r="V141" s="535">
        <v>-201200</v>
      </c>
    </row>
    <row r="142" spans="1:22">
      <c r="A142" s="537">
        <v>33209</v>
      </c>
      <c r="B142" s="512" t="s">
        <v>317</v>
      </c>
      <c r="C142" s="534">
        <v>0</v>
      </c>
      <c r="D142" s="534">
        <f>VLOOKUP($A142,'2023 Summary'!$A:$F,3,FALSE)</f>
        <v>0</v>
      </c>
      <c r="E142" s="535">
        <f>VLOOKUP($A142,'2023 Summary'!$A:$F,6,FALSE)</f>
        <v>0</v>
      </c>
      <c r="F142" s="543">
        <v>0</v>
      </c>
      <c r="G142" s="539"/>
      <c r="H142" s="543">
        <v>138675</v>
      </c>
      <c r="I142" s="543">
        <v>0</v>
      </c>
      <c r="J142" s="543">
        <v>0</v>
      </c>
      <c r="K142" s="543">
        <v>0</v>
      </c>
      <c r="L142" s="543">
        <v>138675</v>
      </c>
      <c r="M142" s="543"/>
      <c r="N142" s="543">
        <v>2069399</v>
      </c>
      <c r="O142" s="543">
        <v>0</v>
      </c>
      <c r="P142" s="543"/>
      <c r="Q142" s="543">
        <v>0</v>
      </c>
      <c r="R142" s="543">
        <v>2069399</v>
      </c>
      <c r="S142" s="543"/>
      <c r="T142" s="543">
        <v>0</v>
      </c>
      <c r="U142" s="540">
        <v>-477514</v>
      </c>
      <c r="V142" s="540">
        <v>-477514</v>
      </c>
    </row>
    <row r="143" spans="1:22">
      <c r="A143" s="537">
        <v>33300</v>
      </c>
      <c r="B143" s="512" t="s">
        <v>120</v>
      </c>
      <c r="C143" s="534">
        <v>1.8450999999999999E-3</v>
      </c>
      <c r="D143" s="534">
        <f>VLOOKUP($A143,'2023 Summary'!$A:$F,3,FALSE)</f>
        <v>1.9021568E-3</v>
      </c>
      <c r="E143" s="535">
        <f>VLOOKUP($A143,'2023 Summary'!$A:$F,6,FALSE)</f>
        <v>45170236</v>
      </c>
      <c r="F143" s="538">
        <v>49166012</v>
      </c>
      <c r="G143" s="539"/>
      <c r="H143" s="540">
        <v>1139424</v>
      </c>
      <c r="I143" s="540">
        <v>5326176</v>
      </c>
      <c r="J143" s="540">
        <v>392763</v>
      </c>
      <c r="K143" s="540">
        <v>541414</v>
      </c>
      <c r="L143" s="540">
        <v>7399777</v>
      </c>
      <c r="M143" s="541"/>
      <c r="N143" s="540">
        <v>4549984</v>
      </c>
      <c r="O143" s="540">
        <v>13117095</v>
      </c>
      <c r="P143" s="540"/>
      <c r="Q143" s="540">
        <v>48173</v>
      </c>
      <c r="R143" s="540">
        <v>17715252</v>
      </c>
      <c r="S143" s="541"/>
      <c r="T143" s="540">
        <v>-901743</v>
      </c>
      <c r="U143" s="540">
        <v>-1433961</v>
      </c>
      <c r="V143" s="540">
        <v>-2335704</v>
      </c>
    </row>
    <row r="144" spans="1:22">
      <c r="A144" s="537">
        <v>33305</v>
      </c>
      <c r="B144" s="512" t="s">
        <v>121</v>
      </c>
      <c r="C144" s="534">
        <v>3.813E-4</v>
      </c>
      <c r="D144" s="534">
        <f>VLOOKUP($A144,'2023 Summary'!$A:$F,3,FALSE)</f>
        <v>3.5550129999999998E-4</v>
      </c>
      <c r="E144" s="535">
        <f>VLOOKUP($A144,'2023 Summary'!$A:$F,6,FALSE)</f>
        <v>8442037</v>
      </c>
      <c r="F144" s="538">
        <v>10159989</v>
      </c>
      <c r="G144" s="539"/>
      <c r="H144" s="540">
        <v>716044</v>
      </c>
      <c r="I144" s="540">
        <v>1100636</v>
      </c>
      <c r="J144" s="540">
        <v>81163</v>
      </c>
      <c r="K144" s="540">
        <v>111881</v>
      </c>
      <c r="L144" s="540">
        <v>2009724</v>
      </c>
      <c r="M144" s="541"/>
      <c r="N144" s="540">
        <v>1731745</v>
      </c>
      <c r="O144" s="540">
        <v>2710603</v>
      </c>
      <c r="P144" s="540"/>
      <c r="Q144" s="540">
        <v>9955</v>
      </c>
      <c r="R144" s="540">
        <v>4452303</v>
      </c>
      <c r="S144" s="541"/>
      <c r="T144" s="540">
        <v>-186342</v>
      </c>
      <c r="U144" s="540">
        <v>-685002</v>
      </c>
      <c r="V144" s="540">
        <v>-871344</v>
      </c>
    </row>
    <row r="145" spans="1:22">
      <c r="A145" s="537">
        <v>33400</v>
      </c>
      <c r="B145" s="512" t="s">
        <v>122</v>
      </c>
      <c r="C145" s="534">
        <v>1.8808600000000002E-2</v>
      </c>
      <c r="D145" s="534">
        <f>VLOOKUP($A145,'2023 Summary'!$A:$F,3,FALSE)</f>
        <v>1.8200184599999999E-2</v>
      </c>
      <c r="E145" s="535">
        <f>VLOOKUP($A145,'2023 Summary'!$A:$F,6,FALSE)</f>
        <v>432197086</v>
      </c>
      <c r="F145" s="538">
        <v>501201160</v>
      </c>
      <c r="G145" s="539"/>
      <c r="H145" s="540">
        <v>32349118</v>
      </c>
      <c r="I145" s="540">
        <v>54295343</v>
      </c>
      <c r="J145" s="540">
        <v>4003852</v>
      </c>
      <c r="K145" s="540">
        <v>5519206</v>
      </c>
      <c r="L145" s="540">
        <v>96167519</v>
      </c>
      <c r="M145" s="541"/>
      <c r="N145" s="540">
        <v>11894878</v>
      </c>
      <c r="O145" s="540">
        <v>133716425</v>
      </c>
      <c r="P145" s="540"/>
      <c r="Q145" s="540">
        <v>491076</v>
      </c>
      <c r="R145" s="540">
        <v>146102379</v>
      </c>
      <c r="S145" s="541"/>
      <c r="T145" s="540">
        <v>-9192414</v>
      </c>
      <c r="U145" s="540">
        <v>756616</v>
      </c>
      <c r="V145" s="540">
        <v>-8435798</v>
      </c>
    </row>
    <row r="146" spans="1:22">
      <c r="A146" s="537">
        <v>33402</v>
      </c>
      <c r="B146" s="512" t="s">
        <v>123</v>
      </c>
      <c r="C146" s="534">
        <v>1.8239999999999999E-4</v>
      </c>
      <c r="D146" s="534">
        <f>VLOOKUP($A146,'2023 Summary'!$A:$F,3,FALSE)</f>
        <v>1.7143289999999999E-4</v>
      </c>
      <c r="E146" s="535">
        <f>VLOOKUP($A146,'2023 Summary'!$A:$F,6,FALSE)</f>
        <v>4070992</v>
      </c>
      <c r="F146" s="538">
        <v>4859579</v>
      </c>
      <c r="G146" s="539"/>
      <c r="H146" s="540">
        <v>697450</v>
      </c>
      <c r="I146" s="540">
        <v>526440</v>
      </c>
      <c r="J146" s="540">
        <v>38821</v>
      </c>
      <c r="K146" s="540">
        <v>53513</v>
      </c>
      <c r="L146" s="540">
        <v>1316224</v>
      </c>
      <c r="M146" s="541"/>
      <c r="N146" s="540">
        <v>187923</v>
      </c>
      <c r="O146" s="540">
        <v>1296497</v>
      </c>
      <c r="P146" s="540"/>
      <c r="Q146" s="540">
        <v>4761</v>
      </c>
      <c r="R146" s="540">
        <v>1489181</v>
      </c>
      <c r="S146" s="541"/>
      <c r="T146" s="540">
        <v>-89127</v>
      </c>
      <c r="U146" s="540">
        <v>183977</v>
      </c>
      <c r="V146" s="540">
        <v>94850</v>
      </c>
    </row>
    <row r="147" spans="1:22">
      <c r="A147" s="537">
        <v>33405</v>
      </c>
      <c r="B147" s="512" t="s">
        <v>124</v>
      </c>
      <c r="C147" s="534">
        <v>1.6815999999999999E-3</v>
      </c>
      <c r="D147" s="534">
        <f>VLOOKUP($A147,'2023 Summary'!$A:$F,3,FALSE)</f>
        <v>1.6184782999999999E-3</v>
      </c>
      <c r="E147" s="535">
        <f>VLOOKUP($A147,'2023 Summary'!$A:$F,6,FALSE)</f>
        <v>38433764</v>
      </c>
      <c r="F147" s="538">
        <v>44811442</v>
      </c>
      <c r="G147" s="539"/>
      <c r="H147" s="540">
        <v>3731906</v>
      </c>
      <c r="I147" s="540">
        <v>4854443</v>
      </c>
      <c r="J147" s="540">
        <v>357977</v>
      </c>
      <c r="K147" s="540">
        <v>493462</v>
      </c>
      <c r="L147" s="540">
        <v>9437788</v>
      </c>
      <c r="M147" s="541"/>
      <c r="N147" s="540">
        <v>633233</v>
      </c>
      <c r="O147" s="540">
        <v>11955331</v>
      </c>
      <c r="P147" s="540"/>
      <c r="Q147" s="540">
        <v>43906</v>
      </c>
      <c r="R147" s="540">
        <v>12632470</v>
      </c>
      <c r="S147" s="541"/>
      <c r="T147" s="540">
        <v>-821877</v>
      </c>
      <c r="U147" s="540">
        <v>148636</v>
      </c>
      <c r="V147" s="540">
        <v>-673241</v>
      </c>
    </row>
    <row r="148" spans="1:22">
      <c r="A148" s="532">
        <v>33500</v>
      </c>
      <c r="B148" s="533" t="s">
        <v>125</v>
      </c>
      <c r="C148" s="534">
        <v>2.6966E-3</v>
      </c>
      <c r="D148" s="534">
        <f>VLOOKUP($A148,'2023 Summary'!$A:$F,3,FALSE)</f>
        <v>2.6601341999999998E-3</v>
      </c>
      <c r="E148" s="535">
        <f>VLOOKUP($A148,'2023 Summary'!$A:$F,6,FALSE)</f>
        <v>63169813</v>
      </c>
      <c r="F148" s="535">
        <v>71857897</v>
      </c>
      <c r="G148" s="535"/>
      <c r="H148" s="535">
        <v>2326003</v>
      </c>
      <c r="I148" s="535">
        <v>7784398</v>
      </c>
      <c r="J148" s="535">
        <v>574038</v>
      </c>
      <c r="K148" s="535">
        <v>791296</v>
      </c>
      <c r="L148" s="535">
        <v>11475735</v>
      </c>
      <c r="M148" s="535"/>
      <c r="N148" s="535">
        <v>3512358</v>
      </c>
      <c r="O148" s="535">
        <v>19171107</v>
      </c>
      <c r="P148" s="535"/>
      <c r="Q148" s="535">
        <v>70406</v>
      </c>
      <c r="R148" s="535">
        <v>22753871</v>
      </c>
      <c r="S148" s="535"/>
      <c r="T148" s="535">
        <v>-1317928</v>
      </c>
      <c r="U148" s="535">
        <v>-2111564</v>
      </c>
      <c r="V148" s="535">
        <v>-3429492</v>
      </c>
    </row>
    <row r="149" spans="1:22">
      <c r="A149" s="532">
        <v>33501</v>
      </c>
      <c r="B149" s="533" t="s">
        <v>126</v>
      </c>
      <c r="C149" s="534">
        <v>8.6299999999999997E-5</v>
      </c>
      <c r="D149" s="534">
        <f>VLOOKUP($A149,'2023 Summary'!$A:$F,3,FALSE)</f>
        <v>1.027123E-4</v>
      </c>
      <c r="E149" s="535">
        <f>VLOOKUP($A149,'2023 Summary'!$A:$F,6,FALSE)</f>
        <v>2439094</v>
      </c>
      <c r="F149" s="535">
        <v>2300270</v>
      </c>
      <c r="G149" s="535"/>
      <c r="H149" s="535">
        <v>613816</v>
      </c>
      <c r="I149" s="535">
        <v>249189</v>
      </c>
      <c r="J149" s="535">
        <v>18376</v>
      </c>
      <c r="K149" s="535">
        <v>25330</v>
      </c>
      <c r="L149" s="535">
        <v>906711</v>
      </c>
      <c r="M149" s="535"/>
      <c r="N149" s="535">
        <v>392084</v>
      </c>
      <c r="O149" s="535">
        <v>613693</v>
      </c>
      <c r="P149" s="535"/>
      <c r="Q149" s="535">
        <v>2254</v>
      </c>
      <c r="R149" s="535">
        <v>1008031</v>
      </c>
      <c r="S149" s="535"/>
      <c r="T149" s="535">
        <v>-42189</v>
      </c>
      <c r="U149" s="535">
        <v>107602</v>
      </c>
      <c r="V149" s="535">
        <v>65413</v>
      </c>
    </row>
    <row r="150" spans="1:22">
      <c r="A150" s="532">
        <v>33600</v>
      </c>
      <c r="B150" s="533" t="s">
        <v>127</v>
      </c>
      <c r="C150" s="534">
        <v>9.1961999999999999E-3</v>
      </c>
      <c r="D150" s="534">
        <f>VLOOKUP($A150,'2023 Summary'!$A:$F,3,FALSE)</f>
        <v>9.6626440999999993E-3</v>
      </c>
      <c r="E150" s="535">
        <f>VLOOKUP($A150,'2023 Summary'!$A:$F,6,FALSE)</f>
        <v>229457377</v>
      </c>
      <c r="F150" s="535">
        <v>245055336</v>
      </c>
      <c r="G150" s="535"/>
      <c r="H150" s="535">
        <v>9561075</v>
      </c>
      <c r="I150" s="535">
        <v>26546953</v>
      </c>
      <c r="J150" s="535">
        <v>1957628</v>
      </c>
      <c r="K150" s="535">
        <v>2698539</v>
      </c>
      <c r="L150" s="535">
        <v>40764195</v>
      </c>
      <c r="M150" s="535"/>
      <c r="N150" s="535">
        <v>24428963</v>
      </c>
      <c r="O150" s="535">
        <v>65378786</v>
      </c>
      <c r="P150" s="535"/>
      <c r="Q150" s="535">
        <v>240105</v>
      </c>
      <c r="R150" s="535">
        <v>90047854</v>
      </c>
      <c r="S150" s="535"/>
      <c r="T150" s="535">
        <v>-4494503</v>
      </c>
      <c r="U150" s="535">
        <v>-5763416</v>
      </c>
      <c r="V150" s="535">
        <v>-10257919</v>
      </c>
    </row>
    <row r="151" spans="1:22">
      <c r="A151" s="532">
        <v>33605</v>
      </c>
      <c r="B151" s="533" t="s">
        <v>128</v>
      </c>
      <c r="C151" s="534">
        <v>1.0816999999999999E-3</v>
      </c>
      <c r="D151" s="534">
        <f>VLOOKUP($A151,'2023 Summary'!$A:$F,3,FALSE)</f>
        <v>1.0234074E-3</v>
      </c>
      <c r="E151" s="535">
        <f>VLOOKUP($A151,'2023 Summary'!$A:$F,6,FALSE)</f>
        <v>24302704</v>
      </c>
      <c r="F151" s="535">
        <v>28825741</v>
      </c>
      <c r="G151" s="535"/>
      <c r="H151" s="535">
        <v>2310782</v>
      </c>
      <c r="I151" s="535">
        <v>3122705</v>
      </c>
      <c r="J151" s="535">
        <v>230275</v>
      </c>
      <c r="K151" s="535">
        <v>317428</v>
      </c>
      <c r="L151" s="535">
        <v>5981190</v>
      </c>
      <c r="M151" s="535"/>
      <c r="N151" s="535">
        <v>2037994</v>
      </c>
      <c r="O151" s="535">
        <v>7690475</v>
      </c>
      <c r="P151" s="535"/>
      <c r="Q151" s="535">
        <v>28243</v>
      </c>
      <c r="R151" s="535">
        <v>9756712</v>
      </c>
      <c r="S151" s="535"/>
      <c r="T151" s="535">
        <v>-528686</v>
      </c>
      <c r="U151" s="535">
        <v>-738068</v>
      </c>
      <c r="V151" s="535">
        <v>-1266754</v>
      </c>
    </row>
    <row r="152" spans="1:22">
      <c r="A152" s="532">
        <v>33700</v>
      </c>
      <c r="B152" s="533" t="s">
        <v>129</v>
      </c>
      <c r="C152" s="534">
        <v>6.9870000000000002E-4</v>
      </c>
      <c r="D152" s="534">
        <f>VLOOKUP($A152,'2023 Summary'!$A:$F,3,FALSE)</f>
        <v>6.7115030000000002E-4</v>
      </c>
      <c r="E152" s="535">
        <f>VLOOKUP($A152,'2023 Summary'!$A:$F,6,FALSE)</f>
        <v>15937707</v>
      </c>
      <c r="F152" s="535">
        <v>18617520</v>
      </c>
      <c r="G152" s="535"/>
      <c r="H152" s="535">
        <v>1516629</v>
      </c>
      <c r="I152" s="535">
        <v>2016844</v>
      </c>
      <c r="J152" s="535">
        <v>148726</v>
      </c>
      <c r="K152" s="535">
        <v>205015</v>
      </c>
      <c r="L152" s="535">
        <v>3887214</v>
      </c>
      <c r="M152" s="535"/>
      <c r="N152" s="535">
        <v>244656</v>
      </c>
      <c r="O152" s="535">
        <v>4967004</v>
      </c>
      <c r="P152" s="535"/>
      <c r="Q152" s="535">
        <v>18241</v>
      </c>
      <c r="R152" s="535">
        <v>5229901</v>
      </c>
      <c r="S152" s="535"/>
      <c r="T152" s="535">
        <v>-341461</v>
      </c>
      <c r="U152" s="535">
        <v>169391</v>
      </c>
      <c r="V152" s="535">
        <v>-172070</v>
      </c>
    </row>
    <row r="153" spans="1:22">
      <c r="A153" s="532">
        <v>33800</v>
      </c>
      <c r="B153" s="533" t="s">
        <v>130</v>
      </c>
      <c r="C153" s="534">
        <v>5.2599999999999999E-4</v>
      </c>
      <c r="D153" s="534">
        <f>VLOOKUP($A153,'2023 Summary'!$A:$F,3,FALSE)</f>
        <v>4.7961519999999998E-4</v>
      </c>
      <c r="E153" s="535">
        <f>VLOOKUP($A153,'2023 Summary'!$A:$F,6,FALSE)</f>
        <v>11389351</v>
      </c>
      <c r="F153" s="535">
        <v>14015374</v>
      </c>
      <c r="G153" s="535"/>
      <c r="H153" s="535">
        <v>1895639</v>
      </c>
      <c r="I153" s="535">
        <v>1518292</v>
      </c>
      <c r="J153" s="535">
        <v>111962</v>
      </c>
      <c r="K153" s="535">
        <v>154337</v>
      </c>
      <c r="L153" s="535">
        <v>3680230</v>
      </c>
      <c r="M153" s="535"/>
      <c r="N153" s="535">
        <v>673231</v>
      </c>
      <c r="O153" s="535">
        <v>3739189</v>
      </c>
      <c r="P153" s="535"/>
      <c r="Q153" s="535">
        <v>13732</v>
      </c>
      <c r="R153" s="535">
        <v>4426152</v>
      </c>
      <c r="S153" s="535"/>
      <c r="T153" s="535">
        <v>-257054</v>
      </c>
      <c r="U153" s="535">
        <v>291</v>
      </c>
      <c r="V153" s="535">
        <v>-256763</v>
      </c>
    </row>
    <row r="154" spans="1:22">
      <c r="A154" s="537">
        <v>33900</v>
      </c>
      <c r="B154" s="512" t="s">
        <v>131</v>
      </c>
      <c r="C154" s="534">
        <v>1.9732E-3</v>
      </c>
      <c r="D154" s="534">
        <f>VLOOKUP($A154,'2023 Summary'!$A:$F,3,FALSE)</f>
        <v>2.1389719999999998E-3</v>
      </c>
      <c r="E154" s="535">
        <f>VLOOKUP($A154,'2023 Summary'!$A:$F,6,FALSE)</f>
        <v>50793851</v>
      </c>
      <c r="F154" s="538">
        <v>52581722</v>
      </c>
      <c r="G154" s="539"/>
      <c r="H154" s="543">
        <v>0</v>
      </c>
      <c r="I154" s="540">
        <v>5696201</v>
      </c>
      <c r="J154" s="540">
        <v>420050</v>
      </c>
      <c r="K154" s="540">
        <v>579028</v>
      </c>
      <c r="L154" s="540">
        <v>6695279</v>
      </c>
      <c r="M154" s="541"/>
      <c r="N154" s="540">
        <v>9343207</v>
      </c>
      <c r="O154" s="540">
        <v>14028379</v>
      </c>
      <c r="P154" s="540"/>
      <c r="Q154" s="540">
        <v>51520</v>
      </c>
      <c r="R154" s="540">
        <v>23423106</v>
      </c>
      <c r="S154" s="541"/>
      <c r="T154" s="540">
        <v>-964389</v>
      </c>
      <c r="U154" s="540">
        <v>-4492385</v>
      </c>
      <c r="V154" s="540">
        <v>-5456774</v>
      </c>
    </row>
    <row r="155" spans="1:22">
      <c r="A155" s="537">
        <v>34000</v>
      </c>
      <c r="B155" s="512" t="s">
        <v>132</v>
      </c>
      <c r="C155" s="534">
        <v>1.1754000000000001E-3</v>
      </c>
      <c r="D155" s="534">
        <f>VLOOKUP($A155,'2023 Summary'!$A:$F,3,FALSE)</f>
        <v>1.0981897999999999E-3</v>
      </c>
      <c r="E155" s="535">
        <f>VLOOKUP($A155,'2023 Summary'!$A:$F,6,FALSE)</f>
        <v>26078550</v>
      </c>
      <c r="F155" s="538">
        <v>31322203</v>
      </c>
      <c r="G155" s="539"/>
      <c r="H155" s="540">
        <v>3142844</v>
      </c>
      <c r="I155" s="540">
        <v>3393148</v>
      </c>
      <c r="J155" s="540">
        <v>250218</v>
      </c>
      <c r="K155" s="540">
        <v>344919</v>
      </c>
      <c r="L155" s="540">
        <v>7131129</v>
      </c>
      <c r="M155" s="541"/>
      <c r="N155" s="540">
        <v>1501752</v>
      </c>
      <c r="O155" s="540">
        <v>8356511</v>
      </c>
      <c r="P155" s="540"/>
      <c r="Q155" s="540">
        <v>30689</v>
      </c>
      <c r="R155" s="540">
        <v>9888952</v>
      </c>
      <c r="S155" s="541"/>
      <c r="T155" s="540">
        <v>-574473</v>
      </c>
      <c r="U155" s="540">
        <v>-226783</v>
      </c>
      <c r="V155" s="540">
        <v>-801256</v>
      </c>
    </row>
    <row r="156" spans="1:22">
      <c r="A156" s="537">
        <v>34100</v>
      </c>
      <c r="B156" s="512" t="s">
        <v>133</v>
      </c>
      <c r="C156" s="534">
        <v>2.43675E-2</v>
      </c>
      <c r="D156" s="534">
        <f>VLOOKUP($A156,'2023 Summary'!$A:$F,3,FALSE)</f>
        <v>2.4095563399999999E-2</v>
      </c>
      <c r="E156" s="535">
        <f>VLOOKUP($A156,'2023 Summary'!$A:$F,6,FALSE)</f>
        <v>572193773</v>
      </c>
      <c r="F156" s="538">
        <v>649332260</v>
      </c>
      <c r="G156" s="539"/>
      <c r="H156" s="540">
        <v>6016348</v>
      </c>
      <c r="I156" s="540">
        <v>70342450</v>
      </c>
      <c r="J156" s="540">
        <v>5187200</v>
      </c>
      <c r="K156" s="540">
        <v>7150419</v>
      </c>
      <c r="L156" s="540">
        <v>88696417</v>
      </c>
      <c r="M156" s="541"/>
      <c r="N156" s="540">
        <v>27398225</v>
      </c>
      <c r="O156" s="540">
        <v>173236607</v>
      </c>
      <c r="P156" s="540"/>
      <c r="Q156" s="540">
        <v>636215</v>
      </c>
      <c r="R156" s="540">
        <v>201271047</v>
      </c>
      <c r="S156" s="541"/>
      <c r="T156" s="540">
        <v>-11909255</v>
      </c>
      <c r="U156" s="540">
        <v>-18010690</v>
      </c>
      <c r="V156" s="540">
        <v>-29919945</v>
      </c>
    </row>
    <row r="157" spans="1:22">
      <c r="A157" s="537">
        <v>34105</v>
      </c>
      <c r="B157" s="512" t="s">
        <v>134</v>
      </c>
      <c r="C157" s="534">
        <v>1.8044000000000001E-3</v>
      </c>
      <c r="D157" s="534">
        <f>VLOOKUP($A157,'2023 Summary'!$A:$F,3,FALSE)</f>
        <v>1.7852656000000001E-3</v>
      </c>
      <c r="E157" s="535">
        <f>VLOOKUP($A157,'2023 Summary'!$A:$F,6,FALSE)</f>
        <v>42394438</v>
      </c>
      <c r="F157" s="538">
        <v>48083431</v>
      </c>
      <c r="G157" s="539"/>
      <c r="H157" s="540">
        <v>1383382</v>
      </c>
      <c r="I157" s="540">
        <v>5208899</v>
      </c>
      <c r="J157" s="540">
        <v>384115</v>
      </c>
      <c r="K157" s="540">
        <v>529493</v>
      </c>
      <c r="L157" s="540">
        <v>7505889</v>
      </c>
      <c r="M157" s="541"/>
      <c r="N157" s="540">
        <v>3261100</v>
      </c>
      <c r="O157" s="540">
        <v>12828271</v>
      </c>
      <c r="P157" s="540"/>
      <c r="Q157" s="540">
        <v>47112</v>
      </c>
      <c r="R157" s="540">
        <v>16136483</v>
      </c>
      <c r="S157" s="541"/>
      <c r="T157" s="540">
        <v>-881886</v>
      </c>
      <c r="U157" s="540">
        <v>-1923210</v>
      </c>
      <c r="V157" s="540">
        <v>-2805096</v>
      </c>
    </row>
    <row r="158" spans="1:22">
      <c r="A158" s="537">
        <v>34200</v>
      </c>
      <c r="B158" s="512" t="s">
        <v>135</v>
      </c>
      <c r="C158" s="534">
        <v>7.381E-4</v>
      </c>
      <c r="D158" s="534">
        <f>VLOOKUP($A158,'2023 Summary'!$A:$F,3,FALSE)</f>
        <v>7.7062919999999996E-4</v>
      </c>
      <c r="E158" s="535">
        <f>VLOOKUP($A158,'2023 Summary'!$A:$F,6,FALSE)</f>
        <v>18300017</v>
      </c>
      <c r="F158" s="538">
        <v>19669667</v>
      </c>
      <c r="G158" s="539"/>
      <c r="H158" s="540">
        <v>1232352</v>
      </c>
      <c r="I158" s="540">
        <v>2130824</v>
      </c>
      <c r="J158" s="540">
        <v>157131</v>
      </c>
      <c r="K158" s="540">
        <v>216602</v>
      </c>
      <c r="L158" s="540">
        <v>3736909</v>
      </c>
      <c r="M158" s="541"/>
      <c r="N158" s="540">
        <v>3116932</v>
      </c>
      <c r="O158" s="540">
        <v>5247708</v>
      </c>
      <c r="P158" s="540"/>
      <c r="Q158" s="540">
        <v>19272</v>
      </c>
      <c r="R158" s="540">
        <v>8383912</v>
      </c>
      <c r="S158" s="541"/>
      <c r="T158" s="540">
        <v>-360755</v>
      </c>
      <c r="U158" s="540">
        <v>-809562</v>
      </c>
      <c r="V158" s="540">
        <v>-1170317</v>
      </c>
    </row>
    <row r="159" spans="1:22">
      <c r="A159" s="537">
        <v>34205</v>
      </c>
      <c r="B159" s="512" t="s">
        <v>136</v>
      </c>
      <c r="C159" s="534">
        <v>3.2539999999999999E-4</v>
      </c>
      <c r="D159" s="534">
        <f>VLOOKUP($A159,'2023 Summary'!$A:$F,3,FALSE)</f>
        <v>3.3055470000000002E-4</v>
      </c>
      <c r="E159" s="535">
        <f>VLOOKUP($A159,'2023 Summary'!$A:$F,6,FALSE)</f>
        <v>7849633</v>
      </c>
      <c r="F159" s="538">
        <v>8671747</v>
      </c>
      <c r="G159" s="539"/>
      <c r="H159" s="540">
        <v>637611</v>
      </c>
      <c r="I159" s="540">
        <v>939414</v>
      </c>
      <c r="J159" s="540">
        <v>69274</v>
      </c>
      <c r="K159" s="540">
        <v>95493</v>
      </c>
      <c r="L159" s="540">
        <v>1741792</v>
      </c>
      <c r="M159" s="541"/>
      <c r="N159" s="540">
        <v>1139331</v>
      </c>
      <c r="O159" s="540">
        <v>2313552</v>
      </c>
      <c r="P159" s="540"/>
      <c r="Q159" s="540">
        <v>8497</v>
      </c>
      <c r="R159" s="540">
        <v>3461380</v>
      </c>
      <c r="S159" s="541"/>
      <c r="T159" s="540">
        <v>-159046</v>
      </c>
      <c r="U159" s="540">
        <v>-363458</v>
      </c>
      <c r="V159" s="540">
        <v>-522504</v>
      </c>
    </row>
    <row r="160" spans="1:22">
      <c r="A160" s="532">
        <v>34220</v>
      </c>
      <c r="B160" s="533" t="s">
        <v>137</v>
      </c>
      <c r="C160" s="534">
        <v>9.3059999999999996E-4</v>
      </c>
      <c r="D160" s="534">
        <f>VLOOKUP($A160,'2023 Summary'!$A:$F,3,FALSE)</f>
        <v>9.1652580000000001E-4</v>
      </c>
      <c r="E160" s="535">
        <f>VLOOKUP($A160,'2023 Summary'!$A:$F,6,FALSE)</f>
        <v>21764602</v>
      </c>
      <c r="F160" s="535">
        <v>24799153</v>
      </c>
      <c r="G160" s="535"/>
      <c r="H160" s="535">
        <v>842978</v>
      </c>
      <c r="I160" s="535">
        <v>2686503</v>
      </c>
      <c r="J160" s="535">
        <v>198108</v>
      </c>
      <c r="K160" s="535">
        <v>273087</v>
      </c>
      <c r="L160" s="535">
        <v>4000676</v>
      </c>
      <c r="M160" s="535"/>
      <c r="N160" s="535">
        <v>1470594</v>
      </c>
      <c r="O160" s="535">
        <v>6616214</v>
      </c>
      <c r="P160" s="535"/>
      <c r="Q160" s="535">
        <v>24298</v>
      </c>
      <c r="R160" s="535">
        <v>8111106</v>
      </c>
      <c r="S160" s="535"/>
      <c r="T160" s="535">
        <v>-454837</v>
      </c>
      <c r="U160" s="535">
        <v>-357953</v>
      </c>
      <c r="V160" s="535">
        <v>-812790</v>
      </c>
    </row>
    <row r="161" spans="1:22">
      <c r="A161" s="532">
        <v>34230</v>
      </c>
      <c r="B161" s="533" t="s">
        <v>138</v>
      </c>
      <c r="C161" s="534">
        <v>3.2049999999999998E-4</v>
      </c>
      <c r="D161" s="534">
        <f>VLOOKUP($A161,'2023 Summary'!$A:$F,3,FALSE)</f>
        <v>2.92658E-4</v>
      </c>
      <c r="E161" s="535">
        <f>VLOOKUP($A161,'2023 Summary'!$A:$F,6,FALSE)</f>
        <v>6949706</v>
      </c>
      <c r="F161" s="535">
        <v>8540708</v>
      </c>
      <c r="G161" s="535"/>
      <c r="H161" s="535">
        <v>964721</v>
      </c>
      <c r="I161" s="535">
        <v>925219</v>
      </c>
      <c r="J161" s="535">
        <v>68228</v>
      </c>
      <c r="K161" s="535">
        <v>94050</v>
      </c>
      <c r="L161" s="535">
        <v>2052218</v>
      </c>
      <c r="M161" s="535"/>
      <c r="N161" s="535">
        <v>886714</v>
      </c>
      <c r="O161" s="535">
        <v>2278592</v>
      </c>
      <c r="P161" s="535"/>
      <c r="Q161" s="535">
        <v>8368</v>
      </c>
      <c r="R161" s="535">
        <v>3173674</v>
      </c>
      <c r="S161" s="535"/>
      <c r="T161" s="535">
        <v>-156644</v>
      </c>
      <c r="U161" s="535">
        <v>-637747</v>
      </c>
      <c r="V161" s="535">
        <v>-794391</v>
      </c>
    </row>
    <row r="162" spans="1:22">
      <c r="A162" s="532">
        <v>34300</v>
      </c>
      <c r="B162" s="533" t="s">
        <v>139</v>
      </c>
      <c r="C162" s="534">
        <v>5.4232000000000004E-3</v>
      </c>
      <c r="D162" s="534">
        <f>VLOOKUP($A162,'2023 Summary'!$A:$F,3,FALSE)</f>
        <v>5.7888892000000003E-3</v>
      </c>
      <c r="E162" s="535">
        <f>VLOOKUP($A162,'2023 Summary'!$A:$F,6,FALSE)</f>
        <v>137467894</v>
      </c>
      <c r="F162" s="535">
        <v>144513789</v>
      </c>
      <c r="G162" s="535"/>
      <c r="H162" s="535">
        <v>0</v>
      </c>
      <c r="I162" s="535">
        <v>15655243</v>
      </c>
      <c r="J162" s="535">
        <v>1154450</v>
      </c>
      <c r="K162" s="535">
        <v>1591380</v>
      </c>
      <c r="L162" s="535">
        <v>18401073</v>
      </c>
      <c r="M162" s="535"/>
      <c r="N162" s="535">
        <v>18732302</v>
      </c>
      <c r="O162" s="535">
        <v>38555113</v>
      </c>
      <c r="P162" s="535"/>
      <c r="Q162" s="535">
        <v>141594</v>
      </c>
      <c r="R162" s="535">
        <v>57429009</v>
      </c>
      <c r="S162" s="535"/>
      <c r="T162" s="535">
        <v>-2650495</v>
      </c>
      <c r="U162" s="535">
        <v>-7466605</v>
      </c>
      <c r="V162" s="535">
        <v>-10117100</v>
      </c>
    </row>
    <row r="163" spans="1:22">
      <c r="A163" s="532">
        <v>34400</v>
      </c>
      <c r="B163" s="533" t="s">
        <v>140</v>
      </c>
      <c r="C163" s="534">
        <v>2.4361999999999999E-3</v>
      </c>
      <c r="D163" s="534">
        <f>VLOOKUP($A163,'2023 Summary'!$A:$F,3,FALSE)</f>
        <v>2.5291059000000001E-3</v>
      </c>
      <c r="E163" s="535">
        <f>VLOOKUP($A163,'2023 Summary'!$A:$F,6,FALSE)</f>
        <v>60058303</v>
      </c>
      <c r="F163" s="535">
        <v>64918929</v>
      </c>
      <c r="G163" s="535"/>
      <c r="H163" s="535">
        <v>2403759</v>
      </c>
      <c r="I163" s="535">
        <v>7032696</v>
      </c>
      <c r="J163" s="535">
        <v>518606</v>
      </c>
      <c r="K163" s="535">
        <v>714884</v>
      </c>
      <c r="L163" s="535">
        <v>10669945</v>
      </c>
      <c r="M163" s="535"/>
      <c r="N163" s="535">
        <v>4078277</v>
      </c>
      <c r="O163" s="535">
        <v>17319846</v>
      </c>
      <c r="P163" s="535"/>
      <c r="Q163" s="535">
        <v>63608</v>
      </c>
      <c r="R163" s="535">
        <v>21461731</v>
      </c>
      <c r="S163" s="535"/>
      <c r="T163" s="535">
        <v>-1190662</v>
      </c>
      <c r="U163" s="535">
        <v>-1197872</v>
      </c>
      <c r="V163" s="535">
        <v>-2388534</v>
      </c>
    </row>
    <row r="164" spans="1:22">
      <c r="A164" s="532">
        <v>34405</v>
      </c>
      <c r="B164" s="533" t="s">
        <v>141</v>
      </c>
      <c r="C164" s="534">
        <v>4.372E-4</v>
      </c>
      <c r="D164" s="534">
        <f>VLOOKUP($A164,'2023 Summary'!$A:$F,3,FALSE)</f>
        <v>4.39438E-4</v>
      </c>
      <c r="E164" s="535">
        <f>VLOOKUP($A164,'2023 Summary'!$A:$F,6,FALSE)</f>
        <v>10435269</v>
      </c>
      <c r="F164" s="535">
        <v>11651430</v>
      </c>
      <c r="G164" s="535"/>
      <c r="H164" s="535">
        <v>63924</v>
      </c>
      <c r="I164" s="535">
        <v>1262205</v>
      </c>
      <c r="J164" s="535">
        <v>93078</v>
      </c>
      <c r="K164" s="535">
        <v>128305</v>
      </c>
      <c r="L164" s="535">
        <v>1547512</v>
      </c>
      <c r="M164" s="535"/>
      <c r="N164" s="535">
        <v>869910</v>
      </c>
      <c r="O164" s="535">
        <v>3108507</v>
      </c>
      <c r="P164" s="535"/>
      <c r="Q164" s="535">
        <v>11416</v>
      </c>
      <c r="R164" s="535">
        <v>3989833</v>
      </c>
      <c r="S164" s="535"/>
      <c r="T164" s="535">
        <v>-213698</v>
      </c>
      <c r="U164" s="535">
        <v>-391189</v>
      </c>
      <c r="V164" s="535">
        <v>-604887</v>
      </c>
    </row>
    <row r="165" spans="1:22">
      <c r="A165" s="532">
        <v>34500</v>
      </c>
      <c r="B165" s="533" t="s">
        <v>142</v>
      </c>
      <c r="C165" s="534">
        <v>4.7369999999999999E-3</v>
      </c>
      <c r="D165" s="534">
        <f>VLOOKUP($A165,'2023 Summary'!$A:$F,3,FALSE)</f>
        <v>4.5430627999999999E-3</v>
      </c>
      <c r="E165" s="535">
        <f>VLOOKUP($A165,'2023 Summary'!$A:$F,6,FALSE)</f>
        <v>107883439</v>
      </c>
      <c r="F165" s="535">
        <v>126227688</v>
      </c>
      <c r="G165" s="535"/>
      <c r="H165" s="535">
        <v>8903236</v>
      </c>
      <c r="I165" s="535">
        <v>13674301</v>
      </c>
      <c r="J165" s="535">
        <v>1008372</v>
      </c>
      <c r="K165" s="535">
        <v>1390014</v>
      </c>
      <c r="L165" s="535">
        <v>24975923</v>
      </c>
      <c r="M165" s="535"/>
      <c r="N165" s="535">
        <v>3786627</v>
      </c>
      <c r="O165" s="535">
        <v>33676529</v>
      </c>
      <c r="P165" s="535"/>
      <c r="Q165" s="535">
        <v>123678</v>
      </c>
      <c r="R165" s="535">
        <v>37586834</v>
      </c>
      <c r="S165" s="535"/>
      <c r="T165" s="535">
        <v>-2315112</v>
      </c>
      <c r="U165" s="535">
        <v>787130</v>
      </c>
      <c r="V165" s="535">
        <v>-1527982</v>
      </c>
    </row>
    <row r="166" spans="1:22">
      <c r="A166" s="532">
        <v>34501</v>
      </c>
      <c r="B166" s="533" t="s">
        <v>143</v>
      </c>
      <c r="C166" s="534">
        <v>6.8499999999999998E-5</v>
      </c>
      <c r="D166" s="534">
        <f>VLOOKUP($A166,'2023 Summary'!$A:$F,3,FALSE)</f>
        <v>5.9543400000000003E-5</v>
      </c>
      <c r="E166" s="535">
        <f>VLOOKUP($A166,'2023 Summary'!$A:$F,6,FALSE)</f>
        <v>1413968</v>
      </c>
      <c r="F166" s="535">
        <v>1825628</v>
      </c>
      <c r="G166" s="535"/>
      <c r="H166" s="535">
        <v>303694</v>
      </c>
      <c r="I166" s="535">
        <v>197771</v>
      </c>
      <c r="J166" s="535">
        <v>14584</v>
      </c>
      <c r="K166" s="535">
        <v>20104</v>
      </c>
      <c r="L166" s="535">
        <v>536153</v>
      </c>
      <c r="M166" s="535"/>
      <c r="N166" s="535">
        <v>127279</v>
      </c>
      <c r="O166" s="535">
        <v>487063</v>
      </c>
      <c r="P166" s="535"/>
      <c r="Q166" s="535">
        <v>1789</v>
      </c>
      <c r="R166" s="535">
        <v>616131</v>
      </c>
      <c r="S166" s="535"/>
      <c r="T166" s="535">
        <v>-33485</v>
      </c>
      <c r="U166" s="535">
        <v>75522</v>
      </c>
      <c r="V166" s="535">
        <v>42037</v>
      </c>
    </row>
    <row r="167" spans="1:22">
      <c r="A167" s="532">
        <v>34505</v>
      </c>
      <c r="B167" s="533" t="s">
        <v>144</v>
      </c>
      <c r="C167" s="534">
        <v>5.8980000000000002E-4</v>
      </c>
      <c r="D167" s="534">
        <f>VLOOKUP($A167,'2023 Summary'!$A:$F,3,FALSE)</f>
        <v>5.8592829999999999E-4</v>
      </c>
      <c r="E167" s="535">
        <f>VLOOKUP($A167,'2023 Summary'!$A:$F,6,FALSE)</f>
        <v>13913952</v>
      </c>
      <c r="F167" s="535">
        <v>15716921</v>
      </c>
      <c r="G167" s="535"/>
      <c r="H167" s="535">
        <v>854525</v>
      </c>
      <c r="I167" s="535">
        <v>1702621</v>
      </c>
      <c r="J167" s="535">
        <v>125555</v>
      </c>
      <c r="K167" s="535">
        <v>173074</v>
      </c>
      <c r="L167" s="535">
        <v>2855775</v>
      </c>
      <c r="M167" s="535"/>
      <c r="N167" s="535">
        <v>148004</v>
      </c>
      <c r="O167" s="535">
        <v>4193148</v>
      </c>
      <c r="P167" s="535"/>
      <c r="Q167" s="535">
        <v>15399</v>
      </c>
      <c r="R167" s="535">
        <v>4356551</v>
      </c>
      <c r="S167" s="535"/>
      <c r="T167" s="535">
        <v>-288261</v>
      </c>
      <c r="U167" s="535">
        <v>493302</v>
      </c>
      <c r="V167" s="535">
        <v>205041</v>
      </c>
    </row>
    <row r="168" spans="1:22">
      <c r="A168" s="532">
        <v>34600</v>
      </c>
      <c r="B168" s="533" t="s">
        <v>145</v>
      </c>
      <c r="C168" s="534">
        <v>8.6589999999999996E-4</v>
      </c>
      <c r="D168" s="534">
        <f>VLOOKUP($A168,'2023 Summary'!$A:$F,3,FALSE)</f>
        <v>9.3128980000000002E-4</v>
      </c>
      <c r="E168" s="535">
        <f>VLOOKUP($A168,'2023 Summary'!$A:$F,6,FALSE)</f>
        <v>22115201</v>
      </c>
      <c r="F168" s="535">
        <v>23074838</v>
      </c>
      <c r="G168" s="535"/>
      <c r="H168" s="535">
        <v>696624</v>
      </c>
      <c r="I168" s="535">
        <v>2499707</v>
      </c>
      <c r="J168" s="535">
        <v>184334</v>
      </c>
      <c r="K168" s="535">
        <v>254099</v>
      </c>
      <c r="L168" s="535">
        <v>3634764</v>
      </c>
      <c r="M168" s="535"/>
      <c r="N168" s="535">
        <v>3332462</v>
      </c>
      <c r="O168" s="535">
        <v>6156181</v>
      </c>
      <c r="P168" s="535"/>
      <c r="Q168" s="535">
        <v>22609</v>
      </c>
      <c r="R168" s="535">
        <v>9511252</v>
      </c>
      <c r="S168" s="535"/>
      <c r="T168" s="535">
        <v>-423211</v>
      </c>
      <c r="U168" s="535">
        <v>-1247781</v>
      </c>
      <c r="V168" s="535">
        <v>-1670992</v>
      </c>
    </row>
    <row r="169" spans="1:22">
      <c r="A169" s="532">
        <v>34605</v>
      </c>
      <c r="B169" s="533" t="s">
        <v>146</v>
      </c>
      <c r="C169" s="534">
        <v>1.5109999999999999E-4</v>
      </c>
      <c r="D169" s="534">
        <f>VLOOKUP($A169,'2023 Summary'!$A:$F,3,FALSE)</f>
        <v>1.6062309999999999E-4</v>
      </c>
      <c r="E169" s="535">
        <f>VLOOKUP($A169,'2023 Summary'!$A:$F,6,FALSE)</f>
        <v>3814293</v>
      </c>
      <c r="F169" s="535">
        <v>4026037</v>
      </c>
      <c r="G169" s="535"/>
      <c r="H169" s="535">
        <v>154857</v>
      </c>
      <c r="I169" s="535">
        <v>436142</v>
      </c>
      <c r="J169" s="535">
        <v>32162</v>
      </c>
      <c r="K169" s="535">
        <v>44335</v>
      </c>
      <c r="L169" s="535">
        <v>667496</v>
      </c>
      <c r="M169" s="535"/>
      <c r="N169" s="535">
        <v>825066</v>
      </c>
      <c r="O169" s="535">
        <v>1074114</v>
      </c>
      <c r="P169" s="535"/>
      <c r="Q169" s="535">
        <v>3945</v>
      </c>
      <c r="R169" s="535">
        <v>1903125</v>
      </c>
      <c r="S169" s="535"/>
      <c r="T169" s="535">
        <v>-73841</v>
      </c>
      <c r="U169" s="535">
        <v>-505812</v>
      </c>
      <c r="V169" s="535">
        <v>-579653</v>
      </c>
    </row>
    <row r="170" spans="1:22">
      <c r="A170" s="532">
        <v>34700</v>
      </c>
      <c r="B170" s="533" t="s">
        <v>147</v>
      </c>
      <c r="C170" s="534">
        <v>2.9175999999999998E-3</v>
      </c>
      <c r="D170" s="534">
        <f>VLOOKUP($A170,'2023 Summary'!$A:$F,3,FALSE)</f>
        <v>3.0178484000000002E-3</v>
      </c>
      <c r="E170" s="535">
        <f>VLOOKUP($A170,'2023 Summary'!$A:$F,6,FALSE)</f>
        <v>71664399</v>
      </c>
      <c r="F170" s="535">
        <v>77746925</v>
      </c>
      <c r="G170" s="535"/>
      <c r="H170" s="535">
        <v>2338174</v>
      </c>
      <c r="I170" s="535">
        <v>8422359</v>
      </c>
      <c r="J170" s="535">
        <v>621082</v>
      </c>
      <c r="K170" s="535">
        <v>856146</v>
      </c>
      <c r="L170" s="535">
        <v>12237761</v>
      </c>
      <c r="M170" s="535"/>
      <c r="N170" s="535">
        <v>5060531</v>
      </c>
      <c r="O170" s="535">
        <v>20742252</v>
      </c>
      <c r="P170" s="535"/>
      <c r="Q170" s="535">
        <v>76176</v>
      </c>
      <c r="R170" s="535">
        <v>25878959</v>
      </c>
      <c r="S170" s="535"/>
      <c r="T170" s="535">
        <v>-1425939</v>
      </c>
      <c r="U170" s="535">
        <v>-826105</v>
      </c>
      <c r="V170" s="535">
        <v>-2252044</v>
      </c>
    </row>
    <row r="171" spans="1:22">
      <c r="A171" s="532">
        <v>34800</v>
      </c>
      <c r="B171" s="533" t="s">
        <v>148</v>
      </c>
      <c r="C171" s="534">
        <v>3.0400000000000002E-4</v>
      </c>
      <c r="D171" s="534">
        <f>VLOOKUP($A171,'2023 Summary'!$A:$F,3,FALSE)</f>
        <v>2.9832650000000002E-4</v>
      </c>
      <c r="E171" s="535">
        <f>VLOOKUP($A171,'2023 Summary'!$A:$F,6,FALSE)</f>
        <v>7084315</v>
      </c>
      <c r="F171" s="535">
        <v>8099946</v>
      </c>
      <c r="G171" s="535"/>
      <c r="H171" s="535">
        <v>395617</v>
      </c>
      <c r="I171" s="535">
        <v>877471</v>
      </c>
      <c r="J171" s="535">
        <v>64707</v>
      </c>
      <c r="K171" s="535">
        <v>89196</v>
      </c>
      <c r="L171" s="535">
        <v>1426991</v>
      </c>
      <c r="M171" s="535"/>
      <c r="N171" s="535">
        <v>526400</v>
      </c>
      <c r="O171" s="535">
        <v>2161000</v>
      </c>
      <c r="P171" s="535"/>
      <c r="Q171" s="535">
        <v>7936</v>
      </c>
      <c r="R171" s="535">
        <v>2695336</v>
      </c>
      <c r="S171" s="535"/>
      <c r="T171" s="535">
        <v>-148560</v>
      </c>
      <c r="U171" s="535">
        <v>-170222</v>
      </c>
      <c r="V171" s="535">
        <v>-318782</v>
      </c>
    </row>
    <row r="172" spans="1:22">
      <c r="A172" s="537">
        <v>34900</v>
      </c>
      <c r="B172" s="512" t="s">
        <v>783</v>
      </c>
      <c r="C172" s="534">
        <v>6.3147999999999998E-3</v>
      </c>
      <c r="D172" s="534">
        <f>VLOOKUP($A172,'2023 Summary'!$A:$F,3,FALSE)</f>
        <v>6.4176097999999997E-3</v>
      </c>
      <c r="E172" s="535">
        <f>VLOOKUP($A172,'2023 Summary'!$A:$F,6,FALSE)</f>
        <v>152398029</v>
      </c>
      <c r="F172" s="538">
        <v>168273226</v>
      </c>
      <c r="G172" s="539"/>
      <c r="H172" s="540">
        <v>4953192</v>
      </c>
      <c r="I172" s="540">
        <v>18229113</v>
      </c>
      <c r="J172" s="540">
        <v>1344253</v>
      </c>
      <c r="K172" s="540">
        <v>1853018</v>
      </c>
      <c r="L172" s="540">
        <v>26379576</v>
      </c>
      <c r="M172" s="541"/>
      <c r="N172" s="540">
        <v>5047234</v>
      </c>
      <c r="O172" s="540">
        <v>44893939</v>
      </c>
      <c r="P172" s="540"/>
      <c r="Q172" s="540">
        <v>164874</v>
      </c>
      <c r="R172" s="540">
        <v>50106047</v>
      </c>
      <c r="S172" s="541"/>
      <c r="T172" s="540">
        <v>-3086261</v>
      </c>
      <c r="U172" s="540">
        <v>-2283303</v>
      </c>
      <c r="V172" s="540">
        <v>-5369564</v>
      </c>
    </row>
    <row r="173" spans="1:22">
      <c r="A173" s="537">
        <v>34901</v>
      </c>
      <c r="B173" s="512" t="s">
        <v>784</v>
      </c>
      <c r="C173" s="534">
        <v>1.7870000000000001E-4</v>
      </c>
      <c r="D173" s="534">
        <f>VLOOKUP($A173,'2023 Summary'!$A:$F,3,FALSE)</f>
        <v>1.737106E-4</v>
      </c>
      <c r="E173" s="535">
        <f>VLOOKUP($A173,'2023 Summary'!$A:$F,6,FALSE)</f>
        <v>4125080</v>
      </c>
      <c r="F173" s="538">
        <v>4761469</v>
      </c>
      <c r="G173" s="539"/>
      <c r="H173" s="540">
        <v>286808</v>
      </c>
      <c r="I173" s="540">
        <v>515812</v>
      </c>
      <c r="J173" s="540">
        <v>38037</v>
      </c>
      <c r="K173" s="540">
        <v>52433</v>
      </c>
      <c r="L173" s="540">
        <v>893090</v>
      </c>
      <c r="M173" s="541"/>
      <c r="N173" s="540">
        <v>84118</v>
      </c>
      <c r="O173" s="540">
        <v>1270321</v>
      </c>
      <c r="P173" s="540"/>
      <c r="Q173" s="540">
        <v>4665</v>
      </c>
      <c r="R173" s="540">
        <v>1359104</v>
      </c>
      <c r="S173" s="541"/>
      <c r="T173" s="540">
        <v>-87329</v>
      </c>
      <c r="U173" s="540">
        <v>5796</v>
      </c>
      <c r="V173" s="540">
        <v>-81533</v>
      </c>
    </row>
    <row r="174" spans="1:22">
      <c r="A174" s="537">
        <v>34903</v>
      </c>
      <c r="B174" s="512" t="s">
        <v>149</v>
      </c>
      <c r="C174" s="534">
        <v>2.02E-5</v>
      </c>
      <c r="D174" s="534">
        <f>VLOOKUP($A174,'2023 Summary'!$A:$F,3,FALSE)</f>
        <v>1.32282E-5</v>
      </c>
      <c r="E174" s="535">
        <f>VLOOKUP($A174,'2023 Summary'!$A:$F,6,FALSE)</f>
        <v>314128</v>
      </c>
      <c r="F174" s="538">
        <v>538544</v>
      </c>
      <c r="G174" s="539"/>
      <c r="H174" s="540">
        <v>340637</v>
      </c>
      <c r="I174" s="540">
        <v>58341</v>
      </c>
      <c r="J174" s="540">
        <v>4302</v>
      </c>
      <c r="K174" s="540">
        <v>5930</v>
      </c>
      <c r="L174" s="540">
        <v>409210</v>
      </c>
      <c r="M174" s="541"/>
      <c r="N174" s="540">
        <v>16287</v>
      </c>
      <c r="O174" s="540">
        <v>143679</v>
      </c>
      <c r="P174" s="540"/>
      <c r="Q174" s="540">
        <v>528</v>
      </c>
      <c r="R174" s="540">
        <v>160494</v>
      </c>
      <c r="S174" s="541"/>
      <c r="T174" s="540">
        <v>-9878</v>
      </c>
      <c r="U174" s="540">
        <v>74661</v>
      </c>
      <c r="V174" s="540">
        <v>64783</v>
      </c>
    </row>
    <row r="175" spans="1:22">
      <c r="A175" s="537">
        <v>34905</v>
      </c>
      <c r="B175" s="512" t="s">
        <v>150</v>
      </c>
      <c r="C175" s="534">
        <v>5.9360000000000001E-4</v>
      </c>
      <c r="D175" s="534">
        <f>VLOOKUP($A175,'2023 Summary'!$A:$F,3,FALSE)</f>
        <v>5.6933910000000001E-4</v>
      </c>
      <c r="E175" s="535">
        <f>VLOOKUP($A175,'2023 Summary'!$A:$F,6,FALSE)</f>
        <v>13520011</v>
      </c>
      <c r="F175" s="538">
        <v>15818669</v>
      </c>
      <c r="G175" s="539"/>
      <c r="H175" s="540">
        <v>692058</v>
      </c>
      <c r="I175" s="540">
        <v>1713643</v>
      </c>
      <c r="J175" s="540">
        <v>126368</v>
      </c>
      <c r="K175" s="540">
        <v>174195</v>
      </c>
      <c r="L175" s="540">
        <v>2706264</v>
      </c>
      <c r="M175" s="541"/>
      <c r="N175" s="540">
        <v>514022</v>
      </c>
      <c r="O175" s="540">
        <v>4220293</v>
      </c>
      <c r="P175" s="540"/>
      <c r="Q175" s="540">
        <v>15499</v>
      </c>
      <c r="R175" s="540">
        <v>4749814</v>
      </c>
      <c r="S175" s="541"/>
      <c r="T175" s="540">
        <v>-290126</v>
      </c>
      <c r="U175" s="540">
        <v>18750</v>
      </c>
      <c r="V175" s="540">
        <v>-271376</v>
      </c>
    </row>
    <row r="176" spans="1:22">
      <c r="A176" s="537">
        <v>34910</v>
      </c>
      <c r="B176" s="512" t="s">
        <v>151</v>
      </c>
      <c r="C176" s="534">
        <v>1.9683999999999999E-3</v>
      </c>
      <c r="D176" s="534">
        <f>VLOOKUP($A176,'2023 Summary'!$A:$F,3,FALSE)</f>
        <v>2.0890253000000001E-3</v>
      </c>
      <c r="E176" s="535">
        <f>VLOOKUP($A176,'2023 Summary'!$A:$F,6,FALSE)</f>
        <v>49607774</v>
      </c>
      <c r="F176" s="538">
        <v>52453316</v>
      </c>
      <c r="G176" s="539"/>
      <c r="H176" s="540">
        <v>1984656</v>
      </c>
      <c r="I176" s="540">
        <v>5682291</v>
      </c>
      <c r="J176" s="540">
        <v>419024</v>
      </c>
      <c r="K176" s="540">
        <v>577614</v>
      </c>
      <c r="L176" s="540">
        <v>8663585</v>
      </c>
      <c r="M176" s="541"/>
      <c r="N176" s="540">
        <v>3657957</v>
      </c>
      <c r="O176" s="540">
        <v>13994121</v>
      </c>
      <c r="P176" s="540"/>
      <c r="Q176" s="540">
        <v>51394</v>
      </c>
      <c r="R176" s="540">
        <v>17703472</v>
      </c>
      <c r="S176" s="541"/>
      <c r="T176" s="540">
        <v>-962036</v>
      </c>
      <c r="U176" s="540">
        <v>-797543</v>
      </c>
      <c r="V176" s="540">
        <v>-1759579</v>
      </c>
    </row>
    <row r="177" spans="1:22">
      <c r="A177" s="537">
        <v>35000</v>
      </c>
      <c r="B177" s="512" t="s">
        <v>152</v>
      </c>
      <c r="C177" s="534">
        <v>1.4327000000000001E-3</v>
      </c>
      <c r="D177" s="534">
        <f>VLOOKUP($A177,'2023 Summary'!$A:$F,3,FALSE)</f>
        <v>1.3100188000000001E-3</v>
      </c>
      <c r="E177" s="535">
        <f>VLOOKUP($A177,'2023 Summary'!$A:$F,6,FALSE)</f>
        <v>31108822</v>
      </c>
      <c r="F177" s="538">
        <v>38177088</v>
      </c>
      <c r="G177" s="539"/>
      <c r="H177" s="540">
        <v>3253321</v>
      </c>
      <c r="I177" s="540">
        <v>4135741</v>
      </c>
      <c r="J177" s="540">
        <v>304978</v>
      </c>
      <c r="K177" s="540">
        <v>420404</v>
      </c>
      <c r="L177" s="540">
        <v>8114444</v>
      </c>
      <c r="M177" s="541"/>
      <c r="N177" s="540">
        <v>838463</v>
      </c>
      <c r="O177" s="540">
        <v>10185339</v>
      </c>
      <c r="P177" s="540"/>
      <c r="Q177" s="540">
        <v>37406</v>
      </c>
      <c r="R177" s="540">
        <v>11061208</v>
      </c>
      <c r="S177" s="541"/>
      <c r="T177" s="540">
        <v>-700198</v>
      </c>
      <c r="U177" s="540">
        <v>346762</v>
      </c>
      <c r="V177" s="540">
        <v>-353436</v>
      </c>
    </row>
    <row r="178" spans="1:22">
      <c r="A178" s="532">
        <v>35005</v>
      </c>
      <c r="B178" s="533" t="s">
        <v>153</v>
      </c>
      <c r="C178" s="534">
        <v>5.0770000000000003E-4</v>
      </c>
      <c r="D178" s="534">
        <f>VLOOKUP($A178,'2023 Summary'!$A:$F,3,FALSE)</f>
        <v>5.1947810000000001E-4</v>
      </c>
      <c r="E178" s="535">
        <f>VLOOKUP($A178,'2023 Summary'!$A:$F,6,FALSE)</f>
        <v>12335969</v>
      </c>
      <c r="F178" s="535">
        <v>13528952</v>
      </c>
      <c r="G178" s="535"/>
      <c r="H178" s="535">
        <v>49770</v>
      </c>
      <c r="I178" s="535">
        <v>1465597</v>
      </c>
      <c r="J178" s="535">
        <v>108076</v>
      </c>
      <c r="K178" s="535">
        <v>148980</v>
      </c>
      <c r="L178" s="535">
        <v>1772423</v>
      </c>
      <c r="M178" s="535"/>
      <c r="N178" s="535">
        <v>1329116</v>
      </c>
      <c r="O178" s="535">
        <v>3609415</v>
      </c>
      <c r="P178" s="535"/>
      <c r="Q178" s="535">
        <v>13256</v>
      </c>
      <c r="R178" s="535">
        <v>4951787</v>
      </c>
      <c r="S178" s="535"/>
      <c r="T178" s="535">
        <v>-248132</v>
      </c>
      <c r="U178" s="535">
        <v>-484126</v>
      </c>
      <c r="V178" s="535">
        <v>-732258</v>
      </c>
    </row>
    <row r="179" spans="1:22">
      <c r="A179" s="532">
        <v>35100</v>
      </c>
      <c r="B179" s="533" t="s">
        <v>154</v>
      </c>
      <c r="C179" s="534">
        <v>1.1941200000000001E-2</v>
      </c>
      <c r="D179" s="534">
        <f>VLOOKUP($A179,'2023 Summary'!$A:$F,3,FALSE)</f>
        <v>1.20282063E-2</v>
      </c>
      <c r="E179" s="535">
        <f>VLOOKUP($A179,'2023 Summary'!$A:$F,6,FALSE)</f>
        <v>285632032</v>
      </c>
      <c r="F179" s="535">
        <v>318203512</v>
      </c>
      <c r="G179" s="535"/>
      <c r="H179" s="535">
        <v>9274984</v>
      </c>
      <c r="I179" s="535">
        <v>34471127</v>
      </c>
      <c r="J179" s="535">
        <v>2541973</v>
      </c>
      <c r="K179" s="535">
        <v>3504043</v>
      </c>
      <c r="L179" s="535">
        <v>49792127</v>
      </c>
      <c r="M179" s="535"/>
      <c r="N179" s="535">
        <v>13580574</v>
      </c>
      <c r="O179" s="535">
        <v>84894129</v>
      </c>
      <c r="P179" s="535"/>
      <c r="Q179" s="535">
        <v>311775</v>
      </c>
      <c r="R179" s="535">
        <v>98786478</v>
      </c>
      <c r="S179" s="535"/>
      <c r="T179" s="535">
        <v>-5836097</v>
      </c>
      <c r="U179" s="535">
        <v>-1700535</v>
      </c>
      <c r="V179" s="535">
        <v>-7536632</v>
      </c>
    </row>
    <row r="180" spans="1:22">
      <c r="A180" s="532">
        <v>35105</v>
      </c>
      <c r="B180" s="533" t="s">
        <v>155</v>
      </c>
      <c r="C180" s="534">
        <v>9.6089999999999999E-4</v>
      </c>
      <c r="D180" s="534">
        <f>VLOOKUP($A180,'2023 Summary'!$A:$F,3,FALSE)</f>
        <v>9.5136880000000002E-4</v>
      </c>
      <c r="E180" s="535">
        <f>VLOOKUP($A180,'2023 Summary'!$A:$F,6,FALSE)</f>
        <v>22592014</v>
      </c>
      <c r="F180" s="535">
        <v>25604593</v>
      </c>
      <c r="G180" s="535"/>
      <c r="H180" s="535">
        <v>284718</v>
      </c>
      <c r="I180" s="535">
        <v>2773757</v>
      </c>
      <c r="J180" s="535">
        <v>204543</v>
      </c>
      <c r="K180" s="535">
        <v>281957</v>
      </c>
      <c r="L180" s="535">
        <v>3544975</v>
      </c>
      <c r="M180" s="535"/>
      <c r="N180" s="535">
        <v>1330754</v>
      </c>
      <c r="O180" s="535">
        <v>6831099</v>
      </c>
      <c r="P180" s="535"/>
      <c r="Q180" s="535">
        <v>25087</v>
      </c>
      <c r="R180" s="535">
        <v>8186940</v>
      </c>
      <c r="S180" s="535"/>
      <c r="T180" s="535">
        <v>-469607</v>
      </c>
      <c r="U180" s="535">
        <v>-202904</v>
      </c>
      <c r="V180" s="535">
        <v>-672511</v>
      </c>
    </row>
    <row r="181" spans="1:22">
      <c r="A181" s="532">
        <v>35106</v>
      </c>
      <c r="B181" s="533" t="s">
        <v>156</v>
      </c>
      <c r="C181" s="534">
        <v>2.1599999999999999E-4</v>
      </c>
      <c r="D181" s="534">
        <f>VLOOKUP($A181,'2023 Summary'!$A:$F,3,FALSE)</f>
        <v>2.46705E-4</v>
      </c>
      <c r="E181" s="535">
        <f>VLOOKUP($A181,'2023 Summary'!$A:$F,6,FALSE)</f>
        <v>5858467</v>
      </c>
      <c r="F181" s="535">
        <v>5756995</v>
      </c>
      <c r="G181" s="535"/>
      <c r="H181" s="535">
        <v>70398</v>
      </c>
      <c r="I181" s="535">
        <v>623658</v>
      </c>
      <c r="J181" s="535">
        <v>45990</v>
      </c>
      <c r="K181" s="535">
        <v>63396</v>
      </c>
      <c r="L181" s="535">
        <v>803442</v>
      </c>
      <c r="M181" s="535"/>
      <c r="N181" s="535">
        <v>1169393</v>
      </c>
      <c r="O181" s="535">
        <v>1535920</v>
      </c>
      <c r="P181" s="535"/>
      <c r="Q181" s="535">
        <v>5641</v>
      </c>
      <c r="R181" s="535">
        <v>2710954</v>
      </c>
      <c r="S181" s="535"/>
      <c r="T181" s="535">
        <v>-105588</v>
      </c>
      <c r="U181" s="535">
        <v>-407922</v>
      </c>
      <c r="V181" s="535">
        <v>-513510</v>
      </c>
    </row>
    <row r="182" spans="1:22">
      <c r="A182" s="532">
        <v>35200</v>
      </c>
      <c r="B182" s="533" t="s">
        <v>157</v>
      </c>
      <c r="C182" s="534">
        <v>4.571E-4</v>
      </c>
      <c r="D182" s="534">
        <f>VLOOKUP($A182,'2023 Summary'!$A:$F,3,FALSE)</f>
        <v>4.6535659999999998E-4</v>
      </c>
      <c r="E182" s="535">
        <f>VLOOKUP($A182,'2023 Summary'!$A:$F,6,FALSE)</f>
        <v>11050754</v>
      </c>
      <c r="F182" s="535">
        <v>12181338</v>
      </c>
      <c r="G182" s="535"/>
      <c r="H182" s="535">
        <v>796779</v>
      </c>
      <c r="I182" s="535">
        <v>1319610</v>
      </c>
      <c r="J182" s="535">
        <v>97311</v>
      </c>
      <c r="K182" s="535">
        <v>134140</v>
      </c>
      <c r="L182" s="535">
        <v>2347840</v>
      </c>
      <c r="M182" s="535"/>
      <c r="N182" s="535">
        <v>907377</v>
      </c>
      <c r="O182" s="535">
        <v>3249883</v>
      </c>
      <c r="P182" s="535"/>
      <c r="Q182" s="535">
        <v>11935</v>
      </c>
      <c r="R182" s="535">
        <v>4169195</v>
      </c>
      <c r="S182" s="535"/>
      <c r="T182" s="535">
        <v>-223415</v>
      </c>
      <c r="U182" s="535">
        <v>-268784</v>
      </c>
      <c r="V182" s="535">
        <v>-492199</v>
      </c>
    </row>
    <row r="183" spans="1:22">
      <c r="A183" s="532">
        <v>35300</v>
      </c>
      <c r="B183" s="533" t="s">
        <v>158</v>
      </c>
      <c r="C183" s="534">
        <v>3.3176999999999998E-3</v>
      </c>
      <c r="D183" s="534">
        <f>VLOOKUP($A183,'2023 Summary'!$A:$F,3,FALSE)</f>
        <v>3.4414300000000001E-3</v>
      </c>
      <c r="E183" s="535">
        <f>VLOOKUP($A183,'2023 Summary'!$A:$F,6,FALSE)</f>
        <v>81723128</v>
      </c>
      <c r="F183" s="535">
        <v>88408422</v>
      </c>
      <c r="G183" s="535"/>
      <c r="H183" s="535">
        <v>4963089</v>
      </c>
      <c r="I183" s="535">
        <v>9577323</v>
      </c>
      <c r="J183" s="535">
        <v>706252</v>
      </c>
      <c r="K183" s="535">
        <v>973550</v>
      </c>
      <c r="L183" s="535">
        <v>16220214</v>
      </c>
      <c r="M183" s="535"/>
      <c r="N183" s="535">
        <v>10690965</v>
      </c>
      <c r="O183" s="535">
        <v>23586653</v>
      </c>
      <c r="P183" s="535"/>
      <c r="Q183" s="535">
        <v>86622</v>
      </c>
      <c r="R183" s="535">
        <v>34364240</v>
      </c>
      <c r="S183" s="535"/>
      <c r="T183" s="535">
        <v>-1621478</v>
      </c>
      <c r="U183" s="535">
        <v>-2349302</v>
      </c>
      <c r="V183" s="535">
        <v>-3970780</v>
      </c>
    </row>
    <row r="184" spans="1:22">
      <c r="A184" s="537">
        <v>35305</v>
      </c>
      <c r="B184" s="512" t="s">
        <v>159</v>
      </c>
      <c r="C184" s="534">
        <v>1.3847E-3</v>
      </c>
      <c r="D184" s="534">
        <f>VLOOKUP($A184,'2023 Summary'!$A:$F,3,FALSE)</f>
        <v>1.3272804E-3</v>
      </c>
      <c r="E184" s="535">
        <f>VLOOKUP($A184,'2023 Summary'!$A:$F,6,FALSE)</f>
        <v>31518731</v>
      </c>
      <c r="F184" s="538">
        <v>36898723</v>
      </c>
      <c r="G184" s="539"/>
      <c r="H184" s="540">
        <v>3489860</v>
      </c>
      <c r="I184" s="540">
        <v>3997255</v>
      </c>
      <c r="J184" s="540">
        <v>294766</v>
      </c>
      <c r="K184" s="540">
        <v>406327</v>
      </c>
      <c r="L184" s="540">
        <v>8188208</v>
      </c>
      <c r="M184" s="541"/>
      <c r="N184" s="540">
        <v>389421</v>
      </c>
      <c r="O184" s="540">
        <v>9844282</v>
      </c>
      <c r="P184" s="540"/>
      <c r="Q184" s="540">
        <v>36153</v>
      </c>
      <c r="R184" s="540">
        <v>10269856</v>
      </c>
      <c r="S184" s="541"/>
      <c r="T184" s="540">
        <v>-676752</v>
      </c>
      <c r="U184" s="540">
        <v>1098190</v>
      </c>
      <c r="V184" s="540">
        <v>421438</v>
      </c>
    </row>
    <row r="185" spans="1:22">
      <c r="A185" s="537">
        <v>35400</v>
      </c>
      <c r="B185" s="512" t="s">
        <v>160</v>
      </c>
      <c r="C185" s="534">
        <v>2.9477000000000001E-3</v>
      </c>
      <c r="D185" s="534">
        <f>VLOOKUP($A185,'2023 Summary'!$A:$F,3,FALSE)</f>
        <v>2.6247566E-3</v>
      </c>
      <c r="E185" s="535">
        <f>VLOOKUP($A185,'2023 Summary'!$A:$F,6,FALSE)</f>
        <v>62329706</v>
      </c>
      <c r="F185" s="538">
        <v>78549516</v>
      </c>
      <c r="G185" s="539"/>
      <c r="H185" s="540">
        <v>10568775</v>
      </c>
      <c r="I185" s="540">
        <v>8509304</v>
      </c>
      <c r="J185" s="540">
        <v>627494</v>
      </c>
      <c r="K185" s="540">
        <v>864984</v>
      </c>
      <c r="L185" s="540">
        <v>20570557</v>
      </c>
      <c r="M185" s="541"/>
      <c r="N185" s="540">
        <v>1987610</v>
      </c>
      <c r="O185" s="540">
        <v>20956377</v>
      </c>
      <c r="P185" s="540"/>
      <c r="Q185" s="540">
        <v>76963</v>
      </c>
      <c r="R185" s="540">
        <v>23020950</v>
      </c>
      <c r="S185" s="541"/>
      <c r="T185" s="540">
        <v>-1440659</v>
      </c>
      <c r="U185" s="540">
        <v>1520319</v>
      </c>
      <c r="V185" s="540">
        <v>79660</v>
      </c>
    </row>
    <row r="186" spans="1:22">
      <c r="A186" s="537">
        <v>35401</v>
      </c>
      <c r="B186" s="512" t="s">
        <v>161</v>
      </c>
      <c r="C186" s="534">
        <v>3.5800000000000003E-5</v>
      </c>
      <c r="D186" s="534">
        <f>VLOOKUP($A186,'2023 Summary'!$A:$F,3,FALSE)</f>
        <v>3.8361500000000002E-5</v>
      </c>
      <c r="E186" s="535">
        <f>VLOOKUP($A186,'2023 Summary'!$A:$F,6,FALSE)</f>
        <v>910965</v>
      </c>
      <c r="F186" s="538">
        <v>952691</v>
      </c>
      <c r="G186" s="539"/>
      <c r="H186" s="540">
        <v>277518</v>
      </c>
      <c r="I186" s="540">
        <v>103205</v>
      </c>
      <c r="J186" s="540">
        <v>7611</v>
      </c>
      <c r="K186" s="540">
        <v>10491</v>
      </c>
      <c r="L186" s="540">
        <v>398825</v>
      </c>
      <c r="M186" s="541"/>
      <c r="N186" s="540">
        <v>110010</v>
      </c>
      <c r="O186" s="540">
        <v>254170</v>
      </c>
      <c r="P186" s="540"/>
      <c r="Q186" s="540">
        <v>933</v>
      </c>
      <c r="R186" s="540">
        <v>365113</v>
      </c>
      <c r="S186" s="541"/>
      <c r="T186" s="540">
        <v>-17474</v>
      </c>
      <c r="U186" s="540">
        <v>15974</v>
      </c>
      <c r="V186" s="540">
        <v>-1500</v>
      </c>
    </row>
    <row r="187" spans="1:22">
      <c r="A187" s="537">
        <v>35405</v>
      </c>
      <c r="B187" s="512" t="s">
        <v>162</v>
      </c>
      <c r="C187" s="534">
        <v>7.2690000000000005E-4</v>
      </c>
      <c r="D187" s="534">
        <f>VLOOKUP($A187,'2023 Summary'!$A:$F,3,FALSE)</f>
        <v>7.4639610000000001E-4</v>
      </c>
      <c r="E187" s="535">
        <f>VLOOKUP($A187,'2023 Summary'!$A:$F,6,FALSE)</f>
        <v>17724558</v>
      </c>
      <c r="F187" s="538">
        <v>19371061</v>
      </c>
      <c r="G187" s="539"/>
      <c r="H187" s="540">
        <v>208533</v>
      </c>
      <c r="I187" s="540">
        <v>2098476</v>
      </c>
      <c r="J187" s="540">
        <v>154746</v>
      </c>
      <c r="K187" s="540">
        <v>213313</v>
      </c>
      <c r="L187" s="540">
        <v>2675068</v>
      </c>
      <c r="M187" s="541"/>
      <c r="N187" s="540">
        <v>2660850</v>
      </c>
      <c r="O187" s="540">
        <v>5168043</v>
      </c>
      <c r="P187" s="540"/>
      <c r="Q187" s="540">
        <v>18980</v>
      </c>
      <c r="R187" s="540">
        <v>7847873</v>
      </c>
      <c r="S187" s="541"/>
      <c r="T187" s="540">
        <v>-355281</v>
      </c>
      <c r="U187" s="540">
        <v>-1075299</v>
      </c>
      <c r="V187" s="540">
        <v>-1430580</v>
      </c>
    </row>
    <row r="188" spans="1:22">
      <c r="A188" s="537">
        <v>35500</v>
      </c>
      <c r="B188" s="512" t="s">
        <v>163</v>
      </c>
      <c r="C188" s="534">
        <v>3.7012999999999998E-3</v>
      </c>
      <c r="D188" s="534">
        <f>VLOOKUP($A188,'2023 Summary'!$A:$F,3,FALSE)</f>
        <v>3.5655503999999999E-3</v>
      </c>
      <c r="E188" s="535">
        <f>VLOOKUP($A188,'2023 Summary'!$A:$F,6,FALSE)</f>
        <v>84670597</v>
      </c>
      <c r="F188" s="538">
        <v>98629010</v>
      </c>
      <c r="G188" s="539"/>
      <c r="H188" s="540">
        <v>7107122</v>
      </c>
      <c r="I188" s="540">
        <v>10684524</v>
      </c>
      <c r="J188" s="540">
        <v>787899</v>
      </c>
      <c r="K188" s="540">
        <v>1086098</v>
      </c>
      <c r="L188" s="540">
        <v>19665643</v>
      </c>
      <c r="M188" s="541"/>
      <c r="N188" s="540">
        <v>3789277</v>
      </c>
      <c r="O188" s="540">
        <v>26313424</v>
      </c>
      <c r="P188" s="540"/>
      <c r="Q188" s="540">
        <v>96637</v>
      </c>
      <c r="R188" s="540">
        <v>30199338</v>
      </c>
      <c r="S188" s="541"/>
      <c r="T188" s="540">
        <v>-1808931</v>
      </c>
      <c r="U188" s="540">
        <v>-657355</v>
      </c>
      <c r="V188" s="540">
        <v>-2466286</v>
      </c>
    </row>
    <row r="189" spans="1:22">
      <c r="A189" s="537">
        <v>35600</v>
      </c>
      <c r="B189" s="512" t="s">
        <v>164</v>
      </c>
      <c r="C189" s="534">
        <v>1.5709999999999999E-3</v>
      </c>
      <c r="D189" s="534">
        <f>VLOOKUP($A189,'2023 Summary'!$A:$F,3,FALSE)</f>
        <v>1.569679E-3</v>
      </c>
      <c r="E189" s="535">
        <f>VLOOKUP($A189,'2023 Summary'!$A:$F,6,FALSE)</f>
        <v>37274935</v>
      </c>
      <c r="F189" s="538">
        <v>41863333</v>
      </c>
      <c r="G189" s="539"/>
      <c r="H189" s="540">
        <v>2632105</v>
      </c>
      <c r="I189" s="540">
        <v>4535073</v>
      </c>
      <c r="J189" s="540">
        <v>334426</v>
      </c>
      <c r="K189" s="540">
        <v>460997</v>
      </c>
      <c r="L189" s="540">
        <v>7962601</v>
      </c>
      <c r="M189" s="541"/>
      <c r="N189" s="540">
        <v>1147410</v>
      </c>
      <c r="O189" s="540">
        <v>11168799</v>
      </c>
      <c r="P189" s="540"/>
      <c r="Q189" s="540">
        <v>41018</v>
      </c>
      <c r="R189" s="540">
        <v>12357227</v>
      </c>
      <c r="S189" s="541"/>
      <c r="T189" s="540">
        <v>-767805</v>
      </c>
      <c r="U189" s="540">
        <v>136926</v>
      </c>
      <c r="V189" s="540">
        <v>-630879</v>
      </c>
    </row>
    <row r="190" spans="1:22">
      <c r="A190" s="532">
        <v>35700</v>
      </c>
      <c r="B190" s="533" t="s">
        <v>165</v>
      </c>
      <c r="C190" s="534">
        <v>8.5930000000000002E-4</v>
      </c>
      <c r="D190" s="534">
        <f>VLOOKUP($A190,'2023 Summary'!$A:$F,3,FALSE)</f>
        <v>8.051604E-4</v>
      </c>
      <c r="E190" s="535">
        <f>VLOOKUP($A190,'2023 Summary'!$A:$F,6,FALSE)</f>
        <v>19120025</v>
      </c>
      <c r="F190" s="535">
        <v>22899269</v>
      </c>
      <c r="G190" s="535"/>
      <c r="H190" s="535">
        <v>2124239</v>
      </c>
      <c r="I190" s="535">
        <v>2480688</v>
      </c>
      <c r="J190" s="535">
        <v>182931</v>
      </c>
      <c r="K190" s="535">
        <v>252166</v>
      </c>
      <c r="L190" s="535">
        <v>5040024</v>
      </c>
      <c r="M190" s="535"/>
      <c r="N190" s="535">
        <v>663188</v>
      </c>
      <c r="O190" s="535">
        <v>6109340</v>
      </c>
      <c r="P190" s="535"/>
      <c r="Q190" s="535">
        <v>22437</v>
      </c>
      <c r="R190" s="535">
        <v>6794965</v>
      </c>
      <c r="S190" s="535"/>
      <c r="T190" s="535">
        <v>-419990</v>
      </c>
      <c r="U190" s="535">
        <v>-62852</v>
      </c>
      <c r="V190" s="535">
        <v>-482842</v>
      </c>
    </row>
    <row r="191" spans="1:22">
      <c r="A191" s="532">
        <v>35800</v>
      </c>
      <c r="B191" s="533" t="s">
        <v>166</v>
      </c>
      <c r="C191" s="534">
        <v>1.0024000000000001E-3</v>
      </c>
      <c r="D191" s="534">
        <f>VLOOKUP($A191,'2023 Summary'!$A:$F,3,FALSE)</f>
        <v>1.0100936999999999E-3</v>
      </c>
      <c r="E191" s="535">
        <f>VLOOKUP($A191,'2023 Summary'!$A:$F,6,FALSE)</f>
        <v>23986545</v>
      </c>
      <c r="F191" s="535">
        <v>26711431</v>
      </c>
      <c r="G191" s="535"/>
      <c r="H191" s="535">
        <v>424625</v>
      </c>
      <c r="I191" s="535">
        <v>2893661</v>
      </c>
      <c r="J191" s="535">
        <v>213385</v>
      </c>
      <c r="K191" s="535">
        <v>294145</v>
      </c>
      <c r="L191" s="535">
        <v>3825816</v>
      </c>
      <c r="M191" s="535"/>
      <c r="N191" s="535">
        <v>1953129</v>
      </c>
      <c r="O191" s="535">
        <v>7126394</v>
      </c>
      <c r="P191" s="535"/>
      <c r="Q191" s="535">
        <v>26172</v>
      </c>
      <c r="R191" s="535">
        <v>9105695</v>
      </c>
      <c r="S191" s="535"/>
      <c r="T191" s="535">
        <v>-489909</v>
      </c>
      <c r="U191" s="535">
        <v>-1278402</v>
      </c>
      <c r="V191" s="535">
        <v>-1768311</v>
      </c>
    </row>
    <row r="192" spans="1:22">
      <c r="A192" s="532">
        <v>35805</v>
      </c>
      <c r="B192" s="533" t="s">
        <v>167</v>
      </c>
      <c r="C192" s="534">
        <v>1.9660000000000001E-4</v>
      </c>
      <c r="D192" s="534">
        <f>VLOOKUP($A192,'2023 Summary'!$A:$F,3,FALSE)</f>
        <v>2.1199749999999999E-4</v>
      </c>
      <c r="E192" s="535">
        <f>VLOOKUP($A192,'2023 Summary'!$A:$F,6,FALSE)</f>
        <v>5034273</v>
      </c>
      <c r="F192" s="535">
        <v>5238708</v>
      </c>
      <c r="G192" s="535"/>
      <c r="H192" s="535">
        <v>86709</v>
      </c>
      <c r="I192" s="535">
        <v>567512</v>
      </c>
      <c r="J192" s="535">
        <v>41849</v>
      </c>
      <c r="K192" s="535">
        <v>57688</v>
      </c>
      <c r="L192" s="535">
        <v>753758</v>
      </c>
      <c r="M192" s="535"/>
      <c r="N192" s="535">
        <v>496451</v>
      </c>
      <c r="O192" s="535">
        <v>1397645</v>
      </c>
      <c r="P192" s="535"/>
      <c r="Q192" s="535">
        <v>5133</v>
      </c>
      <c r="R192" s="535">
        <v>1899229</v>
      </c>
      <c r="S192" s="535"/>
      <c r="T192" s="535">
        <v>-96082</v>
      </c>
      <c r="U192" s="535">
        <v>102142</v>
      </c>
      <c r="V192" s="535">
        <v>6060</v>
      </c>
    </row>
    <row r="193" spans="1:22">
      <c r="A193" s="532">
        <v>35900</v>
      </c>
      <c r="B193" s="533" t="s">
        <v>168</v>
      </c>
      <c r="C193" s="534">
        <v>1.9876E-3</v>
      </c>
      <c r="D193" s="534">
        <f>VLOOKUP($A193,'2023 Summary'!$A:$F,3,FALSE)</f>
        <v>2.0097169999999998E-3</v>
      </c>
      <c r="E193" s="535">
        <f>VLOOKUP($A193,'2023 Summary'!$A:$F,6,FALSE)</f>
        <v>47724452</v>
      </c>
      <c r="F193" s="535">
        <v>52965629</v>
      </c>
      <c r="G193" s="535"/>
      <c r="H193" s="535">
        <v>1092807</v>
      </c>
      <c r="I193" s="535">
        <v>5737790</v>
      </c>
      <c r="J193" s="535">
        <v>423117</v>
      </c>
      <c r="K193" s="535">
        <v>583255</v>
      </c>
      <c r="L193" s="535">
        <v>7836969</v>
      </c>
      <c r="M193" s="535"/>
      <c r="N193" s="535">
        <v>3595405</v>
      </c>
      <c r="O193" s="535">
        <v>14130802</v>
      </c>
      <c r="P193" s="535"/>
      <c r="Q193" s="535">
        <v>51896</v>
      </c>
      <c r="R193" s="535">
        <v>17778103</v>
      </c>
      <c r="S193" s="535"/>
      <c r="T193" s="535">
        <v>-971430</v>
      </c>
      <c r="U193" s="535">
        <v>-1698742</v>
      </c>
      <c r="V193" s="535">
        <v>-2670172</v>
      </c>
    </row>
    <row r="194" spans="1:22">
      <c r="A194" s="532">
        <v>35905</v>
      </c>
      <c r="B194" s="533" t="s">
        <v>169</v>
      </c>
      <c r="C194" s="534">
        <v>3.0630000000000002E-4</v>
      </c>
      <c r="D194" s="534">
        <f>VLOOKUP($A194,'2023 Summary'!$A:$F,3,FALSE)</f>
        <v>2.4349549999999999E-4</v>
      </c>
      <c r="E194" s="535">
        <f>VLOOKUP($A194,'2023 Summary'!$A:$F,6,FALSE)</f>
        <v>5782252</v>
      </c>
      <c r="F194" s="535">
        <v>8162197</v>
      </c>
      <c r="G194" s="535"/>
      <c r="H194" s="535">
        <v>2274944</v>
      </c>
      <c r="I194" s="535">
        <v>884214</v>
      </c>
      <c r="J194" s="535">
        <v>65204</v>
      </c>
      <c r="K194" s="535">
        <v>89882</v>
      </c>
      <c r="L194" s="535">
        <v>3314244</v>
      </c>
      <c r="M194" s="535"/>
      <c r="N194" s="535">
        <v>488828</v>
      </c>
      <c r="O194" s="535">
        <v>2177608</v>
      </c>
      <c r="P194" s="535"/>
      <c r="Q194" s="535">
        <v>7997</v>
      </c>
      <c r="R194" s="535">
        <v>2674433</v>
      </c>
      <c r="S194" s="535"/>
      <c r="T194" s="535">
        <v>-149700</v>
      </c>
      <c r="U194" s="535">
        <v>145459</v>
      </c>
      <c r="V194" s="535">
        <v>-4241</v>
      </c>
    </row>
    <row r="195" spans="1:22">
      <c r="A195" s="532">
        <v>36000</v>
      </c>
      <c r="B195" s="533" t="s">
        <v>170</v>
      </c>
      <c r="C195" s="534">
        <v>5.1042799999999999E-2</v>
      </c>
      <c r="D195" s="534">
        <f>VLOOKUP($A195,'2023 Summary'!$A:$F,3,FALSE)</f>
        <v>5.4407241799999999E-2</v>
      </c>
      <c r="E195" s="535">
        <f>VLOOKUP($A195,'2023 Summary'!$A:$F,6,FALSE)</f>
        <v>1292000707</v>
      </c>
      <c r="F195" s="535">
        <v>1360158199</v>
      </c>
      <c r="G195" s="535"/>
      <c r="H195" s="535">
        <v>9621854</v>
      </c>
      <c r="I195" s="535">
        <v>147346538</v>
      </c>
      <c r="J195" s="535">
        <v>10865642</v>
      </c>
      <c r="K195" s="535">
        <v>14978004</v>
      </c>
      <c r="L195" s="535">
        <v>182812038</v>
      </c>
      <c r="M195" s="535"/>
      <c r="N195" s="535">
        <v>99407997</v>
      </c>
      <c r="O195" s="535">
        <v>362879231</v>
      </c>
      <c r="P195" s="535"/>
      <c r="Q195" s="535">
        <v>1332682</v>
      </c>
      <c r="R195" s="535">
        <v>463619910</v>
      </c>
      <c r="S195" s="535"/>
      <c r="T195" s="535">
        <v>-24946349</v>
      </c>
      <c r="U195" s="535">
        <v>-30600337</v>
      </c>
      <c r="V195" s="535">
        <v>-55546686</v>
      </c>
    </row>
    <row r="196" spans="1:22">
      <c r="A196" s="537">
        <v>36001</v>
      </c>
      <c r="B196" s="512" t="s">
        <v>171</v>
      </c>
      <c r="C196" s="534">
        <v>0</v>
      </c>
      <c r="D196" s="534">
        <f>VLOOKUP($A196,'2023 Summary'!$A:$F,3,FALSE)</f>
        <v>0</v>
      </c>
      <c r="E196" s="535">
        <f>VLOOKUP($A196,'2023 Summary'!$A:$F,6,FALSE)</f>
        <v>0</v>
      </c>
      <c r="F196" s="543">
        <v>0</v>
      </c>
      <c r="G196" s="539"/>
      <c r="H196" s="543">
        <v>0</v>
      </c>
      <c r="I196" s="543">
        <v>0</v>
      </c>
      <c r="J196" s="543">
        <v>0</v>
      </c>
      <c r="K196" s="543">
        <v>0</v>
      </c>
      <c r="L196" s="543">
        <v>0</v>
      </c>
      <c r="M196" s="543"/>
      <c r="N196" s="543">
        <v>0</v>
      </c>
      <c r="O196" s="543">
        <v>0</v>
      </c>
      <c r="P196" s="543"/>
      <c r="Q196" s="543">
        <v>0</v>
      </c>
      <c r="R196" s="543">
        <v>0</v>
      </c>
      <c r="S196" s="543"/>
      <c r="T196" s="543">
        <v>0</v>
      </c>
      <c r="U196" s="540">
        <v>-218360</v>
      </c>
      <c r="V196" s="540">
        <v>-218360</v>
      </c>
    </row>
    <row r="197" spans="1:22">
      <c r="A197" s="537">
        <v>36002</v>
      </c>
      <c r="B197" s="512" t="s">
        <v>785</v>
      </c>
      <c r="C197" s="534">
        <v>0</v>
      </c>
      <c r="D197" s="534">
        <f>VLOOKUP($A197,'2023 Summary'!$A:$F,3,FALSE)</f>
        <v>0</v>
      </c>
      <c r="E197" s="535">
        <f>VLOOKUP($A197,'2023 Summary'!$A:$F,6,FALSE)</f>
        <v>0</v>
      </c>
      <c r="F197" s="543">
        <v>0</v>
      </c>
      <c r="G197" s="539"/>
      <c r="H197" s="543">
        <v>0</v>
      </c>
      <c r="I197" s="543">
        <v>0</v>
      </c>
      <c r="J197" s="543">
        <v>0</v>
      </c>
      <c r="K197" s="543">
        <v>0</v>
      </c>
      <c r="L197" s="543">
        <v>0</v>
      </c>
      <c r="M197" s="543"/>
      <c r="N197" s="543">
        <v>0</v>
      </c>
      <c r="O197" s="543">
        <v>0</v>
      </c>
      <c r="P197" s="543"/>
      <c r="Q197" s="543">
        <v>0</v>
      </c>
      <c r="R197" s="543">
        <v>0</v>
      </c>
      <c r="S197" s="543"/>
      <c r="T197" s="543">
        <v>0</v>
      </c>
      <c r="U197" s="540">
        <v>-161620</v>
      </c>
      <c r="V197" s="540">
        <v>-161620</v>
      </c>
    </row>
    <row r="198" spans="1:22">
      <c r="A198" s="537">
        <v>36003</v>
      </c>
      <c r="B198" s="512" t="s">
        <v>172</v>
      </c>
      <c r="C198" s="534">
        <v>3.8650000000000002E-4</v>
      </c>
      <c r="D198" s="534">
        <f>VLOOKUP($A198,'2023 Summary'!$A:$F,3,FALSE)</f>
        <v>3.8438239999999998E-4</v>
      </c>
      <c r="E198" s="535">
        <f>VLOOKUP($A198,'2023 Summary'!$A:$F,6,FALSE)</f>
        <v>9127872</v>
      </c>
      <c r="F198" s="538">
        <v>10299222</v>
      </c>
      <c r="G198" s="539"/>
      <c r="H198" s="540">
        <v>1043236</v>
      </c>
      <c r="I198" s="540">
        <v>1115719</v>
      </c>
      <c r="J198" s="540">
        <v>82275</v>
      </c>
      <c r="K198" s="540">
        <v>113415</v>
      </c>
      <c r="L198" s="540">
        <v>2354645</v>
      </c>
      <c r="M198" s="541"/>
      <c r="N198" s="540">
        <v>525828</v>
      </c>
      <c r="O198" s="540">
        <v>2747749</v>
      </c>
      <c r="P198" s="540"/>
      <c r="Q198" s="540">
        <v>10091</v>
      </c>
      <c r="R198" s="540">
        <v>3283668</v>
      </c>
      <c r="S198" s="541"/>
      <c r="T198" s="540">
        <v>-188896</v>
      </c>
      <c r="U198" s="540">
        <v>-113891</v>
      </c>
      <c r="V198" s="540">
        <v>-302787</v>
      </c>
    </row>
    <row r="199" spans="1:22">
      <c r="A199" s="537">
        <v>36004</v>
      </c>
      <c r="B199" s="512" t="s">
        <v>786</v>
      </c>
      <c r="C199" s="534">
        <v>2.8709999999999999E-4</v>
      </c>
      <c r="D199" s="534">
        <f>VLOOKUP($A199,'2023 Summary'!$A:$F,3,FALSE)</f>
        <v>3.0810789999999999E-4</v>
      </c>
      <c r="E199" s="535">
        <f>VLOOKUP($A199,'2023 Summary'!$A:$F,6,FALSE)</f>
        <v>7316593</v>
      </c>
      <c r="F199" s="538">
        <v>7651044</v>
      </c>
      <c r="G199" s="539"/>
      <c r="H199" s="540">
        <v>1077975</v>
      </c>
      <c r="I199" s="540">
        <v>828841</v>
      </c>
      <c r="J199" s="540">
        <v>61120</v>
      </c>
      <c r="K199" s="540">
        <v>84253</v>
      </c>
      <c r="L199" s="540">
        <v>2052189</v>
      </c>
      <c r="M199" s="541"/>
      <c r="N199" s="540">
        <v>534476</v>
      </c>
      <c r="O199" s="540">
        <v>2041237</v>
      </c>
      <c r="P199" s="540"/>
      <c r="Q199" s="540">
        <v>7496</v>
      </c>
      <c r="R199" s="540">
        <v>2583209</v>
      </c>
      <c r="S199" s="541"/>
      <c r="T199" s="540">
        <v>-140326</v>
      </c>
      <c r="U199" s="540">
        <v>435065</v>
      </c>
      <c r="V199" s="540">
        <v>294739</v>
      </c>
    </row>
    <row r="200" spans="1:22">
      <c r="A200" s="537">
        <v>36005</v>
      </c>
      <c r="B200" s="512" t="s">
        <v>173</v>
      </c>
      <c r="C200" s="534">
        <v>3.6684999999999999E-3</v>
      </c>
      <c r="D200" s="534">
        <f>VLOOKUP($A200,'2023 Summary'!$A:$F,3,FALSE)</f>
        <v>3.7482384999999998E-3</v>
      </c>
      <c r="E200" s="535">
        <f>VLOOKUP($A200,'2023 Summary'!$A:$F,6,FALSE)</f>
        <v>89008864</v>
      </c>
      <c r="F200" s="538">
        <v>97754959</v>
      </c>
      <c r="G200" s="539"/>
      <c r="H200" s="543">
        <v>0</v>
      </c>
      <c r="I200" s="540">
        <v>10589838</v>
      </c>
      <c r="J200" s="540">
        <v>780917</v>
      </c>
      <c r="K200" s="540">
        <v>1076473</v>
      </c>
      <c r="L200" s="540">
        <v>12447228</v>
      </c>
      <c r="M200" s="541"/>
      <c r="N200" s="540">
        <v>10503545</v>
      </c>
      <c r="O200" s="540">
        <v>26080234</v>
      </c>
      <c r="P200" s="540"/>
      <c r="Q200" s="540">
        <v>95780</v>
      </c>
      <c r="R200" s="540">
        <v>36679559</v>
      </c>
      <c r="S200" s="541"/>
      <c r="T200" s="540">
        <v>-1792900</v>
      </c>
      <c r="U200" s="540">
        <v>-3380279</v>
      </c>
      <c r="V200" s="540">
        <v>-5173179</v>
      </c>
    </row>
    <row r="201" spans="1:22">
      <c r="A201" s="537">
        <v>36006</v>
      </c>
      <c r="B201" s="512" t="s">
        <v>174</v>
      </c>
      <c r="C201" s="534">
        <v>6.8590000000000003E-4</v>
      </c>
      <c r="D201" s="534">
        <f>VLOOKUP($A201,'2023 Summary'!$A:$F,3,FALSE)</f>
        <v>6.4241549999999998E-4</v>
      </c>
      <c r="E201" s="535">
        <f>VLOOKUP($A201,'2023 Summary'!$A:$F,6,FALSE)</f>
        <v>15255346</v>
      </c>
      <c r="F201" s="538">
        <v>18276934</v>
      </c>
      <c r="G201" s="539"/>
      <c r="H201" s="540">
        <v>1487172</v>
      </c>
      <c r="I201" s="540">
        <v>1979948</v>
      </c>
      <c r="J201" s="540">
        <v>146006</v>
      </c>
      <c r="K201" s="540">
        <v>201265</v>
      </c>
      <c r="L201" s="540">
        <v>3814391</v>
      </c>
      <c r="M201" s="541"/>
      <c r="N201" s="543">
        <v>0</v>
      </c>
      <c r="O201" s="540">
        <v>4876139</v>
      </c>
      <c r="P201" s="540"/>
      <c r="Q201" s="540">
        <v>17908</v>
      </c>
      <c r="R201" s="540">
        <v>4894047</v>
      </c>
      <c r="S201" s="541"/>
      <c r="T201" s="540">
        <v>-335213</v>
      </c>
      <c r="U201" s="540">
        <v>1004438</v>
      </c>
      <c r="V201" s="540">
        <v>669225</v>
      </c>
    </row>
    <row r="202" spans="1:22">
      <c r="A202" s="532">
        <v>36007</v>
      </c>
      <c r="B202" s="533" t="s">
        <v>175</v>
      </c>
      <c r="C202" s="534">
        <v>2.2770000000000001E-4</v>
      </c>
      <c r="D202" s="534">
        <f>VLOOKUP($A202,'2023 Summary'!$A:$F,3,FALSE)</f>
        <v>2.40387E-4</v>
      </c>
      <c r="E202" s="535">
        <f>VLOOKUP($A202,'2023 Summary'!$A:$F,6,FALSE)</f>
        <v>5708434</v>
      </c>
      <c r="F202" s="535">
        <v>6067265</v>
      </c>
      <c r="G202" s="535"/>
      <c r="H202" s="535">
        <v>1125467</v>
      </c>
      <c r="I202" s="535">
        <v>657269</v>
      </c>
      <c r="J202" s="535">
        <v>48468</v>
      </c>
      <c r="K202" s="535">
        <v>66812</v>
      </c>
      <c r="L202" s="535">
        <v>1898016</v>
      </c>
      <c r="M202" s="535"/>
      <c r="N202" s="535">
        <v>416483</v>
      </c>
      <c r="O202" s="535">
        <v>1618697</v>
      </c>
      <c r="P202" s="535"/>
      <c r="Q202" s="535">
        <v>5945</v>
      </c>
      <c r="R202" s="535">
        <v>2041125</v>
      </c>
      <c r="S202" s="535"/>
      <c r="T202" s="535">
        <v>-111280</v>
      </c>
      <c r="U202" s="535">
        <v>380635</v>
      </c>
      <c r="V202" s="535">
        <v>269355</v>
      </c>
    </row>
    <row r="203" spans="1:22">
      <c r="A203" s="532">
        <v>36008</v>
      </c>
      <c r="B203" s="533" t="s">
        <v>176</v>
      </c>
      <c r="C203" s="534">
        <v>5.821E-4</v>
      </c>
      <c r="D203" s="534">
        <f>VLOOKUP($A203,'2023 Summary'!$A:$F,3,FALSE)</f>
        <v>5.7180309999999999E-4</v>
      </c>
      <c r="E203" s="535">
        <f>VLOOKUP($A203,'2023 Summary'!$A:$F,6,FALSE)</f>
        <v>13578523</v>
      </c>
      <c r="F203" s="535">
        <v>15512344</v>
      </c>
      <c r="G203" s="535"/>
      <c r="H203" s="535">
        <v>1017612</v>
      </c>
      <c r="I203" s="535">
        <v>1680459</v>
      </c>
      <c r="J203" s="535">
        <v>123921</v>
      </c>
      <c r="K203" s="535">
        <v>170821</v>
      </c>
      <c r="L203" s="535">
        <v>2992813</v>
      </c>
      <c r="M203" s="535"/>
      <c r="N203" s="535">
        <v>245803</v>
      </c>
      <c r="O203" s="535">
        <v>4138568</v>
      </c>
      <c r="P203" s="535"/>
      <c r="Q203" s="535">
        <v>15199</v>
      </c>
      <c r="R203" s="535">
        <v>4399570</v>
      </c>
      <c r="S203" s="535"/>
      <c r="T203" s="535">
        <v>-284508</v>
      </c>
      <c r="U203" s="535">
        <v>-102057</v>
      </c>
      <c r="V203" s="535">
        <v>-386565</v>
      </c>
    </row>
    <row r="204" spans="1:22">
      <c r="A204" s="532">
        <v>36009</v>
      </c>
      <c r="B204" s="533" t="s">
        <v>177</v>
      </c>
      <c r="C204" s="534">
        <v>6.7799999999999995E-5</v>
      </c>
      <c r="D204" s="534">
        <f>VLOOKUP($A204,'2023 Summary'!$A:$F,3,FALSE)</f>
        <v>8.3119200000000002E-5</v>
      </c>
      <c r="E204" s="535">
        <f>VLOOKUP($A204,'2023 Summary'!$A:$F,6,FALSE)</f>
        <v>1973819</v>
      </c>
      <c r="F204" s="535">
        <v>1807503</v>
      </c>
      <c r="G204" s="535"/>
      <c r="H204" s="535">
        <v>45066</v>
      </c>
      <c r="I204" s="535">
        <v>195808</v>
      </c>
      <c r="J204" s="535">
        <v>14439</v>
      </c>
      <c r="K204" s="535">
        <v>19904</v>
      </c>
      <c r="L204" s="535">
        <v>275217</v>
      </c>
      <c r="M204" s="535"/>
      <c r="N204" s="535">
        <v>940745</v>
      </c>
      <c r="O204" s="535">
        <v>482227</v>
      </c>
      <c r="P204" s="535"/>
      <c r="Q204" s="535">
        <v>1771</v>
      </c>
      <c r="R204" s="535">
        <v>1424743</v>
      </c>
      <c r="S204" s="535"/>
      <c r="T204" s="535">
        <v>-33151</v>
      </c>
      <c r="U204" s="535">
        <v>-703542</v>
      </c>
      <c r="V204" s="535">
        <v>-736693</v>
      </c>
    </row>
    <row r="205" spans="1:22">
      <c r="A205" s="532">
        <v>36100</v>
      </c>
      <c r="B205" s="533" t="s">
        <v>178</v>
      </c>
      <c r="C205" s="534">
        <v>6.5079999999999999E-4</v>
      </c>
      <c r="D205" s="534">
        <f>VLOOKUP($A205,'2023 Summary'!$A:$F,3,FALSE)</f>
        <v>6.1945149999999998E-4</v>
      </c>
      <c r="E205" s="535">
        <f>VLOOKUP($A205,'2023 Summary'!$A:$F,6,FALSE)</f>
        <v>14710023</v>
      </c>
      <c r="F205" s="535">
        <v>17341879</v>
      </c>
      <c r="G205" s="535"/>
      <c r="H205" s="535">
        <v>1605925</v>
      </c>
      <c r="I205" s="535">
        <v>1878653</v>
      </c>
      <c r="J205" s="535">
        <v>138536</v>
      </c>
      <c r="K205" s="535">
        <v>190968</v>
      </c>
      <c r="L205" s="535">
        <v>3814082</v>
      </c>
      <c r="M205" s="535"/>
      <c r="N205" s="535">
        <v>1061323</v>
      </c>
      <c r="O205" s="535">
        <v>4626673</v>
      </c>
      <c r="P205" s="535"/>
      <c r="Q205" s="535">
        <v>16992</v>
      </c>
      <c r="R205" s="535">
        <v>5704988</v>
      </c>
      <c r="S205" s="535"/>
      <c r="T205" s="535">
        <v>-318063</v>
      </c>
      <c r="U205" s="535">
        <v>-148671</v>
      </c>
      <c r="V205" s="535">
        <v>-466734</v>
      </c>
    </row>
    <row r="206" spans="1:22">
      <c r="A206" s="532">
        <v>36102</v>
      </c>
      <c r="B206" s="533" t="s">
        <v>179</v>
      </c>
      <c r="C206" s="534">
        <v>0</v>
      </c>
      <c r="D206" s="534">
        <f>VLOOKUP($A206,'2023 Summary'!$A:$F,3,FALSE)</f>
        <v>0</v>
      </c>
      <c r="E206" s="535">
        <f>VLOOKUP($A206,'2023 Summary'!$A:$F,6,FALSE)</f>
        <v>0</v>
      </c>
      <c r="F206" s="535">
        <v>0</v>
      </c>
      <c r="G206" s="535"/>
      <c r="H206" s="535">
        <v>569805</v>
      </c>
      <c r="I206" s="535">
        <v>0</v>
      </c>
      <c r="J206" s="535">
        <v>0</v>
      </c>
      <c r="K206" s="535">
        <v>0</v>
      </c>
      <c r="L206" s="535">
        <v>569805</v>
      </c>
      <c r="M206" s="535"/>
      <c r="N206" s="535">
        <v>5592117</v>
      </c>
      <c r="O206" s="535">
        <v>0</v>
      </c>
      <c r="P206" s="535"/>
      <c r="Q206" s="535">
        <v>0</v>
      </c>
      <c r="R206" s="535">
        <v>5592117</v>
      </c>
      <c r="S206" s="535"/>
      <c r="T206" s="535">
        <v>0</v>
      </c>
      <c r="U206" s="535">
        <v>-1163596</v>
      </c>
      <c r="V206" s="535">
        <v>-1163596</v>
      </c>
    </row>
    <row r="207" spans="1:22">
      <c r="A207" s="532">
        <v>36105</v>
      </c>
      <c r="B207" s="533" t="s">
        <v>180</v>
      </c>
      <c r="C207" s="534">
        <v>2.8810000000000001E-4</v>
      </c>
      <c r="D207" s="534">
        <f>VLOOKUP($A207,'2023 Summary'!$A:$F,3,FALSE)</f>
        <v>2.796532E-4</v>
      </c>
      <c r="E207" s="535">
        <f>VLOOKUP($A207,'2023 Summary'!$A:$F,6,FALSE)</f>
        <v>6640883</v>
      </c>
      <c r="F207" s="535">
        <v>7676508</v>
      </c>
      <c r="G207" s="535"/>
      <c r="H207" s="535">
        <v>390618</v>
      </c>
      <c r="I207" s="535">
        <v>831599</v>
      </c>
      <c r="J207" s="535">
        <v>61324</v>
      </c>
      <c r="K207" s="535">
        <v>84533</v>
      </c>
      <c r="L207" s="535">
        <v>1368074</v>
      </c>
      <c r="M207" s="535"/>
      <c r="N207" s="535">
        <v>1043131</v>
      </c>
      <c r="O207" s="535">
        <v>2048030</v>
      </c>
      <c r="P207" s="535"/>
      <c r="Q207" s="535">
        <v>7521</v>
      </c>
      <c r="R207" s="535">
        <v>3098682</v>
      </c>
      <c r="S207" s="535"/>
      <c r="T207" s="535">
        <v>-140792</v>
      </c>
      <c r="U207" s="535">
        <v>-343489</v>
      </c>
      <c r="V207" s="535">
        <v>-484281</v>
      </c>
    </row>
    <row r="208" spans="1:22">
      <c r="A208" s="537">
        <v>36200</v>
      </c>
      <c r="B208" s="512" t="s">
        <v>181</v>
      </c>
      <c r="C208" s="534">
        <v>1.1397E-3</v>
      </c>
      <c r="D208" s="534">
        <f>VLOOKUP($A208,'2023 Summary'!$A:$F,3,FALSE)</f>
        <v>1.1161426999999999E-3</v>
      </c>
      <c r="E208" s="535">
        <f>VLOOKUP($A208,'2023 Summary'!$A:$F,6,FALSE)</f>
        <v>26504875</v>
      </c>
      <c r="F208" s="538">
        <v>30370911</v>
      </c>
      <c r="G208" s="539"/>
      <c r="H208" s="540">
        <v>691496</v>
      </c>
      <c r="I208" s="540">
        <v>3290094</v>
      </c>
      <c r="J208" s="540">
        <v>242618</v>
      </c>
      <c r="K208" s="540">
        <v>334443</v>
      </c>
      <c r="L208" s="540">
        <v>4558651</v>
      </c>
      <c r="M208" s="541"/>
      <c r="N208" s="540">
        <v>3279889</v>
      </c>
      <c r="O208" s="540">
        <v>8102714</v>
      </c>
      <c r="P208" s="540"/>
      <c r="Q208" s="540">
        <v>29757</v>
      </c>
      <c r="R208" s="540">
        <v>11412360</v>
      </c>
      <c r="S208" s="541"/>
      <c r="T208" s="540">
        <v>-557026</v>
      </c>
      <c r="U208" s="540">
        <v>-1967305</v>
      </c>
      <c r="V208" s="540">
        <v>-2524331</v>
      </c>
    </row>
    <row r="209" spans="1:22">
      <c r="A209" s="537">
        <v>36205</v>
      </c>
      <c r="B209" s="512" t="s">
        <v>182</v>
      </c>
      <c r="C209" s="534">
        <v>2.408E-4</v>
      </c>
      <c r="D209" s="534">
        <f>VLOOKUP($A209,'2023 Summary'!$A:$F,3,FALSE)</f>
        <v>2.60411E-4</v>
      </c>
      <c r="E209" s="535">
        <f>VLOOKUP($A209,'2023 Summary'!$A:$F,6,FALSE)</f>
        <v>6183941</v>
      </c>
      <c r="F209" s="538">
        <v>6416309</v>
      </c>
      <c r="G209" s="539"/>
      <c r="H209" s="540">
        <v>170607</v>
      </c>
      <c r="I209" s="540">
        <v>695082</v>
      </c>
      <c r="J209" s="540">
        <v>51257</v>
      </c>
      <c r="K209" s="540">
        <v>70656</v>
      </c>
      <c r="L209" s="540">
        <v>987602</v>
      </c>
      <c r="M209" s="541"/>
      <c r="N209" s="540">
        <v>613046</v>
      </c>
      <c r="O209" s="540">
        <v>1711819</v>
      </c>
      <c r="P209" s="540"/>
      <c r="Q209" s="540">
        <v>6287</v>
      </c>
      <c r="R209" s="540">
        <v>2331152</v>
      </c>
      <c r="S209" s="541"/>
      <c r="T209" s="540">
        <v>-117680</v>
      </c>
      <c r="U209" s="540">
        <v>94392</v>
      </c>
      <c r="V209" s="540">
        <v>-23288</v>
      </c>
    </row>
    <row r="210" spans="1:22">
      <c r="A210" s="537">
        <v>36300</v>
      </c>
      <c r="B210" s="512" t="s">
        <v>183</v>
      </c>
      <c r="C210" s="534">
        <v>4.2195000000000002E-3</v>
      </c>
      <c r="D210" s="534">
        <f>VLOOKUP($A210,'2023 Summary'!$A:$F,3,FALSE)</f>
        <v>4.1321333000000002E-3</v>
      </c>
      <c r="E210" s="535">
        <f>VLOOKUP($A210,'2023 Summary'!$A:$F,6,FALSE)</f>
        <v>98125157</v>
      </c>
      <c r="F210" s="538">
        <v>112439519</v>
      </c>
      <c r="G210" s="539"/>
      <c r="H210" s="540">
        <v>2549484</v>
      </c>
      <c r="I210" s="540">
        <v>12180623</v>
      </c>
      <c r="J210" s="540">
        <v>898225</v>
      </c>
      <c r="K210" s="540">
        <v>1238179</v>
      </c>
      <c r="L210" s="540">
        <v>16866511</v>
      </c>
      <c r="M210" s="541"/>
      <c r="N210" s="540">
        <v>5782310</v>
      </c>
      <c r="O210" s="540">
        <v>29997956</v>
      </c>
      <c r="P210" s="540"/>
      <c r="Q210" s="540">
        <v>110168</v>
      </c>
      <c r="R210" s="540">
        <v>35890434</v>
      </c>
      <c r="S210" s="541"/>
      <c r="T210" s="540">
        <v>-2062227</v>
      </c>
      <c r="U210" s="540">
        <v>-2985821</v>
      </c>
      <c r="V210" s="540">
        <v>-5048048</v>
      </c>
    </row>
    <row r="211" spans="1:22">
      <c r="A211" s="537">
        <v>36301</v>
      </c>
      <c r="B211" s="512" t="s">
        <v>184</v>
      </c>
      <c r="C211" s="534">
        <v>1.13E-4</v>
      </c>
      <c r="D211" s="534">
        <f>VLOOKUP($A211,'2023 Summary'!$A:$F,3,FALSE)</f>
        <v>1.172999E-4</v>
      </c>
      <c r="E211" s="535">
        <f>VLOOKUP($A211,'2023 Summary'!$A:$F,6,FALSE)</f>
        <v>2785503</v>
      </c>
      <c r="F211" s="538">
        <v>3011468</v>
      </c>
      <c r="G211" s="539"/>
      <c r="H211" s="540">
        <v>609199</v>
      </c>
      <c r="I211" s="540">
        <v>326234</v>
      </c>
      <c r="J211" s="540">
        <v>24057</v>
      </c>
      <c r="K211" s="540">
        <v>33162</v>
      </c>
      <c r="L211" s="540">
        <v>992652</v>
      </c>
      <c r="M211" s="541"/>
      <c r="N211" s="540">
        <v>120680</v>
      </c>
      <c r="O211" s="540">
        <v>803435</v>
      </c>
      <c r="P211" s="540"/>
      <c r="Q211" s="540">
        <v>2951</v>
      </c>
      <c r="R211" s="540">
        <v>927066</v>
      </c>
      <c r="S211" s="541"/>
      <c r="T211" s="540">
        <v>-55233</v>
      </c>
      <c r="U211" s="540">
        <v>284142</v>
      </c>
      <c r="V211" s="540">
        <v>228909</v>
      </c>
    </row>
    <row r="212" spans="1:22">
      <c r="A212" s="537">
        <v>36302</v>
      </c>
      <c r="B212" s="512" t="s">
        <v>185</v>
      </c>
      <c r="C212" s="534">
        <v>2.0249999999999999E-4</v>
      </c>
      <c r="D212" s="534">
        <f>VLOOKUP($A212,'2023 Summary'!$A:$F,3,FALSE)</f>
        <v>1.792233E-4</v>
      </c>
      <c r="E212" s="535">
        <f>VLOOKUP($A212,'2023 Summary'!$A:$F,6,FALSE)</f>
        <v>4255989</v>
      </c>
      <c r="F212" s="538">
        <v>5396011</v>
      </c>
      <c r="G212" s="539"/>
      <c r="H212" s="540">
        <v>1607642</v>
      </c>
      <c r="I212" s="540">
        <v>584552</v>
      </c>
      <c r="J212" s="540">
        <v>43106</v>
      </c>
      <c r="K212" s="540">
        <v>59421</v>
      </c>
      <c r="L212" s="540">
        <v>2294721</v>
      </c>
      <c r="M212" s="541"/>
      <c r="N212" s="543">
        <v>0</v>
      </c>
      <c r="O212" s="540">
        <v>1439612</v>
      </c>
      <c r="P212" s="540"/>
      <c r="Q212" s="540">
        <v>5287</v>
      </c>
      <c r="R212" s="540">
        <v>1444899</v>
      </c>
      <c r="S212" s="541"/>
      <c r="T212" s="540">
        <v>-98968</v>
      </c>
      <c r="U212" s="540">
        <v>561458</v>
      </c>
      <c r="V212" s="540">
        <v>462490</v>
      </c>
    </row>
    <row r="213" spans="1:22">
      <c r="A213" s="537">
        <v>36303</v>
      </c>
      <c r="B213" s="542" t="s">
        <v>340</v>
      </c>
      <c r="C213" s="534">
        <v>2.5720000000000002E-4</v>
      </c>
      <c r="D213" s="534">
        <f>VLOOKUP($A213,'2023 Summary'!$A:$F,3,FALSE)</f>
        <v>2.4794859999999999E-4</v>
      </c>
      <c r="E213" s="535">
        <f>VLOOKUP($A213,'2023 Summary'!$A:$F,6,FALSE)</f>
        <v>5887999</v>
      </c>
      <c r="F213" s="538">
        <v>6854632</v>
      </c>
      <c r="G213" s="539"/>
      <c r="H213" s="540">
        <v>1568150</v>
      </c>
      <c r="I213" s="540">
        <v>742565</v>
      </c>
      <c r="J213" s="540">
        <v>54758</v>
      </c>
      <c r="K213" s="540">
        <v>75483</v>
      </c>
      <c r="L213" s="540">
        <v>2440956</v>
      </c>
      <c r="M213" s="541"/>
      <c r="N213" s="543">
        <v>0</v>
      </c>
      <c r="O213" s="540">
        <v>1828761</v>
      </c>
      <c r="P213" s="540"/>
      <c r="Q213" s="540">
        <v>6716</v>
      </c>
      <c r="R213" s="540">
        <v>1835477</v>
      </c>
      <c r="S213" s="541"/>
      <c r="T213" s="540">
        <v>-125720</v>
      </c>
      <c r="U213" s="540">
        <v>1786164</v>
      </c>
      <c r="V213" s="540">
        <v>1660444</v>
      </c>
    </row>
    <row r="214" spans="1:22">
      <c r="A214" s="532">
        <v>36305</v>
      </c>
      <c r="B214" s="533" t="s">
        <v>186</v>
      </c>
      <c r="C214" s="534">
        <v>8.6379999999999996E-4</v>
      </c>
      <c r="D214" s="534">
        <f>VLOOKUP($A214,'2023 Summary'!$A:$F,3,FALSE)</f>
        <v>8.2318059999999995E-4</v>
      </c>
      <c r="E214" s="535">
        <f>VLOOKUP($A214,'2023 Summary'!$A:$F,6,FALSE)</f>
        <v>19547948</v>
      </c>
      <c r="F214" s="535">
        <v>23017018</v>
      </c>
      <c r="G214" s="535"/>
      <c r="H214" s="535">
        <v>2037016</v>
      </c>
      <c r="I214" s="535">
        <v>2493444</v>
      </c>
      <c r="J214" s="535">
        <v>183872</v>
      </c>
      <c r="K214" s="535">
        <v>253462</v>
      </c>
      <c r="L214" s="535">
        <v>4967794</v>
      </c>
      <c r="M214" s="535"/>
      <c r="N214" s="535">
        <v>110343</v>
      </c>
      <c r="O214" s="535">
        <v>6140755</v>
      </c>
      <c r="P214" s="535"/>
      <c r="Q214" s="535">
        <v>22552</v>
      </c>
      <c r="R214" s="535">
        <v>6273650</v>
      </c>
      <c r="S214" s="535"/>
      <c r="T214" s="535">
        <v>-422151</v>
      </c>
      <c r="U214" s="535">
        <v>467432</v>
      </c>
      <c r="V214" s="535">
        <v>45281</v>
      </c>
    </row>
    <row r="215" spans="1:22">
      <c r="A215" s="532">
        <v>36310</v>
      </c>
      <c r="B215" s="533" t="s">
        <v>328</v>
      </c>
      <c r="C215" s="534">
        <v>0</v>
      </c>
      <c r="D215" s="534">
        <f>VLOOKUP($A215,'2023 Summary'!$A:$F,3,FALSE)</f>
        <v>0</v>
      </c>
      <c r="E215" s="535">
        <f>VLOOKUP($A215,'2023 Summary'!$A:$F,6,FALSE)</f>
        <v>0</v>
      </c>
      <c r="F215" s="535">
        <v>0</v>
      </c>
      <c r="G215" s="535"/>
      <c r="H215" s="535">
        <v>0</v>
      </c>
      <c r="I215" s="535">
        <v>0</v>
      </c>
      <c r="J215" s="535">
        <v>0</v>
      </c>
      <c r="K215" s="535">
        <v>0</v>
      </c>
      <c r="L215" s="535">
        <v>0</v>
      </c>
      <c r="M215" s="535"/>
      <c r="N215" s="535">
        <v>0</v>
      </c>
      <c r="O215" s="535">
        <v>0</v>
      </c>
      <c r="P215" s="535"/>
      <c r="Q215" s="535">
        <v>0</v>
      </c>
      <c r="R215" s="535">
        <v>0</v>
      </c>
      <c r="S215" s="535"/>
      <c r="T215" s="535">
        <v>0</v>
      </c>
      <c r="U215" s="535">
        <v>-179981</v>
      </c>
      <c r="V215" s="535">
        <v>-179981</v>
      </c>
    </row>
    <row r="216" spans="1:22">
      <c r="A216" s="532">
        <v>36400</v>
      </c>
      <c r="B216" s="533" t="s">
        <v>187</v>
      </c>
      <c r="C216" s="534">
        <v>4.4152999999999996E-3</v>
      </c>
      <c r="D216" s="534">
        <f>VLOOKUP($A216,'2023 Summary'!$A:$F,3,FALSE)</f>
        <v>4.4573915000000004E-3</v>
      </c>
      <c r="E216" s="535">
        <f>VLOOKUP($A216,'2023 Summary'!$A:$F,6,FALSE)</f>
        <v>105849015</v>
      </c>
      <c r="F216" s="535">
        <v>117655057</v>
      </c>
      <c r="G216" s="535"/>
      <c r="H216" s="535">
        <v>6325683</v>
      </c>
      <c r="I216" s="535">
        <v>12745624</v>
      </c>
      <c r="J216" s="535">
        <v>939889</v>
      </c>
      <c r="K216" s="535">
        <v>1295612</v>
      </c>
      <c r="L216" s="535">
        <v>21306808</v>
      </c>
      <c r="M216" s="535"/>
      <c r="N216" s="535">
        <v>9873110</v>
      </c>
      <c r="O216" s="535">
        <v>31389420</v>
      </c>
      <c r="P216" s="535"/>
      <c r="Q216" s="535">
        <v>115278</v>
      </c>
      <c r="R216" s="535">
        <v>41377808</v>
      </c>
      <c r="S216" s="535"/>
      <c r="T216" s="535">
        <v>-2157884</v>
      </c>
      <c r="U216" s="535">
        <v>-4457635</v>
      </c>
      <c r="V216" s="535">
        <v>-6615519</v>
      </c>
    </row>
    <row r="217" spans="1:22">
      <c r="A217" s="532">
        <v>36405</v>
      </c>
      <c r="B217" s="533" t="s">
        <v>788</v>
      </c>
      <c r="C217" s="534">
        <v>6.4099999999999997E-4</v>
      </c>
      <c r="D217" s="534">
        <f>VLOOKUP($A217,'2023 Summary'!$A:$F,3,FALSE)</f>
        <v>6.4828349999999999E-4</v>
      </c>
      <c r="E217" s="535">
        <f>VLOOKUP($A217,'2023 Summary'!$A:$F,6,FALSE)</f>
        <v>15394692</v>
      </c>
      <c r="F217" s="535">
        <v>17080976</v>
      </c>
      <c r="G217" s="535"/>
      <c r="H217" s="535">
        <v>0</v>
      </c>
      <c r="I217" s="535">
        <v>1850390</v>
      </c>
      <c r="J217" s="535">
        <v>136452</v>
      </c>
      <c r="K217" s="535">
        <v>188095</v>
      </c>
      <c r="L217" s="535">
        <v>2174937</v>
      </c>
      <c r="M217" s="535"/>
      <c r="N217" s="535">
        <v>2494267</v>
      </c>
      <c r="O217" s="535">
        <v>4557067</v>
      </c>
      <c r="P217" s="535"/>
      <c r="Q217" s="535">
        <v>16736</v>
      </c>
      <c r="R217" s="535">
        <v>7068070</v>
      </c>
      <c r="S217" s="535"/>
      <c r="T217" s="535">
        <v>-313278</v>
      </c>
      <c r="U217" s="535">
        <v>-1007060</v>
      </c>
      <c r="V217" s="535">
        <v>-1320338</v>
      </c>
    </row>
    <row r="218" spans="1:22">
      <c r="A218" s="532">
        <v>36500</v>
      </c>
      <c r="B218" s="533" t="s">
        <v>188</v>
      </c>
      <c r="C218" s="534">
        <v>1.01034E-2</v>
      </c>
      <c r="D218" s="534">
        <f>VLOOKUP($A218,'2023 Summary'!$A:$F,3,FALSE)</f>
        <v>9.3954630999999993E-3</v>
      </c>
      <c r="E218" s="535">
        <f>VLOOKUP($A218,'2023 Summary'!$A:$F,6,FALSE)</f>
        <v>223112670</v>
      </c>
      <c r="F218" s="535">
        <v>269229057</v>
      </c>
      <c r="G218" s="535"/>
      <c r="H218" s="535">
        <v>18397654</v>
      </c>
      <c r="I218" s="535">
        <v>29165703</v>
      </c>
      <c r="J218" s="535">
        <v>2150740</v>
      </c>
      <c r="K218" s="535">
        <v>2964739</v>
      </c>
      <c r="L218" s="535">
        <v>52678836</v>
      </c>
      <c r="M218" s="535"/>
      <c r="N218" s="535">
        <v>4987638</v>
      </c>
      <c r="O218" s="535">
        <v>71828140</v>
      </c>
      <c r="P218" s="535"/>
      <c r="Q218" s="535">
        <v>263790</v>
      </c>
      <c r="R218" s="535">
        <v>77079568</v>
      </c>
      <c r="S218" s="535"/>
      <c r="T218" s="535">
        <v>-4937870</v>
      </c>
      <c r="U218" s="535">
        <v>869650</v>
      </c>
      <c r="V218" s="535">
        <v>-4068220</v>
      </c>
    </row>
    <row r="219" spans="1:22">
      <c r="A219" s="532">
        <v>36501</v>
      </c>
      <c r="B219" s="533" t="s">
        <v>789</v>
      </c>
      <c r="C219" s="534">
        <v>1.205E-4</v>
      </c>
      <c r="D219" s="534">
        <f>VLOOKUP($A219,'2023 Summary'!$A:$F,3,FALSE)</f>
        <v>1.2950630000000001E-4</v>
      </c>
      <c r="E219" s="535">
        <f>VLOOKUP($A219,'2023 Summary'!$A:$F,6,FALSE)</f>
        <v>3075367</v>
      </c>
      <c r="F219" s="535">
        <v>3212243</v>
      </c>
      <c r="G219" s="535"/>
      <c r="H219" s="535">
        <v>45420</v>
      </c>
      <c r="I219" s="535">
        <v>347984</v>
      </c>
      <c r="J219" s="535">
        <v>25661</v>
      </c>
      <c r="K219" s="535">
        <v>35373</v>
      </c>
      <c r="L219" s="535">
        <v>454438</v>
      </c>
      <c r="M219" s="535"/>
      <c r="N219" s="535">
        <v>326139</v>
      </c>
      <c r="O219" s="535">
        <v>857001</v>
      </c>
      <c r="P219" s="535"/>
      <c r="Q219" s="535">
        <v>3147</v>
      </c>
      <c r="R219" s="535">
        <v>1186287</v>
      </c>
      <c r="S219" s="535"/>
      <c r="T219" s="535">
        <v>-58916</v>
      </c>
      <c r="U219" s="535">
        <v>-29490</v>
      </c>
      <c r="V219" s="535">
        <v>-88406</v>
      </c>
    </row>
    <row r="220" spans="1:22">
      <c r="A220" s="537">
        <v>36502</v>
      </c>
      <c r="B220" s="542" t="s">
        <v>190</v>
      </c>
      <c r="C220" s="534">
        <v>2.4899999999999999E-5</v>
      </c>
      <c r="D220" s="534">
        <f>VLOOKUP($A220,'2023 Summary'!$A:$F,3,FALSE)</f>
        <v>3.0945699999999997E-5</v>
      </c>
      <c r="E220" s="535">
        <f>VLOOKUP($A220,'2023 Summary'!$A:$F,6,FALSE)</f>
        <v>734863</v>
      </c>
      <c r="F220" s="538">
        <v>662716</v>
      </c>
      <c r="G220" s="539"/>
      <c r="H220" s="543">
        <v>0</v>
      </c>
      <c r="I220" s="540">
        <v>71792</v>
      </c>
      <c r="J220" s="540">
        <v>5294</v>
      </c>
      <c r="K220" s="540">
        <v>7298</v>
      </c>
      <c r="L220" s="540">
        <v>84384</v>
      </c>
      <c r="M220" s="541"/>
      <c r="N220" s="540">
        <v>490144</v>
      </c>
      <c r="O220" s="540">
        <v>176807</v>
      </c>
      <c r="P220" s="540"/>
      <c r="Q220" s="540">
        <v>649</v>
      </c>
      <c r="R220" s="540">
        <v>667600</v>
      </c>
      <c r="S220" s="541"/>
      <c r="T220" s="540">
        <v>-12155</v>
      </c>
      <c r="U220" s="540">
        <v>-147710</v>
      </c>
      <c r="V220" s="540">
        <v>-159865</v>
      </c>
    </row>
    <row r="221" spans="1:22">
      <c r="A221" s="537">
        <v>36505</v>
      </c>
      <c r="B221" s="512" t="s">
        <v>191</v>
      </c>
      <c r="C221" s="534">
        <v>1.8238E-3</v>
      </c>
      <c r="D221" s="534">
        <f>VLOOKUP($A221,'2023 Summary'!$A:$F,3,FALSE)</f>
        <v>1.7244738000000001E-3</v>
      </c>
      <c r="E221" s="535">
        <f>VLOOKUP($A221,'2023 Summary'!$A:$F,6,FALSE)</f>
        <v>40950824</v>
      </c>
      <c r="F221" s="538">
        <v>48599192</v>
      </c>
      <c r="G221" s="539"/>
      <c r="H221" s="540">
        <v>3509529</v>
      </c>
      <c r="I221" s="540">
        <v>5264772</v>
      </c>
      <c r="J221" s="540">
        <v>388235</v>
      </c>
      <c r="K221" s="540">
        <v>535172</v>
      </c>
      <c r="L221" s="540">
        <v>9697708</v>
      </c>
      <c r="M221" s="541"/>
      <c r="N221" s="540">
        <v>2070070</v>
      </c>
      <c r="O221" s="540">
        <v>12965872</v>
      </c>
      <c r="P221" s="540"/>
      <c r="Q221" s="540">
        <v>47617</v>
      </c>
      <c r="R221" s="540">
        <v>15083559</v>
      </c>
      <c r="S221" s="541"/>
      <c r="T221" s="540">
        <v>-891348</v>
      </c>
      <c r="U221" s="540">
        <v>-204639</v>
      </c>
      <c r="V221" s="540">
        <v>-1095987</v>
      </c>
    </row>
    <row r="222" spans="1:22">
      <c r="A222" s="537">
        <v>36600</v>
      </c>
      <c r="B222" s="512" t="s">
        <v>192</v>
      </c>
      <c r="C222" s="534">
        <v>4.66E-4</v>
      </c>
      <c r="D222" s="534">
        <f>VLOOKUP($A222,'2023 Summary'!$A:$F,3,FALSE)</f>
        <v>5.3646830000000001E-4</v>
      </c>
      <c r="E222" s="535">
        <f>VLOOKUP($A222,'2023 Summary'!$A:$F,6,FALSE)</f>
        <v>12739433</v>
      </c>
      <c r="F222" s="538">
        <v>12416432</v>
      </c>
      <c r="G222" s="539"/>
      <c r="H222" s="540">
        <v>435078</v>
      </c>
      <c r="I222" s="540">
        <v>1345078</v>
      </c>
      <c r="J222" s="540">
        <v>99189</v>
      </c>
      <c r="K222" s="540">
        <v>136729</v>
      </c>
      <c r="L222" s="540">
        <v>2016074</v>
      </c>
      <c r="M222" s="541"/>
      <c r="N222" s="540">
        <v>4020312</v>
      </c>
      <c r="O222" s="540">
        <v>3312604</v>
      </c>
      <c r="P222" s="540"/>
      <c r="Q222" s="540">
        <v>12166</v>
      </c>
      <c r="R222" s="540">
        <v>7345082</v>
      </c>
      <c r="S222" s="541"/>
      <c r="T222" s="540">
        <v>-227727</v>
      </c>
      <c r="U222" s="540">
        <v>-1408414</v>
      </c>
      <c r="V222" s="540">
        <v>-1636141</v>
      </c>
    </row>
    <row r="223" spans="1:22">
      <c r="A223" s="537">
        <v>36601</v>
      </c>
      <c r="B223" s="512" t="s">
        <v>193</v>
      </c>
      <c r="C223" s="534">
        <v>0</v>
      </c>
      <c r="D223" s="534">
        <f>VLOOKUP($A223,'2023 Summary'!$A:$F,3,FALSE)</f>
        <v>0</v>
      </c>
      <c r="E223" s="535">
        <f>VLOOKUP($A223,'2023 Summary'!$A:$F,6,FALSE)</f>
        <v>0</v>
      </c>
      <c r="F223" s="543">
        <v>0</v>
      </c>
      <c r="G223" s="539"/>
      <c r="H223" s="543">
        <v>0</v>
      </c>
      <c r="I223" s="543">
        <v>0</v>
      </c>
      <c r="J223" s="543">
        <v>0</v>
      </c>
      <c r="K223" s="543">
        <v>0</v>
      </c>
      <c r="L223" s="543">
        <v>0</v>
      </c>
      <c r="M223" s="543"/>
      <c r="N223" s="543">
        <v>7871898</v>
      </c>
      <c r="O223" s="543">
        <v>0</v>
      </c>
      <c r="P223" s="543"/>
      <c r="Q223" s="543">
        <v>0</v>
      </c>
      <c r="R223" s="543">
        <v>7871898</v>
      </c>
      <c r="S223" s="543"/>
      <c r="T223" s="543">
        <v>0</v>
      </c>
      <c r="U223" s="540">
        <v>-2758969</v>
      </c>
      <c r="V223" s="540">
        <v>-2758969</v>
      </c>
    </row>
    <row r="224" spans="1:22">
      <c r="A224" s="537">
        <v>36700</v>
      </c>
      <c r="B224" s="512" t="s">
        <v>194</v>
      </c>
      <c r="C224" s="534">
        <v>7.7000999999999997E-3</v>
      </c>
      <c r="D224" s="534">
        <f>VLOOKUP($A224,'2023 Summary'!$A:$F,3,FALSE)</f>
        <v>7.7616663000000001E-3</v>
      </c>
      <c r="E224" s="535">
        <f>VLOOKUP($A224,'2023 Summary'!$A:$F,6,FALSE)</f>
        <v>184315139</v>
      </c>
      <c r="F224" s="538">
        <v>205187916</v>
      </c>
      <c r="G224" s="539"/>
      <c r="H224" s="540">
        <v>158383</v>
      </c>
      <c r="I224" s="540">
        <v>22228097</v>
      </c>
      <c r="J224" s="540">
        <v>1639146</v>
      </c>
      <c r="K224" s="540">
        <v>2259521</v>
      </c>
      <c r="L224" s="540">
        <v>26285147</v>
      </c>
      <c r="M224" s="541"/>
      <c r="N224" s="540">
        <v>14743554</v>
      </c>
      <c r="O224" s="540">
        <v>54742480</v>
      </c>
      <c r="P224" s="540"/>
      <c r="Q224" s="540">
        <v>201043</v>
      </c>
      <c r="R224" s="540">
        <v>69687077</v>
      </c>
      <c r="S224" s="541"/>
      <c r="T224" s="540">
        <v>-3763304</v>
      </c>
      <c r="U224" s="540">
        <v>-4479183</v>
      </c>
      <c r="V224" s="540">
        <v>-8242487</v>
      </c>
    </row>
    <row r="225" spans="1:22">
      <c r="A225" s="537">
        <v>36701</v>
      </c>
      <c r="B225" s="512" t="s">
        <v>195</v>
      </c>
      <c r="C225" s="534">
        <v>1.8700000000000001E-5</v>
      </c>
      <c r="D225" s="534">
        <f>VLOOKUP($A225,'2023 Summary'!$A:$F,3,FALSE)</f>
        <v>2.902E-5</v>
      </c>
      <c r="E225" s="535">
        <f>VLOOKUP($A225,'2023 Summary'!$A:$F,6,FALSE)</f>
        <v>689134</v>
      </c>
      <c r="F225" s="538">
        <v>497049</v>
      </c>
      <c r="G225" s="539"/>
      <c r="H225" s="540">
        <v>124761</v>
      </c>
      <c r="I225" s="540">
        <v>53846</v>
      </c>
      <c r="J225" s="540">
        <v>3971</v>
      </c>
      <c r="K225" s="540">
        <v>5473</v>
      </c>
      <c r="L225" s="540">
        <v>188051</v>
      </c>
      <c r="M225" s="541"/>
      <c r="N225" s="540">
        <v>585916</v>
      </c>
      <c r="O225" s="540">
        <v>132609</v>
      </c>
      <c r="P225" s="540"/>
      <c r="Q225" s="540">
        <v>487</v>
      </c>
      <c r="R225" s="540">
        <v>719012</v>
      </c>
      <c r="S225" s="541"/>
      <c r="T225" s="540">
        <v>-9115</v>
      </c>
      <c r="U225" s="540">
        <v>-91643</v>
      </c>
      <c r="V225" s="540">
        <v>-100758</v>
      </c>
    </row>
    <row r="226" spans="1:22">
      <c r="A226" s="532">
        <v>36705</v>
      </c>
      <c r="B226" s="533" t="s">
        <v>196</v>
      </c>
      <c r="C226" s="534">
        <v>7.8600000000000002E-4</v>
      </c>
      <c r="D226" s="534">
        <f>VLOOKUP($A226,'2023 Summary'!$A:$F,3,FALSE)</f>
        <v>9.2723930000000005E-4</v>
      </c>
      <c r="E226" s="535">
        <f>VLOOKUP($A226,'2023 Summary'!$A:$F,6,FALSE)</f>
        <v>22019014</v>
      </c>
      <c r="F226" s="535">
        <v>20945474</v>
      </c>
      <c r="G226" s="535"/>
      <c r="H226" s="535">
        <v>1619973</v>
      </c>
      <c r="I226" s="535">
        <v>2269032</v>
      </c>
      <c r="J226" s="535">
        <v>167323</v>
      </c>
      <c r="K226" s="535">
        <v>230651</v>
      </c>
      <c r="L226" s="535">
        <v>4286979</v>
      </c>
      <c r="M226" s="535"/>
      <c r="N226" s="535">
        <v>5427879</v>
      </c>
      <c r="O226" s="535">
        <v>5588083</v>
      </c>
      <c r="P226" s="535"/>
      <c r="Q226" s="535">
        <v>20522</v>
      </c>
      <c r="R226" s="535">
        <v>11036484</v>
      </c>
      <c r="S226" s="535"/>
      <c r="T226" s="535">
        <v>-384156</v>
      </c>
      <c r="U226" s="535">
        <v>-590985</v>
      </c>
      <c r="V226" s="535">
        <v>-975141</v>
      </c>
    </row>
    <row r="227" spans="1:22">
      <c r="A227" s="532">
        <v>36800</v>
      </c>
      <c r="B227" s="533" t="s">
        <v>197</v>
      </c>
      <c r="C227" s="534">
        <v>2.9968999999999998E-3</v>
      </c>
      <c r="D227" s="534">
        <f>VLOOKUP($A227,'2023 Summary'!$A:$F,3,FALSE)</f>
        <v>2.9186377999999998E-3</v>
      </c>
      <c r="E227" s="535">
        <f>VLOOKUP($A227,'2023 Summary'!$A:$F,6,FALSE)</f>
        <v>69308459</v>
      </c>
      <c r="F227" s="535">
        <v>79858515</v>
      </c>
      <c r="G227" s="535"/>
      <c r="H227" s="535">
        <v>3116164</v>
      </c>
      <c r="I227" s="535">
        <v>8651108</v>
      </c>
      <c r="J227" s="535">
        <v>637951</v>
      </c>
      <c r="K227" s="535">
        <v>879399</v>
      </c>
      <c r="L227" s="535">
        <v>13284622</v>
      </c>
      <c r="M227" s="535"/>
      <c r="N227" s="535">
        <v>3832834</v>
      </c>
      <c r="O227" s="535">
        <v>21305607</v>
      </c>
      <c r="P227" s="535"/>
      <c r="Q227" s="535">
        <v>78245</v>
      </c>
      <c r="R227" s="535">
        <v>25216686</v>
      </c>
      <c r="S227" s="535"/>
      <c r="T227" s="535">
        <v>-1464666</v>
      </c>
      <c r="U227" s="535">
        <v>-1544755</v>
      </c>
      <c r="V227" s="535">
        <v>-3009421</v>
      </c>
    </row>
    <row r="228" spans="1:22">
      <c r="A228" s="532">
        <v>36802</v>
      </c>
      <c r="B228" s="533" t="s">
        <v>198</v>
      </c>
      <c r="C228" s="534">
        <v>2.541E-4</v>
      </c>
      <c r="D228" s="534">
        <f>VLOOKUP($A228,'2023 Summary'!$A:$F,3,FALSE)</f>
        <v>2.4779100000000003E-4</v>
      </c>
      <c r="E228" s="535">
        <f>VLOOKUP($A228,'2023 Summary'!$A:$F,6,FALSE)</f>
        <v>5884256</v>
      </c>
      <c r="F228" s="535">
        <v>6770831</v>
      </c>
      <c r="G228" s="535"/>
      <c r="H228" s="535">
        <v>1125916</v>
      </c>
      <c r="I228" s="535">
        <v>733487</v>
      </c>
      <c r="J228" s="535">
        <v>54089</v>
      </c>
      <c r="K228" s="535">
        <v>74560</v>
      </c>
      <c r="L228" s="535">
        <v>1988052</v>
      </c>
      <c r="M228" s="535"/>
      <c r="N228" s="535">
        <v>83253</v>
      </c>
      <c r="O228" s="535">
        <v>1806403</v>
      </c>
      <c r="P228" s="535"/>
      <c r="Q228" s="535">
        <v>6634</v>
      </c>
      <c r="R228" s="535">
        <v>1896290</v>
      </c>
      <c r="S228" s="535"/>
      <c r="T228" s="535">
        <v>-124184</v>
      </c>
      <c r="U228" s="535">
        <v>950370</v>
      </c>
      <c r="V228" s="535">
        <v>826186</v>
      </c>
    </row>
    <row r="229" spans="1:22">
      <c r="A229" s="532">
        <v>36810</v>
      </c>
      <c r="B229" s="533" t="s">
        <v>790</v>
      </c>
      <c r="C229" s="534">
        <v>6.0086000000000002E-3</v>
      </c>
      <c r="D229" s="534">
        <f>VLOOKUP($A229,'2023 Summary'!$A:$F,3,FALSE)</f>
        <v>5.9696167999999999E-3</v>
      </c>
      <c r="E229" s="535">
        <f>VLOOKUP($A229,'2023 Summary'!$A:$F,6,FALSE)</f>
        <v>141759605</v>
      </c>
      <c r="F229" s="535">
        <v>160113168</v>
      </c>
      <c r="G229" s="535"/>
      <c r="H229" s="535">
        <v>3329180</v>
      </c>
      <c r="I229" s="535">
        <v>17345130</v>
      </c>
      <c r="J229" s="535">
        <v>1279066</v>
      </c>
      <c r="K229" s="535">
        <v>1763159</v>
      </c>
      <c r="L229" s="535">
        <v>23716535</v>
      </c>
      <c r="M229" s="535"/>
      <c r="N229" s="535">
        <v>2867098</v>
      </c>
      <c r="O229" s="535">
        <v>42716901</v>
      </c>
      <c r="P229" s="535"/>
      <c r="Q229" s="535">
        <v>156879</v>
      </c>
      <c r="R229" s="535">
        <v>45740878</v>
      </c>
      <c r="S229" s="535"/>
      <c r="T229" s="535">
        <v>-2936600</v>
      </c>
      <c r="U229" s="535">
        <v>-846197</v>
      </c>
      <c r="V229" s="535">
        <v>-3782797</v>
      </c>
    </row>
    <row r="230" spans="1:22">
      <c r="A230" s="532">
        <v>36900</v>
      </c>
      <c r="B230" s="533" t="s">
        <v>199</v>
      </c>
      <c r="C230" s="534">
        <v>6.4999999999999997E-4</v>
      </c>
      <c r="D230" s="534">
        <f>VLOOKUP($A230,'2023 Summary'!$A:$F,3,FALSE)</f>
        <v>5.8044450000000001E-4</v>
      </c>
      <c r="E230" s="535">
        <f>VLOOKUP($A230,'2023 Summary'!$A:$F,6,FALSE)</f>
        <v>13783730</v>
      </c>
      <c r="F230" s="535">
        <v>17319766</v>
      </c>
      <c r="G230" s="535"/>
      <c r="H230" s="535">
        <v>3382080</v>
      </c>
      <c r="I230" s="535">
        <v>1876258</v>
      </c>
      <c r="J230" s="535">
        <v>138359</v>
      </c>
      <c r="K230" s="535">
        <v>190725</v>
      </c>
      <c r="L230" s="535">
        <v>5587422</v>
      </c>
      <c r="M230" s="535"/>
      <c r="N230" s="535">
        <v>1053836</v>
      </c>
      <c r="O230" s="535">
        <v>4620774</v>
      </c>
      <c r="P230" s="535"/>
      <c r="Q230" s="535">
        <v>16970</v>
      </c>
      <c r="R230" s="535">
        <v>5691580</v>
      </c>
      <c r="S230" s="535"/>
      <c r="T230" s="535">
        <v>-317656</v>
      </c>
      <c r="U230" s="535">
        <v>393763</v>
      </c>
      <c r="V230" s="535">
        <v>76107</v>
      </c>
    </row>
    <row r="231" spans="1:22">
      <c r="A231" s="532">
        <v>36901</v>
      </c>
      <c r="B231" s="533" t="s">
        <v>200</v>
      </c>
      <c r="C231" s="534">
        <v>2.0049999999999999E-4</v>
      </c>
      <c r="D231" s="534">
        <f>VLOOKUP($A231,'2023 Summary'!$A:$F,3,FALSE)</f>
        <v>1.8778069999999999E-4</v>
      </c>
      <c r="E231" s="535">
        <f>VLOOKUP($A231,'2023 Summary'!$A:$F,6,FALSE)</f>
        <v>4459200</v>
      </c>
      <c r="F231" s="535">
        <v>5342193</v>
      </c>
      <c r="G231" s="535"/>
      <c r="H231" s="535">
        <v>513194</v>
      </c>
      <c r="I231" s="535">
        <v>578722</v>
      </c>
      <c r="J231" s="535">
        <v>42676</v>
      </c>
      <c r="K231" s="535">
        <v>58828</v>
      </c>
      <c r="L231" s="535">
        <v>1193420</v>
      </c>
      <c r="M231" s="535"/>
      <c r="N231" s="535">
        <v>680778</v>
      </c>
      <c r="O231" s="535">
        <v>1425254</v>
      </c>
      <c r="P231" s="535"/>
      <c r="Q231" s="535">
        <v>5234</v>
      </c>
      <c r="R231" s="535">
        <v>2111266</v>
      </c>
      <c r="S231" s="535"/>
      <c r="T231" s="535">
        <v>-97979</v>
      </c>
      <c r="U231" s="535">
        <v>21575</v>
      </c>
      <c r="V231" s="535">
        <v>-76404</v>
      </c>
    </row>
    <row r="232" spans="1:22">
      <c r="A232" s="537">
        <v>36905</v>
      </c>
      <c r="B232" s="512" t="s">
        <v>201</v>
      </c>
      <c r="C232" s="534">
        <v>1.8340000000000001E-4</v>
      </c>
      <c r="D232" s="534">
        <f>VLOOKUP($A232,'2023 Summary'!$A:$F,3,FALSE)</f>
        <v>1.8413159999999999E-4</v>
      </c>
      <c r="E232" s="535">
        <f>VLOOKUP($A232,'2023 Summary'!$A:$F,6,FALSE)</f>
        <v>4372546</v>
      </c>
      <c r="F232" s="538">
        <v>4886949</v>
      </c>
      <c r="G232" s="539"/>
      <c r="H232" s="540">
        <v>107441</v>
      </c>
      <c r="I232" s="540">
        <v>529405</v>
      </c>
      <c r="J232" s="540">
        <v>39039</v>
      </c>
      <c r="K232" s="540">
        <v>53815</v>
      </c>
      <c r="L232" s="540">
        <v>729700</v>
      </c>
      <c r="M232" s="541"/>
      <c r="N232" s="540">
        <v>386135</v>
      </c>
      <c r="O232" s="540">
        <v>1303798</v>
      </c>
      <c r="P232" s="540"/>
      <c r="Q232" s="540">
        <v>4788</v>
      </c>
      <c r="R232" s="540">
        <v>1694721</v>
      </c>
      <c r="S232" s="541"/>
      <c r="T232" s="540">
        <v>-89629</v>
      </c>
      <c r="U232" s="540">
        <v>26035</v>
      </c>
      <c r="V232" s="540">
        <v>-63594</v>
      </c>
    </row>
    <row r="233" spans="1:22">
      <c r="A233" s="537">
        <v>37000</v>
      </c>
      <c r="B233" s="512" t="s">
        <v>202</v>
      </c>
      <c r="C233" s="534">
        <v>1.5564999999999999E-3</v>
      </c>
      <c r="D233" s="534">
        <f>VLOOKUP($A233,'2023 Summary'!$A:$F,3,FALSE)</f>
        <v>1.6276032000000001E-3</v>
      </c>
      <c r="E233" s="535">
        <f>VLOOKUP($A233,'2023 Summary'!$A:$F,6,FALSE)</f>
        <v>38650452</v>
      </c>
      <c r="F233" s="538">
        <v>41476743</v>
      </c>
      <c r="G233" s="539"/>
      <c r="H233" s="540">
        <v>83042</v>
      </c>
      <c r="I233" s="540">
        <v>4493194</v>
      </c>
      <c r="J233" s="540">
        <v>331338</v>
      </c>
      <c r="K233" s="540">
        <v>456740</v>
      </c>
      <c r="L233" s="540">
        <v>5364314</v>
      </c>
      <c r="M233" s="541"/>
      <c r="N233" s="540">
        <v>5482581</v>
      </c>
      <c r="O233" s="540">
        <v>11065660</v>
      </c>
      <c r="P233" s="540"/>
      <c r="Q233" s="540">
        <v>40639</v>
      </c>
      <c r="R233" s="540">
        <v>16588880</v>
      </c>
      <c r="S233" s="541"/>
      <c r="T233" s="540">
        <v>-760714</v>
      </c>
      <c r="U233" s="540">
        <v>-2825462</v>
      </c>
      <c r="V233" s="540">
        <v>-3586176</v>
      </c>
    </row>
    <row r="234" spans="1:22">
      <c r="A234" s="537">
        <v>37001</v>
      </c>
      <c r="B234" s="542" t="s">
        <v>791</v>
      </c>
      <c r="C234" s="534">
        <v>1.964E-4</v>
      </c>
      <c r="D234" s="534">
        <f>VLOOKUP($A234,'2023 Summary'!$A:$F,3,FALSE)</f>
        <v>1.8680730000000001E-4</v>
      </c>
      <c r="E234" s="535">
        <f>VLOOKUP($A234,'2023 Summary'!$A:$F,6,FALSE)</f>
        <v>4436085</v>
      </c>
      <c r="F234" s="538">
        <v>5234421</v>
      </c>
      <c r="G234" s="539"/>
      <c r="H234" s="540">
        <v>1552536</v>
      </c>
      <c r="I234" s="540">
        <v>567047</v>
      </c>
      <c r="J234" s="540">
        <v>41815</v>
      </c>
      <c r="K234" s="540">
        <v>57641</v>
      </c>
      <c r="L234" s="540">
        <v>2219039</v>
      </c>
      <c r="M234" s="541"/>
      <c r="N234" s="543">
        <v>0</v>
      </c>
      <c r="O234" s="540">
        <v>1396501</v>
      </c>
      <c r="P234" s="540"/>
      <c r="Q234" s="540">
        <v>5129</v>
      </c>
      <c r="R234" s="540">
        <v>1401630</v>
      </c>
      <c r="S234" s="541"/>
      <c r="T234" s="540">
        <v>-96002</v>
      </c>
      <c r="U234" s="540">
        <v>818275</v>
      </c>
      <c r="V234" s="540">
        <v>722273</v>
      </c>
    </row>
    <row r="235" spans="1:22">
      <c r="A235" s="537">
        <v>37005</v>
      </c>
      <c r="B235" s="512" t="s">
        <v>203</v>
      </c>
      <c r="C235" s="534">
        <v>4.9600000000000002E-4</v>
      </c>
      <c r="D235" s="534">
        <f>VLOOKUP($A235,'2023 Summary'!$A:$F,3,FALSE)</f>
        <v>4.8435790000000002E-4</v>
      </c>
      <c r="E235" s="535">
        <f>VLOOKUP($A235,'2023 Summary'!$A:$F,6,FALSE)</f>
        <v>11501975</v>
      </c>
      <c r="F235" s="538">
        <v>13217981</v>
      </c>
      <c r="G235" s="539"/>
      <c r="H235" s="540">
        <v>1485144</v>
      </c>
      <c r="I235" s="540">
        <v>1431910</v>
      </c>
      <c r="J235" s="540">
        <v>105592</v>
      </c>
      <c r="K235" s="540">
        <v>145556</v>
      </c>
      <c r="L235" s="540">
        <v>3168202</v>
      </c>
      <c r="M235" s="541"/>
      <c r="N235" s="540">
        <v>112768</v>
      </c>
      <c r="O235" s="540">
        <v>3526451</v>
      </c>
      <c r="P235" s="540"/>
      <c r="Q235" s="540">
        <v>12951</v>
      </c>
      <c r="R235" s="540">
        <v>3652170</v>
      </c>
      <c r="S235" s="541"/>
      <c r="T235" s="540">
        <v>-242428</v>
      </c>
      <c r="U235" s="540">
        <v>407808</v>
      </c>
      <c r="V235" s="540">
        <v>165380</v>
      </c>
    </row>
    <row r="236" spans="1:22">
      <c r="A236" s="537">
        <v>37100</v>
      </c>
      <c r="B236" s="512" t="s">
        <v>204</v>
      </c>
      <c r="C236" s="534">
        <v>3.2127000000000002E-3</v>
      </c>
      <c r="D236" s="534">
        <f>VLOOKUP($A236,'2023 Summary'!$A:$F,3,FALSE)</f>
        <v>3.0388503000000002E-3</v>
      </c>
      <c r="E236" s="535">
        <f>VLOOKUP($A236,'2023 Summary'!$A:$F,6,FALSE)</f>
        <v>72163128</v>
      </c>
      <c r="F236" s="538">
        <v>85610442</v>
      </c>
      <c r="G236" s="539"/>
      <c r="H236" s="540">
        <v>6634859</v>
      </c>
      <c r="I236" s="540">
        <v>9274217</v>
      </c>
      <c r="J236" s="540">
        <v>683900</v>
      </c>
      <c r="K236" s="540">
        <v>942739</v>
      </c>
      <c r="L236" s="540">
        <v>17535715</v>
      </c>
      <c r="M236" s="541"/>
      <c r="N236" s="540">
        <v>521739</v>
      </c>
      <c r="O236" s="540">
        <v>22840175</v>
      </c>
      <c r="P236" s="540"/>
      <c r="Q236" s="540">
        <v>83881</v>
      </c>
      <c r="R236" s="540">
        <v>23445795</v>
      </c>
      <c r="S236" s="541"/>
      <c r="T236" s="540">
        <v>-1570162</v>
      </c>
      <c r="U236" s="540">
        <v>1703124</v>
      </c>
      <c r="V236" s="540">
        <v>132962</v>
      </c>
    </row>
    <row r="237" spans="1:22">
      <c r="A237" s="537">
        <v>37200</v>
      </c>
      <c r="B237" s="512" t="s">
        <v>205</v>
      </c>
      <c r="C237" s="534">
        <v>6.6140000000000003E-4</v>
      </c>
      <c r="D237" s="534">
        <f>VLOOKUP($A237,'2023 Summary'!$A:$F,3,FALSE)</f>
        <v>6.041474E-4</v>
      </c>
      <c r="E237" s="535">
        <f>VLOOKUP($A237,'2023 Summary'!$A:$F,6,FALSE)</f>
        <v>14346599</v>
      </c>
      <c r="F237" s="538">
        <v>17623758</v>
      </c>
      <c r="G237" s="539"/>
      <c r="H237" s="540">
        <v>2475701</v>
      </c>
      <c r="I237" s="540">
        <v>1909189</v>
      </c>
      <c r="J237" s="540">
        <v>140788</v>
      </c>
      <c r="K237" s="540">
        <v>194072</v>
      </c>
      <c r="L237" s="540">
        <v>4719750</v>
      </c>
      <c r="M237" s="541"/>
      <c r="N237" s="540">
        <v>1238482</v>
      </c>
      <c r="O237" s="540">
        <v>4701876</v>
      </c>
      <c r="P237" s="540"/>
      <c r="Q237" s="540">
        <v>17268</v>
      </c>
      <c r="R237" s="540">
        <v>5957626</v>
      </c>
      <c r="S237" s="541"/>
      <c r="T237" s="540">
        <v>-323233</v>
      </c>
      <c r="U237" s="540">
        <v>17877</v>
      </c>
      <c r="V237" s="540">
        <v>-305356</v>
      </c>
    </row>
    <row r="238" spans="1:22">
      <c r="A238" s="532">
        <v>37300</v>
      </c>
      <c r="B238" s="533" t="s">
        <v>206</v>
      </c>
      <c r="C238" s="534">
        <v>1.5843999999999999E-3</v>
      </c>
      <c r="D238" s="534">
        <f>VLOOKUP($A238,'2023 Summary'!$A:$F,3,FALSE)</f>
        <v>1.5529443E-3</v>
      </c>
      <c r="E238" s="535">
        <f>VLOOKUP($A238,'2023 Summary'!$A:$F,6,FALSE)</f>
        <v>36877538</v>
      </c>
      <c r="F238" s="535">
        <v>42219303</v>
      </c>
      <c r="G238" s="535"/>
      <c r="H238" s="535">
        <v>1983602</v>
      </c>
      <c r="I238" s="535">
        <v>4573636</v>
      </c>
      <c r="J238" s="535">
        <v>337269</v>
      </c>
      <c r="K238" s="535">
        <v>464917</v>
      </c>
      <c r="L238" s="535">
        <v>7359424</v>
      </c>
      <c r="M238" s="535"/>
      <c r="N238" s="535">
        <v>3252359</v>
      </c>
      <c r="O238" s="535">
        <v>11263769</v>
      </c>
      <c r="P238" s="535"/>
      <c r="Q238" s="535">
        <v>41366</v>
      </c>
      <c r="R238" s="535">
        <v>14557494</v>
      </c>
      <c r="S238" s="535"/>
      <c r="T238" s="535">
        <v>-774333</v>
      </c>
      <c r="U238" s="535">
        <v>-1135647</v>
      </c>
      <c r="V238" s="535">
        <v>-1909980</v>
      </c>
    </row>
    <row r="239" spans="1:22">
      <c r="A239" s="532">
        <v>37301</v>
      </c>
      <c r="B239" s="533" t="s">
        <v>207</v>
      </c>
      <c r="C239" s="534">
        <v>1.6229999999999999E-4</v>
      </c>
      <c r="D239" s="534">
        <f>VLOOKUP($A239,'2023 Summary'!$A:$F,3,FALSE)</f>
        <v>1.7783170000000001E-4</v>
      </c>
      <c r="E239" s="535">
        <f>VLOOKUP($A239,'2023 Summary'!$A:$F,6,FALSE)</f>
        <v>4222943</v>
      </c>
      <c r="F239" s="535">
        <v>4323545</v>
      </c>
      <c r="G239" s="535"/>
      <c r="H239" s="535">
        <v>9598</v>
      </c>
      <c r="I239" s="535">
        <v>468372</v>
      </c>
      <c r="J239" s="535">
        <v>34539</v>
      </c>
      <c r="K239" s="535">
        <v>47611</v>
      </c>
      <c r="L239" s="535">
        <v>560120</v>
      </c>
      <c r="M239" s="535"/>
      <c r="N239" s="535">
        <v>680225</v>
      </c>
      <c r="O239" s="535">
        <v>1153487</v>
      </c>
      <c r="P239" s="535"/>
      <c r="Q239" s="535">
        <v>4236</v>
      </c>
      <c r="R239" s="535">
        <v>1837948</v>
      </c>
      <c r="S239" s="535"/>
      <c r="T239" s="535">
        <v>-79296</v>
      </c>
      <c r="U239" s="535">
        <v>-249022</v>
      </c>
      <c r="V239" s="535">
        <v>-328318</v>
      </c>
    </row>
    <row r="240" spans="1:22">
      <c r="A240" s="532">
        <v>37305</v>
      </c>
      <c r="B240" s="533" t="s">
        <v>208</v>
      </c>
      <c r="C240" s="534">
        <v>3.7300000000000001E-4</v>
      </c>
      <c r="D240" s="534">
        <f>VLOOKUP($A240,'2023 Summary'!$A:$F,3,FALSE)</f>
        <v>3.6618380000000002E-4</v>
      </c>
      <c r="E240" s="535">
        <f>VLOOKUP($A240,'2023 Summary'!$A:$F,6,FALSE)</f>
        <v>8695712</v>
      </c>
      <c r="F240" s="535">
        <v>9939890</v>
      </c>
      <c r="G240" s="535"/>
      <c r="H240" s="535">
        <v>401273</v>
      </c>
      <c r="I240" s="535">
        <v>1076793</v>
      </c>
      <c r="J240" s="535">
        <v>79405</v>
      </c>
      <c r="K240" s="535">
        <v>109458</v>
      </c>
      <c r="L240" s="535">
        <v>1666929</v>
      </c>
      <c r="M240" s="535"/>
      <c r="N240" s="535">
        <v>560774</v>
      </c>
      <c r="O240" s="535">
        <v>2651882</v>
      </c>
      <c r="P240" s="535"/>
      <c r="Q240" s="535">
        <v>9739</v>
      </c>
      <c r="R240" s="535">
        <v>3222395</v>
      </c>
      <c r="S240" s="535"/>
      <c r="T240" s="535">
        <v>-182306</v>
      </c>
      <c r="U240" s="535">
        <v>-224684</v>
      </c>
      <c r="V240" s="535">
        <v>-406990</v>
      </c>
    </row>
    <row r="241" spans="1:22">
      <c r="A241" s="532">
        <v>37400</v>
      </c>
      <c r="B241" s="533" t="s">
        <v>209</v>
      </c>
      <c r="C241" s="534">
        <v>8.1437000000000002E-3</v>
      </c>
      <c r="D241" s="534">
        <f>VLOOKUP($A241,'2023 Summary'!$A:$F,3,FALSE)</f>
        <v>8.2602288999999995E-3</v>
      </c>
      <c r="E241" s="535">
        <f>VLOOKUP($A241,'2023 Summary'!$A:$F,6,FALSE)</f>
        <v>196154431</v>
      </c>
      <c r="F241" s="535">
        <v>217008269</v>
      </c>
      <c r="G241" s="535"/>
      <c r="H241" s="535">
        <v>9171759</v>
      </c>
      <c r="I241" s="535">
        <v>23508602</v>
      </c>
      <c r="J241" s="535">
        <v>1733574</v>
      </c>
      <c r="K241" s="535">
        <v>2389686</v>
      </c>
      <c r="L241" s="535">
        <v>36803621</v>
      </c>
      <c r="M241" s="535"/>
      <c r="N241" s="535">
        <v>9471984</v>
      </c>
      <c r="O241" s="535">
        <v>57896055</v>
      </c>
      <c r="P241" s="535"/>
      <c r="Q241" s="535">
        <v>212624</v>
      </c>
      <c r="R241" s="535">
        <v>67580663</v>
      </c>
      <c r="S241" s="535"/>
      <c r="T241" s="535">
        <v>-3980098</v>
      </c>
      <c r="U241" s="535">
        <v>-1360844</v>
      </c>
      <c r="V241" s="535">
        <v>-5340942</v>
      </c>
    </row>
    <row r="242" spans="1:22">
      <c r="A242" s="532">
        <v>37405</v>
      </c>
      <c r="B242" s="533" t="s">
        <v>210</v>
      </c>
      <c r="C242" s="534">
        <v>1.5858999999999999E-3</v>
      </c>
      <c r="D242" s="534">
        <f>VLOOKUP($A242,'2023 Summary'!$A:$F,3,FALSE)</f>
        <v>1.5509619999999999E-3</v>
      </c>
      <c r="E242" s="535">
        <f>VLOOKUP($A242,'2023 Summary'!$A:$F,6,FALSE)</f>
        <v>36830465</v>
      </c>
      <c r="F242" s="535">
        <v>42261315</v>
      </c>
      <c r="G242" s="535"/>
      <c r="H242" s="535">
        <v>1251421</v>
      </c>
      <c r="I242" s="535">
        <v>4578187</v>
      </c>
      <c r="J242" s="535">
        <v>337605</v>
      </c>
      <c r="K242" s="535">
        <v>465380</v>
      </c>
      <c r="L242" s="535">
        <v>6632593</v>
      </c>
      <c r="M242" s="535"/>
      <c r="N242" s="535">
        <v>2690286</v>
      </c>
      <c r="O242" s="535">
        <v>11274978</v>
      </c>
      <c r="P242" s="535"/>
      <c r="Q242" s="535">
        <v>41408</v>
      </c>
      <c r="R242" s="535">
        <v>14006672</v>
      </c>
      <c r="S242" s="535"/>
      <c r="T242" s="535">
        <v>-775105</v>
      </c>
      <c r="U242" s="535">
        <v>-1024035</v>
      </c>
      <c r="V242" s="535">
        <v>-1799140</v>
      </c>
    </row>
    <row r="243" spans="1:22">
      <c r="A243" s="532">
        <v>37500</v>
      </c>
      <c r="B243" s="533" t="s">
        <v>211</v>
      </c>
      <c r="C243" s="534">
        <v>8.6950000000000005E-4</v>
      </c>
      <c r="D243" s="534">
        <f>VLOOKUP($A243,'2023 Summary'!$A:$F,3,FALSE)</f>
        <v>8.292277E-4</v>
      </c>
      <c r="E243" s="535">
        <f>VLOOKUP($A243,'2023 Summary'!$A:$F,6,FALSE)</f>
        <v>19691547</v>
      </c>
      <c r="F243" s="535">
        <v>23169444</v>
      </c>
      <c r="G243" s="535"/>
      <c r="H243" s="535">
        <v>1468550</v>
      </c>
      <c r="I243" s="535">
        <v>2509956</v>
      </c>
      <c r="J243" s="535">
        <v>185089</v>
      </c>
      <c r="K243" s="535">
        <v>255141</v>
      </c>
      <c r="L243" s="535">
        <v>4418736</v>
      </c>
      <c r="M243" s="535"/>
      <c r="N243" s="535">
        <v>1009549</v>
      </c>
      <c r="O243" s="535">
        <v>6181421</v>
      </c>
      <c r="P243" s="535"/>
      <c r="Q243" s="535">
        <v>22701</v>
      </c>
      <c r="R243" s="535">
        <v>7213671</v>
      </c>
      <c r="S243" s="535"/>
      <c r="T243" s="535">
        <v>-424947</v>
      </c>
      <c r="U243" s="535">
        <v>-317534</v>
      </c>
      <c r="V243" s="535">
        <v>-742481</v>
      </c>
    </row>
    <row r="244" spans="1:22">
      <c r="A244" s="532">
        <v>37600</v>
      </c>
      <c r="B244" s="533" t="s">
        <v>212</v>
      </c>
      <c r="C244" s="534">
        <v>4.9937999999999996E-3</v>
      </c>
      <c r="D244" s="534">
        <f>VLOOKUP($A244,'2023 Summary'!$A:$F,3,FALSE)</f>
        <v>4.9382675999999999E-3</v>
      </c>
      <c r="E244" s="535">
        <f>VLOOKUP($A244,'2023 Summary'!$A:$F,6,FALSE)</f>
        <v>117268309</v>
      </c>
      <c r="F244" s="535">
        <v>133070817</v>
      </c>
      <c r="G244" s="535"/>
      <c r="H244" s="535">
        <v>4342431</v>
      </c>
      <c r="I244" s="535">
        <v>14415620</v>
      </c>
      <c r="J244" s="535">
        <v>1063038</v>
      </c>
      <c r="K244" s="535">
        <v>1465370</v>
      </c>
      <c r="L244" s="535">
        <v>21286459</v>
      </c>
      <c r="M244" s="535"/>
      <c r="N244" s="535">
        <v>10036211</v>
      </c>
      <c r="O244" s="535">
        <v>35502220</v>
      </c>
      <c r="P244" s="535"/>
      <c r="Q244" s="535">
        <v>130383</v>
      </c>
      <c r="R244" s="535">
        <v>45668814</v>
      </c>
      <c r="S244" s="535"/>
      <c r="T244" s="535">
        <v>-2440622</v>
      </c>
      <c r="U244" s="535">
        <v>-5666246</v>
      </c>
      <c r="V244" s="535">
        <v>-8106868</v>
      </c>
    </row>
    <row r="245" spans="1:22">
      <c r="A245" s="532">
        <v>37601</v>
      </c>
      <c r="B245" s="533" t="s">
        <v>213</v>
      </c>
      <c r="C245" s="534">
        <v>5.4199999999999995E-4</v>
      </c>
      <c r="D245" s="534">
        <f>VLOOKUP($A245,'2023 Summary'!$A:$F,3,FALSE)</f>
        <v>5.3214359999999999E-4</v>
      </c>
      <c r="E245" s="535">
        <f>VLOOKUP($A245,'2023 Summary'!$A:$F,6,FALSE)</f>
        <v>12636735</v>
      </c>
      <c r="F245" s="535">
        <v>14441669</v>
      </c>
      <c r="G245" s="535"/>
      <c r="H245" s="535">
        <v>2924107</v>
      </c>
      <c r="I245" s="535">
        <v>1564472</v>
      </c>
      <c r="J245" s="535">
        <v>115367</v>
      </c>
      <c r="K245" s="535">
        <v>159031</v>
      </c>
      <c r="L245" s="535">
        <v>4762977</v>
      </c>
      <c r="M245" s="535"/>
      <c r="N245" s="535">
        <v>0</v>
      </c>
      <c r="O245" s="535">
        <v>3852921</v>
      </c>
      <c r="P245" s="535"/>
      <c r="Q245" s="535">
        <v>14150</v>
      </c>
      <c r="R245" s="535">
        <v>3867071</v>
      </c>
      <c r="S245" s="535"/>
      <c r="T245" s="535">
        <v>-264871</v>
      </c>
      <c r="U245" s="535">
        <v>2045397</v>
      </c>
      <c r="V245" s="535">
        <v>1780526</v>
      </c>
    </row>
    <row r="246" spans="1:22">
      <c r="A246" s="532">
        <v>37605</v>
      </c>
      <c r="B246" s="533" t="s">
        <v>214</v>
      </c>
      <c r="C246" s="534">
        <v>6.4269999999999996E-4</v>
      </c>
      <c r="D246" s="534">
        <f>VLOOKUP($A246,'2023 Summary'!$A:$F,3,FALSE)</f>
        <v>6.1503519999999996E-4</v>
      </c>
      <c r="E246" s="535">
        <f>VLOOKUP($A246,'2023 Summary'!$A:$F,6,FALSE)</f>
        <v>14605150</v>
      </c>
      <c r="F246" s="535">
        <v>17127452</v>
      </c>
      <c r="G246" s="535"/>
      <c r="H246" s="535">
        <v>674804</v>
      </c>
      <c r="I246" s="535">
        <v>1855424</v>
      </c>
      <c r="J246" s="535">
        <v>136823</v>
      </c>
      <c r="K246" s="535">
        <v>188607</v>
      </c>
      <c r="L246" s="535">
        <v>2855658</v>
      </c>
      <c r="M246" s="535"/>
      <c r="N246" s="535">
        <v>769798</v>
      </c>
      <c r="O246" s="535">
        <v>4569466</v>
      </c>
      <c r="P246" s="535"/>
      <c r="Q246" s="535">
        <v>16781</v>
      </c>
      <c r="R246" s="535">
        <v>5356045</v>
      </c>
      <c r="S246" s="535"/>
      <c r="T246" s="535">
        <v>-314131</v>
      </c>
      <c r="U246" s="535">
        <v>-113479</v>
      </c>
      <c r="V246" s="535">
        <v>-427610</v>
      </c>
    </row>
    <row r="247" spans="1:22">
      <c r="A247" s="532">
        <v>37610</v>
      </c>
      <c r="B247" s="533" t="s">
        <v>215</v>
      </c>
      <c r="C247" s="534">
        <v>1.5554E-3</v>
      </c>
      <c r="D247" s="534">
        <f>VLOOKUP($A247,'2023 Summary'!$A:$F,3,FALSE)</f>
        <v>1.5670790999999999E-3</v>
      </c>
      <c r="E247" s="535">
        <f>VLOOKUP($A247,'2023 Summary'!$A:$F,6,FALSE)</f>
        <v>37213195</v>
      </c>
      <c r="F247" s="535">
        <v>41447961</v>
      </c>
      <c r="G247" s="535"/>
      <c r="H247" s="535">
        <v>21837</v>
      </c>
      <c r="I247" s="535">
        <v>4490076</v>
      </c>
      <c r="J247" s="535">
        <v>331108</v>
      </c>
      <c r="K247" s="535">
        <v>456423</v>
      </c>
      <c r="L247" s="535">
        <v>5299444</v>
      </c>
      <c r="M247" s="535"/>
      <c r="N247" s="535">
        <v>2584843</v>
      </c>
      <c r="O247" s="535">
        <v>11057982</v>
      </c>
      <c r="P247" s="535"/>
      <c r="Q247" s="535">
        <v>40611</v>
      </c>
      <c r="R247" s="535">
        <v>13683436</v>
      </c>
      <c r="S247" s="535"/>
      <c r="T247" s="535">
        <v>-760188</v>
      </c>
      <c r="U247" s="535">
        <v>-1945290</v>
      </c>
      <c r="V247" s="535">
        <v>-2705478</v>
      </c>
    </row>
    <row r="248" spans="1:22">
      <c r="A248" s="532">
        <v>37700</v>
      </c>
      <c r="B248" s="533" t="s">
        <v>216</v>
      </c>
      <c r="C248" s="534">
        <v>2.2753999999999999E-3</v>
      </c>
      <c r="D248" s="534">
        <f>VLOOKUP($A248,'2023 Summary'!$A:$F,3,FALSE)</f>
        <v>2.1524952E-3</v>
      </c>
      <c r="E248" s="535">
        <f>VLOOKUP($A248,'2023 Summary'!$A:$F,6,FALSE)</f>
        <v>51114984</v>
      </c>
      <c r="F248" s="535">
        <v>60634036</v>
      </c>
      <c r="G248" s="535"/>
      <c r="H248" s="535">
        <v>4733333</v>
      </c>
      <c r="I248" s="535">
        <v>6568512</v>
      </c>
      <c r="J248" s="535">
        <v>484376</v>
      </c>
      <c r="K248" s="535">
        <v>667699</v>
      </c>
      <c r="L248" s="535">
        <v>12453920</v>
      </c>
      <c r="M248" s="535"/>
      <c r="N248" s="535">
        <v>3859732</v>
      </c>
      <c r="O248" s="535">
        <v>16176671</v>
      </c>
      <c r="P248" s="535"/>
      <c r="Q248" s="535">
        <v>59409</v>
      </c>
      <c r="R248" s="535">
        <v>20095812</v>
      </c>
      <c r="S248" s="535"/>
      <c r="T248" s="535">
        <v>-1112075</v>
      </c>
      <c r="U248" s="535">
        <v>-1026323</v>
      </c>
      <c r="V248" s="535">
        <v>-2138398</v>
      </c>
    </row>
    <row r="249" spans="1:22">
      <c r="A249" s="532">
        <v>37705</v>
      </c>
      <c r="B249" s="533" t="s">
        <v>217</v>
      </c>
      <c r="C249" s="534">
        <v>6.4070000000000002E-4</v>
      </c>
      <c r="D249" s="534">
        <f>VLOOKUP($A249,'2023 Summary'!$A:$F,3,FALSE)</f>
        <v>6.1047520000000004E-4</v>
      </c>
      <c r="E249" s="535">
        <f>VLOOKUP($A249,'2023 Summary'!$A:$F,6,FALSE)</f>
        <v>14496864</v>
      </c>
      <c r="F249" s="535">
        <v>17073723</v>
      </c>
      <c r="G249" s="535"/>
      <c r="H249" s="535">
        <v>805340</v>
      </c>
      <c r="I249" s="535">
        <v>1849604</v>
      </c>
      <c r="J249" s="535">
        <v>136394</v>
      </c>
      <c r="K249" s="535">
        <v>188015</v>
      </c>
      <c r="L249" s="535">
        <v>2979353</v>
      </c>
      <c r="M249" s="535"/>
      <c r="N249" s="535">
        <v>1440572</v>
      </c>
      <c r="O249" s="535">
        <v>4555131</v>
      </c>
      <c r="P249" s="535"/>
      <c r="Q249" s="535">
        <v>16729</v>
      </c>
      <c r="R249" s="535">
        <v>6012432</v>
      </c>
      <c r="S249" s="535"/>
      <c r="T249" s="535">
        <v>-313146</v>
      </c>
      <c r="U249" s="535">
        <v>-166247</v>
      </c>
      <c r="V249" s="535">
        <v>-479393</v>
      </c>
    </row>
    <row r="250" spans="1:22">
      <c r="A250" s="537">
        <v>37800</v>
      </c>
      <c r="B250" s="512" t="s">
        <v>218</v>
      </c>
      <c r="C250" s="534">
        <v>6.7676000000000004E-3</v>
      </c>
      <c r="D250" s="534">
        <f>VLOOKUP($A250,'2023 Summary'!$A:$F,3,FALSE)</f>
        <v>6.7313445E-3</v>
      </c>
      <c r="E250" s="535">
        <f>VLOOKUP($A250,'2023 Summary'!$A:$F,6,FALSE)</f>
        <v>159848240</v>
      </c>
      <c r="F250" s="538">
        <v>180337893</v>
      </c>
      <c r="G250" s="539"/>
      <c r="H250" s="540">
        <v>12172041</v>
      </c>
      <c r="I250" s="540">
        <v>19536084</v>
      </c>
      <c r="J250" s="540">
        <v>1440632</v>
      </c>
      <c r="K250" s="540">
        <v>1985873</v>
      </c>
      <c r="L250" s="540">
        <v>35134630</v>
      </c>
      <c r="M250" s="541"/>
      <c r="N250" s="540">
        <v>16427053</v>
      </c>
      <c r="O250" s="540">
        <v>48112695</v>
      </c>
      <c r="P250" s="540"/>
      <c r="Q250" s="540">
        <v>176695</v>
      </c>
      <c r="R250" s="540">
        <v>64716443</v>
      </c>
      <c r="S250" s="541"/>
      <c r="T250" s="540">
        <v>-3307536</v>
      </c>
      <c r="U250" s="540">
        <v>-4058163</v>
      </c>
      <c r="V250" s="540">
        <v>-7365699</v>
      </c>
    </row>
    <row r="251" spans="1:22">
      <c r="A251" s="537">
        <v>37801</v>
      </c>
      <c r="B251" s="512" t="s">
        <v>219</v>
      </c>
      <c r="C251" s="534">
        <v>6.86E-5</v>
      </c>
      <c r="D251" s="534">
        <f>VLOOKUP($A251,'2023 Summary'!$A:$F,3,FALSE)</f>
        <v>6.6854900000000003E-5</v>
      </c>
      <c r="E251" s="535">
        <f>VLOOKUP($A251,'2023 Summary'!$A:$F,6,FALSE)</f>
        <v>1587593</v>
      </c>
      <c r="F251" s="538">
        <v>1827163</v>
      </c>
      <c r="G251" s="539"/>
      <c r="H251" s="540">
        <v>222290</v>
      </c>
      <c r="I251" s="540">
        <v>197937</v>
      </c>
      <c r="J251" s="540">
        <v>14596</v>
      </c>
      <c r="K251" s="540">
        <v>20121</v>
      </c>
      <c r="L251" s="540">
        <v>454944</v>
      </c>
      <c r="M251" s="541"/>
      <c r="N251" s="540">
        <v>115184</v>
      </c>
      <c r="O251" s="540">
        <v>487472</v>
      </c>
      <c r="P251" s="540"/>
      <c r="Q251" s="540">
        <v>1790</v>
      </c>
      <c r="R251" s="540">
        <v>604446</v>
      </c>
      <c r="S251" s="541"/>
      <c r="T251" s="540">
        <v>-33511</v>
      </c>
      <c r="U251" s="540">
        <v>43856</v>
      </c>
      <c r="V251" s="540">
        <v>10345</v>
      </c>
    </row>
    <row r="252" spans="1:22">
      <c r="A252" s="537">
        <v>37805</v>
      </c>
      <c r="B252" s="512" t="s">
        <v>220</v>
      </c>
      <c r="C252" s="534">
        <v>5.5020000000000004E-4</v>
      </c>
      <c r="D252" s="534">
        <f>VLOOKUP($A252,'2023 Summary'!$A:$F,3,FALSE)</f>
        <v>5.3191920000000001E-4</v>
      </c>
      <c r="E252" s="535">
        <f>VLOOKUP($A252,'2023 Summary'!$A:$F,6,FALSE)</f>
        <v>12631406</v>
      </c>
      <c r="F252" s="538">
        <v>14660204</v>
      </c>
      <c r="G252" s="539"/>
      <c r="H252" s="540">
        <v>1430283</v>
      </c>
      <c r="I252" s="540">
        <v>1588146</v>
      </c>
      <c r="J252" s="540">
        <v>117113</v>
      </c>
      <c r="K252" s="540">
        <v>161438</v>
      </c>
      <c r="L252" s="540">
        <v>3296980</v>
      </c>
      <c r="M252" s="541"/>
      <c r="N252" s="540">
        <v>401216.99999999994</v>
      </c>
      <c r="O252" s="540">
        <v>3911224</v>
      </c>
      <c r="P252" s="540"/>
      <c r="Q252" s="540">
        <v>14364</v>
      </c>
      <c r="R252" s="540">
        <v>4326805</v>
      </c>
      <c r="S252" s="541"/>
      <c r="T252" s="540">
        <v>-268881</v>
      </c>
      <c r="U252" s="540">
        <v>152061.00000000006</v>
      </c>
      <c r="V252" s="540">
        <v>-116819.99999999994</v>
      </c>
    </row>
    <row r="253" spans="1:22">
      <c r="A253" s="537">
        <v>37900</v>
      </c>
      <c r="B253" s="512" t="s">
        <v>221</v>
      </c>
      <c r="C253" s="534">
        <v>3.5538000000000002E-3</v>
      </c>
      <c r="D253" s="534">
        <f>VLOOKUP($A253,'2023 Summary'!$A:$F,3,FALSE)</f>
        <v>3.6160353999999998E-3</v>
      </c>
      <c r="E253" s="535">
        <f>VLOOKUP($A253,'2023 Summary'!$A:$F,6,FALSE)</f>
        <v>85869457</v>
      </c>
      <c r="F253" s="538">
        <v>94698566</v>
      </c>
      <c r="G253" s="539"/>
      <c r="H253" s="540">
        <v>2690084</v>
      </c>
      <c r="I253" s="540">
        <v>10258737</v>
      </c>
      <c r="J253" s="540">
        <v>756501</v>
      </c>
      <c r="K253" s="540">
        <v>1042817</v>
      </c>
      <c r="L253" s="540">
        <v>14748139</v>
      </c>
      <c r="M253" s="541"/>
      <c r="N253" s="540">
        <v>3461512</v>
      </c>
      <c r="O253" s="540">
        <v>25264813</v>
      </c>
      <c r="P253" s="540"/>
      <c r="Q253" s="540">
        <v>92786</v>
      </c>
      <c r="R253" s="540">
        <v>28819111</v>
      </c>
      <c r="S253" s="541"/>
      <c r="T253" s="540">
        <v>-1736844</v>
      </c>
      <c r="U253" s="540">
        <v>-2914439</v>
      </c>
      <c r="V253" s="540">
        <v>-4651283</v>
      </c>
    </row>
    <row r="254" spans="1:22">
      <c r="A254" s="537">
        <v>37901</v>
      </c>
      <c r="B254" s="512" t="s">
        <v>222</v>
      </c>
      <c r="C254" s="534">
        <v>1.261E-4</v>
      </c>
      <c r="D254" s="534">
        <f>VLOOKUP($A254,'2023 Summary'!$A:$F,3,FALSE)</f>
        <v>1.183133E-4</v>
      </c>
      <c r="E254" s="535">
        <f>VLOOKUP($A254,'2023 Summary'!$A:$F,6,FALSE)</f>
        <v>2809568</v>
      </c>
      <c r="F254" s="538">
        <v>3359065</v>
      </c>
      <c r="G254" s="539"/>
      <c r="H254" s="540">
        <v>907629</v>
      </c>
      <c r="I254" s="540">
        <v>363889</v>
      </c>
      <c r="J254" s="540">
        <v>26834</v>
      </c>
      <c r="K254" s="540">
        <v>36990</v>
      </c>
      <c r="L254" s="540">
        <v>1335342</v>
      </c>
      <c r="M254" s="541"/>
      <c r="N254" s="543">
        <v>0</v>
      </c>
      <c r="O254" s="540">
        <v>896172</v>
      </c>
      <c r="P254" s="540"/>
      <c r="Q254" s="540">
        <v>3291</v>
      </c>
      <c r="R254" s="540">
        <v>899463</v>
      </c>
      <c r="S254" s="541"/>
      <c r="T254" s="540">
        <v>-61607</v>
      </c>
      <c r="U254" s="540">
        <v>498846</v>
      </c>
      <c r="V254" s="540">
        <v>437239</v>
      </c>
    </row>
    <row r="255" spans="1:22">
      <c r="A255" s="537">
        <v>37905</v>
      </c>
      <c r="B255" s="512" t="s">
        <v>223</v>
      </c>
      <c r="C255" s="534">
        <v>4.0549999999999999E-4</v>
      </c>
      <c r="D255" s="534">
        <f>VLOOKUP($A255,'2023 Summary'!$A:$F,3,FALSE)</f>
        <v>3.9906689999999999E-4</v>
      </c>
      <c r="E255" s="535">
        <f>VLOOKUP($A255,'2023 Summary'!$A:$F,6,FALSE)</f>
        <v>9476583</v>
      </c>
      <c r="F255" s="538">
        <v>10804274</v>
      </c>
      <c r="G255" s="539"/>
      <c r="H255" s="540">
        <v>391892</v>
      </c>
      <c r="I255" s="540">
        <v>1170432</v>
      </c>
      <c r="J255" s="540">
        <v>86310</v>
      </c>
      <c r="K255" s="540">
        <v>118976</v>
      </c>
      <c r="L255" s="540">
        <v>1767610</v>
      </c>
      <c r="M255" s="541"/>
      <c r="N255" s="540">
        <v>161449</v>
      </c>
      <c r="O255" s="540">
        <v>2882493</v>
      </c>
      <c r="P255" s="540"/>
      <c r="Q255" s="540">
        <v>10586</v>
      </c>
      <c r="R255" s="540">
        <v>3054528</v>
      </c>
      <c r="S255" s="541"/>
      <c r="T255" s="540">
        <v>-198158</v>
      </c>
      <c r="U255" s="540">
        <v>-218676</v>
      </c>
      <c r="V255" s="540">
        <v>-416834</v>
      </c>
    </row>
    <row r="256" spans="1:22">
      <c r="A256" s="532">
        <v>38000</v>
      </c>
      <c r="B256" s="533" t="s">
        <v>224</v>
      </c>
      <c r="C256" s="534">
        <v>5.6233999999999998E-3</v>
      </c>
      <c r="D256" s="534">
        <f>VLOOKUP($A256,'2023 Summary'!$A:$F,3,FALSE)</f>
        <v>6.0266377999999999E-3</v>
      </c>
      <c r="E256" s="535">
        <f>VLOOKUP($A256,'2023 Summary'!$A:$F,6,FALSE)</f>
        <v>143113675</v>
      </c>
      <c r="F256" s="535">
        <v>149848471</v>
      </c>
      <c r="G256" s="535"/>
      <c r="H256" s="535">
        <v>1946454</v>
      </c>
      <c r="I256" s="535">
        <v>16233151</v>
      </c>
      <c r="J256" s="535">
        <v>1197067</v>
      </c>
      <c r="K256" s="535">
        <v>1650125</v>
      </c>
      <c r="L256" s="535">
        <v>21026797</v>
      </c>
      <c r="M256" s="535"/>
      <c r="N256" s="535">
        <v>18112549</v>
      </c>
      <c r="O256" s="535">
        <v>39978363</v>
      </c>
      <c r="P256" s="535"/>
      <c r="Q256" s="535">
        <v>146821</v>
      </c>
      <c r="R256" s="535">
        <v>58237733</v>
      </c>
      <c r="S256" s="535"/>
      <c r="T256" s="535">
        <v>-2748337</v>
      </c>
      <c r="U256" s="535">
        <v>-6277013</v>
      </c>
      <c r="V256" s="535">
        <v>-9025350</v>
      </c>
    </row>
    <row r="257" spans="1:22">
      <c r="A257" s="532">
        <v>38005</v>
      </c>
      <c r="B257" s="533" t="s">
        <v>225</v>
      </c>
      <c r="C257" s="534">
        <v>1.3419E-3</v>
      </c>
      <c r="D257" s="534">
        <f>VLOOKUP($A257,'2023 Summary'!$A:$F,3,FALSE)</f>
        <v>1.2712101000000001E-3</v>
      </c>
      <c r="E257" s="535">
        <f>VLOOKUP($A257,'2023 Summary'!$A:$F,6,FALSE)</f>
        <v>30187238</v>
      </c>
      <c r="F257" s="535">
        <v>35758573</v>
      </c>
      <c r="G257" s="535"/>
      <c r="H257" s="535">
        <v>3889616</v>
      </c>
      <c r="I257" s="535">
        <v>3873742</v>
      </c>
      <c r="J257" s="535">
        <v>285658</v>
      </c>
      <c r="K257" s="535">
        <v>393772</v>
      </c>
      <c r="L257" s="535">
        <v>8442788</v>
      </c>
      <c r="M257" s="535"/>
      <c r="N257" s="535">
        <v>0</v>
      </c>
      <c r="O257" s="535">
        <v>9540099</v>
      </c>
      <c r="P257" s="535"/>
      <c r="Q257" s="535">
        <v>35036</v>
      </c>
      <c r="R257" s="535">
        <v>9575135</v>
      </c>
      <c r="S257" s="535"/>
      <c r="T257" s="535">
        <v>-655841</v>
      </c>
      <c r="U257" s="535">
        <v>1177882</v>
      </c>
      <c r="V257" s="535">
        <v>522041</v>
      </c>
    </row>
    <row r="258" spans="1:22">
      <c r="A258" s="532">
        <v>38100</v>
      </c>
      <c r="B258" s="533" t="s">
        <v>226</v>
      </c>
      <c r="C258" s="534">
        <v>2.8322E-3</v>
      </c>
      <c r="D258" s="534">
        <f>VLOOKUP($A258,'2023 Summary'!$A:$F,3,FALSE)</f>
        <v>2.6433639E-3</v>
      </c>
      <c r="E258" s="535">
        <f>VLOOKUP($A258,'2023 Summary'!$A:$F,6,FALSE)</f>
        <v>62771571</v>
      </c>
      <c r="F258" s="535">
        <v>75471803</v>
      </c>
      <c r="G258" s="535"/>
      <c r="H258" s="535">
        <v>7130424</v>
      </c>
      <c r="I258" s="535">
        <v>8175894</v>
      </c>
      <c r="J258" s="535">
        <v>602908</v>
      </c>
      <c r="K258" s="535">
        <v>831092</v>
      </c>
      <c r="L258" s="535">
        <v>16740318</v>
      </c>
      <c r="M258" s="535"/>
      <c r="N258" s="535">
        <v>5313352</v>
      </c>
      <c r="O258" s="535">
        <v>20135268</v>
      </c>
      <c r="P258" s="535"/>
      <c r="Q258" s="535">
        <v>73947</v>
      </c>
      <c r="R258" s="535">
        <v>25522567</v>
      </c>
      <c r="S258" s="535"/>
      <c r="T258" s="535">
        <v>-1384212</v>
      </c>
      <c r="U258" s="535">
        <v>-233231</v>
      </c>
      <c r="V258" s="535">
        <v>-1617443</v>
      </c>
    </row>
    <row r="259" spans="1:22">
      <c r="A259" s="532">
        <v>38105</v>
      </c>
      <c r="B259" s="533" t="s">
        <v>227</v>
      </c>
      <c r="C259" s="534">
        <v>5.4040000000000002E-4</v>
      </c>
      <c r="D259" s="534">
        <f>VLOOKUP($A259,'2023 Summary'!$A:$F,3,FALSE)</f>
        <v>5.0820569999999999E-4</v>
      </c>
      <c r="E259" s="535">
        <f>VLOOKUP($A259,'2023 Summary'!$A:$F,6,FALSE)</f>
        <v>12068285</v>
      </c>
      <c r="F259" s="535">
        <v>14399051</v>
      </c>
      <c r="G259" s="535"/>
      <c r="H259" s="535">
        <v>1030272</v>
      </c>
      <c r="I259" s="535">
        <v>1559856</v>
      </c>
      <c r="J259" s="535">
        <v>115027</v>
      </c>
      <c r="K259" s="535">
        <v>158562</v>
      </c>
      <c r="L259" s="535">
        <v>2863717</v>
      </c>
      <c r="M259" s="535"/>
      <c r="N259" s="535">
        <v>560222</v>
      </c>
      <c r="O259" s="535">
        <v>3841551</v>
      </c>
      <c r="P259" s="535"/>
      <c r="Q259" s="535">
        <v>14108</v>
      </c>
      <c r="R259" s="535">
        <v>4415881</v>
      </c>
      <c r="S259" s="535"/>
      <c r="T259" s="535">
        <v>-264088</v>
      </c>
      <c r="U259" s="535">
        <v>-64401</v>
      </c>
      <c r="V259" s="535">
        <v>-328489</v>
      </c>
    </row>
    <row r="260" spans="1:22">
      <c r="A260" s="532">
        <v>38200</v>
      </c>
      <c r="B260" s="533" t="s">
        <v>228</v>
      </c>
      <c r="C260" s="534">
        <v>2.5853E-3</v>
      </c>
      <c r="D260" s="534">
        <f>VLOOKUP($A260,'2023 Summary'!$A:$F,3,FALSE)</f>
        <v>2.5834327999999999E-3</v>
      </c>
      <c r="E260" s="535">
        <f>VLOOKUP($A260,'2023 Summary'!$A:$F,6,FALSE)</f>
        <v>61348396</v>
      </c>
      <c r="F260" s="535">
        <v>68892841</v>
      </c>
      <c r="G260" s="535"/>
      <c r="H260" s="535">
        <v>4629427</v>
      </c>
      <c r="I260" s="535">
        <v>7463192</v>
      </c>
      <c r="J260" s="535">
        <v>550351</v>
      </c>
      <c r="K260" s="535">
        <v>758645</v>
      </c>
      <c r="L260" s="535">
        <v>13401615</v>
      </c>
      <c r="M260" s="535"/>
      <c r="N260" s="535">
        <v>4466552</v>
      </c>
      <c r="O260" s="535">
        <v>18380054</v>
      </c>
      <c r="P260" s="535"/>
      <c r="Q260" s="535">
        <v>67501</v>
      </c>
      <c r="R260" s="535">
        <v>22914107</v>
      </c>
      <c r="S260" s="535"/>
      <c r="T260" s="535">
        <v>-1263549</v>
      </c>
      <c r="U260" s="535">
        <v>-1478546</v>
      </c>
      <c r="V260" s="535">
        <v>-2742095</v>
      </c>
    </row>
    <row r="261" spans="1:22">
      <c r="A261" s="532">
        <v>38205</v>
      </c>
      <c r="B261" s="533" t="s">
        <v>229</v>
      </c>
      <c r="C261" s="534">
        <v>3.8749999999999999E-4</v>
      </c>
      <c r="D261" s="534">
        <f>VLOOKUP($A261,'2023 Summary'!$A:$F,3,FALSE)</f>
        <v>3.7088159999999998E-4</v>
      </c>
      <c r="E261" s="535">
        <f>VLOOKUP($A261,'2023 Summary'!$A:$F,6,FALSE)</f>
        <v>8807270</v>
      </c>
      <c r="F261" s="535">
        <v>10324636</v>
      </c>
      <c r="G261" s="535"/>
      <c r="H261" s="535">
        <v>619344</v>
      </c>
      <c r="I261" s="535">
        <v>1118472</v>
      </c>
      <c r="J261" s="535">
        <v>82478</v>
      </c>
      <c r="K261" s="535">
        <v>113694</v>
      </c>
      <c r="L261" s="535">
        <v>1933988</v>
      </c>
      <c r="M261" s="535"/>
      <c r="N261" s="535">
        <v>311280</v>
      </c>
      <c r="O261" s="535">
        <v>2754530</v>
      </c>
      <c r="P261" s="535"/>
      <c r="Q261" s="535">
        <v>10116</v>
      </c>
      <c r="R261" s="535">
        <v>3075926</v>
      </c>
      <c r="S261" s="535"/>
      <c r="T261" s="535">
        <v>-189362</v>
      </c>
      <c r="U261" s="535">
        <v>120626</v>
      </c>
      <c r="V261" s="535">
        <v>-68736</v>
      </c>
    </row>
    <row r="262" spans="1:22">
      <c r="A262" s="537">
        <v>38210</v>
      </c>
      <c r="B262" s="512" t="s">
        <v>230</v>
      </c>
      <c r="C262" s="534">
        <v>1.0196999999999999E-3</v>
      </c>
      <c r="D262" s="534">
        <f>VLOOKUP($A262,'2023 Summary'!$A:$F,3,FALSE)</f>
        <v>1.0100210000000001E-3</v>
      </c>
      <c r="E262" s="535">
        <f>VLOOKUP($A262,'2023 Summary'!$A:$F,6,FALSE)</f>
        <v>23984819</v>
      </c>
      <c r="F262" s="538">
        <v>27173177</v>
      </c>
      <c r="G262" s="539"/>
      <c r="H262" s="540">
        <v>2014976</v>
      </c>
      <c r="I262" s="540">
        <v>2943682</v>
      </c>
      <c r="J262" s="540">
        <v>217073</v>
      </c>
      <c r="K262" s="540">
        <v>299230</v>
      </c>
      <c r="L262" s="540">
        <v>5474961</v>
      </c>
      <c r="M262" s="541"/>
      <c r="N262" s="540">
        <v>1584000</v>
      </c>
      <c r="O262" s="540">
        <v>7249584</v>
      </c>
      <c r="P262" s="540"/>
      <c r="Q262" s="540">
        <v>26624</v>
      </c>
      <c r="R262" s="540">
        <v>8860208</v>
      </c>
      <c r="S262" s="541"/>
      <c r="T262" s="540">
        <v>-498376</v>
      </c>
      <c r="U262" s="540">
        <v>-290801</v>
      </c>
      <c r="V262" s="540">
        <v>-789177</v>
      </c>
    </row>
    <row r="263" spans="1:22">
      <c r="A263" s="537">
        <v>38300</v>
      </c>
      <c r="B263" s="512" t="s">
        <v>231</v>
      </c>
      <c r="C263" s="534">
        <v>1.9547000000000002E-3</v>
      </c>
      <c r="D263" s="534">
        <f>VLOOKUP($A263,'2023 Summary'!$A:$F,3,FALSE)</f>
        <v>2.0196331999999999E-3</v>
      </c>
      <c r="E263" s="535">
        <f>VLOOKUP($A263,'2023 Summary'!$A:$F,6,FALSE)</f>
        <v>47959930</v>
      </c>
      <c r="F263" s="538">
        <v>52087721</v>
      </c>
      <c r="G263" s="539"/>
      <c r="H263" s="540">
        <v>3042375</v>
      </c>
      <c r="I263" s="540">
        <v>5642686</v>
      </c>
      <c r="J263" s="540">
        <v>416103</v>
      </c>
      <c r="K263" s="540">
        <v>573588</v>
      </c>
      <c r="L263" s="540">
        <v>9674752</v>
      </c>
      <c r="M263" s="541"/>
      <c r="N263" s="540">
        <v>5157327</v>
      </c>
      <c r="O263" s="540">
        <v>13896584</v>
      </c>
      <c r="P263" s="540"/>
      <c r="Q263" s="540">
        <v>51035</v>
      </c>
      <c r="R263" s="540">
        <v>19104946</v>
      </c>
      <c r="S263" s="541"/>
      <c r="T263" s="540">
        <v>-955328</v>
      </c>
      <c r="U263" s="540">
        <v>-1730867</v>
      </c>
      <c r="V263" s="540">
        <v>-2686195</v>
      </c>
    </row>
    <row r="264" spans="1:22">
      <c r="A264" s="537">
        <v>38400</v>
      </c>
      <c r="B264" s="512" t="s">
        <v>232</v>
      </c>
      <c r="C264" s="534">
        <v>2.6156E-3</v>
      </c>
      <c r="D264" s="534">
        <f>VLOOKUP($A264,'2023 Summary'!$A:$F,3,FALSE)</f>
        <v>2.5427746E-3</v>
      </c>
      <c r="E264" s="535">
        <f>VLOOKUP($A264,'2023 Summary'!$A:$F,6,FALSE)</f>
        <v>60382892</v>
      </c>
      <c r="F264" s="538">
        <v>69698025</v>
      </c>
      <c r="G264" s="539"/>
      <c r="H264" s="540">
        <v>5280479</v>
      </c>
      <c r="I264" s="540">
        <v>7550418</v>
      </c>
      <c r="J264" s="540">
        <v>556784</v>
      </c>
      <c r="K264" s="540">
        <v>767512</v>
      </c>
      <c r="L264" s="540">
        <v>14155193</v>
      </c>
      <c r="M264" s="541"/>
      <c r="N264" s="540">
        <v>4219459</v>
      </c>
      <c r="O264" s="540">
        <v>18594871</v>
      </c>
      <c r="P264" s="540"/>
      <c r="Q264" s="540">
        <v>68290</v>
      </c>
      <c r="R264" s="540">
        <v>22882620</v>
      </c>
      <c r="S264" s="541"/>
      <c r="T264" s="540">
        <v>-1278316</v>
      </c>
      <c r="U264" s="540">
        <v>-861009</v>
      </c>
      <c r="V264" s="540">
        <v>-2139325</v>
      </c>
    </row>
    <row r="265" spans="1:22">
      <c r="A265" s="537">
        <v>38402</v>
      </c>
      <c r="B265" s="512" t="s">
        <v>233</v>
      </c>
      <c r="C265" s="534">
        <v>1.884E-4</v>
      </c>
      <c r="D265" s="534">
        <f>VLOOKUP($A265,'2023 Summary'!$A:$F,3,FALSE)</f>
        <v>1.874845E-4</v>
      </c>
      <c r="E265" s="535">
        <f>VLOOKUP($A265,'2023 Summary'!$A:$F,6,FALSE)</f>
        <v>4452167</v>
      </c>
      <c r="F265" s="538">
        <v>5021875</v>
      </c>
      <c r="G265" s="539"/>
      <c r="H265" s="540">
        <v>130325</v>
      </c>
      <c r="I265" s="540">
        <v>544022</v>
      </c>
      <c r="J265" s="540">
        <v>40117</v>
      </c>
      <c r="K265" s="540">
        <v>55301</v>
      </c>
      <c r="L265" s="540">
        <v>769765</v>
      </c>
      <c r="M265" s="541"/>
      <c r="N265" s="540">
        <v>314313</v>
      </c>
      <c r="O265" s="540">
        <v>1339796</v>
      </c>
      <c r="P265" s="540"/>
      <c r="Q265" s="540">
        <v>4920</v>
      </c>
      <c r="R265" s="540">
        <v>1659029</v>
      </c>
      <c r="S265" s="541"/>
      <c r="T265" s="540">
        <v>-92105</v>
      </c>
      <c r="U265" s="540">
        <v>534534</v>
      </c>
      <c r="V265" s="540">
        <v>442429</v>
      </c>
    </row>
    <row r="266" spans="1:22">
      <c r="A266" s="537">
        <v>38405</v>
      </c>
      <c r="B266" s="512" t="s">
        <v>234</v>
      </c>
      <c r="C266" s="534">
        <v>6.2339999999999997E-4</v>
      </c>
      <c r="D266" s="534">
        <f>VLOOKUP($A266,'2023 Summary'!$A:$F,3,FALSE)</f>
        <v>6.045566E-4</v>
      </c>
      <c r="E266" s="535">
        <f>VLOOKUP($A266,'2023 Summary'!$A:$F,6,FALSE)</f>
        <v>14356316</v>
      </c>
      <c r="F266" s="538">
        <v>16613508</v>
      </c>
      <c r="G266" s="539"/>
      <c r="H266" s="540">
        <v>528913</v>
      </c>
      <c r="I266" s="540">
        <v>1799749</v>
      </c>
      <c r="J266" s="540">
        <v>132717</v>
      </c>
      <c r="K266" s="540">
        <v>182947</v>
      </c>
      <c r="L266" s="540">
        <v>2644326</v>
      </c>
      <c r="M266" s="541"/>
      <c r="N266" s="540">
        <v>1136644</v>
      </c>
      <c r="O266" s="540">
        <v>4432350</v>
      </c>
      <c r="P266" s="540"/>
      <c r="Q266" s="540">
        <v>16278</v>
      </c>
      <c r="R266" s="540">
        <v>5585272</v>
      </c>
      <c r="S266" s="541"/>
      <c r="T266" s="540">
        <v>-304705</v>
      </c>
      <c r="U266" s="540">
        <v>-235766</v>
      </c>
      <c r="V266" s="540">
        <v>-540471</v>
      </c>
    </row>
    <row r="267" spans="1:22">
      <c r="A267" s="537">
        <v>38500</v>
      </c>
      <c r="B267" s="512" t="s">
        <v>235</v>
      </c>
      <c r="C267" s="534">
        <v>1.9615000000000001E-3</v>
      </c>
      <c r="D267" s="534">
        <f>VLOOKUP($A267,'2023 Summary'!$A:$F,3,FALSE)</f>
        <v>1.9970042999999998E-3</v>
      </c>
      <c r="E267" s="535">
        <f>VLOOKUP($A267,'2023 Summary'!$A:$F,6,FALSE)</f>
        <v>47422565</v>
      </c>
      <c r="F267" s="538">
        <v>52269036</v>
      </c>
      <c r="G267" s="539"/>
      <c r="H267" s="540">
        <v>3400602</v>
      </c>
      <c r="I267" s="540">
        <v>5662328</v>
      </c>
      <c r="J267" s="540">
        <v>417552</v>
      </c>
      <c r="K267" s="540">
        <v>575584</v>
      </c>
      <c r="L267" s="540">
        <v>10056066</v>
      </c>
      <c r="M267" s="541"/>
      <c r="N267" s="540">
        <v>3546604</v>
      </c>
      <c r="O267" s="540">
        <v>13944957</v>
      </c>
      <c r="P267" s="540"/>
      <c r="Q267" s="540">
        <v>51213</v>
      </c>
      <c r="R267" s="540">
        <v>17542774</v>
      </c>
      <c r="S267" s="541"/>
      <c r="T267" s="540">
        <v>-958655</v>
      </c>
      <c r="U267" s="540">
        <v>-1164970</v>
      </c>
      <c r="V267" s="540">
        <v>-2123625</v>
      </c>
    </row>
    <row r="268" spans="1:22">
      <c r="A268" s="532">
        <v>38600</v>
      </c>
      <c r="B268" s="533" t="s">
        <v>236</v>
      </c>
      <c r="C268" s="534">
        <v>2.4616999999999998E-3</v>
      </c>
      <c r="D268" s="534">
        <f>VLOOKUP($A268,'2023 Summary'!$A:$F,3,FALSE)</f>
        <v>2.4551336000000002E-3</v>
      </c>
      <c r="E268" s="535">
        <f>VLOOKUP($A268,'2023 Summary'!$A:$F,6,FALSE)</f>
        <v>58301694</v>
      </c>
      <c r="F268" s="535">
        <v>65598968</v>
      </c>
      <c r="G268" s="535"/>
      <c r="H268" s="535">
        <v>3665835</v>
      </c>
      <c r="I268" s="535">
        <v>7106365</v>
      </c>
      <c r="J268" s="535">
        <v>524038</v>
      </c>
      <c r="K268" s="535">
        <v>722373</v>
      </c>
      <c r="L268" s="535">
        <v>12018611</v>
      </c>
      <c r="M268" s="535"/>
      <c r="N268" s="535">
        <v>4913171</v>
      </c>
      <c r="O268" s="535">
        <v>17501275</v>
      </c>
      <c r="P268" s="535"/>
      <c r="Q268" s="535">
        <v>64274</v>
      </c>
      <c r="R268" s="535">
        <v>22478720</v>
      </c>
      <c r="S268" s="535"/>
      <c r="T268" s="535">
        <v>-1203136</v>
      </c>
      <c r="U268" s="535">
        <v>-1943973</v>
      </c>
      <c r="V268" s="535">
        <v>-3147109</v>
      </c>
    </row>
    <row r="269" spans="1:22">
      <c r="A269" s="532">
        <v>38601</v>
      </c>
      <c r="B269" s="533" t="s">
        <v>237</v>
      </c>
      <c r="C269" s="534">
        <v>0</v>
      </c>
      <c r="D269" s="534">
        <f>VLOOKUP($A269,'2023 Summary'!$A:$F,3,FALSE)</f>
        <v>0</v>
      </c>
      <c r="E269" s="535">
        <f>VLOOKUP($A269,'2023 Summary'!$A:$F,6,FALSE)</f>
        <v>0</v>
      </c>
      <c r="F269" s="535">
        <v>0</v>
      </c>
      <c r="G269" s="535"/>
      <c r="H269" s="535">
        <v>23824</v>
      </c>
      <c r="I269" s="535">
        <v>0</v>
      </c>
      <c r="J269" s="535">
        <v>0</v>
      </c>
      <c r="K269" s="535">
        <v>0</v>
      </c>
      <c r="L269" s="535">
        <v>23824</v>
      </c>
      <c r="M269" s="535"/>
      <c r="N269" s="535">
        <v>812991</v>
      </c>
      <c r="O269" s="535">
        <v>0</v>
      </c>
      <c r="P269" s="535"/>
      <c r="Q269" s="535">
        <v>0</v>
      </c>
      <c r="R269" s="535">
        <v>812991</v>
      </c>
      <c r="S269" s="535"/>
      <c r="T269" s="535">
        <v>0</v>
      </c>
      <c r="U269" s="535">
        <v>-235274</v>
      </c>
      <c r="V269" s="535">
        <v>-235274</v>
      </c>
    </row>
    <row r="270" spans="1:22">
      <c r="A270" s="532">
        <v>38602</v>
      </c>
      <c r="B270" s="533" t="s">
        <v>238</v>
      </c>
      <c r="C270" s="534">
        <v>2.053E-4</v>
      </c>
      <c r="D270" s="534">
        <f>VLOOKUP($A270,'2023 Summary'!$A:$F,3,FALSE)</f>
        <v>2.1768549999999999E-4</v>
      </c>
      <c r="E270" s="535">
        <f>VLOOKUP($A270,'2023 Summary'!$A:$F,6,FALSE)</f>
        <v>5169345</v>
      </c>
      <c r="F270" s="535">
        <v>5470892</v>
      </c>
      <c r="G270" s="535"/>
      <c r="H270" s="535">
        <v>113226</v>
      </c>
      <c r="I270" s="535">
        <v>592664</v>
      </c>
      <c r="J270" s="535">
        <v>43704</v>
      </c>
      <c r="K270" s="535">
        <v>60245</v>
      </c>
      <c r="L270" s="535">
        <v>809839</v>
      </c>
      <c r="M270" s="535"/>
      <c r="N270" s="535">
        <v>611283</v>
      </c>
      <c r="O270" s="535">
        <v>1459590</v>
      </c>
      <c r="P270" s="535"/>
      <c r="Q270" s="535">
        <v>5360</v>
      </c>
      <c r="R270" s="535">
        <v>2076233</v>
      </c>
      <c r="S270" s="535"/>
      <c r="T270" s="535">
        <v>-100340</v>
      </c>
      <c r="U270" s="535">
        <v>31410</v>
      </c>
      <c r="V270" s="535">
        <v>-68930</v>
      </c>
    </row>
    <row r="271" spans="1:22">
      <c r="A271" s="532">
        <v>38605</v>
      </c>
      <c r="B271" s="533" t="s">
        <v>239</v>
      </c>
      <c r="C271" s="534">
        <v>5.7479999999999999E-4</v>
      </c>
      <c r="D271" s="534">
        <f>VLOOKUP($A271,'2023 Summary'!$A:$F,3,FALSE)</f>
        <v>6.3254879999999998E-4</v>
      </c>
      <c r="E271" s="535">
        <f>VLOOKUP($A271,'2023 Summary'!$A:$F,6,FALSE)</f>
        <v>15021043</v>
      </c>
      <c r="F271" s="535">
        <v>15317921</v>
      </c>
      <c r="G271" s="535"/>
      <c r="H271" s="535">
        <v>725487</v>
      </c>
      <c r="I271" s="535">
        <v>1659397</v>
      </c>
      <c r="J271" s="535">
        <v>122367</v>
      </c>
      <c r="K271" s="535">
        <v>168680</v>
      </c>
      <c r="L271" s="535">
        <v>2675931</v>
      </c>
      <c r="M271" s="535"/>
      <c r="N271" s="535">
        <v>2508936</v>
      </c>
      <c r="O271" s="535">
        <v>4086698</v>
      </c>
      <c r="P271" s="535"/>
      <c r="Q271" s="535">
        <v>15008</v>
      </c>
      <c r="R271" s="535">
        <v>6610642</v>
      </c>
      <c r="S271" s="535"/>
      <c r="T271" s="535">
        <v>-280943</v>
      </c>
      <c r="U271" s="535">
        <v>-863570</v>
      </c>
      <c r="V271" s="535">
        <v>-1144513</v>
      </c>
    </row>
    <row r="272" spans="1:22">
      <c r="A272" s="532">
        <v>38610</v>
      </c>
      <c r="B272" s="533" t="s">
        <v>240</v>
      </c>
      <c r="C272" s="534">
        <v>6.3540000000000005E-4</v>
      </c>
      <c r="D272" s="534">
        <f>VLOOKUP($A272,'2023 Summary'!$A:$F,3,FALSE)</f>
        <v>5.8905069999999995E-4</v>
      </c>
      <c r="E272" s="535">
        <f>VLOOKUP($A272,'2023 Summary'!$A:$F,6,FALSE)</f>
        <v>13988100</v>
      </c>
      <c r="F272" s="535">
        <v>16932465</v>
      </c>
      <c r="G272" s="535"/>
      <c r="H272" s="535">
        <v>2044761</v>
      </c>
      <c r="I272" s="535">
        <v>1834301</v>
      </c>
      <c r="J272" s="535">
        <v>135265</v>
      </c>
      <c r="K272" s="535">
        <v>186460</v>
      </c>
      <c r="L272" s="535">
        <v>4200787</v>
      </c>
      <c r="M272" s="535"/>
      <c r="N272" s="535">
        <v>186561</v>
      </c>
      <c r="O272" s="535">
        <v>4517445</v>
      </c>
      <c r="P272" s="535"/>
      <c r="Q272" s="535">
        <v>16590</v>
      </c>
      <c r="R272" s="535">
        <v>4720596</v>
      </c>
      <c r="S272" s="535"/>
      <c r="T272" s="535">
        <v>-310553</v>
      </c>
      <c r="U272" s="535">
        <v>585642</v>
      </c>
      <c r="V272" s="535">
        <v>275089</v>
      </c>
    </row>
    <row r="273" spans="1:22">
      <c r="A273" s="532">
        <v>38620</v>
      </c>
      <c r="B273" s="533" t="s">
        <v>241</v>
      </c>
      <c r="C273" s="534">
        <v>4.5750000000000001E-4</v>
      </c>
      <c r="D273" s="534">
        <f>VLOOKUP($A273,'2023 Summary'!$A:$F,3,FALSE)</f>
        <v>4.3455769999999999E-4</v>
      </c>
      <c r="E273" s="535">
        <f>VLOOKUP($A273,'2023 Summary'!$A:$F,6,FALSE)</f>
        <v>10319377</v>
      </c>
      <c r="F273" s="535">
        <v>12191427</v>
      </c>
      <c r="G273" s="535"/>
      <c r="H273" s="535">
        <v>1542389</v>
      </c>
      <c r="I273" s="535">
        <v>1320703</v>
      </c>
      <c r="J273" s="535">
        <v>97391</v>
      </c>
      <c r="K273" s="535">
        <v>134251</v>
      </c>
      <c r="L273" s="535">
        <v>3094734</v>
      </c>
      <c r="M273" s="535"/>
      <c r="N273" s="535">
        <v>221584</v>
      </c>
      <c r="O273" s="535">
        <v>3252574</v>
      </c>
      <c r="P273" s="535"/>
      <c r="Q273" s="535">
        <v>11945</v>
      </c>
      <c r="R273" s="535">
        <v>3486103</v>
      </c>
      <c r="S273" s="535"/>
      <c r="T273" s="535">
        <v>-223601</v>
      </c>
      <c r="U273" s="535">
        <v>104784</v>
      </c>
      <c r="V273" s="535">
        <v>-118817</v>
      </c>
    </row>
    <row r="274" spans="1:22">
      <c r="A274" s="537">
        <v>38700</v>
      </c>
      <c r="B274" s="512" t="s">
        <v>242</v>
      </c>
      <c r="C274" s="534">
        <v>8.2280000000000005E-4</v>
      </c>
      <c r="D274" s="534">
        <f>VLOOKUP($A274,'2023 Summary'!$A:$F,3,FALSE)</f>
        <v>7.6910919999999999E-4</v>
      </c>
      <c r="E274" s="535">
        <f>VLOOKUP($A274,'2023 Summary'!$A:$F,6,FALSE)</f>
        <v>18263922</v>
      </c>
      <c r="F274" s="538">
        <v>21925236</v>
      </c>
      <c r="G274" s="539"/>
      <c r="H274" s="540">
        <v>2177608</v>
      </c>
      <c r="I274" s="540">
        <v>2375170</v>
      </c>
      <c r="J274" s="540">
        <v>175150</v>
      </c>
      <c r="K274" s="540">
        <v>241440</v>
      </c>
      <c r="L274" s="540">
        <v>4969368</v>
      </c>
      <c r="M274" s="541"/>
      <c r="N274" s="540">
        <v>996286</v>
      </c>
      <c r="O274" s="540">
        <v>5849476</v>
      </c>
      <c r="P274" s="540"/>
      <c r="Q274" s="540">
        <v>21482</v>
      </c>
      <c r="R274" s="540">
        <v>6867244</v>
      </c>
      <c r="S274" s="541"/>
      <c r="T274" s="540">
        <v>-402127</v>
      </c>
      <c r="U274" s="540">
        <v>-68945</v>
      </c>
      <c r="V274" s="540">
        <v>-471072</v>
      </c>
    </row>
    <row r="275" spans="1:22">
      <c r="A275" s="537">
        <v>38701</v>
      </c>
      <c r="B275" s="512" t="s">
        <v>792</v>
      </c>
      <c r="C275" s="534">
        <v>6.5300000000000002E-5</v>
      </c>
      <c r="D275" s="534">
        <f>VLOOKUP($A275,'2023 Summary'!$A:$F,3,FALSE)</f>
        <v>5.6416000000000003E-5</v>
      </c>
      <c r="E275" s="535">
        <f>VLOOKUP($A275,'2023 Summary'!$A:$F,6,FALSE)</f>
        <v>1339702</v>
      </c>
      <c r="F275" s="538">
        <v>1739541</v>
      </c>
      <c r="G275" s="539"/>
      <c r="H275" s="540">
        <v>367022</v>
      </c>
      <c r="I275" s="540">
        <v>188445</v>
      </c>
      <c r="J275" s="540">
        <v>13896</v>
      </c>
      <c r="K275" s="540">
        <v>19156</v>
      </c>
      <c r="L275" s="540">
        <v>588519</v>
      </c>
      <c r="M275" s="541"/>
      <c r="N275" s="543">
        <v>0</v>
      </c>
      <c r="O275" s="540">
        <v>464096</v>
      </c>
      <c r="P275" s="540"/>
      <c r="Q275" s="540">
        <v>1704</v>
      </c>
      <c r="R275" s="540">
        <v>465800</v>
      </c>
      <c r="S275" s="541"/>
      <c r="T275" s="540">
        <v>-31904</v>
      </c>
      <c r="U275" s="540">
        <v>106462</v>
      </c>
      <c r="V275" s="540">
        <v>74558</v>
      </c>
    </row>
    <row r="276" spans="1:22">
      <c r="A276" s="537">
        <v>38800</v>
      </c>
      <c r="B276" s="512" t="s">
        <v>244</v>
      </c>
      <c r="C276" s="534">
        <v>1.3477999999999999E-3</v>
      </c>
      <c r="D276" s="534">
        <f>VLOOKUP($A276,'2023 Summary'!$A:$F,3,FALSE)</f>
        <v>1.3651439E-3</v>
      </c>
      <c r="E276" s="535">
        <f>VLOOKUP($A276,'2023 Summary'!$A:$F,6,FALSE)</f>
        <v>32417870</v>
      </c>
      <c r="F276" s="538">
        <v>35916235</v>
      </c>
      <c r="G276" s="539"/>
      <c r="H276" s="540">
        <v>2253234</v>
      </c>
      <c r="I276" s="540">
        <v>3890822</v>
      </c>
      <c r="J276" s="540">
        <v>286917</v>
      </c>
      <c r="K276" s="540">
        <v>395508</v>
      </c>
      <c r="L276" s="540">
        <v>6826481</v>
      </c>
      <c r="M276" s="541"/>
      <c r="N276" s="540">
        <v>1807061</v>
      </c>
      <c r="O276" s="540">
        <v>9582162</v>
      </c>
      <c r="P276" s="540"/>
      <c r="Q276" s="540">
        <v>35191</v>
      </c>
      <c r="R276" s="540">
        <v>11424414</v>
      </c>
      <c r="S276" s="541"/>
      <c r="T276" s="540">
        <v>-658731</v>
      </c>
      <c r="U276" s="540">
        <v>-357845</v>
      </c>
      <c r="V276" s="540">
        <v>-1016576</v>
      </c>
    </row>
    <row r="277" spans="1:22">
      <c r="A277" s="537">
        <v>38801</v>
      </c>
      <c r="B277" s="512" t="s">
        <v>245</v>
      </c>
      <c r="C277" s="534">
        <v>1.3019999999999999E-4</v>
      </c>
      <c r="D277" s="534">
        <f>VLOOKUP($A277,'2023 Summary'!$A:$F,3,FALSE)</f>
        <v>1.309646E-4</v>
      </c>
      <c r="E277" s="535">
        <f>VLOOKUP($A277,'2023 Summary'!$A:$F,6,FALSE)</f>
        <v>3109997</v>
      </c>
      <c r="F277" s="538">
        <v>3470571</v>
      </c>
      <c r="G277" s="539"/>
      <c r="H277" s="540">
        <v>382474</v>
      </c>
      <c r="I277" s="540">
        <v>375969</v>
      </c>
      <c r="J277" s="540">
        <v>27725</v>
      </c>
      <c r="K277" s="540">
        <v>38218</v>
      </c>
      <c r="L277" s="540">
        <v>824386</v>
      </c>
      <c r="M277" s="541"/>
      <c r="N277" s="540">
        <v>218807</v>
      </c>
      <c r="O277" s="540">
        <v>925920</v>
      </c>
      <c r="P277" s="540"/>
      <c r="Q277" s="540">
        <v>3400</v>
      </c>
      <c r="R277" s="540">
        <v>1148127</v>
      </c>
      <c r="S277" s="541"/>
      <c r="T277" s="540">
        <v>-63654</v>
      </c>
      <c r="U277" s="540">
        <v>78233</v>
      </c>
      <c r="V277" s="540">
        <v>14579</v>
      </c>
    </row>
    <row r="278" spans="1:22">
      <c r="A278" s="537">
        <v>38900</v>
      </c>
      <c r="B278" s="512" t="s">
        <v>246</v>
      </c>
      <c r="C278" s="534">
        <v>2.7310000000000002E-4</v>
      </c>
      <c r="D278" s="534">
        <f>VLOOKUP($A278,'2023 Summary'!$A:$F,3,FALSE)</f>
        <v>2.9532529999999998E-4</v>
      </c>
      <c r="E278" s="535">
        <f>VLOOKUP($A278,'2023 Summary'!$A:$F,6,FALSE)</f>
        <v>7013046</v>
      </c>
      <c r="F278" s="538">
        <v>7278361</v>
      </c>
      <c r="G278" s="539"/>
      <c r="H278" s="540">
        <v>418358</v>
      </c>
      <c r="I278" s="540">
        <v>788468</v>
      </c>
      <c r="J278" s="540">
        <v>58143</v>
      </c>
      <c r="K278" s="540">
        <v>80149</v>
      </c>
      <c r="L278" s="540">
        <v>1345118</v>
      </c>
      <c r="M278" s="541"/>
      <c r="N278" s="540">
        <v>882298</v>
      </c>
      <c r="O278" s="540">
        <v>1941808</v>
      </c>
      <c r="P278" s="540"/>
      <c r="Q278" s="540">
        <v>7131</v>
      </c>
      <c r="R278" s="540">
        <v>2831237</v>
      </c>
      <c r="S278" s="541"/>
      <c r="T278" s="540">
        <v>-133491</v>
      </c>
      <c r="U278" s="540">
        <v>-118910</v>
      </c>
      <c r="V278" s="540">
        <v>-252401</v>
      </c>
    </row>
    <row r="279" spans="1:22">
      <c r="A279" s="537">
        <v>39000</v>
      </c>
      <c r="B279" s="512" t="s">
        <v>247</v>
      </c>
      <c r="C279" s="534">
        <v>1.29845E-2</v>
      </c>
      <c r="D279" s="534">
        <f>VLOOKUP($A279,'2023 Summary'!$A:$F,3,FALSE)</f>
        <v>1.3174132999999999E-2</v>
      </c>
      <c r="E279" s="535">
        <f>VLOOKUP($A279,'2023 Summary'!$A:$F,6,FALSE)</f>
        <v>312844184</v>
      </c>
      <c r="F279" s="538">
        <v>346004873</v>
      </c>
      <c r="G279" s="539"/>
      <c r="H279" s="540">
        <v>8960490</v>
      </c>
      <c r="I279" s="540">
        <v>37482861</v>
      </c>
      <c r="J279" s="540">
        <v>2764065</v>
      </c>
      <c r="K279" s="540">
        <v>3810191</v>
      </c>
      <c r="L279" s="540">
        <v>53017607</v>
      </c>
      <c r="M279" s="541"/>
      <c r="N279" s="540">
        <v>25813951</v>
      </c>
      <c r="O279" s="540">
        <v>92311308</v>
      </c>
      <c r="P279" s="540"/>
      <c r="Q279" s="540">
        <v>339015</v>
      </c>
      <c r="R279" s="540">
        <v>118464274</v>
      </c>
      <c r="S279" s="541"/>
      <c r="T279" s="540">
        <v>-6345994</v>
      </c>
      <c r="U279" s="540">
        <v>-11213656</v>
      </c>
      <c r="V279" s="540">
        <v>-17559650</v>
      </c>
    </row>
    <row r="280" spans="1:22">
      <c r="A280" s="532">
        <v>39100</v>
      </c>
      <c r="B280" s="533" t="s">
        <v>248</v>
      </c>
      <c r="C280" s="534">
        <v>1.4771000000000001E-3</v>
      </c>
      <c r="D280" s="534">
        <f>VLOOKUP($A280,'2023 Summary'!$A:$F,3,FALSE)</f>
        <v>1.4397589000000001E-3</v>
      </c>
      <c r="E280" s="535">
        <f>VLOOKUP($A280,'2023 Summary'!$A:$F,6,FALSE)</f>
        <v>34189741</v>
      </c>
      <c r="F280" s="535">
        <v>39361593</v>
      </c>
      <c r="G280" s="535"/>
      <c r="H280" s="535">
        <v>1181776</v>
      </c>
      <c r="I280" s="535">
        <v>4264059</v>
      </c>
      <c r="J280" s="535">
        <v>314441</v>
      </c>
      <c r="K280" s="535">
        <v>433448</v>
      </c>
      <c r="L280" s="535">
        <v>6193724</v>
      </c>
      <c r="M280" s="535"/>
      <c r="N280" s="535">
        <v>6647083</v>
      </c>
      <c r="O280" s="535">
        <v>10501355</v>
      </c>
      <c r="P280" s="535"/>
      <c r="Q280" s="535">
        <v>38566</v>
      </c>
      <c r="R280" s="535">
        <v>17187004</v>
      </c>
      <c r="S280" s="535"/>
      <c r="T280" s="535">
        <v>-721920</v>
      </c>
      <c r="U280" s="535">
        <v>-4183361</v>
      </c>
      <c r="V280" s="535">
        <v>-4905281</v>
      </c>
    </row>
    <row r="281" spans="1:22">
      <c r="A281" s="532">
        <v>39101</v>
      </c>
      <c r="B281" s="533" t="s">
        <v>249</v>
      </c>
      <c r="C281" s="534">
        <v>2.6420000000000003E-4</v>
      </c>
      <c r="D281" s="534">
        <f>VLOOKUP($A281,'2023 Summary'!$A:$F,3,FALSE)</f>
        <v>2.5461400000000001E-4</v>
      </c>
      <c r="E281" s="535">
        <f>VLOOKUP($A281,'2023 Summary'!$A:$F,6,FALSE)</f>
        <v>6046281</v>
      </c>
      <c r="F281" s="535">
        <v>7041454</v>
      </c>
      <c r="G281" s="535"/>
      <c r="H281" s="535">
        <v>964024</v>
      </c>
      <c r="I281" s="535">
        <v>762804</v>
      </c>
      <c r="J281" s="535">
        <v>56251</v>
      </c>
      <c r="K281" s="535">
        <v>77540</v>
      </c>
      <c r="L281" s="535">
        <v>1860619</v>
      </c>
      <c r="M281" s="535"/>
      <c r="N281" s="535">
        <v>0</v>
      </c>
      <c r="O281" s="535">
        <v>1878603</v>
      </c>
      <c r="P281" s="535"/>
      <c r="Q281" s="535">
        <v>6899</v>
      </c>
      <c r="R281" s="535">
        <v>1885502</v>
      </c>
      <c r="S281" s="535"/>
      <c r="T281" s="535">
        <v>-129146</v>
      </c>
      <c r="U281" s="535">
        <v>603883</v>
      </c>
      <c r="V281" s="535">
        <v>474737</v>
      </c>
    </row>
    <row r="282" spans="1:22">
      <c r="A282" s="532">
        <v>39105</v>
      </c>
      <c r="B282" s="533" t="s">
        <v>250</v>
      </c>
      <c r="C282" s="534">
        <v>5.9400000000000002E-4</v>
      </c>
      <c r="D282" s="534">
        <f>VLOOKUP($A282,'2023 Summary'!$A:$F,3,FALSE)</f>
        <v>5.7343770000000001E-4</v>
      </c>
      <c r="E282" s="535">
        <f>VLOOKUP($A282,'2023 Summary'!$A:$F,6,FALSE)</f>
        <v>13617340</v>
      </c>
      <c r="F282" s="535">
        <v>15829640</v>
      </c>
      <c r="G282" s="535"/>
      <c r="H282" s="535">
        <v>787471</v>
      </c>
      <c r="I282" s="535">
        <v>1714832</v>
      </c>
      <c r="J282" s="535">
        <v>126455</v>
      </c>
      <c r="K282" s="535">
        <v>174315</v>
      </c>
      <c r="L282" s="535">
        <v>2803073</v>
      </c>
      <c r="M282" s="535"/>
      <c r="N282" s="535">
        <v>2488081</v>
      </c>
      <c r="O282" s="535">
        <v>4223220</v>
      </c>
      <c r="P282" s="535"/>
      <c r="Q282" s="535">
        <v>15510</v>
      </c>
      <c r="R282" s="535">
        <v>6726811</v>
      </c>
      <c r="S282" s="535"/>
      <c r="T282" s="535">
        <v>-290327</v>
      </c>
      <c r="U282" s="535">
        <v>-1574343</v>
      </c>
      <c r="V282" s="535">
        <v>-1864670</v>
      </c>
    </row>
    <row r="283" spans="1:22">
      <c r="A283" s="532">
        <v>39200</v>
      </c>
      <c r="B283" s="533" t="s">
        <v>793</v>
      </c>
      <c r="C283" s="534">
        <v>5.9170800000000003E-2</v>
      </c>
      <c r="D283" s="534">
        <f>VLOOKUP($A283,'2023 Summary'!$A:$F,3,FALSE)</f>
        <v>5.7178882600000001E-2</v>
      </c>
      <c r="E283" s="535">
        <f>VLOOKUP($A283,'2023 Summary'!$A:$F,6,FALSE)</f>
        <v>1357818450</v>
      </c>
      <c r="F283" s="535">
        <v>1576750052</v>
      </c>
      <c r="G283" s="535"/>
      <c r="H283" s="535">
        <v>48776964</v>
      </c>
      <c r="I283" s="535">
        <v>170810029</v>
      </c>
      <c r="J283" s="535">
        <v>12595889</v>
      </c>
      <c r="K283" s="535">
        <v>17363104</v>
      </c>
      <c r="L283" s="535">
        <v>249545986</v>
      </c>
      <c r="M283" s="535"/>
      <c r="N283" s="535">
        <v>44724101</v>
      </c>
      <c r="O283" s="535">
        <v>420664189</v>
      </c>
      <c r="P283" s="535"/>
      <c r="Q283" s="535">
        <v>1544898</v>
      </c>
      <c r="R283" s="535">
        <v>466933188</v>
      </c>
      <c r="S283" s="535"/>
      <c r="T283" s="535">
        <v>-28918809</v>
      </c>
      <c r="U283" s="535">
        <v>-13117737</v>
      </c>
      <c r="V283" s="535">
        <v>-42036546</v>
      </c>
    </row>
    <row r="284" spans="1:22">
      <c r="A284" s="532">
        <v>39201</v>
      </c>
      <c r="B284" s="533" t="s">
        <v>251</v>
      </c>
      <c r="C284" s="534">
        <v>2.42E-4</v>
      </c>
      <c r="D284" s="534">
        <f>VLOOKUP($A284,'2023 Summary'!$A:$F,3,FALSE)</f>
        <v>2.0568219999999999E-4</v>
      </c>
      <c r="E284" s="535">
        <f>VLOOKUP($A284,'2023 Summary'!$A:$F,6,FALSE)</f>
        <v>4884305</v>
      </c>
      <c r="F284" s="535">
        <v>6449535</v>
      </c>
      <c r="G284" s="535"/>
      <c r="H284" s="535">
        <v>1815720</v>
      </c>
      <c r="I284" s="535">
        <v>698681</v>
      </c>
      <c r="J284" s="535">
        <v>51522</v>
      </c>
      <c r="K284" s="535">
        <v>71022</v>
      </c>
      <c r="L284" s="535">
        <v>2636945</v>
      </c>
      <c r="M284" s="535"/>
      <c r="N284" s="535">
        <v>194003</v>
      </c>
      <c r="O284" s="535">
        <v>1720684</v>
      </c>
      <c r="P284" s="535"/>
      <c r="Q284" s="535">
        <v>6319</v>
      </c>
      <c r="R284" s="535">
        <v>1921006</v>
      </c>
      <c r="S284" s="535"/>
      <c r="T284" s="535">
        <v>-118288</v>
      </c>
      <c r="U284" s="535">
        <v>347880</v>
      </c>
      <c r="V284" s="535">
        <v>229592</v>
      </c>
    </row>
    <row r="285" spans="1:22">
      <c r="A285" s="532">
        <v>39204</v>
      </c>
      <c r="B285" s="533" t="s">
        <v>252</v>
      </c>
      <c r="C285" s="534">
        <v>2.253E-4</v>
      </c>
      <c r="D285" s="534">
        <f>VLOOKUP($A285,'2023 Summary'!$A:$F,3,FALSE)</f>
        <v>2.254972E-4</v>
      </c>
      <c r="E285" s="535">
        <f>VLOOKUP($A285,'2023 Summary'!$A:$F,6,FALSE)</f>
        <v>5354849</v>
      </c>
      <c r="F285" s="535">
        <v>6005043</v>
      </c>
      <c r="G285" s="535"/>
      <c r="H285" s="535">
        <v>976543</v>
      </c>
      <c r="I285" s="535">
        <v>650529</v>
      </c>
      <c r="J285" s="535">
        <v>47971</v>
      </c>
      <c r="K285" s="535">
        <v>66127</v>
      </c>
      <c r="L285" s="535">
        <v>1741170</v>
      </c>
      <c r="M285" s="535"/>
      <c r="N285" s="535">
        <v>1393188</v>
      </c>
      <c r="O285" s="535">
        <v>1602097</v>
      </c>
      <c r="P285" s="535"/>
      <c r="Q285" s="535">
        <v>5884</v>
      </c>
      <c r="R285" s="535">
        <v>3001169</v>
      </c>
      <c r="S285" s="535"/>
      <c r="T285" s="535">
        <v>-110137</v>
      </c>
      <c r="U285" s="535">
        <v>484471</v>
      </c>
      <c r="V285" s="535">
        <v>374334</v>
      </c>
    </row>
    <row r="286" spans="1:22">
      <c r="A286" s="537">
        <v>39205</v>
      </c>
      <c r="B286" s="512" t="s">
        <v>253</v>
      </c>
      <c r="C286" s="534">
        <v>5.0553999999999998E-3</v>
      </c>
      <c r="D286" s="534">
        <f>VLOOKUP($A286,'2023 Summary'!$A:$F,3,FALSE)</f>
        <v>4.8473722E-3</v>
      </c>
      <c r="E286" s="535">
        <f>VLOOKUP($A286,'2023 Summary'!$A:$F,6,FALSE)</f>
        <v>115109829</v>
      </c>
      <c r="F286" s="538">
        <v>134713039</v>
      </c>
      <c r="G286" s="539"/>
      <c r="H286" s="540">
        <v>10851509</v>
      </c>
      <c r="I286" s="540">
        <v>14593523</v>
      </c>
      <c r="J286" s="540">
        <v>1076157</v>
      </c>
      <c r="K286" s="540">
        <v>1483454</v>
      </c>
      <c r="L286" s="540">
        <v>28004643</v>
      </c>
      <c r="M286" s="541"/>
      <c r="N286" s="540">
        <v>2458432</v>
      </c>
      <c r="O286" s="540">
        <v>35940352</v>
      </c>
      <c r="P286" s="540"/>
      <c r="Q286" s="540">
        <v>131992</v>
      </c>
      <c r="R286" s="540">
        <v>38530776</v>
      </c>
      <c r="S286" s="541"/>
      <c r="T286" s="540">
        <v>-2470740</v>
      </c>
      <c r="U286" s="540">
        <v>4117464</v>
      </c>
      <c r="V286" s="540">
        <v>1646724</v>
      </c>
    </row>
    <row r="287" spans="1:22">
      <c r="A287" s="537">
        <v>39208</v>
      </c>
      <c r="B287" s="512" t="s">
        <v>794</v>
      </c>
      <c r="C287" s="534">
        <v>3.4739999999999999E-4</v>
      </c>
      <c r="D287" s="534">
        <f>VLOOKUP($A287,'2023 Summary'!$A:$F,3,FALSE)</f>
        <v>3.5448670000000002E-4</v>
      </c>
      <c r="E287" s="535">
        <f>VLOOKUP($A287,'2023 Summary'!$A:$F,6,FALSE)</f>
        <v>8417943</v>
      </c>
      <c r="F287" s="538">
        <v>9257718</v>
      </c>
      <c r="G287" s="539"/>
      <c r="H287" s="540">
        <v>364448</v>
      </c>
      <c r="I287" s="540">
        <v>1002893</v>
      </c>
      <c r="J287" s="540">
        <v>73955</v>
      </c>
      <c r="K287" s="540">
        <v>101946</v>
      </c>
      <c r="L287" s="540">
        <v>1543242</v>
      </c>
      <c r="M287" s="541"/>
      <c r="N287" s="540">
        <v>837962</v>
      </c>
      <c r="O287" s="540">
        <v>2469885</v>
      </c>
      <c r="P287" s="540"/>
      <c r="Q287" s="540">
        <v>9071</v>
      </c>
      <c r="R287" s="540">
        <v>3316918</v>
      </c>
      <c r="S287" s="541"/>
      <c r="T287" s="540">
        <v>-169794</v>
      </c>
      <c r="U287" s="540">
        <v>-162984</v>
      </c>
      <c r="V287" s="540">
        <v>-332778</v>
      </c>
    </row>
    <row r="288" spans="1:22">
      <c r="A288" s="537">
        <v>39209</v>
      </c>
      <c r="B288" s="512" t="s">
        <v>254</v>
      </c>
      <c r="C288" s="534">
        <v>0</v>
      </c>
      <c r="D288" s="534">
        <f>VLOOKUP($A288,'2023 Summary'!$A:$F,3,FALSE)</f>
        <v>0</v>
      </c>
      <c r="E288" s="535">
        <f>VLOOKUP($A288,'2023 Summary'!$A:$F,6,FALSE)</f>
        <v>0</v>
      </c>
      <c r="F288" s="543">
        <v>0</v>
      </c>
      <c r="G288" s="539"/>
      <c r="H288" s="543">
        <v>29382</v>
      </c>
      <c r="I288" s="543">
        <v>0</v>
      </c>
      <c r="J288" s="543">
        <v>0</v>
      </c>
      <c r="K288" s="543">
        <v>0</v>
      </c>
      <c r="L288" s="543">
        <v>29382</v>
      </c>
      <c r="M288" s="543"/>
      <c r="N288" s="543">
        <v>3818687</v>
      </c>
      <c r="O288" s="543">
        <v>0</v>
      </c>
      <c r="P288" s="543"/>
      <c r="Q288" s="543">
        <v>0</v>
      </c>
      <c r="R288" s="543">
        <v>3818687</v>
      </c>
      <c r="S288" s="543"/>
      <c r="T288" s="543">
        <v>0</v>
      </c>
      <c r="U288" s="540">
        <v>-1372398</v>
      </c>
      <c r="V288" s="540">
        <v>-1372398</v>
      </c>
    </row>
    <row r="289" spans="1:22">
      <c r="A289" s="537">
        <v>39220</v>
      </c>
      <c r="B289" s="512" t="s">
        <v>795</v>
      </c>
      <c r="C289" s="534">
        <v>0</v>
      </c>
      <c r="D289" s="534">
        <f>VLOOKUP($A289,'2023 Summary'!$A:$F,3,FALSE)</f>
        <v>5.41832E-5</v>
      </c>
      <c r="E289" s="535">
        <f>VLOOKUP($A289,'2023 Summary'!$A:$F,6,FALSE)</f>
        <v>1286680</v>
      </c>
      <c r="F289" s="543">
        <v>0</v>
      </c>
      <c r="G289" s="539"/>
      <c r="H289" s="543">
        <v>680900</v>
      </c>
      <c r="I289" s="543">
        <v>0</v>
      </c>
      <c r="J289" s="543">
        <v>0</v>
      </c>
      <c r="K289" s="543">
        <v>0</v>
      </c>
      <c r="L289" s="543">
        <v>680900</v>
      </c>
      <c r="M289" s="543"/>
      <c r="N289" s="543">
        <v>1612577</v>
      </c>
      <c r="O289" s="543">
        <v>0</v>
      </c>
      <c r="P289" s="543"/>
      <c r="Q289" s="543">
        <v>0</v>
      </c>
      <c r="R289" s="543">
        <v>1612577</v>
      </c>
      <c r="S289" s="543"/>
      <c r="T289" s="543">
        <v>0</v>
      </c>
      <c r="U289" s="540">
        <v>39485</v>
      </c>
      <c r="V289" s="540">
        <v>39485</v>
      </c>
    </row>
    <row r="290" spans="1:22">
      <c r="A290" s="537">
        <v>39300</v>
      </c>
      <c r="B290" s="512" t="s">
        <v>255</v>
      </c>
      <c r="C290" s="534">
        <v>6.1870000000000002E-4</v>
      </c>
      <c r="D290" s="534">
        <f>VLOOKUP($A290,'2023 Summary'!$A:$F,3,FALSE)</f>
        <v>5.7483160000000003E-4</v>
      </c>
      <c r="E290" s="535">
        <f>VLOOKUP($A290,'2023 Summary'!$A:$F,6,FALSE)</f>
        <v>13650441</v>
      </c>
      <c r="F290" s="538">
        <v>16486605</v>
      </c>
      <c r="G290" s="539"/>
      <c r="H290" s="540">
        <v>1710649</v>
      </c>
      <c r="I290" s="540">
        <v>1786001</v>
      </c>
      <c r="J290" s="540">
        <v>131703</v>
      </c>
      <c r="K290" s="540">
        <v>181550</v>
      </c>
      <c r="L290" s="540">
        <v>3809903</v>
      </c>
      <c r="M290" s="541"/>
      <c r="N290" s="540">
        <v>2369374</v>
      </c>
      <c r="O290" s="540">
        <v>4398493</v>
      </c>
      <c r="P290" s="540"/>
      <c r="Q290" s="540">
        <v>16154</v>
      </c>
      <c r="R290" s="540">
        <v>6784021</v>
      </c>
      <c r="S290" s="541"/>
      <c r="T290" s="540">
        <v>-302376</v>
      </c>
      <c r="U290" s="540">
        <v>-1180629</v>
      </c>
      <c r="V290" s="540">
        <v>-1483005</v>
      </c>
    </row>
    <row r="291" spans="1:22">
      <c r="A291" s="537">
        <v>39301</v>
      </c>
      <c r="B291" s="512" t="s">
        <v>256</v>
      </c>
      <c r="C291" s="534">
        <v>3.6399999999999997E-5</v>
      </c>
      <c r="D291" s="534">
        <f>VLOOKUP($A291,'2023 Summary'!$A:$F,3,FALSE)</f>
        <v>3.4416899999999999E-5</v>
      </c>
      <c r="E291" s="535">
        <f>VLOOKUP($A291,'2023 Summary'!$A:$F,6,FALSE)</f>
        <v>817293</v>
      </c>
      <c r="F291" s="538">
        <v>970763</v>
      </c>
      <c r="G291" s="539"/>
      <c r="H291" s="540">
        <v>185201</v>
      </c>
      <c r="I291" s="540">
        <v>105163</v>
      </c>
      <c r="J291" s="540">
        <v>7755</v>
      </c>
      <c r="K291" s="540">
        <v>10690</v>
      </c>
      <c r="L291" s="540">
        <v>308809</v>
      </c>
      <c r="M291" s="541"/>
      <c r="N291" s="540">
        <v>90444</v>
      </c>
      <c r="O291" s="540">
        <v>258992</v>
      </c>
      <c r="P291" s="540"/>
      <c r="Q291" s="540">
        <v>951</v>
      </c>
      <c r="R291" s="540">
        <v>350387</v>
      </c>
      <c r="S291" s="541"/>
      <c r="T291" s="540">
        <v>-17805</v>
      </c>
      <c r="U291" s="540">
        <v>-150871</v>
      </c>
      <c r="V291" s="540">
        <v>-168676</v>
      </c>
    </row>
    <row r="292" spans="1:22">
      <c r="A292" s="532">
        <v>39400</v>
      </c>
      <c r="B292" s="533" t="s">
        <v>257</v>
      </c>
      <c r="C292" s="534">
        <v>3.8220000000000002E-4</v>
      </c>
      <c r="D292" s="534">
        <f>VLOOKUP($A292,'2023 Summary'!$A:$F,3,FALSE)</f>
        <v>3.565493E-4</v>
      </c>
      <c r="E292" s="535">
        <f>VLOOKUP($A292,'2023 Summary'!$A:$F,6,FALSE)</f>
        <v>8466923</v>
      </c>
      <c r="F292" s="535">
        <v>10184931</v>
      </c>
      <c r="G292" s="535"/>
      <c r="H292" s="535">
        <v>740672</v>
      </c>
      <c r="I292" s="535">
        <v>1103338</v>
      </c>
      <c r="J292" s="535">
        <v>81362</v>
      </c>
      <c r="K292" s="535">
        <v>112156</v>
      </c>
      <c r="L292" s="535">
        <v>2037528</v>
      </c>
      <c r="M292" s="535"/>
      <c r="N292" s="535">
        <v>2397615</v>
      </c>
      <c r="O292" s="535">
        <v>2717258</v>
      </c>
      <c r="P292" s="535"/>
      <c r="Q292" s="535">
        <v>9979</v>
      </c>
      <c r="R292" s="535">
        <v>5124852</v>
      </c>
      <c r="S292" s="535"/>
      <c r="T292" s="535">
        <v>-186799</v>
      </c>
      <c r="U292" s="535">
        <v>-1059487</v>
      </c>
      <c r="V292" s="535">
        <v>-1246286</v>
      </c>
    </row>
    <row r="293" spans="1:22">
      <c r="A293" s="532">
        <v>39401</v>
      </c>
      <c r="B293" s="533" t="s">
        <v>258</v>
      </c>
      <c r="C293" s="534">
        <v>3.902E-4</v>
      </c>
      <c r="D293" s="534">
        <f>VLOOKUP($A293,'2023 Summary'!$A:$F,3,FALSE)</f>
        <v>4.4009289999999998E-4</v>
      </c>
      <c r="E293" s="535">
        <f>VLOOKUP($A293,'2023 Summary'!$A:$F,6,FALSE)</f>
        <v>10450821</v>
      </c>
      <c r="F293" s="535">
        <v>10397426</v>
      </c>
      <c r="G293" s="535"/>
      <c r="H293" s="535">
        <v>1484314</v>
      </c>
      <c r="I293" s="535">
        <v>1126358</v>
      </c>
      <c r="J293" s="535">
        <v>83060</v>
      </c>
      <c r="K293" s="535">
        <v>114496</v>
      </c>
      <c r="L293" s="535">
        <v>2808228</v>
      </c>
      <c r="M293" s="535"/>
      <c r="N293" s="535">
        <v>2028844</v>
      </c>
      <c r="O293" s="535">
        <v>2773949</v>
      </c>
      <c r="P293" s="535"/>
      <c r="Q293" s="535">
        <v>10187</v>
      </c>
      <c r="R293" s="535">
        <v>4812980</v>
      </c>
      <c r="S293" s="535"/>
      <c r="T293" s="535">
        <v>-190697</v>
      </c>
      <c r="U293" s="535">
        <v>645619</v>
      </c>
      <c r="V293" s="535">
        <v>454922</v>
      </c>
    </row>
    <row r="294" spans="1:22">
      <c r="A294" s="532">
        <v>39500</v>
      </c>
      <c r="B294" s="533" t="s">
        <v>259</v>
      </c>
      <c r="C294" s="534">
        <v>1.9181000000000001E-3</v>
      </c>
      <c r="D294" s="534">
        <f>VLOOKUP($A294,'2023 Summary'!$A:$F,3,FALSE)</f>
        <v>2.0075065999999998E-3</v>
      </c>
      <c r="E294" s="535">
        <f>VLOOKUP($A294,'2023 Summary'!$A:$F,6,FALSE)</f>
        <v>47671962</v>
      </c>
      <c r="F294" s="535">
        <v>51113651</v>
      </c>
      <c r="G294" s="535"/>
      <c r="H294" s="535">
        <v>5835814</v>
      </c>
      <c r="I294" s="535">
        <v>5537164</v>
      </c>
      <c r="J294" s="535">
        <v>408322</v>
      </c>
      <c r="K294" s="535">
        <v>562861</v>
      </c>
      <c r="L294" s="535">
        <v>12344161</v>
      </c>
      <c r="M294" s="535"/>
      <c r="N294" s="535">
        <v>3844961</v>
      </c>
      <c r="O294" s="535">
        <v>13636710</v>
      </c>
      <c r="P294" s="535"/>
      <c r="Q294" s="535">
        <v>50081</v>
      </c>
      <c r="R294" s="535">
        <v>17531752</v>
      </c>
      <c r="S294" s="535"/>
      <c r="T294" s="535">
        <v>-937464</v>
      </c>
      <c r="U294" s="535">
        <v>875682</v>
      </c>
      <c r="V294" s="535">
        <v>-61782</v>
      </c>
    </row>
    <row r="295" spans="1:22">
      <c r="A295" s="532">
        <v>39501</v>
      </c>
      <c r="B295" s="533" t="s">
        <v>796</v>
      </c>
      <c r="C295" s="534">
        <v>4.8199999999999999E-5</v>
      </c>
      <c r="D295" s="534">
        <f>VLOOKUP($A295,'2023 Summary'!$A:$F,3,FALSE)</f>
        <v>4.8806600000000001E-5</v>
      </c>
      <c r="E295" s="535">
        <f>VLOOKUP($A295,'2023 Summary'!$A:$F,6,FALSE)</f>
        <v>1159003</v>
      </c>
      <c r="F295" s="535">
        <v>1284307</v>
      </c>
      <c r="G295" s="535"/>
      <c r="H295" s="535">
        <v>62699</v>
      </c>
      <c r="I295" s="535">
        <v>139130</v>
      </c>
      <c r="J295" s="535">
        <v>10260</v>
      </c>
      <c r="K295" s="535">
        <v>14143</v>
      </c>
      <c r="L295" s="535">
        <v>226232</v>
      </c>
      <c r="M295" s="535"/>
      <c r="N295" s="535">
        <v>121942</v>
      </c>
      <c r="O295" s="535">
        <v>342643</v>
      </c>
      <c r="P295" s="535"/>
      <c r="Q295" s="535">
        <v>1258</v>
      </c>
      <c r="R295" s="535">
        <v>465843</v>
      </c>
      <c r="S295" s="535"/>
      <c r="T295" s="535">
        <v>-23554</v>
      </c>
      <c r="U295" s="535">
        <v>-72705</v>
      </c>
      <c r="V295" s="535">
        <v>-96259</v>
      </c>
    </row>
    <row r="296" spans="1:22">
      <c r="A296" s="532">
        <v>39600</v>
      </c>
      <c r="B296" s="533" t="s">
        <v>261</v>
      </c>
      <c r="C296" s="534">
        <v>5.1983000000000003E-3</v>
      </c>
      <c r="D296" s="534">
        <f>VLOOKUP($A296,'2023 Summary'!$A:$F,3,FALSE)</f>
        <v>5.0745367E-3</v>
      </c>
      <c r="E296" s="535">
        <f>VLOOKUP($A296,'2023 Summary'!$A:$F,6,FALSE)</f>
        <v>120504271</v>
      </c>
      <c r="F296" s="535">
        <v>138520788</v>
      </c>
      <c r="G296" s="535"/>
      <c r="H296" s="535">
        <v>3282226</v>
      </c>
      <c r="I296" s="535">
        <v>15006018</v>
      </c>
      <c r="J296" s="535">
        <v>1106575</v>
      </c>
      <c r="K296" s="535">
        <v>1525385</v>
      </c>
      <c r="L296" s="535">
        <v>20920204</v>
      </c>
      <c r="M296" s="535"/>
      <c r="N296" s="535">
        <v>11237442</v>
      </c>
      <c r="O296" s="535">
        <v>36956228</v>
      </c>
      <c r="P296" s="535"/>
      <c r="Q296" s="535">
        <v>135723</v>
      </c>
      <c r="R296" s="535">
        <v>48329393</v>
      </c>
      <c r="S296" s="535"/>
      <c r="T296" s="535">
        <v>-2540576</v>
      </c>
      <c r="U296" s="535">
        <v>-4291729</v>
      </c>
      <c r="V296" s="535">
        <v>-6832305</v>
      </c>
    </row>
    <row r="297" spans="1:22">
      <c r="A297" s="532">
        <v>39605</v>
      </c>
      <c r="B297" s="533" t="s">
        <v>262</v>
      </c>
      <c r="C297" s="534">
        <v>7.6139999999999997E-4</v>
      </c>
      <c r="D297" s="534">
        <f>VLOOKUP($A297,'2023 Summary'!$A:$F,3,FALSE)</f>
        <v>8.1434110000000004E-4</v>
      </c>
      <c r="E297" s="535">
        <f>VLOOKUP($A297,'2023 Summary'!$A:$F,6,FALSE)</f>
        <v>19338037</v>
      </c>
      <c r="F297" s="535">
        <v>20290062</v>
      </c>
      <c r="G297" s="535"/>
      <c r="H297" s="535">
        <v>486459</v>
      </c>
      <c r="I297" s="535">
        <v>2198031</v>
      </c>
      <c r="J297" s="535">
        <v>162087</v>
      </c>
      <c r="K297" s="535">
        <v>223433</v>
      </c>
      <c r="L297" s="535">
        <v>3070010</v>
      </c>
      <c r="M297" s="535"/>
      <c r="N297" s="535">
        <v>1984980</v>
      </c>
      <c r="O297" s="535">
        <v>5413225</v>
      </c>
      <c r="P297" s="535"/>
      <c r="Q297" s="535">
        <v>19880</v>
      </c>
      <c r="R297" s="535">
        <v>7418085</v>
      </c>
      <c r="S297" s="535"/>
      <c r="T297" s="535">
        <v>-372136</v>
      </c>
      <c r="U297" s="535">
        <v>-138910</v>
      </c>
      <c r="V297" s="535">
        <v>-511046</v>
      </c>
    </row>
    <row r="298" spans="1:22">
      <c r="A298" s="537">
        <v>39700</v>
      </c>
      <c r="B298" s="512" t="s">
        <v>263</v>
      </c>
      <c r="C298" s="534">
        <v>2.9391999999999999E-3</v>
      </c>
      <c r="D298" s="534">
        <f>VLOOKUP($A298,'2023 Summary'!$A:$F,3,FALSE)</f>
        <v>3.0210794E-3</v>
      </c>
      <c r="E298" s="535">
        <f>VLOOKUP($A298,'2023 Summary'!$A:$F,6,FALSE)</f>
        <v>71741125</v>
      </c>
      <c r="F298" s="538">
        <v>78322963</v>
      </c>
      <c r="G298" s="539"/>
      <c r="H298" s="540">
        <v>1190688</v>
      </c>
      <c r="I298" s="540">
        <v>8484761</v>
      </c>
      <c r="J298" s="540">
        <v>625684</v>
      </c>
      <c r="K298" s="540">
        <v>862489</v>
      </c>
      <c r="L298" s="540">
        <v>11163622</v>
      </c>
      <c r="M298" s="541"/>
      <c r="N298" s="540">
        <v>5977267</v>
      </c>
      <c r="O298" s="540">
        <v>20895934</v>
      </c>
      <c r="P298" s="540"/>
      <c r="Q298" s="540">
        <v>76741</v>
      </c>
      <c r="R298" s="540">
        <v>26949942</v>
      </c>
      <c r="S298" s="541"/>
      <c r="T298" s="540">
        <v>-1436504</v>
      </c>
      <c r="U298" s="540">
        <v>-3533589</v>
      </c>
      <c r="V298" s="540">
        <v>-4970093</v>
      </c>
    </row>
    <row r="299" spans="1:22">
      <c r="A299" s="537">
        <v>39703</v>
      </c>
      <c r="B299" s="512" t="s">
        <v>264</v>
      </c>
      <c r="C299" s="534">
        <v>2.253E-4</v>
      </c>
      <c r="D299" s="534">
        <f>VLOOKUP($A299,'2023 Summary'!$A:$F,3,FALSE)</f>
        <v>2.142031E-4</v>
      </c>
      <c r="E299" s="535">
        <f>VLOOKUP($A299,'2023 Summary'!$A:$F,6,FALSE)</f>
        <v>5086649</v>
      </c>
      <c r="F299" s="538">
        <v>6004744</v>
      </c>
      <c r="G299" s="539"/>
      <c r="H299" s="540">
        <v>478533</v>
      </c>
      <c r="I299" s="540">
        <v>650497</v>
      </c>
      <c r="J299" s="540">
        <v>47969</v>
      </c>
      <c r="K299" s="540">
        <v>66124</v>
      </c>
      <c r="L299" s="540">
        <v>1243123</v>
      </c>
      <c r="M299" s="541"/>
      <c r="N299" s="540">
        <v>362398</v>
      </c>
      <c r="O299" s="540">
        <v>1602017</v>
      </c>
      <c r="P299" s="540"/>
      <c r="Q299" s="540">
        <v>5883</v>
      </c>
      <c r="R299" s="540">
        <v>1970298</v>
      </c>
      <c r="S299" s="541"/>
      <c r="T299" s="540">
        <v>-110132</v>
      </c>
      <c r="U299" s="540">
        <v>560714</v>
      </c>
      <c r="V299" s="540">
        <v>450582</v>
      </c>
    </row>
    <row r="300" spans="1:22">
      <c r="A300" s="537">
        <v>39705</v>
      </c>
      <c r="B300" s="512" t="s">
        <v>265</v>
      </c>
      <c r="C300" s="534">
        <v>8.0860000000000003E-4</v>
      </c>
      <c r="D300" s="534">
        <f>VLOOKUP($A300,'2023 Summary'!$A:$F,3,FALSE)</f>
        <v>7.7084620000000001E-4</v>
      </c>
      <c r="E300" s="535">
        <f>VLOOKUP($A300,'2023 Summary'!$A:$F,6,FALSE)</f>
        <v>18305170</v>
      </c>
      <c r="F300" s="538">
        <v>21548444</v>
      </c>
      <c r="G300" s="539"/>
      <c r="H300" s="540">
        <v>1394669</v>
      </c>
      <c r="I300" s="540">
        <v>2334352</v>
      </c>
      <c r="J300" s="540">
        <v>172140</v>
      </c>
      <c r="K300" s="540">
        <v>237291</v>
      </c>
      <c r="L300" s="540">
        <v>4138452</v>
      </c>
      <c r="M300" s="541"/>
      <c r="N300" s="540">
        <v>147312</v>
      </c>
      <c r="O300" s="540">
        <v>5748951</v>
      </c>
      <c r="P300" s="540"/>
      <c r="Q300" s="540">
        <v>21113</v>
      </c>
      <c r="R300" s="540">
        <v>5917376</v>
      </c>
      <c r="S300" s="541"/>
      <c r="T300" s="540">
        <v>-395215</v>
      </c>
      <c r="U300" s="540">
        <v>460941</v>
      </c>
      <c r="V300" s="540">
        <v>65726</v>
      </c>
    </row>
    <row r="301" spans="1:22">
      <c r="A301" s="537">
        <v>39800</v>
      </c>
      <c r="B301" s="512" t="s">
        <v>266</v>
      </c>
      <c r="C301" s="534">
        <v>3.2899000000000001E-3</v>
      </c>
      <c r="D301" s="534">
        <f>VLOOKUP($A301,'2023 Summary'!$A:$F,3,FALSE)</f>
        <v>3.2993025999999998E-3</v>
      </c>
      <c r="E301" s="535">
        <f>VLOOKUP($A301,'2023 Summary'!$A:$F,6,FALSE)</f>
        <v>78348050</v>
      </c>
      <c r="F301" s="538">
        <v>87668548</v>
      </c>
      <c r="G301" s="539"/>
      <c r="H301" s="540">
        <v>1236024</v>
      </c>
      <c r="I301" s="540">
        <v>9497172</v>
      </c>
      <c r="J301" s="540">
        <v>700341</v>
      </c>
      <c r="K301" s="540">
        <v>965402</v>
      </c>
      <c r="L301" s="540">
        <v>12398939</v>
      </c>
      <c r="M301" s="541"/>
      <c r="N301" s="540">
        <v>6228014</v>
      </c>
      <c r="O301" s="540">
        <v>23389261</v>
      </c>
      <c r="P301" s="540"/>
      <c r="Q301" s="540">
        <v>85898</v>
      </c>
      <c r="R301" s="540">
        <v>29703173</v>
      </c>
      <c r="S301" s="541"/>
      <c r="T301" s="540">
        <v>-1607908</v>
      </c>
      <c r="U301" s="540">
        <v>-3503754</v>
      </c>
      <c r="V301" s="540">
        <v>-5111662</v>
      </c>
    </row>
    <row r="302" spans="1:22">
      <c r="A302" s="537">
        <v>39805</v>
      </c>
      <c r="B302" s="512" t="s">
        <v>267</v>
      </c>
      <c r="C302" s="534">
        <v>3.925E-4</v>
      </c>
      <c r="D302" s="534">
        <f>VLOOKUP($A302,'2023 Summary'!$A:$F,3,FALSE)</f>
        <v>3.8807300000000001E-4</v>
      </c>
      <c r="E302" s="535">
        <f>VLOOKUP($A302,'2023 Summary'!$A:$F,6,FALSE)</f>
        <v>9215512</v>
      </c>
      <c r="F302" s="538">
        <v>10460069</v>
      </c>
      <c r="G302" s="539"/>
      <c r="H302" s="540">
        <v>447461</v>
      </c>
      <c r="I302" s="540">
        <v>1133144</v>
      </c>
      <c r="J302" s="540">
        <v>83560</v>
      </c>
      <c r="K302" s="540">
        <v>115186</v>
      </c>
      <c r="L302" s="540">
        <v>1779351</v>
      </c>
      <c r="M302" s="541"/>
      <c r="N302" s="540">
        <v>598943</v>
      </c>
      <c r="O302" s="540">
        <v>2790662</v>
      </c>
      <c r="P302" s="540"/>
      <c r="Q302" s="540">
        <v>10249</v>
      </c>
      <c r="R302" s="540">
        <v>3399854</v>
      </c>
      <c r="S302" s="541"/>
      <c r="T302" s="540">
        <v>-191846</v>
      </c>
      <c r="U302" s="540">
        <v>-116757</v>
      </c>
      <c r="V302" s="540">
        <v>-308603</v>
      </c>
    </row>
    <row r="303" spans="1:22">
      <c r="A303" s="537">
        <v>39900</v>
      </c>
      <c r="B303" s="512" t="s">
        <v>268</v>
      </c>
      <c r="C303" s="534">
        <v>1.7866E-3</v>
      </c>
      <c r="D303" s="534">
        <f>VLOOKUP($A303,'2023 Summary'!$A:$F,3,FALSE)</f>
        <v>1.7682597999999999E-3</v>
      </c>
      <c r="E303" s="535">
        <f>VLOOKUP($A303,'2023 Summary'!$A:$F,6,FALSE)</f>
        <v>41990603</v>
      </c>
      <c r="F303" s="538">
        <v>47608358</v>
      </c>
      <c r="G303" s="539"/>
      <c r="H303" s="540">
        <v>3378162</v>
      </c>
      <c r="I303" s="540">
        <v>5157434</v>
      </c>
      <c r="J303" s="540">
        <v>380320</v>
      </c>
      <c r="K303" s="540">
        <v>524261</v>
      </c>
      <c r="L303" s="540">
        <v>9440177</v>
      </c>
      <c r="M303" s="541"/>
      <c r="N303" s="540">
        <v>2864376</v>
      </c>
      <c r="O303" s="540">
        <v>12701526</v>
      </c>
      <c r="P303" s="540"/>
      <c r="Q303" s="540">
        <v>46647</v>
      </c>
      <c r="R303" s="540">
        <v>15612549</v>
      </c>
      <c r="S303" s="541"/>
      <c r="T303" s="540">
        <v>-873175</v>
      </c>
      <c r="U303" s="540">
        <v>-945061</v>
      </c>
      <c r="V303" s="540">
        <v>-1818236</v>
      </c>
    </row>
    <row r="304" spans="1:22">
      <c r="A304" s="532">
        <v>40000</v>
      </c>
      <c r="B304" s="533" t="s">
        <v>673</v>
      </c>
      <c r="C304" s="534">
        <v>3.3303999999999999E-3</v>
      </c>
      <c r="D304" s="534">
        <f>VLOOKUP($A304,'2023 Summary'!$A:$F,3,FALSE)</f>
        <v>3.1009648000000002E-3</v>
      </c>
      <c r="E304" s="535">
        <f>VLOOKUP($A304,'2023 Summary'!$A:$F,6,FALSE)</f>
        <v>73638151</v>
      </c>
      <c r="F304" s="535">
        <v>88745610</v>
      </c>
      <c r="G304" s="535"/>
      <c r="H304" s="535">
        <v>19049470</v>
      </c>
      <c r="I304" s="535">
        <v>9613851</v>
      </c>
      <c r="J304" s="535">
        <v>708946</v>
      </c>
      <c r="K304" s="535">
        <v>977263</v>
      </c>
      <c r="L304" s="535">
        <v>30349530</v>
      </c>
      <c r="M304" s="535"/>
      <c r="N304" s="535">
        <v>0</v>
      </c>
      <c r="O304" s="535">
        <v>23676613</v>
      </c>
      <c r="P304" s="535"/>
      <c r="Q304" s="535">
        <v>86953</v>
      </c>
      <c r="R304" s="535">
        <v>23763566</v>
      </c>
      <c r="S304" s="535"/>
      <c r="T304" s="535">
        <v>-1627662</v>
      </c>
      <c r="U304" s="535">
        <v>5880439</v>
      </c>
      <c r="V304" s="535">
        <v>4252777</v>
      </c>
    </row>
    <row r="305" spans="1:22">
      <c r="A305" s="532">
        <v>51000</v>
      </c>
      <c r="B305" s="533" t="s">
        <v>797</v>
      </c>
      <c r="C305" s="534">
        <v>2.5634199999999999E-2</v>
      </c>
      <c r="D305" s="534">
        <f>VLOOKUP($A305,'2023 Summary'!$A:$F,3,FALSE)</f>
        <v>2.5138954000000002E-2</v>
      </c>
      <c r="E305" s="535">
        <f>VLOOKUP($A305,'2023 Summary'!$A:$F,6,FALSE)</f>
        <v>596971014</v>
      </c>
      <c r="F305" s="535">
        <v>683084138</v>
      </c>
      <c r="G305" s="535"/>
      <c r="H305" s="535">
        <v>47153948</v>
      </c>
      <c r="I305" s="535">
        <v>73998806</v>
      </c>
      <c r="J305" s="535">
        <v>5456827</v>
      </c>
      <c r="K305" s="535">
        <v>7522093</v>
      </c>
      <c r="L305" s="535">
        <v>134131674</v>
      </c>
      <c r="M305" s="535"/>
      <c r="N305" s="535">
        <v>30431675</v>
      </c>
      <c r="O305" s="535">
        <v>182241335</v>
      </c>
      <c r="P305" s="535"/>
      <c r="Q305" s="535">
        <v>669285</v>
      </c>
      <c r="R305" s="535">
        <v>213342295</v>
      </c>
      <c r="S305" s="535"/>
      <c r="T305" s="535">
        <v>-12528289</v>
      </c>
      <c r="U305" s="535">
        <v>-2042968</v>
      </c>
      <c r="V305" s="535">
        <v>-14571257</v>
      </c>
    </row>
    <row r="306" spans="1:22">
      <c r="A306" s="532">
        <v>51000.1</v>
      </c>
      <c r="B306" s="533" t="s">
        <v>798</v>
      </c>
      <c r="C306" s="534">
        <v>3.1699999999999998E-5</v>
      </c>
      <c r="D306" s="534">
        <f>VLOOKUP($A306,'2023 Summary'!$A:$F,3,FALSE)</f>
        <v>3.7848400000000002E-5</v>
      </c>
      <c r="E306" s="535">
        <f>VLOOKUP($A306,'2023 Summary'!$A:$F,6,FALSE)</f>
        <v>898780</v>
      </c>
      <c r="F306" s="535">
        <v>843988</v>
      </c>
      <c r="G306" s="535"/>
      <c r="H306" s="535">
        <v>477517</v>
      </c>
      <c r="I306" s="535">
        <v>91430</v>
      </c>
      <c r="J306" s="535">
        <v>6742</v>
      </c>
      <c r="K306" s="535">
        <v>9294</v>
      </c>
      <c r="L306" s="535">
        <v>584983</v>
      </c>
      <c r="M306" s="535"/>
      <c r="N306" s="535">
        <v>229690</v>
      </c>
      <c r="O306" s="535">
        <v>225169</v>
      </c>
      <c r="P306" s="535"/>
      <c r="Q306" s="535">
        <v>827</v>
      </c>
      <c r="R306" s="535">
        <v>455686</v>
      </c>
      <c r="S306" s="535"/>
      <c r="T306" s="535">
        <v>-15480</v>
      </c>
      <c r="U306" s="535">
        <v>164558</v>
      </c>
      <c r="V306" s="535">
        <v>149078</v>
      </c>
    </row>
    <row r="307" spans="1:22">
      <c r="A307" s="532">
        <v>51000.2</v>
      </c>
      <c r="B307" s="533" t="s">
        <v>992</v>
      </c>
      <c r="C307" s="534">
        <v>7.716E-4</v>
      </c>
      <c r="D307" s="534">
        <f>VLOOKUP($A307,'2023 Summary'!$A:$F,3,FALSE)</f>
        <v>7.7807099999999997E-4</v>
      </c>
      <c r="E307" s="535">
        <f>VLOOKUP($A307,'2023 Summary'!$A:$F,6,FALSE)</f>
        <v>18476737</v>
      </c>
      <c r="F307" s="535">
        <v>20562300</v>
      </c>
      <c r="G307" s="535"/>
      <c r="H307" s="535">
        <v>2244197</v>
      </c>
      <c r="I307" s="535">
        <v>2227523</v>
      </c>
      <c r="J307" s="535">
        <v>164262</v>
      </c>
      <c r="K307" s="535">
        <v>226431</v>
      </c>
      <c r="L307" s="535">
        <v>4862413</v>
      </c>
      <c r="M307" s="535"/>
      <c r="N307" s="535">
        <v>0</v>
      </c>
      <c r="O307" s="535">
        <v>5485856</v>
      </c>
      <c r="P307" s="535"/>
      <c r="Q307" s="535">
        <v>20147</v>
      </c>
      <c r="R307" s="535">
        <v>5506003</v>
      </c>
      <c r="S307" s="535"/>
      <c r="T307" s="535">
        <v>-377127</v>
      </c>
      <c r="U307" s="535">
        <v>1251399</v>
      </c>
      <c r="V307" s="535">
        <v>874272</v>
      </c>
    </row>
    <row r="308" spans="1:22">
      <c r="A308" s="532">
        <v>60000</v>
      </c>
      <c r="B308" s="533" t="s">
        <v>800</v>
      </c>
      <c r="C308" s="534">
        <v>1.2559999999999999E-4</v>
      </c>
      <c r="D308" s="534">
        <f>VLOOKUP($A308,'2023 Summary'!$A:$F,3,FALSE)</f>
        <v>1.289075E-4</v>
      </c>
      <c r="E308" s="535">
        <f>VLOOKUP($A308,'2023 Summary'!$A:$F,6,FALSE)</f>
        <v>3061147</v>
      </c>
      <c r="F308" s="535">
        <v>3347103</v>
      </c>
      <c r="G308" s="535"/>
      <c r="H308" s="535">
        <v>475268</v>
      </c>
      <c r="I308" s="535">
        <v>362593</v>
      </c>
      <c r="J308" s="535">
        <v>26738</v>
      </c>
      <c r="K308" s="535">
        <v>36858</v>
      </c>
      <c r="L308" s="535">
        <v>901457</v>
      </c>
      <c r="M308" s="535"/>
      <c r="N308" s="535">
        <v>293450</v>
      </c>
      <c r="O308" s="535">
        <v>892980</v>
      </c>
      <c r="P308" s="535"/>
      <c r="Q308" s="535">
        <v>3279</v>
      </c>
      <c r="R308" s="535">
        <v>1189709</v>
      </c>
      <c r="S308" s="535"/>
      <c r="T308" s="535">
        <v>-61387</v>
      </c>
      <c r="U308" s="535">
        <v>162774</v>
      </c>
      <c r="V308" s="535">
        <v>101387</v>
      </c>
    </row>
    <row r="309" spans="1:22">
      <c r="A309" s="532">
        <v>90901</v>
      </c>
      <c r="B309" s="533" t="s">
        <v>675</v>
      </c>
      <c r="C309" s="534">
        <v>8.1859999999999995E-4</v>
      </c>
      <c r="D309" s="534">
        <f>VLOOKUP($A309,'2023 Summary'!$A:$F,3,FALSE)</f>
        <v>8.2748870000000005E-4</v>
      </c>
      <c r="E309" s="535">
        <f>VLOOKUP($A309,'2023 Summary'!$A:$F,6,FALSE)</f>
        <v>19650252</v>
      </c>
      <c r="F309" s="535">
        <v>21813231</v>
      </c>
      <c r="G309" s="535"/>
      <c r="H309" s="535">
        <v>637687</v>
      </c>
      <c r="I309" s="535">
        <v>2363037</v>
      </c>
      <c r="J309" s="535">
        <v>174255</v>
      </c>
      <c r="K309" s="535">
        <v>240206</v>
      </c>
      <c r="L309" s="535">
        <v>3415185</v>
      </c>
      <c r="M309" s="535"/>
      <c r="N309" s="535">
        <v>503360</v>
      </c>
      <c r="O309" s="535">
        <v>5819594</v>
      </c>
      <c r="P309" s="535"/>
      <c r="Q309" s="535">
        <v>21373</v>
      </c>
      <c r="R309" s="535">
        <v>6344327</v>
      </c>
      <c r="S309" s="535"/>
      <c r="T309" s="535">
        <v>-400071</v>
      </c>
      <c r="U309" s="535">
        <v>56111</v>
      </c>
      <c r="V309" s="535">
        <v>-343960</v>
      </c>
    </row>
    <row r="310" spans="1:22">
      <c r="A310" s="537">
        <v>91041</v>
      </c>
      <c r="B310" s="512" t="s">
        <v>676</v>
      </c>
      <c r="C310" s="534">
        <v>1.84E-4</v>
      </c>
      <c r="D310" s="534">
        <f>VLOOKUP($A310,'2023 Summary'!$A:$F,3,FALSE)</f>
        <v>1.6973159999999999E-4</v>
      </c>
      <c r="E310" s="535">
        <f>VLOOKUP($A310,'2023 Summary'!$A:$F,6,FALSE)</f>
        <v>4030591</v>
      </c>
      <c r="F310" s="538">
        <v>4903225</v>
      </c>
      <c r="G310" s="539"/>
      <c r="H310" s="540">
        <v>683705</v>
      </c>
      <c r="I310" s="540">
        <v>531169</v>
      </c>
      <c r="J310" s="540">
        <v>39169</v>
      </c>
      <c r="K310" s="540">
        <v>53994</v>
      </c>
      <c r="L310" s="540">
        <v>1308037</v>
      </c>
      <c r="M310" s="541"/>
      <c r="N310" s="540">
        <v>172257</v>
      </c>
      <c r="O310" s="540">
        <v>1308141</v>
      </c>
      <c r="P310" s="540"/>
      <c r="Q310" s="540">
        <v>4804</v>
      </c>
      <c r="R310" s="540">
        <v>1485202</v>
      </c>
      <c r="S310" s="541"/>
      <c r="T310" s="540">
        <v>-89931</v>
      </c>
      <c r="U310" s="540">
        <v>232666</v>
      </c>
      <c r="V310" s="540">
        <v>142735</v>
      </c>
    </row>
    <row r="311" spans="1:22">
      <c r="A311" s="537">
        <v>91111</v>
      </c>
      <c r="B311" s="512" t="s">
        <v>677</v>
      </c>
      <c r="C311" s="534">
        <v>9.7899999999999994E-5</v>
      </c>
      <c r="D311" s="534">
        <f>VLOOKUP($A311,'2023 Summary'!$A:$F,3,FALSE)</f>
        <v>8.0976600000000007E-5</v>
      </c>
      <c r="E311" s="535">
        <f>VLOOKUP($A311,'2023 Summary'!$A:$F,6,FALSE)</f>
        <v>1922939</v>
      </c>
      <c r="F311" s="538">
        <v>2610286</v>
      </c>
      <c r="G311" s="539"/>
      <c r="H311" s="540">
        <v>744273</v>
      </c>
      <c r="I311" s="540">
        <v>282773</v>
      </c>
      <c r="J311" s="540">
        <v>20852</v>
      </c>
      <c r="K311" s="540">
        <v>28744</v>
      </c>
      <c r="L311" s="540">
        <v>1076642</v>
      </c>
      <c r="M311" s="541"/>
      <c r="N311" s="540">
        <v>237123</v>
      </c>
      <c r="O311" s="540">
        <v>696403</v>
      </c>
      <c r="P311" s="540"/>
      <c r="Q311" s="540">
        <v>2558</v>
      </c>
      <c r="R311" s="540">
        <v>936084</v>
      </c>
      <c r="S311" s="541"/>
      <c r="T311" s="540">
        <v>-47875</v>
      </c>
      <c r="U311" s="540">
        <v>73839</v>
      </c>
      <c r="V311" s="540">
        <v>25964</v>
      </c>
    </row>
    <row r="312" spans="1:22">
      <c r="A312" s="537">
        <v>91151</v>
      </c>
      <c r="B312" s="512" t="s">
        <v>678</v>
      </c>
      <c r="C312" s="534">
        <v>2.6120000000000001E-4</v>
      </c>
      <c r="D312" s="534">
        <f>VLOOKUP($A312,'2023 Summary'!$A:$F,3,FALSE)</f>
        <v>2.5750829999999998E-4</v>
      </c>
      <c r="E312" s="535">
        <f>VLOOKUP($A312,'2023 Summary'!$A:$F,6,FALSE)</f>
        <v>6115011</v>
      </c>
      <c r="F312" s="538">
        <v>6959743</v>
      </c>
      <c r="G312" s="539"/>
      <c r="H312" s="540">
        <v>734835</v>
      </c>
      <c r="I312" s="540">
        <v>753952</v>
      </c>
      <c r="J312" s="540">
        <v>55598</v>
      </c>
      <c r="K312" s="540">
        <v>76640</v>
      </c>
      <c r="L312" s="540">
        <v>1621025</v>
      </c>
      <c r="M312" s="541"/>
      <c r="N312" s="543">
        <v>0</v>
      </c>
      <c r="O312" s="540">
        <v>1856803</v>
      </c>
      <c r="P312" s="540"/>
      <c r="Q312" s="540">
        <v>6819</v>
      </c>
      <c r="R312" s="540">
        <v>1863622</v>
      </c>
      <c r="S312" s="541"/>
      <c r="T312" s="540">
        <v>-127645</v>
      </c>
      <c r="U312" s="540">
        <v>176052</v>
      </c>
      <c r="V312" s="540">
        <v>48407</v>
      </c>
    </row>
    <row r="313" spans="1:22">
      <c r="A313" s="537">
        <v>98101</v>
      </c>
      <c r="B313" s="512" t="s">
        <v>679</v>
      </c>
      <c r="C313" s="534">
        <v>1.0916000000000001E-3</v>
      </c>
      <c r="D313" s="534">
        <f>VLOOKUP($A313,'2023 Summary'!$A:$F,3,FALSE)</f>
        <v>1.1056391000000001E-3</v>
      </c>
      <c r="E313" s="535">
        <f>VLOOKUP($A313,'2023 Summary'!$A:$F,6,FALSE)</f>
        <v>26255448</v>
      </c>
      <c r="F313" s="538">
        <v>29087782</v>
      </c>
      <c r="G313" s="539"/>
      <c r="H313" s="540">
        <v>1828119</v>
      </c>
      <c r="I313" s="540">
        <v>3151092</v>
      </c>
      <c r="J313" s="540">
        <v>232368</v>
      </c>
      <c r="K313" s="540">
        <v>320313</v>
      </c>
      <c r="L313" s="540">
        <v>5531892</v>
      </c>
      <c r="M313" s="541"/>
      <c r="N313" s="540">
        <v>356160</v>
      </c>
      <c r="O313" s="540">
        <v>7760385</v>
      </c>
      <c r="P313" s="540"/>
      <c r="Q313" s="540">
        <v>28500</v>
      </c>
      <c r="R313" s="540">
        <v>8145045</v>
      </c>
      <c r="S313" s="541"/>
      <c r="T313" s="540">
        <v>-533492</v>
      </c>
      <c r="U313" s="540">
        <v>300993</v>
      </c>
      <c r="V313" s="540">
        <v>-232499</v>
      </c>
    </row>
    <row r="314" spans="1:22">
      <c r="A314" s="537">
        <v>98103</v>
      </c>
      <c r="B314" s="542" t="s">
        <v>801</v>
      </c>
      <c r="C314" s="534">
        <v>1.8110000000000001E-4</v>
      </c>
      <c r="D314" s="534">
        <f>VLOOKUP($A314,'2023 Summary'!$A:$F,3,FALSE)</f>
        <v>1.9919149999999999E-4</v>
      </c>
      <c r="E314" s="535">
        <f>VLOOKUP($A314,'2023 Summary'!$A:$F,6,FALSE)</f>
        <v>4730171</v>
      </c>
      <c r="F314" s="538">
        <v>4825572</v>
      </c>
      <c r="G314" s="539"/>
      <c r="H314" s="540">
        <v>315141</v>
      </c>
      <c r="I314" s="540">
        <v>522756</v>
      </c>
      <c r="J314" s="540">
        <v>38549</v>
      </c>
      <c r="K314" s="540">
        <v>53139</v>
      </c>
      <c r="L314" s="540">
        <v>929585</v>
      </c>
      <c r="M314" s="541"/>
      <c r="N314" s="540">
        <v>521839</v>
      </c>
      <c r="O314" s="540">
        <v>1287424</v>
      </c>
      <c r="P314" s="540"/>
      <c r="Q314" s="540">
        <v>4728</v>
      </c>
      <c r="R314" s="540">
        <v>1813991</v>
      </c>
      <c r="S314" s="541"/>
      <c r="T314" s="540">
        <v>-88505</v>
      </c>
      <c r="U314" s="540">
        <v>-57547</v>
      </c>
      <c r="V314" s="540">
        <v>-146052</v>
      </c>
    </row>
    <row r="315" spans="1:22">
      <c r="A315" s="537">
        <v>98111</v>
      </c>
      <c r="B315" s="512" t="s">
        <v>681</v>
      </c>
      <c r="C315" s="534">
        <v>4.0220000000000002E-4</v>
      </c>
      <c r="D315" s="534">
        <f>VLOOKUP($A315,'2023 Summary'!$A:$F,3,FALSE)</f>
        <v>3.9090899999999999E-4</v>
      </c>
      <c r="E315" s="535">
        <f>VLOOKUP($A315,'2023 Summary'!$A:$F,6,FALSE)</f>
        <v>9282858</v>
      </c>
      <c r="F315" s="538">
        <v>10718711</v>
      </c>
      <c r="G315" s="539"/>
      <c r="H315" s="540">
        <v>606802</v>
      </c>
      <c r="I315" s="540">
        <v>1161163</v>
      </c>
      <c r="J315" s="540">
        <v>85627</v>
      </c>
      <c r="K315" s="540">
        <v>118034</v>
      </c>
      <c r="L315" s="540">
        <v>1971626</v>
      </c>
      <c r="M315" s="541"/>
      <c r="N315" s="540">
        <v>113139</v>
      </c>
      <c r="O315" s="540">
        <v>2859666</v>
      </c>
      <c r="P315" s="540"/>
      <c r="Q315" s="540">
        <v>10502</v>
      </c>
      <c r="R315" s="540">
        <v>2983307</v>
      </c>
      <c r="S315" s="541"/>
      <c r="T315" s="540">
        <v>-196589</v>
      </c>
      <c r="U315" s="540">
        <v>191427</v>
      </c>
      <c r="V315" s="540">
        <v>-5162</v>
      </c>
    </row>
    <row r="316" spans="1:22">
      <c r="A316" s="532">
        <v>98131</v>
      </c>
      <c r="B316" s="533" t="s">
        <v>682</v>
      </c>
      <c r="C316" s="534">
        <v>9.9300000000000001E-5</v>
      </c>
      <c r="D316" s="534">
        <f>VLOOKUP($A316,'2023 Summary'!$A:$F,3,FALSE)</f>
        <v>9.0963400000000004E-5</v>
      </c>
      <c r="E316" s="535">
        <f>VLOOKUP($A316,'2023 Summary'!$A:$F,6,FALSE)</f>
        <v>2160094</v>
      </c>
      <c r="F316" s="535">
        <v>2646921</v>
      </c>
      <c r="G316" s="535"/>
      <c r="H316" s="535">
        <v>671086</v>
      </c>
      <c r="I316" s="535">
        <v>286742</v>
      </c>
      <c r="J316" s="535">
        <v>21145</v>
      </c>
      <c r="K316" s="535">
        <v>29148</v>
      </c>
      <c r="L316" s="535">
        <v>1008121</v>
      </c>
      <c r="M316" s="535"/>
      <c r="N316" s="535">
        <v>284322</v>
      </c>
      <c r="O316" s="535">
        <v>706177</v>
      </c>
      <c r="P316" s="535"/>
      <c r="Q316" s="535">
        <v>2593</v>
      </c>
      <c r="R316" s="535">
        <v>993092</v>
      </c>
      <c r="S316" s="535"/>
      <c r="T316" s="535">
        <v>-48546</v>
      </c>
      <c r="U316" s="535">
        <v>63021</v>
      </c>
      <c r="V316" s="535">
        <v>14475</v>
      </c>
    </row>
    <row r="317" spans="1:22">
      <c r="A317" s="532">
        <v>99401</v>
      </c>
      <c r="B317" s="533" t="s">
        <v>683</v>
      </c>
      <c r="C317" s="534">
        <v>2.9589999999999998E-4</v>
      </c>
      <c r="D317" s="534">
        <f>VLOOKUP($A317,'2023 Summary'!$A:$F,3,FALSE)</f>
        <v>3.229067E-4</v>
      </c>
      <c r="E317" s="535">
        <f>VLOOKUP($A317,'2023 Summary'!$A:$F,6,FALSE)</f>
        <v>7668018</v>
      </c>
      <c r="F317" s="535">
        <v>7885474</v>
      </c>
      <c r="G317" s="535"/>
      <c r="H317" s="535">
        <v>570115</v>
      </c>
      <c r="I317" s="535">
        <v>854237</v>
      </c>
      <c r="J317" s="535">
        <v>62993</v>
      </c>
      <c r="K317" s="535">
        <v>86835</v>
      </c>
      <c r="L317" s="535">
        <v>1574180</v>
      </c>
      <c r="M317" s="535"/>
      <c r="N317" s="535">
        <v>715908</v>
      </c>
      <c r="O317" s="535">
        <v>2103781</v>
      </c>
      <c r="P317" s="535"/>
      <c r="Q317" s="535">
        <v>7726</v>
      </c>
      <c r="R317" s="535">
        <v>2827415</v>
      </c>
      <c r="S317" s="535"/>
      <c r="T317" s="535">
        <v>-144624</v>
      </c>
      <c r="U317" s="535">
        <v>-245594</v>
      </c>
      <c r="V317" s="535">
        <v>-390218</v>
      </c>
    </row>
    <row r="318" spans="1:22">
      <c r="A318" s="532">
        <v>99521</v>
      </c>
      <c r="B318" s="533" t="s">
        <v>684</v>
      </c>
      <c r="C318" s="534">
        <v>2.474E-4</v>
      </c>
      <c r="D318" s="534">
        <f>VLOOKUP($A318,'2023 Summary'!$A:$F,3,FALSE)</f>
        <v>2.1492519999999999E-4</v>
      </c>
      <c r="E318" s="535">
        <f>VLOOKUP($A318,'2023 Summary'!$A:$F,6,FALSE)</f>
        <v>5103797</v>
      </c>
      <c r="F318" s="535">
        <v>6592952</v>
      </c>
      <c r="G318" s="535"/>
      <c r="H318" s="535">
        <v>1470787</v>
      </c>
      <c r="I318" s="535">
        <v>714217</v>
      </c>
      <c r="J318" s="535">
        <v>52668</v>
      </c>
      <c r="K318" s="535">
        <v>72601</v>
      </c>
      <c r="L318" s="535">
        <v>2310273</v>
      </c>
      <c r="M318" s="535"/>
      <c r="N318" s="535">
        <v>0</v>
      </c>
      <c r="O318" s="535">
        <v>1758946</v>
      </c>
      <c r="P318" s="535"/>
      <c r="Q318" s="535">
        <v>6460</v>
      </c>
      <c r="R318" s="535">
        <v>1765406</v>
      </c>
      <c r="S318" s="535"/>
      <c r="T318" s="535">
        <v>-120920</v>
      </c>
      <c r="U318" s="535">
        <v>589273</v>
      </c>
      <c r="V318" s="535">
        <v>468353</v>
      </c>
    </row>
    <row r="319" spans="1:22">
      <c r="A319" s="532">
        <v>99831</v>
      </c>
      <c r="B319" s="533" t="s">
        <v>685</v>
      </c>
      <c r="C319" s="534">
        <v>1.6399999999999999E-5</v>
      </c>
      <c r="D319" s="534">
        <f>VLOOKUP($A319,'2023 Summary'!$A:$F,3,FALSE)</f>
        <v>1.1831899999999999E-5</v>
      </c>
      <c r="E319" s="535">
        <f>VLOOKUP($A319,'2023 Summary'!$A:$F,6,FALSE)</f>
        <v>280970</v>
      </c>
      <c r="F319" s="545">
        <v>438001</v>
      </c>
      <c r="G319" s="535"/>
      <c r="H319" s="545">
        <v>151897</v>
      </c>
      <c r="I319" s="545">
        <v>47449</v>
      </c>
      <c r="J319" s="545">
        <v>3499</v>
      </c>
      <c r="K319" s="545">
        <v>4823</v>
      </c>
      <c r="L319" s="545">
        <v>207668</v>
      </c>
      <c r="M319" s="545"/>
      <c r="N319" s="545">
        <v>187335</v>
      </c>
      <c r="O319" s="545">
        <v>116855</v>
      </c>
      <c r="P319" s="545"/>
      <c r="Q319" s="545">
        <v>429</v>
      </c>
      <c r="R319" s="545">
        <v>304619</v>
      </c>
      <c r="S319" s="535"/>
      <c r="T319" s="545">
        <v>-8034</v>
      </c>
      <c r="U319" s="545">
        <v>-48045</v>
      </c>
      <c r="V319" s="545">
        <v>-56079</v>
      </c>
    </row>
    <row r="320" spans="1:22" ht="9" customHeight="1">
      <c r="A320" s="537"/>
      <c r="F320" s="538"/>
      <c r="G320" s="539"/>
      <c r="H320" s="540"/>
      <c r="I320" s="540"/>
      <c r="J320" s="540"/>
      <c r="K320" s="540"/>
      <c r="L320" s="540"/>
      <c r="M320" s="541"/>
      <c r="N320" s="540"/>
      <c r="O320" s="540"/>
      <c r="P320" s="540"/>
      <c r="Q320" s="540"/>
      <c r="R320" s="540"/>
      <c r="S320" s="541"/>
      <c r="T320" s="540"/>
      <c r="U320" s="540"/>
      <c r="V320" s="540"/>
    </row>
    <row r="321" spans="1:22" s="547" customFormat="1" ht="15.75" thickBot="1">
      <c r="A321" s="546" t="s">
        <v>802</v>
      </c>
      <c r="C321" s="548">
        <f>SUM(C10:C320)</f>
        <v>0.99999999999999967</v>
      </c>
      <c r="D321" s="548">
        <f>SUM(D10:D320)</f>
        <v>0.99999999919999982</v>
      </c>
      <c r="E321" s="549">
        <f>SUM(E10:E320)</f>
        <v>23746851755</v>
      </c>
      <c r="F321" s="549">
        <f>SUM(F10:F320)</f>
        <v>26647426243</v>
      </c>
      <c r="G321" s="550"/>
      <c r="H321" s="549">
        <f>SUM(H10:H320)</f>
        <v>2508895715</v>
      </c>
      <c r="I321" s="549">
        <f>SUM(I10:I320)</f>
        <v>2886727438</v>
      </c>
      <c r="J321" s="549">
        <f>SUM(J10:J320)</f>
        <v>212873326</v>
      </c>
      <c r="K321" s="549">
        <f>SUM(K10:K320)</f>
        <v>293440315</v>
      </c>
      <c r="L321" s="549">
        <f>SUM(L10:L320)</f>
        <v>5901936794</v>
      </c>
      <c r="M321" s="551"/>
      <c r="N321" s="549">
        <f>SUM(N10:N320)</f>
        <v>2508895802</v>
      </c>
      <c r="O321" s="549">
        <f>SUM(O10:O320)</f>
        <v>7109318272</v>
      </c>
      <c r="P321" s="549"/>
      <c r="Q321" s="549">
        <f>SUM(Q10:Q320)</f>
        <v>26109117</v>
      </c>
      <c r="R321" s="549">
        <f>SUM(R10:R320)</f>
        <v>9644323191</v>
      </c>
      <c r="S321" s="550"/>
      <c r="T321" s="549">
        <f>SUM(T10:T320)</f>
        <v>-488734294</v>
      </c>
      <c r="U321" s="549">
        <f>SUM(U10:U320)</f>
        <v>-25</v>
      </c>
      <c r="V321" s="549">
        <f>SUM(V10:V320)</f>
        <v>-488734319</v>
      </c>
    </row>
    <row r="322" spans="1:22" ht="15" thickTop="1">
      <c r="A322" s="552"/>
      <c r="B322" s="536"/>
      <c r="E322" s="553"/>
      <c r="F322" s="536"/>
      <c r="G322" s="553"/>
      <c r="H322" s="523"/>
      <c r="I322" s="523"/>
      <c r="J322" s="523"/>
      <c r="K322" s="523"/>
      <c r="L322" s="523"/>
      <c r="M322" s="531"/>
      <c r="N322" s="523"/>
      <c r="O322" s="523"/>
      <c r="P322" s="523"/>
      <c r="Q322" s="523"/>
      <c r="R322" s="523"/>
      <c r="S322" s="531"/>
      <c r="T322" s="523"/>
      <c r="U322" s="523"/>
      <c r="V322" s="523"/>
    </row>
    <row r="323" spans="1:22" ht="15">
      <c r="A323" s="554"/>
      <c r="B323" s="536"/>
      <c r="E323" s="553"/>
      <c r="F323" s="555"/>
      <c r="G323" s="555"/>
      <c r="H323" s="555"/>
      <c r="I323" s="555"/>
      <c r="J323" s="555"/>
      <c r="K323" s="555"/>
      <c r="L323" s="536"/>
      <c r="M323" s="555"/>
      <c r="N323" s="555"/>
      <c r="O323" s="555"/>
      <c r="P323" s="555"/>
      <c r="Q323" s="555"/>
      <c r="R323" s="536"/>
      <c r="S323" s="553"/>
      <c r="T323" s="555"/>
      <c r="U323" s="555"/>
      <c r="V323" s="555"/>
    </row>
    <row r="324" spans="1:22">
      <c r="A324" s="536"/>
      <c r="B324" s="536" t="s">
        <v>997</v>
      </c>
      <c r="E324" s="553"/>
      <c r="F324" s="536"/>
      <c r="G324" s="553"/>
      <c r="H324" s="556"/>
      <c r="I324" s="556"/>
      <c r="J324" s="556"/>
      <c r="K324" s="556"/>
      <c r="L324" s="556"/>
      <c r="M324" s="557"/>
      <c r="N324" s="556"/>
      <c r="O324" s="556"/>
      <c r="P324" s="556"/>
      <c r="Q324" s="556"/>
      <c r="R324" s="556"/>
      <c r="S324" s="557"/>
      <c r="T324" s="536"/>
      <c r="U324" s="536"/>
      <c r="V324" s="536"/>
    </row>
    <row r="325" spans="1:22">
      <c r="A325" s="536"/>
      <c r="B325" s="562" t="s">
        <v>126</v>
      </c>
      <c r="C325" s="532">
        <v>33501</v>
      </c>
      <c r="E325" s="553"/>
      <c r="F325" s="536"/>
      <c r="G325" s="553"/>
      <c r="H325" s="523"/>
      <c r="I325" s="523"/>
      <c r="J325" s="523"/>
      <c r="K325" s="523"/>
      <c r="L325" s="536"/>
      <c r="M325" s="531"/>
      <c r="N325" s="523"/>
      <c r="O325" s="523"/>
      <c r="P325" s="523"/>
      <c r="Q325" s="523"/>
      <c r="R325" s="536"/>
      <c r="S325" s="553"/>
      <c r="T325" s="536"/>
      <c r="U325" s="536"/>
      <c r="V325" s="536"/>
    </row>
    <row r="326" spans="1:22">
      <c r="A326" s="536"/>
      <c r="B326" s="232" t="s">
        <v>184</v>
      </c>
      <c r="C326" s="537">
        <v>36301</v>
      </c>
      <c r="E326" s="553"/>
      <c r="F326" s="536"/>
      <c r="G326" s="553"/>
      <c r="H326" s="558"/>
      <c r="I326" s="558"/>
      <c r="J326" s="558"/>
      <c r="K326" s="558"/>
      <c r="L326" s="558"/>
      <c r="M326" s="559"/>
      <c r="N326" s="558"/>
      <c r="O326" s="558"/>
      <c r="P326" s="558"/>
      <c r="Q326" s="558"/>
      <c r="R326" s="558"/>
      <c r="S326" s="559"/>
      <c r="T326" s="536"/>
      <c r="U326" s="536"/>
      <c r="V326" s="536"/>
    </row>
    <row r="327" spans="1:22" ht="15">
      <c r="A327" s="536"/>
      <c r="B327" s="562" t="s">
        <v>3</v>
      </c>
      <c r="C327" s="532">
        <v>10800</v>
      </c>
      <c r="E327" s="553"/>
      <c r="F327" s="536"/>
      <c r="G327" s="553"/>
      <c r="H327" s="536"/>
      <c r="I327" s="536"/>
      <c r="J327" s="536"/>
      <c r="K327" s="555"/>
      <c r="L327" s="536"/>
      <c r="M327" s="553"/>
      <c r="N327" s="536"/>
      <c r="O327" s="536"/>
      <c r="P327" s="536"/>
      <c r="Q327" s="536"/>
      <c r="R327" s="536"/>
      <c r="S327" s="553"/>
      <c r="T327" s="536"/>
      <c r="U327" s="536"/>
      <c r="V327" s="536"/>
    </row>
    <row r="328" spans="1:22" ht="15">
      <c r="B328" s="562" t="s">
        <v>56</v>
      </c>
      <c r="C328" s="532">
        <v>30105</v>
      </c>
      <c r="H328" s="536"/>
      <c r="I328" s="536"/>
      <c r="J328" s="536"/>
      <c r="K328" s="555"/>
      <c r="L328" s="536"/>
      <c r="M328" s="553"/>
      <c r="N328" s="536"/>
      <c r="O328" s="536"/>
      <c r="P328" s="536"/>
      <c r="Q328" s="536"/>
      <c r="R328" s="536"/>
      <c r="S328" s="553"/>
      <c r="T328" s="536"/>
      <c r="U328" s="536"/>
      <c r="V328" s="536"/>
    </row>
    <row r="329" spans="1:22" ht="15">
      <c r="B329" s="562" t="s">
        <v>991</v>
      </c>
      <c r="C329" s="532">
        <v>32915</v>
      </c>
      <c r="H329" s="536"/>
      <c r="I329" s="536"/>
      <c r="J329" s="536"/>
      <c r="K329" s="555"/>
      <c r="L329" s="536"/>
      <c r="M329" s="553"/>
      <c r="N329" s="536"/>
      <c r="O329" s="536"/>
      <c r="P329" s="536"/>
      <c r="Q329" s="536"/>
      <c r="R329" s="536"/>
      <c r="S329" s="553"/>
      <c r="T329" s="536"/>
      <c r="U329" s="536"/>
      <c r="V329" s="536"/>
    </row>
    <row r="330" spans="1:22" ht="15">
      <c r="B330" s="232" t="s">
        <v>52</v>
      </c>
      <c r="C330" s="537">
        <v>30100</v>
      </c>
      <c r="H330" s="536"/>
      <c r="I330" s="536"/>
      <c r="J330" s="536"/>
      <c r="K330" s="555"/>
      <c r="L330" s="536"/>
      <c r="M330" s="553"/>
      <c r="N330" s="536"/>
      <c r="O330" s="536"/>
      <c r="P330" s="536"/>
      <c r="Q330" s="536"/>
      <c r="R330" s="536"/>
      <c r="S330" s="553"/>
      <c r="T330" s="560"/>
      <c r="U330" s="560"/>
      <c r="V330" s="560"/>
    </row>
    <row r="331" spans="1:22" ht="15">
      <c r="B331" s="562" t="s">
        <v>57</v>
      </c>
      <c r="C331" s="532">
        <v>30200</v>
      </c>
      <c r="H331" s="536"/>
      <c r="I331" s="536"/>
      <c r="J331" s="536"/>
      <c r="K331" s="555"/>
      <c r="L331" s="536"/>
      <c r="M331" s="553"/>
      <c r="N331" s="536"/>
      <c r="O331" s="536"/>
      <c r="P331" s="536"/>
      <c r="Q331" s="536"/>
      <c r="R331" s="536"/>
      <c r="S331" s="553"/>
      <c r="T331" s="536"/>
      <c r="U331" s="536"/>
      <c r="V331" s="536"/>
    </row>
    <row r="332" spans="1:22" ht="15">
      <c r="B332" s="562" t="s">
        <v>58</v>
      </c>
      <c r="C332" s="532">
        <v>30300</v>
      </c>
      <c r="H332" s="536"/>
      <c r="I332" s="536"/>
      <c r="J332" s="536"/>
      <c r="K332" s="555"/>
      <c r="L332" s="536"/>
      <c r="M332" s="553"/>
      <c r="N332" s="536"/>
      <c r="O332" s="536"/>
      <c r="P332" s="536"/>
      <c r="Q332" s="536"/>
      <c r="R332" s="536"/>
      <c r="S332" s="553"/>
      <c r="T332" s="536"/>
      <c r="U332" s="536"/>
      <c r="V332" s="536"/>
    </row>
    <row r="333" spans="1:22" ht="15">
      <c r="B333" s="232" t="s">
        <v>784</v>
      </c>
      <c r="C333" s="537">
        <v>34901</v>
      </c>
      <c r="H333" s="536"/>
      <c r="I333" s="536"/>
      <c r="J333" s="536"/>
      <c r="K333" s="555"/>
      <c r="L333" s="536"/>
      <c r="M333" s="553"/>
      <c r="N333" s="536"/>
      <c r="O333" s="536"/>
      <c r="P333" s="536"/>
      <c r="Q333" s="536"/>
      <c r="R333" s="536"/>
      <c r="S333" s="553"/>
      <c r="T333" s="536"/>
      <c r="U333" s="536"/>
      <c r="V333" s="536"/>
    </row>
    <row r="334" spans="1:22" ht="15">
      <c r="B334" s="562" t="s">
        <v>59</v>
      </c>
      <c r="C334" s="532">
        <v>30400</v>
      </c>
      <c r="H334" s="536"/>
      <c r="I334" s="536"/>
      <c r="J334" s="536"/>
      <c r="K334" s="555"/>
      <c r="L334" s="536"/>
      <c r="M334" s="553"/>
      <c r="N334" s="536"/>
      <c r="O334" s="536"/>
      <c r="P334" s="536"/>
      <c r="Q334" s="536"/>
      <c r="R334" s="536"/>
      <c r="S334" s="553"/>
      <c r="T334" s="536"/>
      <c r="U334" s="536"/>
      <c r="V334" s="536"/>
    </row>
    <row r="335" spans="1:22">
      <c r="B335" s="232" t="s">
        <v>31</v>
      </c>
      <c r="C335" s="537">
        <v>20100</v>
      </c>
      <c r="H335" s="536"/>
      <c r="I335" s="536"/>
      <c r="J335" s="536"/>
      <c r="K335" s="523"/>
      <c r="L335" s="536"/>
      <c r="M335" s="553"/>
      <c r="N335" s="536"/>
      <c r="O335" s="536"/>
      <c r="P335" s="536"/>
      <c r="Q335" s="536"/>
      <c r="R335" s="536"/>
      <c r="S335" s="553"/>
      <c r="T335" s="536"/>
      <c r="U335" s="536"/>
      <c r="V335" s="536"/>
    </row>
    <row r="336" spans="1:22">
      <c r="B336" s="562" t="s">
        <v>200</v>
      </c>
      <c r="C336" s="532">
        <v>36901</v>
      </c>
      <c r="H336" s="536"/>
      <c r="I336" s="536"/>
      <c r="J336" s="536"/>
      <c r="K336" s="523"/>
      <c r="L336" s="536"/>
      <c r="M336" s="553"/>
      <c r="N336" s="536"/>
      <c r="O336" s="536"/>
      <c r="P336" s="536"/>
      <c r="Q336" s="536"/>
      <c r="R336" s="536"/>
      <c r="S336" s="553"/>
      <c r="T336" s="536"/>
      <c r="U336" s="536"/>
      <c r="V336" s="536"/>
    </row>
    <row r="337" spans="2:22">
      <c r="B337" s="232" t="s">
        <v>123</v>
      </c>
      <c r="C337" s="537">
        <v>33402</v>
      </c>
      <c r="H337" s="536"/>
      <c r="I337" s="536"/>
      <c r="J337" s="536"/>
      <c r="K337" s="523"/>
      <c r="L337" s="536"/>
      <c r="M337" s="553"/>
      <c r="N337" s="536"/>
      <c r="O337" s="536"/>
      <c r="P337" s="536"/>
      <c r="Q337" s="536"/>
      <c r="R337" s="536"/>
      <c r="S337" s="553"/>
      <c r="T337" s="560"/>
      <c r="U337" s="560"/>
      <c r="V337" s="560"/>
    </row>
    <row r="338" spans="2:22">
      <c r="B338" s="232" t="s">
        <v>61</v>
      </c>
      <c r="C338" s="537">
        <v>30500</v>
      </c>
      <c r="H338" s="536"/>
      <c r="I338" s="536"/>
      <c r="J338" s="536"/>
      <c r="K338" s="523"/>
      <c r="L338" s="536"/>
      <c r="M338" s="553"/>
      <c r="N338" s="536"/>
      <c r="O338" s="536"/>
      <c r="P338" s="536"/>
      <c r="Q338" s="536"/>
      <c r="R338" s="536"/>
      <c r="S338" s="553"/>
      <c r="T338" s="561"/>
      <c r="U338" s="561"/>
      <c r="V338" s="561"/>
    </row>
    <row r="339" spans="2:22">
      <c r="B339" s="562" t="s">
        <v>215</v>
      </c>
      <c r="C339" s="532">
        <v>37610</v>
      </c>
      <c r="H339" s="536"/>
      <c r="I339" s="536"/>
      <c r="J339" s="536"/>
      <c r="K339" s="523"/>
      <c r="L339" s="536"/>
      <c r="M339" s="553"/>
      <c r="N339" s="536"/>
      <c r="O339" s="536"/>
      <c r="P339" s="536"/>
      <c r="Q339" s="536"/>
      <c r="R339" s="536"/>
      <c r="S339" s="553"/>
      <c r="T339" s="560"/>
      <c r="U339" s="560"/>
      <c r="V339" s="560"/>
    </row>
    <row r="340" spans="2:22">
      <c r="B340" s="562" t="s">
        <v>75</v>
      </c>
      <c r="C340" s="532">
        <v>31110</v>
      </c>
      <c r="H340" s="536"/>
      <c r="I340" s="536"/>
      <c r="J340" s="536"/>
      <c r="K340" s="523"/>
      <c r="L340" s="536"/>
      <c r="M340" s="553"/>
      <c r="N340" s="536"/>
      <c r="O340" s="536"/>
      <c r="P340" s="536"/>
      <c r="Q340" s="536"/>
      <c r="R340" s="536"/>
      <c r="S340" s="553"/>
      <c r="T340" s="536"/>
      <c r="U340" s="536"/>
      <c r="V340" s="536"/>
    </row>
    <row r="341" spans="2:22">
      <c r="B341" s="562" t="s">
        <v>74</v>
      </c>
      <c r="C341" s="532">
        <v>31105</v>
      </c>
      <c r="H341" s="536"/>
      <c r="I341" s="536"/>
      <c r="J341" s="536"/>
      <c r="K341" s="523"/>
      <c r="L341" s="536"/>
      <c r="M341" s="553"/>
      <c r="N341" s="536"/>
      <c r="O341" s="536"/>
      <c r="P341" s="536"/>
      <c r="Q341" s="536"/>
      <c r="R341" s="536"/>
      <c r="S341" s="553"/>
      <c r="T341" s="536"/>
      <c r="U341" s="536"/>
      <c r="V341" s="536"/>
    </row>
    <row r="342" spans="2:22">
      <c r="B342" s="232" t="s">
        <v>62</v>
      </c>
      <c r="C342" s="537">
        <v>30600</v>
      </c>
      <c r="H342" s="536"/>
      <c r="I342" s="536"/>
      <c r="J342" s="536"/>
      <c r="K342" s="523"/>
      <c r="L342" s="536"/>
      <c r="M342" s="553"/>
      <c r="N342" s="536"/>
      <c r="O342" s="536"/>
      <c r="P342" s="536"/>
      <c r="Q342" s="536"/>
      <c r="R342" s="536"/>
      <c r="S342" s="553"/>
      <c r="T342" s="536"/>
      <c r="U342" s="536"/>
      <c r="V342" s="536"/>
    </row>
    <row r="343" spans="2:22">
      <c r="B343" s="562" t="s">
        <v>119</v>
      </c>
      <c r="C343" s="532">
        <v>33206</v>
      </c>
      <c r="H343" s="536"/>
      <c r="I343" s="536"/>
      <c r="J343" s="536"/>
      <c r="K343" s="523"/>
      <c r="L343" s="536"/>
      <c r="M343" s="553"/>
      <c r="N343" s="536"/>
      <c r="O343" s="536"/>
      <c r="P343" s="536"/>
      <c r="Q343" s="536"/>
      <c r="R343" s="536"/>
      <c r="S343" s="553"/>
      <c r="T343" s="536"/>
      <c r="U343" s="536"/>
      <c r="V343" s="536"/>
    </row>
    <row r="344" spans="2:22">
      <c r="B344" s="232" t="s">
        <v>65</v>
      </c>
      <c r="C344" s="537">
        <v>30705</v>
      </c>
      <c r="K344" s="523"/>
    </row>
    <row r="345" spans="2:22">
      <c r="B345" s="232" t="s">
        <v>64</v>
      </c>
      <c r="C345" s="537">
        <v>30700</v>
      </c>
      <c r="K345" s="523"/>
    </row>
    <row r="346" spans="2:22">
      <c r="B346" s="232" t="s">
        <v>66</v>
      </c>
      <c r="C346" s="537">
        <v>30800</v>
      </c>
      <c r="K346" s="523"/>
    </row>
    <row r="347" spans="2:22">
      <c r="B347" s="232" t="s">
        <v>222</v>
      </c>
      <c r="C347" s="537">
        <v>37901</v>
      </c>
      <c r="K347" s="523"/>
    </row>
    <row r="348" spans="2:22">
      <c r="B348" s="562" t="s">
        <v>68</v>
      </c>
      <c r="C348" s="532">
        <v>30905</v>
      </c>
      <c r="K348" s="523"/>
    </row>
    <row r="349" spans="2:22">
      <c r="B349" s="562" t="s">
        <v>675</v>
      </c>
      <c r="C349" s="532">
        <v>90901</v>
      </c>
      <c r="K349" s="523"/>
    </row>
    <row r="350" spans="2:22">
      <c r="B350" s="562" t="s">
        <v>67</v>
      </c>
      <c r="C350" s="532">
        <v>30900</v>
      </c>
      <c r="K350" s="523"/>
    </row>
    <row r="351" spans="2:22">
      <c r="B351" s="562" t="s">
        <v>144</v>
      </c>
      <c r="C351" s="532">
        <v>34505</v>
      </c>
      <c r="K351" s="523"/>
    </row>
    <row r="352" spans="2:22">
      <c r="B352" s="232" t="s">
        <v>245</v>
      </c>
      <c r="C352" s="537">
        <v>38801</v>
      </c>
      <c r="K352" s="523"/>
    </row>
    <row r="353" spans="2:11">
      <c r="B353" s="562" t="s">
        <v>237</v>
      </c>
      <c r="C353" s="532">
        <v>38601</v>
      </c>
      <c r="K353" s="523"/>
    </row>
    <row r="354" spans="2:11">
      <c r="B354" s="562" t="s">
        <v>70</v>
      </c>
      <c r="C354" s="532">
        <v>31005</v>
      </c>
      <c r="K354" s="523"/>
    </row>
    <row r="355" spans="2:11">
      <c r="B355" s="562" t="s">
        <v>69</v>
      </c>
      <c r="C355" s="532">
        <v>31000</v>
      </c>
      <c r="K355" s="523"/>
    </row>
    <row r="356" spans="2:11">
      <c r="B356" s="562" t="s">
        <v>71</v>
      </c>
      <c r="C356" s="532">
        <v>31100</v>
      </c>
      <c r="K356" s="523"/>
    </row>
    <row r="357" spans="2:11">
      <c r="B357" s="562" t="s">
        <v>76</v>
      </c>
      <c r="C357" s="532">
        <v>31200</v>
      </c>
      <c r="K357" s="523"/>
    </row>
    <row r="358" spans="2:11">
      <c r="B358" s="562" t="s">
        <v>78</v>
      </c>
      <c r="C358" s="532">
        <v>31300</v>
      </c>
      <c r="K358" s="523"/>
    </row>
    <row r="359" spans="2:11">
      <c r="B359" s="232" t="s">
        <v>82</v>
      </c>
      <c r="C359" s="537">
        <v>31405</v>
      </c>
      <c r="K359" s="523"/>
    </row>
    <row r="360" spans="2:11">
      <c r="B360" s="232" t="s">
        <v>81</v>
      </c>
      <c r="C360" s="537">
        <v>31400</v>
      </c>
      <c r="K360" s="523"/>
    </row>
    <row r="361" spans="2:11">
      <c r="B361" s="232" t="s">
        <v>83</v>
      </c>
      <c r="C361" s="537">
        <v>31500</v>
      </c>
      <c r="K361" s="523"/>
    </row>
    <row r="362" spans="2:11">
      <c r="B362" s="562" t="s">
        <v>789</v>
      </c>
      <c r="C362" s="532">
        <v>36501</v>
      </c>
      <c r="K362" s="523"/>
    </row>
    <row r="363" spans="2:11">
      <c r="B363" s="232" t="s">
        <v>191</v>
      </c>
      <c r="C363" s="537">
        <v>36505</v>
      </c>
      <c r="K363" s="523"/>
    </row>
    <row r="364" spans="2:11">
      <c r="B364" s="232" t="s">
        <v>79</v>
      </c>
      <c r="C364" s="537">
        <v>31301</v>
      </c>
      <c r="K364" s="523"/>
    </row>
    <row r="365" spans="2:11">
      <c r="B365" s="562" t="s">
        <v>85</v>
      </c>
      <c r="C365" s="532">
        <v>31605</v>
      </c>
      <c r="K365" s="523"/>
    </row>
    <row r="366" spans="2:11">
      <c r="B366" s="232" t="s">
        <v>84</v>
      </c>
      <c r="C366" s="537">
        <v>31600</v>
      </c>
      <c r="K366" s="523"/>
    </row>
    <row r="367" spans="2:11">
      <c r="B367" s="232" t="s">
        <v>254</v>
      </c>
      <c r="C367" s="537">
        <v>39209</v>
      </c>
      <c r="K367" s="523"/>
    </row>
    <row r="368" spans="2:11">
      <c r="B368" s="562" t="s">
        <v>86</v>
      </c>
      <c r="C368" s="532">
        <v>31700</v>
      </c>
      <c r="K368" s="523"/>
    </row>
    <row r="369" spans="2:11">
      <c r="B369" s="562" t="s">
        <v>87</v>
      </c>
      <c r="C369" s="532">
        <v>31800</v>
      </c>
      <c r="K369" s="523"/>
    </row>
    <row r="370" spans="2:11">
      <c r="B370" s="562" t="s">
        <v>88</v>
      </c>
      <c r="C370" s="532">
        <v>31805</v>
      </c>
      <c r="K370" s="523"/>
    </row>
    <row r="371" spans="2:11">
      <c r="B371" s="232" t="s">
        <v>159</v>
      </c>
      <c r="C371" s="537">
        <v>35305</v>
      </c>
      <c r="K371" s="523"/>
    </row>
    <row r="372" spans="2:11">
      <c r="B372" s="232" t="s">
        <v>782</v>
      </c>
      <c r="C372" s="537">
        <v>33202</v>
      </c>
      <c r="K372" s="523"/>
    </row>
    <row r="373" spans="2:11">
      <c r="B373" s="232" t="s">
        <v>173</v>
      </c>
      <c r="C373" s="537">
        <v>36005</v>
      </c>
      <c r="K373" s="523"/>
    </row>
    <row r="374" spans="2:11">
      <c r="B374" s="562" t="s">
        <v>790</v>
      </c>
      <c r="C374" s="532">
        <v>36810</v>
      </c>
      <c r="K374" s="523"/>
    </row>
    <row r="375" spans="2:11">
      <c r="B375" s="562" t="s">
        <v>177</v>
      </c>
      <c r="C375" s="532">
        <v>36009</v>
      </c>
      <c r="K375" s="523"/>
    </row>
    <row r="376" spans="2:11">
      <c r="B376" s="562" t="s">
        <v>170</v>
      </c>
      <c r="C376" s="532">
        <v>36000</v>
      </c>
      <c r="K376" s="523"/>
    </row>
    <row r="377" spans="2:11">
      <c r="B377" s="232" t="s">
        <v>91</v>
      </c>
      <c r="C377" s="537">
        <v>31900</v>
      </c>
      <c r="K377" s="523"/>
    </row>
    <row r="378" spans="2:11">
      <c r="B378" s="232" t="s">
        <v>92</v>
      </c>
      <c r="C378" s="537">
        <v>32000</v>
      </c>
      <c r="K378" s="523"/>
    </row>
    <row r="379" spans="2:11">
      <c r="B379" s="232" t="s">
        <v>161</v>
      </c>
      <c r="C379" s="537">
        <v>35401</v>
      </c>
      <c r="K379" s="523"/>
    </row>
    <row r="380" spans="2:11">
      <c r="B380" s="232" t="s">
        <v>95</v>
      </c>
      <c r="C380" s="537">
        <v>32200</v>
      </c>
      <c r="K380" s="523"/>
    </row>
    <row r="381" spans="2:11">
      <c r="B381" s="232" t="s">
        <v>96</v>
      </c>
      <c r="C381" s="537">
        <v>32300</v>
      </c>
      <c r="K381" s="523"/>
    </row>
    <row r="382" spans="2:11">
      <c r="B382" s="562" t="s">
        <v>778</v>
      </c>
      <c r="C382" s="532">
        <v>32305</v>
      </c>
      <c r="K382" s="523"/>
    </row>
    <row r="383" spans="2:11">
      <c r="B383" s="232" t="s">
        <v>230</v>
      </c>
      <c r="C383" s="537">
        <v>38210</v>
      </c>
      <c r="K383" s="523"/>
    </row>
    <row r="384" spans="2:11">
      <c r="B384" s="232" t="s">
        <v>53</v>
      </c>
      <c r="C384" s="537">
        <v>30102</v>
      </c>
      <c r="K384" s="523"/>
    </row>
    <row r="385" spans="2:11">
      <c r="B385" s="562" t="s">
        <v>196</v>
      </c>
      <c r="C385" s="532">
        <v>36705</v>
      </c>
      <c r="K385" s="523"/>
    </row>
    <row r="386" spans="2:11">
      <c r="B386" s="232" t="s">
        <v>203</v>
      </c>
      <c r="C386" s="537">
        <v>37005</v>
      </c>
      <c r="K386" s="523"/>
    </row>
    <row r="387" spans="2:11">
      <c r="B387" s="562" t="s">
        <v>97</v>
      </c>
      <c r="C387" s="532">
        <v>32400</v>
      </c>
      <c r="K387" s="523"/>
    </row>
    <row r="388" spans="2:11">
      <c r="B388" s="232" t="s">
        <v>171</v>
      </c>
      <c r="C388" s="537">
        <v>36001</v>
      </c>
      <c r="K388" s="523"/>
    </row>
    <row r="389" spans="2:11">
      <c r="B389" s="563" t="s">
        <v>767</v>
      </c>
      <c r="C389" s="537">
        <v>19005</v>
      </c>
      <c r="K389" s="523"/>
    </row>
    <row r="390" spans="2:11">
      <c r="B390" s="232" t="s">
        <v>172</v>
      </c>
      <c r="C390" s="537">
        <v>36003</v>
      </c>
      <c r="K390" s="523"/>
    </row>
    <row r="391" spans="2:11">
      <c r="B391" s="562" t="s">
        <v>673</v>
      </c>
      <c r="C391" s="532">
        <v>40000</v>
      </c>
      <c r="K391" s="523"/>
    </row>
    <row r="392" spans="2:11">
      <c r="B392" s="232" t="s">
        <v>111</v>
      </c>
      <c r="C392" s="537">
        <v>33027</v>
      </c>
      <c r="K392" s="523"/>
    </row>
    <row r="393" spans="2:11">
      <c r="B393" s="232" t="s">
        <v>786</v>
      </c>
      <c r="C393" s="537">
        <v>36004</v>
      </c>
      <c r="K393" s="523"/>
    </row>
    <row r="394" spans="2:11">
      <c r="B394" s="562" t="s">
        <v>100</v>
      </c>
      <c r="C394" s="532">
        <v>32505</v>
      </c>
      <c r="K394" s="523"/>
    </row>
    <row r="395" spans="2:11">
      <c r="B395" s="232" t="s">
        <v>101</v>
      </c>
      <c r="C395" s="537">
        <v>32600</v>
      </c>
      <c r="K395" s="523"/>
    </row>
    <row r="396" spans="2:11">
      <c r="B396" s="232" t="s">
        <v>103</v>
      </c>
      <c r="C396" s="537">
        <v>32700</v>
      </c>
      <c r="K396" s="523"/>
    </row>
    <row r="397" spans="2:11">
      <c r="B397" s="232" t="s">
        <v>104</v>
      </c>
      <c r="C397" s="537">
        <v>32800</v>
      </c>
      <c r="K397" s="523"/>
    </row>
    <row r="398" spans="2:11">
      <c r="B398" s="562" t="s">
        <v>106</v>
      </c>
      <c r="C398" s="532">
        <v>32905</v>
      </c>
      <c r="K398" s="523"/>
    </row>
    <row r="399" spans="2:11">
      <c r="B399" s="232" t="s">
        <v>105</v>
      </c>
      <c r="C399" s="537">
        <v>32900</v>
      </c>
      <c r="K399" s="523"/>
    </row>
    <row r="400" spans="2:11">
      <c r="B400" s="562" t="s">
        <v>109</v>
      </c>
      <c r="C400" s="532">
        <v>33000</v>
      </c>
      <c r="K400" s="523"/>
    </row>
    <row r="401" spans="2:11">
      <c r="B401" s="232" t="s">
        <v>5</v>
      </c>
      <c r="C401" s="537">
        <v>10900</v>
      </c>
      <c r="K401" s="523"/>
    </row>
    <row r="402" spans="2:11">
      <c r="B402" s="563" t="s">
        <v>988</v>
      </c>
      <c r="C402" s="537">
        <v>19120</v>
      </c>
      <c r="K402" s="523"/>
    </row>
    <row r="403" spans="2:11">
      <c r="B403" s="562" t="s">
        <v>762</v>
      </c>
      <c r="C403" s="532">
        <v>18400</v>
      </c>
      <c r="K403" s="523"/>
    </row>
    <row r="404" spans="2:11">
      <c r="B404" s="232" t="s">
        <v>18</v>
      </c>
      <c r="C404" s="537">
        <v>12510</v>
      </c>
      <c r="K404" s="523"/>
    </row>
    <row r="405" spans="2:11">
      <c r="B405" s="562" t="s">
        <v>751</v>
      </c>
      <c r="C405" s="532">
        <v>11300</v>
      </c>
      <c r="K405" s="523"/>
    </row>
    <row r="406" spans="2:11">
      <c r="B406" s="563" t="s">
        <v>755</v>
      </c>
      <c r="C406" s="537">
        <v>12220</v>
      </c>
      <c r="K406" s="523"/>
    </row>
    <row r="407" spans="2:11">
      <c r="B407" s="563" t="s">
        <v>747</v>
      </c>
      <c r="C407" s="537">
        <v>10930</v>
      </c>
      <c r="K407" s="523"/>
    </row>
    <row r="408" spans="2:11">
      <c r="B408" s="563" t="s">
        <v>756</v>
      </c>
      <c r="C408" s="537">
        <v>12600</v>
      </c>
      <c r="K408" s="523"/>
    </row>
    <row r="409" spans="2:11">
      <c r="B409" s="562" t="s">
        <v>1</v>
      </c>
      <c r="C409" s="532">
        <v>10400</v>
      </c>
      <c r="K409" s="523"/>
    </row>
    <row r="410" spans="2:11">
      <c r="B410" s="563" t="s">
        <v>757</v>
      </c>
      <c r="C410" s="537">
        <v>12700</v>
      </c>
      <c r="K410" s="523"/>
    </row>
    <row r="411" spans="2:11">
      <c r="B411" s="562" t="s">
        <v>331</v>
      </c>
      <c r="C411" s="532">
        <v>10700</v>
      </c>
      <c r="K411" s="523"/>
    </row>
    <row r="412" spans="2:11">
      <c r="B412" s="562" t="s">
        <v>47</v>
      </c>
      <c r="C412" s="532">
        <v>22000</v>
      </c>
      <c r="K412" s="523"/>
    </row>
    <row r="413" spans="2:11">
      <c r="B413" s="232" t="s">
        <v>30</v>
      </c>
      <c r="C413" s="537">
        <v>19100</v>
      </c>
      <c r="K413" s="523"/>
    </row>
    <row r="414" spans="2:11">
      <c r="B414" s="563" t="s">
        <v>758</v>
      </c>
      <c r="C414" s="537">
        <v>13500</v>
      </c>
      <c r="K414" s="523"/>
    </row>
    <row r="415" spans="2:11">
      <c r="B415" s="562" t="s">
        <v>759</v>
      </c>
      <c r="C415" s="532">
        <v>13700</v>
      </c>
      <c r="K415" s="523"/>
    </row>
    <row r="416" spans="2:11">
      <c r="B416" s="562" t="s">
        <v>987</v>
      </c>
      <c r="C416" s="532">
        <v>14300.1</v>
      </c>
      <c r="K416" s="523"/>
    </row>
    <row r="417" spans="2:11">
      <c r="B417" s="562" t="s">
        <v>986</v>
      </c>
      <c r="C417" s="532">
        <v>14300</v>
      </c>
      <c r="K417" s="523"/>
    </row>
    <row r="418" spans="2:11">
      <c r="B418" s="562" t="s">
        <v>780</v>
      </c>
      <c r="C418" s="532">
        <v>32904</v>
      </c>
      <c r="K418" s="523"/>
    </row>
    <row r="419" spans="2:11">
      <c r="B419" s="232" t="s">
        <v>112</v>
      </c>
      <c r="C419" s="537">
        <v>33100</v>
      </c>
      <c r="K419" s="523"/>
    </row>
    <row r="420" spans="2:11">
      <c r="B420" s="232" t="s">
        <v>114</v>
      </c>
      <c r="C420" s="537">
        <v>33200</v>
      </c>
      <c r="K420" s="523"/>
    </row>
    <row r="421" spans="2:11">
      <c r="B421" s="562" t="s">
        <v>118</v>
      </c>
      <c r="C421" s="532">
        <v>33205</v>
      </c>
      <c r="K421" s="523"/>
    </row>
    <row r="422" spans="2:11">
      <c r="B422" s="562" t="s">
        <v>33</v>
      </c>
      <c r="C422" s="532">
        <v>20300</v>
      </c>
      <c r="K422" s="523"/>
    </row>
    <row r="423" spans="2:11">
      <c r="B423" s="232" t="s">
        <v>794</v>
      </c>
      <c r="C423" s="537">
        <v>39208</v>
      </c>
      <c r="K423" s="523"/>
    </row>
    <row r="424" spans="2:11">
      <c r="B424" s="232" t="s">
        <v>94</v>
      </c>
      <c r="C424" s="537">
        <v>32100</v>
      </c>
      <c r="K424" s="523"/>
    </row>
    <row r="425" spans="2:11">
      <c r="B425" s="232" t="s">
        <v>120</v>
      </c>
      <c r="C425" s="537">
        <v>33300</v>
      </c>
      <c r="K425" s="523"/>
    </row>
    <row r="426" spans="2:11">
      <c r="B426" s="232" t="s">
        <v>121</v>
      </c>
      <c r="C426" s="537">
        <v>33305</v>
      </c>
      <c r="K426" s="523"/>
    </row>
    <row r="427" spans="2:11">
      <c r="B427" s="232" t="s">
        <v>202</v>
      </c>
      <c r="C427" s="537">
        <v>37000</v>
      </c>
      <c r="K427" s="523"/>
    </row>
    <row r="428" spans="2:11">
      <c r="B428" s="562" t="s">
        <v>34</v>
      </c>
      <c r="C428" s="532">
        <v>20400</v>
      </c>
      <c r="K428" s="523"/>
    </row>
    <row r="429" spans="2:11">
      <c r="B429" s="562" t="s">
        <v>241</v>
      </c>
      <c r="C429" s="532">
        <v>38620</v>
      </c>
      <c r="K429" s="523"/>
    </row>
    <row r="430" spans="2:11">
      <c r="B430" s="562" t="s">
        <v>251</v>
      </c>
      <c r="C430" s="532">
        <v>39201</v>
      </c>
      <c r="K430" s="523"/>
    </row>
    <row r="431" spans="2:11">
      <c r="B431" s="562" t="s">
        <v>73</v>
      </c>
      <c r="C431" s="532">
        <v>31102</v>
      </c>
      <c r="K431" s="523"/>
    </row>
    <row r="432" spans="2:11">
      <c r="B432" s="562" t="s">
        <v>35</v>
      </c>
      <c r="C432" s="532">
        <v>20600</v>
      </c>
      <c r="K432" s="523"/>
    </row>
    <row r="433" spans="2:11">
      <c r="B433" s="232" t="s">
        <v>102</v>
      </c>
      <c r="C433" s="537">
        <v>32605</v>
      </c>
      <c r="K433" s="523"/>
    </row>
    <row r="434" spans="2:11">
      <c r="B434" s="562" t="s">
        <v>328</v>
      </c>
      <c r="C434" s="532">
        <v>36310</v>
      </c>
      <c r="K434" s="523"/>
    </row>
    <row r="435" spans="2:11">
      <c r="B435" s="232" t="s">
        <v>124</v>
      </c>
      <c r="C435" s="537">
        <v>33405</v>
      </c>
      <c r="K435" s="523"/>
    </row>
    <row r="436" spans="2:11">
      <c r="B436" s="562" t="s">
        <v>776</v>
      </c>
      <c r="C436" s="532">
        <v>31101</v>
      </c>
      <c r="K436" s="523"/>
    </row>
    <row r="437" spans="2:11">
      <c r="B437" s="562" t="s">
        <v>125</v>
      </c>
      <c r="C437" s="532">
        <v>33500</v>
      </c>
      <c r="K437" s="523"/>
    </row>
    <row r="438" spans="2:11">
      <c r="B438" s="562" t="s">
        <v>128</v>
      </c>
      <c r="C438" s="532">
        <v>33605</v>
      </c>
      <c r="K438" s="523"/>
    </row>
    <row r="439" spans="2:11">
      <c r="B439" s="232" t="s">
        <v>193</v>
      </c>
      <c r="C439" s="537">
        <v>36601</v>
      </c>
      <c r="K439" s="523"/>
    </row>
    <row r="440" spans="2:11">
      <c r="B440" s="562" t="s">
        <v>127</v>
      </c>
      <c r="C440" s="532">
        <v>33600</v>
      </c>
      <c r="K440" s="523"/>
    </row>
    <row r="441" spans="2:11">
      <c r="B441" s="562" t="s">
        <v>129</v>
      </c>
      <c r="C441" s="532">
        <v>33700</v>
      </c>
      <c r="K441" s="523"/>
    </row>
    <row r="442" spans="2:11">
      <c r="B442" s="232" t="s">
        <v>16</v>
      </c>
      <c r="C442" s="537">
        <v>12160</v>
      </c>
      <c r="K442" s="523"/>
    </row>
    <row r="443" spans="2:11">
      <c r="B443" s="562" t="s">
        <v>130</v>
      </c>
      <c r="C443" s="532">
        <v>33800</v>
      </c>
      <c r="K443" s="523"/>
    </row>
    <row r="444" spans="2:11">
      <c r="B444" s="232" t="s">
        <v>63</v>
      </c>
      <c r="C444" s="537">
        <v>30601</v>
      </c>
      <c r="K444" s="523"/>
    </row>
    <row r="445" spans="2:11">
      <c r="B445" s="232" t="s">
        <v>131</v>
      </c>
      <c r="C445" s="537">
        <v>33900</v>
      </c>
      <c r="K445" s="523"/>
    </row>
    <row r="446" spans="2:11">
      <c r="B446" s="232" t="s">
        <v>233</v>
      </c>
      <c r="C446" s="537">
        <v>38402</v>
      </c>
      <c r="K446" s="523"/>
    </row>
    <row r="447" spans="2:11">
      <c r="B447" s="232" t="s">
        <v>132</v>
      </c>
      <c r="C447" s="537">
        <v>34000</v>
      </c>
      <c r="K447" s="523"/>
    </row>
    <row r="448" spans="2:11">
      <c r="B448" s="232" t="s">
        <v>133</v>
      </c>
      <c r="C448" s="537">
        <v>34100</v>
      </c>
      <c r="K448" s="523"/>
    </row>
    <row r="449" spans="2:11">
      <c r="B449" s="232" t="s">
        <v>134</v>
      </c>
      <c r="C449" s="537">
        <v>34105</v>
      </c>
      <c r="K449" s="523"/>
    </row>
    <row r="450" spans="2:11">
      <c r="B450" s="232" t="s">
        <v>136</v>
      </c>
      <c r="C450" s="537">
        <v>34205</v>
      </c>
      <c r="K450" s="523"/>
    </row>
    <row r="451" spans="2:11">
      <c r="B451" s="232" t="s">
        <v>135</v>
      </c>
      <c r="C451" s="537">
        <v>34200</v>
      </c>
      <c r="K451" s="523"/>
    </row>
    <row r="452" spans="2:11">
      <c r="B452" s="232" t="s">
        <v>256</v>
      </c>
      <c r="C452" s="537">
        <v>39301</v>
      </c>
      <c r="K452" s="523"/>
    </row>
    <row r="453" spans="2:11">
      <c r="B453" s="562" t="s">
        <v>139</v>
      </c>
      <c r="C453" s="532">
        <v>34300</v>
      </c>
      <c r="K453" s="523"/>
    </row>
    <row r="454" spans="2:11">
      <c r="B454" s="562" t="s">
        <v>140</v>
      </c>
      <c r="C454" s="532">
        <v>34400</v>
      </c>
      <c r="K454" s="523"/>
    </row>
    <row r="455" spans="2:11">
      <c r="B455" s="562" t="s">
        <v>141</v>
      </c>
      <c r="C455" s="532">
        <v>34405</v>
      </c>
      <c r="K455" s="523"/>
    </row>
    <row r="456" spans="2:11">
      <c r="B456" s="562" t="s">
        <v>116</v>
      </c>
      <c r="C456" s="532">
        <v>33203</v>
      </c>
      <c r="K456" s="523"/>
    </row>
    <row r="457" spans="2:11">
      <c r="B457" s="562" t="s">
        <v>258</v>
      </c>
      <c r="C457" s="532">
        <v>39401</v>
      </c>
      <c r="K457" s="523"/>
    </row>
    <row r="458" spans="2:11">
      <c r="B458" s="562" t="s">
        <v>142</v>
      </c>
      <c r="C458" s="532">
        <v>34500</v>
      </c>
      <c r="K458" s="523"/>
    </row>
    <row r="459" spans="2:11">
      <c r="B459" s="562" t="s">
        <v>145</v>
      </c>
      <c r="C459" s="532">
        <v>34600</v>
      </c>
      <c r="K459" s="523"/>
    </row>
    <row r="460" spans="2:11">
      <c r="B460" s="562" t="s">
        <v>89</v>
      </c>
      <c r="C460" s="532">
        <v>31810</v>
      </c>
      <c r="K460" s="523"/>
    </row>
    <row r="461" spans="2:11">
      <c r="B461" s="562" t="s">
        <v>798</v>
      </c>
      <c r="C461" s="532">
        <v>51000.1</v>
      </c>
      <c r="K461" s="523"/>
    </row>
    <row r="462" spans="2:11">
      <c r="B462" s="562" t="s">
        <v>992</v>
      </c>
      <c r="C462" s="532">
        <v>51000.2</v>
      </c>
      <c r="K462" s="523"/>
    </row>
    <row r="463" spans="2:11">
      <c r="B463" s="562" t="s">
        <v>797</v>
      </c>
      <c r="C463" s="532">
        <v>51000</v>
      </c>
      <c r="K463" s="523"/>
    </row>
    <row r="464" spans="2:11">
      <c r="B464" s="562" t="s">
        <v>147</v>
      </c>
      <c r="C464" s="532">
        <v>34700</v>
      </c>
      <c r="K464" s="523"/>
    </row>
    <row r="465" spans="2:11">
      <c r="B465" s="562" t="s">
        <v>752</v>
      </c>
      <c r="C465" s="532">
        <v>11310</v>
      </c>
      <c r="K465" s="523"/>
    </row>
    <row r="466" spans="2:11">
      <c r="B466" s="562" t="s">
        <v>148</v>
      </c>
      <c r="C466" s="532">
        <v>34800</v>
      </c>
      <c r="K466" s="523"/>
    </row>
    <row r="467" spans="2:11">
      <c r="B467" s="562" t="s">
        <v>315</v>
      </c>
      <c r="C467" s="532">
        <v>33207</v>
      </c>
      <c r="K467" s="523"/>
    </row>
    <row r="468" spans="2:11">
      <c r="B468" s="563" t="s">
        <v>336</v>
      </c>
      <c r="C468" s="537">
        <v>32901</v>
      </c>
      <c r="K468" s="523"/>
    </row>
    <row r="469" spans="2:11">
      <c r="B469" s="232" t="s">
        <v>783</v>
      </c>
      <c r="C469" s="537">
        <v>34900</v>
      </c>
      <c r="K469" s="523"/>
    </row>
    <row r="470" spans="2:11">
      <c r="B470" s="562" t="s">
        <v>227</v>
      </c>
      <c r="C470" s="532">
        <v>38105</v>
      </c>
      <c r="K470" s="523"/>
    </row>
    <row r="471" spans="2:11">
      <c r="B471" s="232" t="s">
        <v>152</v>
      </c>
      <c r="C471" s="537">
        <v>35000</v>
      </c>
      <c r="K471" s="523"/>
    </row>
    <row r="472" spans="2:11">
      <c r="B472" s="232" t="s">
        <v>113</v>
      </c>
      <c r="C472" s="537">
        <v>33105</v>
      </c>
      <c r="K472" s="523"/>
    </row>
    <row r="473" spans="2:11">
      <c r="B473" s="562" t="s">
        <v>154</v>
      </c>
      <c r="C473" s="532">
        <v>35100</v>
      </c>
      <c r="K473" s="523"/>
    </row>
    <row r="474" spans="2:11">
      <c r="B474" s="562" t="s">
        <v>155</v>
      </c>
      <c r="C474" s="532">
        <v>35105</v>
      </c>
      <c r="K474" s="523"/>
    </row>
    <row r="475" spans="2:11">
      <c r="B475" s="562" t="s">
        <v>157</v>
      </c>
      <c r="C475" s="532">
        <v>35200</v>
      </c>
      <c r="K475" s="523"/>
    </row>
    <row r="476" spans="2:11">
      <c r="B476" s="232" t="s">
        <v>80</v>
      </c>
      <c r="C476" s="537">
        <v>31320</v>
      </c>
      <c r="K476" s="523"/>
    </row>
    <row r="477" spans="2:11">
      <c r="B477" s="232" t="s">
        <v>785</v>
      </c>
      <c r="C477" s="537">
        <v>36002</v>
      </c>
      <c r="K477" s="523"/>
    </row>
    <row r="478" spans="2:11">
      <c r="B478" s="562" t="s">
        <v>179</v>
      </c>
      <c r="C478" s="532">
        <v>36102</v>
      </c>
      <c r="K478" s="523"/>
    </row>
    <row r="479" spans="2:11">
      <c r="B479" s="562" t="s">
        <v>316</v>
      </c>
      <c r="C479" s="532">
        <v>33208</v>
      </c>
      <c r="K479" s="523"/>
    </row>
    <row r="480" spans="2:11">
      <c r="B480" s="232" t="s">
        <v>174</v>
      </c>
      <c r="C480" s="537">
        <v>36006</v>
      </c>
      <c r="K480" s="523"/>
    </row>
    <row r="481" spans="2:11">
      <c r="B481" s="562" t="s">
        <v>800</v>
      </c>
      <c r="C481" s="532">
        <v>60000</v>
      </c>
      <c r="K481" s="523"/>
    </row>
    <row r="482" spans="2:11">
      <c r="B482" s="232" t="s">
        <v>162</v>
      </c>
      <c r="C482" s="537">
        <v>35405</v>
      </c>
      <c r="K482" s="523"/>
    </row>
    <row r="483" spans="2:11">
      <c r="B483" s="232" t="s">
        <v>160</v>
      </c>
      <c r="C483" s="537">
        <v>35400</v>
      </c>
      <c r="K483" s="523"/>
    </row>
    <row r="484" spans="2:11">
      <c r="B484" s="562" t="s">
        <v>107</v>
      </c>
      <c r="C484" s="532">
        <v>32910</v>
      </c>
      <c r="K484" s="523"/>
    </row>
    <row r="485" spans="2:11">
      <c r="B485" s="232" t="s">
        <v>163</v>
      </c>
      <c r="C485" s="537">
        <v>35500</v>
      </c>
      <c r="K485" s="523"/>
    </row>
    <row r="486" spans="2:11">
      <c r="B486" s="232" t="s">
        <v>164</v>
      </c>
      <c r="C486" s="537">
        <v>35600</v>
      </c>
      <c r="K486" s="523"/>
    </row>
    <row r="487" spans="2:11">
      <c r="B487" s="562" t="s">
        <v>165</v>
      </c>
      <c r="C487" s="532">
        <v>35700</v>
      </c>
      <c r="K487" s="523"/>
    </row>
    <row r="488" spans="2:11">
      <c r="B488" s="562" t="s">
        <v>167</v>
      </c>
      <c r="C488" s="532">
        <v>35805</v>
      </c>
      <c r="K488" s="523"/>
    </row>
    <row r="489" spans="2:11">
      <c r="B489" s="562" t="s">
        <v>166</v>
      </c>
      <c r="C489" s="532">
        <v>35800</v>
      </c>
      <c r="K489" s="523"/>
    </row>
    <row r="490" spans="2:11">
      <c r="B490" s="562" t="s">
        <v>180</v>
      </c>
      <c r="C490" s="532">
        <v>36105</v>
      </c>
      <c r="K490" s="523"/>
    </row>
    <row r="491" spans="2:11">
      <c r="B491" s="562" t="s">
        <v>168</v>
      </c>
      <c r="C491" s="532">
        <v>35900</v>
      </c>
      <c r="K491" s="523"/>
    </row>
    <row r="492" spans="2:11">
      <c r="B492" s="562" t="s">
        <v>169</v>
      </c>
      <c r="C492" s="532">
        <v>35905</v>
      </c>
      <c r="K492" s="523"/>
    </row>
    <row r="493" spans="2:11">
      <c r="B493" s="562" t="s">
        <v>238</v>
      </c>
      <c r="C493" s="532">
        <v>38602</v>
      </c>
      <c r="K493" s="523"/>
    </row>
    <row r="494" spans="2:11">
      <c r="B494" s="232" t="s">
        <v>150</v>
      </c>
      <c r="C494" s="537">
        <v>34905</v>
      </c>
      <c r="K494" s="523"/>
    </row>
    <row r="495" spans="2:11">
      <c r="B495" s="562" t="s">
        <v>178</v>
      </c>
      <c r="C495" s="532">
        <v>36100</v>
      </c>
      <c r="K495" s="523"/>
    </row>
    <row r="496" spans="2:11">
      <c r="B496" s="232" t="s">
        <v>182</v>
      </c>
      <c r="C496" s="537">
        <v>36205</v>
      </c>
      <c r="K496" s="523"/>
    </row>
    <row r="497" spans="2:11">
      <c r="B497" s="232" t="s">
        <v>181</v>
      </c>
      <c r="C497" s="537">
        <v>36200</v>
      </c>
      <c r="K497" s="523"/>
    </row>
    <row r="498" spans="2:11">
      <c r="B498" s="232" t="s">
        <v>183</v>
      </c>
      <c r="C498" s="537">
        <v>36300</v>
      </c>
      <c r="K498" s="523"/>
    </row>
    <row r="499" spans="2:11">
      <c r="B499" s="232" t="s">
        <v>151</v>
      </c>
      <c r="C499" s="537">
        <v>34910</v>
      </c>
      <c r="K499" s="523"/>
    </row>
    <row r="500" spans="2:11">
      <c r="B500" s="562" t="s">
        <v>240</v>
      </c>
      <c r="C500" s="532">
        <v>38610</v>
      </c>
      <c r="K500" s="523"/>
    </row>
    <row r="501" spans="2:11">
      <c r="B501" s="562" t="s">
        <v>143</v>
      </c>
      <c r="C501" s="532">
        <v>34501</v>
      </c>
      <c r="K501" s="523"/>
    </row>
    <row r="502" spans="2:11">
      <c r="B502" s="232" t="s">
        <v>792</v>
      </c>
      <c r="C502" s="537">
        <v>38701</v>
      </c>
      <c r="K502" s="523"/>
    </row>
    <row r="503" spans="2:11">
      <c r="B503" s="563" t="s">
        <v>791</v>
      </c>
      <c r="C503" s="537">
        <v>37001</v>
      </c>
      <c r="K503" s="523"/>
    </row>
    <row r="504" spans="2:11">
      <c r="B504" s="562" t="s">
        <v>788</v>
      </c>
      <c r="C504" s="532">
        <v>36405</v>
      </c>
      <c r="K504" s="523"/>
    </row>
    <row r="505" spans="2:11">
      <c r="B505" s="562" t="s">
        <v>187</v>
      </c>
      <c r="C505" s="532">
        <v>36400</v>
      </c>
      <c r="K505" s="523"/>
    </row>
    <row r="506" spans="2:11">
      <c r="B506" s="232" t="s">
        <v>765</v>
      </c>
      <c r="C506" s="537">
        <v>18740</v>
      </c>
      <c r="K506" s="523"/>
    </row>
    <row r="507" spans="2:11">
      <c r="B507" s="563" t="s">
        <v>750</v>
      </c>
      <c r="C507" s="537">
        <v>11050</v>
      </c>
      <c r="K507" s="523"/>
    </row>
    <row r="508" spans="2:11">
      <c r="B508" s="563" t="s">
        <v>749</v>
      </c>
      <c r="C508" s="537">
        <v>10950</v>
      </c>
      <c r="K508" s="523"/>
    </row>
    <row r="509" spans="2:11">
      <c r="B509" s="563" t="s">
        <v>766</v>
      </c>
      <c r="C509" s="537">
        <v>18780</v>
      </c>
      <c r="K509" s="523"/>
    </row>
    <row r="510" spans="2:11">
      <c r="B510" s="563" t="s">
        <v>772</v>
      </c>
      <c r="C510" s="537">
        <v>21300</v>
      </c>
      <c r="K510" s="523"/>
    </row>
    <row r="511" spans="2:11">
      <c r="B511" s="562" t="s">
        <v>156</v>
      </c>
      <c r="C511" s="532">
        <v>35106</v>
      </c>
      <c r="K511" s="523"/>
    </row>
    <row r="512" spans="2:11">
      <c r="B512" s="562" t="s">
        <v>779</v>
      </c>
      <c r="C512" s="532">
        <v>32500</v>
      </c>
      <c r="K512" s="523"/>
    </row>
    <row r="513" spans="2:11">
      <c r="B513" s="562" t="s">
        <v>188</v>
      </c>
      <c r="C513" s="532">
        <v>36500</v>
      </c>
      <c r="K513" s="523"/>
    </row>
    <row r="514" spans="2:11">
      <c r="B514" s="562" t="s">
        <v>90</v>
      </c>
      <c r="C514" s="532">
        <v>31820</v>
      </c>
      <c r="K514" s="523"/>
    </row>
    <row r="515" spans="2:11">
      <c r="B515" s="562" t="s">
        <v>769</v>
      </c>
      <c r="C515" s="532">
        <v>20700</v>
      </c>
      <c r="K515" s="523"/>
    </row>
    <row r="516" spans="2:11">
      <c r="B516" s="562" t="s">
        <v>25</v>
      </c>
      <c r="C516" s="532">
        <v>18640</v>
      </c>
      <c r="K516" s="523"/>
    </row>
    <row r="517" spans="2:11">
      <c r="B517" s="562" t="s">
        <v>770</v>
      </c>
      <c r="C517" s="532">
        <v>20800</v>
      </c>
      <c r="K517" s="523"/>
    </row>
    <row r="518" spans="2:11">
      <c r="B518" s="562" t="s">
        <v>0</v>
      </c>
      <c r="C518" s="532">
        <v>10200</v>
      </c>
      <c r="K518" s="523"/>
    </row>
    <row r="519" spans="2:11">
      <c r="B519" s="232" t="s">
        <v>795</v>
      </c>
      <c r="C519" s="537">
        <v>39220</v>
      </c>
      <c r="K519" s="523"/>
    </row>
    <row r="520" spans="2:11">
      <c r="B520" s="562" t="s">
        <v>768</v>
      </c>
      <c r="C520" s="532">
        <v>20200</v>
      </c>
      <c r="K520" s="523"/>
    </row>
    <row r="521" spans="2:11">
      <c r="B521" s="232" t="s">
        <v>192</v>
      </c>
      <c r="C521" s="537">
        <v>36600</v>
      </c>
      <c r="K521" s="523"/>
    </row>
    <row r="522" spans="2:11">
      <c r="B522" s="563" t="s">
        <v>781</v>
      </c>
      <c r="C522" s="537">
        <v>33001</v>
      </c>
      <c r="K522" s="523"/>
    </row>
    <row r="523" spans="2:11">
      <c r="B523" s="562" t="s">
        <v>745</v>
      </c>
      <c r="C523" s="532">
        <v>10850</v>
      </c>
      <c r="K523" s="523"/>
    </row>
    <row r="524" spans="2:11">
      <c r="B524" s="562" t="s">
        <v>753</v>
      </c>
      <c r="C524" s="532">
        <v>12100</v>
      </c>
      <c r="K524" s="523"/>
    </row>
    <row r="525" spans="2:11">
      <c r="B525" s="562" t="s">
        <v>754</v>
      </c>
      <c r="C525" s="532">
        <v>12150</v>
      </c>
      <c r="K525" s="523"/>
    </row>
    <row r="526" spans="2:11">
      <c r="B526" s="562" t="s">
        <v>744</v>
      </c>
      <c r="C526" s="532">
        <v>10500</v>
      </c>
      <c r="K526" s="523"/>
    </row>
    <row r="527" spans="2:11">
      <c r="B527" s="563" t="s">
        <v>746</v>
      </c>
      <c r="C527" s="537">
        <v>10910</v>
      </c>
      <c r="K527" s="523"/>
    </row>
    <row r="528" spans="2:11">
      <c r="B528" s="232" t="s">
        <v>8</v>
      </c>
      <c r="C528" s="537">
        <v>10940</v>
      </c>
      <c r="K528" s="523"/>
    </row>
    <row r="529" spans="2:11">
      <c r="B529" s="232" t="s">
        <v>194</v>
      </c>
      <c r="C529" s="537">
        <v>36700</v>
      </c>
      <c r="K529" s="523"/>
    </row>
    <row r="530" spans="2:11">
      <c r="B530" s="562" t="s">
        <v>198</v>
      </c>
      <c r="C530" s="532">
        <v>36802</v>
      </c>
      <c r="K530" s="523"/>
    </row>
    <row r="531" spans="2:11">
      <c r="B531" s="562" t="s">
        <v>197</v>
      </c>
      <c r="C531" s="532">
        <v>36800</v>
      </c>
      <c r="K531" s="523"/>
    </row>
    <row r="532" spans="2:11">
      <c r="B532" s="232" t="s">
        <v>201</v>
      </c>
      <c r="C532" s="537">
        <v>36905</v>
      </c>
      <c r="K532" s="523"/>
    </row>
    <row r="533" spans="2:11">
      <c r="B533" s="562" t="s">
        <v>199</v>
      </c>
      <c r="C533" s="532">
        <v>36900</v>
      </c>
      <c r="K533" s="523"/>
    </row>
    <row r="534" spans="2:11">
      <c r="B534" s="232" t="s">
        <v>204</v>
      </c>
      <c r="C534" s="537">
        <v>37100</v>
      </c>
      <c r="K534" s="523"/>
    </row>
    <row r="535" spans="2:11">
      <c r="B535" s="232" t="s">
        <v>205</v>
      </c>
      <c r="C535" s="537">
        <v>37200</v>
      </c>
      <c r="K535" s="523"/>
    </row>
    <row r="536" spans="2:11">
      <c r="B536" s="562" t="s">
        <v>206</v>
      </c>
      <c r="C536" s="532">
        <v>37300</v>
      </c>
      <c r="K536" s="523"/>
    </row>
    <row r="537" spans="2:11">
      <c r="B537" s="562" t="s">
        <v>208</v>
      </c>
      <c r="C537" s="532">
        <v>37305</v>
      </c>
      <c r="K537" s="523"/>
    </row>
    <row r="538" spans="2:11">
      <c r="B538" s="562" t="s">
        <v>176</v>
      </c>
      <c r="C538" s="532">
        <v>36008</v>
      </c>
      <c r="K538" s="523"/>
    </row>
    <row r="539" spans="2:11">
      <c r="B539" s="232" t="s">
        <v>264</v>
      </c>
      <c r="C539" s="537">
        <v>39703</v>
      </c>
      <c r="K539" s="523"/>
    </row>
    <row r="540" spans="2:11">
      <c r="B540" s="232" t="s">
        <v>317</v>
      </c>
      <c r="C540" s="537">
        <v>33209</v>
      </c>
      <c r="K540" s="523"/>
    </row>
    <row r="541" spans="2:11">
      <c r="B541" s="562" t="s">
        <v>210</v>
      </c>
      <c r="C541" s="532">
        <v>37405</v>
      </c>
      <c r="K541" s="523"/>
    </row>
    <row r="542" spans="2:11">
      <c r="B542" s="562" t="s">
        <v>209</v>
      </c>
      <c r="C542" s="532">
        <v>37400</v>
      </c>
      <c r="K542" s="523"/>
    </row>
    <row r="543" spans="2:11">
      <c r="B543" s="562" t="s">
        <v>211</v>
      </c>
      <c r="C543" s="532">
        <v>37500</v>
      </c>
      <c r="K543" s="523"/>
    </row>
    <row r="544" spans="2:11">
      <c r="B544" s="562" t="s">
        <v>214</v>
      </c>
      <c r="C544" s="532">
        <v>37605</v>
      </c>
      <c r="K544" s="523"/>
    </row>
    <row r="545" spans="2:11">
      <c r="B545" s="562" t="s">
        <v>212</v>
      </c>
      <c r="C545" s="532">
        <v>37600</v>
      </c>
      <c r="K545" s="523"/>
    </row>
    <row r="546" spans="2:11">
      <c r="B546" s="562" t="s">
        <v>216</v>
      </c>
      <c r="C546" s="532">
        <v>37700</v>
      </c>
      <c r="K546" s="523"/>
    </row>
    <row r="547" spans="2:11">
      <c r="B547" s="562" t="s">
        <v>217</v>
      </c>
      <c r="C547" s="532">
        <v>37705</v>
      </c>
      <c r="K547" s="523"/>
    </row>
    <row r="548" spans="2:11">
      <c r="B548" s="232" t="s">
        <v>54</v>
      </c>
      <c r="C548" s="537">
        <v>30103</v>
      </c>
      <c r="K548" s="523"/>
    </row>
    <row r="549" spans="2:11">
      <c r="B549" s="562" t="s">
        <v>137</v>
      </c>
      <c r="C549" s="532">
        <v>34220</v>
      </c>
      <c r="K549" s="523"/>
    </row>
    <row r="550" spans="2:11">
      <c r="B550" s="562" t="s">
        <v>146</v>
      </c>
      <c r="C550" s="532">
        <v>34605</v>
      </c>
      <c r="K550" s="523"/>
    </row>
    <row r="551" spans="2:11">
      <c r="B551" s="232" t="s">
        <v>220</v>
      </c>
      <c r="C551" s="537">
        <v>37805</v>
      </c>
      <c r="K551" s="523"/>
    </row>
    <row r="552" spans="2:11">
      <c r="B552" s="232" t="s">
        <v>218</v>
      </c>
      <c r="C552" s="537">
        <v>37800</v>
      </c>
      <c r="K552" s="523"/>
    </row>
    <row r="553" spans="2:11">
      <c r="B553" s="232" t="s">
        <v>223</v>
      </c>
      <c r="C553" s="537">
        <v>37905</v>
      </c>
      <c r="K553" s="523"/>
    </row>
    <row r="554" spans="2:11">
      <c r="B554" s="232" t="s">
        <v>221</v>
      </c>
      <c r="C554" s="537">
        <v>37900</v>
      </c>
      <c r="K554" s="523"/>
    </row>
    <row r="555" spans="2:11">
      <c r="B555" s="562" t="s">
        <v>225</v>
      </c>
      <c r="C555" s="532">
        <v>38005</v>
      </c>
      <c r="K555" s="523"/>
    </row>
    <row r="556" spans="2:11">
      <c r="B556" s="562" t="s">
        <v>224</v>
      </c>
      <c r="C556" s="532">
        <v>38000</v>
      </c>
      <c r="K556" s="523"/>
    </row>
    <row r="557" spans="2:11">
      <c r="B557" s="562" t="s">
        <v>207</v>
      </c>
      <c r="C557" s="532">
        <v>37301</v>
      </c>
      <c r="K557" s="523"/>
    </row>
    <row r="558" spans="2:11">
      <c r="B558" s="232" t="s">
        <v>679</v>
      </c>
      <c r="C558" s="537">
        <v>98101</v>
      </c>
      <c r="K558" s="523"/>
    </row>
    <row r="559" spans="2:11">
      <c r="B559" s="562" t="s">
        <v>226</v>
      </c>
      <c r="C559" s="532">
        <v>38100</v>
      </c>
      <c r="K559" s="523"/>
    </row>
    <row r="560" spans="2:11">
      <c r="B560" s="563" t="s">
        <v>801</v>
      </c>
      <c r="C560" s="537">
        <v>98103</v>
      </c>
      <c r="K560" s="523"/>
    </row>
    <row r="561" spans="2:11">
      <c r="B561" s="562" t="s">
        <v>229</v>
      </c>
      <c r="C561" s="532">
        <v>38205</v>
      </c>
      <c r="K561" s="523"/>
    </row>
    <row r="562" spans="2:11">
      <c r="B562" s="562" t="s">
        <v>228</v>
      </c>
      <c r="C562" s="532">
        <v>38200</v>
      </c>
      <c r="K562" s="523"/>
    </row>
    <row r="563" spans="2:11">
      <c r="B563" s="562" t="s">
        <v>186</v>
      </c>
      <c r="C563" s="532">
        <v>36305</v>
      </c>
      <c r="K563" s="523"/>
    </row>
    <row r="564" spans="2:11">
      <c r="B564" s="562" t="s">
        <v>158</v>
      </c>
      <c r="C564" s="532">
        <v>35300</v>
      </c>
      <c r="K564" s="523"/>
    </row>
    <row r="565" spans="2:11">
      <c r="B565" s="232" t="s">
        <v>231</v>
      </c>
      <c r="C565" s="537">
        <v>38300</v>
      </c>
      <c r="K565" s="523"/>
    </row>
    <row r="566" spans="2:11">
      <c r="B566" s="562" t="s">
        <v>175</v>
      </c>
      <c r="C566" s="532">
        <v>36007</v>
      </c>
      <c r="K566" s="523"/>
    </row>
    <row r="567" spans="2:11">
      <c r="B567" s="562" t="s">
        <v>60</v>
      </c>
      <c r="C567" s="532">
        <v>30405</v>
      </c>
      <c r="K567" s="523"/>
    </row>
    <row r="568" spans="2:11">
      <c r="B568" s="232" t="s">
        <v>219</v>
      </c>
      <c r="C568" s="537">
        <v>37801</v>
      </c>
      <c r="K568" s="523"/>
    </row>
    <row r="569" spans="2:11">
      <c r="B569" s="562" t="s">
        <v>98</v>
      </c>
      <c r="C569" s="532">
        <v>32405</v>
      </c>
      <c r="K569" s="523"/>
    </row>
    <row r="570" spans="2:11">
      <c r="B570" s="562" t="s">
        <v>252</v>
      </c>
      <c r="C570" s="532">
        <v>39204</v>
      </c>
      <c r="K570" s="523"/>
    </row>
    <row r="571" spans="2:11">
      <c r="B571" s="562" t="s">
        <v>153</v>
      </c>
      <c r="C571" s="532">
        <v>35005</v>
      </c>
      <c r="K571" s="523"/>
    </row>
    <row r="572" spans="2:11">
      <c r="B572" s="232" t="s">
        <v>234</v>
      </c>
      <c r="C572" s="537">
        <v>38405</v>
      </c>
      <c r="K572" s="523"/>
    </row>
    <row r="573" spans="2:11">
      <c r="B573" s="232" t="s">
        <v>232</v>
      </c>
      <c r="C573" s="537">
        <v>38400</v>
      </c>
      <c r="K573" s="523"/>
    </row>
    <row r="574" spans="2:11">
      <c r="B574" s="232" t="s">
        <v>185</v>
      </c>
      <c r="C574" s="537">
        <v>36302</v>
      </c>
      <c r="K574" s="523"/>
    </row>
    <row r="575" spans="2:11">
      <c r="B575" s="562" t="s">
        <v>763</v>
      </c>
      <c r="C575" s="532">
        <v>18600</v>
      </c>
      <c r="K575" s="523"/>
    </row>
    <row r="576" spans="2:11">
      <c r="B576" s="562" t="s">
        <v>13</v>
      </c>
      <c r="C576" s="532">
        <v>11900</v>
      </c>
      <c r="K576" s="523"/>
    </row>
    <row r="577" spans="2:11">
      <c r="B577" s="232" t="s">
        <v>235</v>
      </c>
      <c r="C577" s="537">
        <v>38500</v>
      </c>
      <c r="K577" s="523"/>
    </row>
    <row r="578" spans="2:11">
      <c r="B578" s="232" t="s">
        <v>149</v>
      </c>
      <c r="C578" s="537">
        <v>34903</v>
      </c>
      <c r="K578" s="523"/>
    </row>
    <row r="579" spans="2:11">
      <c r="B579" s="562" t="s">
        <v>239</v>
      </c>
      <c r="C579" s="532">
        <v>38605</v>
      </c>
      <c r="K579" s="523"/>
    </row>
    <row r="580" spans="2:11">
      <c r="B580" s="562" t="s">
        <v>236</v>
      </c>
      <c r="C580" s="532">
        <v>38600</v>
      </c>
      <c r="K580" s="523"/>
    </row>
    <row r="581" spans="2:11">
      <c r="B581" s="232" t="s">
        <v>242</v>
      </c>
      <c r="C581" s="537">
        <v>38700</v>
      </c>
      <c r="K581" s="523"/>
    </row>
    <row r="582" spans="2:11">
      <c r="B582" s="562" t="s">
        <v>55</v>
      </c>
      <c r="C582" s="532">
        <v>30104</v>
      </c>
      <c r="K582" s="523"/>
    </row>
    <row r="583" spans="2:11">
      <c r="B583" s="563" t="s">
        <v>340</v>
      </c>
      <c r="C583" s="537">
        <v>36303</v>
      </c>
      <c r="K583" s="523"/>
    </row>
    <row r="584" spans="2:11">
      <c r="B584" s="562" t="s">
        <v>108</v>
      </c>
      <c r="C584" s="532">
        <v>32920</v>
      </c>
      <c r="K584" s="523"/>
    </row>
    <row r="585" spans="2:11">
      <c r="B585" s="232" t="s">
        <v>677</v>
      </c>
      <c r="C585" s="537">
        <v>91111</v>
      </c>
      <c r="K585" s="523"/>
    </row>
    <row r="586" spans="2:11">
      <c r="B586" s="562" t="s">
        <v>685</v>
      </c>
      <c r="C586" s="532">
        <v>99831</v>
      </c>
      <c r="K586" s="523"/>
    </row>
    <row r="587" spans="2:11">
      <c r="B587" s="232" t="s">
        <v>678</v>
      </c>
      <c r="C587" s="537">
        <v>91151</v>
      </c>
      <c r="K587" s="523"/>
    </row>
    <row r="588" spans="2:11">
      <c r="B588" s="562" t="s">
        <v>684</v>
      </c>
      <c r="C588" s="532">
        <v>99521</v>
      </c>
      <c r="K588" s="523"/>
    </row>
    <row r="589" spans="2:11">
      <c r="B589" s="232" t="s">
        <v>681</v>
      </c>
      <c r="C589" s="537">
        <v>98111</v>
      </c>
      <c r="K589" s="523"/>
    </row>
    <row r="590" spans="2:11">
      <c r="B590" s="562" t="s">
        <v>682</v>
      </c>
      <c r="C590" s="532">
        <v>98131</v>
      </c>
      <c r="K590" s="523"/>
    </row>
    <row r="591" spans="2:11">
      <c r="B591" s="232" t="s">
        <v>676</v>
      </c>
      <c r="C591" s="537">
        <v>91041</v>
      </c>
      <c r="K591" s="523"/>
    </row>
    <row r="592" spans="2:11">
      <c r="B592" s="232" t="s">
        <v>244</v>
      </c>
      <c r="C592" s="537">
        <v>38800</v>
      </c>
      <c r="K592" s="523"/>
    </row>
    <row r="593" spans="2:11">
      <c r="B593" s="232" t="s">
        <v>93</v>
      </c>
      <c r="C593" s="537">
        <v>32005</v>
      </c>
      <c r="K593" s="523"/>
    </row>
    <row r="594" spans="2:11">
      <c r="B594" s="562" t="s">
        <v>796</v>
      </c>
      <c r="C594" s="532">
        <v>39501</v>
      </c>
      <c r="K594" s="523"/>
    </row>
    <row r="595" spans="2:11">
      <c r="B595" s="232" t="s">
        <v>246</v>
      </c>
      <c r="C595" s="537">
        <v>38900</v>
      </c>
      <c r="K595" s="523"/>
    </row>
    <row r="596" spans="2:11">
      <c r="B596" s="562" t="s">
        <v>43</v>
      </c>
      <c r="C596" s="532">
        <v>21550</v>
      </c>
      <c r="K596" s="523"/>
    </row>
    <row r="597" spans="2:11">
      <c r="B597" s="563" t="s">
        <v>333</v>
      </c>
      <c r="C597" s="537">
        <v>21520</v>
      </c>
      <c r="K597" s="523"/>
    </row>
    <row r="598" spans="2:11">
      <c r="B598" s="563" t="s">
        <v>990</v>
      </c>
      <c r="C598" s="544">
        <v>21525.1</v>
      </c>
      <c r="K598" s="523"/>
    </row>
    <row r="599" spans="2:11">
      <c r="B599" s="563" t="s">
        <v>989</v>
      </c>
      <c r="C599" s="537">
        <v>21525</v>
      </c>
      <c r="K599" s="523"/>
    </row>
    <row r="600" spans="2:11">
      <c r="B600" s="232" t="s">
        <v>247</v>
      </c>
      <c r="C600" s="537">
        <v>39000</v>
      </c>
      <c r="K600" s="523"/>
    </row>
    <row r="601" spans="2:11">
      <c r="B601" s="562" t="s">
        <v>48</v>
      </c>
      <c r="C601" s="532">
        <v>23000</v>
      </c>
      <c r="K601" s="523"/>
    </row>
    <row r="602" spans="2:11">
      <c r="B602" s="232" t="s">
        <v>49</v>
      </c>
      <c r="C602" s="537">
        <v>23100</v>
      </c>
      <c r="K602" s="523"/>
    </row>
    <row r="603" spans="2:11">
      <c r="B603" s="232" t="s">
        <v>38</v>
      </c>
      <c r="C603" s="537">
        <v>20900</v>
      </c>
      <c r="K603" s="523"/>
    </row>
    <row r="604" spans="2:11">
      <c r="B604" s="563" t="s">
        <v>771</v>
      </c>
      <c r="C604" s="537">
        <v>21200</v>
      </c>
      <c r="K604" s="523"/>
    </row>
    <row r="605" spans="2:11">
      <c r="B605" s="232" t="s">
        <v>50</v>
      </c>
      <c r="C605" s="537">
        <v>23200</v>
      </c>
      <c r="K605" s="523"/>
    </row>
    <row r="606" spans="2:11">
      <c r="B606" s="562" t="s">
        <v>44</v>
      </c>
      <c r="C606" s="532">
        <v>21570</v>
      </c>
      <c r="K606" s="523"/>
    </row>
    <row r="607" spans="2:11">
      <c r="B607" s="562" t="s">
        <v>213</v>
      </c>
      <c r="C607" s="532">
        <v>37601</v>
      </c>
      <c r="K607" s="523"/>
    </row>
    <row r="608" spans="2:11">
      <c r="B608" s="562" t="s">
        <v>249</v>
      </c>
      <c r="C608" s="532">
        <v>39101</v>
      </c>
      <c r="K608" s="523"/>
    </row>
    <row r="609" spans="2:11">
      <c r="B609" s="562" t="s">
        <v>248</v>
      </c>
      <c r="C609" s="532">
        <v>39100</v>
      </c>
      <c r="K609" s="523"/>
    </row>
    <row r="610" spans="2:11">
      <c r="B610" s="562" t="s">
        <v>250</v>
      </c>
      <c r="C610" s="532">
        <v>39105</v>
      </c>
      <c r="K610" s="523"/>
    </row>
    <row r="611" spans="2:11">
      <c r="B611" s="562" t="s">
        <v>117</v>
      </c>
      <c r="C611" s="532">
        <v>33204</v>
      </c>
      <c r="K611" s="523"/>
    </row>
    <row r="612" spans="2:11">
      <c r="B612" s="562" t="s">
        <v>793</v>
      </c>
      <c r="C612" s="532">
        <v>39200</v>
      </c>
      <c r="K612" s="523"/>
    </row>
    <row r="613" spans="2:11">
      <c r="B613" s="232" t="s">
        <v>253</v>
      </c>
      <c r="C613" s="537">
        <v>39205</v>
      </c>
      <c r="K613" s="523"/>
    </row>
    <row r="614" spans="2:11">
      <c r="B614" s="232" t="s">
        <v>255</v>
      </c>
      <c r="C614" s="537">
        <v>39300</v>
      </c>
      <c r="K614" s="523"/>
    </row>
    <row r="615" spans="2:11">
      <c r="B615" s="562" t="s">
        <v>683</v>
      </c>
      <c r="C615" s="532">
        <v>99401</v>
      </c>
      <c r="K615" s="523"/>
    </row>
    <row r="616" spans="2:11">
      <c r="B616" s="562" t="s">
        <v>257</v>
      </c>
      <c r="C616" s="532">
        <v>39400</v>
      </c>
      <c r="K616" s="523"/>
    </row>
    <row r="617" spans="2:11">
      <c r="B617" s="562" t="s">
        <v>259</v>
      </c>
      <c r="C617" s="532">
        <v>39500</v>
      </c>
      <c r="K617" s="523"/>
    </row>
    <row r="618" spans="2:11">
      <c r="B618" s="562" t="s">
        <v>262</v>
      </c>
      <c r="C618" s="532">
        <v>39605</v>
      </c>
      <c r="K618" s="523"/>
    </row>
    <row r="619" spans="2:11">
      <c r="B619" s="562" t="s">
        <v>261</v>
      </c>
      <c r="C619" s="532">
        <v>39600</v>
      </c>
      <c r="K619" s="523"/>
    </row>
    <row r="620" spans="2:11">
      <c r="B620" s="562" t="s">
        <v>138</v>
      </c>
      <c r="C620" s="532">
        <v>34230</v>
      </c>
      <c r="K620" s="523"/>
    </row>
    <row r="621" spans="2:11">
      <c r="B621" s="562" t="s">
        <v>45</v>
      </c>
      <c r="C621" s="532">
        <v>21800</v>
      </c>
      <c r="K621" s="523"/>
    </row>
    <row r="622" spans="2:11">
      <c r="B622" s="562" t="s">
        <v>777</v>
      </c>
      <c r="C622" s="532">
        <v>31205</v>
      </c>
      <c r="K622" s="523"/>
    </row>
    <row r="623" spans="2:11">
      <c r="B623" s="562" t="s">
        <v>99</v>
      </c>
      <c r="C623" s="532">
        <v>32410</v>
      </c>
      <c r="K623" s="523"/>
    </row>
    <row r="624" spans="2:11">
      <c r="B624" s="562" t="s">
        <v>12</v>
      </c>
      <c r="C624" s="532">
        <v>11600</v>
      </c>
      <c r="K624" s="523"/>
    </row>
    <row r="625" spans="2:11">
      <c r="B625" s="232" t="s">
        <v>265</v>
      </c>
      <c r="C625" s="537">
        <v>39705</v>
      </c>
      <c r="K625" s="523"/>
    </row>
    <row r="626" spans="2:11">
      <c r="B626" s="232" t="s">
        <v>263</v>
      </c>
      <c r="C626" s="537">
        <v>39700</v>
      </c>
      <c r="K626" s="523"/>
    </row>
    <row r="627" spans="2:11">
      <c r="B627" s="563" t="s">
        <v>190</v>
      </c>
      <c r="C627" s="537">
        <v>36502</v>
      </c>
      <c r="K627" s="523"/>
    </row>
    <row r="628" spans="2:11">
      <c r="B628" s="232" t="s">
        <v>267</v>
      </c>
      <c r="C628" s="537">
        <v>39805</v>
      </c>
      <c r="K628" s="523"/>
    </row>
    <row r="629" spans="2:11">
      <c r="B629" s="232" t="s">
        <v>266</v>
      </c>
      <c r="C629" s="537">
        <v>39800</v>
      </c>
      <c r="K629" s="523"/>
    </row>
    <row r="630" spans="2:11">
      <c r="B630" s="562" t="s">
        <v>46</v>
      </c>
      <c r="C630" s="532">
        <v>21900</v>
      </c>
      <c r="K630" s="523"/>
    </row>
    <row r="631" spans="2:11">
      <c r="B631" s="232" t="s">
        <v>122</v>
      </c>
      <c r="C631" s="537">
        <v>33400</v>
      </c>
      <c r="K631" s="523"/>
    </row>
    <row r="632" spans="2:11">
      <c r="B632" s="232" t="s">
        <v>268</v>
      </c>
      <c r="C632" s="537">
        <v>39900</v>
      </c>
      <c r="K632" s="523"/>
    </row>
    <row r="633" spans="2:11">
      <c r="B633" s="232" t="s">
        <v>51</v>
      </c>
      <c r="C633" s="537">
        <v>30000</v>
      </c>
      <c r="K633" s="523"/>
    </row>
    <row r="634" spans="2:11">
      <c r="B634" s="232" t="s">
        <v>195</v>
      </c>
      <c r="C634" s="537">
        <v>36701</v>
      </c>
      <c r="K634" s="523"/>
    </row>
    <row r="635" spans="2:11">
      <c r="K635" s="523"/>
    </row>
    <row r="636" spans="2:11">
      <c r="K636" s="523"/>
    </row>
    <row r="637" spans="2:11">
      <c r="K637" s="523"/>
    </row>
    <row r="638" spans="2:11">
      <c r="K638" s="523"/>
    </row>
    <row r="639" spans="2:11">
      <c r="K639" s="523"/>
    </row>
    <row r="640" spans="2:11">
      <c r="K640" s="523"/>
    </row>
    <row r="641" spans="11:11">
      <c r="K641" s="523"/>
    </row>
    <row r="642" spans="11:11">
      <c r="K642" s="523"/>
    </row>
    <row r="643" spans="11:11">
      <c r="K643" s="523"/>
    </row>
    <row r="644" spans="11:11">
      <c r="K644" s="523"/>
    </row>
    <row r="645" spans="11:11">
      <c r="K645" s="523"/>
    </row>
    <row r="646" spans="11:11">
      <c r="K646" s="523"/>
    </row>
    <row r="647" spans="11:11">
      <c r="K647" s="523"/>
    </row>
    <row r="648" spans="11:11">
      <c r="K648" s="523"/>
    </row>
    <row r="649" spans="11:11">
      <c r="K649" s="523"/>
    </row>
    <row r="650" spans="11:11">
      <c r="K650" s="523"/>
    </row>
    <row r="651" spans="11:11">
      <c r="K651" s="523"/>
    </row>
    <row r="652" spans="11:11">
      <c r="K652" s="523"/>
    </row>
    <row r="653" spans="11:11">
      <c r="K653" s="523"/>
    </row>
    <row r="654" spans="11:11">
      <c r="K654" s="523"/>
    </row>
    <row r="655" spans="11:11">
      <c r="K655" s="523"/>
    </row>
    <row r="656" spans="11:11">
      <c r="K656" s="523"/>
    </row>
    <row r="657" spans="11:11">
      <c r="K657" s="523"/>
    </row>
    <row r="658" spans="11:11">
      <c r="K658" s="523"/>
    </row>
    <row r="659" spans="11:11">
      <c r="K659" s="523"/>
    </row>
    <row r="660" spans="11:11">
      <c r="K660" s="523"/>
    </row>
    <row r="661" spans="11:11">
      <c r="K661" s="523"/>
    </row>
    <row r="662" spans="11:11">
      <c r="K662" s="523"/>
    </row>
    <row r="663" spans="11:11">
      <c r="K663" s="523"/>
    </row>
    <row r="664" spans="11:11">
      <c r="K664" s="523"/>
    </row>
    <row r="665" spans="11:11">
      <c r="K665" s="523"/>
    </row>
    <row r="666" spans="11:11">
      <c r="K666" s="523"/>
    </row>
    <row r="667" spans="11:11">
      <c r="K667" s="523"/>
    </row>
    <row r="668" spans="11:11">
      <c r="K668" s="523"/>
    </row>
    <row r="669" spans="11:11">
      <c r="K669" s="523"/>
    </row>
    <row r="670" spans="11:11">
      <c r="K670" s="523"/>
    </row>
    <row r="671" spans="11:11">
      <c r="K671" s="523"/>
    </row>
    <row r="672" spans="11:11">
      <c r="K672" s="523"/>
    </row>
    <row r="673" spans="11:11">
      <c r="K673" s="523"/>
    </row>
    <row r="674" spans="11:11">
      <c r="K674" s="523"/>
    </row>
    <row r="675" spans="11:11">
      <c r="K675" s="523"/>
    </row>
    <row r="676" spans="11:11">
      <c r="K676" s="523"/>
    </row>
    <row r="677" spans="11:11">
      <c r="K677" s="523"/>
    </row>
    <row r="678" spans="11:11">
      <c r="K678" s="523"/>
    </row>
    <row r="679" spans="11:11">
      <c r="K679" s="523"/>
    </row>
    <row r="680" spans="11:11">
      <c r="K680" s="523"/>
    </row>
    <row r="681" spans="11:11">
      <c r="K681" s="523"/>
    </row>
    <row r="682" spans="11:11">
      <c r="K682" s="523"/>
    </row>
    <row r="683" spans="11:11">
      <c r="K683" s="523"/>
    </row>
    <row r="684" spans="11:11">
      <c r="K684" s="523"/>
    </row>
    <row r="685" spans="11:11">
      <c r="K685" s="523"/>
    </row>
    <row r="686" spans="11:11">
      <c r="K686" s="523"/>
    </row>
    <row r="687" spans="11:11">
      <c r="K687" s="523"/>
    </row>
    <row r="688" spans="11:11">
      <c r="K688" s="523"/>
    </row>
    <row r="689" spans="11:11">
      <c r="K689" s="523"/>
    </row>
    <row r="690" spans="11:11">
      <c r="K690" s="523"/>
    </row>
    <row r="691" spans="11:11">
      <c r="K691" s="523"/>
    </row>
    <row r="692" spans="11:11">
      <c r="K692" s="523"/>
    </row>
    <row r="693" spans="11:11">
      <c r="K693" s="523"/>
    </row>
    <row r="694" spans="11:11">
      <c r="K694" s="523"/>
    </row>
    <row r="695" spans="11:11">
      <c r="K695" s="523"/>
    </row>
    <row r="696" spans="11:11">
      <c r="K696" s="523"/>
    </row>
    <row r="697" spans="11:11">
      <c r="K697" s="523"/>
    </row>
    <row r="698" spans="11:11">
      <c r="K698" s="523"/>
    </row>
    <row r="699" spans="11:11">
      <c r="K699" s="523"/>
    </row>
    <row r="700" spans="11:11">
      <c r="K700" s="523"/>
    </row>
    <row r="701" spans="11:11">
      <c r="K701" s="523"/>
    </row>
    <row r="702" spans="11:11">
      <c r="K702" s="523"/>
    </row>
    <row r="703" spans="11:11">
      <c r="K703" s="523"/>
    </row>
    <row r="704" spans="11:11">
      <c r="K704" s="523"/>
    </row>
    <row r="705" spans="11:11">
      <c r="K705" s="523"/>
    </row>
    <row r="706" spans="11:11">
      <c r="K706" s="523"/>
    </row>
    <row r="707" spans="11:11">
      <c r="K707" s="523"/>
    </row>
    <row r="708" spans="11:11">
      <c r="K708" s="523"/>
    </row>
    <row r="709" spans="11:11">
      <c r="K709" s="523"/>
    </row>
    <row r="710" spans="11:11">
      <c r="K710" s="523"/>
    </row>
    <row r="711" spans="11:11">
      <c r="K711" s="523"/>
    </row>
    <row r="712" spans="11:11">
      <c r="K712" s="523"/>
    </row>
    <row r="713" spans="11:11">
      <c r="K713" s="523"/>
    </row>
    <row r="714" spans="11:11">
      <c r="K714" s="523"/>
    </row>
    <row r="715" spans="11:11">
      <c r="K715" s="523"/>
    </row>
    <row r="716" spans="11:11">
      <c r="K716" s="523"/>
    </row>
    <row r="717" spans="11:11">
      <c r="K717" s="523"/>
    </row>
    <row r="718" spans="11:11">
      <c r="K718" s="523"/>
    </row>
    <row r="719" spans="11:11">
      <c r="K719" s="523"/>
    </row>
    <row r="720" spans="11:11">
      <c r="K720" s="523"/>
    </row>
    <row r="721" spans="11:11">
      <c r="K721" s="523"/>
    </row>
    <row r="722" spans="11:11">
      <c r="K722" s="523"/>
    </row>
    <row r="723" spans="11:11">
      <c r="K723" s="523"/>
    </row>
    <row r="724" spans="11:11">
      <c r="K724" s="523"/>
    </row>
    <row r="725" spans="11:11">
      <c r="K725" s="523"/>
    </row>
    <row r="726" spans="11:11">
      <c r="K726" s="523"/>
    </row>
    <row r="727" spans="11:11">
      <c r="K727" s="523"/>
    </row>
    <row r="728" spans="11:11">
      <c r="K728" s="523"/>
    </row>
    <row r="729" spans="11:11">
      <c r="K729" s="523"/>
    </row>
    <row r="730" spans="11:11">
      <c r="K730" s="523"/>
    </row>
    <row r="731" spans="11:11">
      <c r="K731" s="523"/>
    </row>
    <row r="732" spans="11:11">
      <c r="K732" s="523"/>
    </row>
    <row r="733" spans="11:11">
      <c r="K733" s="523"/>
    </row>
    <row r="734" spans="11:11">
      <c r="K734" s="523"/>
    </row>
    <row r="735" spans="11:11">
      <c r="K735" s="523"/>
    </row>
    <row r="736" spans="11:11">
      <c r="K736" s="523"/>
    </row>
    <row r="737" spans="11:11">
      <c r="K737" s="523"/>
    </row>
    <row r="738" spans="11:11">
      <c r="K738" s="523"/>
    </row>
    <row r="739" spans="11:11">
      <c r="K739" s="523"/>
    </row>
    <row r="740" spans="11:11">
      <c r="K740" s="523"/>
    </row>
    <row r="741" spans="11:11">
      <c r="K741" s="523"/>
    </row>
    <row r="742" spans="11:11">
      <c r="K742" s="523"/>
    </row>
    <row r="743" spans="11:11">
      <c r="K743" s="523"/>
    </row>
    <row r="744" spans="11:11">
      <c r="K744" s="523"/>
    </row>
    <row r="745" spans="11:11">
      <c r="K745" s="523"/>
    </row>
    <row r="746" spans="11:11">
      <c r="K746" s="523"/>
    </row>
    <row r="747" spans="11:11">
      <c r="K747" s="523"/>
    </row>
    <row r="748" spans="11:11">
      <c r="K748" s="523"/>
    </row>
    <row r="749" spans="11:11">
      <c r="K749" s="523"/>
    </row>
    <row r="750" spans="11:11">
      <c r="K750" s="523"/>
    </row>
    <row r="751" spans="11:11">
      <c r="K751" s="523"/>
    </row>
    <row r="752" spans="11:11">
      <c r="K752" s="523"/>
    </row>
    <row r="753" spans="11:11">
      <c r="K753" s="523"/>
    </row>
    <row r="754" spans="11:11">
      <c r="K754" s="523"/>
    </row>
    <row r="755" spans="11:11">
      <c r="K755" s="523"/>
    </row>
    <row r="756" spans="11:11">
      <c r="K756" s="523"/>
    </row>
    <row r="757" spans="11:11">
      <c r="K757" s="523"/>
    </row>
    <row r="758" spans="11:11">
      <c r="K758" s="523"/>
    </row>
    <row r="759" spans="11:11">
      <c r="K759" s="523"/>
    </row>
    <row r="760" spans="11:11">
      <c r="K760" s="523"/>
    </row>
    <row r="761" spans="11:11">
      <c r="K761" s="523"/>
    </row>
    <row r="762" spans="11:11">
      <c r="K762" s="523"/>
    </row>
    <row r="763" spans="11:11">
      <c r="K763" s="523"/>
    </row>
    <row r="764" spans="11:11">
      <c r="K764" s="523"/>
    </row>
    <row r="765" spans="11:11">
      <c r="K765" s="523"/>
    </row>
    <row r="766" spans="11:11">
      <c r="K766" s="523"/>
    </row>
    <row r="767" spans="11:11">
      <c r="K767" s="523"/>
    </row>
    <row r="768" spans="11:11">
      <c r="K768" s="523"/>
    </row>
    <row r="769" spans="11:11">
      <c r="K769" s="523"/>
    </row>
    <row r="770" spans="11:11">
      <c r="K770" s="523"/>
    </row>
    <row r="771" spans="11:11">
      <c r="K771" s="523"/>
    </row>
    <row r="772" spans="11:11">
      <c r="K772" s="523"/>
    </row>
    <row r="773" spans="11:11">
      <c r="K773" s="523"/>
    </row>
    <row r="774" spans="11:11">
      <c r="K774" s="523"/>
    </row>
    <row r="775" spans="11:11">
      <c r="K775" s="523"/>
    </row>
    <row r="776" spans="11:11">
      <c r="K776" s="523"/>
    </row>
    <row r="777" spans="11:11">
      <c r="K777" s="523"/>
    </row>
    <row r="778" spans="11:11">
      <c r="K778" s="523"/>
    </row>
    <row r="779" spans="11:11">
      <c r="K779" s="523"/>
    </row>
    <row r="780" spans="11:11">
      <c r="K780" s="523"/>
    </row>
    <row r="781" spans="11:11">
      <c r="K781" s="523"/>
    </row>
    <row r="782" spans="11:11">
      <c r="K782" s="523"/>
    </row>
    <row r="783" spans="11:11">
      <c r="K783" s="523"/>
    </row>
    <row r="784" spans="11:11">
      <c r="K784" s="523"/>
    </row>
    <row r="785" spans="11:11">
      <c r="K785" s="523"/>
    </row>
    <row r="786" spans="11:11">
      <c r="K786" s="523"/>
    </row>
    <row r="787" spans="11:11">
      <c r="K787" s="523"/>
    </row>
    <row r="788" spans="11:11">
      <c r="K788" s="523"/>
    </row>
    <row r="789" spans="11:11">
      <c r="K789" s="523"/>
    </row>
    <row r="790" spans="11:11">
      <c r="K790" s="523"/>
    </row>
    <row r="791" spans="11:11">
      <c r="K791" s="523"/>
    </row>
    <row r="792" spans="11:11">
      <c r="K792" s="523"/>
    </row>
    <row r="793" spans="11:11">
      <c r="K793" s="523"/>
    </row>
    <row r="794" spans="11:11">
      <c r="K794" s="523"/>
    </row>
    <row r="795" spans="11:11">
      <c r="K795" s="523"/>
    </row>
    <row r="796" spans="11:11">
      <c r="K796" s="523"/>
    </row>
    <row r="797" spans="11:11">
      <c r="K797" s="523"/>
    </row>
    <row r="798" spans="11:11">
      <c r="K798" s="523"/>
    </row>
    <row r="799" spans="11:11">
      <c r="K799" s="523"/>
    </row>
    <row r="800" spans="11:11">
      <c r="K800" s="523"/>
    </row>
    <row r="801" spans="11:11">
      <c r="K801" s="523"/>
    </row>
    <row r="802" spans="11:11">
      <c r="K802" s="523"/>
    </row>
    <row r="803" spans="11:11">
      <c r="K803" s="523"/>
    </row>
    <row r="804" spans="11:11">
      <c r="K804" s="523"/>
    </row>
    <row r="805" spans="11:11">
      <c r="K805" s="523"/>
    </row>
    <row r="806" spans="11:11">
      <c r="K806" s="523"/>
    </row>
    <row r="807" spans="11:11">
      <c r="K807" s="523"/>
    </row>
    <row r="808" spans="11:11">
      <c r="K808" s="523"/>
    </row>
    <row r="809" spans="11:11">
      <c r="K809" s="523"/>
    </row>
    <row r="810" spans="11:11">
      <c r="K810" s="523"/>
    </row>
    <row r="811" spans="11:11">
      <c r="K811" s="523"/>
    </row>
    <row r="812" spans="11:11">
      <c r="K812" s="523"/>
    </row>
    <row r="813" spans="11:11">
      <c r="K813" s="523"/>
    </row>
    <row r="814" spans="11:11">
      <c r="K814" s="523"/>
    </row>
    <row r="815" spans="11:11">
      <c r="K815" s="523"/>
    </row>
    <row r="816" spans="11:11">
      <c r="K816" s="523"/>
    </row>
    <row r="817" spans="11:11">
      <c r="K817" s="523"/>
    </row>
    <row r="818" spans="11:11">
      <c r="K818" s="523"/>
    </row>
    <row r="819" spans="11:11">
      <c r="K819" s="523"/>
    </row>
    <row r="820" spans="11:11">
      <c r="K820" s="523"/>
    </row>
    <row r="821" spans="11:11">
      <c r="K821" s="523"/>
    </row>
    <row r="822" spans="11:11">
      <c r="K822" s="523"/>
    </row>
    <row r="823" spans="11:11">
      <c r="K823" s="523"/>
    </row>
    <row r="824" spans="11:11">
      <c r="K824" s="523"/>
    </row>
    <row r="825" spans="11:11">
      <c r="K825" s="523"/>
    </row>
    <row r="826" spans="11:11">
      <c r="K826" s="523"/>
    </row>
    <row r="827" spans="11:11">
      <c r="K827" s="523"/>
    </row>
    <row r="828" spans="11:11">
      <c r="K828" s="523"/>
    </row>
    <row r="829" spans="11:11">
      <c r="K829" s="523"/>
    </row>
    <row r="830" spans="11:11">
      <c r="K830" s="523"/>
    </row>
    <row r="831" spans="11:11">
      <c r="K831" s="523"/>
    </row>
    <row r="832" spans="11:11">
      <c r="K832" s="523"/>
    </row>
    <row r="833" spans="11:11">
      <c r="K833" s="523"/>
    </row>
    <row r="834" spans="11:11">
      <c r="K834" s="523"/>
    </row>
    <row r="835" spans="11:11">
      <c r="K835" s="523"/>
    </row>
    <row r="836" spans="11:11">
      <c r="K836" s="523"/>
    </row>
    <row r="837" spans="11:11">
      <c r="K837" s="523"/>
    </row>
    <row r="838" spans="11:11">
      <c r="K838" s="523"/>
    </row>
    <row r="839" spans="11:11">
      <c r="K839" s="523"/>
    </row>
    <row r="840" spans="11:11">
      <c r="K840" s="523"/>
    </row>
    <row r="841" spans="11:11">
      <c r="K841" s="523"/>
    </row>
    <row r="842" spans="11:11">
      <c r="K842" s="523"/>
    </row>
    <row r="843" spans="11:11">
      <c r="K843" s="523"/>
    </row>
    <row r="844" spans="11:11">
      <c r="K844" s="523"/>
    </row>
    <row r="845" spans="11:11">
      <c r="K845" s="523"/>
    </row>
    <row r="846" spans="11:11">
      <c r="K846" s="523"/>
    </row>
    <row r="847" spans="11:11">
      <c r="K847" s="523"/>
    </row>
    <row r="848" spans="11:11">
      <c r="K848" s="523"/>
    </row>
    <row r="849" spans="11:11">
      <c r="K849" s="523"/>
    </row>
    <row r="850" spans="11:11">
      <c r="K850" s="523"/>
    </row>
    <row r="851" spans="11:11">
      <c r="K851" s="523"/>
    </row>
    <row r="852" spans="11:11">
      <c r="K852" s="523"/>
    </row>
    <row r="853" spans="11:11">
      <c r="K853" s="523"/>
    </row>
    <row r="854" spans="11:11">
      <c r="K854" s="523"/>
    </row>
    <row r="855" spans="11:11">
      <c r="K855" s="523"/>
    </row>
    <row r="856" spans="11:11">
      <c r="K856" s="523"/>
    </row>
    <row r="857" spans="11:11">
      <c r="K857" s="523"/>
    </row>
    <row r="858" spans="11:11">
      <c r="K858" s="523"/>
    </row>
    <row r="859" spans="11:11">
      <c r="K859" s="523"/>
    </row>
    <row r="860" spans="11:11">
      <c r="K860" s="523"/>
    </row>
    <row r="861" spans="11:11">
      <c r="K861" s="523"/>
    </row>
    <row r="862" spans="11:11">
      <c r="K862" s="523"/>
    </row>
    <row r="863" spans="11:11">
      <c r="K863" s="523"/>
    </row>
    <row r="864" spans="11:11">
      <c r="K864" s="523"/>
    </row>
    <row r="865" spans="11:11">
      <c r="K865" s="523"/>
    </row>
    <row r="866" spans="11:11">
      <c r="K866" s="523"/>
    </row>
    <row r="867" spans="11:11">
      <c r="K867" s="523"/>
    </row>
    <row r="868" spans="11:11">
      <c r="K868" s="523"/>
    </row>
    <row r="869" spans="11:11">
      <c r="K869" s="523"/>
    </row>
    <row r="870" spans="11:11">
      <c r="K870" s="523"/>
    </row>
    <row r="871" spans="11:11">
      <c r="K871" s="523"/>
    </row>
    <row r="872" spans="11:11">
      <c r="K872" s="523"/>
    </row>
    <row r="873" spans="11:11">
      <c r="K873" s="523"/>
    </row>
    <row r="874" spans="11:11">
      <c r="K874" s="523"/>
    </row>
    <row r="875" spans="11:11">
      <c r="K875" s="523"/>
    </row>
    <row r="876" spans="11:11">
      <c r="K876" s="523"/>
    </row>
    <row r="877" spans="11:11">
      <c r="K877" s="523"/>
    </row>
    <row r="878" spans="11:11">
      <c r="K878" s="523"/>
    </row>
    <row r="879" spans="11:11">
      <c r="K879" s="523"/>
    </row>
    <row r="880" spans="11:11">
      <c r="K880" s="523"/>
    </row>
    <row r="881" spans="11:11">
      <c r="K881" s="523"/>
    </row>
    <row r="882" spans="11:11">
      <c r="K882" s="523"/>
    </row>
    <row r="883" spans="11:11">
      <c r="K883" s="523"/>
    </row>
    <row r="884" spans="11:11">
      <c r="K884" s="523"/>
    </row>
    <row r="885" spans="11:11">
      <c r="K885" s="523"/>
    </row>
    <row r="886" spans="11:11">
      <c r="K886" s="523"/>
    </row>
    <row r="887" spans="11:11">
      <c r="K887" s="523"/>
    </row>
    <row r="888" spans="11:11">
      <c r="K888" s="523"/>
    </row>
    <row r="889" spans="11:11">
      <c r="K889" s="523"/>
    </row>
    <row r="890" spans="11:11">
      <c r="K890" s="523"/>
    </row>
    <row r="891" spans="11:11">
      <c r="K891" s="523"/>
    </row>
    <row r="892" spans="11:11">
      <c r="K892" s="523"/>
    </row>
    <row r="893" spans="11:11">
      <c r="K893" s="523"/>
    </row>
    <row r="894" spans="11:11">
      <c r="K894" s="523"/>
    </row>
    <row r="895" spans="11:11">
      <c r="K895" s="523"/>
    </row>
    <row r="896" spans="11:11">
      <c r="K896" s="523"/>
    </row>
    <row r="897" spans="11:11">
      <c r="K897" s="523"/>
    </row>
    <row r="898" spans="11:11">
      <c r="K898" s="523"/>
    </row>
    <row r="899" spans="11:11">
      <c r="K899" s="523"/>
    </row>
    <row r="900" spans="11:11">
      <c r="K900" s="523"/>
    </row>
    <row r="901" spans="11:11">
      <c r="K901" s="523"/>
    </row>
    <row r="902" spans="11:11">
      <c r="K902" s="523"/>
    </row>
    <row r="903" spans="11:11">
      <c r="K903" s="523"/>
    </row>
    <row r="904" spans="11:11">
      <c r="K904" s="523"/>
    </row>
    <row r="905" spans="11:11">
      <c r="K905" s="523"/>
    </row>
    <row r="906" spans="11:11">
      <c r="K906" s="523"/>
    </row>
    <row r="907" spans="11:11">
      <c r="K907" s="523"/>
    </row>
    <row r="908" spans="11:11">
      <c r="K908" s="523"/>
    </row>
    <row r="909" spans="11:11">
      <c r="K909" s="523"/>
    </row>
    <row r="910" spans="11:11">
      <c r="K910" s="523"/>
    </row>
    <row r="911" spans="11:11">
      <c r="K911" s="523"/>
    </row>
    <row r="912" spans="11:11">
      <c r="K912" s="523"/>
    </row>
    <row r="913" spans="11:11">
      <c r="K913" s="523"/>
    </row>
    <row r="914" spans="11:11">
      <c r="K914" s="523"/>
    </row>
    <row r="915" spans="11:11">
      <c r="K915" s="523"/>
    </row>
    <row r="916" spans="11:11">
      <c r="K916" s="523"/>
    </row>
    <row r="917" spans="11:11">
      <c r="K917" s="523"/>
    </row>
    <row r="918" spans="11:11">
      <c r="K918" s="523"/>
    </row>
    <row r="919" spans="11:11">
      <c r="K919" s="523"/>
    </row>
    <row r="920" spans="11:11">
      <c r="K920" s="523"/>
    </row>
    <row r="921" spans="11:11">
      <c r="K921" s="523"/>
    </row>
    <row r="922" spans="11:11">
      <c r="K922" s="523"/>
    </row>
    <row r="923" spans="11:11">
      <c r="K923" s="523"/>
    </row>
    <row r="924" spans="11:11">
      <c r="K924" s="523"/>
    </row>
    <row r="925" spans="11:11">
      <c r="K925" s="523"/>
    </row>
    <row r="926" spans="11:11">
      <c r="K926" s="523"/>
    </row>
    <row r="927" spans="11:11">
      <c r="K927" s="523"/>
    </row>
    <row r="928" spans="11:11">
      <c r="K928" s="523"/>
    </row>
    <row r="929" spans="11:11">
      <c r="K929" s="523"/>
    </row>
    <row r="930" spans="11:11">
      <c r="K930" s="523"/>
    </row>
    <row r="931" spans="11:11">
      <c r="K931" s="523"/>
    </row>
    <row r="932" spans="11:11">
      <c r="K932" s="523"/>
    </row>
    <row r="933" spans="11:11">
      <c r="K933" s="523"/>
    </row>
    <row r="934" spans="11:11">
      <c r="K934" s="523"/>
    </row>
    <row r="935" spans="11:11">
      <c r="K935" s="523"/>
    </row>
    <row r="936" spans="11:11">
      <c r="K936" s="523"/>
    </row>
    <row r="937" spans="11:11">
      <c r="K937" s="523"/>
    </row>
    <row r="938" spans="11:11">
      <c r="K938" s="523"/>
    </row>
    <row r="939" spans="11:11">
      <c r="K939" s="523"/>
    </row>
    <row r="940" spans="11:11">
      <c r="K940" s="523"/>
    </row>
    <row r="941" spans="11:11">
      <c r="K941" s="523"/>
    </row>
    <row r="942" spans="11:11">
      <c r="K942" s="523"/>
    </row>
    <row r="943" spans="11:11">
      <c r="K943" s="523"/>
    </row>
    <row r="944" spans="11:11">
      <c r="K944" s="523"/>
    </row>
    <row r="945" spans="11:11">
      <c r="K945" s="523"/>
    </row>
    <row r="946" spans="11:11">
      <c r="K946" s="523"/>
    </row>
    <row r="947" spans="11:11">
      <c r="K947" s="523"/>
    </row>
    <row r="948" spans="11:11">
      <c r="K948" s="523"/>
    </row>
    <row r="949" spans="11:11">
      <c r="K949" s="523"/>
    </row>
    <row r="950" spans="11:11">
      <c r="K950" s="523"/>
    </row>
    <row r="951" spans="11:11">
      <c r="K951" s="523"/>
    </row>
    <row r="952" spans="11:11">
      <c r="K952" s="523"/>
    </row>
    <row r="953" spans="11:11">
      <c r="K953" s="523"/>
    </row>
    <row r="954" spans="11:11">
      <c r="K954" s="523"/>
    </row>
    <row r="955" spans="11:11">
      <c r="K955" s="523"/>
    </row>
    <row r="956" spans="11:11">
      <c r="K956" s="523"/>
    </row>
    <row r="957" spans="11:11">
      <c r="K957" s="523"/>
    </row>
    <row r="958" spans="11:11">
      <c r="K958" s="523"/>
    </row>
    <row r="959" spans="11:11">
      <c r="K959" s="523"/>
    </row>
    <row r="960" spans="11:11">
      <c r="K960" s="523"/>
    </row>
    <row r="961" spans="11:11">
      <c r="K961" s="523"/>
    </row>
    <row r="962" spans="11:11">
      <c r="K962" s="523"/>
    </row>
    <row r="963" spans="11:11">
      <c r="K963" s="523"/>
    </row>
    <row r="964" spans="11:11">
      <c r="K964" s="523"/>
    </row>
    <row r="965" spans="11:11">
      <c r="K965" s="523"/>
    </row>
    <row r="966" spans="11:11">
      <c r="K966" s="523"/>
    </row>
    <row r="967" spans="11:11">
      <c r="K967" s="523"/>
    </row>
    <row r="968" spans="11:11">
      <c r="K968" s="523"/>
    </row>
    <row r="969" spans="11:11">
      <c r="K969" s="523"/>
    </row>
    <row r="970" spans="11:11">
      <c r="K970" s="523"/>
    </row>
  </sheetData>
  <sheetProtection algorithmName="SHA-512" hashValue="9AKkx8mt68VH8pBNbb246kjPuui/Dx1XFRcIXERF4AwuZjjT59vXyePxACBCtdy2J/hq+mLaCSXuf9DTy8tFAw==" saltValue="bgdnB7UbO0lpYOYab/UbzA==" spinCount="100000" sheet="1" objects="1" scenarios="1"/>
  <sortState xmlns:xlrd2="http://schemas.microsoft.com/office/spreadsheetml/2017/richdata2" ref="B325:C634">
    <sortCondition ref="B325:B634"/>
  </sortState>
  <mergeCells count="4">
    <mergeCell ref="A5:B5"/>
    <mergeCell ref="H8:L8"/>
    <mergeCell ref="N8:R8"/>
    <mergeCell ref="T8:V8"/>
  </mergeCells>
  <printOptions horizontalCentered="1"/>
  <pageMargins left="0.25" right="0.25" top="0.75" bottom="0.5" header="0.5" footer="0.5"/>
  <pageSetup scale="40" fitToWidth="2" fitToHeight="0" pageOrder="overThenDown" orientation="portrait" r:id="rId1"/>
  <headerFooter scaleWithDoc="0" alignWithMargins="0"/>
  <rowBreaks count="3" manualBreakCount="3">
    <brk id="87" max="40" man="1"/>
    <brk id="165" max="40" man="1"/>
    <brk id="243" max="40" man="1"/>
  </rowBreaks>
  <colBreaks count="1" manualBreakCount="1">
    <brk id="12" max="32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D48F-0960-4E1C-8AE1-8ABD510C8747}">
  <dimension ref="A1:Z634"/>
  <sheetViews>
    <sheetView topLeftCell="A6" workbookViewId="0">
      <pane xSplit="2" ySplit="4" topLeftCell="C10" activePane="bottomRight" state="frozen"/>
      <selection activeCell="A6" sqref="A6"/>
      <selection pane="topRight" activeCell="C6" sqref="C6"/>
      <selection pane="bottomLeft" activeCell="A10" sqref="A10"/>
      <selection pane="bottomRight" activeCell="C10" sqref="C10"/>
    </sheetView>
  </sheetViews>
  <sheetFormatPr defaultColWidth="9.140625" defaultRowHeight="15.75"/>
  <cols>
    <col min="1" max="1" width="15.42578125" style="267" customWidth="1"/>
    <col min="2" max="2" width="56.42578125" style="3" customWidth="1"/>
    <col min="3" max="3" width="16.140625" style="479" customWidth="1"/>
    <col min="4" max="4" width="16" style="3" customWidth="1"/>
    <col min="5" max="5" width="16.28515625" style="3" customWidth="1"/>
    <col min="6" max="6" width="16.7109375" style="264" bestFit="1" customWidth="1"/>
    <col min="7" max="7" width="7.42578125" style="264" customWidth="1"/>
    <col min="8" max="8" width="17" style="333" customWidth="1"/>
    <col min="9" max="9" width="17" style="264" customWidth="1"/>
    <col min="10" max="10" width="15.85546875" style="264" customWidth="1"/>
    <col min="11" max="11" width="17" style="264" customWidth="1"/>
    <col min="12" max="12" width="17" style="334" customWidth="1"/>
    <col min="13" max="13" width="5.7109375" style="334" customWidth="1"/>
    <col min="14" max="15" width="17" style="264" customWidth="1"/>
    <col min="16" max="17" width="15.85546875" style="264" customWidth="1"/>
    <col min="18" max="18" width="17" style="334" customWidth="1"/>
    <col min="19" max="19" width="4.7109375" style="264" customWidth="1"/>
    <col min="20" max="20" width="19.28515625" style="264" customWidth="1"/>
    <col min="21" max="21" width="16.85546875" style="264" customWidth="1"/>
    <col min="22" max="22" width="17.28515625" style="264" customWidth="1"/>
    <col min="23" max="23" width="16.42578125" style="264" customWidth="1"/>
    <col min="24" max="16384" width="9.140625" style="264"/>
  </cols>
  <sheetData>
    <row r="1" spans="1:26" ht="18" hidden="1" customHeight="1">
      <c r="A1" s="261"/>
      <c r="B1" s="262"/>
      <c r="C1" s="478"/>
      <c r="D1" s="262"/>
      <c r="E1" s="262"/>
      <c r="F1" s="262"/>
      <c r="G1" s="262"/>
      <c r="H1" s="351"/>
    </row>
    <row r="2" spans="1:26" ht="18" hidden="1" customHeight="1">
      <c r="A2" s="261"/>
      <c r="B2" s="262"/>
      <c r="C2" s="478"/>
      <c r="D2" s="262"/>
      <c r="E2" s="262"/>
      <c r="F2" s="262"/>
      <c r="G2" s="262"/>
      <c r="H2" s="351"/>
    </row>
    <row r="3" spans="1:26" ht="18" hidden="1" customHeight="1">
      <c r="F3" s="334"/>
      <c r="G3" s="334"/>
    </row>
    <row r="4" spans="1:26" ht="18" hidden="1" customHeight="1">
      <c r="F4" s="334"/>
      <c r="G4" s="334"/>
    </row>
    <row r="5" spans="1:26" ht="18" hidden="1" customHeight="1">
      <c r="F5" s="334"/>
      <c r="G5" s="334"/>
    </row>
    <row r="6" spans="1:26" ht="5.45" customHeight="1">
      <c r="A6" s="269"/>
      <c r="B6" s="270"/>
      <c r="C6" s="480"/>
      <c r="D6" s="270"/>
      <c r="E6" s="270"/>
      <c r="F6" s="270"/>
      <c r="G6" s="270"/>
      <c r="H6" s="335"/>
      <c r="I6" s="270"/>
      <c r="J6" s="270"/>
      <c r="K6" s="270"/>
      <c r="L6" s="270"/>
      <c r="M6" s="270"/>
      <c r="N6" s="270"/>
      <c r="O6" s="270"/>
      <c r="P6" s="270"/>
      <c r="Q6" s="270"/>
      <c r="R6" s="270"/>
    </row>
    <row r="7" spans="1:26" s="276" customFormat="1" ht="18" hidden="1" customHeight="1">
      <c r="A7" s="272"/>
      <c r="B7" s="273"/>
      <c r="C7" s="481"/>
      <c r="D7" s="273"/>
      <c r="E7" s="273"/>
      <c r="F7" s="273"/>
      <c r="G7" s="273"/>
      <c r="H7" s="274" t="s">
        <v>834</v>
      </c>
      <c r="I7" s="273"/>
      <c r="J7" s="273"/>
      <c r="K7" s="273"/>
      <c r="L7" s="273"/>
      <c r="M7" s="273"/>
      <c r="N7" s="273"/>
      <c r="O7" s="273"/>
      <c r="P7" s="273"/>
      <c r="Q7" s="273"/>
      <c r="R7" s="273"/>
    </row>
    <row r="8" spans="1:26" s="282" customFormat="1" ht="24.6" customHeight="1">
      <c r="A8" s="277"/>
      <c r="B8" s="278"/>
      <c r="C8" s="482"/>
      <c r="D8" s="278"/>
      <c r="E8" s="278"/>
      <c r="F8" s="350"/>
      <c r="G8" s="350"/>
      <c r="H8" s="610" t="s">
        <v>283</v>
      </c>
      <c r="I8" s="611"/>
      <c r="J8" s="611"/>
      <c r="K8" s="611"/>
      <c r="L8" s="612"/>
      <c r="M8" s="425"/>
      <c r="N8" s="613" t="s">
        <v>284</v>
      </c>
      <c r="O8" s="611"/>
      <c r="P8" s="611"/>
      <c r="Q8" s="611"/>
      <c r="R8" s="612"/>
      <c r="T8" s="614" t="s">
        <v>361</v>
      </c>
      <c r="U8" s="614"/>
      <c r="V8" s="614"/>
    </row>
    <row r="9" spans="1:26" s="289" customFormat="1" ht="159.75" customHeight="1" thickBot="1">
      <c r="A9" s="368" t="s">
        <v>362</v>
      </c>
      <c r="B9" s="284" t="s">
        <v>363</v>
      </c>
      <c r="C9" s="483" t="s">
        <v>313</v>
      </c>
      <c r="D9" s="336" t="s">
        <v>314</v>
      </c>
      <c r="E9" s="337" t="s">
        <v>840</v>
      </c>
      <c r="F9" s="336" t="s">
        <v>841</v>
      </c>
      <c r="G9" s="336"/>
      <c r="H9" s="370" t="s">
        <v>743</v>
      </c>
      <c r="I9" s="371" t="s">
        <v>365</v>
      </c>
      <c r="J9" s="372" t="s">
        <v>732</v>
      </c>
      <c r="K9" s="369" t="s">
        <v>364</v>
      </c>
      <c r="L9" s="371" t="s">
        <v>733</v>
      </c>
      <c r="M9" s="285"/>
      <c r="N9" s="370" t="s">
        <v>743</v>
      </c>
      <c r="O9" s="371" t="s">
        <v>365</v>
      </c>
      <c r="P9" s="372" t="s">
        <v>732</v>
      </c>
      <c r="Q9" s="369" t="s">
        <v>364</v>
      </c>
      <c r="R9" s="285" t="s">
        <v>367</v>
      </c>
      <c r="T9" s="370" t="s">
        <v>734</v>
      </c>
      <c r="U9" s="370" t="s">
        <v>735</v>
      </c>
      <c r="V9" s="370" t="s">
        <v>368</v>
      </c>
    </row>
    <row r="10" spans="1:26">
      <c r="A10" s="374">
        <v>10200</v>
      </c>
      <c r="B10" s="375" t="s">
        <v>369</v>
      </c>
      <c r="C10" s="376">
        <v>1.1249419000000001E-3</v>
      </c>
      <c r="D10" s="376">
        <f>VLOOKUP(A:A,'[10]2023 Reporting MYE 2022'!$A:$J,5,FALSE)</f>
        <v>1.0523918E-3</v>
      </c>
      <c r="E10" s="377">
        <f>VLOOKUP(A:A,'[10]2023 Reporting MYE 2022'!$A:$Z,26,FALSE)</f>
        <v>32535317</v>
      </c>
      <c r="F10" s="378">
        <f>VLOOKUP(A:A,'[10]2023 Reporting MYE 2022'!$A:$AI,35,FALSE)</f>
        <v>26713829</v>
      </c>
      <c r="G10" s="378"/>
      <c r="H10" s="379">
        <f>VLOOKUP(A:A,'[10]2023 Reporting MYE 2022'!$A:$AS,36,FALSE)</f>
        <v>4908361</v>
      </c>
      <c r="I10" s="380">
        <f>VLOOKUP(A:A,'[10]2023 Reporting MYE 2022'!$A:$AN,37,FALSE)</f>
        <v>2138789</v>
      </c>
      <c r="J10" s="380">
        <f>VLOOKUP(A:A,'[10]2023 Reporting MYE 2022'!$A:$AN,38,FALSE)</f>
        <v>231330</v>
      </c>
      <c r="K10" s="380">
        <f>VLOOKUP(A:A,'[10]2023 Reporting MYE 2022'!$A:$AN,39,FALSE)</f>
        <v>259356</v>
      </c>
      <c r="L10" s="380">
        <f>VLOOKUP(A:A,'[10]2023 Reporting MYE 2022'!$A:$AN,40,FALSE)</f>
        <v>7537836</v>
      </c>
      <c r="M10" s="380"/>
      <c r="N10" s="381">
        <f>VLOOKUP(A:A,'[10]2023 Reporting MYE 2022'!$A:$AS,41,FALSE)</f>
        <v>242722</v>
      </c>
      <c r="O10" s="380">
        <f>VLOOKUP(A:A,'[10]2023 Reporting MYE 2022'!$A:$AS,42,FALSE)</f>
        <v>12158092</v>
      </c>
      <c r="P10" s="380">
        <f>VLOOKUP(A:A,'[10]2023 Reporting MYE 2022'!$A:$AS,43,FALSE)</f>
        <v>0</v>
      </c>
      <c r="Q10" s="380">
        <f>VLOOKUP(A:A,'[10]2023 Reporting MYE 2022'!$A:$AS,44,FALSE)</f>
        <v>73920</v>
      </c>
      <c r="R10" s="380">
        <f>VLOOKUP(A:A,'[10]2023 Reporting MYE 2022'!$A:$AS,45,FALSE)</f>
        <v>12474734</v>
      </c>
      <c r="S10" s="382"/>
      <c r="T10" s="220">
        <f>VLOOKUP(A:A,'[11]OPEB Amounts by Employer'!$A:$AP,36,FALSE)</f>
        <v>-2979223</v>
      </c>
      <c r="U10" s="220">
        <f>VLOOKUP(A:A,'[11]OPEB Amounts by Employer'!$A:$AP,39,FALSE)</f>
        <v>1328305</v>
      </c>
      <c r="V10" s="380">
        <f>VLOOKUP(A:A,'[11]OPEB Amounts by Employer'!$A:$AP,42,FALSE)</f>
        <v>-1650918</v>
      </c>
      <c r="W10" s="488"/>
      <c r="X10" s="382"/>
      <c r="Y10" s="382"/>
      <c r="Z10" s="382"/>
    </row>
    <row r="11" spans="1:26">
      <c r="A11" s="374">
        <v>10400</v>
      </c>
      <c r="B11" s="375" t="s">
        <v>370</v>
      </c>
      <c r="C11" s="376">
        <v>2.9318955000000001E-3</v>
      </c>
      <c r="D11" s="376">
        <f>VLOOKUP(A:A,'[10]2023 Reporting MYE 2022'!$A:$J,5,FALSE)</f>
        <v>2.9788952000000001E-3</v>
      </c>
      <c r="E11" s="377">
        <f>VLOOKUP(A:A,'[10]2023 Reporting MYE 2022'!$A:$Z,26,FALSE)</f>
        <v>92094313</v>
      </c>
      <c r="F11" s="378">
        <f>VLOOKUP(A:A,'[10]2023 Reporting MYE 2022'!$A:$AI,35,FALSE)</f>
        <v>69623288</v>
      </c>
      <c r="G11" s="378"/>
      <c r="H11" s="379">
        <f>VLOOKUP(A:A,'[10]2023 Reporting MYE 2022'!$A:$AS,36,FALSE)</f>
        <v>5881960</v>
      </c>
      <c r="I11" s="380">
        <f>VLOOKUP(A:A,'[10]2023 Reporting MYE 2022'!$A:$AN,37,FALSE)</f>
        <v>5574249</v>
      </c>
      <c r="J11" s="380">
        <f>VLOOKUP(A:A,'[10]2023 Reporting MYE 2022'!$A:$AN,38,FALSE)</f>
        <v>602908</v>
      </c>
      <c r="K11" s="380">
        <f>VLOOKUP(A:A,'[10]2023 Reporting MYE 2022'!$A:$AN,39,FALSE)</f>
        <v>675950</v>
      </c>
      <c r="L11" s="380">
        <f>VLOOKUP(A:A,'[10]2023 Reporting MYE 2022'!$A:$AN,40,FALSE)</f>
        <v>12735067</v>
      </c>
      <c r="M11" s="380"/>
      <c r="N11" s="381">
        <f>VLOOKUP(A:A,'[10]2023 Reporting MYE 2022'!$A:$AS,41,FALSE)</f>
        <v>2209216</v>
      </c>
      <c r="O11" s="380">
        <f>VLOOKUP(A:A,'[10]2023 Reporting MYE 2022'!$A:$AS,42,FALSE)</f>
        <v>31687198</v>
      </c>
      <c r="P11" s="380">
        <f>VLOOKUP(A:A,'[10]2023 Reporting MYE 2022'!$A:$AS,43,FALSE)</f>
        <v>0</v>
      </c>
      <c r="Q11" s="380">
        <f>VLOOKUP(A:A,'[10]2023 Reporting MYE 2022'!$A:$AS,44,FALSE)</f>
        <v>192655</v>
      </c>
      <c r="R11" s="380">
        <f>VLOOKUP(A:A,'[10]2023 Reporting MYE 2022'!$A:$AS,45,FALSE)</f>
        <v>34089069</v>
      </c>
      <c r="S11" s="382"/>
      <c r="T11" s="220">
        <f>VLOOKUP(A:A,'[11]OPEB Amounts by Employer'!$A:$AP,36,FALSE)</f>
        <v>-7764645</v>
      </c>
      <c r="U11" s="220">
        <f>VLOOKUP(A:A,'[11]OPEB Amounts by Employer'!$A:$AP,39,FALSE)</f>
        <v>1452750</v>
      </c>
      <c r="V11" s="380">
        <f>VLOOKUP(A:A,'[11]OPEB Amounts by Employer'!$A:$AP,42,FALSE)</f>
        <v>-6311895</v>
      </c>
      <c r="W11" s="488"/>
      <c r="X11" s="382"/>
      <c r="Y11" s="382"/>
      <c r="Z11" s="382"/>
    </row>
    <row r="12" spans="1:26">
      <c r="A12" s="374">
        <v>10500</v>
      </c>
      <c r="B12" s="375" t="s">
        <v>371</v>
      </c>
      <c r="C12" s="376">
        <v>7.027992E-4</v>
      </c>
      <c r="D12" s="376">
        <f>VLOOKUP(A:A,'[10]2023 Reporting MYE 2022'!$A:$J,5,FALSE)</f>
        <v>6.7926249999999998E-4</v>
      </c>
      <c r="E12" s="377">
        <f>VLOOKUP(A:A,'[10]2023 Reporting MYE 2022'!$A:$Z,26,FALSE)</f>
        <v>20999803</v>
      </c>
      <c r="F12" s="378">
        <f>VLOOKUP(A:A,'[10]2023 Reporting MYE 2022'!$A:$AI,35,FALSE)</f>
        <v>16689268</v>
      </c>
      <c r="G12" s="378"/>
      <c r="H12" s="379">
        <f>VLOOKUP(A:A,'[10]2023 Reporting MYE 2022'!$A:$AS,36,FALSE)</f>
        <v>1101840</v>
      </c>
      <c r="I12" s="380">
        <f>VLOOKUP(A:A,'[10]2023 Reporting MYE 2022'!$A:$AN,37,FALSE)</f>
        <v>1336193</v>
      </c>
      <c r="J12" s="380">
        <f>VLOOKUP(A:A,'[10]2023 Reporting MYE 2022'!$A:$AN,38,FALSE)</f>
        <v>144522</v>
      </c>
      <c r="K12" s="380">
        <f>VLOOKUP(A:A,'[10]2023 Reporting MYE 2022'!$A:$AN,39,FALSE)</f>
        <v>162031</v>
      </c>
      <c r="L12" s="380">
        <f>VLOOKUP(A:A,'[10]2023 Reporting MYE 2022'!$A:$AN,40,FALSE)</f>
        <v>2744586</v>
      </c>
      <c r="M12" s="380"/>
      <c r="N12" s="381">
        <f>VLOOKUP(A:A,'[10]2023 Reporting MYE 2022'!$A:$AS,41,FALSE)</f>
        <v>394574</v>
      </c>
      <c r="O12" s="380">
        <f>VLOOKUP(A:A,'[10]2023 Reporting MYE 2022'!$A:$AS,42,FALSE)</f>
        <v>7595679</v>
      </c>
      <c r="P12" s="380">
        <f>VLOOKUP(A:A,'[10]2023 Reporting MYE 2022'!$A:$AS,43,FALSE)</f>
        <v>0</v>
      </c>
      <c r="Q12" s="380">
        <f>VLOOKUP(A:A,'[10]2023 Reporting MYE 2022'!$A:$AS,44,FALSE)</f>
        <v>46181</v>
      </c>
      <c r="R12" s="380">
        <f>VLOOKUP(A:A,'[10]2023 Reporting MYE 2022'!$A:$AS,45,FALSE)</f>
        <v>8036434</v>
      </c>
      <c r="S12" s="382"/>
      <c r="T12" s="220">
        <f>VLOOKUP(A:A,'[11]OPEB Amounts by Employer'!$A:$AP,36,FALSE)</f>
        <v>-1861247</v>
      </c>
      <c r="U12" s="220">
        <f>VLOOKUP(A:A,'[11]OPEB Amounts by Employer'!$A:$AP,39,FALSE)</f>
        <v>617174</v>
      </c>
      <c r="V12" s="380">
        <f>VLOOKUP(A:A,'[11]OPEB Amounts by Employer'!$A:$AP,42,FALSE)</f>
        <v>-1244073</v>
      </c>
      <c r="W12" s="488"/>
      <c r="X12" s="382"/>
      <c r="Y12" s="382"/>
      <c r="Z12" s="382"/>
    </row>
    <row r="13" spans="1:26">
      <c r="A13" s="374">
        <v>10700</v>
      </c>
      <c r="B13" s="375" t="s">
        <v>372</v>
      </c>
      <c r="C13" s="376">
        <v>4.4543129999999997E-3</v>
      </c>
      <c r="D13" s="376">
        <f>VLOOKUP(A:A,'[10]2023 Reporting MYE 2022'!$A:$J,5,FALSE)</f>
        <v>4.5357223000000004E-3</v>
      </c>
      <c r="E13" s="377">
        <f>VLOOKUP(A:A,'[10]2023 Reporting MYE 2022'!$A:$Z,26,FALSE)</f>
        <v>140224547</v>
      </c>
      <c r="F13" s="378">
        <f>VLOOKUP(A:A,'[10]2023 Reporting MYE 2022'!$A:$AI,35,FALSE)</f>
        <v>105775911</v>
      </c>
      <c r="G13" s="378"/>
      <c r="H13" s="379">
        <f>VLOOKUP(A:A,'[10]2023 Reporting MYE 2022'!$A:$AS,36,FALSE)</f>
        <v>9600171</v>
      </c>
      <c r="I13" s="380">
        <f>VLOOKUP(A:A,'[10]2023 Reporting MYE 2022'!$A:$AN,37,FALSE)</f>
        <v>8468736</v>
      </c>
      <c r="J13" s="380">
        <f>VLOOKUP(A:A,'[10]2023 Reporting MYE 2022'!$A:$AN,38,FALSE)</f>
        <v>915974</v>
      </c>
      <c r="K13" s="380">
        <f>VLOOKUP(A:A,'[10]2023 Reporting MYE 2022'!$A:$AN,39,FALSE)</f>
        <v>1026944</v>
      </c>
      <c r="L13" s="380">
        <f>VLOOKUP(A:A,'[10]2023 Reporting MYE 2022'!$A:$AN,40,FALSE)</f>
        <v>20011825</v>
      </c>
      <c r="M13" s="380"/>
      <c r="N13" s="381">
        <f>VLOOKUP(A:A,'[10]2023 Reporting MYE 2022'!$A:$AS,41,FALSE)</f>
        <v>2695016</v>
      </c>
      <c r="O13" s="380">
        <f>VLOOKUP(A:A,'[10]2023 Reporting MYE 2022'!$A:$AS,42,FALSE)</f>
        <v>48141108</v>
      </c>
      <c r="P13" s="380">
        <f>VLOOKUP(A:A,'[10]2023 Reporting MYE 2022'!$A:$AS,43,FALSE)</f>
        <v>0</v>
      </c>
      <c r="Q13" s="380">
        <f>VLOOKUP(A:A,'[10]2023 Reporting MYE 2022'!$A:$AS,44,FALSE)</f>
        <v>292693</v>
      </c>
      <c r="R13" s="380">
        <f>VLOOKUP(A:A,'[10]2023 Reporting MYE 2022'!$A:$AS,45,FALSE)</f>
        <v>51128817</v>
      </c>
      <c r="S13" s="382"/>
      <c r="T13" s="220">
        <f>VLOOKUP(A:A,'[11]OPEB Amounts by Employer'!$A:$AP,36,FALSE)</f>
        <v>-11796519</v>
      </c>
      <c r="U13" s="220">
        <f>VLOOKUP(A:A,'[11]OPEB Amounts by Employer'!$A:$AP,39,FALSE)</f>
        <v>5433433</v>
      </c>
      <c r="V13" s="380">
        <f>VLOOKUP(A:A,'[11]OPEB Amounts by Employer'!$A:$AP,42,FALSE)</f>
        <v>-6363086</v>
      </c>
      <c r="W13" s="488"/>
      <c r="X13" s="382"/>
      <c r="Y13" s="382"/>
      <c r="Z13" s="382"/>
    </row>
    <row r="14" spans="1:26">
      <c r="A14" s="374">
        <v>10800</v>
      </c>
      <c r="B14" s="375" t="s">
        <v>373</v>
      </c>
      <c r="C14" s="376">
        <v>1.8475255699999998E-2</v>
      </c>
      <c r="D14" s="376">
        <f>VLOOKUP(A:A,'[10]2023 Reporting MYE 2022'!$A:$J,5,FALSE)</f>
        <v>1.83550728E-2</v>
      </c>
      <c r="E14" s="377">
        <f>VLOOKUP(A:A,'[10]2023 Reporting MYE 2022'!$A:$Z,26,FALSE)</f>
        <v>567457968</v>
      </c>
      <c r="F14" s="378">
        <f>VLOOKUP(A:A,'[10]2023 Reporting MYE 2022'!$A:$AI,35,FALSE)</f>
        <v>438729159</v>
      </c>
      <c r="G14" s="378"/>
      <c r="H14" s="379">
        <f>VLOOKUP(A:A,'[10]2023 Reporting MYE 2022'!$A:$AS,36,FALSE)</f>
        <v>21882628</v>
      </c>
      <c r="I14" s="380">
        <f>VLOOKUP(A:A,'[10]2023 Reporting MYE 2022'!$A:$AN,37,FALSE)</f>
        <v>35125969</v>
      </c>
      <c r="J14" s="380">
        <f>VLOOKUP(A:A,'[10]2023 Reporting MYE 2022'!$A:$AN,38,FALSE)</f>
        <v>3799205</v>
      </c>
      <c r="K14" s="380">
        <f>VLOOKUP(A:A,'[10]2023 Reporting MYE 2022'!$A:$AN,39,FALSE)</f>
        <v>4259480</v>
      </c>
      <c r="L14" s="380">
        <f>VLOOKUP(A:A,'[10]2023 Reporting MYE 2022'!$A:$AN,40,FALSE)</f>
        <v>65067282</v>
      </c>
      <c r="M14" s="380"/>
      <c r="N14" s="381">
        <f>VLOOKUP(A:A,'[10]2023 Reporting MYE 2022'!$A:$AS,41,FALSE)</f>
        <v>395349</v>
      </c>
      <c r="O14" s="380">
        <f>VLOOKUP(A:A,'[10]2023 Reporting MYE 2022'!$A:$AS,42,FALSE)</f>
        <v>199675971</v>
      </c>
      <c r="P14" s="380">
        <f>VLOOKUP(A:A,'[10]2023 Reporting MYE 2022'!$A:$AS,43,FALSE)</f>
        <v>0</v>
      </c>
      <c r="Q14" s="380">
        <f>VLOOKUP(A:A,'[10]2023 Reporting MYE 2022'!$A:$AS,44,FALSE)</f>
        <v>1214009</v>
      </c>
      <c r="R14" s="380">
        <f>VLOOKUP(A:A,'[10]2023 Reporting MYE 2022'!$A:$AS,45,FALSE)</f>
        <v>201285329</v>
      </c>
      <c r="S14" s="382"/>
      <c r="T14" s="220">
        <f>VLOOKUP(A:A,'[11]OPEB Amounts by Employer'!$A:$AP,36,FALSE)</f>
        <v>-48928687</v>
      </c>
      <c r="U14" s="220">
        <f>VLOOKUP(A:A,'[11]OPEB Amounts by Employer'!$A:$AP,39,FALSE)</f>
        <v>17106389</v>
      </c>
      <c r="V14" s="380">
        <f>VLOOKUP(A:A,'[11]OPEB Amounts by Employer'!$A:$AP,42,FALSE)</f>
        <v>-31822298</v>
      </c>
      <c r="W14" s="488"/>
      <c r="X14" s="382"/>
      <c r="Y14" s="382"/>
      <c r="Z14" s="382"/>
    </row>
    <row r="15" spans="1:26">
      <c r="A15" s="374">
        <v>10850</v>
      </c>
      <c r="B15" s="375" t="s">
        <v>374</v>
      </c>
      <c r="C15" s="376">
        <v>1.290877E-4</v>
      </c>
      <c r="D15" s="376">
        <f>VLOOKUP(A:A,'[10]2023 Reporting MYE 2022'!$A:$J,5,FALSE)</f>
        <v>1.4860439999999999E-4</v>
      </c>
      <c r="E15" s="377">
        <f>VLOOKUP(A:A,'[10]2023 Reporting MYE 2022'!$A:$Z,26,FALSE)</f>
        <v>4594193</v>
      </c>
      <c r="F15" s="378">
        <f>VLOOKUP(A:A,'[10]2023 Reporting MYE 2022'!$A:$AI,35,FALSE)</f>
        <v>3065426</v>
      </c>
      <c r="G15" s="378"/>
      <c r="H15" s="379">
        <f>VLOOKUP(A:A,'[10]2023 Reporting MYE 2022'!$A:$AS,36,FALSE)</f>
        <v>365868</v>
      </c>
      <c r="I15" s="380">
        <f>VLOOKUP(A:A,'[10]2023 Reporting MYE 2022'!$A:$AN,37,FALSE)</f>
        <v>245427</v>
      </c>
      <c r="J15" s="380">
        <f>VLOOKUP(A:A,'[10]2023 Reporting MYE 2022'!$A:$AN,38,FALSE)</f>
        <v>26545</v>
      </c>
      <c r="K15" s="380">
        <f>VLOOKUP(A:A,'[10]2023 Reporting MYE 2022'!$A:$AN,39,FALSE)</f>
        <v>29761</v>
      </c>
      <c r="L15" s="380">
        <f>VLOOKUP(A:A,'[10]2023 Reporting MYE 2022'!$A:$AN,40,FALSE)</f>
        <v>667601</v>
      </c>
      <c r="M15" s="380"/>
      <c r="N15" s="381">
        <f>VLOOKUP(A:A,'[10]2023 Reporting MYE 2022'!$A:$AS,41,FALSE)</f>
        <v>566805</v>
      </c>
      <c r="O15" s="380">
        <f>VLOOKUP(A:A,'[10]2023 Reporting MYE 2022'!$A:$AS,42,FALSE)</f>
        <v>1395148</v>
      </c>
      <c r="P15" s="380">
        <f>VLOOKUP(A:A,'[10]2023 Reporting MYE 2022'!$A:$AS,43,FALSE)</f>
        <v>0</v>
      </c>
      <c r="Q15" s="380">
        <f>VLOOKUP(A:A,'[10]2023 Reporting MYE 2022'!$A:$AS,44,FALSE)</f>
        <v>8482</v>
      </c>
      <c r="R15" s="380">
        <f>VLOOKUP(A:A,'[10]2023 Reporting MYE 2022'!$A:$AS,45,FALSE)</f>
        <v>1970435</v>
      </c>
      <c r="S15" s="382"/>
      <c r="T15" s="220">
        <f>VLOOKUP(A:A,'[11]OPEB Amounts by Employer'!$A:$AP,36,FALSE)</f>
        <v>-341866</v>
      </c>
      <c r="U15" s="220">
        <f>VLOOKUP(A:A,'[11]OPEB Amounts by Employer'!$A:$AP,39,FALSE)</f>
        <v>174108</v>
      </c>
      <c r="V15" s="380">
        <f>VLOOKUP(A:A,'[11]OPEB Amounts by Employer'!$A:$AP,42,FALSE)</f>
        <v>-167758</v>
      </c>
      <c r="W15" s="488"/>
      <c r="X15" s="382"/>
      <c r="Y15" s="382"/>
      <c r="Z15" s="382"/>
    </row>
    <row r="16" spans="1:26">
      <c r="A16" s="374">
        <v>10900</v>
      </c>
      <c r="B16" s="375" t="s">
        <v>375</v>
      </c>
      <c r="C16" s="376">
        <v>1.5195709999999999E-3</v>
      </c>
      <c r="D16" s="376">
        <f>VLOOKUP(A:A,'[10]2023 Reporting MYE 2022'!$A:$J,5,FALSE)</f>
        <v>1.4493494000000001E-3</v>
      </c>
      <c r="E16" s="377">
        <f>VLOOKUP(A:A,'[10]2023 Reporting MYE 2022'!$A:$Z,26,FALSE)</f>
        <v>44807497</v>
      </c>
      <c r="F16" s="378">
        <f>VLOOKUP(A:A,'[10]2023 Reporting MYE 2022'!$A:$AI,35,FALSE)</f>
        <v>36085027</v>
      </c>
      <c r="G16" s="378"/>
      <c r="H16" s="379">
        <f>VLOOKUP(A:A,'[10]2023 Reporting MYE 2022'!$A:$AS,36,FALSE)</f>
        <v>6477760</v>
      </c>
      <c r="I16" s="380">
        <f>VLOOKUP(A:A,'[10]2023 Reporting MYE 2022'!$A:$AN,37,FALSE)</f>
        <v>2889075</v>
      </c>
      <c r="J16" s="380">
        <f>VLOOKUP(A:A,'[10]2023 Reporting MYE 2022'!$A:$AN,38,FALSE)</f>
        <v>312481</v>
      </c>
      <c r="K16" s="380">
        <f>VLOOKUP(A:A,'[10]2023 Reporting MYE 2022'!$A:$AN,39,FALSE)</f>
        <v>350338</v>
      </c>
      <c r="L16" s="380">
        <f>VLOOKUP(A:A,'[10]2023 Reporting MYE 2022'!$A:$AN,40,FALSE)</f>
        <v>10029654</v>
      </c>
      <c r="M16" s="380"/>
      <c r="N16" s="381">
        <f>VLOOKUP(A:A,'[10]2023 Reporting MYE 2022'!$A:$AS,41,FALSE)</f>
        <v>1827043</v>
      </c>
      <c r="O16" s="380">
        <f>VLOOKUP(A:A,'[10]2023 Reporting MYE 2022'!$A:$AS,42,FALSE)</f>
        <v>16423146</v>
      </c>
      <c r="P16" s="380">
        <f>VLOOKUP(A:A,'[10]2023 Reporting MYE 2022'!$A:$AS,43,FALSE)</f>
        <v>0</v>
      </c>
      <c r="Q16" s="380">
        <f>VLOOKUP(A:A,'[10]2023 Reporting MYE 2022'!$A:$AS,44,FALSE)</f>
        <v>99851</v>
      </c>
      <c r="R16" s="380">
        <f>VLOOKUP(A:A,'[10]2023 Reporting MYE 2022'!$A:$AS,45,FALSE)</f>
        <v>18350040</v>
      </c>
      <c r="S16" s="382"/>
      <c r="T16" s="220">
        <f>VLOOKUP(A:A,'[11]OPEB Amounts by Employer'!$A:$AP,36,FALSE)</f>
        <v>-4024335</v>
      </c>
      <c r="U16" s="220">
        <f>VLOOKUP(A:A,'[11]OPEB Amounts by Employer'!$A:$AP,39,FALSE)</f>
        <v>-62218</v>
      </c>
      <c r="V16" s="380">
        <f>VLOOKUP(A:A,'[11]OPEB Amounts by Employer'!$A:$AP,42,FALSE)</f>
        <v>-4086553</v>
      </c>
      <c r="W16" s="488"/>
      <c r="X16" s="382"/>
      <c r="Y16" s="382"/>
      <c r="Z16" s="382"/>
    </row>
    <row r="17" spans="1:26">
      <c r="A17" s="374">
        <v>10910</v>
      </c>
      <c r="B17" s="375" t="s">
        <v>376</v>
      </c>
      <c r="C17" s="376">
        <v>4.218809E-4</v>
      </c>
      <c r="D17" s="376">
        <f>VLOOKUP(A:A,'[10]2023 Reporting MYE 2022'!$A:$J,5,FALSE)</f>
        <v>3.8968549999999997E-4</v>
      </c>
      <c r="E17" s="377">
        <f>VLOOKUP(A:A,'[10]2023 Reporting MYE 2022'!$A:$Z,26,FALSE)</f>
        <v>12047358</v>
      </c>
      <c r="F17" s="378">
        <f>VLOOKUP(A:A,'[10]2023 Reporting MYE 2022'!$A:$AI,35,FALSE)</f>
        <v>10018343</v>
      </c>
      <c r="G17" s="378"/>
      <c r="H17" s="379">
        <f>VLOOKUP(A:A,'[10]2023 Reporting MYE 2022'!$A:$AS,36,FALSE)</f>
        <v>3868142</v>
      </c>
      <c r="I17" s="380">
        <f>VLOOKUP(A:A,'[10]2023 Reporting MYE 2022'!$A:$AN,37,FALSE)</f>
        <v>802099</v>
      </c>
      <c r="J17" s="380">
        <f>VLOOKUP(A:A,'[10]2023 Reporting MYE 2022'!$A:$AN,38,FALSE)</f>
        <v>86755</v>
      </c>
      <c r="K17" s="380">
        <f>VLOOKUP(A:A,'[10]2023 Reporting MYE 2022'!$A:$AN,39,FALSE)</f>
        <v>97265</v>
      </c>
      <c r="L17" s="380">
        <f>VLOOKUP(A:A,'[10]2023 Reporting MYE 2022'!$A:$AN,40,FALSE)</f>
        <v>4854261</v>
      </c>
      <c r="M17" s="380"/>
      <c r="N17" s="381">
        <f>VLOOKUP(A:A,'[10]2023 Reporting MYE 2022'!$A:$AS,41,FALSE)</f>
        <v>0</v>
      </c>
      <c r="O17" s="380">
        <f>VLOOKUP(A:A,'[10]2023 Reporting MYE 2022'!$A:$AS,42,FALSE)</f>
        <v>4559584</v>
      </c>
      <c r="P17" s="380">
        <f>VLOOKUP(A:A,'[10]2023 Reporting MYE 2022'!$A:$AS,43,FALSE)</f>
        <v>0</v>
      </c>
      <c r="Q17" s="380">
        <f>VLOOKUP(A:A,'[10]2023 Reporting MYE 2022'!$A:$AS,44,FALSE)</f>
        <v>27722</v>
      </c>
      <c r="R17" s="380">
        <f>VLOOKUP(A:A,'[10]2023 Reporting MYE 2022'!$A:$AS,45,FALSE)</f>
        <v>4587306</v>
      </c>
      <c r="S17" s="382"/>
      <c r="T17" s="220">
        <f>VLOOKUP(A:A,'[11]OPEB Amounts by Employer'!$A:$AP,36,FALSE)</f>
        <v>-1117282</v>
      </c>
      <c r="U17" s="220">
        <f>VLOOKUP(A:A,'[11]OPEB Amounts by Employer'!$A:$AP,39,FALSE)</f>
        <v>1299312</v>
      </c>
      <c r="V17" s="380">
        <f>VLOOKUP(A:A,'[11]OPEB Amounts by Employer'!$A:$AP,42,FALSE)</f>
        <v>182030</v>
      </c>
      <c r="W17" s="488"/>
      <c r="X17" s="382"/>
      <c r="Y17" s="382"/>
      <c r="Z17" s="382"/>
    </row>
    <row r="18" spans="1:26">
      <c r="A18" s="374">
        <v>10930</v>
      </c>
      <c r="B18" s="375" t="s">
        <v>377</v>
      </c>
      <c r="C18" s="376">
        <v>4.9468823999999998E-3</v>
      </c>
      <c r="D18" s="376">
        <f>VLOOKUP(A:A,'[10]2023 Reporting MYE 2022'!$A:$J,5,FALSE)</f>
        <v>4.8774374999999998E-3</v>
      </c>
      <c r="E18" s="377">
        <f>VLOOKUP(A:A,'[10]2023 Reporting MYE 2022'!$A:$Z,26,FALSE)</f>
        <v>150788875</v>
      </c>
      <c r="F18" s="378">
        <f>VLOOKUP(A:A,'[10]2023 Reporting MYE 2022'!$A:$AI,35,FALSE)</f>
        <v>117472883</v>
      </c>
      <c r="G18" s="378"/>
      <c r="H18" s="379">
        <f>VLOOKUP(A:A,'[10]2023 Reporting MYE 2022'!$A:$AS,36,FALSE)</f>
        <v>48618754</v>
      </c>
      <c r="I18" s="380">
        <f>VLOOKUP(A:A,'[10]2023 Reporting MYE 2022'!$A:$AN,37,FALSE)</f>
        <v>9405231</v>
      </c>
      <c r="J18" s="380">
        <f>VLOOKUP(A:A,'[10]2023 Reporting MYE 2022'!$A:$AN,38,FALSE)</f>
        <v>1017264</v>
      </c>
      <c r="K18" s="380">
        <f>VLOOKUP(A:A,'[10]2023 Reporting MYE 2022'!$A:$AN,39,FALSE)</f>
        <v>1140506</v>
      </c>
      <c r="L18" s="380">
        <f>VLOOKUP(A:A,'[10]2023 Reporting MYE 2022'!$A:$AN,40,FALSE)</f>
        <v>60181755</v>
      </c>
      <c r="M18" s="380"/>
      <c r="N18" s="381">
        <f>VLOOKUP(A:A,'[10]2023 Reporting MYE 2022'!$A:$AS,41,FALSE)</f>
        <v>827333</v>
      </c>
      <c r="O18" s="380">
        <f>VLOOKUP(A:A,'[10]2023 Reporting MYE 2022'!$A:$AS,42,FALSE)</f>
        <v>53464675</v>
      </c>
      <c r="P18" s="380">
        <f>VLOOKUP(A:A,'[10]2023 Reporting MYE 2022'!$A:$AS,43,FALSE)</f>
        <v>0</v>
      </c>
      <c r="Q18" s="380">
        <f>VLOOKUP(A:A,'[10]2023 Reporting MYE 2022'!$A:$AS,44,FALSE)</f>
        <v>325060</v>
      </c>
      <c r="R18" s="380">
        <f>VLOOKUP(A:A,'[10]2023 Reporting MYE 2022'!$A:$AS,45,FALSE)</f>
        <v>54617068</v>
      </c>
      <c r="S18" s="382"/>
      <c r="T18" s="220">
        <f>VLOOKUP(A:A,'[11]OPEB Amounts by Employer'!$A:$AP,36,FALSE)</f>
        <v>-13101008</v>
      </c>
      <c r="U18" s="220">
        <f>VLOOKUP(A:A,'[11]OPEB Amounts by Employer'!$A:$AP,39,FALSE)</f>
        <v>20959599</v>
      </c>
      <c r="V18" s="380">
        <f>VLOOKUP(A:A,'[11]OPEB Amounts by Employer'!$A:$AP,42,FALSE)</f>
        <v>7858591</v>
      </c>
      <c r="W18" s="488"/>
      <c r="X18" s="382"/>
      <c r="Y18" s="382"/>
      <c r="Z18" s="382"/>
    </row>
    <row r="19" spans="1:26">
      <c r="A19" s="374">
        <v>10940</v>
      </c>
      <c r="B19" s="375" t="s">
        <v>378</v>
      </c>
      <c r="C19" s="376">
        <v>6.4096339999999996E-4</v>
      </c>
      <c r="D19" s="376">
        <f>VLOOKUP(A:A,'[10]2023 Reporting MYE 2022'!$A:$J,5,FALSE)</f>
        <v>5.983351E-4</v>
      </c>
      <c r="E19" s="377">
        <f>VLOOKUP(A:A,'[10]2023 Reporting MYE 2022'!$A:$Z,26,FALSE)</f>
        <v>18497885</v>
      </c>
      <c r="F19" s="378">
        <f>VLOOKUP(A:A,'[10]2023 Reporting MYE 2022'!$A:$AI,35,FALSE)</f>
        <v>15220863</v>
      </c>
      <c r="G19" s="378"/>
      <c r="H19" s="379">
        <f>VLOOKUP(A:A,'[10]2023 Reporting MYE 2022'!$A:$AS,36,FALSE)</f>
        <v>2258683</v>
      </c>
      <c r="I19" s="380">
        <f>VLOOKUP(A:A,'[10]2023 Reporting MYE 2022'!$A:$AN,37,FALSE)</f>
        <v>1218628</v>
      </c>
      <c r="J19" s="380">
        <f>VLOOKUP(A:A,'[10]2023 Reporting MYE 2022'!$A:$AN,38,FALSE)</f>
        <v>131806</v>
      </c>
      <c r="K19" s="380">
        <f>VLOOKUP(A:A,'[10]2023 Reporting MYE 2022'!$A:$AN,39,FALSE)</f>
        <v>147774</v>
      </c>
      <c r="L19" s="380">
        <f>VLOOKUP(A:A,'[10]2023 Reporting MYE 2022'!$A:$AN,40,FALSE)</f>
        <v>3756891</v>
      </c>
      <c r="M19" s="380"/>
      <c r="N19" s="381">
        <f>VLOOKUP(A:A,'[10]2023 Reporting MYE 2022'!$A:$AS,41,FALSE)</f>
        <v>474770</v>
      </c>
      <c r="O19" s="380">
        <f>VLOOKUP(A:A,'[10]2023 Reporting MYE 2022'!$A:$AS,42,FALSE)</f>
        <v>6927373</v>
      </c>
      <c r="P19" s="380">
        <f>VLOOKUP(A:A,'[10]2023 Reporting MYE 2022'!$A:$AS,43,FALSE)</f>
        <v>0</v>
      </c>
      <c r="Q19" s="380">
        <f>VLOOKUP(A:A,'[10]2023 Reporting MYE 2022'!$A:$AS,44,FALSE)</f>
        <v>42118</v>
      </c>
      <c r="R19" s="380">
        <f>VLOOKUP(A:A,'[10]2023 Reporting MYE 2022'!$A:$AS,45,FALSE)</f>
        <v>7444261</v>
      </c>
      <c r="S19" s="382"/>
      <c r="T19" s="220">
        <f>VLOOKUP(A:A,'[11]OPEB Amounts by Employer'!$A:$AP,36,FALSE)</f>
        <v>-1697485</v>
      </c>
      <c r="U19" s="220">
        <f>VLOOKUP(A:A,'[11]OPEB Amounts by Employer'!$A:$AP,39,FALSE)</f>
        <v>627565</v>
      </c>
      <c r="V19" s="380">
        <f>VLOOKUP(A:A,'[11]OPEB Amounts by Employer'!$A:$AP,42,FALSE)</f>
        <v>-1069920</v>
      </c>
      <c r="W19" s="488"/>
      <c r="X19" s="382"/>
      <c r="Y19" s="382"/>
      <c r="Z19" s="382"/>
    </row>
    <row r="20" spans="1:26">
      <c r="A20" s="374">
        <v>10950</v>
      </c>
      <c r="B20" s="375" t="s">
        <v>379</v>
      </c>
      <c r="C20" s="376">
        <v>8.5511229999999999E-4</v>
      </c>
      <c r="D20" s="376">
        <f>VLOOKUP(A:A,'[10]2023 Reporting MYE 2022'!$A:$J,5,FALSE)</f>
        <v>8.1572369999999999E-4</v>
      </c>
      <c r="E20" s="377">
        <f>VLOOKUP(A:A,'[10]2023 Reporting MYE 2022'!$A:$Z,26,FALSE)</f>
        <v>25218582</v>
      </c>
      <c r="F20" s="378">
        <f>VLOOKUP(A:A,'[10]2023 Reporting MYE 2022'!$A:$AI,35,FALSE)</f>
        <v>20306225</v>
      </c>
      <c r="G20" s="378"/>
      <c r="H20" s="379">
        <f>VLOOKUP(A:A,'[10]2023 Reporting MYE 2022'!$A:$AS,36,FALSE)</f>
        <v>2849848</v>
      </c>
      <c r="I20" s="380">
        <f>VLOOKUP(A:A,'[10]2023 Reporting MYE 2022'!$A:$AN,37,FALSE)</f>
        <v>1625777</v>
      </c>
      <c r="J20" s="380">
        <f>VLOOKUP(A:A,'[10]2023 Reporting MYE 2022'!$A:$AN,38,FALSE)</f>
        <v>175843</v>
      </c>
      <c r="K20" s="380">
        <f>VLOOKUP(A:A,'[10]2023 Reporting MYE 2022'!$A:$AN,39,FALSE)</f>
        <v>197147</v>
      </c>
      <c r="L20" s="380">
        <f>VLOOKUP(A:A,'[10]2023 Reporting MYE 2022'!$A:$AN,40,FALSE)</f>
        <v>4848615</v>
      </c>
      <c r="M20" s="380"/>
      <c r="N20" s="381">
        <f>VLOOKUP(A:A,'[10]2023 Reporting MYE 2022'!$A:$AS,41,FALSE)</f>
        <v>0</v>
      </c>
      <c r="O20" s="380">
        <f>VLOOKUP(A:A,'[10]2023 Reporting MYE 2022'!$A:$AS,42,FALSE)</f>
        <v>9241841</v>
      </c>
      <c r="P20" s="380">
        <f>VLOOKUP(A:A,'[10]2023 Reporting MYE 2022'!$A:$AS,43,FALSE)</f>
        <v>0</v>
      </c>
      <c r="Q20" s="380">
        <f>VLOOKUP(A:A,'[10]2023 Reporting MYE 2022'!$A:$AS,44,FALSE)</f>
        <v>56189</v>
      </c>
      <c r="R20" s="380">
        <f>VLOOKUP(A:A,'[10]2023 Reporting MYE 2022'!$A:$AS,45,FALSE)</f>
        <v>9298030</v>
      </c>
      <c r="S20" s="382"/>
      <c r="T20" s="220">
        <f>VLOOKUP(A:A,'[11]OPEB Amounts by Employer'!$A:$AP,36,FALSE)</f>
        <v>-2264626</v>
      </c>
      <c r="U20" s="220">
        <f>VLOOKUP(A:A,'[11]OPEB Amounts by Employer'!$A:$AP,39,FALSE)</f>
        <v>750717</v>
      </c>
      <c r="V20" s="380">
        <f>VLOOKUP(A:A,'[11]OPEB Amounts by Employer'!$A:$AP,42,FALSE)</f>
        <v>-1513909</v>
      </c>
      <c r="W20" s="488"/>
      <c r="X20" s="382"/>
      <c r="Y20" s="382"/>
      <c r="Z20" s="382"/>
    </row>
    <row r="21" spans="1:26">
      <c r="A21" s="374">
        <v>11050</v>
      </c>
      <c r="B21" s="375" t="s">
        <v>711</v>
      </c>
      <c r="C21" s="376">
        <v>2.1483639999999999E-4</v>
      </c>
      <c r="D21" s="376">
        <f>VLOOKUP(A:A,'[10]2023 Reporting MYE 2022'!$A:$J,5,FALSE)</f>
        <v>2.299801E-4</v>
      </c>
      <c r="E21" s="377">
        <f>VLOOKUP(A:A,'[10]2023 Reporting MYE 2022'!$A:$Z,26,FALSE)</f>
        <v>7109971</v>
      </c>
      <c r="F21" s="378">
        <f>VLOOKUP(A:A,'[10]2023 Reporting MYE 2022'!$A:$AI,35,FALSE)</f>
        <v>5101688</v>
      </c>
      <c r="G21" s="378"/>
      <c r="H21" s="379">
        <f>VLOOKUP(A:A,'[10]2023 Reporting MYE 2022'!$A:$AS,36,FALSE)</f>
        <v>2308201</v>
      </c>
      <c r="I21" s="380">
        <f>VLOOKUP(A:A,'[10]2023 Reporting MYE 2022'!$A:$AN,37,FALSE)</f>
        <v>408456</v>
      </c>
      <c r="J21" s="380">
        <f>VLOOKUP(A:A,'[10]2023 Reporting MYE 2022'!$A:$AN,38,FALSE)</f>
        <v>44178</v>
      </c>
      <c r="K21" s="380">
        <f>VLOOKUP(A:A,'[10]2023 Reporting MYE 2022'!$A:$AN,39,FALSE)</f>
        <v>49531</v>
      </c>
      <c r="L21" s="380">
        <f>VLOOKUP(A:A,'[10]2023 Reporting MYE 2022'!$A:$AN,40,FALSE)</f>
        <v>2810366</v>
      </c>
      <c r="M21" s="380"/>
      <c r="N21" s="381">
        <f>VLOOKUP(A:A,'[10]2023 Reporting MYE 2022'!$A:$AS,41,FALSE)</f>
        <v>425376</v>
      </c>
      <c r="O21" s="380">
        <f>VLOOKUP(A:A,'[10]2023 Reporting MYE 2022'!$A:$AS,42,FALSE)</f>
        <v>2321898</v>
      </c>
      <c r="P21" s="380">
        <f>VLOOKUP(A:A,'[10]2023 Reporting MYE 2022'!$A:$AS,43,FALSE)</f>
        <v>0</v>
      </c>
      <c r="Q21" s="380">
        <f>VLOOKUP(A:A,'[10]2023 Reporting MYE 2022'!$A:$AS,44,FALSE)</f>
        <v>14117</v>
      </c>
      <c r="R21" s="380">
        <f>VLOOKUP(A:A,'[10]2023 Reporting MYE 2022'!$A:$AS,45,FALSE)</f>
        <v>2761391</v>
      </c>
      <c r="S21" s="382"/>
      <c r="T21" s="220">
        <f>VLOOKUP(A:A,'[11]OPEB Amounts by Employer'!$A:$AP,36,FALSE)</f>
        <v>-568961</v>
      </c>
      <c r="U21" s="220">
        <f>VLOOKUP(A:A,'[11]OPEB Amounts by Employer'!$A:$AP,39,FALSE)</f>
        <v>1601240</v>
      </c>
      <c r="V21" s="380">
        <f>VLOOKUP(A:A,'[11]OPEB Amounts by Employer'!$A:$AP,42,FALSE)</f>
        <v>1032279</v>
      </c>
      <c r="W21" s="488"/>
      <c r="X21" s="382"/>
      <c r="Y21" s="382"/>
      <c r="Z21" s="382"/>
    </row>
    <row r="22" spans="1:26">
      <c r="A22" s="374">
        <v>11300</v>
      </c>
      <c r="B22" s="375" t="s">
        <v>380</v>
      </c>
      <c r="C22" s="376">
        <v>4.267196E-3</v>
      </c>
      <c r="D22" s="376">
        <f>VLOOKUP(A:A,'[10]2023 Reporting MYE 2022'!$A:$J,5,FALSE)</f>
        <v>4.2704624999999998E-3</v>
      </c>
      <c r="E22" s="377">
        <f>VLOOKUP(A:A,'[10]2023 Reporting MYE 2022'!$A:$Z,26,FALSE)</f>
        <v>132023882</v>
      </c>
      <c r="F22" s="378">
        <f>VLOOKUP(A:A,'[10]2023 Reporting MYE 2022'!$A:$AI,35,FALSE)</f>
        <v>101332471</v>
      </c>
      <c r="G22" s="378"/>
      <c r="H22" s="379">
        <f>VLOOKUP(A:A,'[10]2023 Reporting MYE 2022'!$A:$AS,36,FALSE)</f>
        <v>6266128</v>
      </c>
      <c r="I22" s="380">
        <f>VLOOKUP(A:A,'[10]2023 Reporting MYE 2022'!$A:$AN,37,FALSE)</f>
        <v>8112981</v>
      </c>
      <c r="J22" s="380">
        <f>VLOOKUP(A:A,'[10]2023 Reporting MYE 2022'!$A:$AN,38,FALSE)</f>
        <v>877495</v>
      </c>
      <c r="K22" s="380">
        <f>VLOOKUP(A:A,'[10]2023 Reporting MYE 2022'!$A:$AN,39,FALSE)</f>
        <v>983804</v>
      </c>
      <c r="L22" s="380">
        <f>VLOOKUP(A:A,'[10]2023 Reporting MYE 2022'!$A:$AN,40,FALSE)</f>
        <v>16240408</v>
      </c>
      <c r="M22" s="380"/>
      <c r="N22" s="381">
        <f>VLOOKUP(A:A,'[10]2023 Reporting MYE 2022'!$A:$AS,41,FALSE)</f>
        <v>989345</v>
      </c>
      <c r="O22" s="380">
        <f>VLOOKUP(A:A,'[10]2023 Reporting MYE 2022'!$A:$AS,42,FALSE)</f>
        <v>46118794</v>
      </c>
      <c r="P22" s="380">
        <f>VLOOKUP(A:A,'[10]2023 Reporting MYE 2022'!$A:$AS,43,FALSE)</f>
        <v>0</v>
      </c>
      <c r="Q22" s="380">
        <f>VLOOKUP(A:A,'[10]2023 Reporting MYE 2022'!$A:$AS,44,FALSE)</f>
        <v>280397</v>
      </c>
      <c r="R22" s="380">
        <f>VLOOKUP(A:A,'[10]2023 Reporting MYE 2022'!$A:$AS,45,FALSE)</f>
        <v>47388536</v>
      </c>
      <c r="S22" s="382"/>
      <c r="T22" s="220">
        <f>VLOOKUP(A:A,'[11]OPEB Amounts by Employer'!$A:$AP,36,FALSE)</f>
        <v>-11300968</v>
      </c>
      <c r="U22" s="220">
        <f>VLOOKUP(A:A,'[11]OPEB Amounts by Employer'!$A:$AP,39,FALSE)</f>
        <v>8267</v>
      </c>
      <c r="V22" s="380">
        <f>VLOOKUP(A:A,'[11]OPEB Amounts by Employer'!$A:$AP,42,FALSE)</f>
        <v>-11292701</v>
      </c>
      <c r="W22" s="488"/>
      <c r="X22" s="382"/>
      <c r="Y22" s="382"/>
      <c r="Z22" s="382"/>
    </row>
    <row r="23" spans="1:26">
      <c r="A23" s="374">
        <v>11310</v>
      </c>
      <c r="B23" s="375" t="s">
        <v>381</v>
      </c>
      <c r="C23" s="376">
        <v>5.1467769999999997E-4</v>
      </c>
      <c r="D23" s="376">
        <f>VLOOKUP(A:A,'[10]2023 Reporting MYE 2022'!$A:$J,5,FALSE)</f>
        <v>5.0887969999999997E-4</v>
      </c>
      <c r="E23" s="377">
        <f>VLOOKUP(A:A,'[10]2023 Reporting MYE 2022'!$A:$Z,26,FALSE)</f>
        <v>15732318</v>
      </c>
      <c r="F23" s="378">
        <f>VLOOKUP(A:A,'[10]2023 Reporting MYE 2022'!$A:$AI,35,FALSE)</f>
        <v>12221975</v>
      </c>
      <c r="G23" s="378"/>
      <c r="H23" s="379">
        <f>VLOOKUP(A:A,'[10]2023 Reporting MYE 2022'!$A:$AS,36,FALSE)</f>
        <v>1437735</v>
      </c>
      <c r="I23" s="380">
        <f>VLOOKUP(A:A,'[10]2023 Reporting MYE 2022'!$A:$AN,37,FALSE)</f>
        <v>978528</v>
      </c>
      <c r="J23" s="380">
        <f>VLOOKUP(A:A,'[10]2023 Reporting MYE 2022'!$A:$AN,38,FALSE)</f>
        <v>105837</v>
      </c>
      <c r="K23" s="380">
        <f>VLOOKUP(A:A,'[10]2023 Reporting MYE 2022'!$A:$AN,39,FALSE)</f>
        <v>118659</v>
      </c>
      <c r="L23" s="380">
        <f>VLOOKUP(A:A,'[10]2023 Reporting MYE 2022'!$A:$AN,40,FALSE)</f>
        <v>2640759</v>
      </c>
      <c r="M23" s="380"/>
      <c r="N23" s="381">
        <f>VLOOKUP(A:A,'[10]2023 Reporting MYE 2022'!$A:$AS,41,FALSE)</f>
        <v>0</v>
      </c>
      <c r="O23" s="380">
        <f>VLOOKUP(A:A,'[10]2023 Reporting MYE 2022'!$A:$AS,42,FALSE)</f>
        <v>5562509</v>
      </c>
      <c r="P23" s="380">
        <f>VLOOKUP(A:A,'[10]2023 Reporting MYE 2022'!$A:$AS,43,FALSE)</f>
        <v>0</v>
      </c>
      <c r="Q23" s="380">
        <f>VLOOKUP(A:A,'[10]2023 Reporting MYE 2022'!$A:$AS,44,FALSE)</f>
        <v>33819</v>
      </c>
      <c r="R23" s="380">
        <f>VLOOKUP(A:A,'[10]2023 Reporting MYE 2022'!$A:$AS,45,FALSE)</f>
        <v>5596328</v>
      </c>
      <c r="S23" s="382"/>
      <c r="T23" s="220">
        <f>VLOOKUP(A:A,'[11]OPEB Amounts by Employer'!$A:$AP,36,FALSE)</f>
        <v>-1363041</v>
      </c>
      <c r="U23" s="220">
        <f>VLOOKUP(A:A,'[11]OPEB Amounts by Employer'!$A:$AP,39,FALSE)</f>
        <v>734234</v>
      </c>
      <c r="V23" s="380">
        <f>VLOOKUP(A:A,'[11]OPEB Amounts by Employer'!$A:$AP,42,FALSE)</f>
        <v>-628807</v>
      </c>
      <c r="W23" s="488"/>
      <c r="X23" s="382"/>
      <c r="Y23" s="382"/>
      <c r="Z23" s="382"/>
    </row>
    <row r="24" spans="1:26">
      <c r="A24" s="374">
        <v>11600</v>
      </c>
      <c r="B24" s="375" t="s">
        <v>382</v>
      </c>
      <c r="C24" s="376">
        <v>2.2563717999999999E-3</v>
      </c>
      <c r="D24" s="376">
        <f>VLOOKUP(A:A,'[10]2023 Reporting MYE 2022'!$A:$J,5,FALSE)</f>
        <v>2.1489120999999998E-3</v>
      </c>
      <c r="E24" s="377">
        <f>VLOOKUP(A:A,'[10]2023 Reporting MYE 2022'!$A:$Z,26,FALSE)</f>
        <v>66434893</v>
      </c>
      <c r="F24" s="378">
        <f>VLOOKUP(A:A,'[10]2023 Reporting MYE 2022'!$A:$AI,35,FALSE)</f>
        <v>53581727</v>
      </c>
      <c r="G24" s="378"/>
      <c r="H24" s="379">
        <f>VLOOKUP(A:A,'[10]2023 Reporting MYE 2022'!$A:$AS,36,FALSE)</f>
        <v>7330442</v>
      </c>
      <c r="I24" s="380">
        <f>VLOOKUP(A:A,'[10]2023 Reporting MYE 2022'!$A:$AN,37,FALSE)</f>
        <v>4289913</v>
      </c>
      <c r="J24" s="380">
        <f>VLOOKUP(A:A,'[10]2023 Reporting MYE 2022'!$A:$AN,38,FALSE)</f>
        <v>463995</v>
      </c>
      <c r="K24" s="380">
        <f>VLOOKUP(A:A,'[10]2023 Reporting MYE 2022'!$A:$AN,39,FALSE)</f>
        <v>520208</v>
      </c>
      <c r="L24" s="380">
        <f>VLOOKUP(A:A,'[10]2023 Reporting MYE 2022'!$A:$AN,40,FALSE)</f>
        <v>12604558</v>
      </c>
      <c r="M24" s="380"/>
      <c r="N24" s="381">
        <f>VLOOKUP(A:A,'[10]2023 Reporting MYE 2022'!$A:$AS,41,FALSE)</f>
        <v>739075</v>
      </c>
      <c r="O24" s="380">
        <f>VLOOKUP(A:A,'[10]2023 Reporting MYE 2022'!$A:$AS,42,FALSE)</f>
        <v>24386305</v>
      </c>
      <c r="P24" s="380">
        <f>VLOOKUP(A:A,'[10]2023 Reporting MYE 2022'!$A:$AS,43,FALSE)</f>
        <v>0</v>
      </c>
      <c r="Q24" s="380">
        <f>VLOOKUP(A:A,'[10]2023 Reporting MYE 2022'!$A:$AS,44,FALSE)</f>
        <v>148266</v>
      </c>
      <c r="R24" s="380">
        <f>VLOOKUP(A:A,'[10]2023 Reporting MYE 2022'!$A:$AS,45,FALSE)</f>
        <v>25273646</v>
      </c>
      <c r="S24" s="382"/>
      <c r="T24" s="220">
        <f>VLOOKUP(A:A,'[11]OPEB Amounts by Employer'!$A:$AP,36,FALSE)</f>
        <v>-5975631</v>
      </c>
      <c r="U24" s="220">
        <f>VLOOKUP(A:A,'[11]OPEB Amounts by Employer'!$A:$AP,39,FALSE)</f>
        <v>3179212</v>
      </c>
      <c r="V24" s="380">
        <f>VLOOKUP(A:A,'[11]OPEB Amounts by Employer'!$A:$AP,42,FALSE)</f>
        <v>-2796419</v>
      </c>
      <c r="W24" s="488"/>
      <c r="X24" s="382"/>
      <c r="Y24" s="382"/>
      <c r="Z24" s="382"/>
    </row>
    <row r="25" spans="1:26">
      <c r="A25" s="374">
        <v>11900</v>
      </c>
      <c r="B25" s="375" t="s">
        <v>383</v>
      </c>
      <c r="C25" s="376">
        <v>3.7423049999999998E-4</v>
      </c>
      <c r="D25" s="376">
        <f>VLOOKUP(A:A,'[10]2023 Reporting MYE 2022'!$A:$J,5,FALSE)</f>
        <v>3.3003090000000002E-4</v>
      </c>
      <c r="E25" s="377">
        <f>VLOOKUP(A:A,'[10]2023 Reporting MYE 2022'!$A:$Z,26,FALSE)</f>
        <v>10203101</v>
      </c>
      <c r="F25" s="378">
        <f>VLOOKUP(A:A,'[10]2023 Reporting MYE 2022'!$A:$AI,35,FALSE)</f>
        <v>8886796</v>
      </c>
      <c r="G25" s="378"/>
      <c r="H25" s="379">
        <f>VLOOKUP(A:A,'[10]2023 Reporting MYE 2022'!$A:$AS,36,FALSE)</f>
        <v>4461438</v>
      </c>
      <c r="I25" s="380">
        <f>VLOOKUP(A:A,'[10]2023 Reporting MYE 2022'!$A:$AN,37,FALSE)</f>
        <v>711504</v>
      </c>
      <c r="J25" s="380">
        <f>VLOOKUP(A:A,'[10]2023 Reporting MYE 2022'!$A:$AN,38,FALSE)</f>
        <v>76956</v>
      </c>
      <c r="K25" s="380">
        <f>VLOOKUP(A:A,'[10]2023 Reporting MYE 2022'!$A:$AN,39,FALSE)</f>
        <v>86279</v>
      </c>
      <c r="L25" s="380">
        <f>VLOOKUP(A:A,'[10]2023 Reporting MYE 2022'!$A:$AN,40,FALSE)</f>
        <v>5336177</v>
      </c>
      <c r="M25" s="380"/>
      <c r="N25" s="381">
        <f>VLOOKUP(A:A,'[10]2023 Reporting MYE 2022'!$A:$AS,41,FALSE)</f>
        <v>55105</v>
      </c>
      <c r="O25" s="380">
        <f>VLOOKUP(A:A,'[10]2023 Reporting MYE 2022'!$A:$AS,42,FALSE)</f>
        <v>4044590</v>
      </c>
      <c r="P25" s="380">
        <f>VLOOKUP(A:A,'[10]2023 Reporting MYE 2022'!$A:$AS,43,FALSE)</f>
        <v>0</v>
      </c>
      <c r="Q25" s="380">
        <f>VLOOKUP(A:A,'[10]2023 Reporting MYE 2022'!$A:$AS,44,FALSE)</f>
        <v>24591</v>
      </c>
      <c r="R25" s="380">
        <f>VLOOKUP(A:A,'[10]2023 Reporting MYE 2022'!$A:$AS,45,FALSE)</f>
        <v>4124286</v>
      </c>
      <c r="S25" s="382"/>
      <c r="T25" s="220">
        <f>VLOOKUP(A:A,'[11]OPEB Amounts by Employer'!$A:$AP,36,FALSE)</f>
        <v>-991090</v>
      </c>
      <c r="U25" s="220">
        <f>VLOOKUP(A:A,'[11]OPEB Amounts by Employer'!$A:$AP,39,FALSE)</f>
        <v>1140565</v>
      </c>
      <c r="V25" s="380">
        <f>VLOOKUP(A:A,'[11]OPEB Amounts by Employer'!$A:$AP,42,FALSE)</f>
        <v>149475</v>
      </c>
      <c r="W25" s="488"/>
      <c r="X25" s="382"/>
      <c r="Y25" s="382"/>
      <c r="Z25" s="382"/>
    </row>
    <row r="26" spans="1:26">
      <c r="A26" s="374">
        <v>12100</v>
      </c>
      <c r="B26" s="375" t="s">
        <v>384</v>
      </c>
      <c r="C26" s="376">
        <v>2.6576950000000002E-4</v>
      </c>
      <c r="D26" s="376">
        <f>VLOOKUP(A:A,'[10]2023 Reporting MYE 2022'!$A:$J,5,FALSE)</f>
        <v>2.665209E-4</v>
      </c>
      <c r="E26" s="377">
        <f>VLOOKUP(A:A,'[10]2023 Reporting MYE 2022'!$A:$Z,26,FALSE)</f>
        <v>8239652</v>
      </c>
      <c r="F26" s="378">
        <f>VLOOKUP(A:A,'[10]2023 Reporting MYE 2022'!$A:$AI,35,FALSE)</f>
        <v>6311189</v>
      </c>
      <c r="G26" s="378"/>
      <c r="H26" s="379">
        <f>VLOOKUP(A:A,'[10]2023 Reporting MYE 2022'!$A:$AS,36,FALSE)</f>
        <v>928335</v>
      </c>
      <c r="I26" s="380">
        <f>VLOOKUP(A:A,'[10]2023 Reporting MYE 2022'!$A:$AN,37,FALSE)</f>
        <v>505293</v>
      </c>
      <c r="J26" s="380">
        <f>VLOOKUP(A:A,'[10]2023 Reporting MYE 2022'!$A:$AN,38,FALSE)</f>
        <v>54652</v>
      </c>
      <c r="K26" s="380">
        <f>VLOOKUP(A:A,'[10]2023 Reporting MYE 2022'!$A:$AN,39,FALSE)</f>
        <v>61273</v>
      </c>
      <c r="L26" s="380">
        <f>VLOOKUP(A:A,'[10]2023 Reporting MYE 2022'!$A:$AN,40,FALSE)</f>
        <v>1549553</v>
      </c>
      <c r="M26" s="380"/>
      <c r="N26" s="381">
        <f>VLOOKUP(A:A,'[10]2023 Reporting MYE 2022'!$A:$AS,41,FALSE)</f>
        <v>175302</v>
      </c>
      <c r="O26" s="380">
        <f>VLOOKUP(A:A,'[10]2023 Reporting MYE 2022'!$A:$AS,42,FALSE)</f>
        <v>2872371</v>
      </c>
      <c r="P26" s="380">
        <f>VLOOKUP(A:A,'[10]2023 Reporting MYE 2022'!$A:$AS,43,FALSE)</f>
        <v>0</v>
      </c>
      <c r="Q26" s="380">
        <f>VLOOKUP(A:A,'[10]2023 Reporting MYE 2022'!$A:$AS,44,FALSE)</f>
        <v>17464</v>
      </c>
      <c r="R26" s="380">
        <f>VLOOKUP(A:A,'[10]2023 Reporting MYE 2022'!$A:$AS,45,FALSE)</f>
        <v>3065137</v>
      </c>
      <c r="S26" s="382"/>
      <c r="T26" s="220">
        <f>VLOOKUP(A:A,'[11]OPEB Amounts by Employer'!$A:$AP,36,FALSE)</f>
        <v>-703846</v>
      </c>
      <c r="U26" s="220">
        <f>VLOOKUP(A:A,'[11]OPEB Amounts by Employer'!$A:$AP,39,FALSE)</f>
        <v>123485</v>
      </c>
      <c r="V26" s="380">
        <f>VLOOKUP(A:A,'[11]OPEB Amounts by Employer'!$A:$AP,42,FALSE)</f>
        <v>-580361</v>
      </c>
      <c r="W26" s="488"/>
      <c r="X26" s="382"/>
      <c r="Y26" s="382"/>
      <c r="Z26" s="382"/>
    </row>
    <row r="27" spans="1:26">
      <c r="A27" s="374">
        <v>12150</v>
      </c>
      <c r="B27" s="375" t="s">
        <v>385</v>
      </c>
      <c r="C27" s="376">
        <v>9.6885000000000005E-6</v>
      </c>
      <c r="D27" s="376">
        <f>VLOOKUP(A:A,'[10]2023 Reporting MYE 2022'!$A:$J,5,FALSE)</f>
        <v>3.3962099999999998E-5</v>
      </c>
      <c r="E27" s="377">
        <f>VLOOKUP(A:A,'[10]2023 Reporting MYE 2022'!$A:$Z,26,FALSE)</f>
        <v>1049958</v>
      </c>
      <c r="F27" s="378">
        <f>VLOOKUP(A:A,'[10]2023 Reporting MYE 2022'!$A:$AI,35,FALSE)</f>
        <v>230071</v>
      </c>
      <c r="G27" s="378"/>
      <c r="H27" s="379">
        <f>VLOOKUP(A:A,'[10]2023 Reporting MYE 2022'!$A:$AS,36,FALSE)</f>
        <v>48426</v>
      </c>
      <c r="I27" s="380">
        <f>VLOOKUP(A:A,'[10]2023 Reporting MYE 2022'!$A:$AN,37,FALSE)</f>
        <v>18420</v>
      </c>
      <c r="J27" s="380">
        <f>VLOOKUP(A:A,'[10]2023 Reporting MYE 2022'!$A:$AN,38,FALSE)</f>
        <v>1992</v>
      </c>
      <c r="K27" s="380">
        <f>VLOOKUP(A:A,'[10]2023 Reporting MYE 2022'!$A:$AN,39,FALSE)</f>
        <v>2234</v>
      </c>
      <c r="L27" s="380">
        <f>VLOOKUP(A:A,'[10]2023 Reporting MYE 2022'!$A:$AN,40,FALSE)</f>
        <v>71072</v>
      </c>
      <c r="M27" s="380"/>
      <c r="N27" s="381">
        <f>VLOOKUP(A:A,'[10]2023 Reporting MYE 2022'!$A:$AS,41,FALSE)</f>
        <v>844108</v>
      </c>
      <c r="O27" s="380">
        <f>VLOOKUP(A:A,'[10]2023 Reporting MYE 2022'!$A:$AS,42,FALSE)</f>
        <v>104711</v>
      </c>
      <c r="P27" s="380">
        <f>VLOOKUP(A:A,'[10]2023 Reporting MYE 2022'!$A:$AS,43,FALSE)</f>
        <v>0</v>
      </c>
      <c r="Q27" s="380">
        <f>VLOOKUP(A:A,'[10]2023 Reporting MYE 2022'!$A:$AS,44,FALSE)</f>
        <v>637</v>
      </c>
      <c r="R27" s="380">
        <f>VLOOKUP(A:A,'[10]2023 Reporting MYE 2022'!$A:$AS,45,FALSE)</f>
        <v>949456</v>
      </c>
      <c r="S27" s="382"/>
      <c r="T27" s="220">
        <f>VLOOKUP(A:A,'[11]OPEB Amounts by Employer'!$A:$AP,36,FALSE)</f>
        <v>-25659</v>
      </c>
      <c r="U27" s="220">
        <f>VLOOKUP(A:A,'[11]OPEB Amounts by Employer'!$A:$AP,39,FALSE)</f>
        <v>-191316</v>
      </c>
      <c r="V27" s="380">
        <f>VLOOKUP(A:A,'[11]OPEB Amounts by Employer'!$A:$AP,42,FALSE)</f>
        <v>-216975</v>
      </c>
      <c r="W27" s="488"/>
      <c r="X27" s="382"/>
      <c r="Y27" s="382"/>
      <c r="Z27" s="382"/>
    </row>
    <row r="28" spans="1:26">
      <c r="A28" s="374">
        <v>12160</v>
      </c>
      <c r="B28" s="375" t="s">
        <v>386</v>
      </c>
      <c r="C28" s="376">
        <v>1.7116430000000001E-3</v>
      </c>
      <c r="D28" s="376">
        <f>VLOOKUP(A:A,'[10]2023 Reporting MYE 2022'!$A:$J,5,FALSE)</f>
        <v>1.7391225E-3</v>
      </c>
      <c r="E28" s="377">
        <f>VLOOKUP(A:A,'[10]2023 Reporting MYE 2022'!$A:$Z,26,FALSE)</f>
        <v>53766004</v>
      </c>
      <c r="F28" s="378">
        <f>VLOOKUP(A:A,'[10]2023 Reporting MYE 2022'!$A:$AI,35,FALSE)</f>
        <v>40646133</v>
      </c>
      <c r="G28" s="378"/>
      <c r="H28" s="379">
        <f>VLOOKUP(A:A,'[10]2023 Reporting MYE 2022'!$A:$AS,36,FALSE)</f>
        <v>3527308</v>
      </c>
      <c r="I28" s="380">
        <f>VLOOKUP(A:A,'[10]2023 Reporting MYE 2022'!$A:$AN,37,FALSE)</f>
        <v>3254251</v>
      </c>
      <c r="J28" s="380">
        <f>VLOOKUP(A:A,'[10]2023 Reporting MYE 2022'!$A:$AN,38,FALSE)</f>
        <v>351978</v>
      </c>
      <c r="K28" s="380">
        <f>VLOOKUP(A:A,'[10]2023 Reporting MYE 2022'!$A:$AN,39,FALSE)</f>
        <v>394620</v>
      </c>
      <c r="L28" s="380">
        <f>VLOOKUP(A:A,'[10]2023 Reporting MYE 2022'!$A:$AN,40,FALSE)</f>
        <v>7528157</v>
      </c>
      <c r="M28" s="380"/>
      <c r="N28" s="381">
        <f>VLOOKUP(A:A,'[10]2023 Reporting MYE 2022'!$A:$AS,41,FALSE)</f>
        <v>1244896</v>
      </c>
      <c r="O28" s="380">
        <f>VLOOKUP(A:A,'[10]2023 Reporting MYE 2022'!$A:$AS,42,FALSE)</f>
        <v>18499012</v>
      </c>
      <c r="P28" s="380">
        <f>VLOOKUP(A:A,'[10]2023 Reporting MYE 2022'!$A:$AS,43,FALSE)</f>
        <v>0</v>
      </c>
      <c r="Q28" s="380">
        <f>VLOOKUP(A:A,'[10]2023 Reporting MYE 2022'!$A:$AS,44,FALSE)</f>
        <v>112472</v>
      </c>
      <c r="R28" s="380">
        <f>VLOOKUP(A:A,'[10]2023 Reporting MYE 2022'!$A:$AS,45,FALSE)</f>
        <v>19856380</v>
      </c>
      <c r="S28" s="382"/>
      <c r="T28" s="220">
        <f>VLOOKUP(A:A,'[11]OPEB Amounts by Employer'!$A:$AP,36,FALSE)</f>
        <v>-4533007</v>
      </c>
      <c r="U28" s="220">
        <f>VLOOKUP(A:A,'[11]OPEB Amounts by Employer'!$A:$AP,39,FALSE)</f>
        <v>918588</v>
      </c>
      <c r="V28" s="380">
        <f>VLOOKUP(A:A,'[11]OPEB Amounts by Employer'!$A:$AP,42,FALSE)</f>
        <v>-3614419</v>
      </c>
      <c r="W28" s="488"/>
      <c r="X28" s="382"/>
      <c r="Y28" s="382"/>
      <c r="Z28" s="382"/>
    </row>
    <row r="29" spans="1:26">
      <c r="A29" s="374">
        <v>12220</v>
      </c>
      <c r="B29" s="375" t="s">
        <v>387</v>
      </c>
      <c r="C29" s="376">
        <v>4.2868692999999999E-2</v>
      </c>
      <c r="D29" s="376">
        <f>VLOOKUP(A:A,'[10]2023 Reporting MYE 2022'!$A:$J,5,FALSE)</f>
        <v>4.6173208899999998E-2</v>
      </c>
      <c r="E29" s="377">
        <f>VLOOKUP(A:A,'[10]2023 Reporting MYE 2022'!$A:$Z,26,FALSE)</f>
        <v>1427472154</v>
      </c>
      <c r="F29" s="378">
        <f>VLOOKUP(A:A,'[10]2023 Reporting MYE 2022'!$A:$AI,35,FALSE)</f>
        <v>1017996499</v>
      </c>
      <c r="G29" s="378"/>
      <c r="H29" s="379">
        <f>VLOOKUP(A:A,'[10]2023 Reporting MYE 2022'!$A:$AS,36,FALSE)</f>
        <v>127997024</v>
      </c>
      <c r="I29" s="380">
        <f>VLOOKUP(A:A,'[10]2023 Reporting MYE 2022'!$A:$AN,37,FALSE)</f>
        <v>81503846</v>
      </c>
      <c r="J29" s="380">
        <f>VLOOKUP(A:A,'[10]2023 Reporting MYE 2022'!$A:$AN,38,FALSE)</f>
        <v>8815409</v>
      </c>
      <c r="K29" s="380">
        <f>VLOOKUP(A:A,'[10]2023 Reporting MYE 2022'!$A:$AN,39,FALSE)</f>
        <v>9883400</v>
      </c>
      <c r="L29" s="380">
        <f>VLOOKUP(A:A,'[10]2023 Reporting MYE 2022'!$A:$AN,40,FALSE)</f>
        <v>228199679</v>
      </c>
      <c r="M29" s="380"/>
      <c r="N29" s="381">
        <f>VLOOKUP(A:A,'[10]2023 Reporting MYE 2022'!$A:$AS,41,FALSE)</f>
        <v>93800220</v>
      </c>
      <c r="O29" s="380">
        <f>VLOOKUP(A:A,'[10]2023 Reporting MYE 2022'!$A:$AS,42,FALSE)</f>
        <v>463314177</v>
      </c>
      <c r="P29" s="380">
        <f>VLOOKUP(A:A,'[10]2023 Reporting MYE 2022'!$A:$AS,43,FALSE)</f>
        <v>0</v>
      </c>
      <c r="Q29" s="380">
        <f>VLOOKUP(A:A,'[10]2023 Reporting MYE 2022'!$A:$AS,44,FALSE)</f>
        <v>2816901</v>
      </c>
      <c r="R29" s="380">
        <f>VLOOKUP(A:A,'[10]2023 Reporting MYE 2022'!$A:$AS,45,FALSE)</f>
        <v>559931298</v>
      </c>
      <c r="S29" s="382"/>
      <c r="T29" s="220">
        <f>VLOOKUP(A:A,'[11]OPEB Amounts by Employer'!$A:$AP,36,FALSE)</f>
        <v>-113530712</v>
      </c>
      <c r="U29" s="220">
        <f>VLOOKUP(A:A,'[11]OPEB Amounts by Employer'!$A:$AP,39,FALSE)</f>
        <v>23772649</v>
      </c>
      <c r="V29" s="380">
        <f>VLOOKUP(A:A,'[11]OPEB Amounts by Employer'!$A:$AP,42,FALSE)</f>
        <v>-89758063</v>
      </c>
      <c r="W29" s="488"/>
      <c r="X29" s="382"/>
      <c r="Y29" s="382"/>
      <c r="Z29" s="382"/>
    </row>
    <row r="30" spans="1:26">
      <c r="A30" s="374">
        <v>12510</v>
      </c>
      <c r="B30" s="375" t="s">
        <v>388</v>
      </c>
      <c r="C30" s="376">
        <v>4.3650088000000004E-3</v>
      </c>
      <c r="D30" s="376">
        <f>VLOOKUP(A:A,'[10]2023 Reporting MYE 2022'!$A:$J,5,FALSE)</f>
        <v>4.1376227000000003E-3</v>
      </c>
      <c r="E30" s="377">
        <f>VLOOKUP(A:A,'[10]2023 Reporting MYE 2022'!$A:$Z,26,FALSE)</f>
        <v>127917061</v>
      </c>
      <c r="F30" s="378">
        <f>VLOOKUP(A:A,'[10]2023 Reporting MYE 2022'!$A:$AI,35,FALSE)</f>
        <v>103655217</v>
      </c>
      <c r="G30" s="378"/>
      <c r="H30" s="379">
        <f>VLOOKUP(A:A,'[10]2023 Reporting MYE 2022'!$A:$AS,36,FALSE)</f>
        <v>19813420</v>
      </c>
      <c r="I30" s="380">
        <f>VLOOKUP(A:A,'[10]2023 Reporting MYE 2022'!$A:$AN,37,FALSE)</f>
        <v>8298947</v>
      </c>
      <c r="J30" s="380">
        <f>VLOOKUP(A:A,'[10]2023 Reporting MYE 2022'!$A:$AN,38,FALSE)</f>
        <v>897609</v>
      </c>
      <c r="K30" s="380">
        <f>VLOOKUP(A:A,'[10]2023 Reporting MYE 2022'!$A:$AN,39,FALSE)</f>
        <v>1006355</v>
      </c>
      <c r="L30" s="380">
        <f>VLOOKUP(A:A,'[10]2023 Reporting MYE 2022'!$A:$AN,40,FALSE)</f>
        <v>30016331</v>
      </c>
      <c r="M30" s="380"/>
      <c r="N30" s="381">
        <f>VLOOKUP(A:A,'[10]2023 Reporting MYE 2022'!$A:$AS,41,FALSE)</f>
        <v>7270754</v>
      </c>
      <c r="O30" s="380">
        <f>VLOOKUP(A:A,'[10]2023 Reporting MYE 2022'!$A:$AS,42,FALSE)</f>
        <v>47175930</v>
      </c>
      <c r="P30" s="380">
        <f>VLOOKUP(A:A,'[10]2023 Reporting MYE 2022'!$A:$AS,43,FALSE)</f>
        <v>0</v>
      </c>
      <c r="Q30" s="380">
        <f>VLOOKUP(A:A,'[10]2023 Reporting MYE 2022'!$A:$AS,44,FALSE)</f>
        <v>286825</v>
      </c>
      <c r="R30" s="380">
        <f>VLOOKUP(A:A,'[10]2023 Reporting MYE 2022'!$A:$AS,45,FALSE)</f>
        <v>54733509</v>
      </c>
      <c r="S30" s="382"/>
      <c r="T30" s="220">
        <f>VLOOKUP(A:A,'[11]OPEB Amounts by Employer'!$A:$AP,36,FALSE)</f>
        <v>-11560011</v>
      </c>
      <c r="U30" s="220">
        <f>VLOOKUP(A:A,'[11]OPEB Amounts by Employer'!$A:$AP,39,FALSE)</f>
        <v>210224</v>
      </c>
      <c r="V30" s="380">
        <f>VLOOKUP(A:A,'[11]OPEB Amounts by Employer'!$A:$AP,42,FALSE)</f>
        <v>-11349787</v>
      </c>
      <c r="W30" s="488"/>
      <c r="X30" s="382"/>
      <c r="Y30" s="382"/>
      <c r="Z30" s="382"/>
    </row>
    <row r="31" spans="1:26">
      <c r="A31" s="374">
        <v>12600</v>
      </c>
      <c r="B31" s="375" t="s">
        <v>389</v>
      </c>
      <c r="C31" s="376">
        <v>1.7125243999999999E-3</v>
      </c>
      <c r="D31" s="376">
        <f>VLOOKUP(A:A,'[10]2023 Reporting MYE 2022'!$A:$J,5,FALSE)</f>
        <v>1.7558728E-3</v>
      </c>
      <c r="E31" s="377">
        <f>VLOOKUP(A:A,'[10]2023 Reporting MYE 2022'!$A:$Z,26,FALSE)</f>
        <v>54283850</v>
      </c>
      <c r="F31" s="378">
        <f>VLOOKUP(A:A,'[10]2023 Reporting MYE 2022'!$A:$AI,35,FALSE)</f>
        <v>40667063</v>
      </c>
      <c r="G31" s="378"/>
      <c r="H31" s="379">
        <f>VLOOKUP(A:A,'[10]2023 Reporting MYE 2022'!$A:$AS,36,FALSE)</f>
        <v>4952781</v>
      </c>
      <c r="I31" s="380">
        <f>VLOOKUP(A:A,'[10]2023 Reporting MYE 2022'!$A:$AN,37,FALSE)</f>
        <v>3255927</v>
      </c>
      <c r="J31" s="380">
        <f>VLOOKUP(A:A,'[10]2023 Reporting MYE 2022'!$A:$AN,38,FALSE)</f>
        <v>352159</v>
      </c>
      <c r="K31" s="380">
        <f>VLOOKUP(A:A,'[10]2023 Reporting MYE 2022'!$A:$AN,39,FALSE)</f>
        <v>394823</v>
      </c>
      <c r="L31" s="380">
        <f>VLOOKUP(A:A,'[10]2023 Reporting MYE 2022'!$A:$AN,40,FALSE)</f>
        <v>8955690</v>
      </c>
      <c r="M31" s="380"/>
      <c r="N31" s="381">
        <f>VLOOKUP(A:A,'[10]2023 Reporting MYE 2022'!$A:$AS,41,FALSE)</f>
        <v>997672</v>
      </c>
      <c r="O31" s="380">
        <f>VLOOKUP(A:A,'[10]2023 Reporting MYE 2022'!$A:$AS,42,FALSE)</f>
        <v>18508538</v>
      </c>
      <c r="P31" s="380">
        <f>VLOOKUP(A:A,'[10]2023 Reporting MYE 2022'!$A:$AS,43,FALSE)</f>
        <v>0</v>
      </c>
      <c r="Q31" s="380">
        <f>VLOOKUP(A:A,'[10]2023 Reporting MYE 2022'!$A:$AS,44,FALSE)</f>
        <v>112530</v>
      </c>
      <c r="R31" s="380">
        <f>VLOOKUP(A:A,'[10]2023 Reporting MYE 2022'!$A:$AS,45,FALSE)</f>
        <v>19618740</v>
      </c>
      <c r="S31" s="382"/>
      <c r="T31" s="220">
        <f>VLOOKUP(A:A,'[11]OPEB Amounts by Employer'!$A:$AP,36,FALSE)</f>
        <v>-4535341</v>
      </c>
      <c r="U31" s="220">
        <f>VLOOKUP(A:A,'[11]OPEB Amounts by Employer'!$A:$AP,39,FALSE)</f>
        <v>4076272</v>
      </c>
      <c r="V31" s="380">
        <f>VLOOKUP(A:A,'[11]OPEB Amounts by Employer'!$A:$AP,42,FALSE)</f>
        <v>-459069</v>
      </c>
      <c r="W31" s="488"/>
      <c r="X31" s="382"/>
      <c r="Y31" s="382"/>
      <c r="Z31" s="382"/>
    </row>
    <row r="32" spans="1:26">
      <c r="A32" s="374">
        <v>12700</v>
      </c>
      <c r="B32" s="375" t="s">
        <v>390</v>
      </c>
      <c r="C32" s="376">
        <v>9.5198820000000003E-4</v>
      </c>
      <c r="D32" s="376">
        <f>VLOOKUP(A:A,'[10]2023 Reporting MYE 2022'!$A:$J,5,FALSE)</f>
        <v>9.5340940000000003E-4</v>
      </c>
      <c r="E32" s="377">
        <f>VLOOKUP(A:A,'[10]2023 Reporting MYE 2022'!$A:$Z,26,FALSE)</f>
        <v>29475217</v>
      </c>
      <c r="F32" s="378">
        <f>VLOOKUP(A:A,'[10]2023 Reporting MYE 2022'!$A:$AI,35,FALSE)</f>
        <v>22606723</v>
      </c>
      <c r="G32" s="378"/>
      <c r="H32" s="379">
        <f>VLOOKUP(A:A,'[10]2023 Reporting MYE 2022'!$A:$AS,36,FALSE)</f>
        <v>795364</v>
      </c>
      <c r="I32" s="380">
        <f>VLOOKUP(A:A,'[10]2023 Reporting MYE 2022'!$A:$AN,37,FALSE)</f>
        <v>1809962</v>
      </c>
      <c r="J32" s="380">
        <f>VLOOKUP(A:A,'[10]2023 Reporting MYE 2022'!$A:$AN,38,FALSE)</f>
        <v>195764</v>
      </c>
      <c r="K32" s="380">
        <f>VLOOKUP(A:A,'[10]2023 Reporting MYE 2022'!$A:$AN,39,FALSE)</f>
        <v>219481</v>
      </c>
      <c r="L32" s="380">
        <f>VLOOKUP(A:A,'[10]2023 Reporting MYE 2022'!$A:$AN,40,FALSE)</f>
        <v>3020571</v>
      </c>
      <c r="M32" s="380"/>
      <c r="N32" s="381">
        <f>VLOOKUP(A:A,'[10]2023 Reporting MYE 2022'!$A:$AS,41,FALSE)</f>
        <v>697875</v>
      </c>
      <c r="O32" s="380">
        <f>VLOOKUP(A:A,'[10]2023 Reporting MYE 2022'!$A:$AS,42,FALSE)</f>
        <v>10288852</v>
      </c>
      <c r="P32" s="380">
        <f>VLOOKUP(A:A,'[10]2023 Reporting MYE 2022'!$A:$AS,43,FALSE)</f>
        <v>0</v>
      </c>
      <c r="Q32" s="380">
        <f>VLOOKUP(A:A,'[10]2023 Reporting MYE 2022'!$A:$AS,44,FALSE)</f>
        <v>62555</v>
      </c>
      <c r="R32" s="380">
        <f>VLOOKUP(A:A,'[10]2023 Reporting MYE 2022'!$A:$AS,45,FALSE)</f>
        <v>11049282</v>
      </c>
      <c r="S32" s="382"/>
      <c r="T32" s="220">
        <f>VLOOKUP(A:A,'[11]OPEB Amounts by Employer'!$A:$AP,36,FALSE)</f>
        <v>-2521185</v>
      </c>
      <c r="U32" s="220">
        <f>VLOOKUP(A:A,'[11]OPEB Amounts by Employer'!$A:$AP,39,FALSE)</f>
        <v>273475</v>
      </c>
      <c r="V32" s="380">
        <f>VLOOKUP(A:A,'[11]OPEB Amounts by Employer'!$A:$AP,42,FALSE)</f>
        <v>-2247710</v>
      </c>
      <c r="W32" s="488"/>
      <c r="X32" s="382"/>
      <c r="Y32" s="382"/>
      <c r="Z32" s="382"/>
    </row>
    <row r="33" spans="1:26">
      <c r="A33" s="374">
        <v>13500</v>
      </c>
      <c r="B33" s="375" t="s">
        <v>391</v>
      </c>
      <c r="C33" s="376">
        <v>3.9002274000000002E-3</v>
      </c>
      <c r="D33" s="376">
        <f>VLOOKUP(A:A,'[10]2023 Reporting MYE 2022'!$A:$J,5,FALSE)</f>
        <v>3.9634478000000004E-3</v>
      </c>
      <c r="E33" s="377">
        <f>VLOOKUP(A:A,'[10]2023 Reporting MYE 2022'!$A:$Z,26,FALSE)</f>
        <v>122532341</v>
      </c>
      <c r="F33" s="378">
        <f>VLOOKUP(A:A,'[10]2023 Reporting MYE 2022'!$A:$AI,35,FALSE)</f>
        <v>92618122</v>
      </c>
      <c r="G33" s="378"/>
      <c r="H33" s="379">
        <f>VLOOKUP(A:A,'[10]2023 Reporting MYE 2022'!$A:$AS,36,FALSE)</f>
        <v>5335353</v>
      </c>
      <c r="I33" s="380">
        <f>VLOOKUP(A:A,'[10]2023 Reporting MYE 2022'!$A:$AN,37,FALSE)</f>
        <v>7415284</v>
      </c>
      <c r="J33" s="380">
        <f>VLOOKUP(A:A,'[10]2023 Reporting MYE 2022'!$A:$AN,38,FALSE)</f>
        <v>802033</v>
      </c>
      <c r="K33" s="380">
        <f>VLOOKUP(A:A,'[10]2023 Reporting MYE 2022'!$A:$AN,39,FALSE)</f>
        <v>899199</v>
      </c>
      <c r="L33" s="380">
        <f>VLOOKUP(A:A,'[10]2023 Reporting MYE 2022'!$A:$AN,40,FALSE)</f>
        <v>14451869</v>
      </c>
      <c r="M33" s="380"/>
      <c r="N33" s="381">
        <f>VLOOKUP(A:A,'[10]2023 Reporting MYE 2022'!$A:$AS,41,FALSE)</f>
        <v>3135828</v>
      </c>
      <c r="O33" s="380">
        <f>VLOOKUP(A:A,'[10]2023 Reporting MYE 2022'!$A:$AS,42,FALSE)</f>
        <v>42152688</v>
      </c>
      <c r="P33" s="380">
        <f>VLOOKUP(A:A,'[10]2023 Reporting MYE 2022'!$A:$AS,43,FALSE)</f>
        <v>0</v>
      </c>
      <c r="Q33" s="380">
        <f>VLOOKUP(A:A,'[10]2023 Reporting MYE 2022'!$A:$AS,44,FALSE)</f>
        <v>256284</v>
      </c>
      <c r="R33" s="380">
        <f>VLOOKUP(A:A,'[10]2023 Reporting MYE 2022'!$A:$AS,45,FALSE)</f>
        <v>45544800</v>
      </c>
      <c r="S33" s="382"/>
      <c r="T33" s="220">
        <f>VLOOKUP(A:A,'[11]OPEB Amounts by Employer'!$A:$AP,36,FALSE)</f>
        <v>-10329113</v>
      </c>
      <c r="U33" s="220">
        <f>VLOOKUP(A:A,'[11]OPEB Amounts by Employer'!$A:$AP,39,FALSE)</f>
        <v>2926132</v>
      </c>
      <c r="V33" s="380">
        <f>VLOOKUP(A:A,'[11]OPEB Amounts by Employer'!$A:$AP,42,FALSE)</f>
        <v>-7402981</v>
      </c>
      <c r="W33" s="488"/>
      <c r="X33" s="382"/>
      <c r="Y33" s="382"/>
      <c r="Z33" s="382"/>
    </row>
    <row r="34" spans="1:26">
      <c r="A34" s="374">
        <v>13700</v>
      </c>
      <c r="B34" s="375" t="s">
        <v>392</v>
      </c>
      <c r="C34" s="376">
        <v>4.2116730000000001E-4</v>
      </c>
      <c r="D34" s="376">
        <f>VLOOKUP(A:A,'[10]2023 Reporting MYE 2022'!$A:$J,5,FALSE)</f>
        <v>4.3429839999999998E-4</v>
      </c>
      <c r="E34" s="377">
        <f>VLOOKUP(A:A,'[10]2023 Reporting MYE 2022'!$A:$Z,26,FALSE)</f>
        <v>13426593</v>
      </c>
      <c r="F34" s="378">
        <f>VLOOKUP(A:A,'[10]2023 Reporting MYE 2022'!$A:$AI,35,FALSE)</f>
        <v>10001397</v>
      </c>
      <c r="G34" s="378"/>
      <c r="H34" s="379">
        <f>VLOOKUP(A:A,'[10]2023 Reporting MYE 2022'!$A:$AS,36,FALSE)</f>
        <v>830217</v>
      </c>
      <c r="I34" s="380">
        <f>VLOOKUP(A:A,'[10]2023 Reporting MYE 2022'!$A:$AN,37,FALSE)</f>
        <v>800742</v>
      </c>
      <c r="J34" s="380">
        <f>VLOOKUP(A:A,'[10]2023 Reporting MYE 2022'!$A:$AN,38,FALSE)</f>
        <v>86608</v>
      </c>
      <c r="K34" s="380">
        <f>VLOOKUP(A:A,'[10]2023 Reporting MYE 2022'!$A:$AN,39,FALSE)</f>
        <v>97100</v>
      </c>
      <c r="L34" s="380">
        <f>VLOOKUP(A:A,'[10]2023 Reporting MYE 2022'!$A:$AN,40,FALSE)</f>
        <v>1814667</v>
      </c>
      <c r="M34" s="380"/>
      <c r="N34" s="381">
        <f>VLOOKUP(A:A,'[10]2023 Reporting MYE 2022'!$A:$AS,41,FALSE)</f>
        <v>436702</v>
      </c>
      <c r="O34" s="380">
        <f>VLOOKUP(A:A,'[10]2023 Reporting MYE 2022'!$A:$AS,42,FALSE)</f>
        <v>4551871</v>
      </c>
      <c r="P34" s="380">
        <f>VLOOKUP(A:A,'[10]2023 Reporting MYE 2022'!$A:$AS,43,FALSE)</f>
        <v>0</v>
      </c>
      <c r="Q34" s="380">
        <f>VLOOKUP(A:A,'[10]2023 Reporting MYE 2022'!$A:$AS,44,FALSE)</f>
        <v>27675</v>
      </c>
      <c r="R34" s="380">
        <f>VLOOKUP(A:A,'[10]2023 Reporting MYE 2022'!$A:$AS,45,FALSE)</f>
        <v>5016248</v>
      </c>
      <c r="S34" s="382"/>
      <c r="T34" s="220">
        <f>VLOOKUP(A:A,'[11]OPEB Amounts by Employer'!$A:$AP,36,FALSE)</f>
        <v>-1115392</v>
      </c>
      <c r="U34" s="220">
        <f>VLOOKUP(A:A,'[11]OPEB Amounts by Employer'!$A:$AP,39,FALSE)</f>
        <v>35198</v>
      </c>
      <c r="V34" s="380">
        <f>VLOOKUP(A:A,'[11]OPEB Amounts by Employer'!$A:$AP,42,FALSE)</f>
        <v>-1080194</v>
      </c>
      <c r="W34" s="488"/>
      <c r="X34" s="382"/>
      <c r="Y34" s="382"/>
      <c r="Z34" s="382"/>
    </row>
    <row r="35" spans="1:26">
      <c r="A35" s="374">
        <v>14300</v>
      </c>
      <c r="B35" s="375" t="s">
        <v>393</v>
      </c>
      <c r="C35" s="376">
        <v>1.3639129E-3</v>
      </c>
      <c r="D35" s="376">
        <f>VLOOKUP(A:A,'[10]2023 Reporting MYE 2022'!$A:$J,5,FALSE)</f>
        <v>1.3695177E-3</v>
      </c>
      <c r="E35" s="377">
        <f>VLOOKUP(A:A,'[10]2023 Reporting MYE 2022'!$A:$Z,26,FALSE)</f>
        <v>42339452</v>
      </c>
      <c r="F35" s="378">
        <f>VLOOKUP(A:A,'[10]2023 Reporting MYE 2022'!$A:$AI,35,FALSE)</f>
        <v>32388637</v>
      </c>
      <c r="G35" s="378"/>
      <c r="H35" s="379">
        <f>VLOOKUP(A:A,'[10]2023 Reporting MYE 2022'!$A:$AS,36,FALSE)</f>
        <v>2050664</v>
      </c>
      <c r="I35" s="380">
        <f>VLOOKUP(A:A,'[10]2023 Reporting MYE 2022'!$A:$AN,37,FALSE)</f>
        <v>2593131</v>
      </c>
      <c r="J35" s="380">
        <f>VLOOKUP(A:A,'[10]2023 Reporting MYE 2022'!$A:$AN,38,FALSE)</f>
        <v>280472</v>
      </c>
      <c r="K35" s="380">
        <f>VLOOKUP(A:A,'[10]2023 Reporting MYE 2022'!$A:$AN,39,FALSE)</f>
        <v>314451</v>
      </c>
      <c r="L35" s="380">
        <f>VLOOKUP(A:A,'[10]2023 Reporting MYE 2022'!$A:$AN,40,FALSE)</f>
        <v>5238718</v>
      </c>
      <c r="M35" s="380"/>
      <c r="N35" s="381">
        <f>VLOOKUP(A:A,'[10]2023 Reporting MYE 2022'!$A:$AS,41,FALSE)</f>
        <v>2136200</v>
      </c>
      <c r="O35" s="380">
        <f>VLOOKUP(A:A,'[10]2023 Reporting MYE 2022'!$A:$AS,42,FALSE)</f>
        <v>14740832</v>
      </c>
      <c r="P35" s="380">
        <f>VLOOKUP(A:A,'[10]2023 Reporting MYE 2022'!$A:$AS,43,FALSE)</f>
        <v>0</v>
      </c>
      <c r="Q35" s="380">
        <f>VLOOKUP(A:A,'[10]2023 Reporting MYE 2022'!$A:$AS,44,FALSE)</f>
        <v>89623</v>
      </c>
      <c r="R35" s="380">
        <f>VLOOKUP(A:A,'[10]2023 Reporting MYE 2022'!$A:$AS,45,FALSE)</f>
        <v>16966655</v>
      </c>
      <c r="S35" s="382"/>
      <c r="T35" s="220">
        <f>VLOOKUP(A:A,'[11]OPEB Amounts by Employer'!$A:$AP,36,FALSE)</f>
        <v>-3612100</v>
      </c>
      <c r="U35" s="220">
        <f>VLOOKUP(A:A,'[11]OPEB Amounts by Employer'!$A:$AP,39,FALSE)</f>
        <v>1041772</v>
      </c>
      <c r="V35" s="380">
        <f>VLOOKUP(A:A,'[11]OPEB Amounts by Employer'!$A:$AP,42,FALSE)</f>
        <v>-2570328</v>
      </c>
      <c r="W35" s="488"/>
      <c r="X35" s="382"/>
      <c r="Y35" s="382"/>
      <c r="Z35" s="382"/>
    </row>
    <row r="36" spans="1:26">
      <c r="A36" s="476">
        <v>14300.1</v>
      </c>
      <c r="B36" s="375" t="s">
        <v>394</v>
      </c>
      <c r="C36" s="376">
        <v>1.731561E-4</v>
      </c>
      <c r="D36" s="376">
        <f>VLOOKUP(A:A,'[10]2023 Reporting MYE 2022'!$A:$J,5,FALSE)</f>
        <v>1.863291E-4</v>
      </c>
      <c r="E36" s="377">
        <f>VLOOKUP(A:A,'[10]2023 Reporting MYE 2022'!$A:$Z,26,FALSE)</f>
        <v>5760475</v>
      </c>
      <c r="F36" s="378">
        <f>VLOOKUP(A:A,'[10]2023 Reporting MYE 2022'!$A:$AI,35,FALSE)</f>
        <v>4111912</v>
      </c>
      <c r="G36" s="378"/>
      <c r="H36" s="379">
        <f>VLOOKUP(A:A,'[10]2023 Reporting MYE 2022'!$A:$AS,36,FALSE)</f>
        <v>1107650</v>
      </c>
      <c r="I36" s="380">
        <f>VLOOKUP(A:A,'[10]2023 Reporting MYE 2022'!$A:$AN,37,FALSE)</f>
        <v>329212</v>
      </c>
      <c r="J36" s="380">
        <f>VLOOKUP(A:A,'[10]2023 Reporting MYE 2022'!$A:$AN,38,FALSE)</f>
        <v>35607</v>
      </c>
      <c r="K36" s="380">
        <f>VLOOKUP(A:A,'[10]2023 Reporting MYE 2022'!$A:$AN,39,FALSE)</f>
        <v>39921</v>
      </c>
      <c r="L36" s="380">
        <f>VLOOKUP(A:A,'[10]2023 Reporting MYE 2022'!$A:$AN,40,FALSE)</f>
        <v>1512390</v>
      </c>
      <c r="M36" s="380"/>
      <c r="N36" s="381">
        <f>VLOOKUP(A:A,'[10]2023 Reporting MYE 2022'!$A:$AS,41,FALSE)</f>
        <v>798657</v>
      </c>
      <c r="O36" s="380">
        <f>VLOOKUP(A:A,'[10]2023 Reporting MYE 2022'!$A:$AS,42,FALSE)</f>
        <v>1871428</v>
      </c>
      <c r="P36" s="380">
        <f>VLOOKUP(A:A,'[10]2023 Reporting MYE 2022'!$A:$AS,43,FALSE)</f>
        <v>0</v>
      </c>
      <c r="Q36" s="380">
        <f>VLOOKUP(A:A,'[10]2023 Reporting MYE 2022'!$A:$AS,44,FALSE)</f>
        <v>11378</v>
      </c>
      <c r="R36" s="380">
        <f>VLOOKUP(A:A,'[10]2023 Reporting MYE 2022'!$A:$AS,45,FALSE)</f>
        <v>2681463</v>
      </c>
      <c r="S36" s="382"/>
      <c r="T36" s="220">
        <v>-458576</v>
      </c>
      <c r="U36" s="220">
        <v>337162</v>
      </c>
      <c r="V36" s="380">
        <v>-121414</v>
      </c>
      <c r="W36" s="488"/>
      <c r="X36" s="382"/>
      <c r="Y36" s="382"/>
      <c r="Z36" s="382"/>
    </row>
    <row r="37" spans="1:26">
      <c r="A37" s="374">
        <v>18400</v>
      </c>
      <c r="B37" s="375" t="s">
        <v>395</v>
      </c>
      <c r="C37" s="376">
        <v>4.7684870000000001E-3</v>
      </c>
      <c r="D37" s="376">
        <f>VLOOKUP(A:A,'[10]2023 Reporting MYE 2022'!$A:$J,5,FALSE)</f>
        <v>4.7501427000000004E-3</v>
      </c>
      <c r="E37" s="377">
        <f>VLOOKUP(A:A,'[10]2023 Reporting MYE 2022'!$A:$Z,26,FALSE)</f>
        <v>146853481</v>
      </c>
      <c r="F37" s="378">
        <f>VLOOKUP(A:A,'[10]2023 Reporting MYE 2022'!$A:$AI,35,FALSE)</f>
        <v>113236554</v>
      </c>
      <c r="G37" s="378"/>
      <c r="H37" s="379">
        <f>VLOOKUP(A:A,'[10]2023 Reporting MYE 2022'!$A:$AS,36,FALSE)</f>
        <v>795496</v>
      </c>
      <c r="I37" s="380">
        <f>VLOOKUP(A:A,'[10]2023 Reporting MYE 2022'!$A:$AN,37,FALSE)</f>
        <v>9066057</v>
      </c>
      <c r="J37" s="380">
        <f>VLOOKUP(A:A,'[10]2023 Reporting MYE 2022'!$A:$AN,38,FALSE)</f>
        <v>980580</v>
      </c>
      <c r="K37" s="380">
        <f>VLOOKUP(A:A,'[10]2023 Reporting MYE 2022'!$A:$AN,39,FALSE)</f>
        <v>1099377</v>
      </c>
      <c r="L37" s="380">
        <f>VLOOKUP(A:A,'[10]2023 Reporting MYE 2022'!$A:$AN,40,FALSE)</f>
        <v>11941510</v>
      </c>
      <c r="M37" s="380"/>
      <c r="N37" s="381">
        <f>VLOOKUP(A:A,'[10]2023 Reporting MYE 2022'!$A:$AS,41,FALSE)</f>
        <v>1127698</v>
      </c>
      <c r="O37" s="380">
        <f>VLOOKUP(A:A,'[10]2023 Reporting MYE 2022'!$A:$AS,42,FALSE)</f>
        <v>51536622</v>
      </c>
      <c r="P37" s="380">
        <f>VLOOKUP(A:A,'[10]2023 Reporting MYE 2022'!$A:$AS,43,FALSE)</f>
        <v>0</v>
      </c>
      <c r="Q37" s="380">
        <f>VLOOKUP(A:A,'[10]2023 Reporting MYE 2022'!$A:$AS,44,FALSE)</f>
        <v>313337</v>
      </c>
      <c r="R37" s="380">
        <f>VLOOKUP(A:A,'[10]2023 Reporting MYE 2022'!$A:$AS,45,FALSE)</f>
        <v>52977657</v>
      </c>
      <c r="S37" s="382"/>
      <c r="T37" s="220">
        <f>VLOOKUP(A:A,'[11]OPEB Amounts by Employer'!$A:$AP,36,FALSE)</f>
        <v>-12628558</v>
      </c>
      <c r="U37" s="220">
        <f>VLOOKUP(A:A,'[11]OPEB Amounts by Employer'!$A:$AP,39,FALSE)</f>
        <v>1223855</v>
      </c>
      <c r="V37" s="380">
        <f>VLOOKUP(A:A,'[11]OPEB Amounts by Employer'!$A:$AP,42,FALSE)</f>
        <v>-11404703</v>
      </c>
      <c r="W37" s="488"/>
      <c r="X37" s="382"/>
      <c r="Y37" s="382"/>
      <c r="Z37" s="382"/>
    </row>
    <row r="38" spans="1:26">
      <c r="A38" s="374">
        <v>18600</v>
      </c>
      <c r="B38" s="375" t="s">
        <v>396</v>
      </c>
      <c r="C38" s="376">
        <v>1.42301E-5</v>
      </c>
      <c r="D38" s="376">
        <f>VLOOKUP(A:A,'[10]2023 Reporting MYE 2022'!$A:$J,5,FALSE)</f>
        <v>1.22988E-5</v>
      </c>
      <c r="E38" s="377">
        <f>VLOOKUP(A:A,'[10]2023 Reporting MYE 2022'!$A:$Z,26,FALSE)</f>
        <v>380225</v>
      </c>
      <c r="F38" s="378">
        <f>VLOOKUP(A:A,'[10]2023 Reporting MYE 2022'!$A:$AI,35,FALSE)</f>
        <v>337920</v>
      </c>
      <c r="G38" s="378"/>
      <c r="H38" s="379">
        <f>VLOOKUP(A:A,'[10]2023 Reporting MYE 2022'!$A:$AS,36,FALSE)</f>
        <v>69484</v>
      </c>
      <c r="I38" s="380">
        <f>VLOOKUP(A:A,'[10]2023 Reporting MYE 2022'!$A:$AN,37,FALSE)</f>
        <v>27055</v>
      </c>
      <c r="J38" s="380">
        <f>VLOOKUP(A:A,'[10]2023 Reporting MYE 2022'!$A:$AN,38,FALSE)</f>
        <v>2926</v>
      </c>
      <c r="K38" s="380">
        <f>VLOOKUP(A:A,'[10]2023 Reporting MYE 2022'!$A:$AN,39,FALSE)</f>
        <v>3281</v>
      </c>
      <c r="L38" s="380">
        <f>VLOOKUP(A:A,'[10]2023 Reporting MYE 2022'!$A:$AN,40,FALSE)</f>
        <v>102746</v>
      </c>
      <c r="M38" s="380"/>
      <c r="N38" s="381">
        <f>VLOOKUP(A:A,'[10]2023 Reporting MYE 2022'!$A:$AS,41,FALSE)</f>
        <v>37391</v>
      </c>
      <c r="O38" s="380">
        <f>VLOOKUP(A:A,'[10]2023 Reporting MYE 2022'!$A:$AS,42,FALSE)</f>
        <v>153795</v>
      </c>
      <c r="P38" s="380">
        <f>VLOOKUP(A:A,'[10]2023 Reporting MYE 2022'!$A:$AS,43,FALSE)</f>
        <v>0</v>
      </c>
      <c r="Q38" s="380">
        <f>VLOOKUP(A:A,'[10]2023 Reporting MYE 2022'!$A:$AS,44,FALSE)</f>
        <v>935</v>
      </c>
      <c r="R38" s="380">
        <f>VLOOKUP(A:A,'[10]2023 Reporting MYE 2022'!$A:$AS,45,FALSE)</f>
        <v>192121</v>
      </c>
      <c r="S38" s="382"/>
      <c r="T38" s="220">
        <f>VLOOKUP(A:A,'[11]OPEB Amounts by Employer'!$A:$AP,36,FALSE)</f>
        <v>-37687</v>
      </c>
      <c r="U38" s="220">
        <f>VLOOKUP(A:A,'[11]OPEB Amounts by Employer'!$A:$AP,39,FALSE)</f>
        <v>-36882</v>
      </c>
      <c r="V38" s="380">
        <f>VLOOKUP(A:A,'[11]OPEB Amounts by Employer'!$A:$AP,42,FALSE)</f>
        <v>-74569</v>
      </c>
      <c r="W38" s="488"/>
      <c r="X38" s="382"/>
      <c r="Y38" s="382"/>
      <c r="Z38" s="382"/>
    </row>
    <row r="39" spans="1:26">
      <c r="A39" s="374">
        <v>18640</v>
      </c>
      <c r="B39" s="375" t="s">
        <v>712</v>
      </c>
      <c r="C39" s="376">
        <v>1.8551E-6</v>
      </c>
      <c r="D39" s="376">
        <f>VLOOKUP(A:A,'[10]2023 Reporting MYE 2022'!$A:$J,5,FALSE)</f>
        <v>1.6840000000000001E-6</v>
      </c>
      <c r="E39" s="377">
        <f>VLOOKUP(A:A,'[10]2023 Reporting MYE 2022'!$A:$Z,26,FALSE)</f>
        <v>52062</v>
      </c>
      <c r="F39" s="378">
        <f>VLOOKUP(A:A,'[10]2023 Reporting MYE 2022'!$A:$AI,35,FALSE)</f>
        <v>44053</v>
      </c>
      <c r="G39" s="378"/>
      <c r="H39" s="379">
        <f>VLOOKUP(A:A,'[10]2023 Reporting MYE 2022'!$A:$AS,36,FALSE)</f>
        <v>28221</v>
      </c>
      <c r="I39" s="380">
        <f>VLOOKUP(A:A,'[10]2023 Reporting MYE 2022'!$A:$AN,37,FALSE)</f>
        <v>3527</v>
      </c>
      <c r="J39" s="380">
        <f>VLOOKUP(A:A,'[10]2023 Reporting MYE 2022'!$A:$AN,38,FALSE)</f>
        <v>381</v>
      </c>
      <c r="K39" s="380">
        <f>VLOOKUP(A:A,'[10]2023 Reporting MYE 2022'!$A:$AN,39,FALSE)</f>
        <v>428</v>
      </c>
      <c r="L39" s="380">
        <f>VLOOKUP(A:A,'[10]2023 Reporting MYE 2022'!$A:$AN,40,FALSE)</f>
        <v>32557</v>
      </c>
      <c r="M39" s="380"/>
      <c r="N39" s="381">
        <f>VLOOKUP(A:A,'[10]2023 Reporting MYE 2022'!$A:$AS,41,FALSE)</f>
        <v>852</v>
      </c>
      <c r="O39" s="380">
        <f>VLOOKUP(A:A,'[10]2023 Reporting MYE 2022'!$A:$AS,42,FALSE)</f>
        <v>20049</v>
      </c>
      <c r="P39" s="380">
        <f>VLOOKUP(A:A,'[10]2023 Reporting MYE 2022'!$A:$AS,43,FALSE)</f>
        <v>0</v>
      </c>
      <c r="Q39" s="380">
        <f>VLOOKUP(A:A,'[10]2023 Reporting MYE 2022'!$A:$AS,44,FALSE)</f>
        <v>122</v>
      </c>
      <c r="R39" s="380">
        <f>VLOOKUP(A:A,'[10]2023 Reporting MYE 2022'!$A:$AS,45,FALSE)</f>
        <v>21023</v>
      </c>
      <c r="S39" s="382"/>
      <c r="T39" s="220">
        <f>VLOOKUP(A:A,'[11]OPEB Amounts by Employer'!$A:$AP,36,FALSE)</f>
        <v>-4914</v>
      </c>
      <c r="U39" s="220">
        <f>VLOOKUP(A:A,'[11]OPEB Amounts by Employer'!$A:$AP,39,FALSE)</f>
        <v>13698</v>
      </c>
      <c r="V39" s="380">
        <f>VLOOKUP(A:A,'[11]OPEB Amounts by Employer'!$A:$AP,42,FALSE)</f>
        <v>8784</v>
      </c>
      <c r="W39" s="488"/>
      <c r="X39" s="382"/>
      <c r="Y39" s="382"/>
      <c r="Z39" s="382"/>
    </row>
    <row r="40" spans="1:26">
      <c r="A40" s="374">
        <v>18690</v>
      </c>
      <c r="B40" s="375" t="s">
        <v>397</v>
      </c>
      <c r="C40" s="376">
        <v>0</v>
      </c>
      <c r="D40" s="376">
        <f>VLOOKUP(A:A,'[10]2023 Reporting MYE 2022'!$A:$J,5,FALSE)</f>
        <v>0</v>
      </c>
      <c r="E40" s="377">
        <f>VLOOKUP(A:A,'[10]2023 Reporting MYE 2022'!$A:$Z,26,FALSE)</f>
        <v>0</v>
      </c>
      <c r="F40" s="378">
        <f>VLOOKUP(A:A,'[10]2023 Reporting MYE 2022'!$A:$AI,35,FALSE)</f>
        <v>0</v>
      </c>
      <c r="G40" s="378"/>
      <c r="H40" s="379">
        <f>VLOOKUP(A:A,'[10]2023 Reporting MYE 2022'!$A:$AS,36,FALSE)</f>
        <v>0</v>
      </c>
      <c r="I40" s="380">
        <f>VLOOKUP(A:A,'[10]2023 Reporting MYE 2022'!$A:$AN,37,FALSE)</f>
        <v>0</v>
      </c>
      <c r="J40" s="380">
        <f>VLOOKUP(A:A,'[10]2023 Reporting MYE 2022'!$A:$AN,38,FALSE)</f>
        <v>0</v>
      </c>
      <c r="K40" s="380">
        <f>VLOOKUP(A:A,'[10]2023 Reporting MYE 2022'!$A:$AN,39,FALSE)</f>
        <v>0</v>
      </c>
      <c r="L40" s="380">
        <f>VLOOKUP(A:A,'[10]2023 Reporting MYE 2022'!$A:$AN,40,FALSE)</f>
        <v>0</v>
      </c>
      <c r="M40" s="380"/>
      <c r="N40" s="381">
        <f>VLOOKUP(A:A,'[10]2023 Reporting MYE 2022'!$A:$AS,41,FALSE)</f>
        <v>0</v>
      </c>
      <c r="O40" s="380">
        <f>VLOOKUP(A:A,'[10]2023 Reporting MYE 2022'!$A:$AS,42,FALSE)</f>
        <v>0</v>
      </c>
      <c r="P40" s="380">
        <f>VLOOKUP(A:A,'[10]2023 Reporting MYE 2022'!$A:$AS,43,FALSE)</f>
        <v>0</v>
      </c>
      <c r="Q40" s="380">
        <f>VLOOKUP(A:A,'[10]2023 Reporting MYE 2022'!$A:$AS,44,FALSE)</f>
        <v>0</v>
      </c>
      <c r="R40" s="380">
        <f>VLOOKUP(A:A,'[10]2023 Reporting MYE 2022'!$A:$AS,45,FALSE)</f>
        <v>0</v>
      </c>
      <c r="S40" s="382"/>
      <c r="T40" s="220">
        <f>VLOOKUP(A:A,'[11]OPEB Amounts by Employer'!$A:$AP,36,FALSE)</f>
        <v>0</v>
      </c>
      <c r="U40" s="220">
        <f>VLOOKUP(A:A,'[11]OPEB Amounts by Employer'!$A:$AP,39,FALSE)</f>
        <v>-29536</v>
      </c>
      <c r="V40" s="380">
        <f>VLOOKUP(A:A,'[11]OPEB Amounts by Employer'!$A:$AP,42,FALSE)</f>
        <v>-29536</v>
      </c>
      <c r="W40" s="489"/>
      <c r="X40" s="382"/>
      <c r="Y40" s="382"/>
      <c r="Z40" s="382"/>
    </row>
    <row r="41" spans="1:26">
      <c r="A41" s="374">
        <v>18740</v>
      </c>
      <c r="B41" s="375" t="s">
        <v>398</v>
      </c>
      <c r="C41" s="376">
        <v>0</v>
      </c>
      <c r="D41" s="376">
        <f>VLOOKUP(A:A,'[10]2023 Reporting MYE 2022'!$A:$J,5,FALSE)</f>
        <v>0</v>
      </c>
      <c r="E41" s="377">
        <f>VLOOKUP(A:A,'[10]2023 Reporting MYE 2022'!$A:$Z,26,FALSE)</f>
        <v>0</v>
      </c>
      <c r="F41" s="378">
        <v>0</v>
      </c>
      <c r="G41" s="378"/>
      <c r="H41" s="379">
        <f>VLOOKUP(A:A,'[10]2023 Reporting MYE 2022'!$A:$AS,36,FALSE)</f>
        <v>14716</v>
      </c>
      <c r="I41" s="380">
        <f>VLOOKUP(A:A,'[10]2023 Reporting MYE 2022'!$A:$AN,37,FALSE)</f>
        <v>0</v>
      </c>
      <c r="J41" s="380">
        <f>VLOOKUP(A:A,'[10]2023 Reporting MYE 2022'!$A:$AN,38,FALSE)</f>
        <v>0</v>
      </c>
      <c r="K41" s="380">
        <f>VLOOKUP(A:A,'[10]2023 Reporting MYE 2022'!$A:$AN,39,FALSE)</f>
        <v>0</v>
      </c>
      <c r="L41" s="380">
        <f>VLOOKUP(A:A,'[10]2023 Reporting MYE 2022'!$A:$AN,40,FALSE)</f>
        <v>14716</v>
      </c>
      <c r="M41" s="380"/>
      <c r="N41" s="381">
        <f>VLOOKUP(A:A,'[10]2023 Reporting MYE 2022'!$A:$AS,41,FALSE)</f>
        <v>131581</v>
      </c>
      <c r="O41" s="380">
        <f>VLOOKUP(A:A,'[10]2023 Reporting MYE 2022'!$A:$AS,42,FALSE)</f>
        <v>0</v>
      </c>
      <c r="P41" s="380">
        <f>VLOOKUP(A:A,'[10]2023 Reporting MYE 2022'!$A:$AS,43,FALSE)</f>
        <v>0</v>
      </c>
      <c r="Q41" s="380">
        <f>VLOOKUP(A:A,'[10]2023 Reporting MYE 2022'!$A:$AS,44,FALSE)</f>
        <v>0</v>
      </c>
      <c r="R41" s="380">
        <f>VLOOKUP(A:A,'[10]2023 Reporting MYE 2022'!$A:$AS,45,FALSE)</f>
        <v>131581</v>
      </c>
      <c r="S41" s="382"/>
      <c r="T41" s="220">
        <f>VLOOKUP(A:A,'[11]OPEB Amounts by Employer'!$A:$AP,36,FALSE)</f>
        <v>0</v>
      </c>
      <c r="U41" s="220">
        <f>VLOOKUP(A:A,'[11]OPEB Amounts by Employer'!$A:$AP,39,FALSE)</f>
        <v>-34643</v>
      </c>
      <c r="V41" s="380">
        <f>VLOOKUP(A:A,'[11]OPEB Amounts by Employer'!$A:$AP,42,FALSE)</f>
        <v>-34643</v>
      </c>
      <c r="W41" s="489"/>
      <c r="X41" s="382"/>
      <c r="Y41" s="382"/>
      <c r="Z41" s="382"/>
    </row>
    <row r="42" spans="1:26">
      <c r="A42" s="374">
        <v>18780</v>
      </c>
      <c r="B42" s="375" t="s">
        <v>399</v>
      </c>
      <c r="C42" s="376">
        <v>2.2737900000000001E-5</v>
      </c>
      <c r="D42" s="376">
        <f>VLOOKUP(A:A,'[10]2023 Reporting MYE 2022'!$A:$J,5,FALSE)</f>
        <v>2.10222E-5</v>
      </c>
      <c r="E42" s="377">
        <f>VLOOKUP(A:A,'[10]2023 Reporting MYE 2022'!$A:$Z,26,FALSE)</f>
        <v>649914</v>
      </c>
      <c r="F42" s="378">
        <f>VLOOKUP(A:A,'[10]2023 Reporting MYE 2022'!$A:$AI,35,FALSE)</f>
        <v>539954</v>
      </c>
      <c r="G42" s="378"/>
      <c r="H42" s="379">
        <f>VLOOKUP(A:A,'[10]2023 Reporting MYE 2022'!$A:$AS,36,FALSE)</f>
        <v>151766</v>
      </c>
      <c r="I42" s="380">
        <f>VLOOKUP(A:A,'[10]2023 Reporting MYE 2022'!$A:$AN,37,FALSE)</f>
        <v>43230</v>
      </c>
      <c r="J42" s="380">
        <f>VLOOKUP(A:A,'[10]2023 Reporting MYE 2022'!$A:$AN,38,FALSE)</f>
        <v>4676</v>
      </c>
      <c r="K42" s="380">
        <f>VLOOKUP(A:A,'[10]2023 Reporting MYE 2022'!$A:$AN,39,FALSE)</f>
        <v>5242</v>
      </c>
      <c r="L42" s="380">
        <f>VLOOKUP(A:A,'[10]2023 Reporting MYE 2022'!$A:$AN,40,FALSE)</f>
        <v>204914</v>
      </c>
      <c r="M42" s="380"/>
      <c r="N42" s="381">
        <f>VLOOKUP(A:A,'[10]2023 Reporting MYE 2022'!$A:$AS,41,FALSE)</f>
        <v>0</v>
      </c>
      <c r="O42" s="380">
        <f>VLOOKUP(A:A,'[10]2023 Reporting MYE 2022'!$A:$AS,42,FALSE)</f>
        <v>245746</v>
      </c>
      <c r="P42" s="380">
        <f>VLOOKUP(A:A,'[10]2023 Reporting MYE 2022'!$A:$AS,43,FALSE)</f>
        <v>0</v>
      </c>
      <c r="Q42" s="380">
        <f>VLOOKUP(A:A,'[10]2023 Reporting MYE 2022'!$A:$AS,44,FALSE)</f>
        <v>1494</v>
      </c>
      <c r="R42" s="380">
        <f>VLOOKUP(A:A,'[10]2023 Reporting MYE 2022'!$A:$AS,45,FALSE)</f>
        <v>247240</v>
      </c>
      <c r="S42" s="382"/>
      <c r="T42" s="220">
        <f>VLOOKUP(A:A,'[11]OPEB Amounts by Employer'!$A:$AP,36,FALSE)</f>
        <v>-60219</v>
      </c>
      <c r="U42" s="220">
        <f>VLOOKUP(A:A,'[11]OPEB Amounts by Employer'!$A:$AP,39,FALSE)</f>
        <v>74485</v>
      </c>
      <c r="V42" s="380">
        <f>VLOOKUP(A:A,'[11]OPEB Amounts by Employer'!$A:$AP,42,FALSE)</f>
        <v>14266</v>
      </c>
      <c r="W42" s="488"/>
      <c r="X42" s="382"/>
      <c r="Y42" s="382"/>
      <c r="Z42" s="382"/>
    </row>
    <row r="43" spans="1:26">
      <c r="A43" s="374">
        <v>19005</v>
      </c>
      <c r="B43" s="375" t="s">
        <v>400</v>
      </c>
      <c r="C43" s="376">
        <v>6.76051E-4</v>
      </c>
      <c r="D43" s="376">
        <f>VLOOKUP(A:A,'[10]2023 Reporting MYE 2022'!$A:$J,5,FALSE)</f>
        <v>6.5679620000000003E-4</v>
      </c>
      <c r="E43" s="377">
        <f>VLOOKUP(A:A,'[10]2023 Reporting MYE 2022'!$A:$Z,26,FALSE)</f>
        <v>20305244</v>
      </c>
      <c r="F43" s="378">
        <f>VLOOKUP(A:A,'[10]2023 Reporting MYE 2022'!$A:$AI,35,FALSE)</f>
        <v>16054083</v>
      </c>
      <c r="G43" s="378"/>
      <c r="H43" s="379">
        <f>VLOOKUP(A:A,'[10]2023 Reporting MYE 2022'!$A:$AS,36,FALSE)</f>
        <v>1282486</v>
      </c>
      <c r="I43" s="380">
        <f>VLOOKUP(A:A,'[10]2023 Reporting MYE 2022'!$A:$AN,37,FALSE)</f>
        <v>1285338</v>
      </c>
      <c r="J43" s="380">
        <f>VLOOKUP(A:A,'[10]2023 Reporting MYE 2022'!$A:$AN,38,FALSE)</f>
        <v>139021</v>
      </c>
      <c r="K43" s="380">
        <f>VLOOKUP(A:A,'[10]2023 Reporting MYE 2022'!$A:$AN,39,FALSE)</f>
        <v>155864</v>
      </c>
      <c r="L43" s="380">
        <f>VLOOKUP(A:A,'[10]2023 Reporting MYE 2022'!$A:$AN,40,FALSE)</f>
        <v>2862709</v>
      </c>
      <c r="M43" s="380"/>
      <c r="N43" s="381">
        <f>VLOOKUP(A:A,'[10]2023 Reporting MYE 2022'!$A:$AS,41,FALSE)</f>
        <v>601182</v>
      </c>
      <c r="O43" s="380">
        <f>VLOOKUP(A:A,'[10]2023 Reporting MYE 2022'!$A:$AS,42,FALSE)</f>
        <v>7306591</v>
      </c>
      <c r="P43" s="380">
        <f>VLOOKUP(A:A,'[10]2023 Reporting MYE 2022'!$A:$AS,43,FALSE)</f>
        <v>0</v>
      </c>
      <c r="Q43" s="380">
        <f>VLOOKUP(A:A,'[10]2023 Reporting MYE 2022'!$A:$AS,44,FALSE)</f>
        <v>44423</v>
      </c>
      <c r="R43" s="380">
        <f>VLOOKUP(A:A,'[10]2023 Reporting MYE 2022'!$A:$AS,45,FALSE)</f>
        <v>7952196</v>
      </c>
      <c r="S43" s="382"/>
      <c r="T43" s="220">
        <f>VLOOKUP(A:A,'[11]OPEB Amounts by Employer'!$A:$AP,36,FALSE)</f>
        <v>-1790409</v>
      </c>
      <c r="U43" s="220">
        <f>VLOOKUP(A:A,'[11]OPEB Amounts by Employer'!$A:$AP,39,FALSE)</f>
        <v>463576</v>
      </c>
      <c r="V43" s="380">
        <f>VLOOKUP(A:A,'[11]OPEB Amounts by Employer'!$A:$AP,42,FALSE)</f>
        <v>-1326833</v>
      </c>
      <c r="W43" s="488"/>
      <c r="X43" s="382"/>
      <c r="Y43" s="382"/>
      <c r="Z43" s="382"/>
    </row>
    <row r="44" spans="1:26">
      <c r="A44" s="374">
        <v>19100</v>
      </c>
      <c r="B44" s="375" t="s">
        <v>401</v>
      </c>
      <c r="C44" s="376">
        <v>6.2419831600000003E-2</v>
      </c>
      <c r="D44" s="376">
        <f>VLOOKUP(A:A,'[10]2023 Reporting MYE 2022'!$A:$J,5,FALSE)</f>
        <v>6.7365469999999997E-2</v>
      </c>
      <c r="E44" s="377">
        <f>VLOOKUP(A:A,'[10]2023 Reporting MYE 2022'!$A:$Z,26,FALSE)</f>
        <v>2082643483</v>
      </c>
      <c r="F44" s="378">
        <f>VLOOKUP(A:A,'[10]2023 Reporting MYE 2022'!$A:$AI,35,FALSE)</f>
        <v>1482274489</v>
      </c>
      <c r="G44" s="378"/>
      <c r="H44" s="379">
        <f>VLOOKUP(A:A,'[10]2023 Reporting MYE 2022'!$A:$AS,36,FALSE)</f>
        <v>159435676</v>
      </c>
      <c r="I44" s="380">
        <f>VLOOKUP(A:A,'[10]2023 Reporting MYE 2022'!$A:$AN,37,FALSE)</f>
        <v>118675332</v>
      </c>
      <c r="J44" s="380">
        <f>VLOOKUP(A:A,'[10]2023 Reporting MYE 2022'!$A:$AN,38,FALSE)</f>
        <v>12835855</v>
      </c>
      <c r="K44" s="380">
        <f>VLOOKUP(A:A,'[10]2023 Reporting MYE 2022'!$A:$AN,39,FALSE)</f>
        <v>14390925</v>
      </c>
      <c r="L44" s="380">
        <f>VLOOKUP(A:A,'[10]2023 Reporting MYE 2022'!$A:$AN,40,FALSE)</f>
        <v>305337788</v>
      </c>
      <c r="M44" s="380"/>
      <c r="N44" s="381">
        <f>VLOOKUP(A:A,'[10]2023 Reporting MYE 2022'!$A:$AS,41,FALSE)</f>
        <v>150934681</v>
      </c>
      <c r="O44" s="380">
        <f>VLOOKUP(A:A,'[10]2023 Reporting MYE 2022'!$A:$AS,42,FALSE)</f>
        <v>674618022</v>
      </c>
      <c r="P44" s="380">
        <f>VLOOKUP(A:A,'[10]2023 Reporting MYE 2022'!$A:$AS,43,FALSE)</f>
        <v>0</v>
      </c>
      <c r="Q44" s="380">
        <f>VLOOKUP(A:A,'[10]2023 Reporting MYE 2022'!$A:$AS,44,FALSE)</f>
        <v>4101606</v>
      </c>
      <c r="R44" s="380">
        <f>VLOOKUP(A:A,'[10]2023 Reporting MYE 2022'!$A:$AS,45,FALSE)</f>
        <v>829654309</v>
      </c>
      <c r="S44" s="382"/>
      <c r="T44" s="220">
        <f>VLOOKUP(A:A,'[11]OPEB Amounts by Employer'!$A:$AP,36,FALSE)</f>
        <v>-165308700</v>
      </c>
      <c r="U44" s="220">
        <f>VLOOKUP(A:A,'[11]OPEB Amounts by Employer'!$A:$AP,39,FALSE)</f>
        <v>35858078</v>
      </c>
      <c r="V44" s="380">
        <f>VLOOKUP(A:A,'[11]OPEB Amounts by Employer'!$A:$AP,42,FALSE)</f>
        <v>-129450622</v>
      </c>
      <c r="W44" s="488"/>
      <c r="X44" s="382"/>
      <c r="Y44" s="382"/>
      <c r="Z44" s="382"/>
    </row>
    <row r="45" spans="1:26">
      <c r="A45" s="374">
        <v>20100</v>
      </c>
      <c r="B45" s="375" t="s">
        <v>402</v>
      </c>
      <c r="C45" s="376">
        <v>1.02683237E-2</v>
      </c>
      <c r="D45" s="376">
        <f>VLOOKUP(A:A,'[10]2023 Reporting MYE 2022'!$A:$J,5,FALSE)</f>
        <v>1.0368355900000001E-2</v>
      </c>
      <c r="E45" s="377">
        <f>VLOOKUP(A:A,'[10]2023 Reporting MYE 2022'!$A:$Z,26,FALSE)</f>
        <v>320543876</v>
      </c>
      <c r="F45" s="378">
        <f>VLOOKUP(A:A,'[10]2023 Reporting MYE 2022'!$A:$AI,35,FALSE)</f>
        <v>243840361</v>
      </c>
      <c r="G45" s="378"/>
      <c r="H45" s="379">
        <f>VLOOKUP(A:A,'[10]2023 Reporting MYE 2022'!$A:$AS,36,FALSE)</f>
        <v>7794649</v>
      </c>
      <c r="I45" s="380">
        <f>VLOOKUP(A:A,'[10]2023 Reporting MYE 2022'!$A:$AN,37,FALSE)</f>
        <v>19522589</v>
      </c>
      <c r="J45" s="380">
        <f>VLOOKUP(A:A,'[10]2023 Reporting MYE 2022'!$A:$AN,38,FALSE)</f>
        <v>2111552</v>
      </c>
      <c r="K45" s="380">
        <f>VLOOKUP(A:A,'[10]2023 Reporting MYE 2022'!$A:$AN,39,FALSE)</f>
        <v>2367367</v>
      </c>
      <c r="L45" s="380">
        <f>VLOOKUP(A:A,'[10]2023 Reporting MYE 2022'!$A:$AN,40,FALSE)</f>
        <v>31796157</v>
      </c>
      <c r="M45" s="380"/>
      <c r="N45" s="381">
        <f>VLOOKUP(A:A,'[10]2023 Reporting MYE 2022'!$A:$AS,41,FALSE)</f>
        <v>2659009</v>
      </c>
      <c r="O45" s="380">
        <f>VLOOKUP(A:A,'[10]2023 Reporting MYE 2022'!$A:$AS,42,FALSE)</f>
        <v>110977490</v>
      </c>
      <c r="P45" s="380">
        <f>VLOOKUP(A:A,'[10]2023 Reporting MYE 2022'!$A:$AS,43,FALSE)</f>
        <v>0</v>
      </c>
      <c r="Q45" s="380">
        <f>VLOOKUP(A:A,'[10]2023 Reporting MYE 2022'!$A:$AS,44,FALSE)</f>
        <v>674731</v>
      </c>
      <c r="R45" s="380">
        <f>VLOOKUP(A:A,'[10]2023 Reporting MYE 2022'!$A:$AS,45,FALSE)</f>
        <v>114311230</v>
      </c>
      <c r="S45" s="382"/>
      <c r="T45" s="220">
        <f>VLOOKUP(A:A,'[11]OPEB Amounts by Employer'!$A:$AP,36,FALSE)</f>
        <v>-27193974</v>
      </c>
      <c r="U45" s="220">
        <f>VLOOKUP(A:A,'[11]OPEB Amounts by Employer'!$A:$AP,39,FALSE)</f>
        <v>-3342383</v>
      </c>
      <c r="V45" s="380">
        <f>VLOOKUP(A:A,'[11]OPEB Amounts by Employer'!$A:$AP,42,FALSE)</f>
        <v>-30536357</v>
      </c>
      <c r="W45" s="488"/>
      <c r="X45" s="382"/>
      <c r="Y45" s="382"/>
      <c r="Z45" s="382"/>
    </row>
    <row r="46" spans="1:26">
      <c r="A46" s="374">
        <v>20200</v>
      </c>
      <c r="B46" s="375" t="s">
        <v>403</v>
      </c>
      <c r="C46" s="376">
        <v>1.4829632E-3</v>
      </c>
      <c r="D46" s="376">
        <f>VLOOKUP(A:A,'[10]2023 Reporting MYE 2022'!$A:$J,5,FALSE)</f>
        <v>1.5208674999999999E-3</v>
      </c>
      <c r="E46" s="377">
        <f>VLOOKUP(A:A,'[10]2023 Reporting MYE 2022'!$A:$Z,26,FALSE)</f>
        <v>47018521</v>
      </c>
      <c r="F46" s="378">
        <f>VLOOKUP(A:A,'[10]2023 Reporting MYE 2022'!$A:$AI,35,FALSE)</f>
        <v>35215707</v>
      </c>
      <c r="G46" s="378"/>
      <c r="H46" s="379">
        <f>VLOOKUP(A:A,'[10]2023 Reporting MYE 2022'!$A:$AS,36,FALSE)</f>
        <v>2192075</v>
      </c>
      <c r="I46" s="380">
        <f>VLOOKUP(A:A,'[10]2023 Reporting MYE 2022'!$A:$AN,37,FALSE)</f>
        <v>2819475</v>
      </c>
      <c r="J46" s="380">
        <f>VLOOKUP(A:A,'[10]2023 Reporting MYE 2022'!$A:$AN,38,FALSE)</f>
        <v>304953</v>
      </c>
      <c r="K46" s="380">
        <f>VLOOKUP(A:A,'[10]2023 Reporting MYE 2022'!$A:$AN,39,FALSE)</f>
        <v>341898</v>
      </c>
      <c r="L46" s="380">
        <f>VLOOKUP(A:A,'[10]2023 Reporting MYE 2022'!$A:$AN,40,FALSE)</f>
        <v>5658401</v>
      </c>
      <c r="M46" s="380"/>
      <c r="N46" s="381">
        <f>VLOOKUP(A:A,'[10]2023 Reporting MYE 2022'!$A:$AS,41,FALSE)</f>
        <v>1646877</v>
      </c>
      <c r="O46" s="380">
        <f>VLOOKUP(A:A,'[10]2023 Reporting MYE 2022'!$A:$AS,42,FALSE)</f>
        <v>16027498</v>
      </c>
      <c r="P46" s="380">
        <f>VLOOKUP(A:A,'[10]2023 Reporting MYE 2022'!$A:$AS,43,FALSE)</f>
        <v>0</v>
      </c>
      <c r="Q46" s="380">
        <f>VLOOKUP(A:A,'[10]2023 Reporting MYE 2022'!$A:$AS,44,FALSE)</f>
        <v>97445</v>
      </c>
      <c r="R46" s="380">
        <f>VLOOKUP(A:A,'[10]2023 Reporting MYE 2022'!$A:$AS,45,FALSE)</f>
        <v>17771820</v>
      </c>
      <c r="S46" s="382"/>
      <c r="T46" s="220">
        <f>VLOOKUP(A:A,'[11]OPEB Amounts by Employer'!$A:$AP,36,FALSE)</f>
        <v>-3927383</v>
      </c>
      <c r="U46" s="220">
        <f>VLOOKUP(A:A,'[11]OPEB Amounts by Employer'!$A:$AP,39,FALSE)</f>
        <v>812009</v>
      </c>
      <c r="V46" s="380">
        <f>VLOOKUP(A:A,'[11]OPEB Amounts by Employer'!$A:$AP,42,FALSE)</f>
        <v>-3115374</v>
      </c>
      <c r="W46" s="488"/>
      <c r="X46" s="382"/>
      <c r="Y46" s="382"/>
      <c r="Z46" s="382"/>
    </row>
    <row r="47" spans="1:26">
      <c r="A47" s="374">
        <v>20300</v>
      </c>
      <c r="B47" s="375" t="s">
        <v>404</v>
      </c>
      <c r="C47" s="376">
        <v>2.2540541399999999E-2</v>
      </c>
      <c r="D47" s="376">
        <f>VLOOKUP(A:A,'[10]2023 Reporting MYE 2022'!$A:$J,5,FALSE)</f>
        <v>2.3439250500000001E-2</v>
      </c>
      <c r="E47" s="377">
        <f>VLOOKUP(A:A,'[10]2023 Reporting MYE 2022'!$A:$Z,26,FALSE)</f>
        <v>724638339</v>
      </c>
      <c r="F47" s="378">
        <f>VLOOKUP(A:A,'[10]2023 Reporting MYE 2022'!$A:$AI,35,FALSE)</f>
        <v>535266896</v>
      </c>
      <c r="G47" s="378"/>
      <c r="H47" s="379">
        <f>VLOOKUP(A:A,'[10]2023 Reporting MYE 2022'!$A:$AS,36,FALSE)</f>
        <v>12583651</v>
      </c>
      <c r="I47" s="380">
        <f>VLOOKUP(A:A,'[10]2023 Reporting MYE 2022'!$A:$AN,37,FALSE)</f>
        <v>42855070</v>
      </c>
      <c r="J47" s="380">
        <f>VLOOKUP(A:A,'[10]2023 Reporting MYE 2022'!$A:$AN,38,FALSE)</f>
        <v>4635180</v>
      </c>
      <c r="K47" s="380">
        <f>VLOOKUP(A:A,'[10]2023 Reporting MYE 2022'!$A:$AN,39,FALSE)</f>
        <v>5196734</v>
      </c>
      <c r="L47" s="380">
        <f>VLOOKUP(A:A,'[10]2023 Reporting MYE 2022'!$A:$AN,40,FALSE)</f>
        <v>65270635</v>
      </c>
      <c r="M47" s="380"/>
      <c r="N47" s="381">
        <f>VLOOKUP(A:A,'[10]2023 Reporting MYE 2022'!$A:$AS,41,FALSE)</f>
        <v>50119760</v>
      </c>
      <c r="O47" s="380">
        <f>VLOOKUP(A:A,'[10]2023 Reporting MYE 2022'!$A:$AS,42,FALSE)</f>
        <v>243612568</v>
      </c>
      <c r="P47" s="380">
        <f>VLOOKUP(A:A,'[10]2023 Reporting MYE 2022'!$A:$AS,43,FALSE)</f>
        <v>0</v>
      </c>
      <c r="Q47" s="380">
        <f>VLOOKUP(A:A,'[10]2023 Reporting MYE 2022'!$A:$AS,44,FALSE)</f>
        <v>1481139</v>
      </c>
      <c r="R47" s="380">
        <f>VLOOKUP(A:A,'[10]2023 Reporting MYE 2022'!$A:$AS,45,FALSE)</f>
        <v>295213467</v>
      </c>
      <c r="S47" s="382"/>
      <c r="T47" s="220">
        <f>VLOOKUP(A:A,'[11]OPEB Amounts by Employer'!$A:$AP,36,FALSE)</f>
        <v>-59694930</v>
      </c>
      <c r="U47" s="220">
        <f>VLOOKUP(A:A,'[11]OPEB Amounts by Employer'!$A:$AP,39,FALSE)</f>
        <v>-25038028</v>
      </c>
      <c r="V47" s="380">
        <f>VLOOKUP(A:A,'[11]OPEB Amounts by Employer'!$A:$AP,42,FALSE)</f>
        <v>-84732958</v>
      </c>
      <c r="W47" s="488"/>
      <c r="X47" s="382"/>
      <c r="Y47" s="382"/>
      <c r="Z47" s="382"/>
    </row>
    <row r="48" spans="1:26">
      <c r="A48" s="374">
        <v>20400</v>
      </c>
      <c r="B48" s="375" t="s">
        <v>405</v>
      </c>
      <c r="C48" s="376">
        <v>1.1777369000000001E-3</v>
      </c>
      <c r="D48" s="376">
        <f>VLOOKUP(A:A,'[10]2023 Reporting MYE 2022'!$A:$J,5,FALSE)</f>
        <v>1.1933007E-3</v>
      </c>
      <c r="E48" s="377">
        <f>VLOOKUP(A:A,'[10]2023 Reporting MYE 2022'!$A:$Z,26,FALSE)</f>
        <v>36891599</v>
      </c>
      <c r="F48" s="378">
        <f>VLOOKUP(A:A,'[10]2023 Reporting MYE 2022'!$A:$AI,35,FALSE)</f>
        <v>27967544</v>
      </c>
      <c r="G48" s="378"/>
      <c r="H48" s="379">
        <f>VLOOKUP(A:A,'[10]2023 Reporting MYE 2022'!$A:$AS,36,FALSE)</f>
        <v>1958164</v>
      </c>
      <c r="I48" s="380">
        <f>VLOOKUP(A:A,'[10]2023 Reporting MYE 2022'!$A:$AN,37,FALSE)</f>
        <v>2239165</v>
      </c>
      <c r="J48" s="380">
        <f>VLOOKUP(A:A,'[10]2023 Reporting MYE 2022'!$A:$AN,38,FALSE)</f>
        <v>242187</v>
      </c>
      <c r="K48" s="380">
        <f>VLOOKUP(A:A,'[10]2023 Reporting MYE 2022'!$A:$AN,39,FALSE)</f>
        <v>271528</v>
      </c>
      <c r="L48" s="380">
        <f>VLOOKUP(A:A,'[10]2023 Reporting MYE 2022'!$A:$AN,40,FALSE)</f>
        <v>4711044</v>
      </c>
      <c r="M48" s="380"/>
      <c r="N48" s="381">
        <f>VLOOKUP(A:A,'[10]2023 Reporting MYE 2022'!$A:$AS,41,FALSE)</f>
        <v>401816</v>
      </c>
      <c r="O48" s="380">
        <f>VLOOKUP(A:A,'[10]2023 Reporting MYE 2022'!$A:$AS,42,FALSE)</f>
        <v>12728688</v>
      </c>
      <c r="P48" s="380">
        <f>VLOOKUP(A:A,'[10]2023 Reporting MYE 2022'!$A:$AS,43,FALSE)</f>
        <v>0</v>
      </c>
      <c r="Q48" s="380">
        <f>VLOOKUP(A:A,'[10]2023 Reporting MYE 2022'!$A:$AS,44,FALSE)</f>
        <v>77389</v>
      </c>
      <c r="R48" s="380">
        <f>VLOOKUP(A:A,'[10]2023 Reporting MYE 2022'!$A:$AS,45,FALSE)</f>
        <v>13207893</v>
      </c>
      <c r="S48" s="382"/>
      <c r="T48" s="220">
        <f>VLOOKUP(A:A,'[11]OPEB Amounts by Employer'!$A:$AP,36,FALSE)</f>
        <v>-3119042</v>
      </c>
      <c r="U48" s="220">
        <f>VLOOKUP(A:A,'[11]OPEB Amounts by Employer'!$A:$AP,39,FALSE)</f>
        <v>-606145</v>
      </c>
      <c r="V48" s="380">
        <f>VLOOKUP(A:A,'[11]OPEB Amounts by Employer'!$A:$AP,42,FALSE)</f>
        <v>-3725187</v>
      </c>
      <c r="W48" s="488"/>
      <c r="X48" s="382"/>
      <c r="Y48" s="382"/>
      <c r="Z48" s="382"/>
    </row>
    <row r="49" spans="1:26">
      <c r="A49" s="374">
        <v>20600</v>
      </c>
      <c r="B49" s="375" t="s">
        <v>406</v>
      </c>
      <c r="C49" s="376">
        <v>2.5285313999999998E-3</v>
      </c>
      <c r="D49" s="376">
        <f>VLOOKUP(A:A,'[10]2023 Reporting MYE 2022'!$A:$J,5,FALSE)</f>
        <v>2.5758243000000001E-3</v>
      </c>
      <c r="E49" s="377">
        <f>VLOOKUP(A:A,'[10]2023 Reporting MYE 2022'!$A:$Z,26,FALSE)</f>
        <v>79633137</v>
      </c>
      <c r="F49" s="378">
        <f>VLOOKUP(A:A,'[10]2023 Reporting MYE 2022'!$A:$AI,35,FALSE)</f>
        <v>60044660</v>
      </c>
      <c r="G49" s="378"/>
      <c r="H49" s="379">
        <f>VLOOKUP(A:A,'[10]2023 Reporting MYE 2022'!$A:$AS,36,FALSE)</f>
        <v>2990703</v>
      </c>
      <c r="I49" s="380">
        <f>VLOOKUP(A:A,'[10]2023 Reporting MYE 2022'!$A:$AN,37,FALSE)</f>
        <v>4807355</v>
      </c>
      <c r="J49" s="380">
        <f>VLOOKUP(A:A,'[10]2023 Reporting MYE 2022'!$A:$AN,38,FALSE)</f>
        <v>519961</v>
      </c>
      <c r="K49" s="380">
        <f>VLOOKUP(A:A,'[10]2023 Reporting MYE 2022'!$A:$AN,39,FALSE)</f>
        <v>582954</v>
      </c>
      <c r="L49" s="380">
        <f>VLOOKUP(A:A,'[10]2023 Reporting MYE 2022'!$A:$AN,40,FALSE)</f>
        <v>8900973</v>
      </c>
      <c r="M49" s="380"/>
      <c r="N49" s="381">
        <f>VLOOKUP(A:A,'[10]2023 Reporting MYE 2022'!$A:$AS,41,FALSE)</f>
        <v>8538167</v>
      </c>
      <c r="O49" s="380">
        <f>VLOOKUP(A:A,'[10]2023 Reporting MYE 2022'!$A:$AS,42,FALSE)</f>
        <v>27327739</v>
      </c>
      <c r="P49" s="380">
        <f>VLOOKUP(A:A,'[10]2023 Reporting MYE 2022'!$A:$AS,43,FALSE)</f>
        <v>0</v>
      </c>
      <c r="Q49" s="380">
        <f>VLOOKUP(A:A,'[10]2023 Reporting MYE 2022'!$A:$AS,44,FALSE)</f>
        <v>166150</v>
      </c>
      <c r="R49" s="380">
        <f>VLOOKUP(A:A,'[10]2023 Reporting MYE 2022'!$A:$AS,45,FALSE)</f>
        <v>36032056</v>
      </c>
      <c r="S49" s="382"/>
      <c r="T49" s="220">
        <f>VLOOKUP(A:A,'[11]OPEB Amounts by Employer'!$A:$AP,36,FALSE)</f>
        <v>-6696402</v>
      </c>
      <c r="U49" s="220">
        <f>VLOOKUP(A:A,'[11]OPEB Amounts by Employer'!$A:$AP,39,FALSE)</f>
        <v>-1725865</v>
      </c>
      <c r="V49" s="380">
        <f>VLOOKUP(A:A,'[11]OPEB Amounts by Employer'!$A:$AP,42,FALSE)</f>
        <v>-8422267</v>
      </c>
      <c r="W49" s="488"/>
      <c r="X49" s="382"/>
      <c r="Y49" s="382"/>
      <c r="Z49" s="382"/>
    </row>
    <row r="50" spans="1:26">
      <c r="A50" s="374">
        <v>20700</v>
      </c>
      <c r="B50" s="375" t="s">
        <v>407</v>
      </c>
      <c r="C50" s="376">
        <v>5.8758053000000001E-3</v>
      </c>
      <c r="D50" s="376">
        <f>VLOOKUP(A:A,'[10]2023 Reporting MYE 2022'!$A:$J,5,FALSE)</f>
        <v>6.0960379000000002E-3</v>
      </c>
      <c r="E50" s="377">
        <f>VLOOKUP(A:A,'[10]2023 Reporting MYE 2022'!$A:$Z,26,FALSE)</f>
        <v>188462629</v>
      </c>
      <c r="F50" s="378">
        <f>VLOOKUP(A:A,'[10]2023 Reporting MYE 2022'!$A:$AI,35,FALSE)</f>
        <v>139531878</v>
      </c>
      <c r="G50" s="378"/>
      <c r="H50" s="379">
        <f>VLOOKUP(A:A,'[10]2023 Reporting MYE 2022'!$A:$AS,36,FALSE)</f>
        <v>10398738</v>
      </c>
      <c r="I50" s="380">
        <f>VLOOKUP(A:A,'[10]2023 Reporting MYE 2022'!$A:$AN,37,FALSE)</f>
        <v>11171340</v>
      </c>
      <c r="J50" s="380">
        <f>VLOOKUP(A:A,'[10]2023 Reporting MYE 2022'!$A:$AN,38,FALSE)</f>
        <v>1208286</v>
      </c>
      <c r="K50" s="380">
        <f>VLOOKUP(A:A,'[10]2023 Reporting MYE 2022'!$A:$AN,39,FALSE)</f>
        <v>1354670</v>
      </c>
      <c r="L50" s="380">
        <f>VLOOKUP(A:A,'[10]2023 Reporting MYE 2022'!$A:$AN,40,FALSE)</f>
        <v>24133034</v>
      </c>
      <c r="M50" s="380"/>
      <c r="N50" s="381">
        <f>VLOOKUP(A:A,'[10]2023 Reporting MYE 2022'!$A:$AS,41,FALSE)</f>
        <v>6089076</v>
      </c>
      <c r="O50" s="380">
        <f>VLOOKUP(A:A,'[10]2023 Reporting MYE 2022'!$A:$AS,42,FALSE)</f>
        <v>63504243</v>
      </c>
      <c r="P50" s="380">
        <f>VLOOKUP(A:A,'[10]2023 Reporting MYE 2022'!$A:$AS,43,FALSE)</f>
        <v>0</v>
      </c>
      <c r="Q50" s="380">
        <f>VLOOKUP(A:A,'[10]2023 Reporting MYE 2022'!$A:$AS,44,FALSE)</f>
        <v>386099</v>
      </c>
      <c r="R50" s="380">
        <f>VLOOKUP(A:A,'[10]2023 Reporting MYE 2022'!$A:$AS,45,FALSE)</f>
        <v>69979418</v>
      </c>
      <c r="S50" s="382"/>
      <c r="T50" s="220">
        <f>VLOOKUP(A:A,'[11]OPEB Amounts by Employer'!$A:$AP,36,FALSE)</f>
        <v>-15561108</v>
      </c>
      <c r="U50" s="220">
        <f>VLOOKUP(A:A,'[11]OPEB Amounts by Employer'!$A:$AP,39,FALSE)</f>
        <v>-2066983</v>
      </c>
      <c r="V50" s="380">
        <f>VLOOKUP(A:A,'[11]OPEB Amounts by Employer'!$A:$AP,42,FALSE)</f>
        <v>-17628091</v>
      </c>
      <c r="W50" s="488"/>
      <c r="X50" s="382"/>
      <c r="Y50" s="382"/>
      <c r="Z50" s="382"/>
    </row>
    <row r="51" spans="1:26">
      <c r="A51" s="374">
        <v>20800</v>
      </c>
      <c r="B51" s="375" t="s">
        <v>408</v>
      </c>
      <c r="C51" s="376">
        <v>4.2358459999999997E-3</v>
      </c>
      <c r="D51" s="376">
        <f>VLOOKUP(A:A,'[10]2023 Reporting MYE 2022'!$A:$J,5,FALSE)</f>
        <v>4.3129958999999999E-3</v>
      </c>
      <c r="E51" s="377">
        <f>VLOOKUP(A:A,'[10]2023 Reporting MYE 2022'!$A:$Z,26,FALSE)</f>
        <v>133338828</v>
      </c>
      <c r="F51" s="378">
        <f>VLOOKUP(A:A,'[10]2023 Reporting MYE 2022'!$A:$AI,35,FALSE)</f>
        <v>100588007</v>
      </c>
      <c r="G51" s="378"/>
      <c r="H51" s="379">
        <f>VLOOKUP(A:A,'[10]2023 Reporting MYE 2022'!$A:$AS,36,FALSE)</f>
        <v>891797</v>
      </c>
      <c r="I51" s="380">
        <f>VLOOKUP(A:A,'[10]2023 Reporting MYE 2022'!$A:$AN,37,FALSE)</f>
        <v>8053377</v>
      </c>
      <c r="J51" s="380">
        <f>VLOOKUP(A:A,'[10]2023 Reporting MYE 2022'!$A:$AN,38,FALSE)</f>
        <v>871049</v>
      </c>
      <c r="K51" s="380">
        <f>VLOOKUP(A:A,'[10]2023 Reporting MYE 2022'!$A:$AN,39,FALSE)</f>
        <v>976577</v>
      </c>
      <c r="L51" s="380">
        <f>VLOOKUP(A:A,'[10]2023 Reporting MYE 2022'!$A:$AN,40,FALSE)</f>
        <v>10792800</v>
      </c>
      <c r="M51" s="380"/>
      <c r="N51" s="381">
        <f>VLOOKUP(A:A,'[10]2023 Reporting MYE 2022'!$A:$AS,41,FALSE)</f>
        <v>4618101</v>
      </c>
      <c r="O51" s="380">
        <f>VLOOKUP(A:A,'[10]2023 Reporting MYE 2022'!$A:$AS,42,FALSE)</f>
        <v>45779971</v>
      </c>
      <c r="P51" s="380">
        <f>VLOOKUP(A:A,'[10]2023 Reporting MYE 2022'!$A:$AS,43,FALSE)</f>
        <v>0</v>
      </c>
      <c r="Q51" s="380">
        <f>VLOOKUP(A:A,'[10]2023 Reporting MYE 2022'!$A:$AS,44,FALSE)</f>
        <v>278337</v>
      </c>
      <c r="R51" s="380">
        <f>VLOOKUP(A:A,'[10]2023 Reporting MYE 2022'!$A:$AS,45,FALSE)</f>
        <v>50676409</v>
      </c>
      <c r="S51" s="382"/>
      <c r="T51" s="220">
        <f>VLOOKUP(A:A,'[11]OPEB Amounts by Employer'!$A:$AP,36,FALSE)</f>
        <v>-11217944</v>
      </c>
      <c r="U51" s="220">
        <f>VLOOKUP(A:A,'[11]OPEB Amounts by Employer'!$A:$AP,39,FALSE)</f>
        <v>-4371217</v>
      </c>
      <c r="V51" s="380">
        <f>VLOOKUP(A:A,'[11]OPEB Amounts by Employer'!$A:$AP,42,FALSE)</f>
        <v>-15589161</v>
      </c>
      <c r="W51" s="488"/>
      <c r="X51" s="382"/>
      <c r="Y51" s="382"/>
      <c r="Z51" s="382"/>
    </row>
    <row r="52" spans="1:26">
      <c r="A52" s="374">
        <v>20900</v>
      </c>
      <c r="B52" s="375" t="s">
        <v>409</v>
      </c>
      <c r="C52" s="376">
        <v>1.00625092E-2</v>
      </c>
      <c r="D52" s="376">
        <f>VLOOKUP(A:A,'[10]2023 Reporting MYE 2022'!$A:$J,5,FALSE)</f>
        <v>1.0322588000000001E-2</v>
      </c>
      <c r="E52" s="377">
        <f>VLOOKUP(A:A,'[10]2023 Reporting MYE 2022'!$A:$Z,26,FALSE)</f>
        <v>319128934</v>
      </c>
      <c r="F52" s="378">
        <f>VLOOKUP(A:A,'[10]2023 Reporting MYE 2022'!$A:$AI,35,FALSE)</f>
        <v>238952914</v>
      </c>
      <c r="G52" s="378"/>
      <c r="H52" s="379">
        <f>VLOOKUP(A:A,'[10]2023 Reporting MYE 2022'!$A:$AS,36,FALSE)</f>
        <v>19051267</v>
      </c>
      <c r="I52" s="380">
        <f>VLOOKUP(A:A,'[10]2023 Reporting MYE 2022'!$A:$AN,37,FALSE)</f>
        <v>19131285</v>
      </c>
      <c r="J52" s="380">
        <f>VLOOKUP(A:A,'[10]2023 Reporting MYE 2022'!$A:$AN,38,FALSE)</f>
        <v>2069229</v>
      </c>
      <c r="K52" s="380">
        <f>VLOOKUP(A:A,'[10]2023 Reporting MYE 2022'!$A:$AN,39,FALSE)</f>
        <v>2319917</v>
      </c>
      <c r="L52" s="380">
        <f>VLOOKUP(A:A,'[10]2023 Reporting MYE 2022'!$A:$AN,40,FALSE)</f>
        <v>42571698</v>
      </c>
      <c r="M52" s="380"/>
      <c r="N52" s="381">
        <f>VLOOKUP(A:A,'[10]2023 Reporting MYE 2022'!$A:$AS,41,FALSE)</f>
        <v>7625536</v>
      </c>
      <c r="O52" s="380">
        <f>VLOOKUP(A:A,'[10]2023 Reporting MYE 2022'!$A:$AS,42,FALSE)</f>
        <v>108753098</v>
      </c>
      <c r="P52" s="380">
        <f>VLOOKUP(A:A,'[10]2023 Reporting MYE 2022'!$A:$AS,43,FALSE)</f>
        <v>0</v>
      </c>
      <c r="Q52" s="380">
        <f>VLOOKUP(A:A,'[10]2023 Reporting MYE 2022'!$A:$AS,44,FALSE)</f>
        <v>661207</v>
      </c>
      <c r="R52" s="380">
        <f>VLOOKUP(A:A,'[10]2023 Reporting MYE 2022'!$A:$AS,45,FALSE)</f>
        <v>117039841</v>
      </c>
      <c r="S52" s="382"/>
      <c r="T52" s="220">
        <f>VLOOKUP(A:A,'[11]OPEB Amounts by Employer'!$A:$AP,36,FALSE)</f>
        <v>-26648908</v>
      </c>
      <c r="U52" s="220">
        <f>VLOOKUP(A:A,'[11]OPEB Amounts by Employer'!$A:$AP,39,FALSE)</f>
        <v>-132422</v>
      </c>
      <c r="V52" s="380">
        <f>VLOOKUP(A:A,'[11]OPEB Amounts by Employer'!$A:$AP,42,FALSE)</f>
        <v>-26781330</v>
      </c>
      <c r="W52" s="488"/>
      <c r="X52" s="382"/>
      <c r="Y52" s="382"/>
      <c r="Z52" s="382"/>
    </row>
    <row r="53" spans="1:26">
      <c r="A53" s="374">
        <v>21200</v>
      </c>
      <c r="B53" s="375" t="s">
        <v>410</v>
      </c>
      <c r="C53" s="376">
        <v>3.0067853999999998E-3</v>
      </c>
      <c r="D53" s="376">
        <f>VLOOKUP(A:A,'[10]2023 Reporting MYE 2022'!$A:$J,5,FALSE)</f>
        <v>3.1284122000000002E-3</v>
      </c>
      <c r="E53" s="377">
        <f>VLOOKUP(A:A,'[10]2023 Reporting MYE 2022'!$A:$Z,26,FALSE)</f>
        <v>96716720</v>
      </c>
      <c r="F53" s="378">
        <f>VLOOKUP(A:A,'[10]2023 Reporting MYE 2022'!$A:$AI,35,FALSE)</f>
        <v>71401687</v>
      </c>
      <c r="G53" s="378"/>
      <c r="H53" s="379">
        <f>VLOOKUP(A:A,'[10]2023 Reporting MYE 2022'!$A:$AS,36,FALSE)</f>
        <v>3947722</v>
      </c>
      <c r="I53" s="380">
        <f>VLOOKUP(A:A,'[10]2023 Reporting MYE 2022'!$A:$AN,37,FALSE)</f>
        <v>5716633</v>
      </c>
      <c r="J53" s="380">
        <f>VLOOKUP(A:A,'[10]2023 Reporting MYE 2022'!$A:$AN,38,FALSE)</f>
        <v>618308</v>
      </c>
      <c r="K53" s="380">
        <f>VLOOKUP(A:A,'[10]2023 Reporting MYE 2022'!$A:$AN,39,FALSE)</f>
        <v>693216</v>
      </c>
      <c r="L53" s="380">
        <f>VLOOKUP(A:A,'[10]2023 Reporting MYE 2022'!$A:$AN,40,FALSE)</f>
        <v>10975879</v>
      </c>
      <c r="M53" s="380"/>
      <c r="N53" s="381">
        <f>VLOOKUP(A:A,'[10]2023 Reporting MYE 2022'!$A:$AS,41,FALSE)</f>
        <v>4206840</v>
      </c>
      <c r="O53" s="380">
        <f>VLOOKUP(A:A,'[10]2023 Reporting MYE 2022'!$A:$AS,42,FALSE)</f>
        <v>32496589</v>
      </c>
      <c r="P53" s="380">
        <f>VLOOKUP(A:A,'[10]2023 Reporting MYE 2022'!$A:$AS,43,FALSE)</f>
        <v>0</v>
      </c>
      <c r="Q53" s="380">
        <f>VLOOKUP(A:A,'[10]2023 Reporting MYE 2022'!$A:$AS,44,FALSE)</f>
        <v>197576</v>
      </c>
      <c r="R53" s="380">
        <f>VLOOKUP(A:A,'[10]2023 Reporting MYE 2022'!$A:$AS,45,FALSE)</f>
        <v>36901005</v>
      </c>
      <c r="S53" s="382"/>
      <c r="T53" s="220">
        <f>VLOOKUP(A:A,'[11]OPEB Amounts by Employer'!$A:$AP,36,FALSE)</f>
        <v>-7962979</v>
      </c>
      <c r="U53" s="220">
        <f>VLOOKUP(A:A,'[11]OPEB Amounts by Employer'!$A:$AP,39,FALSE)</f>
        <v>-2235207</v>
      </c>
      <c r="V53" s="380">
        <f>VLOOKUP(A:A,'[11]OPEB Amounts by Employer'!$A:$AP,42,FALSE)</f>
        <v>-10198186</v>
      </c>
      <c r="W53" s="488"/>
      <c r="X53" s="382"/>
      <c r="Y53" s="382"/>
      <c r="Z53" s="382"/>
    </row>
    <row r="54" spans="1:26">
      <c r="A54" s="374">
        <v>21300</v>
      </c>
      <c r="B54" s="375" t="s">
        <v>411</v>
      </c>
      <c r="C54" s="376">
        <v>3.7250308400000001E-2</v>
      </c>
      <c r="D54" s="376">
        <f>VLOOKUP(A:A,'[10]2023 Reporting MYE 2022'!$A:$J,5,FALSE)</f>
        <v>3.8267617300000001E-2</v>
      </c>
      <c r="E54" s="377">
        <f>VLOOKUP(A:A,'[10]2023 Reporting MYE 2022'!$A:$Z,26,FALSE)</f>
        <v>1183066098</v>
      </c>
      <c r="F54" s="378">
        <f>VLOOKUP(A:A,'[10]2023 Reporting MYE 2022'!$A:$AI,35,FALSE)</f>
        <v>884577552</v>
      </c>
      <c r="G54" s="378"/>
      <c r="H54" s="379">
        <f>VLOOKUP(A:A,'[10]2023 Reporting MYE 2022'!$A:$AS,36,FALSE)</f>
        <v>31724049</v>
      </c>
      <c r="I54" s="380">
        <f>VLOOKUP(A:A,'[10]2023 Reporting MYE 2022'!$A:$AN,37,FALSE)</f>
        <v>70821926</v>
      </c>
      <c r="J54" s="380">
        <f>VLOOKUP(A:A,'[10]2023 Reporting MYE 2022'!$A:$AN,38,FALSE)</f>
        <v>7660059</v>
      </c>
      <c r="K54" s="380">
        <f>VLOOKUP(A:A,'[10]2023 Reporting MYE 2022'!$A:$AN,39,FALSE)</f>
        <v>8588078</v>
      </c>
      <c r="L54" s="380">
        <f>VLOOKUP(A:A,'[10]2023 Reporting MYE 2022'!$A:$AN,40,FALSE)</f>
        <v>118794112</v>
      </c>
      <c r="M54" s="380"/>
      <c r="N54" s="381">
        <f>VLOOKUP(A:A,'[10]2023 Reporting MYE 2022'!$A:$AS,41,FALSE)</f>
        <v>50648404</v>
      </c>
      <c r="O54" s="380">
        <f>VLOOKUP(A:A,'[10]2023 Reporting MYE 2022'!$A:$AS,42,FALSE)</f>
        <v>402592073</v>
      </c>
      <c r="P54" s="380">
        <f>VLOOKUP(A:A,'[10]2023 Reporting MYE 2022'!$A:$AS,43,FALSE)</f>
        <v>0</v>
      </c>
      <c r="Q54" s="380">
        <f>VLOOKUP(A:A,'[10]2023 Reporting MYE 2022'!$A:$AS,44,FALSE)</f>
        <v>2447717</v>
      </c>
      <c r="R54" s="380">
        <f>VLOOKUP(A:A,'[10]2023 Reporting MYE 2022'!$A:$AS,45,FALSE)</f>
        <v>455688194</v>
      </c>
      <c r="S54" s="382"/>
      <c r="T54" s="220">
        <f>VLOOKUP(A:A,'[11]OPEB Amounts by Employer'!$A:$AP,36,FALSE)</f>
        <v>-98651339</v>
      </c>
      <c r="U54" s="220">
        <f>VLOOKUP(A:A,'[11]OPEB Amounts by Employer'!$A:$AP,39,FALSE)</f>
        <v>-17628111</v>
      </c>
      <c r="V54" s="380">
        <f>VLOOKUP(A:A,'[11]OPEB Amounts by Employer'!$A:$AP,42,FALSE)</f>
        <v>-116279450</v>
      </c>
      <c r="W54" s="488"/>
      <c r="X54" s="382"/>
      <c r="Y54" s="382"/>
      <c r="Z54" s="382"/>
    </row>
    <row r="55" spans="1:26">
      <c r="A55" s="374">
        <v>21520</v>
      </c>
      <c r="B55" s="375" t="s">
        <v>41</v>
      </c>
      <c r="C55" s="376">
        <v>7.1698550200000002E-2</v>
      </c>
      <c r="D55" s="376">
        <f>VLOOKUP(A:A,'[10]2023 Reporting MYE 2022'!$A:$J,5,FALSE)</f>
        <v>7.1573577599999993E-2</v>
      </c>
      <c r="E55" s="377">
        <f>VLOOKUP(A:A,'[10]2023 Reporting MYE 2022'!$A:$Z,26,FALSE)</f>
        <v>2212739626</v>
      </c>
      <c r="F55" s="378">
        <f>VLOOKUP(A:A,'[10]2023 Reporting MYE 2022'!$A:$AI,35,FALSE)</f>
        <v>1702614844</v>
      </c>
      <c r="G55" s="378"/>
      <c r="H55" s="379">
        <f>VLOOKUP(A:A,'[10]2023 Reporting MYE 2022'!$A:$AS,36,FALSE)</f>
        <v>110505070</v>
      </c>
      <c r="I55" s="380">
        <f>VLOOKUP(A:A,'[10]2023 Reporting MYE 2022'!$A:$AN,37,FALSE)</f>
        <v>136316440</v>
      </c>
      <c r="J55" s="380">
        <f>VLOOKUP(A:A,'[10]2023 Reporting MYE 2022'!$A:$AN,38,FALSE)</f>
        <v>14743907</v>
      </c>
      <c r="K55" s="380">
        <f>VLOOKUP(A:A,'[10]2023 Reporting MYE 2022'!$A:$AN,39,FALSE)</f>
        <v>16530139</v>
      </c>
      <c r="L55" s="380">
        <f>VLOOKUP(A:A,'[10]2023 Reporting MYE 2022'!$A:$AN,40,FALSE)</f>
        <v>278095556</v>
      </c>
      <c r="M55" s="380"/>
      <c r="N55" s="381">
        <f>VLOOKUP(A:A,'[10]2023 Reporting MYE 2022'!$A:$AS,41,FALSE)</f>
        <v>0</v>
      </c>
      <c r="O55" s="380">
        <f>VLOOKUP(A:A,'[10]2023 Reporting MYE 2022'!$A:$AS,42,FALSE)</f>
        <v>774900106</v>
      </c>
      <c r="P55" s="380">
        <f>VLOOKUP(A:A,'[10]2023 Reporting MYE 2022'!$A:$AS,43,FALSE)</f>
        <v>0</v>
      </c>
      <c r="Q55" s="380">
        <f>VLOOKUP(A:A,'[10]2023 Reporting MYE 2022'!$A:$AS,44,FALSE)</f>
        <v>4711311</v>
      </c>
      <c r="R55" s="380">
        <f>VLOOKUP(A:A,'[10]2023 Reporting MYE 2022'!$A:$AS,45,FALSE)</f>
        <v>779611417</v>
      </c>
      <c r="S55" s="382"/>
      <c r="T55" s="220">
        <f>VLOOKUP(A:A,'[11]OPEB Amounts by Employer'!$A:$AP,36,FALSE)</f>
        <v>-189881866</v>
      </c>
      <c r="U55" s="220">
        <f>VLOOKUP(A:A,'[11]OPEB Amounts by Employer'!$A:$AP,39,FALSE)</f>
        <v>-7834095</v>
      </c>
      <c r="V55" s="380">
        <f>VLOOKUP(A:A,'[11]OPEB Amounts by Employer'!$A:$AP,42,FALSE)</f>
        <v>-197715961</v>
      </c>
      <c r="W55" s="488"/>
      <c r="X55" s="382"/>
      <c r="Y55" s="382"/>
      <c r="Z55" s="382"/>
    </row>
    <row r="56" spans="1:26">
      <c r="A56" s="374">
        <v>21525</v>
      </c>
      <c r="B56" s="375" t="s">
        <v>412</v>
      </c>
      <c r="C56" s="376">
        <v>1.8895247999999999E-3</v>
      </c>
      <c r="D56" s="376">
        <f>VLOOKUP(A:A,'[10]2023 Reporting MYE 2022'!$A:$J,5,FALSE)</f>
        <v>1.8277606000000001E-3</v>
      </c>
      <c r="E56" s="377">
        <f>VLOOKUP(A:A,'[10]2023 Reporting MYE 2022'!$A:$Z,26,FALSE)</f>
        <v>56506304</v>
      </c>
      <c r="F56" s="378">
        <f>VLOOKUP(A:A,'[10]2023 Reporting MYE 2022'!$A:$AI,35,FALSE)</f>
        <v>44870265</v>
      </c>
      <c r="G56" s="378"/>
      <c r="H56" s="379">
        <f>VLOOKUP(A:A,'[10]2023 Reporting MYE 2022'!$A:$AS,36,FALSE)</f>
        <v>7310537</v>
      </c>
      <c r="I56" s="380">
        <f>VLOOKUP(A:A,'[10]2023 Reporting MYE 2022'!$A:$AN,37,FALSE)</f>
        <v>3592448</v>
      </c>
      <c r="J56" s="380">
        <f>VLOOKUP(A:A,'[10]2023 Reporting MYE 2022'!$A:$AN,38,FALSE)</f>
        <v>388557</v>
      </c>
      <c r="K56" s="380">
        <f>VLOOKUP(A:A,'[10]2023 Reporting MYE 2022'!$A:$AN,39,FALSE)</f>
        <v>435631</v>
      </c>
      <c r="L56" s="380">
        <f>VLOOKUP(A:A,'[10]2023 Reporting MYE 2022'!$A:$AN,40,FALSE)</f>
        <v>11727173</v>
      </c>
      <c r="M56" s="380"/>
      <c r="N56" s="381">
        <f>VLOOKUP(A:A,'[10]2023 Reporting MYE 2022'!$A:$AS,41,FALSE)</f>
        <v>670292</v>
      </c>
      <c r="O56" s="380">
        <f>VLOOKUP(A:A,'[10]2023 Reporting MYE 2022'!$A:$AS,42,FALSE)</f>
        <v>20421514</v>
      </c>
      <c r="P56" s="380">
        <f>VLOOKUP(A:A,'[10]2023 Reporting MYE 2022'!$A:$AS,43,FALSE)</f>
        <v>0</v>
      </c>
      <c r="Q56" s="380">
        <f>VLOOKUP(A:A,'[10]2023 Reporting MYE 2022'!$A:$AS,44,FALSE)</f>
        <v>124161</v>
      </c>
      <c r="R56" s="380">
        <f>VLOOKUP(A:A,'[10]2023 Reporting MYE 2022'!$A:$AS,45,FALSE)</f>
        <v>21215967</v>
      </c>
      <c r="S56" s="382"/>
      <c r="T56" s="220">
        <f>VLOOKUP(A:A,'[11]OPEB Amounts by Employer'!$A:$AP,36,FALSE)</f>
        <v>-5004096</v>
      </c>
      <c r="U56" s="220">
        <f>VLOOKUP(A:A,'[11]OPEB Amounts by Employer'!$A:$AP,39,FALSE)</f>
        <v>707852</v>
      </c>
      <c r="V56" s="380">
        <f>VLOOKUP(A:A,'[11]OPEB Amounts by Employer'!$A:$AP,42,FALSE)</f>
        <v>-4296244</v>
      </c>
      <c r="W56" s="488"/>
      <c r="X56" s="382"/>
      <c r="Y56" s="382"/>
      <c r="Z56" s="382"/>
    </row>
    <row r="57" spans="1:26" ht="26.25">
      <c r="A57" s="476">
        <v>21525.1</v>
      </c>
      <c r="B57" s="375" t="s">
        <v>714</v>
      </c>
      <c r="C57" s="376">
        <v>1.8519040000000001E-4</v>
      </c>
      <c r="D57" s="376">
        <f>VLOOKUP(A:A,'[10]2023 Reporting MYE 2022'!$A:$J,5,FALSE)</f>
        <v>1.591153E-4</v>
      </c>
      <c r="E57" s="377">
        <f>VLOOKUP(A:A,'[10]2023 Reporting MYE 2022'!$A:$Z,26,FALSE)</f>
        <v>4919144</v>
      </c>
      <c r="F57" s="378">
        <f>VLOOKUP(A:A,'[10]2023 Reporting MYE 2022'!$A:$AI,35,FALSE)</f>
        <v>4397689</v>
      </c>
      <c r="G57" s="378"/>
      <c r="H57" s="379">
        <f>VLOOKUP(A:A,'[10]2023 Reporting MYE 2022'!$A:$AS,36,FALSE)</f>
        <v>1718658</v>
      </c>
      <c r="I57" s="380">
        <f>VLOOKUP(A:A,'[10]2023 Reporting MYE 2022'!$A:$AN,37,FALSE)</f>
        <v>352092</v>
      </c>
      <c r="J57" s="380">
        <f>VLOOKUP(A:A,'[10]2023 Reporting MYE 2022'!$A:$AN,38,FALSE)</f>
        <v>38082</v>
      </c>
      <c r="K57" s="380">
        <f>VLOOKUP(A:A,'[10]2023 Reporting MYE 2022'!$A:$AN,39,FALSE)</f>
        <v>42696</v>
      </c>
      <c r="L57" s="380">
        <f>VLOOKUP(A:A,'[10]2023 Reporting MYE 2022'!$A:$AN,40,FALSE)</f>
        <v>2151528</v>
      </c>
      <c r="M57" s="380"/>
      <c r="N57" s="381">
        <f>VLOOKUP(A:A,'[10]2023 Reporting MYE 2022'!$A:$AS,41,FALSE)</f>
        <v>44350</v>
      </c>
      <c r="O57" s="380">
        <f>VLOOKUP(A:A,'[10]2023 Reporting MYE 2022'!$A:$AS,42,FALSE)</f>
        <v>2001492</v>
      </c>
      <c r="P57" s="380">
        <f>VLOOKUP(A:A,'[10]2023 Reporting MYE 2022'!$A:$AS,43,FALSE)</f>
        <v>0</v>
      </c>
      <c r="Q57" s="380">
        <f>VLOOKUP(A:A,'[10]2023 Reporting MYE 2022'!$A:$AS,44,FALSE)</f>
        <v>12169</v>
      </c>
      <c r="R57" s="380">
        <f>VLOOKUP(A:A,'[10]2023 Reporting MYE 2022'!$A:$AS,45,FALSE)</f>
        <v>2058011</v>
      </c>
      <c r="S57" s="382"/>
      <c r="T57" s="220">
        <v>-490448</v>
      </c>
      <c r="U57" s="220">
        <v>810999</v>
      </c>
      <c r="V57" s="380">
        <v>320551</v>
      </c>
      <c r="W57" s="488"/>
      <c r="X57" s="382"/>
      <c r="Y57" s="382"/>
      <c r="Z57" s="382"/>
    </row>
    <row r="58" spans="1:26">
      <c r="A58" s="374">
        <v>21550</v>
      </c>
      <c r="B58" s="375" t="s">
        <v>413</v>
      </c>
      <c r="C58" s="376">
        <v>4.6175419000000002E-2</v>
      </c>
      <c r="D58" s="376">
        <f>VLOOKUP(A:A,'[10]2023 Reporting MYE 2022'!$A:$J,5,FALSE)</f>
        <v>4.5192478199999997E-2</v>
      </c>
      <c r="E58" s="377">
        <f>VLOOKUP(A:A,'[10]2023 Reporting MYE 2022'!$A:$Z,26,FALSE)</f>
        <v>1397152283</v>
      </c>
      <c r="F58" s="378">
        <f>VLOOKUP(A:A,'[10]2023 Reporting MYE 2022'!$A:$AI,35,FALSE)</f>
        <v>1096520831</v>
      </c>
      <c r="G58" s="378"/>
      <c r="H58" s="379">
        <f>VLOOKUP(A:A,'[10]2023 Reporting MYE 2022'!$A:$AS,36,FALSE)</f>
        <v>138688845</v>
      </c>
      <c r="I58" s="380">
        <f>VLOOKUP(A:A,'[10]2023 Reporting MYE 2022'!$A:$AN,37,FALSE)</f>
        <v>87790739</v>
      </c>
      <c r="J58" s="380">
        <f>VLOOKUP(A:A,'[10]2023 Reporting MYE 2022'!$A:$AN,38,FALSE)</f>
        <v>9495396</v>
      </c>
      <c r="K58" s="380">
        <f>VLOOKUP(A:A,'[10]2023 Reporting MYE 2022'!$A:$AN,39,FALSE)</f>
        <v>10645767</v>
      </c>
      <c r="L58" s="380">
        <f>VLOOKUP(A:A,'[10]2023 Reporting MYE 2022'!$A:$AN,40,FALSE)</f>
        <v>246620747</v>
      </c>
      <c r="M58" s="380"/>
      <c r="N58" s="381">
        <f>VLOOKUP(A:A,'[10]2023 Reporting MYE 2022'!$A:$AS,41,FALSE)</f>
        <v>0</v>
      </c>
      <c r="O58" s="380">
        <f>VLOOKUP(A:A,'[10]2023 Reporting MYE 2022'!$A:$AS,42,FALSE)</f>
        <v>499052449</v>
      </c>
      <c r="P58" s="380">
        <f>VLOOKUP(A:A,'[10]2023 Reporting MYE 2022'!$A:$AS,43,FALSE)</f>
        <v>0</v>
      </c>
      <c r="Q58" s="380">
        <f>VLOOKUP(A:A,'[10]2023 Reporting MYE 2022'!$A:$AS,44,FALSE)</f>
        <v>3034186</v>
      </c>
      <c r="R58" s="380">
        <f>VLOOKUP(A:A,'[10]2023 Reporting MYE 2022'!$A:$AS,45,FALSE)</f>
        <v>502086635</v>
      </c>
      <c r="S58" s="382"/>
      <c r="T58" s="220">
        <f>VLOOKUP(A:A,'[11]OPEB Amounts by Employer'!$A:$AP,36,FALSE)</f>
        <v>-122288034</v>
      </c>
      <c r="U58" s="220">
        <f>VLOOKUP(A:A,'[11]OPEB Amounts by Employer'!$A:$AP,39,FALSE)</f>
        <v>46387364</v>
      </c>
      <c r="V58" s="380">
        <f>VLOOKUP(A:A,'[11]OPEB Amounts by Employer'!$A:$AP,42,FALSE)</f>
        <v>-75900670</v>
      </c>
      <c r="W58" s="488"/>
      <c r="X58" s="382"/>
      <c r="Y58" s="382"/>
      <c r="Z58" s="382"/>
    </row>
    <row r="59" spans="1:26">
      <c r="A59" s="374">
        <v>21570</v>
      </c>
      <c r="B59" s="375" t="s">
        <v>414</v>
      </c>
      <c r="C59" s="376">
        <v>1.973329E-4</v>
      </c>
      <c r="D59" s="376">
        <f>VLOOKUP(A:A,'[10]2023 Reporting MYE 2022'!$A:$J,5,FALSE)</f>
        <v>1.9220270000000001E-4</v>
      </c>
      <c r="E59" s="377">
        <f>VLOOKUP(A:A,'[10]2023 Reporting MYE 2022'!$A:$Z,26,FALSE)</f>
        <v>5942061</v>
      </c>
      <c r="F59" s="378">
        <f>VLOOKUP(A:A,'[10]2023 Reporting MYE 2022'!$A:$AI,35,FALSE)</f>
        <v>4686035</v>
      </c>
      <c r="G59" s="378"/>
      <c r="H59" s="379">
        <f>VLOOKUP(A:A,'[10]2023 Reporting MYE 2022'!$A:$AS,36,FALSE)</f>
        <v>719985</v>
      </c>
      <c r="I59" s="380">
        <f>VLOOKUP(A:A,'[10]2023 Reporting MYE 2022'!$A:$AN,37,FALSE)</f>
        <v>375178</v>
      </c>
      <c r="J59" s="380">
        <f>VLOOKUP(A:A,'[10]2023 Reporting MYE 2022'!$A:$AN,38,FALSE)</f>
        <v>40579</v>
      </c>
      <c r="K59" s="380">
        <f>VLOOKUP(A:A,'[10]2023 Reporting MYE 2022'!$A:$AN,39,FALSE)</f>
        <v>45495</v>
      </c>
      <c r="L59" s="380">
        <f>VLOOKUP(A:A,'[10]2023 Reporting MYE 2022'!$A:$AN,40,FALSE)</f>
        <v>1181237</v>
      </c>
      <c r="M59" s="380"/>
      <c r="N59" s="381">
        <f>VLOOKUP(A:A,'[10]2023 Reporting MYE 2022'!$A:$AS,41,FALSE)</f>
        <v>6820</v>
      </c>
      <c r="O59" s="380">
        <f>VLOOKUP(A:A,'[10]2023 Reporting MYE 2022'!$A:$AS,42,FALSE)</f>
        <v>2132725</v>
      </c>
      <c r="P59" s="380">
        <f>VLOOKUP(A:A,'[10]2023 Reporting MYE 2022'!$A:$AS,43,FALSE)</f>
        <v>0</v>
      </c>
      <c r="Q59" s="380">
        <f>VLOOKUP(A:A,'[10]2023 Reporting MYE 2022'!$A:$AS,44,FALSE)</f>
        <v>12967</v>
      </c>
      <c r="R59" s="380">
        <f>VLOOKUP(A:A,'[10]2023 Reporting MYE 2022'!$A:$AS,45,FALSE)</f>
        <v>2152512</v>
      </c>
      <c r="S59" s="382"/>
      <c r="T59" s="220">
        <f>VLOOKUP(A:A,'[11]OPEB Amounts by Employer'!$A:$AP,36,FALSE)</f>
        <v>-522604</v>
      </c>
      <c r="U59" s="220">
        <f>VLOOKUP(A:A,'[11]OPEB Amounts by Employer'!$A:$AP,39,FALSE)</f>
        <v>305027</v>
      </c>
      <c r="V59" s="380">
        <f>VLOOKUP(A:A,'[11]OPEB Amounts by Employer'!$A:$AP,42,FALSE)</f>
        <v>-217577</v>
      </c>
      <c r="W59" s="488"/>
      <c r="X59" s="382"/>
      <c r="Y59" s="382"/>
      <c r="Z59" s="382"/>
    </row>
    <row r="60" spans="1:26">
      <c r="A60" s="374">
        <v>21800</v>
      </c>
      <c r="B60" s="375" t="s">
        <v>415</v>
      </c>
      <c r="C60" s="376">
        <v>5.7424130999999996E-3</v>
      </c>
      <c r="D60" s="376">
        <f>VLOOKUP(A:A,'[10]2023 Reporting MYE 2022'!$A:$J,5,FALSE)</f>
        <v>5.8779052000000002E-3</v>
      </c>
      <c r="E60" s="377">
        <f>VLOOKUP(A:A,'[10]2023 Reporting MYE 2022'!$A:$Z,26,FALSE)</f>
        <v>181718927</v>
      </c>
      <c r="F60" s="378">
        <f>VLOOKUP(A:A,'[10]2023 Reporting MYE 2022'!$A:$AI,35,FALSE)</f>
        <v>136364233</v>
      </c>
      <c r="G60" s="378"/>
      <c r="H60" s="379">
        <f>VLOOKUP(A:A,'[10]2023 Reporting MYE 2022'!$A:$AS,36,FALSE)</f>
        <v>7365768</v>
      </c>
      <c r="I60" s="380">
        <f>VLOOKUP(A:A,'[10]2023 Reporting MYE 2022'!$A:$AN,37,FALSE)</f>
        <v>10917729</v>
      </c>
      <c r="J60" s="380">
        <f>VLOOKUP(A:A,'[10]2023 Reporting MYE 2022'!$A:$AN,38,FALSE)</f>
        <v>1180855</v>
      </c>
      <c r="K60" s="380">
        <f>VLOOKUP(A:A,'[10]2023 Reporting MYE 2022'!$A:$AN,39,FALSE)</f>
        <v>1323916</v>
      </c>
      <c r="L60" s="380">
        <f>VLOOKUP(A:A,'[10]2023 Reporting MYE 2022'!$A:$AN,40,FALSE)</f>
        <v>20788268</v>
      </c>
      <c r="M60" s="380"/>
      <c r="N60" s="381">
        <f>VLOOKUP(A:A,'[10]2023 Reporting MYE 2022'!$A:$AS,41,FALSE)</f>
        <v>4088300</v>
      </c>
      <c r="O60" s="380">
        <f>VLOOKUP(A:A,'[10]2023 Reporting MYE 2022'!$A:$AS,42,FALSE)</f>
        <v>62062573</v>
      </c>
      <c r="P60" s="380">
        <f>VLOOKUP(A:A,'[10]2023 Reporting MYE 2022'!$A:$AS,43,FALSE)</f>
        <v>0</v>
      </c>
      <c r="Q60" s="380">
        <f>VLOOKUP(A:A,'[10]2023 Reporting MYE 2022'!$A:$AS,44,FALSE)</f>
        <v>377334</v>
      </c>
      <c r="R60" s="380">
        <f>VLOOKUP(A:A,'[10]2023 Reporting MYE 2022'!$A:$AS,45,FALSE)</f>
        <v>66528207</v>
      </c>
      <c r="S60" s="382"/>
      <c r="T60" s="220">
        <f>VLOOKUP(A:A,'[11]OPEB Amounts by Employer'!$A:$AP,36,FALSE)</f>
        <v>-15207842</v>
      </c>
      <c r="U60" s="220">
        <f>VLOOKUP(A:A,'[11]OPEB Amounts by Employer'!$A:$AP,39,FALSE)</f>
        <v>-987587</v>
      </c>
      <c r="V60" s="380">
        <f>VLOOKUP(A:A,'[11]OPEB Amounts by Employer'!$A:$AP,42,FALSE)</f>
        <v>-16195429</v>
      </c>
      <c r="W60" s="488"/>
      <c r="X60" s="382"/>
      <c r="Y60" s="382"/>
      <c r="Z60" s="382"/>
    </row>
    <row r="61" spans="1:26">
      <c r="A61" s="374">
        <v>21900</v>
      </c>
      <c r="B61" s="375" t="s">
        <v>416</v>
      </c>
      <c r="C61" s="376">
        <v>2.5500840999999998E-3</v>
      </c>
      <c r="D61" s="376">
        <f>VLOOKUP(A:A,'[10]2023 Reporting MYE 2022'!$A:$J,5,FALSE)</f>
        <v>2.7524737999999999E-3</v>
      </c>
      <c r="E61" s="377">
        <f>VLOOKUP(A:A,'[10]2023 Reporting MYE 2022'!$A:$Z,26,FALSE)</f>
        <v>85094361</v>
      </c>
      <c r="F61" s="378">
        <f>VLOOKUP(A:A,'[10]2023 Reporting MYE 2022'!$A:$AI,35,FALSE)</f>
        <v>60556469</v>
      </c>
      <c r="G61" s="378"/>
      <c r="H61" s="379">
        <f>VLOOKUP(A:A,'[10]2023 Reporting MYE 2022'!$A:$AS,36,FALSE)</f>
        <v>818826</v>
      </c>
      <c r="I61" s="380">
        <f>VLOOKUP(A:A,'[10]2023 Reporting MYE 2022'!$A:$AN,37,FALSE)</f>
        <v>4848332</v>
      </c>
      <c r="J61" s="380">
        <f>VLOOKUP(A:A,'[10]2023 Reporting MYE 2022'!$A:$AN,38,FALSE)</f>
        <v>524393</v>
      </c>
      <c r="K61" s="380">
        <f>VLOOKUP(A:A,'[10]2023 Reporting MYE 2022'!$A:$AN,39,FALSE)</f>
        <v>587923</v>
      </c>
      <c r="L61" s="380">
        <f>VLOOKUP(A:A,'[10]2023 Reporting MYE 2022'!$A:$AN,40,FALSE)</f>
        <v>6779474</v>
      </c>
      <c r="M61" s="380"/>
      <c r="N61" s="381">
        <f>VLOOKUP(A:A,'[10]2023 Reporting MYE 2022'!$A:$AS,41,FALSE)</f>
        <v>12454963</v>
      </c>
      <c r="O61" s="380">
        <f>VLOOKUP(A:A,'[10]2023 Reporting MYE 2022'!$A:$AS,42,FALSE)</f>
        <v>27560675</v>
      </c>
      <c r="P61" s="380">
        <f>VLOOKUP(A:A,'[10]2023 Reporting MYE 2022'!$A:$AS,43,FALSE)</f>
        <v>0</v>
      </c>
      <c r="Q61" s="380">
        <f>VLOOKUP(A:A,'[10]2023 Reporting MYE 2022'!$A:$AS,44,FALSE)</f>
        <v>167566</v>
      </c>
      <c r="R61" s="380">
        <f>VLOOKUP(A:A,'[10]2023 Reporting MYE 2022'!$A:$AS,45,FALSE)</f>
        <v>40183204</v>
      </c>
      <c r="S61" s="382"/>
      <c r="T61" s="220">
        <f>VLOOKUP(A:A,'[11]OPEB Amounts by Employer'!$A:$AP,36,FALSE)</f>
        <v>-6753480</v>
      </c>
      <c r="U61" s="220">
        <f>VLOOKUP(A:A,'[11]OPEB Amounts by Employer'!$A:$AP,39,FALSE)</f>
        <v>-5569202</v>
      </c>
      <c r="V61" s="380">
        <f>VLOOKUP(A:A,'[11]OPEB Amounts by Employer'!$A:$AP,42,FALSE)</f>
        <v>-12322682</v>
      </c>
      <c r="W61" s="488"/>
      <c r="X61" s="382"/>
      <c r="Y61" s="382"/>
      <c r="Z61" s="382"/>
    </row>
    <row r="62" spans="1:26">
      <c r="A62" s="374">
        <v>22000</v>
      </c>
      <c r="B62" s="375" t="s">
        <v>417</v>
      </c>
      <c r="C62" s="376">
        <v>3.3378292000000001E-3</v>
      </c>
      <c r="D62" s="376">
        <f>VLOOKUP(A:A,'[10]2023 Reporting MYE 2022'!$A:$J,5,FALSE)</f>
        <v>2.9875425999999999E-3</v>
      </c>
      <c r="E62" s="377">
        <f>VLOOKUP(A:A,'[10]2023 Reporting MYE 2022'!$A:$Z,26,FALSE)</f>
        <v>92361652</v>
      </c>
      <c r="F62" s="378">
        <f>VLOOKUP(A:A,'[10]2023 Reporting MYE 2022'!$A:$AI,35,FALSE)</f>
        <v>79262935</v>
      </c>
      <c r="G62" s="378"/>
      <c r="H62" s="379">
        <f>VLOOKUP(A:A,'[10]2023 Reporting MYE 2022'!$A:$AS,36,FALSE)</f>
        <v>15247214</v>
      </c>
      <c r="I62" s="380">
        <f>VLOOKUP(A:A,'[10]2023 Reporting MYE 2022'!$A:$AN,37,FALSE)</f>
        <v>6346028</v>
      </c>
      <c r="J62" s="380">
        <f>VLOOKUP(A:A,'[10]2023 Reporting MYE 2022'!$A:$AN,38,FALSE)</f>
        <v>686383</v>
      </c>
      <c r="K62" s="380">
        <f>VLOOKUP(A:A,'[10]2023 Reporting MYE 2022'!$A:$AN,39,FALSE)</f>
        <v>769538</v>
      </c>
      <c r="L62" s="380">
        <f>VLOOKUP(A:A,'[10]2023 Reporting MYE 2022'!$A:$AN,40,FALSE)</f>
        <v>23049163</v>
      </c>
      <c r="M62" s="380"/>
      <c r="N62" s="381">
        <f>VLOOKUP(A:A,'[10]2023 Reporting MYE 2022'!$A:$AS,41,FALSE)</f>
        <v>4787434</v>
      </c>
      <c r="O62" s="380">
        <f>VLOOKUP(A:A,'[10]2023 Reporting MYE 2022'!$A:$AS,42,FALSE)</f>
        <v>36074428</v>
      </c>
      <c r="P62" s="380">
        <f>VLOOKUP(A:A,'[10]2023 Reporting MYE 2022'!$A:$AS,43,FALSE)</f>
        <v>0</v>
      </c>
      <c r="Q62" s="380">
        <f>VLOOKUP(A:A,'[10]2023 Reporting MYE 2022'!$A:$AS,44,FALSE)</f>
        <v>219329</v>
      </c>
      <c r="R62" s="380">
        <f>VLOOKUP(A:A,'[10]2023 Reporting MYE 2022'!$A:$AS,45,FALSE)</f>
        <v>41081191</v>
      </c>
      <c r="S62" s="382"/>
      <c r="T62" s="220">
        <f>VLOOKUP(A:A,'[11]OPEB Amounts by Employer'!$A:$AP,36,FALSE)</f>
        <v>-8839692</v>
      </c>
      <c r="U62" s="220">
        <f>VLOOKUP(A:A,'[11]OPEB Amounts by Employer'!$A:$AP,39,FALSE)</f>
        <v>700099</v>
      </c>
      <c r="V62" s="380">
        <f>VLOOKUP(A:A,'[11]OPEB Amounts by Employer'!$A:$AP,42,FALSE)</f>
        <v>-8139593</v>
      </c>
      <c r="W62" s="488"/>
      <c r="X62" s="382"/>
      <c r="Y62" s="382"/>
      <c r="Z62" s="382"/>
    </row>
    <row r="63" spans="1:26">
      <c r="A63" s="374">
        <v>23000</v>
      </c>
      <c r="B63" s="375" t="s">
        <v>418</v>
      </c>
      <c r="C63" s="376">
        <v>2.2417729999999999E-3</v>
      </c>
      <c r="D63" s="376">
        <f>VLOOKUP(A:A,'[10]2023 Reporting MYE 2022'!$A:$J,5,FALSE)</f>
        <v>2.3788480999999998E-3</v>
      </c>
      <c r="E63" s="377">
        <f>VLOOKUP(A:A,'[10]2023 Reporting MYE 2022'!$A:$Z,26,FALSE)</f>
        <v>73543501</v>
      </c>
      <c r="F63" s="378">
        <f>VLOOKUP(A:A,'[10]2023 Reporting MYE 2022'!$A:$AI,35,FALSE)</f>
        <v>53235051</v>
      </c>
      <c r="G63" s="378"/>
      <c r="H63" s="379">
        <f>VLOOKUP(A:A,'[10]2023 Reporting MYE 2022'!$A:$AS,36,FALSE)</f>
        <v>1033887</v>
      </c>
      <c r="I63" s="380">
        <f>VLOOKUP(A:A,'[10]2023 Reporting MYE 2022'!$A:$AN,37,FALSE)</f>
        <v>4262158</v>
      </c>
      <c r="J63" s="380">
        <f>VLOOKUP(A:A,'[10]2023 Reporting MYE 2022'!$A:$AN,38,FALSE)</f>
        <v>460992</v>
      </c>
      <c r="K63" s="380">
        <f>VLOOKUP(A:A,'[10]2023 Reporting MYE 2022'!$A:$AN,39,FALSE)</f>
        <v>516842</v>
      </c>
      <c r="L63" s="380">
        <f>VLOOKUP(A:A,'[10]2023 Reporting MYE 2022'!$A:$AN,40,FALSE)</f>
        <v>6273879</v>
      </c>
      <c r="M63" s="380"/>
      <c r="N63" s="381">
        <f>VLOOKUP(A:A,'[10]2023 Reporting MYE 2022'!$A:$AS,41,FALSE)</f>
        <v>6912420</v>
      </c>
      <c r="O63" s="380">
        <f>VLOOKUP(A:A,'[10]2023 Reporting MYE 2022'!$A:$AS,42,FALSE)</f>
        <v>24228525</v>
      </c>
      <c r="P63" s="380">
        <f>VLOOKUP(A:A,'[10]2023 Reporting MYE 2022'!$A:$AS,43,FALSE)</f>
        <v>0</v>
      </c>
      <c r="Q63" s="380">
        <f>VLOOKUP(A:A,'[10]2023 Reporting MYE 2022'!$A:$AS,44,FALSE)</f>
        <v>147307</v>
      </c>
      <c r="R63" s="380">
        <f>VLOOKUP(A:A,'[10]2023 Reporting MYE 2022'!$A:$AS,45,FALSE)</f>
        <v>31288252</v>
      </c>
      <c r="S63" s="382"/>
      <c r="T63" s="220">
        <f>VLOOKUP(A:A,'[11]OPEB Amounts by Employer'!$A:$AP,36,FALSE)</f>
        <v>-5936968</v>
      </c>
      <c r="U63" s="220">
        <f>VLOOKUP(A:A,'[11]OPEB Amounts by Employer'!$A:$AP,39,FALSE)</f>
        <v>-2171380</v>
      </c>
      <c r="V63" s="380">
        <f>VLOOKUP(A:A,'[11]OPEB Amounts by Employer'!$A:$AP,42,FALSE)</f>
        <v>-8108348</v>
      </c>
      <c r="W63" s="488"/>
      <c r="X63" s="382"/>
      <c r="Y63" s="382"/>
      <c r="Z63" s="382"/>
    </row>
    <row r="64" spans="1:26">
      <c r="A64" s="374">
        <v>23100</v>
      </c>
      <c r="B64" s="375" t="s">
        <v>419</v>
      </c>
      <c r="C64" s="376">
        <v>1.5036105100000001E-2</v>
      </c>
      <c r="D64" s="376">
        <f>VLOOKUP(A:A,'[10]2023 Reporting MYE 2022'!$A:$J,5,FALSE)</f>
        <v>1.55190408E-2</v>
      </c>
      <c r="E64" s="377">
        <f>VLOOKUP(A:A,'[10]2023 Reporting MYE 2022'!$A:$Z,26,FALSE)</f>
        <v>479780356</v>
      </c>
      <c r="F64" s="378">
        <f>VLOOKUP(A:A,'[10]2023 Reporting MYE 2022'!$A:$AI,35,FALSE)</f>
        <v>357060159</v>
      </c>
      <c r="G64" s="378"/>
      <c r="H64" s="379">
        <f>VLOOKUP(A:A,'[10]2023 Reporting MYE 2022'!$A:$AS,36,FALSE)</f>
        <v>19592691</v>
      </c>
      <c r="I64" s="380">
        <f>VLOOKUP(A:A,'[10]2023 Reporting MYE 2022'!$A:$AN,37,FALSE)</f>
        <v>28587305</v>
      </c>
      <c r="J64" s="380">
        <f>VLOOKUP(A:A,'[10]2023 Reporting MYE 2022'!$A:$AN,38,FALSE)</f>
        <v>3091986</v>
      </c>
      <c r="K64" s="380">
        <f>VLOOKUP(A:A,'[10]2023 Reporting MYE 2022'!$A:$AN,39,FALSE)</f>
        <v>3466582</v>
      </c>
      <c r="L64" s="380">
        <f>VLOOKUP(A:A,'[10]2023 Reporting MYE 2022'!$A:$AN,40,FALSE)</f>
        <v>54738564</v>
      </c>
      <c r="M64" s="380"/>
      <c r="N64" s="381">
        <f>VLOOKUP(A:A,'[10]2023 Reporting MYE 2022'!$A:$AS,41,FALSE)</f>
        <v>14712572</v>
      </c>
      <c r="O64" s="380">
        <f>VLOOKUP(A:A,'[10]2023 Reporting MYE 2022'!$A:$AS,42,FALSE)</f>
        <v>162506486</v>
      </c>
      <c r="P64" s="380">
        <f>VLOOKUP(A:A,'[10]2023 Reporting MYE 2022'!$A:$AS,43,FALSE)</f>
        <v>0</v>
      </c>
      <c r="Q64" s="380">
        <f>VLOOKUP(A:A,'[10]2023 Reporting MYE 2022'!$A:$AS,44,FALSE)</f>
        <v>988022</v>
      </c>
      <c r="R64" s="380">
        <f>VLOOKUP(A:A,'[10]2023 Reporting MYE 2022'!$A:$AS,45,FALSE)</f>
        <v>178207080</v>
      </c>
      <c r="S64" s="382"/>
      <c r="T64" s="220">
        <f>VLOOKUP(A:A,'[11]OPEB Amounts by Employer'!$A:$AP,36,FALSE)</f>
        <v>-39820660</v>
      </c>
      <c r="U64" s="220">
        <f>VLOOKUP(A:A,'[11]OPEB Amounts by Employer'!$A:$AP,39,FALSE)</f>
        <v>1680260</v>
      </c>
      <c r="V64" s="380">
        <f>VLOOKUP(A:A,'[11]OPEB Amounts by Employer'!$A:$AP,42,FALSE)</f>
        <v>-38140400</v>
      </c>
      <c r="W64" s="488"/>
      <c r="X64" s="382"/>
      <c r="Y64" s="382"/>
      <c r="Z64" s="382"/>
    </row>
    <row r="65" spans="1:26">
      <c r="A65" s="374">
        <v>23200</v>
      </c>
      <c r="B65" s="375" t="s">
        <v>420</v>
      </c>
      <c r="C65" s="376">
        <v>8.4892761999999997E-3</v>
      </c>
      <c r="D65" s="376">
        <f>VLOOKUP(A:A,'[10]2023 Reporting MYE 2022'!$A:$J,5,FALSE)</f>
        <v>8.5416546999999999E-3</v>
      </c>
      <c r="E65" s="377">
        <f>VLOOKUP(A:A,'[10]2023 Reporting MYE 2022'!$A:$Z,26,FALSE)</f>
        <v>264070324</v>
      </c>
      <c r="F65" s="378">
        <f>VLOOKUP(A:A,'[10]2023 Reporting MYE 2022'!$A:$AI,35,FALSE)</f>
        <v>201593584</v>
      </c>
      <c r="G65" s="378"/>
      <c r="H65" s="379">
        <f>VLOOKUP(A:A,'[10]2023 Reporting MYE 2022'!$A:$AS,36,FALSE)</f>
        <v>22809098</v>
      </c>
      <c r="I65" s="380">
        <f>VLOOKUP(A:A,'[10]2023 Reporting MYE 2022'!$A:$AN,37,FALSE)</f>
        <v>16140186</v>
      </c>
      <c r="J65" s="380">
        <f>VLOOKUP(A:A,'[10]2023 Reporting MYE 2022'!$A:$AN,38,FALSE)</f>
        <v>1745713</v>
      </c>
      <c r="K65" s="380">
        <f>VLOOKUP(A:A,'[10]2023 Reporting MYE 2022'!$A:$AN,39,FALSE)</f>
        <v>1957207</v>
      </c>
      <c r="L65" s="380">
        <f>VLOOKUP(A:A,'[10]2023 Reporting MYE 2022'!$A:$AN,40,FALSE)</f>
        <v>42652204</v>
      </c>
      <c r="M65" s="380"/>
      <c r="N65" s="381">
        <f>VLOOKUP(A:A,'[10]2023 Reporting MYE 2022'!$A:$AS,41,FALSE)</f>
        <v>1529440</v>
      </c>
      <c r="O65" s="380">
        <f>VLOOKUP(A:A,'[10]2023 Reporting MYE 2022'!$A:$AS,42,FALSE)</f>
        <v>91749987</v>
      </c>
      <c r="P65" s="380">
        <f>VLOOKUP(A:A,'[10]2023 Reporting MYE 2022'!$A:$AS,43,FALSE)</f>
        <v>0</v>
      </c>
      <c r="Q65" s="380">
        <f>VLOOKUP(A:A,'[10]2023 Reporting MYE 2022'!$A:$AS,44,FALSE)</f>
        <v>557830</v>
      </c>
      <c r="R65" s="380">
        <f>VLOOKUP(A:A,'[10]2023 Reporting MYE 2022'!$A:$AS,45,FALSE)</f>
        <v>93837257</v>
      </c>
      <c r="S65" s="382"/>
      <c r="T65" s="220">
        <f>VLOOKUP(A:A,'[11]OPEB Amounts by Employer'!$A:$AP,36,FALSE)</f>
        <v>-22482457</v>
      </c>
      <c r="U65" s="220">
        <f>VLOOKUP(A:A,'[11]OPEB Amounts by Employer'!$A:$AP,39,FALSE)</f>
        <v>4810457</v>
      </c>
      <c r="V65" s="380">
        <f>VLOOKUP(A:A,'[11]OPEB Amounts by Employer'!$A:$AP,42,FALSE)</f>
        <v>-17672000</v>
      </c>
      <c r="W65" s="488"/>
      <c r="X65" s="382"/>
      <c r="Y65" s="382"/>
      <c r="Z65" s="382"/>
    </row>
    <row r="66" spans="1:26">
      <c r="A66" s="374">
        <v>30000</v>
      </c>
      <c r="B66" s="375" t="s">
        <v>421</v>
      </c>
      <c r="C66" s="376">
        <v>7.1258219999999998E-4</v>
      </c>
      <c r="D66" s="376">
        <f>VLOOKUP(A:A,'[10]2023 Reporting MYE 2022'!$A:$J,5,FALSE)</f>
        <v>7.0355720000000001E-4</v>
      </c>
      <c r="E66" s="377">
        <f>VLOOKUP(A:A,'[10]2023 Reporting MYE 2022'!$A:$Z,26,FALSE)</f>
        <v>21750888</v>
      </c>
      <c r="F66" s="378">
        <f>VLOOKUP(A:A,'[10]2023 Reporting MYE 2022'!$A:$AI,35,FALSE)</f>
        <v>16921584</v>
      </c>
      <c r="G66" s="378"/>
      <c r="H66" s="379">
        <f>VLOOKUP(A:A,'[10]2023 Reporting MYE 2022'!$A:$AS,36,FALSE)</f>
        <v>277424</v>
      </c>
      <c r="I66" s="380">
        <f>VLOOKUP(A:A,'[10]2023 Reporting MYE 2022'!$A:$AN,37,FALSE)</f>
        <v>1354793</v>
      </c>
      <c r="J66" s="380">
        <f>VLOOKUP(A:A,'[10]2023 Reporting MYE 2022'!$A:$AN,38,FALSE)</f>
        <v>146534</v>
      </c>
      <c r="K66" s="380">
        <f>VLOOKUP(A:A,'[10]2023 Reporting MYE 2022'!$A:$AN,39,FALSE)</f>
        <v>164286</v>
      </c>
      <c r="L66" s="380">
        <f>VLOOKUP(A:A,'[10]2023 Reporting MYE 2022'!$A:$AN,40,FALSE)</f>
        <v>1943037</v>
      </c>
      <c r="M66" s="380"/>
      <c r="N66" s="381">
        <f>VLOOKUP(A:A,'[10]2023 Reporting MYE 2022'!$A:$AS,41,FALSE)</f>
        <v>3362484</v>
      </c>
      <c r="O66" s="380">
        <f>VLOOKUP(A:A,'[10]2023 Reporting MYE 2022'!$A:$AS,42,FALSE)</f>
        <v>7701411</v>
      </c>
      <c r="P66" s="380">
        <f>VLOOKUP(A:A,'[10]2023 Reporting MYE 2022'!$A:$AS,43,FALSE)</f>
        <v>0</v>
      </c>
      <c r="Q66" s="380">
        <f>VLOOKUP(A:A,'[10]2023 Reporting MYE 2022'!$A:$AS,44,FALSE)</f>
        <v>46824</v>
      </c>
      <c r="R66" s="380">
        <f>VLOOKUP(A:A,'[10]2023 Reporting MYE 2022'!$A:$AS,45,FALSE)</f>
        <v>11110719</v>
      </c>
      <c r="S66" s="382"/>
      <c r="T66" s="220">
        <f>VLOOKUP(A:A,'[11]OPEB Amounts by Employer'!$A:$AP,36,FALSE)</f>
        <v>-1887158</v>
      </c>
      <c r="U66" s="220">
        <f>VLOOKUP(A:A,'[11]OPEB Amounts by Employer'!$A:$AP,39,FALSE)</f>
        <v>-1125787</v>
      </c>
      <c r="V66" s="380">
        <f>VLOOKUP(A:A,'[11]OPEB Amounts by Employer'!$A:$AP,42,FALSE)</f>
        <v>-3012945</v>
      </c>
      <c r="W66" s="488"/>
      <c r="X66" s="382"/>
      <c r="Y66" s="382"/>
      <c r="Z66" s="382"/>
    </row>
    <row r="67" spans="1:26">
      <c r="A67" s="374">
        <v>30100</v>
      </c>
      <c r="B67" s="375" t="s">
        <v>422</v>
      </c>
      <c r="C67" s="376">
        <v>7.7353635999999996E-3</v>
      </c>
      <c r="D67" s="376">
        <f>VLOOKUP(A:A,'[10]2023 Reporting MYE 2022'!$A:$J,5,FALSE)</f>
        <v>7.1935547999999998E-3</v>
      </c>
      <c r="E67" s="377">
        <f>VLOOKUP(A:A,'[10]2023 Reporting MYE 2022'!$A:$Z,26,FALSE)</f>
        <v>222393016</v>
      </c>
      <c r="F67" s="378">
        <f>VLOOKUP(A:A,'[10]2023 Reporting MYE 2022'!$A:$AI,35,FALSE)</f>
        <v>183690533</v>
      </c>
      <c r="G67" s="378"/>
      <c r="H67" s="379">
        <f>VLOOKUP(A:A,'[10]2023 Reporting MYE 2022'!$A:$AS,36,FALSE)</f>
        <v>15642222</v>
      </c>
      <c r="I67" s="380">
        <f>VLOOKUP(A:A,'[10]2023 Reporting MYE 2022'!$A:$AN,37,FALSE)</f>
        <v>14706814</v>
      </c>
      <c r="J67" s="380">
        <f>VLOOKUP(A:A,'[10]2023 Reporting MYE 2022'!$A:$AN,38,FALSE)</f>
        <v>1590680</v>
      </c>
      <c r="K67" s="380">
        <f>VLOOKUP(A:A,'[10]2023 Reporting MYE 2022'!$A:$AN,39,FALSE)</f>
        <v>1783392</v>
      </c>
      <c r="L67" s="380">
        <f>VLOOKUP(A:A,'[10]2023 Reporting MYE 2022'!$A:$AN,40,FALSE)</f>
        <v>33723108</v>
      </c>
      <c r="M67" s="380"/>
      <c r="N67" s="381">
        <f>VLOOKUP(A:A,'[10]2023 Reporting MYE 2022'!$A:$AS,41,FALSE)</f>
        <v>10332071</v>
      </c>
      <c r="O67" s="380">
        <f>VLOOKUP(A:A,'[10]2023 Reporting MYE 2022'!$A:$AS,42,FALSE)</f>
        <v>83601887</v>
      </c>
      <c r="P67" s="380">
        <f>VLOOKUP(A:A,'[10]2023 Reporting MYE 2022'!$A:$AS,43,FALSE)</f>
        <v>0</v>
      </c>
      <c r="Q67" s="380">
        <f>VLOOKUP(A:A,'[10]2023 Reporting MYE 2022'!$A:$AS,44,FALSE)</f>
        <v>508291</v>
      </c>
      <c r="R67" s="380">
        <f>VLOOKUP(A:A,'[10]2023 Reporting MYE 2022'!$A:$AS,45,FALSE)</f>
        <v>94442249</v>
      </c>
      <c r="S67" s="382"/>
      <c r="T67" s="220">
        <f>VLOOKUP(A:A,'[11]OPEB Amounts by Employer'!$A:$AP,36,FALSE)</f>
        <v>-20485844</v>
      </c>
      <c r="U67" s="220">
        <f>VLOOKUP(A:A,'[11]OPEB Amounts by Employer'!$A:$AP,39,FALSE)</f>
        <v>-328193</v>
      </c>
      <c r="V67" s="380">
        <f>VLOOKUP(A:A,'[11]OPEB Amounts by Employer'!$A:$AP,42,FALSE)</f>
        <v>-20814037</v>
      </c>
      <c r="W67" s="488"/>
      <c r="X67" s="382"/>
      <c r="Y67" s="382"/>
      <c r="Z67" s="382"/>
    </row>
    <row r="68" spans="1:26">
      <c r="A68" s="374">
        <v>30102</v>
      </c>
      <c r="B68" s="375" t="s">
        <v>423</v>
      </c>
      <c r="C68" s="376">
        <v>1.656882E-4</v>
      </c>
      <c r="D68" s="376">
        <f>VLOOKUP(A:A,'[10]2023 Reporting MYE 2022'!$A:$J,5,FALSE)</f>
        <v>1.5271929999999999E-4</v>
      </c>
      <c r="E68" s="377">
        <f>VLOOKUP(A:A,'[10]2023 Reporting MYE 2022'!$A:$Z,26,FALSE)</f>
        <v>4721408</v>
      </c>
      <c r="F68" s="378">
        <f>VLOOKUP(A:A,'[10]2023 Reporting MYE 2022'!$A:$AI,35,FALSE)</f>
        <v>3934573</v>
      </c>
      <c r="G68" s="378"/>
      <c r="H68" s="379">
        <f>VLOOKUP(A:A,'[10]2023 Reporting MYE 2022'!$A:$AS,36,FALSE)</f>
        <v>429059</v>
      </c>
      <c r="I68" s="380">
        <f>VLOOKUP(A:A,'[10]2023 Reporting MYE 2022'!$A:$AN,37,FALSE)</f>
        <v>315014</v>
      </c>
      <c r="J68" s="380">
        <f>VLOOKUP(A:A,'[10]2023 Reporting MYE 2022'!$A:$AN,38,FALSE)</f>
        <v>34072</v>
      </c>
      <c r="K68" s="380">
        <f>VLOOKUP(A:A,'[10]2023 Reporting MYE 2022'!$A:$AN,39,FALSE)</f>
        <v>38200</v>
      </c>
      <c r="L68" s="380">
        <f>VLOOKUP(A:A,'[10]2023 Reporting MYE 2022'!$A:$AN,40,FALSE)</f>
        <v>816345</v>
      </c>
      <c r="M68" s="380"/>
      <c r="N68" s="381">
        <f>VLOOKUP(A:A,'[10]2023 Reporting MYE 2022'!$A:$AS,41,FALSE)</f>
        <v>5440</v>
      </c>
      <c r="O68" s="380">
        <f>VLOOKUP(A:A,'[10]2023 Reporting MYE 2022'!$A:$AS,42,FALSE)</f>
        <v>1790717</v>
      </c>
      <c r="P68" s="380">
        <f>VLOOKUP(A:A,'[10]2023 Reporting MYE 2022'!$A:$AS,43,FALSE)</f>
        <v>0</v>
      </c>
      <c r="Q68" s="380">
        <f>VLOOKUP(A:A,'[10]2023 Reporting MYE 2022'!$A:$AS,44,FALSE)</f>
        <v>10887</v>
      </c>
      <c r="R68" s="380">
        <f>VLOOKUP(A:A,'[10]2023 Reporting MYE 2022'!$A:$AS,45,FALSE)</f>
        <v>1807044</v>
      </c>
      <c r="S68" s="382"/>
      <c r="T68" s="220">
        <f>VLOOKUP(A:A,'[11]OPEB Amounts by Employer'!$A:$AP,36,FALSE)</f>
        <v>-438800</v>
      </c>
      <c r="U68" s="220">
        <f>VLOOKUP(A:A,'[11]OPEB Amounts by Employer'!$A:$AP,39,FALSE)</f>
        <v>129245</v>
      </c>
      <c r="V68" s="380">
        <f>VLOOKUP(A:A,'[11]OPEB Amounts by Employer'!$A:$AP,42,FALSE)</f>
        <v>-309555</v>
      </c>
      <c r="W68" s="488"/>
      <c r="X68" s="382"/>
      <c r="Y68" s="382"/>
      <c r="Z68" s="382"/>
    </row>
    <row r="69" spans="1:26">
      <c r="A69" s="374">
        <v>30103</v>
      </c>
      <c r="B69" s="375" t="s">
        <v>424</v>
      </c>
      <c r="C69" s="376">
        <v>2.092347E-4</v>
      </c>
      <c r="D69" s="376">
        <f>VLOOKUP(A:A,'[10]2023 Reporting MYE 2022'!$A:$J,5,FALSE)</f>
        <v>2.0315320000000001E-4</v>
      </c>
      <c r="E69" s="377">
        <f>VLOOKUP(A:A,'[10]2023 Reporting MYE 2022'!$A:$Z,26,FALSE)</f>
        <v>6280602</v>
      </c>
      <c r="F69" s="378">
        <f>VLOOKUP(A:A,'[10]2023 Reporting MYE 2022'!$A:$AI,35,FALSE)</f>
        <v>4968665</v>
      </c>
      <c r="G69" s="378"/>
      <c r="H69" s="379">
        <f>VLOOKUP(A:A,'[10]2023 Reporting MYE 2022'!$A:$AS,36,FALSE)</f>
        <v>697867</v>
      </c>
      <c r="I69" s="380">
        <f>VLOOKUP(A:A,'[10]2023 Reporting MYE 2022'!$A:$AN,37,FALSE)</f>
        <v>397806</v>
      </c>
      <c r="J69" s="380">
        <f>VLOOKUP(A:A,'[10]2023 Reporting MYE 2022'!$A:$AN,38,FALSE)</f>
        <v>43026</v>
      </c>
      <c r="K69" s="380">
        <f>VLOOKUP(A:A,'[10]2023 Reporting MYE 2022'!$A:$AN,39,FALSE)</f>
        <v>48239</v>
      </c>
      <c r="L69" s="380">
        <f>VLOOKUP(A:A,'[10]2023 Reporting MYE 2022'!$A:$AN,40,FALSE)</f>
        <v>1186938</v>
      </c>
      <c r="M69" s="380"/>
      <c r="N69" s="381">
        <f>VLOOKUP(A:A,'[10]2023 Reporting MYE 2022'!$A:$AS,41,FALSE)</f>
        <v>457409</v>
      </c>
      <c r="O69" s="380">
        <f>VLOOKUP(A:A,'[10]2023 Reporting MYE 2022'!$A:$AS,42,FALSE)</f>
        <v>2261357</v>
      </c>
      <c r="P69" s="380">
        <f>VLOOKUP(A:A,'[10]2023 Reporting MYE 2022'!$A:$AS,43,FALSE)</f>
        <v>0</v>
      </c>
      <c r="Q69" s="380">
        <f>VLOOKUP(A:A,'[10]2023 Reporting MYE 2022'!$A:$AS,44,FALSE)</f>
        <v>13749</v>
      </c>
      <c r="R69" s="380">
        <f>VLOOKUP(A:A,'[10]2023 Reporting MYE 2022'!$A:$AS,45,FALSE)</f>
        <v>2732515</v>
      </c>
      <c r="S69" s="382"/>
      <c r="T69" s="220">
        <f>VLOOKUP(A:A,'[11]OPEB Amounts by Employer'!$A:$AP,36,FALSE)</f>
        <v>-554124</v>
      </c>
      <c r="U69" s="220">
        <f>VLOOKUP(A:A,'[11]OPEB Amounts by Employer'!$A:$AP,39,FALSE)</f>
        <v>292129</v>
      </c>
      <c r="V69" s="380">
        <f>VLOOKUP(A:A,'[11]OPEB Amounts by Employer'!$A:$AP,42,FALSE)</f>
        <v>-261995</v>
      </c>
      <c r="W69" s="488"/>
      <c r="X69" s="382"/>
      <c r="Y69" s="382"/>
      <c r="Z69" s="382"/>
    </row>
    <row r="70" spans="1:26">
      <c r="A70" s="374">
        <v>30104</v>
      </c>
      <c r="B70" s="375" t="s">
        <v>425</v>
      </c>
      <c r="C70" s="376">
        <v>1.3724780000000001E-4</v>
      </c>
      <c r="D70" s="376">
        <f>VLOOKUP(A:A,'[10]2023 Reporting MYE 2022'!$A:$J,5,FALSE)</f>
        <v>1.067635E-4</v>
      </c>
      <c r="E70" s="377">
        <f>VLOOKUP(A:A,'[10]2023 Reporting MYE 2022'!$A:$Z,26,FALSE)</f>
        <v>3300657</v>
      </c>
      <c r="F70" s="378">
        <f>VLOOKUP(A:A,'[10]2023 Reporting MYE 2022'!$A:$AI,35,FALSE)</f>
        <v>3259203</v>
      </c>
      <c r="G70" s="378"/>
      <c r="H70" s="379">
        <f>VLOOKUP(A:A,'[10]2023 Reporting MYE 2022'!$A:$AS,36,FALSE)</f>
        <v>1088869</v>
      </c>
      <c r="I70" s="380">
        <f>VLOOKUP(A:A,'[10]2023 Reporting MYE 2022'!$A:$AN,37,FALSE)</f>
        <v>260942</v>
      </c>
      <c r="J70" s="380">
        <f>VLOOKUP(A:A,'[10]2023 Reporting MYE 2022'!$A:$AN,38,FALSE)</f>
        <v>28223</v>
      </c>
      <c r="K70" s="380">
        <f>VLOOKUP(A:A,'[10]2023 Reporting MYE 2022'!$A:$AN,39,FALSE)</f>
        <v>31643</v>
      </c>
      <c r="L70" s="380">
        <f>VLOOKUP(A:A,'[10]2023 Reporting MYE 2022'!$A:$AN,40,FALSE)</f>
        <v>1409677</v>
      </c>
      <c r="M70" s="380"/>
      <c r="N70" s="381">
        <f>VLOOKUP(A:A,'[10]2023 Reporting MYE 2022'!$A:$AS,41,FALSE)</f>
        <v>417916</v>
      </c>
      <c r="O70" s="380">
        <f>VLOOKUP(A:A,'[10]2023 Reporting MYE 2022'!$A:$AS,42,FALSE)</f>
        <v>1483340</v>
      </c>
      <c r="P70" s="380">
        <f>VLOOKUP(A:A,'[10]2023 Reporting MYE 2022'!$A:$AS,43,FALSE)</f>
        <v>0</v>
      </c>
      <c r="Q70" s="380">
        <f>VLOOKUP(A:A,'[10]2023 Reporting MYE 2022'!$A:$AS,44,FALSE)</f>
        <v>9019</v>
      </c>
      <c r="R70" s="380">
        <f>VLOOKUP(A:A,'[10]2023 Reporting MYE 2022'!$A:$AS,45,FALSE)</f>
        <v>1910275</v>
      </c>
      <c r="S70" s="382"/>
      <c r="T70" s="220">
        <f>VLOOKUP(A:A,'[11]OPEB Amounts by Employer'!$A:$AP,36,FALSE)</f>
        <v>-363479</v>
      </c>
      <c r="U70" s="220">
        <f>VLOOKUP(A:A,'[11]OPEB Amounts by Employer'!$A:$AP,39,FALSE)</f>
        <v>207527</v>
      </c>
      <c r="V70" s="380">
        <f>VLOOKUP(A:A,'[11]OPEB Amounts by Employer'!$A:$AP,42,FALSE)</f>
        <v>-155952</v>
      </c>
      <c r="W70" s="488"/>
      <c r="X70" s="382"/>
      <c r="Y70" s="382"/>
      <c r="Z70" s="382"/>
    </row>
    <row r="71" spans="1:26">
      <c r="A71" s="374">
        <v>30105</v>
      </c>
      <c r="B71" s="375" t="s">
        <v>426</v>
      </c>
      <c r="C71" s="376">
        <v>6.9541500000000001E-4</v>
      </c>
      <c r="D71" s="376">
        <f>VLOOKUP(A:A,'[10]2023 Reporting MYE 2022'!$A:$J,5,FALSE)</f>
        <v>6.944602E-4</v>
      </c>
      <c r="E71" s="377">
        <f>VLOOKUP(A:A,'[10]2023 Reporting MYE 2022'!$A:$Z,26,FALSE)</f>
        <v>21469649</v>
      </c>
      <c r="F71" s="378">
        <f>VLOOKUP(A:A,'[10]2023 Reporting MYE 2022'!$A:$AI,35,FALSE)</f>
        <v>16513917</v>
      </c>
      <c r="G71" s="378"/>
      <c r="H71" s="379">
        <f>VLOOKUP(A:A,'[10]2023 Reporting MYE 2022'!$A:$AS,36,FALSE)</f>
        <v>708092</v>
      </c>
      <c r="I71" s="380">
        <f>VLOOKUP(A:A,'[10]2023 Reporting MYE 2022'!$A:$AN,37,FALSE)</f>
        <v>1322154</v>
      </c>
      <c r="J71" s="380">
        <f>VLOOKUP(A:A,'[10]2023 Reporting MYE 2022'!$A:$AN,38,FALSE)</f>
        <v>143003</v>
      </c>
      <c r="K71" s="380">
        <f>VLOOKUP(A:A,'[10]2023 Reporting MYE 2022'!$A:$AN,39,FALSE)</f>
        <v>160328</v>
      </c>
      <c r="L71" s="380">
        <f>VLOOKUP(A:A,'[10]2023 Reporting MYE 2022'!$A:$AN,40,FALSE)</f>
        <v>2333577</v>
      </c>
      <c r="M71" s="380"/>
      <c r="N71" s="381">
        <f>VLOOKUP(A:A,'[10]2023 Reporting MYE 2022'!$A:$AS,41,FALSE)</f>
        <v>1606286</v>
      </c>
      <c r="O71" s="380">
        <f>VLOOKUP(A:A,'[10]2023 Reporting MYE 2022'!$A:$AS,42,FALSE)</f>
        <v>7515872</v>
      </c>
      <c r="P71" s="380">
        <f>VLOOKUP(A:A,'[10]2023 Reporting MYE 2022'!$A:$AS,43,FALSE)</f>
        <v>0</v>
      </c>
      <c r="Q71" s="380">
        <f>VLOOKUP(A:A,'[10]2023 Reporting MYE 2022'!$A:$AS,44,FALSE)</f>
        <v>45696</v>
      </c>
      <c r="R71" s="380">
        <f>VLOOKUP(A:A,'[10]2023 Reporting MYE 2022'!$A:$AS,45,FALSE)</f>
        <v>9167854</v>
      </c>
      <c r="S71" s="382"/>
      <c r="T71" s="220">
        <f>VLOOKUP(A:A,'[11]OPEB Amounts by Employer'!$A:$AP,36,FALSE)</f>
        <v>-1841694</v>
      </c>
      <c r="U71" s="220">
        <f>VLOOKUP(A:A,'[11]OPEB Amounts by Employer'!$A:$AP,39,FALSE)</f>
        <v>-38295</v>
      </c>
      <c r="V71" s="380">
        <f>VLOOKUP(A:A,'[11]OPEB Amounts by Employer'!$A:$AP,42,FALSE)</f>
        <v>-1879989</v>
      </c>
      <c r="W71" s="488"/>
      <c r="X71" s="382"/>
      <c r="Y71" s="382"/>
      <c r="Z71" s="382"/>
    </row>
    <row r="72" spans="1:26">
      <c r="A72" s="374">
        <v>30200</v>
      </c>
      <c r="B72" s="375" t="s">
        <v>427</v>
      </c>
      <c r="C72" s="376">
        <v>1.7235963999999999E-3</v>
      </c>
      <c r="D72" s="376">
        <f>VLOOKUP(A:A,'[10]2023 Reporting MYE 2022'!$A:$J,5,FALSE)</f>
        <v>1.5918372999999999E-3</v>
      </c>
      <c r="E72" s="377">
        <f>VLOOKUP(A:A,'[10]2023 Reporting MYE 2022'!$A:$Z,26,FALSE)</f>
        <v>49212595</v>
      </c>
      <c r="F72" s="378">
        <f>VLOOKUP(A:A,'[10]2023 Reporting MYE 2022'!$A:$AI,35,FALSE)</f>
        <v>40929988</v>
      </c>
      <c r="G72" s="378"/>
      <c r="H72" s="379">
        <f>VLOOKUP(A:A,'[10]2023 Reporting MYE 2022'!$A:$AS,36,FALSE)</f>
        <v>3883432</v>
      </c>
      <c r="I72" s="380">
        <f>VLOOKUP(A:A,'[10]2023 Reporting MYE 2022'!$A:$AN,37,FALSE)</f>
        <v>3276977</v>
      </c>
      <c r="J72" s="380">
        <f>VLOOKUP(A:A,'[10]2023 Reporting MYE 2022'!$A:$AN,38,FALSE)</f>
        <v>354436</v>
      </c>
      <c r="K72" s="380">
        <f>VLOOKUP(A:A,'[10]2023 Reporting MYE 2022'!$A:$AN,39,FALSE)</f>
        <v>397376</v>
      </c>
      <c r="L72" s="380">
        <f>VLOOKUP(A:A,'[10]2023 Reporting MYE 2022'!$A:$AN,40,FALSE)</f>
        <v>7912221</v>
      </c>
      <c r="M72" s="380"/>
      <c r="N72" s="381">
        <f>VLOOKUP(A:A,'[10]2023 Reporting MYE 2022'!$A:$AS,41,FALSE)</f>
        <v>3736560</v>
      </c>
      <c r="O72" s="380">
        <f>VLOOKUP(A:A,'[10]2023 Reporting MYE 2022'!$A:$AS,42,FALSE)</f>
        <v>18628201</v>
      </c>
      <c r="P72" s="380">
        <f>VLOOKUP(A:A,'[10]2023 Reporting MYE 2022'!$A:$AS,43,FALSE)</f>
        <v>0</v>
      </c>
      <c r="Q72" s="380">
        <f>VLOOKUP(A:A,'[10]2023 Reporting MYE 2022'!$A:$AS,44,FALSE)</f>
        <v>113257</v>
      </c>
      <c r="R72" s="380">
        <f>VLOOKUP(A:A,'[10]2023 Reporting MYE 2022'!$A:$AS,45,FALSE)</f>
        <v>22478018</v>
      </c>
      <c r="S72" s="382"/>
      <c r="T72" s="220">
        <f>VLOOKUP(A:A,'[11]OPEB Amounts by Employer'!$A:$AP,36,FALSE)</f>
        <v>-4564662</v>
      </c>
      <c r="U72" s="220">
        <f>VLOOKUP(A:A,'[11]OPEB Amounts by Employer'!$A:$AP,39,FALSE)</f>
        <v>229490</v>
      </c>
      <c r="V72" s="380">
        <f>VLOOKUP(A:A,'[11]OPEB Amounts by Employer'!$A:$AP,42,FALSE)</f>
        <v>-4335172</v>
      </c>
      <c r="W72" s="488"/>
      <c r="X72" s="382"/>
      <c r="Y72" s="382"/>
      <c r="Z72" s="382"/>
    </row>
    <row r="73" spans="1:26">
      <c r="A73" s="374">
        <v>30300</v>
      </c>
      <c r="B73" s="375" t="s">
        <v>428</v>
      </c>
      <c r="C73" s="376">
        <v>5.3139720000000004E-4</v>
      </c>
      <c r="D73" s="376">
        <f>VLOOKUP(A:A,'[10]2023 Reporting MYE 2022'!$A:$J,5,FALSE)</f>
        <v>5.1623960000000003E-4</v>
      </c>
      <c r="E73" s="377">
        <f>VLOOKUP(A:A,'[10]2023 Reporting MYE 2022'!$A:$Z,26,FALSE)</f>
        <v>15959854</v>
      </c>
      <c r="F73" s="378">
        <f>VLOOKUP(A:A,'[10]2023 Reporting MYE 2022'!$A:$AI,35,FALSE)</f>
        <v>12619011</v>
      </c>
      <c r="G73" s="378"/>
      <c r="H73" s="379">
        <f>VLOOKUP(A:A,'[10]2023 Reporting MYE 2022'!$A:$AS,36,FALSE)</f>
        <v>474924</v>
      </c>
      <c r="I73" s="380">
        <f>VLOOKUP(A:A,'[10]2023 Reporting MYE 2022'!$A:$AN,37,FALSE)</f>
        <v>1010316</v>
      </c>
      <c r="J73" s="380">
        <f>VLOOKUP(A:A,'[10]2023 Reporting MYE 2022'!$A:$AN,38,FALSE)</f>
        <v>109275</v>
      </c>
      <c r="K73" s="380">
        <f>VLOOKUP(A:A,'[10]2023 Reporting MYE 2022'!$A:$AN,39,FALSE)</f>
        <v>122514</v>
      </c>
      <c r="L73" s="380">
        <f>VLOOKUP(A:A,'[10]2023 Reporting MYE 2022'!$A:$AN,40,FALSE)</f>
        <v>1717029</v>
      </c>
      <c r="M73" s="380"/>
      <c r="N73" s="381">
        <f>VLOOKUP(A:A,'[10]2023 Reporting MYE 2022'!$A:$AS,41,FALSE)</f>
        <v>986745</v>
      </c>
      <c r="O73" s="380">
        <f>VLOOKUP(A:A,'[10]2023 Reporting MYE 2022'!$A:$AS,42,FALSE)</f>
        <v>5743209</v>
      </c>
      <c r="P73" s="380">
        <f>VLOOKUP(A:A,'[10]2023 Reporting MYE 2022'!$A:$AS,43,FALSE)</f>
        <v>0</v>
      </c>
      <c r="Q73" s="380">
        <f>VLOOKUP(A:A,'[10]2023 Reporting MYE 2022'!$A:$AS,44,FALSE)</f>
        <v>34918</v>
      </c>
      <c r="R73" s="380">
        <f>VLOOKUP(A:A,'[10]2023 Reporting MYE 2022'!$A:$AS,45,FALSE)</f>
        <v>6764872</v>
      </c>
      <c r="S73" s="382"/>
      <c r="T73" s="220">
        <f>VLOOKUP(A:A,'[11]OPEB Amounts by Employer'!$A:$AP,36,FALSE)</f>
        <v>-1407317</v>
      </c>
      <c r="U73" s="220">
        <f>VLOOKUP(A:A,'[11]OPEB Amounts by Employer'!$A:$AP,39,FALSE)</f>
        <v>-343776</v>
      </c>
      <c r="V73" s="380">
        <f>VLOOKUP(A:A,'[11]OPEB Amounts by Employer'!$A:$AP,42,FALSE)</f>
        <v>-1751093</v>
      </c>
      <c r="W73" s="488"/>
      <c r="X73" s="382"/>
      <c r="Y73" s="382"/>
      <c r="Z73" s="382"/>
    </row>
    <row r="74" spans="1:26">
      <c r="A74" s="374">
        <v>30400</v>
      </c>
      <c r="B74" s="375" t="s">
        <v>429</v>
      </c>
      <c r="C74" s="376">
        <v>9.9445349999999991E-4</v>
      </c>
      <c r="D74" s="376">
        <f>VLOOKUP(A:A,'[10]2023 Reporting MYE 2022'!$A:$J,5,FALSE)</f>
        <v>9.7335230000000002E-4</v>
      </c>
      <c r="E74" s="377">
        <f>VLOOKUP(A:A,'[10]2023 Reporting MYE 2022'!$A:$Z,26,FALSE)</f>
        <v>30091764</v>
      </c>
      <c r="F74" s="378">
        <f>VLOOKUP(A:A,'[10]2023 Reporting MYE 2022'!$A:$AI,35,FALSE)</f>
        <v>23615140</v>
      </c>
      <c r="G74" s="378"/>
      <c r="H74" s="379">
        <f>VLOOKUP(A:A,'[10]2023 Reporting MYE 2022'!$A:$AS,36,FALSE)</f>
        <v>901965</v>
      </c>
      <c r="I74" s="380">
        <f>VLOOKUP(A:A,'[10]2023 Reporting MYE 2022'!$A:$AN,37,FALSE)</f>
        <v>1890699</v>
      </c>
      <c r="J74" s="380">
        <f>VLOOKUP(A:A,'[10]2023 Reporting MYE 2022'!$A:$AN,38,FALSE)</f>
        <v>204497</v>
      </c>
      <c r="K74" s="380">
        <f>VLOOKUP(A:A,'[10]2023 Reporting MYE 2022'!$A:$AN,39,FALSE)</f>
        <v>229272</v>
      </c>
      <c r="L74" s="380">
        <f>VLOOKUP(A:A,'[10]2023 Reporting MYE 2022'!$A:$AN,40,FALSE)</f>
        <v>3226433</v>
      </c>
      <c r="M74" s="380"/>
      <c r="N74" s="381">
        <f>VLOOKUP(A:A,'[10]2023 Reporting MYE 2022'!$A:$AS,41,FALSE)</f>
        <v>1752347</v>
      </c>
      <c r="O74" s="380">
        <f>VLOOKUP(A:A,'[10]2023 Reporting MYE 2022'!$A:$AS,42,FALSE)</f>
        <v>10747806</v>
      </c>
      <c r="P74" s="380">
        <f>VLOOKUP(A:A,'[10]2023 Reporting MYE 2022'!$A:$AS,43,FALSE)</f>
        <v>0</v>
      </c>
      <c r="Q74" s="380">
        <f>VLOOKUP(A:A,'[10]2023 Reporting MYE 2022'!$A:$AS,44,FALSE)</f>
        <v>65346</v>
      </c>
      <c r="R74" s="380">
        <f>VLOOKUP(A:A,'[10]2023 Reporting MYE 2022'!$A:$AS,45,FALSE)</f>
        <v>12565499</v>
      </c>
      <c r="S74" s="382"/>
      <c r="T74" s="220">
        <f>VLOOKUP(A:A,'[11]OPEB Amounts by Employer'!$A:$AP,36,FALSE)</f>
        <v>-2633647</v>
      </c>
      <c r="U74" s="220">
        <f>VLOOKUP(A:A,'[11]OPEB Amounts by Employer'!$A:$AP,39,FALSE)</f>
        <v>-467182</v>
      </c>
      <c r="V74" s="380">
        <f>VLOOKUP(A:A,'[11]OPEB Amounts by Employer'!$A:$AP,42,FALSE)</f>
        <v>-3100829</v>
      </c>
      <c r="W74" s="488"/>
      <c r="X74" s="382"/>
      <c r="Y74" s="382"/>
      <c r="Z74" s="382"/>
    </row>
    <row r="75" spans="1:26">
      <c r="A75" s="374">
        <v>30405</v>
      </c>
      <c r="B75" s="375" t="s">
        <v>430</v>
      </c>
      <c r="C75" s="376">
        <v>6.1736780000000002E-4</v>
      </c>
      <c r="D75" s="376">
        <f>VLOOKUP(A:A,'[10]2023 Reporting MYE 2022'!$A:$J,5,FALSE)</f>
        <v>6.1516119999999999E-4</v>
      </c>
      <c r="E75" s="377">
        <f>VLOOKUP(A:A,'[10]2023 Reporting MYE 2022'!$A:$Z,26,FALSE)</f>
        <v>19018074</v>
      </c>
      <c r="F75" s="378">
        <f>VLOOKUP(A:A,'[10]2023 Reporting MYE 2022'!$A:$AI,35,FALSE)</f>
        <v>14660542</v>
      </c>
      <c r="G75" s="378"/>
      <c r="H75" s="379">
        <f>VLOOKUP(A:A,'[10]2023 Reporting MYE 2022'!$A:$AS,36,FALSE)</f>
        <v>705504</v>
      </c>
      <c r="I75" s="380">
        <f>VLOOKUP(A:A,'[10]2023 Reporting MYE 2022'!$A:$AN,37,FALSE)</f>
        <v>1173767</v>
      </c>
      <c r="J75" s="380">
        <f>VLOOKUP(A:A,'[10]2023 Reporting MYE 2022'!$A:$AN,38,FALSE)</f>
        <v>126954</v>
      </c>
      <c r="K75" s="380">
        <f>VLOOKUP(A:A,'[10]2023 Reporting MYE 2022'!$A:$AN,39,FALSE)</f>
        <v>142334</v>
      </c>
      <c r="L75" s="380">
        <f>VLOOKUP(A:A,'[10]2023 Reporting MYE 2022'!$A:$AN,40,FALSE)</f>
        <v>2148559</v>
      </c>
      <c r="M75" s="380"/>
      <c r="N75" s="381">
        <f>VLOOKUP(A:A,'[10]2023 Reporting MYE 2022'!$A:$AS,41,FALSE)</f>
        <v>1435397</v>
      </c>
      <c r="O75" s="380">
        <f>VLOOKUP(A:A,'[10]2023 Reporting MYE 2022'!$A:$AS,42,FALSE)</f>
        <v>6672358</v>
      </c>
      <c r="P75" s="380">
        <f>VLOOKUP(A:A,'[10]2023 Reporting MYE 2022'!$A:$AS,43,FALSE)</f>
        <v>0</v>
      </c>
      <c r="Q75" s="380">
        <f>VLOOKUP(A:A,'[10]2023 Reporting MYE 2022'!$A:$AS,44,FALSE)</f>
        <v>40567</v>
      </c>
      <c r="R75" s="380">
        <f>VLOOKUP(A:A,'[10]2023 Reporting MYE 2022'!$A:$AS,45,FALSE)</f>
        <v>8148322</v>
      </c>
      <c r="S75" s="382"/>
      <c r="T75" s="220">
        <f>VLOOKUP(A:A,'[11]OPEB Amounts by Employer'!$A:$AP,36,FALSE)</f>
        <v>-1634997</v>
      </c>
      <c r="U75" s="220">
        <f>VLOOKUP(A:A,'[11]OPEB Amounts by Employer'!$A:$AP,39,FALSE)</f>
        <v>-916933</v>
      </c>
      <c r="V75" s="380">
        <f>VLOOKUP(A:A,'[11]OPEB Amounts by Employer'!$A:$AP,42,FALSE)</f>
        <v>-2551930</v>
      </c>
      <c r="W75" s="488"/>
      <c r="X75" s="382"/>
      <c r="Y75" s="382"/>
      <c r="Z75" s="382"/>
    </row>
    <row r="76" spans="1:26">
      <c r="A76" s="374">
        <v>30500</v>
      </c>
      <c r="B76" s="375" t="s">
        <v>431</v>
      </c>
      <c r="C76" s="376">
        <v>9.892414E-4</v>
      </c>
      <c r="D76" s="376">
        <f>VLOOKUP(A:A,'[10]2023 Reporting MYE 2022'!$A:$J,5,FALSE)</f>
        <v>1.0029208000000001E-3</v>
      </c>
      <c r="E76" s="377">
        <f>VLOOKUP(A:A,'[10]2023 Reporting MYE 2022'!$A:$Z,26,FALSE)</f>
        <v>31005892</v>
      </c>
      <c r="F76" s="378">
        <f>VLOOKUP(A:A,'[10]2023 Reporting MYE 2022'!$A:$AI,35,FALSE)</f>
        <v>23491369</v>
      </c>
      <c r="G76" s="378"/>
      <c r="H76" s="379">
        <f>VLOOKUP(A:A,'[10]2023 Reporting MYE 2022'!$A:$AS,36,FALSE)</f>
        <v>0</v>
      </c>
      <c r="I76" s="380">
        <f>VLOOKUP(A:A,'[10]2023 Reporting MYE 2022'!$A:$AN,37,FALSE)</f>
        <v>1880789</v>
      </c>
      <c r="J76" s="380">
        <f>VLOOKUP(A:A,'[10]2023 Reporting MYE 2022'!$A:$AN,38,FALSE)</f>
        <v>203425</v>
      </c>
      <c r="K76" s="380">
        <f>VLOOKUP(A:A,'[10]2023 Reporting MYE 2022'!$A:$AN,39,FALSE)</f>
        <v>228070</v>
      </c>
      <c r="L76" s="380">
        <f>VLOOKUP(A:A,'[10]2023 Reporting MYE 2022'!$A:$AN,40,FALSE)</f>
        <v>2312284</v>
      </c>
      <c r="M76" s="380"/>
      <c r="N76" s="381">
        <f>VLOOKUP(A:A,'[10]2023 Reporting MYE 2022'!$A:$AS,41,FALSE)</f>
        <v>3146674</v>
      </c>
      <c r="O76" s="380">
        <f>VLOOKUP(A:A,'[10]2023 Reporting MYE 2022'!$A:$AS,42,FALSE)</f>
        <v>10691475</v>
      </c>
      <c r="P76" s="380">
        <f>VLOOKUP(A:A,'[10]2023 Reporting MYE 2022'!$A:$AS,43,FALSE)</f>
        <v>0</v>
      </c>
      <c r="Q76" s="380">
        <f>VLOOKUP(A:A,'[10]2023 Reporting MYE 2022'!$A:$AS,44,FALSE)</f>
        <v>65003</v>
      </c>
      <c r="R76" s="380">
        <f>VLOOKUP(A:A,'[10]2023 Reporting MYE 2022'!$A:$AS,45,FALSE)</f>
        <v>13903152</v>
      </c>
      <c r="S76" s="382"/>
      <c r="T76" s="220">
        <f>VLOOKUP(A:A,'[11]OPEB Amounts by Employer'!$A:$AP,36,FALSE)</f>
        <v>-2619842</v>
      </c>
      <c r="U76" s="220">
        <f>VLOOKUP(A:A,'[11]OPEB Amounts by Employer'!$A:$AP,39,FALSE)</f>
        <v>-953551</v>
      </c>
      <c r="V76" s="380">
        <f>VLOOKUP(A:A,'[11]OPEB Amounts by Employer'!$A:$AP,42,FALSE)</f>
        <v>-3573393</v>
      </c>
      <c r="W76" s="488"/>
      <c r="X76" s="382"/>
      <c r="Y76" s="382"/>
      <c r="Z76" s="382"/>
    </row>
    <row r="77" spans="1:26">
      <c r="A77" s="374">
        <v>30600</v>
      </c>
      <c r="B77" s="375" t="s">
        <v>432</v>
      </c>
      <c r="C77" s="376">
        <v>7.8302890000000005E-4</v>
      </c>
      <c r="D77" s="376">
        <f>VLOOKUP(A:A,'[10]2023 Reporting MYE 2022'!$A:$J,5,FALSE)</f>
        <v>7.5511299999999996E-4</v>
      </c>
      <c r="E77" s="377">
        <f>VLOOKUP(A:A,'[10]2023 Reporting MYE 2022'!$A:$Z,26,FALSE)</f>
        <v>23344767</v>
      </c>
      <c r="F77" s="378">
        <f>VLOOKUP(A:A,'[10]2023 Reporting MYE 2022'!$A:$AI,35,FALSE)</f>
        <v>18594471</v>
      </c>
      <c r="G77" s="378"/>
      <c r="H77" s="379">
        <f>VLOOKUP(A:A,'[10]2023 Reporting MYE 2022'!$A:$AS,36,FALSE)</f>
        <v>845152</v>
      </c>
      <c r="I77" s="380">
        <f>VLOOKUP(A:A,'[10]2023 Reporting MYE 2022'!$A:$AN,37,FALSE)</f>
        <v>1488729</v>
      </c>
      <c r="J77" s="380">
        <f>VLOOKUP(A:A,'[10]2023 Reporting MYE 2022'!$A:$AN,38,FALSE)</f>
        <v>161020</v>
      </c>
      <c r="K77" s="380">
        <f>VLOOKUP(A:A,'[10]2023 Reporting MYE 2022'!$A:$AN,39,FALSE)</f>
        <v>180528</v>
      </c>
      <c r="L77" s="380">
        <f>VLOOKUP(A:A,'[10]2023 Reporting MYE 2022'!$A:$AN,40,FALSE)</f>
        <v>2675429</v>
      </c>
      <c r="M77" s="380"/>
      <c r="N77" s="381">
        <f>VLOOKUP(A:A,'[10]2023 Reporting MYE 2022'!$A:$AS,41,FALSE)</f>
        <v>2040525</v>
      </c>
      <c r="O77" s="380">
        <f>VLOOKUP(A:A,'[10]2023 Reporting MYE 2022'!$A:$AS,42,FALSE)</f>
        <v>8462782</v>
      </c>
      <c r="P77" s="380">
        <f>VLOOKUP(A:A,'[10]2023 Reporting MYE 2022'!$A:$AS,43,FALSE)</f>
        <v>0</v>
      </c>
      <c r="Q77" s="380">
        <f>VLOOKUP(A:A,'[10]2023 Reporting MYE 2022'!$A:$AS,44,FALSE)</f>
        <v>51453</v>
      </c>
      <c r="R77" s="380">
        <f>VLOOKUP(A:A,'[10]2023 Reporting MYE 2022'!$A:$AS,45,FALSE)</f>
        <v>10554760</v>
      </c>
      <c r="S77" s="382"/>
      <c r="T77" s="220">
        <f>VLOOKUP(A:A,'[11]OPEB Amounts by Employer'!$A:$AP,36,FALSE)</f>
        <v>-2073724</v>
      </c>
      <c r="U77" s="220">
        <f>VLOOKUP(A:A,'[11]OPEB Amounts by Employer'!$A:$AP,39,FALSE)</f>
        <v>-682868</v>
      </c>
      <c r="V77" s="380">
        <f>VLOOKUP(A:A,'[11]OPEB Amounts by Employer'!$A:$AP,42,FALSE)</f>
        <v>-2756592</v>
      </c>
      <c r="W77" s="488"/>
      <c r="X77" s="382"/>
      <c r="Y77" s="382"/>
      <c r="Z77" s="382"/>
    </row>
    <row r="78" spans="1:26">
      <c r="A78" s="374">
        <v>30601</v>
      </c>
      <c r="B78" s="375" t="s">
        <v>433</v>
      </c>
      <c r="C78" s="376">
        <v>0</v>
      </c>
      <c r="D78" s="376">
        <f>VLOOKUP(A:A,'[10]2023 Reporting MYE 2022'!$A:$J,5,FALSE)</f>
        <v>0</v>
      </c>
      <c r="E78" s="377">
        <f>VLOOKUP(A:A,'[10]2023 Reporting MYE 2022'!$A:$Z,26,FALSE)</f>
        <v>0</v>
      </c>
      <c r="F78" s="378">
        <f>VLOOKUP(A:A,'[10]2023 Reporting MYE 2022'!$A:$AI,35,FALSE)</f>
        <v>0</v>
      </c>
      <c r="G78" s="378"/>
      <c r="H78" s="379">
        <f>VLOOKUP(A:A,'[10]2023 Reporting MYE 2022'!$A:$AS,36,FALSE)</f>
        <v>203435</v>
      </c>
      <c r="I78" s="380">
        <f>VLOOKUP(A:A,'[10]2023 Reporting MYE 2022'!$A:$AN,37,FALSE)</f>
        <v>0</v>
      </c>
      <c r="J78" s="380">
        <f>VLOOKUP(A:A,'[10]2023 Reporting MYE 2022'!$A:$AN,38,FALSE)</f>
        <v>0</v>
      </c>
      <c r="K78" s="380">
        <f>VLOOKUP(A:A,'[10]2023 Reporting MYE 2022'!$A:$AN,39,FALSE)</f>
        <v>0</v>
      </c>
      <c r="L78" s="380">
        <f>VLOOKUP(A:A,'[10]2023 Reporting MYE 2022'!$A:$AN,40,FALSE)</f>
        <v>203435</v>
      </c>
      <c r="M78" s="380"/>
      <c r="N78" s="381">
        <f>VLOOKUP(A:A,'[10]2023 Reporting MYE 2022'!$A:$AS,41,FALSE)</f>
        <v>615796</v>
      </c>
      <c r="O78" s="380">
        <f>VLOOKUP(A:A,'[10]2023 Reporting MYE 2022'!$A:$AS,42,FALSE)</f>
        <v>0</v>
      </c>
      <c r="P78" s="380">
        <f>VLOOKUP(A:A,'[10]2023 Reporting MYE 2022'!$A:$AS,43,FALSE)</f>
        <v>0</v>
      </c>
      <c r="Q78" s="380">
        <f>VLOOKUP(A:A,'[10]2023 Reporting MYE 2022'!$A:$AS,44,FALSE)</f>
        <v>0</v>
      </c>
      <c r="R78" s="380">
        <f>VLOOKUP(A:A,'[10]2023 Reporting MYE 2022'!$A:$AS,45,FALSE)</f>
        <v>615796</v>
      </c>
      <c r="S78" s="382"/>
      <c r="T78" s="220">
        <f>VLOOKUP(A:A,'[11]OPEB Amounts by Employer'!$A:$AP,36,FALSE)</f>
        <v>0</v>
      </c>
      <c r="U78" s="220">
        <f>VLOOKUP(A:A,'[11]OPEB Amounts by Employer'!$A:$AP,39,FALSE)</f>
        <v>-147136</v>
      </c>
      <c r="V78" s="380">
        <f>VLOOKUP(A:A,'[11]OPEB Amounts by Employer'!$A:$AP,42,FALSE)</f>
        <v>-147136</v>
      </c>
      <c r="W78" s="489"/>
      <c r="X78" s="382"/>
      <c r="Y78" s="382"/>
      <c r="Z78" s="382"/>
    </row>
    <row r="79" spans="1:26">
      <c r="A79" s="374">
        <v>30700</v>
      </c>
      <c r="B79" s="375" t="s">
        <v>434</v>
      </c>
      <c r="C79" s="376">
        <v>2.2831041999999998E-3</v>
      </c>
      <c r="D79" s="376">
        <f>VLOOKUP(A:A,'[10]2023 Reporting MYE 2022'!$A:$J,5,FALSE)</f>
        <v>1.9955120000000001E-3</v>
      </c>
      <c r="E79" s="377">
        <f>VLOOKUP(A:A,'[10]2023 Reporting MYE 2022'!$A:$Z,26,FALSE)</f>
        <v>61692438</v>
      </c>
      <c r="F79" s="378">
        <f>VLOOKUP(A:A,'[10]2023 Reporting MYE 2022'!$A:$AI,35,FALSE)</f>
        <v>54216537</v>
      </c>
      <c r="G79" s="378"/>
      <c r="H79" s="379">
        <f>VLOOKUP(A:A,'[10]2023 Reporting MYE 2022'!$A:$AS,36,FALSE)</f>
        <v>8418232</v>
      </c>
      <c r="I79" s="380">
        <f>VLOOKUP(A:A,'[10]2023 Reporting MYE 2022'!$A:$AN,37,FALSE)</f>
        <v>4340738</v>
      </c>
      <c r="J79" s="380">
        <f>VLOOKUP(A:A,'[10]2023 Reporting MYE 2022'!$A:$AN,38,FALSE)</f>
        <v>469492</v>
      </c>
      <c r="K79" s="380">
        <f>VLOOKUP(A:A,'[10]2023 Reporting MYE 2022'!$A:$AN,39,FALSE)</f>
        <v>526371</v>
      </c>
      <c r="L79" s="380">
        <f>VLOOKUP(A:A,'[10]2023 Reporting MYE 2022'!$A:$AN,40,FALSE)</f>
        <v>13754833</v>
      </c>
      <c r="M79" s="380"/>
      <c r="N79" s="381">
        <f>VLOOKUP(A:A,'[10]2023 Reporting MYE 2022'!$A:$AS,41,FALSE)</f>
        <v>5417473</v>
      </c>
      <c r="O79" s="380">
        <f>VLOOKUP(A:A,'[10]2023 Reporting MYE 2022'!$A:$AS,42,FALSE)</f>
        <v>24675223</v>
      </c>
      <c r="P79" s="380">
        <f>VLOOKUP(A:A,'[10]2023 Reporting MYE 2022'!$A:$AS,43,FALSE)</f>
        <v>0</v>
      </c>
      <c r="Q79" s="380">
        <f>VLOOKUP(A:A,'[10]2023 Reporting MYE 2022'!$A:$AS,44,FALSE)</f>
        <v>150023</v>
      </c>
      <c r="R79" s="380">
        <f>VLOOKUP(A:A,'[10]2023 Reporting MYE 2022'!$A:$AS,45,FALSE)</f>
        <v>30242719</v>
      </c>
      <c r="S79" s="382"/>
      <c r="T79" s="220">
        <f>VLOOKUP(A:A,'[11]OPEB Amounts by Employer'!$A:$AP,36,FALSE)</f>
        <v>-6046427</v>
      </c>
      <c r="U79" s="220">
        <f>VLOOKUP(A:A,'[11]OPEB Amounts by Employer'!$A:$AP,39,FALSE)</f>
        <v>335107</v>
      </c>
      <c r="V79" s="380">
        <f>VLOOKUP(A:A,'[11]OPEB Amounts by Employer'!$A:$AP,42,FALSE)</f>
        <v>-5711320</v>
      </c>
      <c r="W79" s="488"/>
      <c r="X79" s="382"/>
      <c r="Y79" s="382"/>
      <c r="Z79" s="382"/>
    </row>
    <row r="80" spans="1:26">
      <c r="A80" s="374">
        <v>30705</v>
      </c>
      <c r="B80" s="375" t="s">
        <v>435</v>
      </c>
      <c r="C80" s="376">
        <v>4.0992410000000002E-4</v>
      </c>
      <c r="D80" s="376">
        <f>VLOOKUP(A:A,'[10]2023 Reporting MYE 2022'!$A:$J,5,FALSE)</f>
        <v>4.1052690000000001E-4</v>
      </c>
      <c r="E80" s="377">
        <f>VLOOKUP(A:A,'[10]2023 Reporting MYE 2022'!$A:$Z,26,FALSE)</f>
        <v>12691683</v>
      </c>
      <c r="F80" s="378">
        <f>VLOOKUP(A:A,'[10]2023 Reporting MYE 2022'!$A:$AI,35,FALSE)</f>
        <v>9734407</v>
      </c>
      <c r="G80" s="378"/>
      <c r="H80" s="379">
        <f>VLOOKUP(A:A,'[10]2023 Reporting MYE 2022'!$A:$AS,36,FALSE)</f>
        <v>263114</v>
      </c>
      <c r="I80" s="380">
        <f>VLOOKUP(A:A,'[10]2023 Reporting MYE 2022'!$A:$AN,37,FALSE)</f>
        <v>779366</v>
      </c>
      <c r="J80" s="380">
        <f>VLOOKUP(A:A,'[10]2023 Reporting MYE 2022'!$A:$AN,38,FALSE)</f>
        <v>84296</v>
      </c>
      <c r="K80" s="380">
        <f>VLOOKUP(A:A,'[10]2023 Reporting MYE 2022'!$A:$AN,39,FALSE)</f>
        <v>94508</v>
      </c>
      <c r="L80" s="380">
        <f>VLOOKUP(A:A,'[10]2023 Reporting MYE 2022'!$A:$AN,40,FALSE)</f>
        <v>1221284</v>
      </c>
      <c r="M80" s="380"/>
      <c r="N80" s="381">
        <f>VLOOKUP(A:A,'[10]2023 Reporting MYE 2022'!$A:$AS,41,FALSE)</f>
        <v>203247</v>
      </c>
      <c r="O80" s="380">
        <f>VLOOKUP(A:A,'[10]2023 Reporting MYE 2022'!$A:$AS,42,FALSE)</f>
        <v>4430358</v>
      </c>
      <c r="P80" s="380">
        <f>VLOOKUP(A:A,'[10]2023 Reporting MYE 2022'!$A:$AS,43,FALSE)</f>
        <v>0</v>
      </c>
      <c r="Q80" s="380">
        <f>VLOOKUP(A:A,'[10]2023 Reporting MYE 2022'!$A:$AS,44,FALSE)</f>
        <v>26936</v>
      </c>
      <c r="R80" s="380">
        <f>VLOOKUP(A:A,'[10]2023 Reporting MYE 2022'!$A:$AS,45,FALSE)</f>
        <v>4660541</v>
      </c>
      <c r="S80" s="382"/>
      <c r="T80" s="220">
        <f>VLOOKUP(A:A,'[11]OPEB Amounts by Employer'!$A:$AP,36,FALSE)</f>
        <v>-1085618</v>
      </c>
      <c r="U80" s="220">
        <f>VLOOKUP(A:A,'[11]OPEB Amounts by Employer'!$A:$AP,39,FALSE)</f>
        <v>-270173</v>
      </c>
      <c r="V80" s="380">
        <f>VLOOKUP(A:A,'[11]OPEB Amounts by Employer'!$A:$AP,42,FALSE)</f>
        <v>-1355791</v>
      </c>
      <c r="W80" s="488"/>
      <c r="X80" s="382"/>
      <c r="Y80" s="382"/>
      <c r="Z80" s="382"/>
    </row>
    <row r="81" spans="1:26">
      <c r="A81" s="374">
        <v>30800</v>
      </c>
      <c r="B81" s="375" t="s">
        <v>436</v>
      </c>
      <c r="C81" s="376">
        <v>6.0794600000000005E-4</v>
      </c>
      <c r="D81" s="376">
        <f>VLOOKUP(A:A,'[10]2023 Reporting MYE 2022'!$A:$J,5,FALSE)</f>
        <v>6.2024200000000002E-4</v>
      </c>
      <c r="E81" s="377">
        <f>VLOOKUP(A:A,'[10]2023 Reporting MYE 2022'!$A:$Z,26,FALSE)</f>
        <v>19175150</v>
      </c>
      <c r="F81" s="378">
        <f>VLOOKUP(A:A,'[10]2023 Reporting MYE 2022'!$A:$AI,35,FALSE)</f>
        <v>14436804</v>
      </c>
      <c r="G81" s="378"/>
      <c r="H81" s="379">
        <f>VLOOKUP(A:A,'[10]2023 Reporting MYE 2022'!$A:$AS,36,FALSE)</f>
        <v>0</v>
      </c>
      <c r="I81" s="380">
        <f>VLOOKUP(A:A,'[10]2023 Reporting MYE 2022'!$A:$AN,37,FALSE)</f>
        <v>1155854</v>
      </c>
      <c r="J81" s="380">
        <f>VLOOKUP(A:A,'[10]2023 Reporting MYE 2022'!$A:$AN,38,FALSE)</f>
        <v>125016</v>
      </c>
      <c r="K81" s="380">
        <f>VLOOKUP(A:A,'[10]2023 Reporting MYE 2022'!$A:$AN,39,FALSE)</f>
        <v>140162</v>
      </c>
      <c r="L81" s="380">
        <f>VLOOKUP(A:A,'[10]2023 Reporting MYE 2022'!$A:$AN,40,FALSE)</f>
        <v>1421032</v>
      </c>
      <c r="M81" s="380"/>
      <c r="N81" s="381">
        <f>VLOOKUP(A:A,'[10]2023 Reporting MYE 2022'!$A:$AS,41,FALSE)</f>
        <v>3518138</v>
      </c>
      <c r="O81" s="380">
        <f>VLOOKUP(A:A,'[10]2023 Reporting MYE 2022'!$A:$AS,42,FALSE)</f>
        <v>6570529</v>
      </c>
      <c r="P81" s="380">
        <f>VLOOKUP(A:A,'[10]2023 Reporting MYE 2022'!$A:$AS,43,FALSE)</f>
        <v>0</v>
      </c>
      <c r="Q81" s="380">
        <f>VLOOKUP(A:A,'[10]2023 Reporting MYE 2022'!$A:$AS,44,FALSE)</f>
        <v>39948</v>
      </c>
      <c r="R81" s="380">
        <f>VLOOKUP(A:A,'[10]2023 Reporting MYE 2022'!$A:$AS,45,FALSE)</f>
        <v>10128615</v>
      </c>
      <c r="S81" s="382"/>
      <c r="T81" s="220">
        <f>VLOOKUP(A:A,'[11]OPEB Amounts by Employer'!$A:$AP,36,FALSE)</f>
        <v>-1610045</v>
      </c>
      <c r="U81" s="220">
        <f>VLOOKUP(A:A,'[11]OPEB Amounts by Employer'!$A:$AP,39,FALSE)</f>
        <v>-1822154</v>
      </c>
      <c r="V81" s="380">
        <f>VLOOKUP(A:A,'[11]OPEB Amounts by Employer'!$A:$AP,42,FALSE)</f>
        <v>-3432199</v>
      </c>
      <c r="W81" s="488"/>
      <c r="X81" s="382"/>
      <c r="Y81" s="382"/>
      <c r="Z81" s="382"/>
    </row>
    <row r="82" spans="1:26">
      <c r="A82" s="374">
        <v>30900</v>
      </c>
      <c r="B82" s="375" t="s">
        <v>437</v>
      </c>
      <c r="C82" s="376">
        <v>1.2805855000000001E-3</v>
      </c>
      <c r="D82" s="376">
        <f>VLOOKUP(A:A,'[10]2023 Reporting MYE 2022'!$A:$J,5,FALSE)</f>
        <v>1.3256407999999999E-3</v>
      </c>
      <c r="E82" s="377">
        <f>VLOOKUP(A:A,'[10]2023 Reporting MYE 2022'!$A:$Z,26,FALSE)</f>
        <v>40982972</v>
      </c>
      <c r="F82" s="378">
        <f>VLOOKUP(A:A,'[10]2023 Reporting MYE 2022'!$A:$AI,35,FALSE)</f>
        <v>30409874</v>
      </c>
      <c r="G82" s="378"/>
      <c r="H82" s="379">
        <f>VLOOKUP(A:A,'[10]2023 Reporting MYE 2022'!$A:$AS,36,FALSE)</f>
        <v>0</v>
      </c>
      <c r="I82" s="380">
        <f>VLOOKUP(A:A,'[10]2023 Reporting MYE 2022'!$A:$AN,37,FALSE)</f>
        <v>2434706</v>
      </c>
      <c r="J82" s="380">
        <f>VLOOKUP(A:A,'[10]2023 Reporting MYE 2022'!$A:$AN,38,FALSE)</f>
        <v>263336</v>
      </c>
      <c r="K82" s="380">
        <f>VLOOKUP(A:A,'[10]2023 Reporting MYE 2022'!$A:$AN,39,FALSE)</f>
        <v>295240</v>
      </c>
      <c r="L82" s="380">
        <f>VLOOKUP(A:A,'[10]2023 Reporting MYE 2022'!$A:$AN,40,FALSE)</f>
        <v>2993282</v>
      </c>
      <c r="M82" s="380"/>
      <c r="N82" s="381">
        <f>VLOOKUP(A:A,'[10]2023 Reporting MYE 2022'!$A:$AS,41,FALSE)</f>
        <v>2601506</v>
      </c>
      <c r="O82" s="380">
        <f>VLOOKUP(A:A,'[10]2023 Reporting MYE 2022'!$A:$AS,42,FALSE)</f>
        <v>13840250</v>
      </c>
      <c r="P82" s="380">
        <f>VLOOKUP(A:A,'[10]2023 Reporting MYE 2022'!$A:$AS,43,FALSE)</f>
        <v>0</v>
      </c>
      <c r="Q82" s="380">
        <f>VLOOKUP(A:A,'[10]2023 Reporting MYE 2022'!$A:$AS,44,FALSE)</f>
        <v>84147</v>
      </c>
      <c r="R82" s="380">
        <f>VLOOKUP(A:A,'[10]2023 Reporting MYE 2022'!$A:$AS,45,FALSE)</f>
        <v>16525903</v>
      </c>
      <c r="S82" s="382"/>
      <c r="T82" s="220">
        <f>VLOOKUP(A:A,'[11]OPEB Amounts by Employer'!$A:$AP,36,FALSE)</f>
        <v>-3391421</v>
      </c>
      <c r="U82" s="220">
        <f>VLOOKUP(A:A,'[11]OPEB Amounts by Employer'!$A:$AP,39,FALSE)</f>
        <v>-1165326</v>
      </c>
      <c r="V82" s="380">
        <f>VLOOKUP(A:A,'[11]OPEB Amounts by Employer'!$A:$AP,42,FALSE)</f>
        <v>-4556747</v>
      </c>
      <c r="W82" s="488"/>
      <c r="X82" s="382"/>
      <c r="Y82" s="382"/>
      <c r="Z82" s="382"/>
    </row>
    <row r="83" spans="1:26">
      <c r="A83" s="374">
        <v>30905</v>
      </c>
      <c r="B83" s="375" t="s">
        <v>438</v>
      </c>
      <c r="C83" s="376">
        <v>2.3913830000000001E-4</v>
      </c>
      <c r="D83" s="376">
        <f>VLOOKUP(A:A,'[10]2023 Reporting MYE 2022'!$A:$J,5,FALSE)</f>
        <v>2.47008E-4</v>
      </c>
      <c r="E83" s="377">
        <f>VLOOKUP(A:A,'[10]2023 Reporting MYE 2022'!$A:$Z,26,FALSE)</f>
        <v>7636399</v>
      </c>
      <c r="F83" s="378">
        <f>VLOOKUP(A:A,'[10]2023 Reporting MYE 2022'!$A:$AI,35,FALSE)</f>
        <v>5678782</v>
      </c>
      <c r="G83" s="378"/>
      <c r="H83" s="379">
        <f>VLOOKUP(A:A,'[10]2023 Reporting MYE 2022'!$A:$AS,36,FALSE)</f>
        <v>82609</v>
      </c>
      <c r="I83" s="380">
        <f>VLOOKUP(A:A,'[10]2023 Reporting MYE 2022'!$A:$AN,37,FALSE)</f>
        <v>454660</v>
      </c>
      <c r="J83" s="380">
        <f>VLOOKUP(A:A,'[10]2023 Reporting MYE 2022'!$A:$AN,38,FALSE)</f>
        <v>49176</v>
      </c>
      <c r="K83" s="380">
        <f>VLOOKUP(A:A,'[10]2023 Reporting MYE 2022'!$A:$AN,39,FALSE)</f>
        <v>55133</v>
      </c>
      <c r="L83" s="380">
        <f>VLOOKUP(A:A,'[10]2023 Reporting MYE 2022'!$A:$AN,40,FALSE)</f>
        <v>641578</v>
      </c>
      <c r="M83" s="380"/>
      <c r="N83" s="381">
        <f>VLOOKUP(A:A,'[10]2023 Reporting MYE 2022'!$A:$AS,41,FALSE)</f>
        <v>502595</v>
      </c>
      <c r="O83" s="380">
        <f>VLOOKUP(A:A,'[10]2023 Reporting MYE 2022'!$A:$AS,42,FALSE)</f>
        <v>2584547</v>
      </c>
      <c r="P83" s="380">
        <f>VLOOKUP(A:A,'[10]2023 Reporting MYE 2022'!$A:$AS,43,FALSE)</f>
        <v>0</v>
      </c>
      <c r="Q83" s="380">
        <f>VLOOKUP(A:A,'[10]2023 Reporting MYE 2022'!$A:$AS,44,FALSE)</f>
        <v>15714</v>
      </c>
      <c r="R83" s="380">
        <f>VLOOKUP(A:A,'[10]2023 Reporting MYE 2022'!$A:$AS,45,FALSE)</f>
        <v>3102856</v>
      </c>
      <c r="S83" s="382"/>
      <c r="T83" s="220">
        <f>VLOOKUP(A:A,'[11]OPEB Amounts by Employer'!$A:$AP,36,FALSE)</f>
        <v>-633317</v>
      </c>
      <c r="U83" s="220">
        <f>VLOOKUP(A:A,'[11]OPEB Amounts by Employer'!$A:$AP,39,FALSE)</f>
        <v>-350508</v>
      </c>
      <c r="V83" s="380">
        <f>VLOOKUP(A:A,'[11]OPEB Amounts by Employer'!$A:$AP,42,FALSE)</f>
        <v>-983825</v>
      </c>
      <c r="W83" s="488"/>
      <c r="X83" s="382"/>
      <c r="Y83" s="382"/>
      <c r="Z83" s="382"/>
    </row>
    <row r="84" spans="1:26">
      <c r="A84" s="374">
        <v>31000</v>
      </c>
      <c r="B84" s="375" t="s">
        <v>439</v>
      </c>
      <c r="C84" s="376">
        <v>4.2471992999999998E-3</v>
      </c>
      <c r="D84" s="376">
        <f>VLOOKUP(A:A,'[10]2023 Reporting MYE 2022'!$A:$J,5,FALSE)</f>
        <v>4.1001808000000004E-3</v>
      </c>
      <c r="E84" s="377">
        <f>VLOOKUP(A:A,'[10]2023 Reporting MYE 2022'!$A:$Z,26,FALSE)</f>
        <v>126759523</v>
      </c>
      <c r="F84" s="378">
        <f>VLOOKUP(A:A,'[10]2023 Reporting MYE 2022'!$A:$AI,35,FALSE)</f>
        <v>100857612</v>
      </c>
      <c r="G84" s="378"/>
      <c r="H84" s="379">
        <f>VLOOKUP(A:A,'[10]2023 Reporting MYE 2022'!$A:$AS,36,FALSE)</f>
        <v>4261232</v>
      </c>
      <c r="I84" s="380">
        <f>VLOOKUP(A:A,'[10]2023 Reporting MYE 2022'!$A:$AN,37,FALSE)</f>
        <v>8074962</v>
      </c>
      <c r="J84" s="380">
        <f>VLOOKUP(A:A,'[10]2023 Reporting MYE 2022'!$A:$AN,38,FALSE)</f>
        <v>873383</v>
      </c>
      <c r="K84" s="380">
        <f>VLOOKUP(A:A,'[10]2023 Reporting MYE 2022'!$A:$AN,39,FALSE)</f>
        <v>979194</v>
      </c>
      <c r="L84" s="380">
        <f>VLOOKUP(A:A,'[10]2023 Reporting MYE 2022'!$A:$AN,40,FALSE)</f>
        <v>14188771</v>
      </c>
      <c r="M84" s="380"/>
      <c r="N84" s="381">
        <f>VLOOKUP(A:A,'[10]2023 Reporting MYE 2022'!$A:$AS,41,FALSE)</f>
        <v>4445569</v>
      </c>
      <c r="O84" s="380">
        <f>VLOOKUP(A:A,'[10]2023 Reporting MYE 2022'!$A:$AS,42,FALSE)</f>
        <v>45902674</v>
      </c>
      <c r="P84" s="380">
        <f>VLOOKUP(A:A,'[10]2023 Reporting MYE 2022'!$A:$AS,43,FALSE)</f>
        <v>0</v>
      </c>
      <c r="Q84" s="380">
        <f>VLOOKUP(A:A,'[10]2023 Reporting MYE 2022'!$A:$AS,44,FALSE)</f>
        <v>279083</v>
      </c>
      <c r="R84" s="380">
        <f>VLOOKUP(A:A,'[10]2023 Reporting MYE 2022'!$A:$AS,45,FALSE)</f>
        <v>50627326</v>
      </c>
      <c r="S84" s="382"/>
      <c r="T84" s="220">
        <f>VLOOKUP(A:A,'[11]OPEB Amounts by Employer'!$A:$AP,36,FALSE)</f>
        <v>-11248011</v>
      </c>
      <c r="U84" s="220">
        <f>VLOOKUP(A:A,'[11]OPEB Amounts by Employer'!$A:$AP,39,FALSE)</f>
        <v>657018</v>
      </c>
      <c r="V84" s="380">
        <f>VLOOKUP(A:A,'[11]OPEB Amounts by Employer'!$A:$AP,42,FALSE)</f>
        <v>-10590993</v>
      </c>
      <c r="W84" s="488"/>
      <c r="X84" s="382"/>
      <c r="Y84" s="382"/>
      <c r="Z84" s="382"/>
    </row>
    <row r="85" spans="1:26">
      <c r="A85" s="374">
        <v>31005</v>
      </c>
      <c r="B85" s="375" t="s">
        <v>440</v>
      </c>
      <c r="C85" s="376">
        <v>3.8962000000000003E-4</v>
      </c>
      <c r="D85" s="376">
        <f>VLOOKUP(A:A,'[10]2023 Reporting MYE 2022'!$A:$J,5,FALSE)</f>
        <v>3.821489E-4</v>
      </c>
      <c r="E85" s="377">
        <f>VLOOKUP(A:A,'[10]2023 Reporting MYE 2022'!$A:$Z,26,FALSE)</f>
        <v>11814360</v>
      </c>
      <c r="F85" s="378">
        <f>VLOOKUP(A:A,'[10]2023 Reporting MYE 2022'!$A:$AI,35,FALSE)</f>
        <v>9252248</v>
      </c>
      <c r="G85" s="378"/>
      <c r="H85" s="379">
        <f>VLOOKUP(A:A,'[10]2023 Reporting MYE 2022'!$A:$AS,36,FALSE)</f>
        <v>737988</v>
      </c>
      <c r="I85" s="380">
        <f>VLOOKUP(A:A,'[10]2023 Reporting MYE 2022'!$A:$AN,37,FALSE)</f>
        <v>740763</v>
      </c>
      <c r="J85" s="380">
        <f>VLOOKUP(A:A,'[10]2023 Reporting MYE 2022'!$A:$AN,38,FALSE)</f>
        <v>80120</v>
      </c>
      <c r="K85" s="380">
        <f>VLOOKUP(A:A,'[10]2023 Reporting MYE 2022'!$A:$AN,39,FALSE)</f>
        <v>89827</v>
      </c>
      <c r="L85" s="380">
        <f>VLOOKUP(A:A,'[10]2023 Reporting MYE 2022'!$A:$AN,40,FALSE)</f>
        <v>1648698</v>
      </c>
      <c r="M85" s="380"/>
      <c r="N85" s="381">
        <f>VLOOKUP(A:A,'[10]2023 Reporting MYE 2022'!$A:$AS,41,FALSE)</f>
        <v>329829</v>
      </c>
      <c r="O85" s="380">
        <f>VLOOKUP(A:A,'[10]2023 Reporting MYE 2022'!$A:$AS,42,FALSE)</f>
        <v>4210916</v>
      </c>
      <c r="P85" s="380">
        <f>VLOOKUP(A:A,'[10]2023 Reporting MYE 2022'!$A:$AS,43,FALSE)</f>
        <v>0</v>
      </c>
      <c r="Q85" s="380">
        <f>VLOOKUP(A:A,'[10]2023 Reporting MYE 2022'!$A:$AS,44,FALSE)</f>
        <v>25602</v>
      </c>
      <c r="R85" s="380">
        <f>VLOOKUP(A:A,'[10]2023 Reporting MYE 2022'!$A:$AS,45,FALSE)</f>
        <v>4566347</v>
      </c>
      <c r="S85" s="382"/>
      <c r="T85" s="220">
        <f>VLOOKUP(A:A,'[11]OPEB Amounts by Employer'!$A:$AP,36,FALSE)</f>
        <v>-1031845</v>
      </c>
      <c r="U85" s="220">
        <f>VLOOKUP(A:A,'[11]OPEB Amounts by Employer'!$A:$AP,39,FALSE)</f>
        <v>-122322</v>
      </c>
      <c r="V85" s="380">
        <f>VLOOKUP(A:A,'[11]OPEB Amounts by Employer'!$A:$AP,42,FALSE)</f>
        <v>-1154167</v>
      </c>
      <c r="W85" s="488"/>
      <c r="X85" s="382"/>
      <c r="Y85" s="382"/>
      <c r="Z85" s="382"/>
    </row>
    <row r="86" spans="1:26">
      <c r="A86" s="374">
        <v>31100</v>
      </c>
      <c r="B86" s="375" t="s">
        <v>441</v>
      </c>
      <c r="C86" s="376">
        <v>8.3161130999999996E-3</v>
      </c>
      <c r="D86" s="376">
        <f>VLOOKUP(A:A,'[10]2023 Reporting MYE 2022'!$A:$J,5,FALSE)</f>
        <v>8.4041406999999999E-3</v>
      </c>
      <c r="E86" s="377">
        <f>VLOOKUP(A:A,'[10]2023 Reporting MYE 2022'!$A:$Z,26,FALSE)</f>
        <v>259818997</v>
      </c>
      <c r="F86" s="378">
        <f>VLOOKUP(A:A,'[10]2023 Reporting MYE 2022'!$A:$AI,35,FALSE)</f>
        <v>197481505</v>
      </c>
      <c r="G86" s="378"/>
      <c r="H86" s="379">
        <f>VLOOKUP(A:A,'[10]2023 Reporting MYE 2022'!$A:$AS,36,FALSE)</f>
        <v>0</v>
      </c>
      <c r="I86" s="380">
        <f>VLOOKUP(A:A,'[10]2023 Reporting MYE 2022'!$A:$AN,37,FALSE)</f>
        <v>15810960</v>
      </c>
      <c r="J86" s="380">
        <f>VLOOKUP(A:A,'[10]2023 Reporting MYE 2022'!$A:$AN,38,FALSE)</f>
        <v>1710104</v>
      </c>
      <c r="K86" s="380">
        <f>VLOOKUP(A:A,'[10]2023 Reporting MYE 2022'!$A:$AN,39,FALSE)</f>
        <v>1917284</v>
      </c>
      <c r="L86" s="380">
        <f>VLOOKUP(A:A,'[10]2023 Reporting MYE 2022'!$A:$AN,40,FALSE)</f>
        <v>19438348</v>
      </c>
      <c r="M86" s="380"/>
      <c r="N86" s="381">
        <f>VLOOKUP(A:A,'[10]2023 Reporting MYE 2022'!$A:$AS,41,FALSE)</f>
        <v>15531798</v>
      </c>
      <c r="O86" s="380">
        <f>VLOOKUP(A:A,'[10]2023 Reporting MYE 2022'!$A:$AS,42,FALSE)</f>
        <v>89878483</v>
      </c>
      <c r="P86" s="380">
        <f>VLOOKUP(A:A,'[10]2023 Reporting MYE 2022'!$A:$AS,43,FALSE)</f>
        <v>0</v>
      </c>
      <c r="Q86" s="380">
        <f>VLOOKUP(A:A,'[10]2023 Reporting MYE 2022'!$A:$AS,44,FALSE)</f>
        <v>546452</v>
      </c>
      <c r="R86" s="380">
        <f>VLOOKUP(A:A,'[10]2023 Reporting MYE 2022'!$A:$AS,45,FALSE)</f>
        <v>105956733</v>
      </c>
      <c r="S86" s="382"/>
      <c r="T86" s="220">
        <f>VLOOKUP(A:A,'[11]OPEB Amounts by Employer'!$A:$AP,36,FALSE)</f>
        <v>-22023862</v>
      </c>
      <c r="U86" s="220">
        <f>VLOOKUP(A:A,'[11]OPEB Amounts by Employer'!$A:$AP,39,FALSE)</f>
        <v>-2798021</v>
      </c>
      <c r="V86" s="380">
        <f>VLOOKUP(A:A,'[11]OPEB Amounts by Employer'!$A:$AP,42,FALSE)</f>
        <v>-24821883</v>
      </c>
      <c r="W86" s="488"/>
      <c r="X86" s="382"/>
      <c r="Y86" s="382"/>
      <c r="Z86" s="382"/>
    </row>
    <row r="87" spans="1:26">
      <c r="A87" s="374">
        <v>31101</v>
      </c>
      <c r="B87" s="375" t="s">
        <v>442</v>
      </c>
      <c r="C87" s="376">
        <v>5.5596100000000001E-5</v>
      </c>
      <c r="D87" s="376">
        <f>VLOOKUP(A:A,'[10]2023 Reporting MYE 2022'!$A:$J,5,FALSE)</f>
        <v>5.12225E-5</v>
      </c>
      <c r="E87" s="377">
        <f>VLOOKUP(A:A,'[10]2023 Reporting MYE 2022'!$A:$Z,26,FALSE)</f>
        <v>1583574</v>
      </c>
      <c r="F87" s="378">
        <f>VLOOKUP(A:A,'[10]2023 Reporting MYE 2022'!$A:$AI,35,FALSE)</f>
        <v>1320232</v>
      </c>
      <c r="G87" s="378"/>
      <c r="H87" s="379">
        <f>VLOOKUP(A:A,'[10]2023 Reporting MYE 2022'!$A:$AS,36,FALSE)</f>
        <v>157852</v>
      </c>
      <c r="I87" s="380">
        <f>VLOOKUP(A:A,'[10]2023 Reporting MYE 2022'!$A:$AN,37,FALSE)</f>
        <v>105702</v>
      </c>
      <c r="J87" s="380">
        <f>VLOOKUP(A:A,'[10]2023 Reporting MYE 2022'!$A:$AN,38,FALSE)</f>
        <v>11433</v>
      </c>
      <c r="K87" s="380">
        <f>VLOOKUP(A:A,'[10]2023 Reporting MYE 2022'!$A:$AN,39,FALSE)</f>
        <v>12818</v>
      </c>
      <c r="L87" s="380">
        <f>VLOOKUP(A:A,'[10]2023 Reporting MYE 2022'!$A:$AN,40,FALSE)</f>
        <v>287805</v>
      </c>
      <c r="M87" s="380"/>
      <c r="N87" s="381">
        <f>VLOOKUP(A:A,'[10]2023 Reporting MYE 2022'!$A:$AS,41,FALSE)</f>
        <v>161373</v>
      </c>
      <c r="O87" s="380">
        <f>VLOOKUP(A:A,'[10]2023 Reporting MYE 2022'!$A:$AS,42,FALSE)</f>
        <v>600869</v>
      </c>
      <c r="P87" s="380">
        <f>VLOOKUP(A:A,'[10]2023 Reporting MYE 2022'!$A:$AS,43,FALSE)</f>
        <v>0</v>
      </c>
      <c r="Q87" s="380">
        <f>VLOOKUP(A:A,'[10]2023 Reporting MYE 2022'!$A:$AS,44,FALSE)</f>
        <v>3653</v>
      </c>
      <c r="R87" s="380">
        <f>VLOOKUP(A:A,'[10]2023 Reporting MYE 2022'!$A:$AS,45,FALSE)</f>
        <v>765895</v>
      </c>
      <c r="S87" s="382"/>
      <c r="T87" s="220">
        <f>VLOOKUP(A:A,'[11]OPEB Amounts by Employer'!$A:$AP,36,FALSE)</f>
        <v>-147238</v>
      </c>
      <c r="U87" s="220">
        <f>VLOOKUP(A:A,'[11]OPEB Amounts by Employer'!$A:$AP,39,FALSE)</f>
        <v>-22789</v>
      </c>
      <c r="V87" s="380">
        <f>VLOOKUP(A:A,'[11]OPEB Amounts by Employer'!$A:$AP,42,FALSE)</f>
        <v>-170027</v>
      </c>
      <c r="W87" s="488"/>
      <c r="X87" s="382"/>
      <c r="Y87" s="382"/>
      <c r="Z87" s="382"/>
    </row>
    <row r="88" spans="1:26">
      <c r="A88" s="374">
        <v>31102</v>
      </c>
      <c r="B88" s="375" t="s">
        <v>443</v>
      </c>
      <c r="C88" s="376">
        <v>1.4788019999999999E-4</v>
      </c>
      <c r="D88" s="376">
        <f>VLOOKUP(A:A,'[10]2023 Reporting MYE 2022'!$A:$J,5,FALSE)</f>
        <v>1.5012430000000001E-4</v>
      </c>
      <c r="E88" s="377">
        <f>VLOOKUP(A:A,'[10]2023 Reporting MYE 2022'!$A:$Z,26,FALSE)</f>
        <v>4641182</v>
      </c>
      <c r="F88" s="378">
        <f>VLOOKUP(A:A,'[10]2023 Reporting MYE 2022'!$A:$AI,35,FALSE)</f>
        <v>3511689</v>
      </c>
      <c r="G88" s="378"/>
      <c r="H88" s="379">
        <f>VLOOKUP(A:A,'[10]2023 Reporting MYE 2022'!$A:$AS,36,FALSE)</f>
        <v>130574</v>
      </c>
      <c r="I88" s="380">
        <f>VLOOKUP(A:A,'[10]2023 Reporting MYE 2022'!$A:$AN,37,FALSE)</f>
        <v>281156</v>
      </c>
      <c r="J88" s="380">
        <f>VLOOKUP(A:A,'[10]2023 Reporting MYE 2022'!$A:$AN,38,FALSE)</f>
        <v>30410</v>
      </c>
      <c r="K88" s="380">
        <f>VLOOKUP(A:A,'[10]2023 Reporting MYE 2022'!$A:$AN,39,FALSE)</f>
        <v>34094</v>
      </c>
      <c r="L88" s="380">
        <f>VLOOKUP(A:A,'[10]2023 Reporting MYE 2022'!$A:$AN,40,FALSE)</f>
        <v>476234</v>
      </c>
      <c r="M88" s="380"/>
      <c r="N88" s="381">
        <f>VLOOKUP(A:A,'[10]2023 Reporting MYE 2022'!$A:$AS,41,FALSE)</f>
        <v>459006</v>
      </c>
      <c r="O88" s="380">
        <f>VLOOKUP(A:A,'[10]2023 Reporting MYE 2022'!$A:$AS,42,FALSE)</f>
        <v>1598252</v>
      </c>
      <c r="P88" s="380">
        <f>VLOOKUP(A:A,'[10]2023 Reporting MYE 2022'!$A:$AS,43,FALSE)</f>
        <v>0</v>
      </c>
      <c r="Q88" s="380">
        <f>VLOOKUP(A:A,'[10]2023 Reporting MYE 2022'!$A:$AS,44,FALSE)</f>
        <v>9717</v>
      </c>
      <c r="R88" s="380">
        <f>VLOOKUP(A:A,'[10]2023 Reporting MYE 2022'!$A:$AS,45,FALSE)</f>
        <v>2066975</v>
      </c>
      <c r="S88" s="382"/>
      <c r="T88" s="220">
        <f>VLOOKUP(A:A,'[11]OPEB Amounts by Employer'!$A:$AP,36,FALSE)</f>
        <v>-391636</v>
      </c>
      <c r="U88" s="220">
        <f>VLOOKUP(A:A,'[11]OPEB Amounts by Employer'!$A:$AP,39,FALSE)</f>
        <v>-7903</v>
      </c>
      <c r="V88" s="380">
        <f>VLOOKUP(A:A,'[11]OPEB Amounts by Employer'!$A:$AP,42,FALSE)</f>
        <v>-399539</v>
      </c>
      <c r="W88" s="488"/>
      <c r="X88" s="382"/>
      <c r="Y88" s="382"/>
      <c r="Z88" s="382"/>
    </row>
    <row r="89" spans="1:26">
      <c r="A89" s="374">
        <v>31105</v>
      </c>
      <c r="B89" s="375" t="s">
        <v>444</v>
      </c>
      <c r="C89" s="376">
        <v>1.2712976E-3</v>
      </c>
      <c r="D89" s="376">
        <f>VLOOKUP(A:A,'[10]2023 Reporting MYE 2022'!$A:$J,5,FALSE)</f>
        <v>1.2902651999999999E-3</v>
      </c>
      <c r="E89" s="377">
        <f>VLOOKUP(A:A,'[10]2023 Reporting MYE 2022'!$A:$Z,26,FALSE)</f>
        <v>39889314</v>
      </c>
      <c r="F89" s="378">
        <f>VLOOKUP(A:A,'[10]2023 Reporting MYE 2022'!$A:$AI,35,FALSE)</f>
        <v>30189316</v>
      </c>
      <c r="G89" s="378"/>
      <c r="H89" s="379">
        <f>VLOOKUP(A:A,'[10]2023 Reporting MYE 2022'!$A:$AS,36,FALSE)</f>
        <v>969395</v>
      </c>
      <c r="I89" s="380">
        <f>VLOOKUP(A:A,'[10]2023 Reporting MYE 2022'!$A:$AN,37,FALSE)</f>
        <v>2417047</v>
      </c>
      <c r="J89" s="380">
        <f>VLOOKUP(A:A,'[10]2023 Reporting MYE 2022'!$A:$AN,38,FALSE)</f>
        <v>261426</v>
      </c>
      <c r="K89" s="380">
        <f>VLOOKUP(A:A,'[10]2023 Reporting MYE 2022'!$A:$AN,39,FALSE)</f>
        <v>293098</v>
      </c>
      <c r="L89" s="380">
        <f>VLOOKUP(A:A,'[10]2023 Reporting MYE 2022'!$A:$AN,40,FALSE)</f>
        <v>3940966</v>
      </c>
      <c r="M89" s="380"/>
      <c r="N89" s="381">
        <f>VLOOKUP(A:A,'[10]2023 Reporting MYE 2022'!$A:$AS,41,FALSE)</f>
        <v>2319359</v>
      </c>
      <c r="O89" s="380">
        <f>VLOOKUP(A:A,'[10]2023 Reporting MYE 2022'!$A:$AS,42,FALSE)</f>
        <v>13739868</v>
      </c>
      <c r="P89" s="380">
        <f>VLOOKUP(A:A,'[10]2023 Reporting MYE 2022'!$A:$AS,43,FALSE)</f>
        <v>0</v>
      </c>
      <c r="Q89" s="380">
        <f>VLOOKUP(A:A,'[10]2023 Reporting MYE 2022'!$A:$AS,44,FALSE)</f>
        <v>83537</v>
      </c>
      <c r="R89" s="380">
        <f>VLOOKUP(A:A,'[10]2023 Reporting MYE 2022'!$A:$AS,45,FALSE)</f>
        <v>16142764</v>
      </c>
      <c r="S89" s="382"/>
      <c r="T89" s="220">
        <f>VLOOKUP(A:A,'[11]OPEB Amounts by Employer'!$A:$AP,36,FALSE)</f>
        <v>-3366823</v>
      </c>
      <c r="U89" s="220">
        <f>VLOOKUP(A:A,'[11]OPEB Amounts by Employer'!$A:$AP,39,FALSE)</f>
        <v>-762966</v>
      </c>
      <c r="V89" s="380">
        <f>VLOOKUP(A:A,'[11]OPEB Amounts by Employer'!$A:$AP,42,FALSE)</f>
        <v>-4129789</v>
      </c>
      <c r="W89" s="488"/>
      <c r="X89" s="382"/>
      <c r="Y89" s="382"/>
      <c r="Z89" s="382"/>
    </row>
    <row r="90" spans="1:26">
      <c r="A90" s="374">
        <v>31110</v>
      </c>
      <c r="B90" s="375" t="s">
        <v>445</v>
      </c>
      <c r="C90" s="376">
        <v>2.0164408999999999E-3</v>
      </c>
      <c r="D90" s="376">
        <f>VLOOKUP(A:A,'[10]2023 Reporting MYE 2022'!$A:$J,5,FALSE)</f>
        <v>2.0847705999999999E-3</v>
      </c>
      <c r="E90" s="377">
        <f>VLOOKUP(A:A,'[10]2023 Reporting MYE 2022'!$A:$Z,26,FALSE)</f>
        <v>64451920</v>
      </c>
      <c r="F90" s="378">
        <f>VLOOKUP(A:A,'[10]2023 Reporting MYE 2022'!$A:$AI,35,FALSE)</f>
        <v>47884123</v>
      </c>
      <c r="G90" s="378"/>
      <c r="H90" s="379">
        <f>VLOOKUP(A:A,'[10]2023 Reporting MYE 2022'!$A:$AS,36,FALSE)</f>
        <v>647712</v>
      </c>
      <c r="I90" s="380">
        <f>VLOOKUP(A:A,'[10]2023 Reporting MYE 2022'!$A:$AN,37,FALSE)</f>
        <v>3833746</v>
      </c>
      <c r="J90" s="380">
        <f>VLOOKUP(A:A,'[10]2023 Reporting MYE 2022'!$A:$AN,38,FALSE)</f>
        <v>414656</v>
      </c>
      <c r="K90" s="380">
        <f>VLOOKUP(A:A,'[10]2023 Reporting MYE 2022'!$A:$AN,39,FALSE)</f>
        <v>464892</v>
      </c>
      <c r="L90" s="380">
        <f>VLOOKUP(A:A,'[10]2023 Reporting MYE 2022'!$A:$AN,40,FALSE)</f>
        <v>5361006</v>
      </c>
      <c r="M90" s="380"/>
      <c r="N90" s="381">
        <f>VLOOKUP(A:A,'[10]2023 Reporting MYE 2022'!$A:$AS,41,FALSE)</f>
        <v>3526055</v>
      </c>
      <c r="O90" s="380">
        <f>VLOOKUP(A:A,'[10]2023 Reporting MYE 2022'!$A:$AS,42,FALSE)</f>
        <v>21793192</v>
      </c>
      <c r="P90" s="380">
        <f>VLOOKUP(A:A,'[10]2023 Reporting MYE 2022'!$A:$AS,43,FALSE)</f>
        <v>0</v>
      </c>
      <c r="Q90" s="380">
        <f>VLOOKUP(A:A,'[10]2023 Reporting MYE 2022'!$A:$AS,44,FALSE)</f>
        <v>132500</v>
      </c>
      <c r="R90" s="380">
        <f>VLOOKUP(A:A,'[10]2023 Reporting MYE 2022'!$A:$AS,45,FALSE)</f>
        <v>25451747</v>
      </c>
      <c r="S90" s="382"/>
      <c r="T90" s="220">
        <f>VLOOKUP(A:A,'[11]OPEB Amounts by Employer'!$A:$AP,36,FALSE)</f>
        <v>-5340214</v>
      </c>
      <c r="U90" s="220">
        <f>VLOOKUP(A:A,'[11]OPEB Amounts by Employer'!$A:$AP,39,FALSE)</f>
        <v>-143608</v>
      </c>
      <c r="V90" s="380">
        <f>VLOOKUP(A:A,'[11]OPEB Amounts by Employer'!$A:$AP,42,FALSE)</f>
        <v>-5483822</v>
      </c>
      <c r="W90" s="488"/>
      <c r="X90" s="382"/>
      <c r="Y90" s="382"/>
      <c r="Z90" s="382"/>
    </row>
    <row r="91" spans="1:26">
      <c r="A91" s="374">
        <v>31200</v>
      </c>
      <c r="B91" s="375" t="s">
        <v>446</v>
      </c>
      <c r="C91" s="376">
        <v>3.6721284999999999E-3</v>
      </c>
      <c r="D91" s="376">
        <f>VLOOKUP(A:A,'[10]2023 Reporting MYE 2022'!$A:$J,5,FALSE)</f>
        <v>3.4936963999999998E-3</v>
      </c>
      <c r="E91" s="377">
        <f>VLOOKUP(A:A,'[10]2023 Reporting MYE 2022'!$A:$Z,26,FALSE)</f>
        <v>108009698</v>
      </c>
      <c r="F91" s="378">
        <f>VLOOKUP(A:A,'[10]2023 Reporting MYE 2022'!$A:$AI,35,FALSE)</f>
        <v>87201491</v>
      </c>
      <c r="G91" s="378"/>
      <c r="H91" s="379">
        <f>VLOOKUP(A:A,'[10]2023 Reporting MYE 2022'!$A:$AS,36,FALSE)</f>
        <v>5412694</v>
      </c>
      <c r="I91" s="380">
        <f>VLOOKUP(A:A,'[10]2023 Reporting MYE 2022'!$A:$AN,37,FALSE)</f>
        <v>6981612</v>
      </c>
      <c r="J91" s="380">
        <f>VLOOKUP(A:A,'[10]2023 Reporting MYE 2022'!$A:$AN,38,FALSE)</f>
        <v>755127</v>
      </c>
      <c r="K91" s="380">
        <f>VLOOKUP(A:A,'[10]2023 Reporting MYE 2022'!$A:$AN,39,FALSE)</f>
        <v>846611</v>
      </c>
      <c r="L91" s="380">
        <f>VLOOKUP(A:A,'[10]2023 Reporting MYE 2022'!$A:$AN,40,FALSE)</f>
        <v>13996044</v>
      </c>
      <c r="M91" s="380"/>
      <c r="N91" s="381">
        <f>VLOOKUP(A:A,'[10]2023 Reporting MYE 2022'!$A:$AS,41,FALSE)</f>
        <v>9679035</v>
      </c>
      <c r="O91" s="380">
        <f>VLOOKUP(A:A,'[10]2023 Reporting MYE 2022'!$A:$AS,42,FALSE)</f>
        <v>39687452</v>
      </c>
      <c r="P91" s="380">
        <f>VLOOKUP(A:A,'[10]2023 Reporting MYE 2022'!$A:$AS,43,FALSE)</f>
        <v>0</v>
      </c>
      <c r="Q91" s="380">
        <f>VLOOKUP(A:A,'[10]2023 Reporting MYE 2022'!$A:$AS,44,FALSE)</f>
        <v>241296</v>
      </c>
      <c r="R91" s="380">
        <f>VLOOKUP(A:A,'[10]2023 Reporting MYE 2022'!$A:$AS,45,FALSE)</f>
        <v>49607783</v>
      </c>
      <c r="S91" s="382"/>
      <c r="T91" s="220">
        <f>VLOOKUP(A:A,'[11]OPEB Amounts by Employer'!$A:$AP,36,FALSE)</f>
        <v>-9725032</v>
      </c>
      <c r="U91" s="220">
        <f>VLOOKUP(A:A,'[11]OPEB Amounts by Employer'!$A:$AP,39,FALSE)</f>
        <v>-2981538</v>
      </c>
      <c r="V91" s="380">
        <f>VLOOKUP(A:A,'[11]OPEB Amounts by Employer'!$A:$AP,42,FALSE)</f>
        <v>-12706570</v>
      </c>
      <c r="W91" s="488"/>
      <c r="X91" s="382"/>
      <c r="Y91" s="382"/>
      <c r="Z91" s="382"/>
    </row>
    <row r="92" spans="1:26">
      <c r="A92" s="374">
        <v>31205</v>
      </c>
      <c r="B92" s="375" t="s">
        <v>447</v>
      </c>
      <c r="C92" s="376">
        <v>4.0299889999999999E-4</v>
      </c>
      <c r="D92" s="376">
        <f>VLOOKUP(A:A,'[10]2023 Reporting MYE 2022'!$A:$J,5,FALSE)</f>
        <v>4.036585E-4</v>
      </c>
      <c r="E92" s="377">
        <f>VLOOKUP(A:A,'[10]2023 Reporting MYE 2022'!$A:$Z,26,FALSE)</f>
        <v>12479342</v>
      </c>
      <c r="F92" s="378">
        <f>VLOOKUP(A:A,'[10]2023 Reporting MYE 2022'!$A:$AI,35,FALSE)</f>
        <v>9569955</v>
      </c>
      <c r="G92" s="378"/>
      <c r="H92" s="379">
        <f>VLOOKUP(A:A,'[10]2023 Reporting MYE 2022'!$A:$AS,36,FALSE)</f>
        <v>367820</v>
      </c>
      <c r="I92" s="380">
        <f>VLOOKUP(A:A,'[10]2023 Reporting MYE 2022'!$A:$AN,37,FALSE)</f>
        <v>766199</v>
      </c>
      <c r="J92" s="380">
        <f>VLOOKUP(A:A,'[10]2023 Reporting MYE 2022'!$A:$AN,38,FALSE)</f>
        <v>82872</v>
      </c>
      <c r="K92" s="380">
        <f>VLOOKUP(A:A,'[10]2023 Reporting MYE 2022'!$A:$AN,39,FALSE)</f>
        <v>92912</v>
      </c>
      <c r="L92" s="380">
        <f>VLOOKUP(A:A,'[10]2023 Reporting MYE 2022'!$A:$AN,40,FALSE)</f>
        <v>1309803</v>
      </c>
      <c r="M92" s="380"/>
      <c r="N92" s="381">
        <f>VLOOKUP(A:A,'[10]2023 Reporting MYE 2022'!$A:$AS,41,FALSE)</f>
        <v>940248</v>
      </c>
      <c r="O92" s="380">
        <f>VLOOKUP(A:A,'[10]2023 Reporting MYE 2022'!$A:$AS,42,FALSE)</f>
        <v>4355512</v>
      </c>
      <c r="P92" s="380">
        <f>VLOOKUP(A:A,'[10]2023 Reporting MYE 2022'!$A:$AS,43,FALSE)</f>
        <v>0</v>
      </c>
      <c r="Q92" s="380">
        <f>VLOOKUP(A:A,'[10]2023 Reporting MYE 2022'!$A:$AS,44,FALSE)</f>
        <v>26481</v>
      </c>
      <c r="R92" s="380">
        <f>VLOOKUP(A:A,'[10]2023 Reporting MYE 2022'!$A:$AS,45,FALSE)</f>
        <v>5322241</v>
      </c>
      <c r="S92" s="382"/>
      <c r="T92" s="220">
        <f>VLOOKUP(A:A,'[11]OPEB Amounts by Employer'!$A:$AP,36,FALSE)</f>
        <v>-1067277</v>
      </c>
      <c r="U92" s="220">
        <f>VLOOKUP(A:A,'[11]OPEB Amounts by Employer'!$A:$AP,39,FALSE)</f>
        <v>-671287</v>
      </c>
      <c r="V92" s="380">
        <f>VLOOKUP(A:A,'[11]OPEB Amounts by Employer'!$A:$AP,42,FALSE)</f>
        <v>-1738564</v>
      </c>
      <c r="W92" s="488"/>
      <c r="X92" s="382"/>
      <c r="Y92" s="382"/>
      <c r="Z92" s="382"/>
    </row>
    <row r="93" spans="1:26">
      <c r="A93" s="374">
        <v>31300</v>
      </c>
      <c r="B93" s="375" t="s">
        <v>448</v>
      </c>
      <c r="C93" s="376">
        <v>1.10977777E-2</v>
      </c>
      <c r="D93" s="376">
        <f>VLOOKUP(A:A,'[10]2023 Reporting MYE 2022'!$A:$J,5,FALSE)</f>
        <v>1.12451987E-2</v>
      </c>
      <c r="E93" s="377">
        <f>VLOOKUP(A:A,'[10]2023 Reporting MYE 2022'!$A:$Z,26,FALSE)</f>
        <v>347651991</v>
      </c>
      <c r="F93" s="378">
        <f>VLOOKUP(A:A,'[10]2023 Reporting MYE 2022'!$A:$AI,35,FALSE)</f>
        <v>263537282</v>
      </c>
      <c r="G93" s="378"/>
      <c r="H93" s="379">
        <f>VLOOKUP(A:A,'[10]2023 Reporting MYE 2022'!$A:$AS,36,FALSE)</f>
        <v>7709995</v>
      </c>
      <c r="I93" s="380">
        <f>VLOOKUP(A:A,'[10]2023 Reporting MYE 2022'!$A:$AN,37,FALSE)</f>
        <v>21099584</v>
      </c>
      <c r="J93" s="380">
        <f>VLOOKUP(A:A,'[10]2023 Reporting MYE 2022'!$A:$AN,38,FALSE)</f>
        <v>2282119</v>
      </c>
      <c r="K93" s="380">
        <f>VLOOKUP(A:A,'[10]2023 Reporting MYE 2022'!$A:$AN,39,FALSE)</f>
        <v>2558599</v>
      </c>
      <c r="L93" s="380">
        <f>VLOOKUP(A:A,'[10]2023 Reporting MYE 2022'!$A:$AN,40,FALSE)</f>
        <v>33650297</v>
      </c>
      <c r="M93" s="380"/>
      <c r="N93" s="381">
        <f>VLOOKUP(A:A,'[10]2023 Reporting MYE 2022'!$A:$AS,41,FALSE)</f>
        <v>7957237</v>
      </c>
      <c r="O93" s="380">
        <f>VLOOKUP(A:A,'[10]2023 Reporting MYE 2022'!$A:$AS,42,FALSE)</f>
        <v>119942022</v>
      </c>
      <c r="P93" s="380">
        <f>VLOOKUP(A:A,'[10]2023 Reporting MYE 2022'!$A:$AS,43,FALSE)</f>
        <v>0</v>
      </c>
      <c r="Q93" s="380">
        <f>VLOOKUP(A:A,'[10]2023 Reporting MYE 2022'!$A:$AS,44,FALSE)</f>
        <v>729235</v>
      </c>
      <c r="R93" s="380">
        <f>VLOOKUP(A:A,'[10]2023 Reporting MYE 2022'!$A:$AS,45,FALSE)</f>
        <v>128628494</v>
      </c>
      <c r="S93" s="382"/>
      <c r="T93" s="220">
        <f>VLOOKUP(A:A,'[11]OPEB Amounts by Employer'!$A:$AP,36,FALSE)</f>
        <v>-29390647</v>
      </c>
      <c r="U93" s="220">
        <f>VLOOKUP(A:A,'[11]OPEB Amounts by Employer'!$A:$AP,39,FALSE)</f>
        <v>3786615</v>
      </c>
      <c r="V93" s="380">
        <f>VLOOKUP(A:A,'[11]OPEB Amounts by Employer'!$A:$AP,42,FALSE)</f>
        <v>-25604032</v>
      </c>
      <c r="W93" s="488"/>
      <c r="X93" s="382"/>
      <c r="Y93" s="382"/>
      <c r="Z93" s="382"/>
    </row>
    <row r="94" spans="1:26">
      <c r="A94" s="374">
        <v>31301</v>
      </c>
      <c r="B94" s="375" t="s">
        <v>449</v>
      </c>
      <c r="C94" s="376">
        <v>2.0605809999999999E-4</v>
      </c>
      <c r="D94" s="376">
        <f>VLOOKUP(A:A,'[10]2023 Reporting MYE 2022'!$A:$J,5,FALSE)</f>
        <v>2.1356200000000001E-4</v>
      </c>
      <c r="E94" s="377">
        <f>VLOOKUP(A:A,'[10]2023 Reporting MYE 2022'!$A:$Z,26,FALSE)</f>
        <v>6602396</v>
      </c>
      <c r="F94" s="378">
        <f>VLOOKUP(A:A,'[10]2023 Reporting MYE 2022'!$A:$AI,35,FALSE)</f>
        <v>4893231</v>
      </c>
      <c r="G94" s="378"/>
      <c r="H94" s="379">
        <f>VLOOKUP(A:A,'[10]2023 Reporting MYE 2022'!$A:$AS,36,FALSE)</f>
        <v>0</v>
      </c>
      <c r="I94" s="380">
        <f>VLOOKUP(A:A,'[10]2023 Reporting MYE 2022'!$A:$AN,37,FALSE)</f>
        <v>391767</v>
      </c>
      <c r="J94" s="380">
        <f>VLOOKUP(A:A,'[10]2023 Reporting MYE 2022'!$A:$AN,38,FALSE)</f>
        <v>42373</v>
      </c>
      <c r="K94" s="380">
        <f>VLOOKUP(A:A,'[10]2023 Reporting MYE 2022'!$A:$AN,39,FALSE)</f>
        <v>47507</v>
      </c>
      <c r="L94" s="380">
        <f>VLOOKUP(A:A,'[10]2023 Reporting MYE 2022'!$A:$AN,40,FALSE)</f>
        <v>481647</v>
      </c>
      <c r="M94" s="380"/>
      <c r="N94" s="381">
        <f>VLOOKUP(A:A,'[10]2023 Reporting MYE 2022'!$A:$AS,41,FALSE)</f>
        <v>1027914</v>
      </c>
      <c r="O94" s="380">
        <f>VLOOKUP(A:A,'[10]2023 Reporting MYE 2022'!$A:$AS,42,FALSE)</f>
        <v>2227025</v>
      </c>
      <c r="P94" s="380">
        <f>VLOOKUP(A:A,'[10]2023 Reporting MYE 2022'!$A:$AS,43,FALSE)</f>
        <v>0</v>
      </c>
      <c r="Q94" s="380">
        <f>VLOOKUP(A:A,'[10]2023 Reporting MYE 2022'!$A:$AS,44,FALSE)</f>
        <v>13540</v>
      </c>
      <c r="R94" s="380">
        <f>VLOOKUP(A:A,'[10]2023 Reporting MYE 2022'!$A:$AS,45,FALSE)</f>
        <v>3268479</v>
      </c>
      <c r="S94" s="382"/>
      <c r="T94" s="220">
        <f>VLOOKUP(A:A,'[11]OPEB Amounts by Employer'!$A:$AP,36,FALSE)</f>
        <v>-545711</v>
      </c>
      <c r="U94" s="220">
        <f>VLOOKUP(A:A,'[11]OPEB Amounts by Employer'!$A:$AP,39,FALSE)</f>
        <v>26688</v>
      </c>
      <c r="V94" s="380">
        <f>VLOOKUP(A:A,'[11]OPEB Amounts by Employer'!$A:$AP,42,FALSE)</f>
        <v>-519023</v>
      </c>
      <c r="W94" s="488"/>
      <c r="X94" s="382"/>
      <c r="Y94" s="382"/>
      <c r="Z94" s="382"/>
    </row>
    <row r="95" spans="1:26">
      <c r="A95" s="374">
        <v>31320</v>
      </c>
      <c r="B95" s="375" t="s">
        <v>450</v>
      </c>
      <c r="C95" s="376">
        <v>1.8113510999999999E-3</v>
      </c>
      <c r="D95" s="376">
        <f>VLOOKUP(A:A,'[10]2023 Reporting MYE 2022'!$A:$J,5,FALSE)</f>
        <v>1.7876490000000001E-3</v>
      </c>
      <c r="E95" s="377">
        <f>VLOOKUP(A:A,'[10]2023 Reporting MYE 2022'!$A:$Z,26,FALSE)</f>
        <v>55266230</v>
      </c>
      <c r="F95" s="378">
        <f>VLOOKUP(A:A,'[10]2023 Reporting MYE 2022'!$A:$AI,35,FALSE)</f>
        <v>43013886</v>
      </c>
      <c r="G95" s="378"/>
      <c r="H95" s="379">
        <f>VLOOKUP(A:A,'[10]2023 Reporting MYE 2022'!$A:$AS,36,FALSE)</f>
        <v>617848</v>
      </c>
      <c r="I95" s="380">
        <f>VLOOKUP(A:A,'[10]2023 Reporting MYE 2022'!$A:$AN,37,FALSE)</f>
        <v>3443820</v>
      </c>
      <c r="J95" s="380">
        <f>VLOOKUP(A:A,'[10]2023 Reporting MYE 2022'!$A:$AN,38,FALSE)</f>
        <v>372482</v>
      </c>
      <c r="K95" s="380">
        <f>VLOOKUP(A:A,'[10]2023 Reporting MYE 2022'!$A:$AN,39,FALSE)</f>
        <v>417608</v>
      </c>
      <c r="L95" s="380">
        <f>VLOOKUP(A:A,'[10]2023 Reporting MYE 2022'!$A:$AN,40,FALSE)</f>
        <v>4851758</v>
      </c>
      <c r="M95" s="380"/>
      <c r="N95" s="381">
        <f>VLOOKUP(A:A,'[10]2023 Reporting MYE 2022'!$A:$AS,41,FALSE)</f>
        <v>3810032</v>
      </c>
      <c r="O95" s="380">
        <f>VLOOKUP(A:A,'[10]2023 Reporting MYE 2022'!$A:$AS,42,FALSE)</f>
        <v>19576632</v>
      </c>
      <c r="P95" s="380">
        <f>VLOOKUP(A:A,'[10]2023 Reporting MYE 2022'!$A:$AS,43,FALSE)</f>
        <v>0</v>
      </c>
      <c r="Q95" s="380">
        <f>VLOOKUP(A:A,'[10]2023 Reporting MYE 2022'!$A:$AS,44,FALSE)</f>
        <v>119024</v>
      </c>
      <c r="R95" s="380">
        <f>VLOOKUP(A:A,'[10]2023 Reporting MYE 2022'!$A:$AS,45,FALSE)</f>
        <v>23505688</v>
      </c>
      <c r="S95" s="382"/>
      <c r="T95" s="220">
        <f>VLOOKUP(A:A,'[11]OPEB Amounts by Employer'!$A:$AP,36,FALSE)</f>
        <v>-4797065</v>
      </c>
      <c r="U95" s="220">
        <f>VLOOKUP(A:A,'[11]OPEB Amounts by Employer'!$A:$AP,39,FALSE)</f>
        <v>-1065039</v>
      </c>
      <c r="V95" s="380">
        <f>VLOOKUP(A:A,'[11]OPEB Amounts by Employer'!$A:$AP,42,FALSE)</f>
        <v>-5862104</v>
      </c>
      <c r="W95" s="488"/>
      <c r="X95" s="382"/>
      <c r="Y95" s="382"/>
      <c r="Z95" s="382"/>
    </row>
    <row r="96" spans="1:26">
      <c r="A96" s="374">
        <v>31400</v>
      </c>
      <c r="B96" s="375" t="s">
        <v>451</v>
      </c>
      <c r="C96" s="376">
        <v>3.6351273999999999E-3</v>
      </c>
      <c r="D96" s="376">
        <f>VLOOKUP(A:A,'[10]2023 Reporting MYE 2022'!$A:$J,5,FALSE)</f>
        <v>3.4151336000000001E-3</v>
      </c>
      <c r="E96" s="377">
        <f>VLOOKUP(A:A,'[10]2023 Reporting MYE 2022'!$A:$Z,26,FALSE)</f>
        <v>105580882</v>
      </c>
      <c r="F96" s="378">
        <f>VLOOKUP(A:A,'[10]2023 Reporting MYE 2022'!$A:$AI,35,FALSE)</f>
        <v>86322832</v>
      </c>
      <c r="G96" s="378"/>
      <c r="H96" s="379">
        <f>VLOOKUP(A:A,'[10]2023 Reporting MYE 2022'!$A:$AS,36,FALSE)</f>
        <v>6582360</v>
      </c>
      <c r="I96" s="380">
        <f>VLOOKUP(A:A,'[10]2023 Reporting MYE 2022'!$A:$AN,37,FALSE)</f>
        <v>6911264</v>
      </c>
      <c r="J96" s="380">
        <f>VLOOKUP(A:A,'[10]2023 Reporting MYE 2022'!$A:$AN,38,FALSE)</f>
        <v>747518</v>
      </c>
      <c r="K96" s="380">
        <f>VLOOKUP(A:A,'[10]2023 Reporting MYE 2022'!$A:$AN,39,FALSE)</f>
        <v>838081</v>
      </c>
      <c r="L96" s="380">
        <f>VLOOKUP(A:A,'[10]2023 Reporting MYE 2022'!$A:$AN,40,FALSE)</f>
        <v>15079223</v>
      </c>
      <c r="M96" s="380"/>
      <c r="N96" s="381">
        <f>VLOOKUP(A:A,'[10]2023 Reporting MYE 2022'!$A:$AS,41,FALSE)</f>
        <v>14687132</v>
      </c>
      <c r="O96" s="380">
        <f>VLOOKUP(A:A,'[10]2023 Reporting MYE 2022'!$A:$AS,42,FALSE)</f>
        <v>39287553</v>
      </c>
      <c r="P96" s="380">
        <f>VLOOKUP(A:A,'[10]2023 Reporting MYE 2022'!$A:$AS,43,FALSE)</f>
        <v>0</v>
      </c>
      <c r="Q96" s="380">
        <f>VLOOKUP(A:A,'[10]2023 Reporting MYE 2022'!$A:$AS,44,FALSE)</f>
        <v>238864</v>
      </c>
      <c r="R96" s="380">
        <f>VLOOKUP(A:A,'[10]2023 Reporting MYE 2022'!$A:$AS,45,FALSE)</f>
        <v>54213549</v>
      </c>
      <c r="S96" s="382"/>
      <c r="T96" s="220">
        <f>VLOOKUP(A:A,'[11]OPEB Amounts by Employer'!$A:$AP,36,FALSE)</f>
        <v>-9627041</v>
      </c>
      <c r="U96" s="220">
        <f>VLOOKUP(A:A,'[11]OPEB Amounts by Employer'!$A:$AP,39,FALSE)</f>
        <v>-2683450</v>
      </c>
      <c r="V96" s="380">
        <f>VLOOKUP(A:A,'[11]OPEB Amounts by Employer'!$A:$AP,42,FALSE)</f>
        <v>-12310491</v>
      </c>
      <c r="W96" s="488"/>
      <c r="X96" s="382"/>
      <c r="Y96" s="382"/>
      <c r="Z96" s="382"/>
    </row>
    <row r="97" spans="1:26">
      <c r="A97" s="374">
        <v>31405</v>
      </c>
      <c r="B97" s="375" t="s">
        <v>452</v>
      </c>
      <c r="C97" s="376">
        <v>7.5347190000000001E-4</v>
      </c>
      <c r="D97" s="376">
        <f>VLOOKUP(A:A,'[10]2023 Reporting MYE 2022'!$A:$J,5,FALSE)</f>
        <v>7.3868040000000005E-4</v>
      </c>
      <c r="E97" s="377">
        <f>VLOOKUP(A:A,'[10]2023 Reporting MYE 2022'!$A:$Z,26,FALSE)</f>
        <v>22836743</v>
      </c>
      <c r="F97" s="378">
        <f>VLOOKUP(A:A,'[10]2023 Reporting MYE 2022'!$A:$AI,35,FALSE)</f>
        <v>17892586</v>
      </c>
      <c r="G97" s="378"/>
      <c r="H97" s="379">
        <f>VLOOKUP(A:A,'[10]2023 Reporting MYE 2022'!$A:$AS,36,FALSE)</f>
        <v>1465265</v>
      </c>
      <c r="I97" s="380">
        <f>VLOOKUP(A:A,'[10]2023 Reporting MYE 2022'!$A:$AN,37,FALSE)</f>
        <v>1432534</v>
      </c>
      <c r="J97" s="380">
        <f>VLOOKUP(A:A,'[10]2023 Reporting MYE 2022'!$A:$AN,38,FALSE)</f>
        <v>154942</v>
      </c>
      <c r="K97" s="380">
        <f>VLOOKUP(A:A,'[10]2023 Reporting MYE 2022'!$A:$AN,39,FALSE)</f>
        <v>173713</v>
      </c>
      <c r="L97" s="380">
        <f>VLOOKUP(A:A,'[10]2023 Reporting MYE 2022'!$A:$AN,40,FALSE)</f>
        <v>3226454</v>
      </c>
      <c r="M97" s="380"/>
      <c r="N97" s="381">
        <f>VLOOKUP(A:A,'[10]2023 Reporting MYE 2022'!$A:$AS,41,FALSE)</f>
        <v>1406588</v>
      </c>
      <c r="O97" s="380">
        <f>VLOOKUP(A:A,'[10]2023 Reporting MYE 2022'!$A:$AS,42,FALSE)</f>
        <v>8143337</v>
      </c>
      <c r="P97" s="380">
        <f>VLOOKUP(A:A,'[10]2023 Reporting MYE 2022'!$A:$AS,43,FALSE)</f>
        <v>0</v>
      </c>
      <c r="Q97" s="380">
        <f>VLOOKUP(A:A,'[10]2023 Reporting MYE 2022'!$A:$AS,44,FALSE)</f>
        <v>49511</v>
      </c>
      <c r="R97" s="380">
        <f>VLOOKUP(A:A,'[10]2023 Reporting MYE 2022'!$A:$AS,45,FALSE)</f>
        <v>9599436</v>
      </c>
      <c r="S97" s="382"/>
      <c r="T97" s="220">
        <f>VLOOKUP(A:A,'[11]OPEB Amounts by Employer'!$A:$AP,36,FALSE)</f>
        <v>-1995446</v>
      </c>
      <c r="U97" s="220">
        <f>VLOOKUP(A:A,'[11]OPEB Amounts by Employer'!$A:$AP,39,FALSE)</f>
        <v>-323052</v>
      </c>
      <c r="V97" s="380">
        <f>VLOOKUP(A:A,'[11]OPEB Amounts by Employer'!$A:$AP,42,FALSE)</f>
        <v>-2318498</v>
      </c>
      <c r="W97" s="488"/>
      <c r="X97" s="382"/>
      <c r="Y97" s="382"/>
      <c r="Z97" s="382"/>
    </row>
    <row r="98" spans="1:26">
      <c r="A98" s="374">
        <v>31500</v>
      </c>
      <c r="B98" s="375" t="s">
        <v>453</v>
      </c>
      <c r="C98" s="376">
        <v>6.837166E-4</v>
      </c>
      <c r="D98" s="376">
        <f>VLOOKUP(A:A,'[10]2023 Reporting MYE 2022'!$A:$J,5,FALSE)</f>
        <v>5.952202E-4</v>
      </c>
      <c r="E98" s="377">
        <f>VLOOKUP(A:A,'[10]2023 Reporting MYE 2022'!$A:$Z,26,FALSE)</f>
        <v>18401586</v>
      </c>
      <c r="F98" s="378">
        <f>VLOOKUP(A:A,'[10]2023 Reporting MYE 2022'!$A:$AI,35,FALSE)</f>
        <v>16236117</v>
      </c>
      <c r="G98" s="378"/>
      <c r="H98" s="379">
        <f>VLOOKUP(A:A,'[10]2023 Reporting MYE 2022'!$A:$AS,36,FALSE)</f>
        <v>2759972</v>
      </c>
      <c r="I98" s="380">
        <f>VLOOKUP(A:A,'[10]2023 Reporting MYE 2022'!$A:$AN,37,FALSE)</f>
        <v>1299912</v>
      </c>
      <c r="J98" s="380">
        <f>VLOOKUP(A:A,'[10]2023 Reporting MYE 2022'!$A:$AN,38,FALSE)</f>
        <v>140598</v>
      </c>
      <c r="K98" s="380">
        <f>VLOOKUP(A:A,'[10]2023 Reporting MYE 2022'!$A:$AN,39,FALSE)</f>
        <v>157631</v>
      </c>
      <c r="L98" s="380">
        <f>VLOOKUP(A:A,'[10]2023 Reporting MYE 2022'!$A:$AN,40,FALSE)</f>
        <v>4358113</v>
      </c>
      <c r="M98" s="380"/>
      <c r="N98" s="381">
        <f>VLOOKUP(A:A,'[10]2023 Reporting MYE 2022'!$A:$AS,41,FALSE)</f>
        <v>822359</v>
      </c>
      <c r="O98" s="380">
        <f>VLOOKUP(A:A,'[10]2023 Reporting MYE 2022'!$A:$AS,42,FALSE)</f>
        <v>7389439</v>
      </c>
      <c r="P98" s="380">
        <f>VLOOKUP(A:A,'[10]2023 Reporting MYE 2022'!$A:$AS,43,FALSE)</f>
        <v>0</v>
      </c>
      <c r="Q98" s="380">
        <f>VLOOKUP(A:A,'[10]2023 Reporting MYE 2022'!$A:$AS,44,FALSE)</f>
        <v>44927</v>
      </c>
      <c r="R98" s="380">
        <f>VLOOKUP(A:A,'[10]2023 Reporting MYE 2022'!$A:$AS,45,FALSE)</f>
        <v>8256725</v>
      </c>
      <c r="S98" s="382"/>
      <c r="T98" s="220">
        <f>VLOOKUP(A:A,'[11]OPEB Amounts by Employer'!$A:$AP,36,FALSE)</f>
        <v>-1810711</v>
      </c>
      <c r="U98" s="220">
        <f>VLOOKUP(A:A,'[11]OPEB Amounts by Employer'!$A:$AP,39,FALSE)</f>
        <v>460993</v>
      </c>
      <c r="V98" s="380">
        <f>VLOOKUP(A:A,'[11]OPEB Amounts by Employer'!$A:$AP,42,FALSE)</f>
        <v>-1349718</v>
      </c>
      <c r="W98" s="488"/>
      <c r="X98" s="382"/>
      <c r="Y98" s="382"/>
      <c r="Z98" s="382"/>
    </row>
    <row r="99" spans="1:26">
      <c r="A99" s="374">
        <v>31600</v>
      </c>
      <c r="B99" s="375" t="s">
        <v>454</v>
      </c>
      <c r="C99" s="376">
        <v>2.96423E-3</v>
      </c>
      <c r="D99" s="376">
        <f>VLOOKUP(A:A,'[10]2023 Reporting MYE 2022'!$A:$J,5,FALSE)</f>
        <v>2.6883226000000001E-3</v>
      </c>
      <c r="E99" s="377">
        <f>VLOOKUP(A:A,'[10]2023 Reporting MYE 2022'!$A:$Z,26,FALSE)</f>
        <v>83111089</v>
      </c>
      <c r="F99" s="378">
        <f>VLOOKUP(A:A,'[10]2023 Reporting MYE 2022'!$A:$AI,35,FALSE)</f>
        <v>70391130</v>
      </c>
      <c r="G99" s="378"/>
      <c r="H99" s="379">
        <f>VLOOKUP(A:A,'[10]2023 Reporting MYE 2022'!$A:$AS,36,FALSE)</f>
        <v>8011280</v>
      </c>
      <c r="I99" s="380">
        <f>VLOOKUP(A:A,'[10]2023 Reporting MYE 2022'!$A:$AN,37,FALSE)</f>
        <v>5635725</v>
      </c>
      <c r="J99" s="380">
        <f>VLOOKUP(A:A,'[10]2023 Reporting MYE 2022'!$A:$AN,38,FALSE)</f>
        <v>609557</v>
      </c>
      <c r="K99" s="380">
        <f>VLOOKUP(A:A,'[10]2023 Reporting MYE 2022'!$A:$AN,39,FALSE)</f>
        <v>683405</v>
      </c>
      <c r="L99" s="380">
        <f>VLOOKUP(A:A,'[10]2023 Reporting MYE 2022'!$A:$AN,40,FALSE)</f>
        <v>14939967</v>
      </c>
      <c r="M99" s="380"/>
      <c r="N99" s="381">
        <f>VLOOKUP(A:A,'[10]2023 Reporting MYE 2022'!$A:$AS,41,FALSE)</f>
        <v>5099995</v>
      </c>
      <c r="O99" s="380">
        <f>VLOOKUP(A:A,'[10]2023 Reporting MYE 2022'!$A:$AS,42,FALSE)</f>
        <v>32036661</v>
      </c>
      <c r="P99" s="380">
        <f>VLOOKUP(A:A,'[10]2023 Reporting MYE 2022'!$A:$AS,43,FALSE)</f>
        <v>0</v>
      </c>
      <c r="Q99" s="380">
        <f>VLOOKUP(A:A,'[10]2023 Reporting MYE 2022'!$A:$AS,44,FALSE)</f>
        <v>194780</v>
      </c>
      <c r="R99" s="380">
        <f>VLOOKUP(A:A,'[10]2023 Reporting MYE 2022'!$A:$AS,45,FALSE)</f>
        <v>37331436</v>
      </c>
      <c r="S99" s="382"/>
      <c r="T99" s="220">
        <f>VLOOKUP(A:A,'[11]OPEB Amounts by Employer'!$A:$AP,36,FALSE)</f>
        <v>-7850279</v>
      </c>
      <c r="U99" s="220">
        <f>VLOOKUP(A:A,'[11]OPEB Amounts by Employer'!$A:$AP,39,FALSE)</f>
        <v>570199</v>
      </c>
      <c r="V99" s="380">
        <f>VLOOKUP(A:A,'[11]OPEB Amounts by Employer'!$A:$AP,42,FALSE)</f>
        <v>-7280080</v>
      </c>
      <c r="W99" s="488"/>
      <c r="X99" s="382"/>
      <c r="Y99" s="382"/>
      <c r="Z99" s="382"/>
    </row>
    <row r="100" spans="1:26">
      <c r="A100" s="374">
        <v>31605</v>
      </c>
      <c r="B100" s="375" t="s">
        <v>455</v>
      </c>
      <c r="C100" s="376">
        <v>4.2225779999999999E-4</v>
      </c>
      <c r="D100" s="376">
        <f>VLOOKUP(A:A,'[10]2023 Reporting MYE 2022'!$A:$J,5,FALSE)</f>
        <v>4.1647640000000002E-4</v>
      </c>
      <c r="E100" s="377">
        <f>VLOOKUP(A:A,'[10]2023 Reporting MYE 2022'!$A:$Z,26,FALSE)</f>
        <v>12875615</v>
      </c>
      <c r="F100" s="378">
        <f>VLOOKUP(A:A,'[10]2023 Reporting MYE 2022'!$A:$AI,35,FALSE)</f>
        <v>10027293</v>
      </c>
      <c r="G100" s="378"/>
      <c r="H100" s="379">
        <f>VLOOKUP(A:A,'[10]2023 Reporting MYE 2022'!$A:$AS,36,FALSE)</f>
        <v>627647</v>
      </c>
      <c r="I100" s="380">
        <f>VLOOKUP(A:A,'[10]2023 Reporting MYE 2022'!$A:$AN,37,FALSE)</f>
        <v>802815</v>
      </c>
      <c r="J100" s="380">
        <f>VLOOKUP(A:A,'[10]2023 Reporting MYE 2022'!$A:$AN,38,FALSE)</f>
        <v>86832</v>
      </c>
      <c r="K100" s="380">
        <f>VLOOKUP(A:A,'[10]2023 Reporting MYE 2022'!$A:$AN,39,FALSE)</f>
        <v>97352</v>
      </c>
      <c r="L100" s="380">
        <f>VLOOKUP(A:A,'[10]2023 Reporting MYE 2022'!$A:$AN,40,FALSE)</f>
        <v>1614646</v>
      </c>
      <c r="M100" s="380"/>
      <c r="N100" s="381">
        <f>VLOOKUP(A:A,'[10]2023 Reporting MYE 2022'!$A:$AS,41,FALSE)</f>
        <v>58319</v>
      </c>
      <c r="O100" s="380">
        <f>VLOOKUP(A:A,'[10]2023 Reporting MYE 2022'!$A:$AS,42,FALSE)</f>
        <v>4563657</v>
      </c>
      <c r="P100" s="380">
        <f>VLOOKUP(A:A,'[10]2023 Reporting MYE 2022'!$A:$AS,43,FALSE)</f>
        <v>0</v>
      </c>
      <c r="Q100" s="380">
        <f>VLOOKUP(A:A,'[10]2023 Reporting MYE 2022'!$A:$AS,44,FALSE)</f>
        <v>27747</v>
      </c>
      <c r="R100" s="380">
        <f>VLOOKUP(A:A,'[10]2023 Reporting MYE 2022'!$A:$AS,45,FALSE)</f>
        <v>4649723</v>
      </c>
      <c r="S100" s="382"/>
      <c r="T100" s="220">
        <f>VLOOKUP(A:A,'[11]OPEB Amounts by Employer'!$A:$AP,36,FALSE)</f>
        <v>-1118279</v>
      </c>
      <c r="U100" s="220">
        <f>VLOOKUP(A:A,'[11]OPEB Amounts by Employer'!$A:$AP,39,FALSE)</f>
        <v>226595</v>
      </c>
      <c r="V100" s="380">
        <f>VLOOKUP(A:A,'[11]OPEB Amounts by Employer'!$A:$AP,42,FALSE)</f>
        <v>-891684</v>
      </c>
      <c r="W100" s="488"/>
      <c r="X100" s="382"/>
      <c r="Y100" s="382"/>
      <c r="Z100" s="382"/>
    </row>
    <row r="101" spans="1:26">
      <c r="A101" s="374">
        <v>31700</v>
      </c>
      <c r="B101" s="375" t="s">
        <v>456</v>
      </c>
      <c r="C101" s="376">
        <v>7.2889500000000002E-4</v>
      </c>
      <c r="D101" s="376">
        <f>VLOOKUP(A:A,'[10]2023 Reporting MYE 2022'!$A:$J,5,FALSE)</f>
        <v>7.5188160000000002E-4</v>
      </c>
      <c r="E101" s="377">
        <f>VLOOKUP(A:A,'[10]2023 Reporting MYE 2022'!$A:$Z,26,FALSE)</f>
        <v>23244866</v>
      </c>
      <c r="F101" s="378">
        <f>VLOOKUP(A:A,'[10]2023 Reporting MYE 2022'!$A:$AI,35,FALSE)</f>
        <v>17308962</v>
      </c>
      <c r="G101" s="378"/>
      <c r="H101" s="379">
        <f>VLOOKUP(A:A,'[10]2023 Reporting MYE 2022'!$A:$AS,36,FALSE)</f>
        <v>61414</v>
      </c>
      <c r="I101" s="380">
        <f>VLOOKUP(A:A,'[10]2023 Reporting MYE 2022'!$A:$AN,37,FALSE)</f>
        <v>1385807</v>
      </c>
      <c r="J101" s="380">
        <f>VLOOKUP(A:A,'[10]2023 Reporting MYE 2022'!$A:$AN,38,FALSE)</f>
        <v>149888</v>
      </c>
      <c r="K101" s="380">
        <f>VLOOKUP(A:A,'[10]2023 Reporting MYE 2022'!$A:$AN,39,FALSE)</f>
        <v>168047</v>
      </c>
      <c r="L101" s="380">
        <f>VLOOKUP(A:A,'[10]2023 Reporting MYE 2022'!$A:$AN,40,FALSE)</f>
        <v>1765156</v>
      </c>
      <c r="M101" s="380"/>
      <c r="N101" s="381">
        <f>VLOOKUP(A:A,'[10]2023 Reporting MYE 2022'!$A:$AS,41,FALSE)</f>
        <v>3291046</v>
      </c>
      <c r="O101" s="380">
        <f>VLOOKUP(A:A,'[10]2023 Reporting MYE 2022'!$A:$AS,42,FALSE)</f>
        <v>7877716</v>
      </c>
      <c r="P101" s="380">
        <f>VLOOKUP(A:A,'[10]2023 Reporting MYE 2022'!$A:$AS,43,FALSE)</f>
        <v>0</v>
      </c>
      <c r="Q101" s="380">
        <f>VLOOKUP(A:A,'[10]2023 Reporting MYE 2022'!$A:$AS,44,FALSE)</f>
        <v>47896</v>
      </c>
      <c r="R101" s="380">
        <f>VLOOKUP(A:A,'[10]2023 Reporting MYE 2022'!$A:$AS,45,FALSE)</f>
        <v>11216658</v>
      </c>
      <c r="S101" s="382"/>
      <c r="T101" s="220">
        <f>VLOOKUP(A:A,'[11]OPEB Amounts by Employer'!$A:$AP,36,FALSE)</f>
        <v>-1930360</v>
      </c>
      <c r="U101" s="220">
        <f>VLOOKUP(A:A,'[11]OPEB Amounts by Employer'!$A:$AP,39,FALSE)</f>
        <v>-706617</v>
      </c>
      <c r="V101" s="380">
        <f>VLOOKUP(A:A,'[11]OPEB Amounts by Employer'!$A:$AP,42,FALSE)</f>
        <v>-2636977</v>
      </c>
      <c r="W101" s="488"/>
      <c r="X101" s="382"/>
      <c r="Y101" s="382"/>
      <c r="Z101" s="382"/>
    </row>
    <row r="102" spans="1:26">
      <c r="A102" s="374">
        <v>31800</v>
      </c>
      <c r="B102" s="375" t="s">
        <v>457</v>
      </c>
      <c r="C102" s="376">
        <v>5.0992841000000004E-3</v>
      </c>
      <c r="D102" s="376">
        <f>VLOOKUP(A:A,'[10]2023 Reporting MYE 2022'!$A:$J,5,FALSE)</f>
        <v>4.6540482999999997E-3</v>
      </c>
      <c r="E102" s="377">
        <f>VLOOKUP(A:A,'[10]2023 Reporting MYE 2022'!$A:$Z,26,FALSE)</f>
        <v>143882665</v>
      </c>
      <c r="F102" s="378">
        <f>VLOOKUP(A:A,'[10]2023 Reporting MYE 2022'!$A:$AI,35,FALSE)</f>
        <v>121091944</v>
      </c>
      <c r="G102" s="378"/>
      <c r="H102" s="379">
        <f>VLOOKUP(A:A,'[10]2023 Reporting MYE 2022'!$A:$AS,36,FALSE)</f>
        <v>13524806</v>
      </c>
      <c r="I102" s="380">
        <f>VLOOKUP(A:A,'[10]2023 Reporting MYE 2022'!$A:$AN,37,FALSE)</f>
        <v>9694983</v>
      </c>
      <c r="J102" s="380">
        <f>VLOOKUP(A:A,'[10]2023 Reporting MYE 2022'!$A:$AN,38,FALSE)</f>
        <v>1048604</v>
      </c>
      <c r="K102" s="380">
        <f>VLOOKUP(A:A,'[10]2023 Reporting MYE 2022'!$A:$AN,39,FALSE)</f>
        <v>1175643</v>
      </c>
      <c r="L102" s="380">
        <f>VLOOKUP(A:A,'[10]2023 Reporting MYE 2022'!$A:$AN,40,FALSE)</f>
        <v>25444036</v>
      </c>
      <c r="M102" s="380"/>
      <c r="N102" s="381">
        <f>VLOOKUP(A:A,'[10]2023 Reporting MYE 2022'!$A:$AS,41,FALSE)</f>
        <v>11726569</v>
      </c>
      <c r="O102" s="380">
        <f>VLOOKUP(A:A,'[10]2023 Reporting MYE 2022'!$A:$AS,42,FALSE)</f>
        <v>55111795</v>
      </c>
      <c r="P102" s="380">
        <f>VLOOKUP(A:A,'[10]2023 Reporting MYE 2022'!$A:$AS,43,FALSE)</f>
        <v>0</v>
      </c>
      <c r="Q102" s="380">
        <f>VLOOKUP(A:A,'[10]2023 Reporting MYE 2022'!$A:$AS,44,FALSE)</f>
        <v>335074</v>
      </c>
      <c r="R102" s="380">
        <f>VLOOKUP(A:A,'[10]2023 Reporting MYE 2022'!$A:$AS,45,FALSE)</f>
        <v>67173438</v>
      </c>
      <c r="S102" s="382"/>
      <c r="T102" s="220">
        <f>VLOOKUP(A:A,'[11]OPEB Amounts by Employer'!$A:$AP,36,FALSE)</f>
        <v>-13504620</v>
      </c>
      <c r="U102" s="220">
        <f>VLOOKUP(A:A,'[11]OPEB Amounts by Employer'!$A:$AP,39,FALSE)</f>
        <v>-1423859</v>
      </c>
      <c r="V102" s="380">
        <f>VLOOKUP(A:A,'[11]OPEB Amounts by Employer'!$A:$AP,42,FALSE)</f>
        <v>-14928479</v>
      </c>
      <c r="W102" s="488"/>
      <c r="X102" s="382"/>
      <c r="Y102" s="382"/>
      <c r="Z102" s="382"/>
    </row>
    <row r="103" spans="1:26">
      <c r="A103" s="374">
        <v>31805</v>
      </c>
      <c r="B103" s="375" t="s">
        <v>458</v>
      </c>
      <c r="C103" s="376">
        <v>1.0972368E-3</v>
      </c>
      <c r="D103" s="376">
        <f>VLOOKUP(A:A,'[10]2023 Reporting MYE 2022'!$A:$J,5,FALSE)</f>
        <v>9.9899179999999991E-4</v>
      </c>
      <c r="E103" s="377">
        <f>VLOOKUP(A:A,'[10]2023 Reporting MYE 2022'!$A:$Z,26,FALSE)</f>
        <v>30884424</v>
      </c>
      <c r="F103" s="378">
        <f>VLOOKUP(A:A,'[10]2023 Reporting MYE 2022'!$A:$AI,35,FALSE)</f>
        <v>26055920</v>
      </c>
      <c r="G103" s="378"/>
      <c r="H103" s="379">
        <f>VLOOKUP(A:A,'[10]2023 Reporting MYE 2022'!$A:$AS,36,FALSE)</f>
        <v>3392011</v>
      </c>
      <c r="I103" s="380">
        <f>VLOOKUP(A:A,'[10]2023 Reporting MYE 2022'!$A:$AN,37,FALSE)</f>
        <v>2086115</v>
      </c>
      <c r="J103" s="380">
        <f>VLOOKUP(A:A,'[10]2023 Reporting MYE 2022'!$A:$AN,38,FALSE)</f>
        <v>225633</v>
      </c>
      <c r="K103" s="380">
        <f>VLOOKUP(A:A,'[10]2023 Reporting MYE 2022'!$A:$AN,39,FALSE)</f>
        <v>252969</v>
      </c>
      <c r="L103" s="380">
        <f>VLOOKUP(A:A,'[10]2023 Reporting MYE 2022'!$A:$AN,40,FALSE)</f>
        <v>5956728</v>
      </c>
      <c r="M103" s="380"/>
      <c r="N103" s="381">
        <f>VLOOKUP(A:A,'[10]2023 Reporting MYE 2022'!$A:$AS,41,FALSE)</f>
        <v>116310</v>
      </c>
      <c r="O103" s="380">
        <f>VLOOKUP(A:A,'[10]2023 Reporting MYE 2022'!$A:$AS,42,FALSE)</f>
        <v>11858663</v>
      </c>
      <c r="P103" s="380">
        <f>VLOOKUP(A:A,'[10]2023 Reporting MYE 2022'!$A:$AS,43,FALSE)</f>
        <v>0</v>
      </c>
      <c r="Q103" s="380">
        <f>VLOOKUP(A:A,'[10]2023 Reporting MYE 2022'!$A:$AS,44,FALSE)</f>
        <v>72099</v>
      </c>
      <c r="R103" s="380">
        <f>VLOOKUP(A:A,'[10]2023 Reporting MYE 2022'!$A:$AS,45,FALSE)</f>
        <v>12047072</v>
      </c>
      <c r="S103" s="382"/>
      <c r="T103" s="220">
        <f>VLOOKUP(A:A,'[11]OPEB Amounts by Employer'!$A:$AP,36,FALSE)</f>
        <v>-2905852</v>
      </c>
      <c r="U103" s="220">
        <f>VLOOKUP(A:A,'[11]OPEB Amounts by Employer'!$A:$AP,39,FALSE)</f>
        <v>931224</v>
      </c>
      <c r="V103" s="380">
        <f>VLOOKUP(A:A,'[11]OPEB Amounts by Employer'!$A:$AP,42,FALSE)</f>
        <v>-1974628</v>
      </c>
      <c r="W103" s="488"/>
      <c r="X103" s="382"/>
      <c r="Y103" s="382"/>
      <c r="Z103" s="382"/>
    </row>
    <row r="104" spans="1:26">
      <c r="A104" s="374">
        <v>31810</v>
      </c>
      <c r="B104" s="375" t="s">
        <v>459</v>
      </c>
      <c r="C104" s="376">
        <v>1.2235237E-3</v>
      </c>
      <c r="D104" s="376">
        <f>VLOOKUP(A:A,'[10]2023 Reporting MYE 2022'!$A:$J,5,FALSE)</f>
        <v>1.2148014000000001E-3</v>
      </c>
      <c r="E104" s="377">
        <f>VLOOKUP(A:A,'[10]2023 Reporting MYE 2022'!$A:$Z,26,FALSE)</f>
        <v>37556306</v>
      </c>
      <c r="F104" s="378">
        <f>VLOOKUP(A:A,'[10]2023 Reporting MYE 2022'!$A:$AI,35,FALSE)</f>
        <v>29054836</v>
      </c>
      <c r="G104" s="378"/>
      <c r="H104" s="379">
        <f>VLOOKUP(A:A,'[10]2023 Reporting MYE 2022'!$A:$AS,36,FALSE)</f>
        <v>325580</v>
      </c>
      <c r="I104" s="380">
        <f>VLOOKUP(A:A,'[10]2023 Reporting MYE 2022'!$A:$AN,37,FALSE)</f>
        <v>2326217</v>
      </c>
      <c r="J104" s="380">
        <f>VLOOKUP(A:A,'[10]2023 Reporting MYE 2022'!$A:$AN,38,FALSE)</f>
        <v>251602</v>
      </c>
      <c r="K104" s="380">
        <f>VLOOKUP(A:A,'[10]2023 Reporting MYE 2022'!$A:$AN,39,FALSE)</f>
        <v>282084</v>
      </c>
      <c r="L104" s="380">
        <f>VLOOKUP(A:A,'[10]2023 Reporting MYE 2022'!$A:$AN,40,FALSE)</f>
        <v>3185483</v>
      </c>
      <c r="M104" s="380"/>
      <c r="N104" s="381">
        <f>VLOOKUP(A:A,'[10]2023 Reporting MYE 2022'!$A:$AS,41,FALSE)</f>
        <v>2859317</v>
      </c>
      <c r="O104" s="380">
        <f>VLOOKUP(A:A,'[10]2023 Reporting MYE 2022'!$A:$AS,42,FALSE)</f>
        <v>13223540</v>
      </c>
      <c r="P104" s="380">
        <f>VLOOKUP(A:A,'[10]2023 Reporting MYE 2022'!$A:$AS,43,FALSE)</f>
        <v>0</v>
      </c>
      <c r="Q104" s="380">
        <f>VLOOKUP(A:A,'[10]2023 Reporting MYE 2022'!$A:$AS,44,FALSE)</f>
        <v>80398</v>
      </c>
      <c r="R104" s="380">
        <f>VLOOKUP(A:A,'[10]2023 Reporting MYE 2022'!$A:$AS,45,FALSE)</f>
        <v>16163255</v>
      </c>
      <c r="S104" s="382"/>
      <c r="T104" s="220">
        <f>VLOOKUP(A:A,'[11]OPEB Amounts by Employer'!$A:$AP,36,FALSE)</f>
        <v>-3240301</v>
      </c>
      <c r="U104" s="220">
        <f>VLOOKUP(A:A,'[11]OPEB Amounts by Employer'!$A:$AP,39,FALSE)</f>
        <v>-686959</v>
      </c>
      <c r="V104" s="380">
        <f>VLOOKUP(A:A,'[11]OPEB Amounts by Employer'!$A:$AP,42,FALSE)</f>
        <v>-3927260</v>
      </c>
      <c r="W104" s="488"/>
      <c r="X104" s="382"/>
      <c r="Y104" s="382"/>
      <c r="Z104" s="382"/>
    </row>
    <row r="105" spans="1:26">
      <c r="A105" s="374">
        <v>31820</v>
      </c>
      <c r="B105" s="375" t="s">
        <v>460</v>
      </c>
      <c r="C105" s="376">
        <v>1.0224415E-3</v>
      </c>
      <c r="D105" s="376">
        <f>VLOOKUP(A:A,'[10]2023 Reporting MYE 2022'!$A:$J,5,FALSE)</f>
        <v>1.0253822999999999E-3</v>
      </c>
      <c r="E105" s="377">
        <f>VLOOKUP(A:A,'[10]2023 Reporting MYE 2022'!$A:$Z,26,FALSE)</f>
        <v>31700302</v>
      </c>
      <c r="F105" s="378">
        <f>VLOOKUP(A:A,'[10]2023 Reporting MYE 2022'!$A:$AI,35,FALSE)</f>
        <v>24279767</v>
      </c>
      <c r="G105" s="378"/>
      <c r="H105" s="379">
        <f>VLOOKUP(A:A,'[10]2023 Reporting MYE 2022'!$A:$AS,36,FALSE)</f>
        <v>0</v>
      </c>
      <c r="I105" s="380">
        <f>VLOOKUP(A:A,'[10]2023 Reporting MYE 2022'!$A:$AN,37,FALSE)</f>
        <v>1943911</v>
      </c>
      <c r="J105" s="380">
        <f>VLOOKUP(A:A,'[10]2023 Reporting MYE 2022'!$A:$AN,38,FALSE)</f>
        <v>210252</v>
      </c>
      <c r="K105" s="380">
        <f>VLOOKUP(A:A,'[10]2023 Reporting MYE 2022'!$A:$AN,39,FALSE)</f>
        <v>235724</v>
      </c>
      <c r="L105" s="380">
        <f>VLOOKUP(A:A,'[10]2023 Reporting MYE 2022'!$A:$AN,40,FALSE)</f>
        <v>2389887</v>
      </c>
      <c r="M105" s="380"/>
      <c r="N105" s="381">
        <f>VLOOKUP(A:A,'[10]2023 Reporting MYE 2022'!$A:$AS,41,FALSE)</f>
        <v>2864395</v>
      </c>
      <c r="O105" s="380">
        <f>VLOOKUP(A:A,'[10]2023 Reporting MYE 2022'!$A:$AS,42,FALSE)</f>
        <v>11050294</v>
      </c>
      <c r="P105" s="380">
        <f>VLOOKUP(A:A,'[10]2023 Reporting MYE 2022'!$A:$AS,43,FALSE)</f>
        <v>0</v>
      </c>
      <c r="Q105" s="380">
        <f>VLOOKUP(A:A,'[10]2023 Reporting MYE 2022'!$A:$AS,44,FALSE)</f>
        <v>67185</v>
      </c>
      <c r="R105" s="380">
        <f>VLOOKUP(A:A,'[10]2023 Reporting MYE 2022'!$A:$AS,45,FALSE)</f>
        <v>13981874</v>
      </c>
      <c r="S105" s="382"/>
      <c r="T105" s="220">
        <f>VLOOKUP(A:A,'[11]OPEB Amounts by Employer'!$A:$AP,36,FALSE)</f>
        <v>-2707768</v>
      </c>
      <c r="U105" s="220">
        <f>VLOOKUP(A:A,'[11]OPEB Amounts by Employer'!$A:$AP,39,FALSE)</f>
        <v>-1171959</v>
      </c>
      <c r="V105" s="380">
        <f>VLOOKUP(A:A,'[11]OPEB Amounts by Employer'!$A:$AP,42,FALSE)</f>
        <v>-3879727</v>
      </c>
      <c r="W105" s="488"/>
      <c r="X105" s="382"/>
      <c r="Y105" s="382"/>
      <c r="Z105" s="382"/>
    </row>
    <row r="106" spans="1:26">
      <c r="A106" s="374">
        <v>31900</v>
      </c>
      <c r="B106" s="375" t="s">
        <v>461</v>
      </c>
      <c r="C106" s="376">
        <v>3.2539828000000002E-3</v>
      </c>
      <c r="D106" s="376">
        <f>VLOOKUP(A:A,'[10]2023 Reporting MYE 2022'!$A:$J,5,FALSE)</f>
        <v>3.1583065999999998E-3</v>
      </c>
      <c r="E106" s="377">
        <f>VLOOKUP(A:A,'[10]2023 Reporting MYE 2022'!$A:$Z,26,FALSE)</f>
        <v>97640923</v>
      </c>
      <c r="F106" s="378">
        <f>VLOOKUP(A:A,'[10]2023 Reporting MYE 2022'!$A:$AI,35,FALSE)</f>
        <v>77271847</v>
      </c>
      <c r="G106" s="378"/>
      <c r="H106" s="379">
        <f>VLOOKUP(A:A,'[10]2023 Reporting MYE 2022'!$A:$AS,36,FALSE)</f>
        <v>4151413</v>
      </c>
      <c r="I106" s="380">
        <f>VLOOKUP(A:A,'[10]2023 Reporting MYE 2022'!$A:$AN,37,FALSE)</f>
        <v>6186615</v>
      </c>
      <c r="J106" s="380">
        <f>VLOOKUP(A:A,'[10]2023 Reporting MYE 2022'!$A:$AN,38,FALSE)</f>
        <v>669141</v>
      </c>
      <c r="K106" s="380">
        <f>VLOOKUP(A:A,'[10]2023 Reporting MYE 2022'!$A:$AN,39,FALSE)</f>
        <v>750207</v>
      </c>
      <c r="L106" s="380">
        <f>VLOOKUP(A:A,'[10]2023 Reporting MYE 2022'!$A:$AN,40,FALSE)</f>
        <v>11757376</v>
      </c>
      <c r="M106" s="380"/>
      <c r="N106" s="381">
        <f>VLOOKUP(A:A,'[10]2023 Reporting MYE 2022'!$A:$AS,41,FALSE)</f>
        <v>4410950</v>
      </c>
      <c r="O106" s="380">
        <f>VLOOKUP(A:A,'[10]2023 Reporting MYE 2022'!$A:$AS,42,FALSE)</f>
        <v>35168237</v>
      </c>
      <c r="P106" s="380">
        <f>VLOOKUP(A:A,'[10]2023 Reporting MYE 2022'!$A:$AS,43,FALSE)</f>
        <v>0</v>
      </c>
      <c r="Q106" s="380">
        <f>VLOOKUP(A:A,'[10]2023 Reporting MYE 2022'!$A:$AS,44,FALSE)</f>
        <v>213819</v>
      </c>
      <c r="R106" s="380">
        <f>VLOOKUP(A:A,'[10]2023 Reporting MYE 2022'!$A:$AS,45,FALSE)</f>
        <v>39793006</v>
      </c>
      <c r="S106" s="382"/>
      <c r="T106" s="220">
        <f>VLOOKUP(A:A,'[11]OPEB Amounts by Employer'!$A:$AP,36,FALSE)</f>
        <v>-8617641</v>
      </c>
      <c r="U106" s="220">
        <f>VLOOKUP(A:A,'[11]OPEB Amounts by Employer'!$A:$AP,39,FALSE)</f>
        <v>984135</v>
      </c>
      <c r="V106" s="380">
        <f>VLOOKUP(A:A,'[11]OPEB Amounts by Employer'!$A:$AP,42,FALSE)</f>
        <v>-7633506</v>
      </c>
      <c r="W106" s="488"/>
      <c r="X106" s="382"/>
      <c r="Y106" s="382"/>
      <c r="Z106" s="382"/>
    </row>
    <row r="107" spans="1:26">
      <c r="A107" s="374">
        <v>32000</v>
      </c>
      <c r="B107" s="375" t="s">
        <v>462</v>
      </c>
      <c r="C107" s="376">
        <v>1.2087605999999999E-3</v>
      </c>
      <c r="D107" s="376">
        <f>VLOOKUP(A:A,'[10]2023 Reporting MYE 2022'!$A:$J,5,FALSE)</f>
        <v>1.1991848999999999E-3</v>
      </c>
      <c r="E107" s="377">
        <f>VLOOKUP(A:A,'[10]2023 Reporting MYE 2022'!$A:$Z,26,FALSE)</f>
        <v>37073513</v>
      </c>
      <c r="F107" s="378">
        <f>VLOOKUP(A:A,'[10]2023 Reporting MYE 2022'!$A:$AI,35,FALSE)</f>
        <v>28704259</v>
      </c>
      <c r="G107" s="378"/>
      <c r="H107" s="379">
        <f>VLOOKUP(A:A,'[10]2023 Reporting MYE 2022'!$A:$AS,36,FALSE)</f>
        <v>319960</v>
      </c>
      <c r="I107" s="380">
        <f>VLOOKUP(A:A,'[10]2023 Reporting MYE 2022'!$A:$AN,37,FALSE)</f>
        <v>2298149</v>
      </c>
      <c r="J107" s="380">
        <f>VLOOKUP(A:A,'[10]2023 Reporting MYE 2022'!$A:$AN,38,FALSE)</f>
        <v>248566</v>
      </c>
      <c r="K107" s="380">
        <f>VLOOKUP(A:A,'[10]2023 Reporting MYE 2022'!$A:$AN,39,FALSE)</f>
        <v>278680</v>
      </c>
      <c r="L107" s="380">
        <f>VLOOKUP(A:A,'[10]2023 Reporting MYE 2022'!$A:$AN,40,FALSE)</f>
        <v>3145355</v>
      </c>
      <c r="M107" s="380"/>
      <c r="N107" s="381">
        <f>VLOOKUP(A:A,'[10]2023 Reporting MYE 2022'!$A:$AS,41,FALSE)</f>
        <v>2533809</v>
      </c>
      <c r="O107" s="380">
        <f>VLOOKUP(A:A,'[10]2023 Reporting MYE 2022'!$A:$AS,42,FALSE)</f>
        <v>13063984</v>
      </c>
      <c r="P107" s="380">
        <f>VLOOKUP(A:A,'[10]2023 Reporting MYE 2022'!$A:$AS,43,FALSE)</f>
        <v>0</v>
      </c>
      <c r="Q107" s="380">
        <f>VLOOKUP(A:A,'[10]2023 Reporting MYE 2022'!$A:$AS,44,FALSE)</f>
        <v>79428</v>
      </c>
      <c r="R107" s="380">
        <f>VLOOKUP(A:A,'[10]2023 Reporting MYE 2022'!$A:$AS,45,FALSE)</f>
        <v>15677221</v>
      </c>
      <c r="S107" s="382"/>
      <c r="T107" s="220">
        <f>VLOOKUP(A:A,'[11]OPEB Amounts by Employer'!$A:$AP,36,FALSE)</f>
        <v>-3201205</v>
      </c>
      <c r="U107" s="220">
        <f>VLOOKUP(A:A,'[11]OPEB Amounts by Employer'!$A:$AP,39,FALSE)</f>
        <v>-259771</v>
      </c>
      <c r="V107" s="380">
        <f>VLOOKUP(A:A,'[11]OPEB Amounts by Employer'!$A:$AP,42,FALSE)</f>
        <v>-3460976</v>
      </c>
      <c r="W107" s="488"/>
      <c r="X107" s="382"/>
      <c r="Y107" s="382"/>
      <c r="Z107" s="382"/>
    </row>
    <row r="108" spans="1:26">
      <c r="A108" s="374">
        <v>32005</v>
      </c>
      <c r="B108" s="375" t="s">
        <v>463</v>
      </c>
      <c r="C108" s="376">
        <v>3.1649100000000002E-4</v>
      </c>
      <c r="D108" s="376">
        <f>VLOOKUP(A:A,'[10]2023 Reporting MYE 2022'!$A:$J,5,FALSE)</f>
        <v>2.798357E-4</v>
      </c>
      <c r="E108" s="377">
        <f>VLOOKUP(A:A,'[10]2023 Reporting MYE 2022'!$A:$Z,26,FALSE)</f>
        <v>8651287</v>
      </c>
      <c r="F108" s="378">
        <f>VLOOKUP(A:A,'[10]2023 Reporting MYE 2022'!$A:$AI,35,FALSE)</f>
        <v>7515665</v>
      </c>
      <c r="G108" s="378"/>
      <c r="H108" s="379">
        <f>VLOOKUP(A:A,'[10]2023 Reporting MYE 2022'!$A:$AS,36,FALSE)</f>
        <v>1640604</v>
      </c>
      <c r="I108" s="380">
        <f>VLOOKUP(A:A,'[10]2023 Reporting MYE 2022'!$A:$AN,37,FALSE)</f>
        <v>601727</v>
      </c>
      <c r="J108" s="380">
        <f>VLOOKUP(A:A,'[10]2023 Reporting MYE 2022'!$A:$AN,38,FALSE)</f>
        <v>65082</v>
      </c>
      <c r="K108" s="380">
        <f>VLOOKUP(A:A,'[10]2023 Reporting MYE 2022'!$A:$AN,39,FALSE)</f>
        <v>72967</v>
      </c>
      <c r="L108" s="380">
        <f>VLOOKUP(A:A,'[10]2023 Reporting MYE 2022'!$A:$AN,40,FALSE)</f>
        <v>2380380</v>
      </c>
      <c r="M108" s="380"/>
      <c r="N108" s="381">
        <f>VLOOKUP(A:A,'[10]2023 Reporting MYE 2022'!$A:$AS,41,FALSE)</f>
        <v>290348</v>
      </c>
      <c r="O108" s="380">
        <f>VLOOKUP(A:A,'[10]2023 Reporting MYE 2022'!$A:$AS,42,FALSE)</f>
        <v>3420556</v>
      </c>
      <c r="P108" s="380">
        <f>VLOOKUP(A:A,'[10]2023 Reporting MYE 2022'!$A:$AS,43,FALSE)</f>
        <v>0</v>
      </c>
      <c r="Q108" s="380">
        <f>VLOOKUP(A:A,'[10]2023 Reporting MYE 2022'!$A:$AS,44,FALSE)</f>
        <v>20797</v>
      </c>
      <c r="R108" s="380">
        <f>VLOOKUP(A:A,'[10]2023 Reporting MYE 2022'!$A:$AS,45,FALSE)</f>
        <v>3731701</v>
      </c>
      <c r="S108" s="382"/>
      <c r="T108" s="220">
        <f>VLOOKUP(A:A,'[11]OPEB Amounts by Employer'!$A:$AP,36,FALSE)</f>
        <v>-838175</v>
      </c>
      <c r="U108" s="220">
        <f>VLOOKUP(A:A,'[11]OPEB Amounts by Employer'!$A:$AP,39,FALSE)</f>
        <v>260601</v>
      </c>
      <c r="V108" s="380">
        <f>VLOOKUP(A:A,'[11]OPEB Amounts by Employer'!$A:$AP,42,FALSE)</f>
        <v>-577574</v>
      </c>
      <c r="W108" s="488"/>
      <c r="X108" s="382"/>
      <c r="Y108" s="382"/>
      <c r="Z108" s="382"/>
    </row>
    <row r="109" spans="1:26">
      <c r="A109" s="374">
        <v>32100</v>
      </c>
      <c r="B109" s="375" t="s">
        <v>464</v>
      </c>
      <c r="C109" s="376">
        <v>6.7749339999999996E-4</v>
      </c>
      <c r="D109" s="376">
        <f>VLOOKUP(A:A,'[10]2023 Reporting MYE 2022'!$A:$J,5,FALSE)</f>
        <v>6.5862790000000004E-4</v>
      </c>
      <c r="E109" s="377">
        <f>VLOOKUP(A:A,'[10]2023 Reporting MYE 2022'!$A:$Z,26,FALSE)</f>
        <v>20361872</v>
      </c>
      <c r="F109" s="378">
        <f>VLOOKUP(A:A,'[10]2023 Reporting MYE 2022'!$A:$AI,35,FALSE)</f>
        <v>16088335</v>
      </c>
      <c r="G109" s="378"/>
      <c r="H109" s="379">
        <f>VLOOKUP(A:A,'[10]2023 Reporting MYE 2022'!$A:$AS,36,FALSE)</f>
        <v>617092</v>
      </c>
      <c r="I109" s="380">
        <f>VLOOKUP(A:A,'[10]2023 Reporting MYE 2022'!$A:$AN,37,FALSE)</f>
        <v>1288080</v>
      </c>
      <c r="J109" s="380">
        <f>VLOOKUP(A:A,'[10]2023 Reporting MYE 2022'!$A:$AN,38,FALSE)</f>
        <v>139318</v>
      </c>
      <c r="K109" s="380">
        <f>VLOOKUP(A:A,'[10]2023 Reporting MYE 2022'!$A:$AN,39,FALSE)</f>
        <v>156196</v>
      </c>
      <c r="L109" s="380">
        <f>VLOOKUP(A:A,'[10]2023 Reporting MYE 2022'!$A:$AN,40,FALSE)</f>
        <v>2200686</v>
      </c>
      <c r="M109" s="380"/>
      <c r="N109" s="381">
        <f>VLOOKUP(A:A,'[10]2023 Reporting MYE 2022'!$A:$AS,41,FALSE)</f>
        <v>1918739</v>
      </c>
      <c r="O109" s="380">
        <f>VLOOKUP(A:A,'[10]2023 Reporting MYE 2022'!$A:$AS,42,FALSE)</f>
        <v>7322180</v>
      </c>
      <c r="P109" s="380">
        <f>VLOOKUP(A:A,'[10]2023 Reporting MYE 2022'!$A:$AS,43,FALSE)</f>
        <v>0</v>
      </c>
      <c r="Q109" s="380">
        <f>VLOOKUP(A:A,'[10]2023 Reporting MYE 2022'!$A:$AS,44,FALSE)</f>
        <v>44518</v>
      </c>
      <c r="R109" s="380">
        <f>VLOOKUP(A:A,'[10]2023 Reporting MYE 2022'!$A:$AS,45,FALSE)</f>
        <v>9285437</v>
      </c>
      <c r="S109" s="382"/>
      <c r="T109" s="220">
        <f>VLOOKUP(A:A,'[11]OPEB Amounts by Employer'!$A:$AP,36,FALSE)</f>
        <v>-1794231</v>
      </c>
      <c r="U109" s="220">
        <f>VLOOKUP(A:A,'[11]OPEB Amounts by Employer'!$A:$AP,39,FALSE)</f>
        <v>-661561</v>
      </c>
      <c r="V109" s="380">
        <f>VLOOKUP(A:A,'[11]OPEB Amounts by Employer'!$A:$AP,42,FALSE)</f>
        <v>-2455792</v>
      </c>
      <c r="W109" s="488"/>
      <c r="X109" s="382"/>
      <c r="Y109" s="382"/>
      <c r="Z109" s="382"/>
    </row>
    <row r="110" spans="1:26">
      <c r="A110" s="374">
        <v>32200</v>
      </c>
      <c r="B110" s="375" t="s">
        <v>465</v>
      </c>
      <c r="C110" s="376">
        <v>4.9335120000000001E-4</v>
      </c>
      <c r="D110" s="376">
        <f>VLOOKUP(A:A,'[10]2023 Reporting MYE 2022'!$A:$J,5,FALSE)</f>
        <v>4.6100470000000001E-4</v>
      </c>
      <c r="E110" s="377">
        <f>VLOOKUP(A:A,'[10]2023 Reporting MYE 2022'!$A:$Z,26,FALSE)</f>
        <v>14252234</v>
      </c>
      <c r="F110" s="378">
        <f>VLOOKUP(A:A,'[10]2023 Reporting MYE 2022'!$A:$AI,35,FALSE)</f>
        <v>11715538</v>
      </c>
      <c r="G110" s="378"/>
      <c r="H110" s="379">
        <f>VLOOKUP(A:A,'[10]2023 Reporting MYE 2022'!$A:$AS,36,FALSE)</f>
        <v>1014642</v>
      </c>
      <c r="I110" s="380">
        <f>VLOOKUP(A:A,'[10]2023 Reporting MYE 2022'!$A:$AN,37,FALSE)</f>
        <v>937981</v>
      </c>
      <c r="J110" s="380">
        <f>VLOOKUP(A:A,'[10]2023 Reporting MYE 2022'!$A:$AN,38,FALSE)</f>
        <v>101451</v>
      </c>
      <c r="K110" s="380">
        <f>VLOOKUP(A:A,'[10]2023 Reporting MYE 2022'!$A:$AN,39,FALSE)</f>
        <v>113742</v>
      </c>
      <c r="L110" s="380">
        <f>VLOOKUP(A:A,'[10]2023 Reporting MYE 2022'!$A:$AN,40,FALSE)</f>
        <v>2167816</v>
      </c>
      <c r="M110" s="380"/>
      <c r="N110" s="381">
        <f>VLOOKUP(A:A,'[10]2023 Reporting MYE 2022'!$A:$AS,41,FALSE)</f>
        <v>803550</v>
      </c>
      <c r="O110" s="380">
        <f>VLOOKUP(A:A,'[10]2023 Reporting MYE 2022'!$A:$AS,42,FALSE)</f>
        <v>5332017</v>
      </c>
      <c r="P110" s="380">
        <f>VLOOKUP(A:A,'[10]2023 Reporting MYE 2022'!$A:$AS,43,FALSE)</f>
        <v>0</v>
      </c>
      <c r="Q110" s="380">
        <f>VLOOKUP(A:A,'[10]2023 Reporting MYE 2022'!$A:$AS,44,FALSE)</f>
        <v>32418</v>
      </c>
      <c r="R110" s="380">
        <f>VLOOKUP(A:A,'[10]2023 Reporting MYE 2022'!$A:$AS,45,FALSE)</f>
        <v>6167985</v>
      </c>
      <c r="S110" s="382"/>
      <c r="T110" s="220">
        <f>VLOOKUP(A:A,'[11]OPEB Amounts by Employer'!$A:$AP,36,FALSE)</f>
        <v>-1306561</v>
      </c>
      <c r="U110" s="220">
        <f>VLOOKUP(A:A,'[11]OPEB Amounts by Employer'!$A:$AP,39,FALSE)</f>
        <v>124225</v>
      </c>
      <c r="V110" s="380">
        <f>VLOOKUP(A:A,'[11]OPEB Amounts by Employer'!$A:$AP,42,FALSE)</f>
        <v>-1182336</v>
      </c>
      <c r="W110" s="488"/>
      <c r="X110" s="382"/>
      <c r="Y110" s="382"/>
      <c r="Z110" s="382"/>
    </row>
    <row r="111" spans="1:26">
      <c r="A111" s="374">
        <v>32300</v>
      </c>
      <c r="B111" s="375" t="s">
        <v>466</v>
      </c>
      <c r="C111" s="376">
        <v>4.9523121E-3</v>
      </c>
      <c r="D111" s="376">
        <f>VLOOKUP(A:A,'[10]2023 Reporting MYE 2022'!$A:$J,5,FALSE)</f>
        <v>4.6623130000000004E-3</v>
      </c>
      <c r="E111" s="377">
        <f>VLOOKUP(A:A,'[10]2023 Reporting MYE 2022'!$A:$Z,26,FALSE)</f>
        <v>144138173</v>
      </c>
      <c r="F111" s="378">
        <f>VLOOKUP(A:A,'[10]2023 Reporting MYE 2022'!$A:$AI,35,FALSE)</f>
        <v>117601821</v>
      </c>
      <c r="G111" s="378"/>
      <c r="H111" s="379">
        <f>VLOOKUP(A:A,'[10]2023 Reporting MYE 2022'!$A:$AS,36,FALSE)</f>
        <v>8488968</v>
      </c>
      <c r="I111" s="380">
        <f>VLOOKUP(A:A,'[10]2023 Reporting MYE 2022'!$A:$AN,37,FALSE)</f>
        <v>9415554</v>
      </c>
      <c r="J111" s="380">
        <f>VLOOKUP(A:A,'[10]2023 Reporting MYE 2022'!$A:$AN,38,FALSE)</f>
        <v>1018381</v>
      </c>
      <c r="K111" s="380">
        <f>VLOOKUP(A:A,'[10]2023 Reporting MYE 2022'!$A:$AN,39,FALSE)</f>
        <v>1141758</v>
      </c>
      <c r="L111" s="380">
        <f>VLOOKUP(A:A,'[10]2023 Reporting MYE 2022'!$A:$AN,40,FALSE)</f>
        <v>20064661</v>
      </c>
      <c r="M111" s="380"/>
      <c r="N111" s="381">
        <f>VLOOKUP(A:A,'[10]2023 Reporting MYE 2022'!$A:$AS,41,FALSE)</f>
        <v>15581584</v>
      </c>
      <c r="O111" s="380">
        <f>VLOOKUP(A:A,'[10]2023 Reporting MYE 2022'!$A:$AS,42,FALSE)</f>
        <v>53523358</v>
      </c>
      <c r="P111" s="380">
        <f>VLOOKUP(A:A,'[10]2023 Reporting MYE 2022'!$A:$AS,43,FALSE)</f>
        <v>0</v>
      </c>
      <c r="Q111" s="380">
        <f>VLOOKUP(A:A,'[10]2023 Reporting MYE 2022'!$A:$AS,44,FALSE)</f>
        <v>325416</v>
      </c>
      <c r="R111" s="380">
        <f>VLOOKUP(A:A,'[10]2023 Reporting MYE 2022'!$A:$AS,45,FALSE)</f>
        <v>69430358</v>
      </c>
      <c r="S111" s="382"/>
      <c r="T111" s="220">
        <f>VLOOKUP(A:A,'[11]OPEB Amounts by Employer'!$A:$AP,36,FALSE)</f>
        <v>-13115386</v>
      </c>
      <c r="U111" s="220">
        <f>VLOOKUP(A:A,'[11]OPEB Amounts by Employer'!$A:$AP,39,FALSE)</f>
        <v>-3556438</v>
      </c>
      <c r="V111" s="380">
        <f>VLOOKUP(A:A,'[11]OPEB Amounts by Employer'!$A:$AP,42,FALSE)</f>
        <v>-16671824</v>
      </c>
      <c r="W111" s="488"/>
      <c r="X111" s="382"/>
      <c r="Y111" s="382"/>
      <c r="Z111" s="382"/>
    </row>
    <row r="112" spans="1:26">
      <c r="A112" s="374">
        <v>32305</v>
      </c>
      <c r="B112" s="375" t="s">
        <v>467</v>
      </c>
      <c r="C112" s="376">
        <v>5.3232620000000003E-4</v>
      </c>
      <c r="D112" s="376">
        <f>VLOOKUP(A:A,'[10]2023 Reporting MYE 2022'!$A:$J,5,FALSE)</f>
        <v>5.0788030000000004E-4</v>
      </c>
      <c r="E112" s="377">
        <f>VLOOKUP(A:A,'[10]2023 Reporting MYE 2022'!$A:$Z,26,FALSE)</f>
        <v>15701421</v>
      </c>
      <c r="F112" s="378">
        <f>VLOOKUP(A:A,'[10]2023 Reporting MYE 2022'!$A:$AI,35,FALSE)</f>
        <v>12641071</v>
      </c>
      <c r="G112" s="378"/>
      <c r="H112" s="379">
        <f>VLOOKUP(A:A,'[10]2023 Reporting MYE 2022'!$A:$AS,36,FALSE)</f>
        <v>1013814</v>
      </c>
      <c r="I112" s="380">
        <f>VLOOKUP(A:A,'[10]2023 Reporting MYE 2022'!$A:$AN,37,FALSE)</f>
        <v>1012082</v>
      </c>
      <c r="J112" s="380">
        <f>VLOOKUP(A:A,'[10]2023 Reporting MYE 2022'!$A:$AN,38,FALSE)</f>
        <v>109466</v>
      </c>
      <c r="K112" s="380">
        <f>VLOOKUP(A:A,'[10]2023 Reporting MYE 2022'!$A:$AN,39,FALSE)</f>
        <v>122728</v>
      </c>
      <c r="L112" s="380">
        <f>VLOOKUP(A:A,'[10]2023 Reporting MYE 2022'!$A:$AN,40,FALSE)</f>
        <v>2258090</v>
      </c>
      <c r="M112" s="380"/>
      <c r="N112" s="381">
        <f>VLOOKUP(A:A,'[10]2023 Reporting MYE 2022'!$A:$AS,41,FALSE)</f>
        <v>904147</v>
      </c>
      <c r="O112" s="380">
        <f>VLOOKUP(A:A,'[10]2023 Reporting MYE 2022'!$A:$AS,42,FALSE)</f>
        <v>5753249</v>
      </c>
      <c r="P112" s="380">
        <f>VLOOKUP(A:A,'[10]2023 Reporting MYE 2022'!$A:$AS,43,FALSE)</f>
        <v>0</v>
      </c>
      <c r="Q112" s="380">
        <f>VLOOKUP(A:A,'[10]2023 Reporting MYE 2022'!$A:$AS,44,FALSE)</f>
        <v>34979</v>
      </c>
      <c r="R112" s="380">
        <f>VLOOKUP(A:A,'[10]2023 Reporting MYE 2022'!$A:$AS,45,FALSE)</f>
        <v>6692375</v>
      </c>
      <c r="S112" s="382"/>
      <c r="T112" s="220">
        <f>VLOOKUP(A:A,'[11]OPEB Amounts by Employer'!$A:$AP,36,FALSE)</f>
        <v>-1409779</v>
      </c>
      <c r="U112" s="220">
        <f>VLOOKUP(A:A,'[11]OPEB Amounts by Employer'!$A:$AP,39,FALSE)</f>
        <v>-165642</v>
      </c>
      <c r="V112" s="380">
        <f>VLOOKUP(A:A,'[11]OPEB Amounts by Employer'!$A:$AP,42,FALSE)</f>
        <v>-1575421</v>
      </c>
      <c r="W112" s="488"/>
      <c r="X112" s="382"/>
      <c r="Y112" s="382"/>
      <c r="Z112" s="382"/>
    </row>
    <row r="113" spans="1:26">
      <c r="A113" s="374">
        <v>32400</v>
      </c>
      <c r="B113" s="375" t="s">
        <v>468</v>
      </c>
      <c r="C113" s="376">
        <v>1.6892246E-3</v>
      </c>
      <c r="D113" s="376">
        <f>VLOOKUP(A:A,'[10]2023 Reporting MYE 2022'!$A:$J,5,FALSE)</f>
        <v>1.6250156E-3</v>
      </c>
      <c r="E113" s="377">
        <f>VLOOKUP(A:A,'[10]2023 Reporting MYE 2022'!$A:$Z,26,FALSE)</f>
        <v>50238322</v>
      </c>
      <c r="F113" s="378">
        <f>VLOOKUP(A:A,'[10]2023 Reporting MYE 2022'!$A:$AI,35,FALSE)</f>
        <v>40113766</v>
      </c>
      <c r="G113" s="378"/>
      <c r="H113" s="379">
        <f>VLOOKUP(A:A,'[10]2023 Reporting MYE 2022'!$A:$AS,36,FALSE)</f>
        <v>2035968</v>
      </c>
      <c r="I113" s="380">
        <f>VLOOKUP(A:A,'[10]2023 Reporting MYE 2022'!$A:$AN,37,FALSE)</f>
        <v>3211628</v>
      </c>
      <c r="J113" s="380">
        <f>VLOOKUP(A:A,'[10]2023 Reporting MYE 2022'!$A:$AN,38,FALSE)</f>
        <v>347368</v>
      </c>
      <c r="K113" s="380">
        <f>VLOOKUP(A:A,'[10]2023 Reporting MYE 2022'!$A:$AN,39,FALSE)</f>
        <v>389452</v>
      </c>
      <c r="L113" s="380">
        <f>VLOOKUP(A:A,'[10]2023 Reporting MYE 2022'!$A:$AN,40,FALSE)</f>
        <v>5984416</v>
      </c>
      <c r="M113" s="380"/>
      <c r="N113" s="381">
        <f>VLOOKUP(A:A,'[10]2023 Reporting MYE 2022'!$A:$AS,41,FALSE)</f>
        <v>5739587</v>
      </c>
      <c r="O113" s="380">
        <f>VLOOKUP(A:A,'[10]2023 Reporting MYE 2022'!$A:$AS,42,FALSE)</f>
        <v>18256720</v>
      </c>
      <c r="P113" s="380">
        <f>VLOOKUP(A:A,'[10]2023 Reporting MYE 2022'!$A:$AS,43,FALSE)</f>
        <v>0</v>
      </c>
      <c r="Q113" s="380">
        <f>VLOOKUP(A:A,'[10]2023 Reporting MYE 2022'!$A:$AS,44,FALSE)</f>
        <v>110999</v>
      </c>
      <c r="R113" s="380">
        <f>VLOOKUP(A:A,'[10]2023 Reporting MYE 2022'!$A:$AS,45,FALSE)</f>
        <v>24107306</v>
      </c>
      <c r="S113" s="382"/>
      <c r="T113" s="220">
        <f>VLOOKUP(A:A,'[11]OPEB Amounts by Employer'!$A:$AP,36,FALSE)</f>
        <v>-4473635</v>
      </c>
      <c r="U113" s="220">
        <f>VLOOKUP(A:A,'[11]OPEB Amounts by Employer'!$A:$AP,39,FALSE)</f>
        <v>-1567040</v>
      </c>
      <c r="V113" s="380">
        <f>VLOOKUP(A:A,'[11]OPEB Amounts by Employer'!$A:$AP,42,FALSE)</f>
        <v>-6040675</v>
      </c>
      <c r="W113" s="488"/>
      <c r="X113" s="382"/>
      <c r="Y113" s="382"/>
      <c r="Z113" s="382"/>
    </row>
    <row r="114" spans="1:26">
      <c r="A114" s="374">
        <v>32405</v>
      </c>
      <c r="B114" s="375" t="s">
        <v>469</v>
      </c>
      <c r="C114" s="376">
        <v>4.0825300000000002E-4</v>
      </c>
      <c r="D114" s="376">
        <f>VLOOKUP(A:A,'[10]2023 Reporting MYE 2022'!$A:$J,5,FALSE)</f>
        <v>4.3509700000000001E-4</v>
      </c>
      <c r="E114" s="377">
        <f>VLOOKUP(A:A,'[10]2023 Reporting MYE 2022'!$A:$Z,26,FALSE)</f>
        <v>13451282</v>
      </c>
      <c r="F114" s="378">
        <f>VLOOKUP(A:A,'[10]2023 Reporting MYE 2022'!$A:$AI,35,FALSE)</f>
        <v>9694723</v>
      </c>
      <c r="G114" s="378"/>
      <c r="H114" s="379">
        <f>VLOOKUP(A:A,'[10]2023 Reporting MYE 2022'!$A:$AS,36,FALSE)</f>
        <v>37619</v>
      </c>
      <c r="I114" s="380">
        <f>VLOOKUP(A:A,'[10]2023 Reporting MYE 2022'!$A:$AN,37,FALSE)</f>
        <v>776189</v>
      </c>
      <c r="J114" s="380">
        <f>VLOOKUP(A:A,'[10]2023 Reporting MYE 2022'!$A:$AN,38,FALSE)</f>
        <v>83952</v>
      </c>
      <c r="K114" s="380">
        <f>VLOOKUP(A:A,'[10]2023 Reporting MYE 2022'!$A:$AN,39,FALSE)</f>
        <v>94123</v>
      </c>
      <c r="L114" s="380">
        <f>VLOOKUP(A:A,'[10]2023 Reporting MYE 2022'!$A:$AN,40,FALSE)</f>
        <v>991883</v>
      </c>
      <c r="M114" s="380"/>
      <c r="N114" s="381">
        <f>VLOOKUP(A:A,'[10]2023 Reporting MYE 2022'!$A:$AS,41,FALSE)</f>
        <v>1759946</v>
      </c>
      <c r="O114" s="380">
        <f>VLOOKUP(A:A,'[10]2023 Reporting MYE 2022'!$A:$AS,42,FALSE)</f>
        <v>4412297</v>
      </c>
      <c r="P114" s="380">
        <f>VLOOKUP(A:A,'[10]2023 Reporting MYE 2022'!$A:$AS,43,FALSE)</f>
        <v>0</v>
      </c>
      <c r="Q114" s="380">
        <f>VLOOKUP(A:A,'[10]2023 Reporting MYE 2022'!$A:$AS,44,FALSE)</f>
        <v>26826</v>
      </c>
      <c r="R114" s="380">
        <f>VLOOKUP(A:A,'[10]2023 Reporting MYE 2022'!$A:$AS,45,FALSE)</f>
        <v>6199069</v>
      </c>
      <c r="S114" s="382"/>
      <c r="T114" s="220">
        <f>VLOOKUP(A:A,'[11]OPEB Amounts by Employer'!$A:$AP,36,FALSE)</f>
        <v>-1081192</v>
      </c>
      <c r="U114" s="220">
        <f>VLOOKUP(A:A,'[11]OPEB Amounts by Employer'!$A:$AP,39,FALSE)</f>
        <v>-464170</v>
      </c>
      <c r="V114" s="380">
        <f>VLOOKUP(A:A,'[11]OPEB Amounts by Employer'!$A:$AP,42,FALSE)</f>
        <v>-1545362</v>
      </c>
      <c r="W114" s="488"/>
      <c r="X114" s="382"/>
      <c r="Y114" s="382"/>
      <c r="Z114" s="382"/>
    </row>
    <row r="115" spans="1:26">
      <c r="A115" s="374">
        <v>32410</v>
      </c>
      <c r="B115" s="375" t="s">
        <v>470</v>
      </c>
      <c r="C115" s="376">
        <v>7.8818840000000002E-4</v>
      </c>
      <c r="D115" s="376">
        <f>VLOOKUP(A:A,'[10]2023 Reporting MYE 2022'!$A:$J,5,FALSE)</f>
        <v>7.0766320000000005E-4</v>
      </c>
      <c r="E115" s="377">
        <f>VLOOKUP(A:A,'[10]2023 Reporting MYE 2022'!$A:$Z,26,FALSE)</f>
        <v>21877828</v>
      </c>
      <c r="F115" s="378">
        <f>VLOOKUP(A:A,'[10]2023 Reporting MYE 2022'!$A:$AI,35,FALSE)</f>
        <v>18716993</v>
      </c>
      <c r="G115" s="378"/>
      <c r="H115" s="379">
        <f>VLOOKUP(A:A,'[10]2023 Reporting MYE 2022'!$A:$AS,36,FALSE)</f>
        <v>2539506</v>
      </c>
      <c r="I115" s="380">
        <f>VLOOKUP(A:A,'[10]2023 Reporting MYE 2022'!$A:$AN,37,FALSE)</f>
        <v>1498538</v>
      </c>
      <c r="J115" s="380">
        <f>VLOOKUP(A:A,'[10]2023 Reporting MYE 2022'!$A:$AN,38,FALSE)</f>
        <v>162081</v>
      </c>
      <c r="K115" s="380">
        <f>VLOOKUP(A:A,'[10]2023 Reporting MYE 2022'!$A:$AN,39,FALSE)</f>
        <v>181717</v>
      </c>
      <c r="L115" s="380">
        <f>VLOOKUP(A:A,'[10]2023 Reporting MYE 2022'!$A:$AN,40,FALSE)</f>
        <v>4381842</v>
      </c>
      <c r="M115" s="380"/>
      <c r="N115" s="381">
        <f>VLOOKUP(A:A,'[10]2023 Reporting MYE 2022'!$A:$AS,41,FALSE)</f>
        <v>817236</v>
      </c>
      <c r="O115" s="380">
        <f>VLOOKUP(A:A,'[10]2023 Reporting MYE 2022'!$A:$AS,42,FALSE)</f>
        <v>8518544</v>
      </c>
      <c r="P115" s="380">
        <f>VLOOKUP(A:A,'[10]2023 Reporting MYE 2022'!$A:$AS,43,FALSE)</f>
        <v>0</v>
      </c>
      <c r="Q115" s="380">
        <f>VLOOKUP(A:A,'[10]2023 Reporting MYE 2022'!$A:$AS,44,FALSE)</f>
        <v>51792</v>
      </c>
      <c r="R115" s="380">
        <f>VLOOKUP(A:A,'[10]2023 Reporting MYE 2022'!$A:$AS,45,FALSE)</f>
        <v>9387572</v>
      </c>
      <c r="S115" s="382"/>
      <c r="T115" s="220">
        <f>VLOOKUP(A:A,'[11]OPEB Amounts by Employer'!$A:$AP,36,FALSE)</f>
        <v>-2087387</v>
      </c>
      <c r="U115" s="220">
        <f>VLOOKUP(A:A,'[11]OPEB Amounts by Employer'!$A:$AP,39,FALSE)</f>
        <v>208565</v>
      </c>
      <c r="V115" s="380">
        <f>VLOOKUP(A:A,'[11]OPEB Amounts by Employer'!$A:$AP,42,FALSE)</f>
        <v>-1878822</v>
      </c>
      <c r="W115" s="488"/>
      <c r="X115" s="382"/>
      <c r="Y115" s="382"/>
      <c r="Z115" s="382"/>
    </row>
    <row r="116" spans="1:26">
      <c r="A116" s="374">
        <v>32500</v>
      </c>
      <c r="B116" s="375" t="s">
        <v>471</v>
      </c>
      <c r="C116" s="376">
        <v>4.0829813E-3</v>
      </c>
      <c r="D116" s="376">
        <f>VLOOKUP(A:A,'[10]2023 Reporting MYE 2022'!$A:$J,5,FALSE)</f>
        <v>4.0648634999999999E-3</v>
      </c>
      <c r="E116" s="377">
        <f>VLOOKUP(A:A,'[10]2023 Reporting MYE 2022'!$A:$Z,26,FALSE)</f>
        <v>125667667</v>
      </c>
      <c r="F116" s="378">
        <f>VLOOKUP(A:A,'[10]2023 Reporting MYE 2022'!$A:$AI,35,FALSE)</f>
        <v>96957952</v>
      </c>
      <c r="G116" s="378"/>
      <c r="H116" s="379">
        <f>VLOOKUP(A:A,'[10]2023 Reporting MYE 2022'!$A:$AS,36,FALSE)</f>
        <v>1189866</v>
      </c>
      <c r="I116" s="380">
        <f>VLOOKUP(A:A,'[10]2023 Reporting MYE 2022'!$A:$AN,37,FALSE)</f>
        <v>7762744</v>
      </c>
      <c r="J116" s="380">
        <f>VLOOKUP(A:A,'[10]2023 Reporting MYE 2022'!$A:$AN,38,FALSE)</f>
        <v>839614</v>
      </c>
      <c r="K116" s="380">
        <f>VLOOKUP(A:A,'[10]2023 Reporting MYE 2022'!$A:$AN,39,FALSE)</f>
        <v>941333</v>
      </c>
      <c r="L116" s="380">
        <f>VLOOKUP(A:A,'[10]2023 Reporting MYE 2022'!$A:$AN,40,FALSE)</f>
        <v>10733557</v>
      </c>
      <c r="M116" s="380"/>
      <c r="N116" s="381">
        <f>VLOOKUP(A:A,'[10]2023 Reporting MYE 2022'!$A:$AS,41,FALSE)</f>
        <v>6247234</v>
      </c>
      <c r="O116" s="380">
        <f>VLOOKUP(A:A,'[10]2023 Reporting MYE 2022'!$A:$AS,42,FALSE)</f>
        <v>44127847</v>
      </c>
      <c r="P116" s="380">
        <f>VLOOKUP(A:A,'[10]2023 Reporting MYE 2022'!$A:$AS,43,FALSE)</f>
        <v>0</v>
      </c>
      <c r="Q116" s="380">
        <f>VLOOKUP(A:A,'[10]2023 Reporting MYE 2022'!$A:$AS,44,FALSE)</f>
        <v>268293</v>
      </c>
      <c r="R116" s="380">
        <f>VLOOKUP(A:A,'[10]2023 Reporting MYE 2022'!$A:$AS,45,FALSE)</f>
        <v>50643374</v>
      </c>
      <c r="S116" s="382"/>
      <c r="T116" s="220">
        <f>VLOOKUP(A:A,'[11]OPEB Amounts by Employer'!$A:$AP,36,FALSE)</f>
        <v>-10813107</v>
      </c>
      <c r="U116" s="220">
        <f>VLOOKUP(A:A,'[11]OPEB Amounts by Employer'!$A:$AP,39,FALSE)</f>
        <v>-2371008</v>
      </c>
      <c r="V116" s="380">
        <f>VLOOKUP(A:A,'[11]OPEB Amounts by Employer'!$A:$AP,42,FALSE)</f>
        <v>-13184115</v>
      </c>
      <c r="W116" s="488"/>
      <c r="X116" s="382"/>
      <c r="Y116" s="382"/>
      <c r="Z116" s="382"/>
    </row>
    <row r="117" spans="1:26">
      <c r="A117" s="374">
        <v>32505</v>
      </c>
      <c r="B117" s="375" t="s">
        <v>472</v>
      </c>
      <c r="C117" s="376">
        <v>6.4176719999999997E-4</v>
      </c>
      <c r="D117" s="376">
        <f>VLOOKUP(A:A,'[10]2023 Reporting MYE 2022'!$A:$J,5,FALSE)</f>
        <v>6.2618530000000002E-4</v>
      </c>
      <c r="E117" s="377">
        <f>VLOOKUP(A:A,'[10]2023 Reporting MYE 2022'!$A:$Z,26,FALSE)</f>
        <v>19358890</v>
      </c>
      <c r="F117" s="378">
        <f>VLOOKUP(A:A,'[10]2023 Reporting MYE 2022'!$A:$AI,35,FALSE)</f>
        <v>15239951</v>
      </c>
      <c r="G117" s="378"/>
      <c r="H117" s="379">
        <f>VLOOKUP(A:A,'[10]2023 Reporting MYE 2022'!$A:$AS,36,FALSE)</f>
        <v>1578185</v>
      </c>
      <c r="I117" s="380">
        <f>VLOOKUP(A:A,'[10]2023 Reporting MYE 2022'!$A:$AN,37,FALSE)</f>
        <v>1220156</v>
      </c>
      <c r="J117" s="380">
        <f>VLOOKUP(A:A,'[10]2023 Reporting MYE 2022'!$A:$AN,38,FALSE)</f>
        <v>131971</v>
      </c>
      <c r="K117" s="380">
        <f>VLOOKUP(A:A,'[10]2023 Reporting MYE 2022'!$A:$AN,39,FALSE)</f>
        <v>147960</v>
      </c>
      <c r="L117" s="380">
        <f>VLOOKUP(A:A,'[10]2023 Reporting MYE 2022'!$A:$AN,40,FALSE)</f>
        <v>3078272</v>
      </c>
      <c r="M117" s="380"/>
      <c r="N117" s="381">
        <f>VLOOKUP(A:A,'[10]2023 Reporting MYE 2022'!$A:$AS,41,FALSE)</f>
        <v>995331</v>
      </c>
      <c r="O117" s="380">
        <f>VLOOKUP(A:A,'[10]2023 Reporting MYE 2022'!$A:$AS,42,FALSE)</f>
        <v>6936060</v>
      </c>
      <c r="P117" s="380">
        <f>VLOOKUP(A:A,'[10]2023 Reporting MYE 2022'!$A:$AS,43,FALSE)</f>
        <v>0</v>
      </c>
      <c r="Q117" s="380">
        <f>VLOOKUP(A:A,'[10]2023 Reporting MYE 2022'!$A:$AS,44,FALSE)</f>
        <v>42171</v>
      </c>
      <c r="R117" s="380">
        <f>VLOOKUP(A:A,'[10]2023 Reporting MYE 2022'!$A:$AS,45,FALSE)</f>
        <v>7973562</v>
      </c>
      <c r="S117" s="382"/>
      <c r="T117" s="220">
        <f>VLOOKUP(A:A,'[11]OPEB Amounts by Employer'!$A:$AP,36,FALSE)</f>
        <v>-1699616</v>
      </c>
      <c r="U117" s="220">
        <f>VLOOKUP(A:A,'[11]OPEB Amounts by Employer'!$A:$AP,39,FALSE)</f>
        <v>36008</v>
      </c>
      <c r="V117" s="380">
        <f>VLOOKUP(A:A,'[11]OPEB Amounts by Employer'!$A:$AP,42,FALSE)</f>
        <v>-1663608</v>
      </c>
      <c r="W117" s="488"/>
      <c r="X117" s="382"/>
      <c r="Y117" s="382"/>
      <c r="Z117" s="382"/>
    </row>
    <row r="118" spans="1:26">
      <c r="A118" s="374">
        <v>32600</v>
      </c>
      <c r="B118" s="375" t="s">
        <v>473</v>
      </c>
      <c r="C118" s="376">
        <v>1.5854341800000001E-2</v>
      </c>
      <c r="D118" s="376">
        <f>VLOOKUP(A:A,'[10]2023 Reporting MYE 2022'!$A:$J,5,FALSE)</f>
        <v>1.47407588E-2</v>
      </c>
      <c r="E118" s="377">
        <f>VLOOKUP(A:A,'[10]2023 Reporting MYE 2022'!$A:$Z,26,FALSE)</f>
        <v>455719306</v>
      </c>
      <c r="F118" s="378">
        <f>VLOOKUP(A:A,'[10]2023 Reporting MYE 2022'!$A:$AI,35,FALSE)</f>
        <v>376490705</v>
      </c>
      <c r="G118" s="378"/>
      <c r="H118" s="379">
        <f>VLOOKUP(A:A,'[10]2023 Reporting MYE 2022'!$A:$AS,36,FALSE)</f>
        <v>35678996</v>
      </c>
      <c r="I118" s="380">
        <f>VLOOKUP(A:A,'[10]2023 Reporting MYE 2022'!$A:$AN,37,FALSE)</f>
        <v>30142973</v>
      </c>
      <c r="J118" s="380">
        <f>VLOOKUP(A:A,'[10]2023 Reporting MYE 2022'!$A:$AN,38,FALSE)</f>
        <v>3260247</v>
      </c>
      <c r="K118" s="380">
        <f>VLOOKUP(A:A,'[10]2023 Reporting MYE 2022'!$A:$AN,39,FALSE)</f>
        <v>3655227</v>
      </c>
      <c r="L118" s="380">
        <f>VLOOKUP(A:A,'[10]2023 Reporting MYE 2022'!$A:$AN,40,FALSE)</f>
        <v>72737443</v>
      </c>
      <c r="M118" s="380"/>
      <c r="N118" s="381">
        <f>VLOOKUP(A:A,'[10]2023 Reporting MYE 2022'!$A:$AS,41,FALSE)</f>
        <v>19962097</v>
      </c>
      <c r="O118" s="380">
        <f>VLOOKUP(A:A,'[10]2023 Reporting MYE 2022'!$A:$AS,42,FALSE)</f>
        <v>171349785</v>
      </c>
      <c r="P118" s="380">
        <f>VLOOKUP(A:A,'[10]2023 Reporting MYE 2022'!$A:$AS,43,FALSE)</f>
        <v>0</v>
      </c>
      <c r="Q118" s="380">
        <f>VLOOKUP(A:A,'[10]2023 Reporting MYE 2022'!$A:$AS,44,FALSE)</f>
        <v>1041789</v>
      </c>
      <c r="R118" s="380">
        <f>VLOOKUP(A:A,'[10]2023 Reporting MYE 2022'!$A:$AS,45,FALSE)</f>
        <v>192353671</v>
      </c>
      <c r="S118" s="382"/>
      <c r="T118" s="220">
        <f>VLOOKUP(A:A,'[11]OPEB Amounts by Employer'!$A:$AP,36,FALSE)</f>
        <v>-41987629</v>
      </c>
      <c r="U118" s="220">
        <f>VLOOKUP(A:A,'[11]OPEB Amounts by Employer'!$A:$AP,39,FALSE)</f>
        <v>227329</v>
      </c>
      <c r="V118" s="380">
        <f>VLOOKUP(A:A,'[11]OPEB Amounts by Employer'!$A:$AP,42,FALSE)</f>
        <v>-41760300</v>
      </c>
      <c r="W118" s="488"/>
      <c r="X118" s="382"/>
      <c r="Y118" s="382"/>
      <c r="Z118" s="382"/>
    </row>
    <row r="119" spans="1:26">
      <c r="A119" s="374">
        <v>32605</v>
      </c>
      <c r="B119" s="375" t="s">
        <v>474</v>
      </c>
      <c r="C119" s="376">
        <v>2.3805266999999998E-3</v>
      </c>
      <c r="D119" s="376">
        <f>VLOOKUP(A:A,'[10]2023 Reporting MYE 2022'!$A:$J,5,FALSE)</f>
        <v>2.4064236999999998E-3</v>
      </c>
      <c r="E119" s="377">
        <f>VLOOKUP(A:A,'[10]2023 Reporting MYE 2022'!$A:$Z,26,FALSE)</f>
        <v>74396017</v>
      </c>
      <c r="F119" s="378">
        <f>VLOOKUP(A:A,'[10]2023 Reporting MYE 2022'!$A:$AI,35,FALSE)</f>
        <v>56530015</v>
      </c>
      <c r="G119" s="378"/>
      <c r="H119" s="379">
        <f>VLOOKUP(A:A,'[10]2023 Reporting MYE 2022'!$A:$AS,36,FALSE)</f>
        <v>6482191</v>
      </c>
      <c r="I119" s="380">
        <f>VLOOKUP(A:A,'[10]2023 Reporting MYE 2022'!$A:$AN,37,FALSE)</f>
        <v>4525962</v>
      </c>
      <c r="J119" s="380">
        <f>VLOOKUP(A:A,'[10]2023 Reporting MYE 2022'!$A:$AN,38,FALSE)</f>
        <v>489525</v>
      </c>
      <c r="K119" s="380">
        <f>VLOOKUP(A:A,'[10]2023 Reporting MYE 2022'!$A:$AN,39,FALSE)</f>
        <v>548832</v>
      </c>
      <c r="L119" s="380">
        <f>VLOOKUP(A:A,'[10]2023 Reporting MYE 2022'!$A:$AN,40,FALSE)</f>
        <v>12046510</v>
      </c>
      <c r="M119" s="380"/>
      <c r="N119" s="381">
        <f>VLOOKUP(A:A,'[10]2023 Reporting MYE 2022'!$A:$AS,41,FALSE)</f>
        <v>540952</v>
      </c>
      <c r="O119" s="380">
        <f>VLOOKUP(A:A,'[10]2023 Reporting MYE 2022'!$A:$AS,42,FALSE)</f>
        <v>25728141</v>
      </c>
      <c r="P119" s="380">
        <f>VLOOKUP(A:A,'[10]2023 Reporting MYE 2022'!$A:$AS,43,FALSE)</f>
        <v>0</v>
      </c>
      <c r="Q119" s="380">
        <f>VLOOKUP(A:A,'[10]2023 Reporting MYE 2022'!$A:$AS,44,FALSE)</f>
        <v>156424</v>
      </c>
      <c r="R119" s="380">
        <f>VLOOKUP(A:A,'[10]2023 Reporting MYE 2022'!$A:$AS,45,FALSE)</f>
        <v>26425517</v>
      </c>
      <c r="S119" s="382"/>
      <c r="T119" s="220">
        <f>VLOOKUP(A:A,'[11]OPEB Amounts by Employer'!$A:$AP,36,FALSE)</f>
        <v>-6304436</v>
      </c>
      <c r="U119" s="220">
        <f>VLOOKUP(A:A,'[11]OPEB Amounts by Employer'!$A:$AP,39,FALSE)</f>
        <v>1034847</v>
      </c>
      <c r="V119" s="380">
        <f>VLOOKUP(A:A,'[11]OPEB Amounts by Employer'!$A:$AP,42,FALSE)</f>
        <v>-5269589</v>
      </c>
      <c r="W119" s="488"/>
      <c r="X119" s="382"/>
      <c r="Y119" s="382"/>
      <c r="Z119" s="382"/>
    </row>
    <row r="120" spans="1:26">
      <c r="A120" s="374">
        <v>32700</v>
      </c>
      <c r="B120" s="375" t="s">
        <v>475</v>
      </c>
      <c r="C120" s="376">
        <v>1.4530194E-3</v>
      </c>
      <c r="D120" s="376">
        <f>VLOOKUP(A:A,'[10]2023 Reporting MYE 2022'!$A:$J,5,FALSE)</f>
        <v>1.4169390999999999E-3</v>
      </c>
      <c r="E120" s="377">
        <f>VLOOKUP(A:A,'[10]2023 Reporting MYE 2022'!$A:$Z,26,FALSE)</f>
        <v>43805513</v>
      </c>
      <c r="F120" s="378">
        <f>VLOOKUP(A:A,'[10]2023 Reporting MYE 2022'!$A:$AI,35,FALSE)</f>
        <v>34504636</v>
      </c>
      <c r="G120" s="378"/>
      <c r="H120" s="379">
        <f>VLOOKUP(A:A,'[10]2023 Reporting MYE 2022'!$A:$AS,36,FALSE)</f>
        <v>1919635</v>
      </c>
      <c r="I120" s="380">
        <f>VLOOKUP(A:A,'[10]2023 Reporting MYE 2022'!$A:$AN,37,FALSE)</f>
        <v>2762544</v>
      </c>
      <c r="J120" s="380">
        <f>VLOOKUP(A:A,'[10]2023 Reporting MYE 2022'!$A:$AN,38,FALSE)</f>
        <v>298795</v>
      </c>
      <c r="K120" s="380">
        <f>VLOOKUP(A:A,'[10]2023 Reporting MYE 2022'!$A:$AN,39,FALSE)</f>
        <v>334994</v>
      </c>
      <c r="L120" s="380">
        <f>VLOOKUP(A:A,'[10]2023 Reporting MYE 2022'!$A:$AN,40,FALSE)</f>
        <v>5315968</v>
      </c>
      <c r="M120" s="380"/>
      <c r="N120" s="381">
        <f>VLOOKUP(A:A,'[10]2023 Reporting MYE 2022'!$A:$AS,41,FALSE)</f>
        <v>486132</v>
      </c>
      <c r="O120" s="380">
        <f>VLOOKUP(A:A,'[10]2023 Reporting MYE 2022'!$A:$AS,42,FALSE)</f>
        <v>15703872</v>
      </c>
      <c r="P120" s="380">
        <f>VLOOKUP(A:A,'[10]2023 Reporting MYE 2022'!$A:$AS,43,FALSE)</f>
        <v>0</v>
      </c>
      <c r="Q120" s="380">
        <f>VLOOKUP(A:A,'[10]2023 Reporting MYE 2022'!$A:$AS,44,FALSE)</f>
        <v>95478</v>
      </c>
      <c r="R120" s="380">
        <f>VLOOKUP(A:A,'[10]2023 Reporting MYE 2022'!$A:$AS,45,FALSE)</f>
        <v>16285482</v>
      </c>
      <c r="S120" s="382"/>
      <c r="T120" s="220">
        <f>VLOOKUP(A:A,'[11]OPEB Amounts by Employer'!$A:$AP,36,FALSE)</f>
        <v>-3848084</v>
      </c>
      <c r="U120" s="220">
        <f>VLOOKUP(A:A,'[11]OPEB Amounts by Employer'!$A:$AP,39,FALSE)</f>
        <v>750007</v>
      </c>
      <c r="V120" s="380">
        <f>VLOOKUP(A:A,'[11]OPEB Amounts by Employer'!$A:$AP,42,FALSE)</f>
        <v>-3098077</v>
      </c>
      <c r="W120" s="488"/>
      <c r="X120" s="382"/>
      <c r="Y120" s="382"/>
      <c r="Z120" s="382"/>
    </row>
    <row r="121" spans="1:26">
      <c r="A121" s="374">
        <v>32800</v>
      </c>
      <c r="B121" s="375" t="s">
        <v>476</v>
      </c>
      <c r="C121" s="376">
        <v>1.9998905E-3</v>
      </c>
      <c r="D121" s="376">
        <f>VLOOKUP(A:A,'[10]2023 Reporting MYE 2022'!$A:$J,5,FALSE)</f>
        <v>1.9200148000000001E-3</v>
      </c>
      <c r="E121" s="377">
        <f>VLOOKUP(A:A,'[10]2023 Reporting MYE 2022'!$A:$Z,26,FALSE)</f>
        <v>59358397</v>
      </c>
      <c r="F121" s="378">
        <f>VLOOKUP(A:A,'[10]2023 Reporting MYE 2022'!$A:$AI,35,FALSE)</f>
        <v>47491103</v>
      </c>
      <c r="G121" s="378"/>
      <c r="H121" s="379">
        <f>VLOOKUP(A:A,'[10]2023 Reporting MYE 2022'!$A:$AS,36,FALSE)</f>
        <v>4062317</v>
      </c>
      <c r="I121" s="380">
        <f>VLOOKUP(A:A,'[10]2023 Reporting MYE 2022'!$A:$AN,37,FALSE)</f>
        <v>3802280</v>
      </c>
      <c r="J121" s="380">
        <f>VLOOKUP(A:A,'[10]2023 Reporting MYE 2022'!$A:$AN,38,FALSE)</f>
        <v>411252</v>
      </c>
      <c r="K121" s="380">
        <f>VLOOKUP(A:A,'[10]2023 Reporting MYE 2022'!$A:$AN,39,FALSE)</f>
        <v>461076</v>
      </c>
      <c r="L121" s="380">
        <f>VLOOKUP(A:A,'[10]2023 Reporting MYE 2022'!$A:$AN,40,FALSE)</f>
        <v>8736925</v>
      </c>
      <c r="M121" s="380"/>
      <c r="N121" s="381">
        <f>VLOOKUP(A:A,'[10]2023 Reporting MYE 2022'!$A:$AS,41,FALSE)</f>
        <v>2619144</v>
      </c>
      <c r="O121" s="380">
        <f>VLOOKUP(A:A,'[10]2023 Reporting MYE 2022'!$A:$AS,42,FALSE)</f>
        <v>21614319</v>
      </c>
      <c r="P121" s="380">
        <f>VLOOKUP(A:A,'[10]2023 Reporting MYE 2022'!$A:$AS,43,FALSE)</f>
        <v>0</v>
      </c>
      <c r="Q121" s="380">
        <f>VLOOKUP(A:A,'[10]2023 Reporting MYE 2022'!$A:$AS,44,FALSE)</f>
        <v>131413</v>
      </c>
      <c r="R121" s="380">
        <f>VLOOKUP(A:A,'[10]2023 Reporting MYE 2022'!$A:$AS,45,FALSE)</f>
        <v>24364876</v>
      </c>
      <c r="S121" s="382"/>
      <c r="T121" s="220">
        <f>VLOOKUP(A:A,'[11]OPEB Amounts by Employer'!$A:$AP,36,FALSE)</f>
        <v>-5296383</v>
      </c>
      <c r="U121" s="220">
        <f>VLOOKUP(A:A,'[11]OPEB Amounts by Employer'!$A:$AP,39,FALSE)</f>
        <v>1520901</v>
      </c>
      <c r="V121" s="380">
        <f>VLOOKUP(A:A,'[11]OPEB Amounts by Employer'!$A:$AP,42,FALSE)</f>
        <v>-3775482</v>
      </c>
      <c r="W121" s="488"/>
      <c r="X121" s="382"/>
      <c r="Y121" s="382"/>
      <c r="Z121" s="382"/>
    </row>
    <row r="122" spans="1:26">
      <c r="A122" s="374">
        <v>32900</v>
      </c>
      <c r="B122" s="375" t="s">
        <v>477</v>
      </c>
      <c r="C122" s="376">
        <v>5.4159411000000001E-3</v>
      </c>
      <c r="D122" s="376">
        <f>VLOOKUP(A:A,'[10]2023 Reporting MYE 2022'!$A:$J,5,FALSE)</f>
        <v>5.2204423000000002E-3</v>
      </c>
      <c r="E122" s="377">
        <f>VLOOKUP(A:A,'[10]2023 Reporting MYE 2022'!$A:$Z,26,FALSE)</f>
        <v>161393072</v>
      </c>
      <c r="F122" s="378">
        <f>VLOOKUP(A:A,'[10]2023 Reporting MYE 2022'!$A:$AI,35,FALSE)</f>
        <v>128611551</v>
      </c>
      <c r="G122" s="378"/>
      <c r="H122" s="379">
        <f>VLOOKUP(A:A,'[10]2023 Reporting MYE 2022'!$A:$AS,36,FALSE)</f>
        <v>5601856</v>
      </c>
      <c r="I122" s="380">
        <f>VLOOKUP(A:A,'[10]2023 Reporting MYE 2022'!$A:$AN,37,FALSE)</f>
        <v>10297026</v>
      </c>
      <c r="J122" s="380">
        <f>VLOOKUP(A:A,'[10]2023 Reporting MYE 2022'!$A:$AN,38,FALSE)</f>
        <v>1113720</v>
      </c>
      <c r="K122" s="380">
        <f>VLOOKUP(A:A,'[10]2023 Reporting MYE 2022'!$A:$AN,39,FALSE)</f>
        <v>1248648</v>
      </c>
      <c r="L122" s="380">
        <f>VLOOKUP(A:A,'[10]2023 Reporting MYE 2022'!$A:$AN,40,FALSE)</f>
        <v>18261250</v>
      </c>
      <c r="M122" s="380"/>
      <c r="N122" s="381">
        <f>VLOOKUP(A:A,'[10]2023 Reporting MYE 2022'!$A:$AS,41,FALSE)</f>
        <v>14202868</v>
      </c>
      <c r="O122" s="380">
        <f>VLOOKUP(A:A,'[10]2023 Reporting MYE 2022'!$A:$AS,42,FALSE)</f>
        <v>58534145</v>
      </c>
      <c r="P122" s="380">
        <f>VLOOKUP(A:A,'[10]2023 Reporting MYE 2022'!$A:$AS,43,FALSE)</f>
        <v>0</v>
      </c>
      <c r="Q122" s="380">
        <f>VLOOKUP(A:A,'[10]2023 Reporting MYE 2022'!$A:$AS,44,FALSE)</f>
        <v>355881</v>
      </c>
      <c r="R122" s="380">
        <f>VLOOKUP(A:A,'[10]2023 Reporting MYE 2022'!$A:$AS,45,FALSE)</f>
        <v>73092894</v>
      </c>
      <c r="S122" s="382"/>
      <c r="T122" s="220">
        <f>VLOOKUP(A:A,'[11]OPEB Amounts by Employer'!$A:$AP,36,FALSE)</f>
        <v>-14343234</v>
      </c>
      <c r="U122" s="220">
        <f>VLOOKUP(A:A,'[11]OPEB Amounts by Employer'!$A:$AP,39,FALSE)</f>
        <v>-2393938</v>
      </c>
      <c r="V122" s="380">
        <f>VLOOKUP(A:A,'[11]OPEB Amounts by Employer'!$A:$AP,42,FALSE)</f>
        <v>-16737172</v>
      </c>
      <c r="W122" s="488"/>
      <c r="X122" s="382"/>
      <c r="Y122" s="382"/>
      <c r="Z122" s="382"/>
    </row>
    <row r="123" spans="1:26">
      <c r="A123" s="374">
        <v>32901</v>
      </c>
      <c r="B123" s="375" t="s">
        <v>478</v>
      </c>
      <c r="C123" s="376">
        <v>1.200939E-4</v>
      </c>
      <c r="D123" s="376">
        <f>VLOOKUP(A:A,'[10]2023 Reporting MYE 2022'!$A:$J,5,FALSE)</f>
        <v>1.157753E-4</v>
      </c>
      <c r="E123" s="377">
        <f>VLOOKUP(A:A,'[10]2023 Reporting MYE 2022'!$A:$Z,26,FALSE)</f>
        <v>3579262</v>
      </c>
      <c r="F123" s="378">
        <f>VLOOKUP(A:A,'[10]2023 Reporting MYE 2022'!$A:$AI,35,FALSE)</f>
        <v>2851852</v>
      </c>
      <c r="G123" s="378"/>
      <c r="H123" s="379">
        <f>VLOOKUP(A:A,'[10]2023 Reporting MYE 2022'!$A:$AS,36,FALSE)</f>
        <v>175575</v>
      </c>
      <c r="I123" s="380">
        <f>VLOOKUP(A:A,'[10]2023 Reporting MYE 2022'!$A:$AN,37,FALSE)</f>
        <v>228328</v>
      </c>
      <c r="J123" s="380">
        <f>VLOOKUP(A:A,'[10]2023 Reporting MYE 2022'!$A:$AN,38,FALSE)</f>
        <v>24696</v>
      </c>
      <c r="K123" s="380">
        <f>VLOOKUP(A:A,'[10]2023 Reporting MYE 2022'!$A:$AN,39,FALSE)</f>
        <v>27688</v>
      </c>
      <c r="L123" s="380">
        <f>VLOOKUP(A:A,'[10]2023 Reporting MYE 2022'!$A:$AN,40,FALSE)</f>
        <v>456287</v>
      </c>
      <c r="M123" s="380"/>
      <c r="N123" s="381">
        <f>VLOOKUP(A:A,'[10]2023 Reporting MYE 2022'!$A:$AS,41,FALSE)</f>
        <v>839010</v>
      </c>
      <c r="O123" s="380">
        <f>VLOOKUP(A:A,'[10]2023 Reporting MYE 2022'!$A:$AS,42,FALSE)</f>
        <v>1297945</v>
      </c>
      <c r="P123" s="380">
        <f>VLOOKUP(A:A,'[10]2023 Reporting MYE 2022'!$A:$AS,43,FALSE)</f>
        <v>0</v>
      </c>
      <c r="Q123" s="380">
        <f>VLOOKUP(A:A,'[10]2023 Reporting MYE 2022'!$A:$AS,44,FALSE)</f>
        <v>7891</v>
      </c>
      <c r="R123" s="380">
        <f>VLOOKUP(A:A,'[10]2023 Reporting MYE 2022'!$A:$AS,45,FALSE)</f>
        <v>2144846</v>
      </c>
      <c r="S123" s="382"/>
      <c r="T123" s="220">
        <f>VLOOKUP(A:A,'[11]OPEB Amounts by Employer'!$A:$AP,36,FALSE)</f>
        <v>-318050</v>
      </c>
      <c r="U123" s="220">
        <f>VLOOKUP(A:A,'[11]OPEB Amounts by Employer'!$A:$AP,39,FALSE)</f>
        <v>-583609</v>
      </c>
      <c r="V123" s="380">
        <f>VLOOKUP(A:A,'[11]OPEB Amounts by Employer'!$A:$AP,42,FALSE)</f>
        <v>-901659</v>
      </c>
      <c r="W123" s="488"/>
      <c r="X123" s="382"/>
      <c r="Y123" s="382"/>
      <c r="Z123" s="382"/>
    </row>
    <row r="124" spans="1:26">
      <c r="A124" s="374">
        <v>32904</v>
      </c>
      <c r="B124" s="375" t="s">
        <v>830</v>
      </c>
      <c r="C124" s="376">
        <v>5.2405299999999998E-5</v>
      </c>
      <c r="D124" s="376">
        <f>VLOOKUP(A:A,'[10]2023 Reporting MYE 2022'!$A:$J,5,FALSE)</f>
        <v>3.1096300000000002E-5</v>
      </c>
      <c r="E124" s="377">
        <f>VLOOKUP(A:A,'[10]2023 Reporting MYE 2022'!$A:$Z,26,FALSE)</f>
        <v>961361</v>
      </c>
      <c r="F124" s="378">
        <f>VLOOKUP(A:A,'[10]2023 Reporting MYE 2022'!$A:$AI,35,FALSE)</f>
        <v>1244461</v>
      </c>
      <c r="G124" s="378"/>
      <c r="H124" s="379">
        <f>VLOOKUP(A:A,'[10]2023 Reporting MYE 2022'!$A:$AS,36,FALSE)</f>
        <v>1281456</v>
      </c>
      <c r="I124" s="380">
        <f>VLOOKUP(A:A,'[10]2023 Reporting MYE 2022'!$A:$AN,37,FALSE)</f>
        <v>99635</v>
      </c>
      <c r="J124" s="380">
        <f>VLOOKUP(A:A,'[10]2023 Reporting MYE 2022'!$A:$AN,38,FALSE)</f>
        <v>10776</v>
      </c>
      <c r="K124" s="380">
        <f>VLOOKUP(A:A,'[10]2023 Reporting MYE 2022'!$A:$AN,39,FALSE)</f>
        <v>12082</v>
      </c>
      <c r="L124" s="380">
        <f>VLOOKUP(A:A,'[10]2023 Reporting MYE 2022'!$A:$AN,40,FALSE)</f>
        <v>1403949</v>
      </c>
      <c r="M124" s="380"/>
      <c r="N124" s="381">
        <f>VLOOKUP(A:A,'[10]2023 Reporting MYE 2022'!$A:$AS,41,FALSE)</f>
        <v>0</v>
      </c>
      <c r="O124" s="380">
        <f>VLOOKUP(A:A,'[10]2023 Reporting MYE 2022'!$A:$AS,42,FALSE)</f>
        <v>566383</v>
      </c>
      <c r="P124" s="380">
        <f>VLOOKUP(A:A,'[10]2023 Reporting MYE 2022'!$A:$AS,43,FALSE)</f>
        <v>0</v>
      </c>
      <c r="Q124" s="380">
        <f>VLOOKUP(A:A,'[10]2023 Reporting MYE 2022'!$A:$AS,44,FALSE)</f>
        <v>3444</v>
      </c>
      <c r="R124" s="380">
        <f>VLOOKUP(A:A,'[10]2023 Reporting MYE 2022'!$A:$AS,45,FALSE)</f>
        <v>569827</v>
      </c>
      <c r="S124" s="382"/>
      <c r="T124" s="220">
        <f>VLOOKUP(A:A,'[11]OPEB Amounts by Employer'!$A:$AP,36,FALSE)</f>
        <v>-138788</v>
      </c>
      <c r="U124" s="220">
        <f>VLOOKUP(A:A,'[11]OPEB Amounts by Employer'!$A:$AP,39,FALSE)</f>
        <v>366339</v>
      </c>
      <c r="V124" s="380">
        <f>VLOOKUP(A:A,'[11]OPEB Amounts by Employer'!$A:$AP,42,FALSE)</f>
        <v>227551</v>
      </c>
      <c r="W124" s="488"/>
      <c r="X124" s="382"/>
      <c r="Y124" s="382"/>
      <c r="Z124" s="382"/>
    </row>
    <row r="125" spans="1:26">
      <c r="A125" s="374">
        <v>32905</v>
      </c>
      <c r="B125" s="375" t="s">
        <v>479</v>
      </c>
      <c r="C125" s="376">
        <v>7.7035630000000003E-4</v>
      </c>
      <c r="D125" s="376">
        <f>VLOOKUP(A:A,'[10]2023 Reporting MYE 2022'!$A:$J,5,FALSE)</f>
        <v>7.5351529999999995E-4</v>
      </c>
      <c r="E125" s="377">
        <f>VLOOKUP(A:A,'[10]2023 Reporting MYE 2022'!$A:$Z,26,FALSE)</f>
        <v>23295373</v>
      </c>
      <c r="F125" s="378">
        <f>VLOOKUP(A:A,'[10]2023 Reporting MYE 2022'!$A:$AI,35,FALSE)</f>
        <v>18293537</v>
      </c>
      <c r="G125" s="378"/>
      <c r="H125" s="379">
        <f>VLOOKUP(A:A,'[10]2023 Reporting MYE 2022'!$A:$AS,36,FALSE)</f>
        <v>955876</v>
      </c>
      <c r="I125" s="380">
        <f>VLOOKUP(A:A,'[10]2023 Reporting MYE 2022'!$A:$AN,37,FALSE)</f>
        <v>1464635</v>
      </c>
      <c r="J125" s="380">
        <f>VLOOKUP(A:A,'[10]2023 Reporting MYE 2022'!$A:$AN,38,FALSE)</f>
        <v>158414</v>
      </c>
      <c r="K125" s="380">
        <f>VLOOKUP(A:A,'[10]2023 Reporting MYE 2022'!$A:$AN,39,FALSE)</f>
        <v>177606</v>
      </c>
      <c r="L125" s="380">
        <f>VLOOKUP(A:A,'[10]2023 Reporting MYE 2022'!$A:$AN,40,FALSE)</f>
        <v>2756531</v>
      </c>
      <c r="M125" s="380"/>
      <c r="N125" s="381">
        <f>VLOOKUP(A:A,'[10]2023 Reporting MYE 2022'!$A:$AS,41,FALSE)</f>
        <v>822500</v>
      </c>
      <c r="O125" s="380">
        <f>VLOOKUP(A:A,'[10]2023 Reporting MYE 2022'!$A:$AS,42,FALSE)</f>
        <v>8325819</v>
      </c>
      <c r="P125" s="380">
        <f>VLOOKUP(A:A,'[10]2023 Reporting MYE 2022'!$A:$AS,43,FALSE)</f>
        <v>0</v>
      </c>
      <c r="Q125" s="380">
        <f>VLOOKUP(A:A,'[10]2023 Reporting MYE 2022'!$A:$AS,44,FALSE)</f>
        <v>50620</v>
      </c>
      <c r="R125" s="380">
        <f>VLOOKUP(A:A,'[10]2023 Reporting MYE 2022'!$A:$AS,45,FALSE)</f>
        <v>9198939</v>
      </c>
      <c r="S125" s="382"/>
      <c r="T125" s="220">
        <f>VLOOKUP(A:A,'[11]OPEB Amounts by Employer'!$A:$AP,36,FALSE)</f>
        <v>-2040163</v>
      </c>
      <c r="U125" s="220">
        <f>VLOOKUP(A:A,'[11]OPEB Amounts by Employer'!$A:$AP,39,FALSE)</f>
        <v>-383984</v>
      </c>
      <c r="V125" s="380">
        <f>VLOOKUP(A:A,'[11]OPEB Amounts by Employer'!$A:$AP,42,FALSE)</f>
        <v>-2424147</v>
      </c>
      <c r="W125" s="488"/>
      <c r="X125" s="382"/>
      <c r="Y125" s="382"/>
      <c r="Z125" s="382"/>
    </row>
    <row r="126" spans="1:26">
      <c r="A126" s="374">
        <v>32910</v>
      </c>
      <c r="B126" s="375" t="s">
        <v>480</v>
      </c>
      <c r="C126" s="376">
        <v>1.0122251000000001E-3</v>
      </c>
      <c r="D126" s="376">
        <f>VLOOKUP(A:A,'[10]2023 Reporting MYE 2022'!$A:$J,5,FALSE)</f>
        <v>9.7654890000000002E-4</v>
      </c>
      <c r="E126" s="377">
        <f>VLOOKUP(A:A,'[10]2023 Reporting MYE 2022'!$A:$Z,26,FALSE)</f>
        <v>30190589</v>
      </c>
      <c r="F126" s="378">
        <f>VLOOKUP(A:A,'[10]2023 Reporting MYE 2022'!$A:$AI,35,FALSE)</f>
        <v>24037159</v>
      </c>
      <c r="G126" s="378"/>
      <c r="H126" s="379">
        <f>VLOOKUP(A:A,'[10]2023 Reporting MYE 2022'!$A:$AS,36,FALSE)</f>
        <v>1459704</v>
      </c>
      <c r="I126" s="380">
        <f>VLOOKUP(A:A,'[10]2023 Reporting MYE 2022'!$A:$AN,37,FALSE)</f>
        <v>1924487</v>
      </c>
      <c r="J126" s="380">
        <f>VLOOKUP(A:A,'[10]2023 Reporting MYE 2022'!$A:$AN,38,FALSE)</f>
        <v>208151</v>
      </c>
      <c r="K126" s="380">
        <f>VLOOKUP(A:A,'[10]2023 Reporting MYE 2022'!$A:$AN,39,FALSE)</f>
        <v>233369</v>
      </c>
      <c r="L126" s="380">
        <f>VLOOKUP(A:A,'[10]2023 Reporting MYE 2022'!$A:$AN,40,FALSE)</f>
        <v>3825711</v>
      </c>
      <c r="M126" s="380"/>
      <c r="N126" s="381">
        <f>VLOOKUP(A:A,'[10]2023 Reporting MYE 2022'!$A:$AS,41,FALSE)</f>
        <v>2731133</v>
      </c>
      <c r="O126" s="380">
        <f>VLOOKUP(A:A,'[10]2023 Reporting MYE 2022'!$A:$AS,42,FALSE)</f>
        <v>10939877</v>
      </c>
      <c r="P126" s="380">
        <f>VLOOKUP(A:A,'[10]2023 Reporting MYE 2022'!$A:$AS,43,FALSE)</f>
        <v>0</v>
      </c>
      <c r="Q126" s="380">
        <f>VLOOKUP(A:A,'[10]2023 Reporting MYE 2022'!$A:$AS,44,FALSE)</f>
        <v>66513</v>
      </c>
      <c r="R126" s="380">
        <f>VLOOKUP(A:A,'[10]2023 Reporting MYE 2022'!$A:$AS,45,FALSE)</f>
        <v>13737523</v>
      </c>
      <c r="S126" s="382"/>
      <c r="T126" s="220">
        <f>VLOOKUP(A:A,'[11]OPEB Amounts by Employer'!$A:$AP,36,FALSE)</f>
        <v>-2680713</v>
      </c>
      <c r="U126" s="220">
        <f>VLOOKUP(A:A,'[11]OPEB Amounts by Employer'!$A:$AP,39,FALSE)</f>
        <v>-178119</v>
      </c>
      <c r="V126" s="380">
        <f>VLOOKUP(A:A,'[11]OPEB Amounts by Employer'!$A:$AP,42,FALSE)</f>
        <v>-2858832</v>
      </c>
      <c r="W126" s="488"/>
      <c r="X126" s="382"/>
      <c r="Y126" s="382"/>
      <c r="Z126" s="382"/>
    </row>
    <row r="127" spans="1:26">
      <c r="A127" s="374">
        <v>32915</v>
      </c>
      <c r="B127" s="375" t="s">
        <v>833</v>
      </c>
      <c r="C127" s="376">
        <v>8.5904599999999997E-5</v>
      </c>
      <c r="D127" s="376">
        <f>VLOOKUP(A:A,'[10]2023 Reporting MYE 2022'!$A:$J,5,FALSE)</f>
        <v>5.8590500000000001E-5</v>
      </c>
      <c r="E127" s="377">
        <f>VLOOKUP(A:A,'[10]2023 Reporting MYE 2022'!$A:$Z,26,FALSE)</f>
        <v>1811360</v>
      </c>
      <c r="F127" s="378">
        <f>VLOOKUP(A:A,'[10]2023 Reporting MYE 2022'!$A:$AI,35,FALSE)</f>
        <v>2039964</v>
      </c>
      <c r="G127" s="378"/>
      <c r="H127" s="379">
        <f>VLOOKUP(A:A,'[10]2023 Reporting MYE 2022'!$A:$AS,36,FALSE)</f>
        <v>2301960</v>
      </c>
      <c r="I127" s="380">
        <f>VLOOKUP(A:A,'[10]2023 Reporting MYE 2022'!$A:$AN,37,FALSE)</f>
        <v>163326</v>
      </c>
      <c r="J127" s="380">
        <f>VLOOKUP(A:A,'[10]2023 Reporting MYE 2022'!$A:$AN,38,FALSE)</f>
        <v>17665</v>
      </c>
      <c r="K127" s="380">
        <f>VLOOKUP(A:A,'[10]2023 Reporting MYE 2022'!$A:$AN,39,FALSE)</f>
        <v>19805</v>
      </c>
      <c r="L127" s="380">
        <f>VLOOKUP(A:A,'[10]2023 Reporting MYE 2022'!$A:$AN,40,FALSE)</f>
        <v>2502756</v>
      </c>
      <c r="M127" s="380"/>
      <c r="N127" s="381">
        <f>VLOOKUP(A:A,'[10]2023 Reporting MYE 2022'!$A:$AS,41,FALSE)</f>
        <v>0</v>
      </c>
      <c r="O127" s="380">
        <f>VLOOKUP(A:A,'[10]2023 Reporting MYE 2022'!$A:$AS,42,FALSE)</f>
        <v>928436</v>
      </c>
      <c r="P127" s="380">
        <f>VLOOKUP(A:A,'[10]2023 Reporting MYE 2022'!$A:$AS,43,FALSE)</f>
        <v>0</v>
      </c>
      <c r="Q127" s="380">
        <f>VLOOKUP(A:A,'[10]2023 Reporting MYE 2022'!$A:$AS,44,FALSE)</f>
        <v>5645</v>
      </c>
      <c r="R127" s="380">
        <f>VLOOKUP(A:A,'[10]2023 Reporting MYE 2022'!$A:$AS,45,FALSE)</f>
        <v>934081</v>
      </c>
      <c r="S127" s="382"/>
      <c r="T127" s="220">
        <f>VLOOKUP(A:A,'[11]OPEB Amounts by Employer'!$A:$AP,36,FALSE)</f>
        <v>-227505</v>
      </c>
      <c r="U127" s="220">
        <f>VLOOKUP(A:A,'[11]OPEB Amounts by Employer'!$A:$AP,39,FALSE)</f>
        <v>575490</v>
      </c>
      <c r="V127" s="380">
        <f>VLOOKUP(A:A,'[11]OPEB Amounts by Employer'!$A:$AP,42,FALSE)</f>
        <v>347985</v>
      </c>
      <c r="W127" s="488"/>
      <c r="X127" s="382"/>
      <c r="Y127" s="382"/>
      <c r="Z127" s="382"/>
    </row>
    <row r="128" spans="1:26">
      <c r="A128" s="374">
        <v>32920</v>
      </c>
      <c r="B128" s="375" t="s">
        <v>481</v>
      </c>
      <c r="C128" s="376">
        <v>8.0879040000000001E-4</v>
      </c>
      <c r="D128" s="376">
        <f>VLOOKUP(A:A,'[10]2023 Reporting MYE 2022'!$A:$J,5,FALSE)</f>
        <v>8.6338579999999999E-4</v>
      </c>
      <c r="E128" s="377">
        <f>VLOOKUP(A:A,'[10]2023 Reporting MYE 2022'!$A:$Z,26,FALSE)</f>
        <v>26692084</v>
      </c>
      <c r="F128" s="378">
        <f>VLOOKUP(A:A,'[10]2023 Reporting MYE 2022'!$A:$AI,35,FALSE)</f>
        <v>19206226</v>
      </c>
      <c r="G128" s="378"/>
      <c r="H128" s="379">
        <f>VLOOKUP(A:A,'[10]2023 Reporting MYE 2022'!$A:$AS,36,FALSE)</f>
        <v>296945</v>
      </c>
      <c r="I128" s="380">
        <f>VLOOKUP(A:A,'[10]2023 Reporting MYE 2022'!$A:$AN,37,FALSE)</f>
        <v>1537708</v>
      </c>
      <c r="J128" s="380">
        <f>VLOOKUP(A:A,'[10]2023 Reporting MYE 2022'!$A:$AN,38,FALSE)</f>
        <v>166318</v>
      </c>
      <c r="K128" s="380">
        <f>VLOOKUP(A:A,'[10]2023 Reporting MYE 2022'!$A:$AN,39,FALSE)</f>
        <v>186467</v>
      </c>
      <c r="L128" s="380">
        <f>VLOOKUP(A:A,'[10]2023 Reporting MYE 2022'!$A:$AN,40,FALSE)</f>
        <v>2187438</v>
      </c>
      <c r="M128" s="380"/>
      <c r="N128" s="381">
        <f>VLOOKUP(A:A,'[10]2023 Reporting MYE 2022'!$A:$AS,41,FALSE)</f>
        <v>3427306</v>
      </c>
      <c r="O128" s="380">
        <f>VLOOKUP(A:A,'[10]2023 Reporting MYE 2022'!$A:$AS,42,FALSE)</f>
        <v>8741206</v>
      </c>
      <c r="P128" s="380">
        <f>VLOOKUP(A:A,'[10]2023 Reporting MYE 2022'!$A:$AS,43,FALSE)</f>
        <v>0</v>
      </c>
      <c r="Q128" s="380">
        <f>VLOOKUP(A:A,'[10]2023 Reporting MYE 2022'!$A:$AS,44,FALSE)</f>
        <v>53146</v>
      </c>
      <c r="R128" s="380">
        <f>VLOOKUP(A:A,'[10]2023 Reporting MYE 2022'!$A:$AS,45,FALSE)</f>
        <v>12221658</v>
      </c>
      <c r="S128" s="382"/>
      <c r="T128" s="220">
        <f>VLOOKUP(A:A,'[11]OPEB Amounts by Employer'!$A:$AP,36,FALSE)</f>
        <v>-2141949</v>
      </c>
      <c r="U128" s="220">
        <f>VLOOKUP(A:A,'[11]OPEB Amounts by Employer'!$A:$AP,39,FALSE)</f>
        <v>-372285</v>
      </c>
      <c r="V128" s="380">
        <f>VLOOKUP(A:A,'[11]OPEB Amounts by Employer'!$A:$AP,42,FALSE)</f>
        <v>-2514234</v>
      </c>
      <c r="W128" s="488"/>
      <c r="X128" s="382"/>
      <c r="Y128" s="382"/>
      <c r="Z128" s="382"/>
    </row>
    <row r="129" spans="1:26">
      <c r="A129" s="374">
        <v>33000</v>
      </c>
      <c r="B129" s="375" t="s">
        <v>482</v>
      </c>
      <c r="C129" s="376">
        <v>2.0139224000000002E-3</v>
      </c>
      <c r="D129" s="376">
        <f>VLOOKUP(A:A,'[10]2023 Reporting MYE 2022'!$A:$J,5,FALSE)</f>
        <v>1.9631738000000002E-3</v>
      </c>
      <c r="E129" s="377">
        <f>VLOOKUP(A:A,'[10]2023 Reporting MYE 2022'!$A:$Z,26,FALSE)</f>
        <v>60692683</v>
      </c>
      <c r="F129" s="378">
        <f>VLOOKUP(A:A,'[10]2023 Reporting MYE 2022'!$A:$AI,35,FALSE)</f>
        <v>47824317</v>
      </c>
      <c r="G129" s="378"/>
      <c r="H129" s="379">
        <f>VLOOKUP(A:A,'[10]2023 Reporting MYE 2022'!$A:$AS,36,FALSE)</f>
        <v>1442432</v>
      </c>
      <c r="I129" s="380">
        <f>VLOOKUP(A:A,'[10]2023 Reporting MYE 2022'!$A:$AN,37,FALSE)</f>
        <v>3828958</v>
      </c>
      <c r="J129" s="380">
        <f>VLOOKUP(A:A,'[10]2023 Reporting MYE 2022'!$A:$AN,38,FALSE)</f>
        <v>414138</v>
      </c>
      <c r="K129" s="380">
        <f>VLOOKUP(A:A,'[10]2023 Reporting MYE 2022'!$A:$AN,39,FALSE)</f>
        <v>464311</v>
      </c>
      <c r="L129" s="380">
        <f>VLOOKUP(A:A,'[10]2023 Reporting MYE 2022'!$A:$AN,40,FALSE)</f>
        <v>6149839</v>
      </c>
      <c r="M129" s="380"/>
      <c r="N129" s="381">
        <f>VLOOKUP(A:A,'[10]2023 Reporting MYE 2022'!$A:$AS,41,FALSE)</f>
        <v>6221654</v>
      </c>
      <c r="O129" s="380">
        <f>VLOOKUP(A:A,'[10]2023 Reporting MYE 2022'!$A:$AS,42,FALSE)</f>
        <v>21765973</v>
      </c>
      <c r="P129" s="380">
        <f>VLOOKUP(A:A,'[10]2023 Reporting MYE 2022'!$A:$AS,43,FALSE)</f>
        <v>0</v>
      </c>
      <c r="Q129" s="380">
        <f>VLOOKUP(A:A,'[10]2023 Reporting MYE 2022'!$A:$AS,44,FALSE)</f>
        <v>132335</v>
      </c>
      <c r="R129" s="380">
        <f>VLOOKUP(A:A,'[10]2023 Reporting MYE 2022'!$A:$AS,45,FALSE)</f>
        <v>28119962</v>
      </c>
      <c r="S129" s="382"/>
      <c r="T129" s="220">
        <f>VLOOKUP(A:A,'[11]OPEB Amounts by Employer'!$A:$AP,36,FALSE)</f>
        <v>-5333546</v>
      </c>
      <c r="U129" s="220">
        <f>VLOOKUP(A:A,'[11]OPEB Amounts by Employer'!$A:$AP,39,FALSE)</f>
        <v>-1495984</v>
      </c>
      <c r="V129" s="380">
        <f>VLOOKUP(A:A,'[11]OPEB Amounts by Employer'!$A:$AP,42,FALSE)</f>
        <v>-6829530</v>
      </c>
      <c r="W129" s="488"/>
      <c r="X129" s="382"/>
      <c r="Y129" s="382"/>
      <c r="Z129" s="382"/>
    </row>
    <row r="130" spans="1:26">
      <c r="A130" s="374">
        <v>33001</v>
      </c>
      <c r="B130" s="375" t="s">
        <v>483</v>
      </c>
      <c r="C130" s="376">
        <v>4.8239199999999997E-5</v>
      </c>
      <c r="D130" s="376">
        <f>VLOOKUP(A:A,'[10]2023 Reporting MYE 2022'!$A:$J,5,FALSE)</f>
        <v>4.6786300000000003E-5</v>
      </c>
      <c r="E130" s="377">
        <f>VLOOKUP(A:A,'[10]2023 Reporting MYE 2022'!$A:$Z,26,FALSE)</f>
        <v>1446426</v>
      </c>
      <c r="F130" s="378">
        <f>VLOOKUP(A:A,'[10]2023 Reporting MYE 2022'!$A:$AI,35,FALSE)</f>
        <v>1145529</v>
      </c>
      <c r="G130" s="378"/>
      <c r="H130" s="379">
        <f>VLOOKUP(A:A,'[10]2023 Reporting MYE 2022'!$A:$AS,36,FALSE)</f>
        <v>87928</v>
      </c>
      <c r="I130" s="380">
        <f>VLOOKUP(A:A,'[10]2023 Reporting MYE 2022'!$A:$AN,37,FALSE)</f>
        <v>91714</v>
      </c>
      <c r="J130" s="380">
        <f>VLOOKUP(A:A,'[10]2023 Reporting MYE 2022'!$A:$AN,38,FALSE)</f>
        <v>9920</v>
      </c>
      <c r="K130" s="380">
        <f>VLOOKUP(A:A,'[10]2023 Reporting MYE 2022'!$A:$AN,39,FALSE)</f>
        <v>11122</v>
      </c>
      <c r="L130" s="380">
        <f>VLOOKUP(A:A,'[10]2023 Reporting MYE 2022'!$A:$AN,40,FALSE)</f>
        <v>200684</v>
      </c>
      <c r="M130" s="380"/>
      <c r="N130" s="381">
        <f>VLOOKUP(A:A,'[10]2023 Reporting MYE 2022'!$A:$AS,41,FALSE)</f>
        <v>283757</v>
      </c>
      <c r="O130" s="380">
        <f>VLOOKUP(A:A,'[10]2023 Reporting MYE 2022'!$A:$AS,42,FALSE)</f>
        <v>521357</v>
      </c>
      <c r="P130" s="380">
        <f>VLOOKUP(A:A,'[10]2023 Reporting MYE 2022'!$A:$AS,43,FALSE)</f>
        <v>0</v>
      </c>
      <c r="Q130" s="380">
        <f>VLOOKUP(A:A,'[10]2023 Reporting MYE 2022'!$A:$AS,44,FALSE)</f>
        <v>3170</v>
      </c>
      <c r="R130" s="380">
        <f>VLOOKUP(A:A,'[10]2023 Reporting MYE 2022'!$A:$AS,45,FALSE)</f>
        <v>808284</v>
      </c>
      <c r="S130" s="382"/>
      <c r="T130" s="220">
        <f>VLOOKUP(A:A,'[11]OPEB Amounts by Employer'!$A:$AP,36,FALSE)</f>
        <v>-127753</v>
      </c>
      <c r="U130" s="220">
        <f>VLOOKUP(A:A,'[11]OPEB Amounts by Employer'!$A:$AP,39,FALSE)</f>
        <v>-77795</v>
      </c>
      <c r="V130" s="380">
        <f>VLOOKUP(A:A,'[11]OPEB Amounts by Employer'!$A:$AP,42,FALSE)</f>
        <v>-205548</v>
      </c>
      <c r="W130" s="488"/>
      <c r="X130" s="382"/>
      <c r="Y130" s="382"/>
      <c r="Z130" s="382"/>
    </row>
    <row r="131" spans="1:26">
      <c r="A131" s="374">
        <v>33027</v>
      </c>
      <c r="B131" s="375" t="s">
        <v>484</v>
      </c>
      <c r="C131" s="376">
        <v>3.3970559999999998E-4</v>
      </c>
      <c r="D131" s="376">
        <f>VLOOKUP(A:A,'[10]2023 Reporting MYE 2022'!$A:$J,5,FALSE)</f>
        <v>3.340606E-4</v>
      </c>
      <c r="E131" s="377">
        <f>VLOOKUP(A:A,'[10]2023 Reporting MYE 2022'!$A:$Z,26,FALSE)</f>
        <v>10327682</v>
      </c>
      <c r="F131" s="378">
        <f>VLOOKUP(A:A,'[10]2023 Reporting MYE 2022'!$A:$AI,35,FALSE)</f>
        <v>8066939</v>
      </c>
      <c r="G131" s="378"/>
      <c r="H131" s="379">
        <f>VLOOKUP(A:A,'[10]2023 Reporting MYE 2022'!$A:$AS,36,FALSE)</f>
        <v>1302970</v>
      </c>
      <c r="I131" s="380">
        <f>VLOOKUP(A:A,'[10]2023 Reporting MYE 2022'!$A:$AN,37,FALSE)</f>
        <v>645863</v>
      </c>
      <c r="J131" s="380">
        <f>VLOOKUP(A:A,'[10]2023 Reporting MYE 2022'!$A:$AN,38,FALSE)</f>
        <v>69856</v>
      </c>
      <c r="K131" s="380">
        <f>VLOOKUP(A:A,'[10]2023 Reporting MYE 2022'!$A:$AN,39,FALSE)</f>
        <v>78319</v>
      </c>
      <c r="L131" s="380">
        <f>VLOOKUP(A:A,'[10]2023 Reporting MYE 2022'!$A:$AN,40,FALSE)</f>
        <v>2097008</v>
      </c>
      <c r="M131" s="380"/>
      <c r="N131" s="381">
        <f>VLOOKUP(A:A,'[10]2023 Reporting MYE 2022'!$A:$AS,41,FALSE)</f>
        <v>0</v>
      </c>
      <c r="O131" s="380">
        <f>VLOOKUP(A:A,'[10]2023 Reporting MYE 2022'!$A:$AS,42,FALSE)</f>
        <v>3671454</v>
      </c>
      <c r="P131" s="380">
        <f>VLOOKUP(A:A,'[10]2023 Reporting MYE 2022'!$A:$AS,43,FALSE)</f>
        <v>0</v>
      </c>
      <c r="Q131" s="380">
        <f>VLOOKUP(A:A,'[10]2023 Reporting MYE 2022'!$A:$AS,44,FALSE)</f>
        <v>22322</v>
      </c>
      <c r="R131" s="380">
        <f>VLOOKUP(A:A,'[10]2023 Reporting MYE 2022'!$A:$AS,45,FALSE)</f>
        <v>3693776</v>
      </c>
      <c r="S131" s="382"/>
      <c r="T131" s="220">
        <f>VLOOKUP(A:A,'[11]OPEB Amounts by Employer'!$A:$AP,36,FALSE)</f>
        <v>-899654</v>
      </c>
      <c r="U131" s="220">
        <f>VLOOKUP(A:A,'[11]OPEB Amounts by Employer'!$A:$AP,39,FALSE)</f>
        <v>724401</v>
      </c>
      <c r="V131" s="380">
        <f>VLOOKUP(A:A,'[11]OPEB Amounts by Employer'!$A:$AP,42,FALSE)</f>
        <v>-175253</v>
      </c>
      <c r="W131" s="488"/>
      <c r="X131" s="382"/>
      <c r="Y131" s="382"/>
      <c r="Z131" s="382"/>
    </row>
    <row r="132" spans="1:26">
      <c r="A132" s="374">
        <v>33100</v>
      </c>
      <c r="B132" s="375" t="s">
        <v>485</v>
      </c>
      <c r="C132" s="376">
        <v>2.791787E-3</v>
      </c>
      <c r="D132" s="376">
        <f>VLOOKUP(A:A,'[10]2023 Reporting MYE 2022'!$A:$J,5,FALSE)</f>
        <v>2.7411674999999998E-3</v>
      </c>
      <c r="E132" s="377">
        <f>VLOOKUP(A:A,'[10]2023 Reporting MYE 2022'!$A:$Z,26,FALSE)</f>
        <v>84744820</v>
      </c>
      <c r="F132" s="378">
        <f>VLOOKUP(A:A,'[10]2023 Reporting MYE 2022'!$A:$AI,35,FALSE)</f>
        <v>66296152</v>
      </c>
      <c r="G132" s="378"/>
      <c r="H132" s="379">
        <f>VLOOKUP(A:A,'[10]2023 Reporting MYE 2022'!$A:$AS,36,FALSE)</f>
        <v>1556216</v>
      </c>
      <c r="I132" s="380">
        <f>VLOOKUP(A:A,'[10]2023 Reporting MYE 2022'!$A:$AN,37,FALSE)</f>
        <v>5307868</v>
      </c>
      <c r="J132" s="380">
        <f>VLOOKUP(A:A,'[10]2023 Reporting MYE 2022'!$A:$AN,38,FALSE)</f>
        <v>574096</v>
      </c>
      <c r="K132" s="380">
        <f>VLOOKUP(A:A,'[10]2023 Reporting MYE 2022'!$A:$AN,39,FALSE)</f>
        <v>643648</v>
      </c>
      <c r="L132" s="380">
        <f>VLOOKUP(A:A,'[10]2023 Reporting MYE 2022'!$A:$AN,40,FALSE)</f>
        <v>8081828</v>
      </c>
      <c r="M132" s="380"/>
      <c r="N132" s="381">
        <f>VLOOKUP(A:A,'[10]2023 Reporting MYE 2022'!$A:$AS,41,FALSE)</f>
        <v>7426749</v>
      </c>
      <c r="O132" s="380">
        <f>VLOOKUP(A:A,'[10]2023 Reporting MYE 2022'!$A:$AS,42,FALSE)</f>
        <v>30172940</v>
      </c>
      <c r="P132" s="380">
        <f>VLOOKUP(A:A,'[10]2023 Reporting MYE 2022'!$A:$AS,43,FALSE)</f>
        <v>0</v>
      </c>
      <c r="Q132" s="380">
        <f>VLOOKUP(A:A,'[10]2023 Reporting MYE 2022'!$A:$AS,44,FALSE)</f>
        <v>183448</v>
      </c>
      <c r="R132" s="380">
        <f>VLOOKUP(A:A,'[10]2023 Reporting MYE 2022'!$A:$AS,45,FALSE)</f>
        <v>37783137</v>
      </c>
      <c r="S132" s="382"/>
      <c r="T132" s="220">
        <f>VLOOKUP(A:A,'[11]OPEB Amounts by Employer'!$A:$AP,36,FALSE)</f>
        <v>-7393591</v>
      </c>
      <c r="U132" s="220">
        <f>VLOOKUP(A:A,'[11]OPEB Amounts by Employer'!$A:$AP,39,FALSE)</f>
        <v>-2677034</v>
      </c>
      <c r="V132" s="380">
        <f>VLOOKUP(A:A,'[11]OPEB Amounts by Employer'!$A:$AP,42,FALSE)</f>
        <v>-10070625</v>
      </c>
      <c r="W132" s="488"/>
      <c r="X132" s="382"/>
      <c r="Y132" s="382"/>
      <c r="Z132" s="382"/>
    </row>
    <row r="133" spans="1:26">
      <c r="A133" s="374">
        <v>33105</v>
      </c>
      <c r="B133" s="375" t="s">
        <v>486</v>
      </c>
      <c r="C133" s="376">
        <v>3.4475430000000001E-4</v>
      </c>
      <c r="D133" s="376">
        <f>VLOOKUP(A:A,'[10]2023 Reporting MYE 2022'!$A:$J,5,FALSE)</f>
        <v>3.3556969999999999E-4</v>
      </c>
      <c r="E133" s="377">
        <f>VLOOKUP(A:A,'[10]2023 Reporting MYE 2022'!$A:$Z,26,FALSE)</f>
        <v>10374336</v>
      </c>
      <c r="F133" s="378">
        <f>VLOOKUP(A:A,'[10]2023 Reporting MYE 2022'!$A:$AI,35,FALSE)</f>
        <v>8186829</v>
      </c>
      <c r="G133" s="378"/>
      <c r="H133" s="379">
        <f>VLOOKUP(A:A,'[10]2023 Reporting MYE 2022'!$A:$AS,36,FALSE)</f>
        <v>760937</v>
      </c>
      <c r="I133" s="380">
        <f>VLOOKUP(A:A,'[10]2023 Reporting MYE 2022'!$A:$AN,37,FALSE)</f>
        <v>655462</v>
      </c>
      <c r="J133" s="380">
        <f>VLOOKUP(A:A,'[10]2023 Reporting MYE 2022'!$A:$AN,38,FALSE)</f>
        <v>70894</v>
      </c>
      <c r="K133" s="380">
        <f>VLOOKUP(A:A,'[10]2023 Reporting MYE 2022'!$A:$AN,39,FALSE)</f>
        <v>79483</v>
      </c>
      <c r="L133" s="380">
        <f>VLOOKUP(A:A,'[10]2023 Reporting MYE 2022'!$A:$AN,40,FALSE)</f>
        <v>1566776</v>
      </c>
      <c r="M133" s="380"/>
      <c r="N133" s="381">
        <f>VLOOKUP(A:A,'[10]2023 Reporting MYE 2022'!$A:$AS,41,FALSE)</f>
        <v>343760</v>
      </c>
      <c r="O133" s="380">
        <f>VLOOKUP(A:A,'[10]2023 Reporting MYE 2022'!$A:$AS,42,FALSE)</f>
        <v>3726019</v>
      </c>
      <c r="P133" s="380">
        <f>VLOOKUP(A:A,'[10]2023 Reporting MYE 2022'!$A:$AS,43,FALSE)</f>
        <v>0</v>
      </c>
      <c r="Q133" s="380">
        <f>VLOOKUP(A:A,'[10]2023 Reporting MYE 2022'!$A:$AS,44,FALSE)</f>
        <v>22654</v>
      </c>
      <c r="R133" s="380">
        <f>VLOOKUP(A:A,'[10]2023 Reporting MYE 2022'!$A:$AS,45,FALSE)</f>
        <v>4092433</v>
      </c>
      <c r="S133" s="382"/>
      <c r="T133" s="220">
        <f>VLOOKUP(A:A,'[11]OPEB Amounts by Employer'!$A:$AP,36,FALSE)</f>
        <v>-913025</v>
      </c>
      <c r="U133" s="220">
        <f>VLOOKUP(A:A,'[11]OPEB Amounts by Employer'!$A:$AP,39,FALSE)</f>
        <v>-77629</v>
      </c>
      <c r="V133" s="380">
        <f>VLOOKUP(A:A,'[11]OPEB Amounts by Employer'!$A:$AP,42,FALSE)</f>
        <v>-990654</v>
      </c>
      <c r="W133" s="488"/>
      <c r="X133" s="382"/>
      <c r="Y133" s="382"/>
      <c r="Z133" s="382"/>
    </row>
    <row r="134" spans="1:26">
      <c r="A134" s="374">
        <v>33200</v>
      </c>
      <c r="B134" s="375" t="s">
        <v>487</v>
      </c>
      <c r="C134" s="376">
        <v>1.39059744E-2</v>
      </c>
      <c r="D134" s="376">
        <f>VLOOKUP(A:A,'[10]2023 Reporting MYE 2022'!$A:$J,5,FALSE)</f>
        <v>1.3816396700000001E-2</v>
      </c>
      <c r="E134" s="377">
        <f>VLOOKUP(A:A,'[10]2023 Reporting MYE 2022'!$A:$Z,26,FALSE)</f>
        <v>427142103</v>
      </c>
      <c r="F134" s="378">
        <f>VLOOKUP(A:A,'[10]2023 Reporting MYE 2022'!$A:$AI,35,FALSE)</f>
        <v>330223113</v>
      </c>
      <c r="G134" s="378"/>
      <c r="H134" s="379">
        <f>VLOOKUP(A:A,'[10]2023 Reporting MYE 2022'!$A:$AS,36,FALSE)</f>
        <v>10421500</v>
      </c>
      <c r="I134" s="380">
        <f>VLOOKUP(A:A,'[10]2023 Reporting MYE 2022'!$A:$AN,37,FALSE)</f>
        <v>26438651</v>
      </c>
      <c r="J134" s="380">
        <f>VLOOKUP(A:A,'[10]2023 Reporting MYE 2022'!$A:$AN,38,FALSE)</f>
        <v>2859589</v>
      </c>
      <c r="K134" s="380">
        <f>VLOOKUP(A:A,'[10]2023 Reporting MYE 2022'!$A:$AN,39,FALSE)</f>
        <v>3206030</v>
      </c>
      <c r="L134" s="380">
        <f>VLOOKUP(A:A,'[10]2023 Reporting MYE 2022'!$A:$AN,40,FALSE)</f>
        <v>42925770</v>
      </c>
      <c r="M134" s="380"/>
      <c r="N134" s="381">
        <f>VLOOKUP(A:A,'[10]2023 Reporting MYE 2022'!$A:$AS,41,FALSE)</f>
        <v>13786931</v>
      </c>
      <c r="O134" s="380">
        <f>VLOOKUP(A:A,'[10]2023 Reporting MYE 2022'!$A:$AS,42,FALSE)</f>
        <v>150292314</v>
      </c>
      <c r="P134" s="380">
        <f>VLOOKUP(A:A,'[10]2023 Reporting MYE 2022'!$A:$AS,43,FALSE)</f>
        <v>0</v>
      </c>
      <c r="Q134" s="380">
        <f>VLOOKUP(A:A,'[10]2023 Reporting MYE 2022'!$A:$AS,44,FALSE)</f>
        <v>913761</v>
      </c>
      <c r="R134" s="380">
        <f>VLOOKUP(A:A,'[10]2023 Reporting MYE 2022'!$A:$AS,45,FALSE)</f>
        <v>164993006</v>
      </c>
      <c r="S134" s="382"/>
      <c r="T134" s="220">
        <f>VLOOKUP(A:A,'[11]OPEB Amounts by Employer'!$A:$AP,36,FALSE)</f>
        <v>-36827696</v>
      </c>
      <c r="U134" s="220">
        <f>VLOOKUP(A:A,'[11]OPEB Amounts by Employer'!$A:$AP,39,FALSE)</f>
        <v>-851961</v>
      </c>
      <c r="V134" s="380">
        <f>VLOOKUP(A:A,'[11]OPEB Amounts by Employer'!$A:$AP,42,FALSE)</f>
        <v>-37679657</v>
      </c>
      <c r="W134" s="488"/>
      <c r="X134" s="382"/>
      <c r="Y134" s="382"/>
      <c r="Z134" s="382"/>
    </row>
    <row r="135" spans="1:26">
      <c r="A135" s="374">
        <v>33202</v>
      </c>
      <c r="B135" s="375" t="s">
        <v>488</v>
      </c>
      <c r="C135" s="376">
        <v>2.624778E-4</v>
      </c>
      <c r="D135" s="376">
        <f>VLOOKUP(A:A,'[10]2023 Reporting MYE 2022'!$A:$J,5,FALSE)</f>
        <v>2.48333E-4</v>
      </c>
      <c r="E135" s="377">
        <f>VLOOKUP(A:A,'[10]2023 Reporting MYE 2022'!$A:$Z,26,FALSE)</f>
        <v>7677362</v>
      </c>
      <c r="F135" s="378">
        <f>VLOOKUP(A:A,'[10]2023 Reporting MYE 2022'!$A:$AI,35,FALSE)</f>
        <v>6233021</v>
      </c>
      <c r="G135" s="378"/>
      <c r="H135" s="379">
        <f>VLOOKUP(A:A,'[10]2023 Reporting MYE 2022'!$A:$AS,36,FALSE)</f>
        <v>1142786</v>
      </c>
      <c r="I135" s="380">
        <f>VLOOKUP(A:A,'[10]2023 Reporting MYE 2022'!$A:$AN,37,FALSE)</f>
        <v>499034</v>
      </c>
      <c r="J135" s="380">
        <f>VLOOKUP(A:A,'[10]2023 Reporting MYE 2022'!$A:$AN,38,FALSE)</f>
        <v>53975</v>
      </c>
      <c r="K135" s="380">
        <f>VLOOKUP(A:A,'[10]2023 Reporting MYE 2022'!$A:$AN,39,FALSE)</f>
        <v>60514</v>
      </c>
      <c r="L135" s="380">
        <f>VLOOKUP(A:A,'[10]2023 Reporting MYE 2022'!$A:$AN,40,FALSE)</f>
        <v>1756309</v>
      </c>
      <c r="M135" s="380"/>
      <c r="N135" s="381">
        <f>VLOOKUP(A:A,'[10]2023 Reporting MYE 2022'!$A:$AS,41,FALSE)</f>
        <v>473398</v>
      </c>
      <c r="O135" s="380">
        <f>VLOOKUP(A:A,'[10]2023 Reporting MYE 2022'!$A:$AS,42,FALSE)</f>
        <v>2836795</v>
      </c>
      <c r="P135" s="380">
        <f>VLOOKUP(A:A,'[10]2023 Reporting MYE 2022'!$A:$AS,43,FALSE)</f>
        <v>0</v>
      </c>
      <c r="Q135" s="380">
        <f>VLOOKUP(A:A,'[10]2023 Reporting MYE 2022'!$A:$AS,44,FALSE)</f>
        <v>17247</v>
      </c>
      <c r="R135" s="380">
        <f>VLOOKUP(A:A,'[10]2023 Reporting MYE 2022'!$A:$AS,45,FALSE)</f>
        <v>3327440</v>
      </c>
      <c r="S135" s="382"/>
      <c r="T135" s="220">
        <f>VLOOKUP(A:A,'[11]OPEB Amounts by Employer'!$A:$AP,36,FALSE)</f>
        <v>-695128</v>
      </c>
      <c r="U135" s="220">
        <f>VLOOKUP(A:A,'[11]OPEB Amounts by Employer'!$A:$AP,39,FALSE)</f>
        <v>645390</v>
      </c>
      <c r="V135" s="380">
        <f>VLOOKUP(A:A,'[11]OPEB Amounts by Employer'!$A:$AP,42,FALSE)</f>
        <v>-49738</v>
      </c>
      <c r="W135" s="488"/>
      <c r="X135" s="382"/>
      <c r="Y135" s="382"/>
      <c r="Z135" s="382"/>
    </row>
    <row r="136" spans="1:26">
      <c r="A136" s="374">
        <v>33203</v>
      </c>
      <c r="B136" s="375" t="s">
        <v>489</v>
      </c>
      <c r="C136" s="376">
        <v>1.7282760000000001E-4</v>
      </c>
      <c r="D136" s="376">
        <f>VLOOKUP(A:A,'[10]2023 Reporting MYE 2022'!$A:$J,5,FALSE)</f>
        <v>1.61881E-4</v>
      </c>
      <c r="E136" s="377">
        <f>VLOOKUP(A:A,'[10]2023 Reporting MYE 2022'!$A:$Z,26,FALSE)</f>
        <v>5004647</v>
      </c>
      <c r="F136" s="378">
        <f>VLOOKUP(A:A,'[10]2023 Reporting MYE 2022'!$A:$AI,35,FALSE)</f>
        <v>4104111</v>
      </c>
      <c r="G136" s="378"/>
      <c r="H136" s="379">
        <f>VLOOKUP(A:A,'[10]2023 Reporting MYE 2022'!$A:$AS,36,FALSE)</f>
        <v>1367394</v>
      </c>
      <c r="I136" s="380">
        <f>VLOOKUP(A:A,'[10]2023 Reporting MYE 2022'!$A:$AN,37,FALSE)</f>
        <v>328587</v>
      </c>
      <c r="J136" s="380">
        <f>VLOOKUP(A:A,'[10]2023 Reporting MYE 2022'!$A:$AN,38,FALSE)</f>
        <v>35540</v>
      </c>
      <c r="K136" s="380">
        <f>VLOOKUP(A:A,'[10]2023 Reporting MYE 2022'!$A:$AN,39,FALSE)</f>
        <v>39845</v>
      </c>
      <c r="L136" s="380">
        <f>VLOOKUP(A:A,'[10]2023 Reporting MYE 2022'!$A:$AN,40,FALSE)</f>
        <v>1771366</v>
      </c>
      <c r="M136" s="380"/>
      <c r="N136" s="381">
        <f>VLOOKUP(A:A,'[10]2023 Reporting MYE 2022'!$A:$AS,41,FALSE)</f>
        <v>68717</v>
      </c>
      <c r="O136" s="380">
        <f>VLOOKUP(A:A,'[10]2023 Reporting MYE 2022'!$A:$AS,42,FALSE)</f>
        <v>1867878</v>
      </c>
      <c r="P136" s="380">
        <f>VLOOKUP(A:A,'[10]2023 Reporting MYE 2022'!$A:$AS,43,FALSE)</f>
        <v>0</v>
      </c>
      <c r="Q136" s="380">
        <f>VLOOKUP(A:A,'[10]2023 Reporting MYE 2022'!$A:$AS,44,FALSE)</f>
        <v>11356</v>
      </c>
      <c r="R136" s="380">
        <f>VLOOKUP(A:A,'[10]2023 Reporting MYE 2022'!$A:$AS,45,FALSE)</f>
        <v>1947951</v>
      </c>
      <c r="S136" s="382"/>
      <c r="T136" s="220">
        <f>VLOOKUP(A:A,'[11]OPEB Amounts by Employer'!$A:$AP,36,FALSE)</f>
        <v>-457704</v>
      </c>
      <c r="U136" s="220">
        <f>VLOOKUP(A:A,'[11]OPEB Amounts by Employer'!$A:$AP,39,FALSE)</f>
        <v>369143</v>
      </c>
      <c r="V136" s="380">
        <f>VLOOKUP(A:A,'[11]OPEB Amounts by Employer'!$A:$AP,42,FALSE)</f>
        <v>-88561</v>
      </c>
      <c r="W136" s="488"/>
      <c r="X136" s="382"/>
      <c r="Y136" s="382"/>
      <c r="Z136" s="382"/>
    </row>
    <row r="137" spans="1:26">
      <c r="A137" s="374">
        <v>33204</v>
      </c>
      <c r="B137" s="375" t="s">
        <v>490</v>
      </c>
      <c r="C137" s="376">
        <v>4.0831329999999999E-4</v>
      </c>
      <c r="D137" s="376">
        <f>VLOOKUP(A:A,'[10]2023 Reporting MYE 2022'!$A:$J,5,FALSE)</f>
        <v>3.9671269999999999E-4</v>
      </c>
      <c r="E137" s="377">
        <f>VLOOKUP(A:A,'[10]2023 Reporting MYE 2022'!$A:$Z,26,FALSE)</f>
        <v>12264609</v>
      </c>
      <c r="F137" s="378">
        <f>VLOOKUP(A:A,'[10]2023 Reporting MYE 2022'!$A:$AI,35,FALSE)</f>
        <v>9696155</v>
      </c>
      <c r="G137" s="378"/>
      <c r="H137" s="379">
        <f>VLOOKUP(A:A,'[10]2023 Reporting MYE 2022'!$A:$AS,36,FALSE)</f>
        <v>469822</v>
      </c>
      <c r="I137" s="380">
        <f>VLOOKUP(A:A,'[10]2023 Reporting MYE 2022'!$A:$AN,37,FALSE)</f>
        <v>776303</v>
      </c>
      <c r="J137" s="380">
        <f>VLOOKUP(A:A,'[10]2023 Reporting MYE 2022'!$A:$AN,38,FALSE)</f>
        <v>83965</v>
      </c>
      <c r="K137" s="380">
        <f>VLOOKUP(A:A,'[10]2023 Reporting MYE 2022'!$A:$AN,39,FALSE)</f>
        <v>94137</v>
      </c>
      <c r="L137" s="380">
        <f>VLOOKUP(A:A,'[10]2023 Reporting MYE 2022'!$A:$AN,40,FALSE)</f>
        <v>1424227</v>
      </c>
      <c r="M137" s="380"/>
      <c r="N137" s="381">
        <f>VLOOKUP(A:A,'[10]2023 Reporting MYE 2022'!$A:$AS,41,FALSE)</f>
        <v>551866</v>
      </c>
      <c r="O137" s="380">
        <f>VLOOKUP(A:A,'[10]2023 Reporting MYE 2022'!$A:$AS,42,FALSE)</f>
        <v>4412949</v>
      </c>
      <c r="P137" s="380">
        <f>VLOOKUP(A:A,'[10]2023 Reporting MYE 2022'!$A:$AS,43,FALSE)</f>
        <v>0</v>
      </c>
      <c r="Q137" s="380">
        <f>VLOOKUP(A:A,'[10]2023 Reporting MYE 2022'!$A:$AS,44,FALSE)</f>
        <v>26830</v>
      </c>
      <c r="R137" s="380">
        <f>VLOOKUP(A:A,'[10]2023 Reporting MYE 2022'!$A:$AS,45,FALSE)</f>
        <v>4991645</v>
      </c>
      <c r="S137" s="382"/>
      <c r="T137" s="220">
        <f>VLOOKUP(A:A,'[11]OPEB Amounts by Employer'!$A:$AP,36,FALSE)</f>
        <v>-1081351</v>
      </c>
      <c r="U137" s="220">
        <f>VLOOKUP(A:A,'[11]OPEB Amounts by Employer'!$A:$AP,39,FALSE)</f>
        <v>-62057</v>
      </c>
      <c r="V137" s="380">
        <f>VLOOKUP(A:A,'[11]OPEB Amounts by Employer'!$A:$AP,42,FALSE)</f>
        <v>-1143408</v>
      </c>
      <c r="W137" s="488"/>
      <c r="X137" s="382"/>
      <c r="Y137" s="382"/>
      <c r="Z137" s="382"/>
    </row>
    <row r="138" spans="1:26">
      <c r="A138" s="374">
        <v>33205</v>
      </c>
      <c r="B138" s="375" t="s">
        <v>491</v>
      </c>
      <c r="C138" s="376">
        <v>1.1188216000000001E-3</v>
      </c>
      <c r="D138" s="376">
        <f>VLOOKUP(A:A,'[10]2023 Reporting MYE 2022'!$A:$J,5,FALSE)</f>
        <v>1.0741103E-3</v>
      </c>
      <c r="E138" s="377">
        <f>VLOOKUP(A:A,'[10]2023 Reporting MYE 2022'!$A:$Z,26,FALSE)</f>
        <v>33206757</v>
      </c>
      <c r="F138" s="378">
        <f>VLOOKUP(A:A,'[10]2023 Reporting MYE 2022'!$A:$AI,35,FALSE)</f>
        <v>26568491</v>
      </c>
      <c r="G138" s="378"/>
      <c r="H138" s="379">
        <f>VLOOKUP(A:A,'[10]2023 Reporting MYE 2022'!$A:$AS,36,FALSE)</f>
        <v>3989346</v>
      </c>
      <c r="I138" s="380">
        <f>VLOOKUP(A:A,'[10]2023 Reporting MYE 2022'!$A:$AN,37,FALSE)</f>
        <v>2127153</v>
      </c>
      <c r="J138" s="380">
        <f>VLOOKUP(A:A,'[10]2023 Reporting MYE 2022'!$A:$AN,38,FALSE)</f>
        <v>230072</v>
      </c>
      <c r="K138" s="380">
        <f>VLOOKUP(A:A,'[10]2023 Reporting MYE 2022'!$A:$AN,39,FALSE)</f>
        <v>257945</v>
      </c>
      <c r="L138" s="380">
        <f>VLOOKUP(A:A,'[10]2023 Reporting MYE 2022'!$A:$AN,40,FALSE)</f>
        <v>6604516</v>
      </c>
      <c r="M138" s="380"/>
      <c r="N138" s="381">
        <f>VLOOKUP(A:A,'[10]2023 Reporting MYE 2022'!$A:$AS,41,FALSE)</f>
        <v>1783531</v>
      </c>
      <c r="O138" s="380">
        <f>VLOOKUP(A:A,'[10]2023 Reporting MYE 2022'!$A:$AS,42,FALSE)</f>
        <v>12091946</v>
      </c>
      <c r="P138" s="380">
        <f>VLOOKUP(A:A,'[10]2023 Reporting MYE 2022'!$A:$AS,43,FALSE)</f>
        <v>0</v>
      </c>
      <c r="Q138" s="380">
        <f>VLOOKUP(A:A,'[10]2023 Reporting MYE 2022'!$A:$AS,44,FALSE)</f>
        <v>73518</v>
      </c>
      <c r="R138" s="380">
        <f>VLOOKUP(A:A,'[10]2023 Reporting MYE 2022'!$A:$AS,45,FALSE)</f>
        <v>13948995</v>
      </c>
      <c r="S138" s="382"/>
      <c r="T138" s="220">
        <f>VLOOKUP(A:A,'[11]OPEB Amounts by Employer'!$A:$AP,36,FALSE)</f>
        <v>-2963018</v>
      </c>
      <c r="U138" s="220">
        <f>VLOOKUP(A:A,'[11]OPEB Amounts by Employer'!$A:$AP,39,FALSE)</f>
        <v>62454</v>
      </c>
      <c r="V138" s="380">
        <f>VLOOKUP(A:A,'[11]OPEB Amounts by Employer'!$A:$AP,42,FALSE)</f>
        <v>-2900564</v>
      </c>
      <c r="W138" s="488"/>
      <c r="X138" s="382"/>
      <c r="Y138" s="382"/>
      <c r="Z138" s="382"/>
    </row>
    <row r="139" spans="1:26">
      <c r="A139" s="374">
        <v>33206</v>
      </c>
      <c r="B139" s="375" t="s">
        <v>492</v>
      </c>
      <c r="C139" s="376">
        <v>1.1666980000000001E-4</v>
      </c>
      <c r="D139" s="376">
        <f>VLOOKUP(A:A,'[10]2023 Reporting MYE 2022'!$A:$J,5,FALSE)</f>
        <v>1.048939E-4</v>
      </c>
      <c r="E139" s="377">
        <f>VLOOKUP(A:A,'[10]2023 Reporting MYE 2022'!$A:$Z,26,FALSE)</f>
        <v>3242857</v>
      </c>
      <c r="F139" s="378">
        <f>VLOOKUP(A:A,'[10]2023 Reporting MYE 2022'!$A:$AI,35,FALSE)</f>
        <v>2770540</v>
      </c>
      <c r="G139" s="378"/>
      <c r="H139" s="379">
        <f>VLOOKUP(A:A,'[10]2023 Reporting MYE 2022'!$A:$AS,36,FALSE)</f>
        <v>493236</v>
      </c>
      <c r="I139" s="380">
        <f>VLOOKUP(A:A,'[10]2023 Reporting MYE 2022'!$A:$AN,37,FALSE)</f>
        <v>221818</v>
      </c>
      <c r="J139" s="380">
        <f>VLOOKUP(A:A,'[10]2023 Reporting MYE 2022'!$A:$AN,38,FALSE)</f>
        <v>23992</v>
      </c>
      <c r="K139" s="380">
        <f>VLOOKUP(A:A,'[10]2023 Reporting MYE 2022'!$A:$AN,39,FALSE)</f>
        <v>26898</v>
      </c>
      <c r="L139" s="380">
        <f>VLOOKUP(A:A,'[10]2023 Reporting MYE 2022'!$A:$AN,40,FALSE)</f>
        <v>765944</v>
      </c>
      <c r="M139" s="380"/>
      <c r="N139" s="381">
        <f>VLOOKUP(A:A,'[10]2023 Reporting MYE 2022'!$A:$AS,41,FALSE)</f>
        <v>94384</v>
      </c>
      <c r="O139" s="380">
        <f>VLOOKUP(A:A,'[10]2023 Reporting MYE 2022'!$A:$AS,42,FALSE)</f>
        <v>1260938</v>
      </c>
      <c r="P139" s="380">
        <f>VLOOKUP(A:A,'[10]2023 Reporting MYE 2022'!$A:$AS,43,FALSE)</f>
        <v>0</v>
      </c>
      <c r="Q139" s="380">
        <f>VLOOKUP(A:A,'[10]2023 Reporting MYE 2022'!$A:$AS,44,FALSE)</f>
        <v>7666</v>
      </c>
      <c r="R139" s="380">
        <f>VLOOKUP(A:A,'[10]2023 Reporting MYE 2022'!$A:$AS,45,FALSE)</f>
        <v>1362988</v>
      </c>
      <c r="S139" s="382"/>
      <c r="T139" s="220">
        <f>VLOOKUP(A:A,'[11]OPEB Amounts by Employer'!$A:$AP,36,FALSE)</f>
        <v>-308982</v>
      </c>
      <c r="U139" s="220">
        <f>VLOOKUP(A:A,'[11]OPEB Amounts by Employer'!$A:$AP,39,FALSE)</f>
        <v>181945</v>
      </c>
      <c r="V139" s="380">
        <f>VLOOKUP(A:A,'[11]OPEB Amounts by Employer'!$A:$AP,42,FALSE)</f>
        <v>-127037</v>
      </c>
      <c r="W139" s="488"/>
      <c r="X139" s="382"/>
      <c r="Y139" s="382"/>
      <c r="Z139" s="382"/>
    </row>
    <row r="140" spans="1:26">
      <c r="A140" s="374">
        <v>33207</v>
      </c>
      <c r="B140" s="375" t="s">
        <v>493</v>
      </c>
      <c r="C140" s="376">
        <v>5.032592E-4</v>
      </c>
      <c r="D140" s="376">
        <f>VLOOKUP(A:A,'[10]2023 Reporting MYE 2022'!$A:$J,5,FALSE)</f>
        <v>4.8837939999999997E-4</v>
      </c>
      <c r="E140" s="377">
        <f>VLOOKUP(A:A,'[10]2023 Reporting MYE 2022'!$A:$Z,26,FALSE)</f>
        <v>15098539</v>
      </c>
      <c r="F140" s="378">
        <f>VLOOKUP(A:A,'[10]2023 Reporting MYE 2022'!$A:$AI,35,FALSE)</f>
        <v>11950822</v>
      </c>
      <c r="G140" s="378"/>
      <c r="H140" s="379">
        <f>VLOOKUP(A:A,'[10]2023 Reporting MYE 2022'!$A:$AS,36,FALSE)</f>
        <v>3794813</v>
      </c>
      <c r="I140" s="380">
        <f>VLOOKUP(A:A,'[10]2023 Reporting MYE 2022'!$A:$AN,37,FALSE)</f>
        <v>956819</v>
      </c>
      <c r="J140" s="380">
        <f>VLOOKUP(A:A,'[10]2023 Reporting MYE 2022'!$A:$AN,38,FALSE)</f>
        <v>103489</v>
      </c>
      <c r="K140" s="380">
        <f>VLOOKUP(A:A,'[10]2023 Reporting MYE 2022'!$A:$AN,39,FALSE)</f>
        <v>116027</v>
      </c>
      <c r="L140" s="380">
        <f>VLOOKUP(A:A,'[10]2023 Reporting MYE 2022'!$A:$AN,40,FALSE)</f>
        <v>4971148</v>
      </c>
      <c r="M140" s="380"/>
      <c r="N140" s="381">
        <f>VLOOKUP(A:A,'[10]2023 Reporting MYE 2022'!$A:$AS,41,FALSE)</f>
        <v>0</v>
      </c>
      <c r="O140" s="380">
        <f>VLOOKUP(A:A,'[10]2023 Reporting MYE 2022'!$A:$AS,42,FALSE)</f>
        <v>5439100</v>
      </c>
      <c r="P140" s="380">
        <f>VLOOKUP(A:A,'[10]2023 Reporting MYE 2022'!$A:$AS,43,FALSE)</f>
        <v>0</v>
      </c>
      <c r="Q140" s="380">
        <f>VLOOKUP(A:A,'[10]2023 Reporting MYE 2022'!$A:$AS,44,FALSE)</f>
        <v>33069</v>
      </c>
      <c r="R140" s="380">
        <f>VLOOKUP(A:A,'[10]2023 Reporting MYE 2022'!$A:$AS,45,FALSE)</f>
        <v>5472169</v>
      </c>
      <c r="S140" s="382"/>
      <c r="T140" s="220">
        <f>VLOOKUP(A:A,'[11]OPEB Amounts by Employer'!$A:$AP,36,FALSE)</f>
        <v>-1332800</v>
      </c>
      <c r="U140" s="220">
        <f>VLOOKUP(A:A,'[11]OPEB Amounts by Employer'!$A:$AP,39,FALSE)</f>
        <v>2085650</v>
      </c>
      <c r="V140" s="380">
        <f>VLOOKUP(A:A,'[11]OPEB Amounts by Employer'!$A:$AP,42,FALSE)</f>
        <v>752850</v>
      </c>
      <c r="W140" s="488"/>
      <c r="X140" s="382"/>
      <c r="Y140" s="382"/>
      <c r="Z140" s="382"/>
    </row>
    <row r="141" spans="1:26">
      <c r="A141" s="374">
        <v>33208</v>
      </c>
      <c r="B141" s="375" t="s">
        <v>494</v>
      </c>
      <c r="C141" s="376">
        <v>0</v>
      </c>
      <c r="D141" s="376">
        <f>VLOOKUP(A:A,'[10]2023 Reporting MYE 2022'!$A:$J,5,FALSE)</f>
        <v>0</v>
      </c>
      <c r="E141" s="377">
        <f>VLOOKUP(A:A,'[10]2023 Reporting MYE 2022'!$A:$Z,26,FALSE)</f>
        <v>0</v>
      </c>
      <c r="F141" s="378">
        <f>VLOOKUP(A:A,'[10]2023 Reporting MYE 2022'!$A:$AI,35,FALSE)</f>
        <v>0</v>
      </c>
      <c r="G141" s="378"/>
      <c r="H141" s="379">
        <f>VLOOKUP(A:A,'[10]2023 Reporting MYE 2022'!$A:$AS,36,FALSE)</f>
        <v>0</v>
      </c>
      <c r="I141" s="380">
        <f>VLOOKUP(A:A,'[10]2023 Reporting MYE 2022'!$A:$AN,37,FALSE)</f>
        <v>0</v>
      </c>
      <c r="J141" s="380">
        <f>VLOOKUP(A:A,'[10]2023 Reporting MYE 2022'!$A:$AN,38,FALSE)</f>
        <v>0</v>
      </c>
      <c r="K141" s="380">
        <f>VLOOKUP(A:A,'[10]2023 Reporting MYE 2022'!$A:$AN,39,FALSE)</f>
        <v>0</v>
      </c>
      <c r="L141" s="380">
        <f>VLOOKUP(A:A,'[10]2023 Reporting MYE 2022'!$A:$AN,40,FALSE)</f>
        <v>0</v>
      </c>
      <c r="M141" s="380"/>
      <c r="N141" s="381">
        <f>VLOOKUP(A:A,'[10]2023 Reporting MYE 2022'!$A:$AS,41,FALSE)</f>
        <v>201200</v>
      </c>
      <c r="O141" s="380">
        <f>VLOOKUP(A:A,'[10]2023 Reporting MYE 2022'!$A:$AS,42,FALSE)</f>
        <v>0</v>
      </c>
      <c r="P141" s="380">
        <f>VLOOKUP(A:A,'[10]2023 Reporting MYE 2022'!$A:$AS,43,FALSE)</f>
        <v>0</v>
      </c>
      <c r="Q141" s="380">
        <f>VLOOKUP(A:A,'[10]2023 Reporting MYE 2022'!$A:$AS,44,FALSE)</f>
        <v>0</v>
      </c>
      <c r="R141" s="380">
        <f>VLOOKUP(A:A,'[10]2023 Reporting MYE 2022'!$A:$AS,45,FALSE)</f>
        <v>201200</v>
      </c>
      <c r="S141" s="382"/>
      <c r="T141" s="220">
        <f>VLOOKUP(A:A,'[11]OPEB Amounts by Employer'!$A:$AP,36,FALSE)</f>
        <v>0</v>
      </c>
      <c r="U141" s="220">
        <f>VLOOKUP(A:A,'[11]OPEB Amounts by Employer'!$A:$AP,39,FALSE)</f>
        <v>-223659</v>
      </c>
      <c r="V141" s="380">
        <f>VLOOKUP(A:A,'[11]OPEB Amounts by Employer'!$A:$AP,42,FALSE)</f>
        <v>-223659</v>
      </c>
      <c r="W141" s="489"/>
      <c r="X141" s="382"/>
      <c r="Y141" s="382"/>
      <c r="Z141" s="382"/>
    </row>
    <row r="142" spans="1:26">
      <c r="A142" s="374">
        <v>33209</v>
      </c>
      <c r="B142" s="375" t="s">
        <v>495</v>
      </c>
      <c r="C142" s="376">
        <v>0</v>
      </c>
      <c r="D142" s="376">
        <f>VLOOKUP(A:A,'[10]2023 Reporting MYE 2022'!$A:$J,5,FALSE)</f>
        <v>0</v>
      </c>
      <c r="E142" s="377">
        <f>VLOOKUP(A:A,'[10]2023 Reporting MYE 2022'!$A:$Z,26,FALSE)</f>
        <v>0</v>
      </c>
      <c r="F142" s="378">
        <f>VLOOKUP(A:A,'[10]2023 Reporting MYE 2022'!$A:$AI,35,FALSE)</f>
        <v>0</v>
      </c>
      <c r="G142" s="378"/>
      <c r="H142" s="379">
        <f>VLOOKUP(A:A,'[10]2023 Reporting MYE 2022'!$A:$AS,36,FALSE)</f>
        <v>365908</v>
      </c>
      <c r="I142" s="380">
        <f>VLOOKUP(A:A,'[10]2023 Reporting MYE 2022'!$A:$AN,37,FALSE)</f>
        <v>0</v>
      </c>
      <c r="J142" s="380">
        <f>VLOOKUP(A:A,'[10]2023 Reporting MYE 2022'!$A:$AN,38,FALSE)</f>
        <v>0</v>
      </c>
      <c r="K142" s="380">
        <f>VLOOKUP(A:A,'[10]2023 Reporting MYE 2022'!$A:$AN,39,FALSE)</f>
        <v>0</v>
      </c>
      <c r="L142" s="380">
        <f>VLOOKUP(A:A,'[10]2023 Reporting MYE 2022'!$A:$AN,40,FALSE)</f>
        <v>365908</v>
      </c>
      <c r="M142" s="380"/>
      <c r="N142" s="381">
        <f>VLOOKUP(A:A,'[10]2023 Reporting MYE 2022'!$A:$AS,41,FALSE)</f>
        <v>2774146</v>
      </c>
      <c r="O142" s="380">
        <f>VLOOKUP(A:A,'[10]2023 Reporting MYE 2022'!$A:$AS,42,FALSE)</f>
        <v>0</v>
      </c>
      <c r="P142" s="380">
        <f>VLOOKUP(A:A,'[10]2023 Reporting MYE 2022'!$A:$AS,43,FALSE)</f>
        <v>0</v>
      </c>
      <c r="Q142" s="380">
        <f>VLOOKUP(A:A,'[10]2023 Reporting MYE 2022'!$A:$AS,44,FALSE)</f>
        <v>0</v>
      </c>
      <c r="R142" s="380">
        <f>VLOOKUP(A:A,'[10]2023 Reporting MYE 2022'!$A:$AS,45,FALSE)</f>
        <v>2774146</v>
      </c>
      <c r="S142" s="382"/>
      <c r="T142" s="220">
        <f>VLOOKUP(A:A,'[11]OPEB Amounts by Employer'!$A:$AP,36,FALSE)</f>
        <v>0</v>
      </c>
      <c r="U142" s="220">
        <f>VLOOKUP(A:A,'[11]OPEB Amounts by Employer'!$A:$AP,39,FALSE)</f>
        <v>-438501</v>
      </c>
      <c r="V142" s="380">
        <f>VLOOKUP(A:A,'[11]OPEB Amounts by Employer'!$A:$AP,42,FALSE)</f>
        <v>-438501</v>
      </c>
      <c r="W142" s="489"/>
      <c r="X142" s="382"/>
      <c r="Y142" s="382"/>
      <c r="Z142" s="382"/>
    </row>
    <row r="143" spans="1:26">
      <c r="A143" s="374">
        <v>33300</v>
      </c>
      <c r="B143" s="375" t="s">
        <v>496</v>
      </c>
      <c r="C143" s="376">
        <v>1.9021568E-3</v>
      </c>
      <c r="D143" s="376">
        <f>VLOOKUP(A:A,'[10]2023 Reporting MYE 2022'!$A:$J,5,FALSE)</f>
        <v>1.8563542E-3</v>
      </c>
      <c r="E143" s="377">
        <f>VLOOKUP(A:A,'[10]2023 Reporting MYE 2022'!$A:$Z,26,FALSE)</f>
        <v>57390292</v>
      </c>
      <c r="F143" s="378">
        <f>VLOOKUP(A:A,'[10]2023 Reporting MYE 2022'!$A:$AI,35,FALSE)</f>
        <v>45170236</v>
      </c>
      <c r="G143" s="378"/>
      <c r="H143" s="379">
        <f>VLOOKUP(A:A,'[10]2023 Reporting MYE 2022'!$A:$AS,36,FALSE)</f>
        <v>1534930</v>
      </c>
      <c r="I143" s="380">
        <f>VLOOKUP(A:A,'[10]2023 Reporting MYE 2022'!$A:$AN,37,FALSE)</f>
        <v>3616464</v>
      </c>
      <c r="J143" s="380">
        <f>VLOOKUP(A:A,'[10]2023 Reporting MYE 2022'!$A:$AN,38,FALSE)</f>
        <v>391155</v>
      </c>
      <c r="K143" s="380">
        <f>VLOOKUP(A:A,'[10]2023 Reporting MYE 2022'!$A:$AN,39,FALSE)</f>
        <v>438543</v>
      </c>
      <c r="L143" s="380">
        <f>VLOOKUP(A:A,'[10]2023 Reporting MYE 2022'!$A:$AN,40,FALSE)</f>
        <v>5981092</v>
      </c>
      <c r="M143" s="380"/>
      <c r="N143" s="381">
        <f>VLOOKUP(A:A,'[10]2023 Reporting MYE 2022'!$A:$AS,41,FALSE)</f>
        <v>4590674</v>
      </c>
      <c r="O143" s="380">
        <f>VLOOKUP(A:A,'[10]2023 Reporting MYE 2022'!$A:$AS,42,FALSE)</f>
        <v>20558038</v>
      </c>
      <c r="P143" s="380">
        <f>VLOOKUP(A:A,'[10]2023 Reporting MYE 2022'!$A:$AS,43,FALSE)</f>
        <v>0</v>
      </c>
      <c r="Q143" s="380">
        <f>VLOOKUP(A:A,'[10]2023 Reporting MYE 2022'!$A:$AS,44,FALSE)</f>
        <v>124991</v>
      </c>
      <c r="R143" s="380">
        <f>VLOOKUP(A:A,'[10]2023 Reporting MYE 2022'!$A:$AS,45,FALSE)</f>
        <v>25273703</v>
      </c>
      <c r="S143" s="382"/>
      <c r="T143" s="220">
        <f>VLOOKUP(A:A,'[11]OPEB Amounts by Employer'!$A:$AP,36,FALSE)</f>
        <v>-5037552</v>
      </c>
      <c r="U143" s="220">
        <f>VLOOKUP(A:A,'[11]OPEB Amounts by Employer'!$A:$AP,39,FALSE)</f>
        <v>-616921</v>
      </c>
      <c r="V143" s="380">
        <f>VLOOKUP(A:A,'[11]OPEB Amounts by Employer'!$A:$AP,42,FALSE)</f>
        <v>-5654473</v>
      </c>
      <c r="W143" s="488"/>
      <c r="X143" s="382"/>
      <c r="Y143" s="382"/>
      <c r="Z143" s="382"/>
    </row>
    <row r="144" spans="1:26">
      <c r="A144" s="374">
        <v>33305</v>
      </c>
      <c r="B144" s="375" t="s">
        <v>497</v>
      </c>
      <c r="C144" s="376">
        <v>3.5550129999999998E-4</v>
      </c>
      <c r="D144" s="376">
        <f>VLOOKUP(A:A,'[10]2023 Reporting MYE 2022'!$A:$J,5,FALSE)</f>
        <v>3.6992440000000002E-4</v>
      </c>
      <c r="E144" s="377">
        <f>VLOOKUP(A:A,'[10]2023 Reporting MYE 2022'!$A:$Z,26,FALSE)</f>
        <v>11436432</v>
      </c>
      <c r="F144" s="378">
        <f>VLOOKUP(A:A,'[10]2023 Reporting MYE 2022'!$A:$AI,35,FALSE)</f>
        <v>8442037</v>
      </c>
      <c r="G144" s="378"/>
      <c r="H144" s="379">
        <f>VLOOKUP(A:A,'[10]2023 Reporting MYE 2022'!$A:$AS,36,FALSE)</f>
        <v>0</v>
      </c>
      <c r="I144" s="380">
        <f>VLOOKUP(A:A,'[10]2023 Reporting MYE 2022'!$A:$AN,37,FALSE)</f>
        <v>675895</v>
      </c>
      <c r="J144" s="380">
        <f>VLOOKUP(A:A,'[10]2023 Reporting MYE 2022'!$A:$AN,38,FALSE)</f>
        <v>73104</v>
      </c>
      <c r="K144" s="380">
        <f>VLOOKUP(A:A,'[10]2023 Reporting MYE 2022'!$A:$AN,39,FALSE)</f>
        <v>81961</v>
      </c>
      <c r="L144" s="380">
        <f>VLOOKUP(A:A,'[10]2023 Reporting MYE 2022'!$A:$AN,40,FALSE)</f>
        <v>830960</v>
      </c>
      <c r="M144" s="380"/>
      <c r="N144" s="381">
        <f>VLOOKUP(A:A,'[10]2023 Reporting MYE 2022'!$A:$AS,41,FALSE)</f>
        <v>2595755</v>
      </c>
      <c r="O144" s="380">
        <f>VLOOKUP(A:A,'[10]2023 Reporting MYE 2022'!$A:$AS,42,FALSE)</f>
        <v>3842170</v>
      </c>
      <c r="P144" s="380">
        <f>VLOOKUP(A:A,'[10]2023 Reporting MYE 2022'!$A:$AS,43,FALSE)</f>
        <v>0</v>
      </c>
      <c r="Q144" s="380">
        <f>VLOOKUP(A:A,'[10]2023 Reporting MYE 2022'!$A:$AS,44,FALSE)</f>
        <v>23360</v>
      </c>
      <c r="R144" s="380">
        <f>VLOOKUP(A:A,'[10]2023 Reporting MYE 2022'!$A:$AS,45,FALSE)</f>
        <v>6461285</v>
      </c>
      <c r="S144" s="382"/>
      <c r="T144" s="220">
        <f>VLOOKUP(A:A,'[11]OPEB Amounts by Employer'!$A:$AP,36,FALSE)</f>
        <v>-941488</v>
      </c>
      <c r="U144" s="220">
        <f>VLOOKUP(A:A,'[11]OPEB Amounts by Employer'!$A:$AP,39,FALSE)</f>
        <v>-969122</v>
      </c>
      <c r="V144" s="380">
        <f>VLOOKUP(A:A,'[11]OPEB Amounts by Employer'!$A:$AP,42,FALSE)</f>
        <v>-1910610</v>
      </c>
      <c r="W144" s="488"/>
      <c r="X144" s="382"/>
      <c r="Y144" s="382"/>
      <c r="Z144" s="382"/>
    </row>
    <row r="145" spans="1:26">
      <c r="A145" s="374">
        <v>33400</v>
      </c>
      <c r="B145" s="375" t="s">
        <v>498</v>
      </c>
      <c r="C145" s="376">
        <v>1.8200184599999999E-2</v>
      </c>
      <c r="D145" s="376">
        <f>VLOOKUP(A:A,'[10]2023 Reporting MYE 2022'!$A:$J,5,FALSE)</f>
        <v>1.7423907999999998E-2</v>
      </c>
      <c r="E145" s="377">
        <f>VLOOKUP(A:A,'[10]2023 Reporting MYE 2022'!$A:$Z,26,FALSE)</f>
        <v>538670456</v>
      </c>
      <c r="F145" s="378">
        <f>VLOOKUP(A:A,'[10]2023 Reporting MYE 2022'!$A:$AI,35,FALSE)</f>
        <v>432197086</v>
      </c>
      <c r="G145" s="378"/>
      <c r="H145" s="379">
        <f>VLOOKUP(A:A,'[10]2023 Reporting MYE 2022'!$A:$AS,36,FALSE)</f>
        <v>23072136</v>
      </c>
      <c r="I145" s="380">
        <f>VLOOKUP(A:A,'[10]2023 Reporting MYE 2022'!$A:$AN,37,FALSE)</f>
        <v>34602992</v>
      </c>
      <c r="J145" s="380">
        <f>VLOOKUP(A:A,'[10]2023 Reporting MYE 2022'!$A:$AN,38,FALSE)</f>
        <v>3742640</v>
      </c>
      <c r="K145" s="380">
        <f>VLOOKUP(A:A,'[10]2023 Reporting MYE 2022'!$A:$AN,39,FALSE)</f>
        <v>4196062</v>
      </c>
      <c r="L145" s="380">
        <f>VLOOKUP(A:A,'[10]2023 Reporting MYE 2022'!$A:$AN,40,FALSE)</f>
        <v>65613830</v>
      </c>
      <c r="M145" s="380"/>
      <c r="N145" s="381">
        <f>VLOOKUP(A:A,'[10]2023 Reporting MYE 2022'!$A:$AS,41,FALSE)</f>
        <v>20667552</v>
      </c>
      <c r="O145" s="380">
        <f>VLOOKUP(A:A,'[10]2023 Reporting MYE 2022'!$A:$AS,42,FALSE)</f>
        <v>196703071</v>
      </c>
      <c r="P145" s="380">
        <f>VLOOKUP(A:A,'[10]2023 Reporting MYE 2022'!$A:$AS,43,FALSE)</f>
        <v>0</v>
      </c>
      <c r="Q145" s="380">
        <f>VLOOKUP(A:A,'[10]2023 Reporting MYE 2022'!$A:$AS,44,FALSE)</f>
        <v>1195934</v>
      </c>
      <c r="R145" s="380">
        <f>VLOOKUP(A:A,'[10]2023 Reporting MYE 2022'!$A:$AS,45,FALSE)</f>
        <v>218566557</v>
      </c>
      <c r="S145" s="382"/>
      <c r="T145" s="220">
        <f>VLOOKUP(A:A,'[11]OPEB Amounts by Employer'!$A:$AP,36,FALSE)</f>
        <v>-48200209</v>
      </c>
      <c r="U145" s="220">
        <f>VLOOKUP(A:A,'[11]OPEB Amounts by Employer'!$A:$AP,39,FALSE)</f>
        <v>3157298</v>
      </c>
      <c r="V145" s="380">
        <f>VLOOKUP(A:A,'[11]OPEB Amounts by Employer'!$A:$AP,42,FALSE)</f>
        <v>-45042911</v>
      </c>
      <c r="W145" s="488"/>
      <c r="X145" s="382"/>
      <c r="Y145" s="382"/>
      <c r="Z145" s="382"/>
    </row>
    <row r="146" spans="1:26">
      <c r="A146" s="374">
        <v>33402</v>
      </c>
      <c r="B146" s="375" t="s">
        <v>499</v>
      </c>
      <c r="C146" s="376">
        <v>1.7143289999999999E-4</v>
      </c>
      <c r="D146" s="376">
        <f>VLOOKUP(A:A,'[10]2023 Reporting MYE 2022'!$A:$J,5,FALSE)</f>
        <v>1.60118E-4</v>
      </c>
      <c r="E146" s="377">
        <f>VLOOKUP(A:A,'[10]2023 Reporting MYE 2022'!$A:$Z,26,FALSE)</f>
        <v>4950143</v>
      </c>
      <c r="F146" s="378">
        <f>VLOOKUP(A:A,'[10]2023 Reporting MYE 2022'!$A:$AI,35,FALSE)</f>
        <v>4070992</v>
      </c>
      <c r="G146" s="378"/>
      <c r="H146" s="379">
        <f>VLOOKUP(A:A,'[10]2023 Reporting MYE 2022'!$A:$AS,36,FALSE)</f>
        <v>675559</v>
      </c>
      <c r="I146" s="380">
        <f>VLOOKUP(A:A,'[10]2023 Reporting MYE 2022'!$A:$AN,37,FALSE)</f>
        <v>325936</v>
      </c>
      <c r="J146" s="380">
        <f>VLOOKUP(A:A,'[10]2023 Reporting MYE 2022'!$A:$AN,38,FALSE)</f>
        <v>35253</v>
      </c>
      <c r="K146" s="380">
        <f>VLOOKUP(A:A,'[10]2023 Reporting MYE 2022'!$A:$AN,39,FALSE)</f>
        <v>39524</v>
      </c>
      <c r="L146" s="380">
        <f>VLOOKUP(A:A,'[10]2023 Reporting MYE 2022'!$A:$AN,40,FALSE)</f>
        <v>1076272</v>
      </c>
      <c r="M146" s="380"/>
      <c r="N146" s="381">
        <f>VLOOKUP(A:A,'[10]2023 Reporting MYE 2022'!$A:$AS,41,FALSE)</f>
        <v>292842</v>
      </c>
      <c r="O146" s="380">
        <f>VLOOKUP(A:A,'[10]2023 Reporting MYE 2022'!$A:$AS,42,FALSE)</f>
        <v>1852804</v>
      </c>
      <c r="P146" s="380">
        <f>VLOOKUP(A:A,'[10]2023 Reporting MYE 2022'!$A:$AS,43,FALSE)</f>
        <v>0</v>
      </c>
      <c r="Q146" s="380">
        <f>VLOOKUP(A:A,'[10]2023 Reporting MYE 2022'!$A:$AS,44,FALSE)</f>
        <v>11265</v>
      </c>
      <c r="R146" s="380">
        <f>VLOOKUP(A:A,'[10]2023 Reporting MYE 2022'!$A:$AS,45,FALSE)</f>
        <v>2156911</v>
      </c>
      <c r="S146" s="382"/>
      <c r="T146" s="220">
        <f>VLOOKUP(A:A,'[11]OPEB Amounts by Employer'!$A:$AP,36,FALSE)</f>
        <v>-454013</v>
      </c>
      <c r="U146" s="220">
        <f>VLOOKUP(A:A,'[11]OPEB Amounts by Employer'!$A:$AP,39,FALSE)</f>
        <v>195804</v>
      </c>
      <c r="V146" s="380">
        <f>VLOOKUP(A:A,'[11]OPEB Amounts by Employer'!$A:$AP,42,FALSE)</f>
        <v>-258209</v>
      </c>
      <c r="W146" s="488"/>
      <c r="X146" s="382"/>
      <c r="Y146" s="382"/>
      <c r="Z146" s="382"/>
    </row>
    <row r="147" spans="1:26">
      <c r="A147" s="374">
        <v>33405</v>
      </c>
      <c r="B147" s="375" t="s">
        <v>500</v>
      </c>
      <c r="C147" s="376">
        <v>1.6184782999999999E-3</v>
      </c>
      <c r="D147" s="376">
        <f>VLOOKUP(A:A,'[10]2023 Reporting MYE 2022'!$A:$J,5,FALSE)</f>
        <v>1.5840193E-3</v>
      </c>
      <c r="E147" s="377">
        <f>VLOOKUP(A:A,'[10]2023 Reporting MYE 2022'!$A:$Z,26,FALSE)</f>
        <v>48970897</v>
      </c>
      <c r="F147" s="378">
        <f>VLOOKUP(A:A,'[10]2023 Reporting MYE 2022'!$A:$AI,35,FALSE)</f>
        <v>38433764</v>
      </c>
      <c r="G147" s="378"/>
      <c r="H147" s="379">
        <f>VLOOKUP(A:A,'[10]2023 Reporting MYE 2022'!$A:$AS,36,FALSE)</f>
        <v>2780536</v>
      </c>
      <c r="I147" s="380">
        <f>VLOOKUP(A:A,'[10]2023 Reporting MYE 2022'!$A:$AN,37,FALSE)</f>
        <v>3077122</v>
      </c>
      <c r="J147" s="380">
        <f>VLOOKUP(A:A,'[10]2023 Reporting MYE 2022'!$A:$AN,38,FALSE)</f>
        <v>332820</v>
      </c>
      <c r="K147" s="380">
        <f>VLOOKUP(A:A,'[10]2023 Reporting MYE 2022'!$A:$AN,39,FALSE)</f>
        <v>373141</v>
      </c>
      <c r="L147" s="380">
        <f>VLOOKUP(A:A,'[10]2023 Reporting MYE 2022'!$A:$AN,40,FALSE)</f>
        <v>6563619</v>
      </c>
      <c r="M147" s="380"/>
      <c r="N147" s="381">
        <f>VLOOKUP(A:A,'[10]2023 Reporting MYE 2022'!$A:$AS,41,FALSE)</f>
        <v>1591358</v>
      </c>
      <c r="O147" s="380">
        <f>VLOOKUP(A:A,'[10]2023 Reporting MYE 2022'!$A:$AS,42,FALSE)</f>
        <v>17492111</v>
      </c>
      <c r="P147" s="380">
        <f>VLOOKUP(A:A,'[10]2023 Reporting MYE 2022'!$A:$AS,43,FALSE)</f>
        <v>0</v>
      </c>
      <c r="Q147" s="380">
        <f>VLOOKUP(A:A,'[10]2023 Reporting MYE 2022'!$A:$AS,44,FALSE)</f>
        <v>106350</v>
      </c>
      <c r="R147" s="380">
        <f>VLOOKUP(A:A,'[10]2023 Reporting MYE 2022'!$A:$AS,45,FALSE)</f>
        <v>19189819</v>
      </c>
      <c r="S147" s="382"/>
      <c r="T147" s="220">
        <f>VLOOKUP(A:A,'[11]OPEB Amounts by Employer'!$A:$AP,36,FALSE)</f>
        <v>-4286276</v>
      </c>
      <c r="U147" s="220">
        <f>VLOOKUP(A:A,'[11]OPEB Amounts by Employer'!$A:$AP,39,FALSE)</f>
        <v>-1122930</v>
      </c>
      <c r="V147" s="380">
        <f>VLOOKUP(A:A,'[11]OPEB Amounts by Employer'!$A:$AP,42,FALSE)</f>
        <v>-5409206</v>
      </c>
      <c r="W147" s="488"/>
      <c r="X147" s="382"/>
      <c r="Y147" s="382"/>
      <c r="Z147" s="382"/>
    </row>
    <row r="148" spans="1:26">
      <c r="A148" s="374">
        <v>33500</v>
      </c>
      <c r="B148" s="375" t="s">
        <v>501</v>
      </c>
      <c r="C148" s="376">
        <v>2.6601341999999998E-3</v>
      </c>
      <c r="D148" s="376">
        <f>VLOOKUP(A:A,'[10]2023 Reporting MYE 2022'!$A:$J,5,FALSE)</f>
        <v>2.6042646E-3</v>
      </c>
      <c r="E148" s="377">
        <f>VLOOKUP(A:A,'[10]2023 Reporting MYE 2022'!$A:$Z,26,FALSE)</f>
        <v>80512386</v>
      </c>
      <c r="F148" s="378">
        <f>VLOOKUP(A:A,'[10]2023 Reporting MYE 2022'!$A:$AI,35,FALSE)</f>
        <v>63169813</v>
      </c>
      <c r="G148" s="378"/>
      <c r="H148" s="379">
        <f>VLOOKUP(A:A,'[10]2023 Reporting MYE 2022'!$A:$AS,36,FALSE)</f>
        <v>1946671</v>
      </c>
      <c r="I148" s="380">
        <f>VLOOKUP(A:A,'[10]2023 Reporting MYE 2022'!$A:$AN,37,FALSE)</f>
        <v>5057564</v>
      </c>
      <c r="J148" s="380">
        <f>VLOOKUP(A:A,'[10]2023 Reporting MYE 2022'!$A:$AN,38,FALSE)</f>
        <v>547023</v>
      </c>
      <c r="K148" s="380">
        <f>VLOOKUP(A:A,'[10]2023 Reporting MYE 2022'!$A:$AN,39,FALSE)</f>
        <v>613295</v>
      </c>
      <c r="L148" s="380">
        <f>VLOOKUP(A:A,'[10]2023 Reporting MYE 2022'!$A:$AN,40,FALSE)</f>
        <v>8164553</v>
      </c>
      <c r="M148" s="380"/>
      <c r="N148" s="381">
        <f>VLOOKUP(A:A,'[10]2023 Reporting MYE 2022'!$A:$AS,41,FALSE)</f>
        <v>6362095</v>
      </c>
      <c r="O148" s="380">
        <f>VLOOKUP(A:A,'[10]2023 Reporting MYE 2022'!$A:$AS,42,FALSE)</f>
        <v>28750069</v>
      </c>
      <c r="P148" s="380">
        <f>VLOOKUP(A:A,'[10]2023 Reporting MYE 2022'!$A:$AS,43,FALSE)</f>
        <v>0</v>
      </c>
      <c r="Q148" s="380">
        <f>VLOOKUP(A:A,'[10]2023 Reporting MYE 2022'!$A:$AS,44,FALSE)</f>
        <v>174797</v>
      </c>
      <c r="R148" s="380">
        <f>VLOOKUP(A:A,'[10]2023 Reporting MYE 2022'!$A:$AS,45,FALSE)</f>
        <v>35286961</v>
      </c>
      <c r="S148" s="382"/>
      <c r="T148" s="220">
        <f>VLOOKUP(A:A,'[11]OPEB Amounts by Employer'!$A:$AP,36,FALSE)</f>
        <v>-7044931</v>
      </c>
      <c r="U148" s="220">
        <f>VLOOKUP(A:A,'[11]OPEB Amounts by Employer'!$A:$AP,39,FALSE)</f>
        <v>-2360366</v>
      </c>
      <c r="V148" s="380">
        <f>VLOOKUP(A:A,'[11]OPEB Amounts by Employer'!$A:$AP,42,FALSE)</f>
        <v>-9405297</v>
      </c>
      <c r="W148" s="488"/>
      <c r="X148" s="382"/>
      <c r="Y148" s="382"/>
      <c r="Z148" s="382"/>
    </row>
    <row r="149" spans="1:26">
      <c r="A149" s="374">
        <v>33501</v>
      </c>
      <c r="B149" s="375" t="s">
        <v>502</v>
      </c>
      <c r="C149" s="376">
        <v>1.027123E-4</v>
      </c>
      <c r="D149" s="376">
        <f>VLOOKUP(A:A,'[10]2023 Reporting MYE 2022'!$A:$J,5,FALSE)</f>
        <v>9.6994E-5</v>
      </c>
      <c r="E149" s="377">
        <f>VLOOKUP(A:A,'[10]2023 Reporting MYE 2022'!$A:$Z,26,FALSE)</f>
        <v>2998627</v>
      </c>
      <c r="F149" s="378">
        <f>VLOOKUP(A:A,'[10]2023 Reporting MYE 2022'!$A:$AI,35,FALSE)</f>
        <v>2439094</v>
      </c>
      <c r="G149" s="378"/>
      <c r="H149" s="379">
        <f>VLOOKUP(A:A,'[10]2023 Reporting MYE 2022'!$A:$AS,36,FALSE)</f>
        <v>857825</v>
      </c>
      <c r="I149" s="380">
        <f>VLOOKUP(A:A,'[10]2023 Reporting MYE 2022'!$A:$AN,37,FALSE)</f>
        <v>195281</v>
      </c>
      <c r="J149" s="380">
        <f>VLOOKUP(A:A,'[10]2023 Reporting MYE 2022'!$A:$AN,38,FALSE)</f>
        <v>21121</v>
      </c>
      <c r="K149" s="380">
        <f>VLOOKUP(A:A,'[10]2023 Reporting MYE 2022'!$A:$AN,39,FALSE)</f>
        <v>23680</v>
      </c>
      <c r="L149" s="380">
        <f>VLOOKUP(A:A,'[10]2023 Reporting MYE 2022'!$A:$AN,40,FALSE)</f>
        <v>1097907</v>
      </c>
      <c r="M149" s="380"/>
      <c r="N149" s="381">
        <f>VLOOKUP(A:A,'[10]2023 Reporting MYE 2022'!$A:$AS,41,FALSE)</f>
        <v>38386</v>
      </c>
      <c r="O149" s="380">
        <f>VLOOKUP(A:A,'[10]2023 Reporting MYE 2022'!$A:$AS,42,FALSE)</f>
        <v>1110089</v>
      </c>
      <c r="P149" s="380">
        <f>VLOOKUP(A:A,'[10]2023 Reporting MYE 2022'!$A:$AS,43,FALSE)</f>
        <v>0</v>
      </c>
      <c r="Q149" s="380">
        <f>VLOOKUP(A:A,'[10]2023 Reporting MYE 2022'!$A:$AS,44,FALSE)</f>
        <v>6749</v>
      </c>
      <c r="R149" s="380">
        <f>VLOOKUP(A:A,'[10]2023 Reporting MYE 2022'!$A:$AS,45,FALSE)</f>
        <v>1155224</v>
      </c>
      <c r="S149" s="382"/>
      <c r="T149" s="220">
        <f>VLOOKUP(A:A,'[11]OPEB Amounts by Employer'!$A:$AP,36,FALSE)</f>
        <v>-272016</v>
      </c>
      <c r="U149" s="220">
        <f>VLOOKUP(A:A,'[11]OPEB Amounts by Employer'!$A:$AP,39,FALSE)</f>
        <v>279055</v>
      </c>
      <c r="V149" s="380">
        <f>VLOOKUP(A:A,'[11]OPEB Amounts by Employer'!$A:$AP,42,FALSE)</f>
        <v>7039</v>
      </c>
      <c r="W149" s="488"/>
      <c r="X149" s="382"/>
      <c r="Y149" s="382"/>
      <c r="Z149" s="382"/>
    </row>
    <row r="150" spans="1:26">
      <c r="A150" s="374">
        <v>33600</v>
      </c>
      <c r="B150" s="375" t="s">
        <v>503</v>
      </c>
      <c r="C150" s="376">
        <v>9.6626440999999993E-3</v>
      </c>
      <c r="D150" s="376">
        <f>VLOOKUP(A:A,'[10]2023 Reporting MYE 2022'!$A:$J,5,FALSE)</f>
        <v>9.1461543000000006E-3</v>
      </c>
      <c r="E150" s="377">
        <f>VLOOKUP(A:A,'[10]2023 Reporting MYE 2022'!$A:$Z,26,FALSE)</f>
        <v>282758788</v>
      </c>
      <c r="F150" s="378">
        <f>VLOOKUP(A:A,'[10]2023 Reporting MYE 2022'!$A:$AI,35,FALSE)</f>
        <v>229457377</v>
      </c>
      <c r="G150" s="378"/>
      <c r="H150" s="379">
        <f>VLOOKUP(A:A,'[10]2023 Reporting MYE 2022'!$A:$AS,36,FALSE)</f>
        <v>12748100</v>
      </c>
      <c r="I150" s="380">
        <f>VLOOKUP(A:A,'[10]2023 Reporting MYE 2022'!$A:$AN,37,FALSE)</f>
        <v>18371044</v>
      </c>
      <c r="J150" s="380">
        <f>VLOOKUP(A:A,'[10]2023 Reporting MYE 2022'!$A:$AN,38,FALSE)</f>
        <v>1987002</v>
      </c>
      <c r="K150" s="380">
        <f>VLOOKUP(A:A,'[10]2023 Reporting MYE 2022'!$A:$AN,39,FALSE)</f>
        <v>2227728</v>
      </c>
      <c r="L150" s="380">
        <f>VLOOKUP(A:A,'[10]2023 Reporting MYE 2022'!$A:$AN,40,FALSE)</f>
        <v>35333874</v>
      </c>
      <c r="M150" s="380"/>
      <c r="N150" s="381">
        <f>VLOOKUP(A:A,'[10]2023 Reporting MYE 2022'!$A:$AS,41,FALSE)</f>
        <v>18127162</v>
      </c>
      <c r="O150" s="380">
        <f>VLOOKUP(A:A,'[10]2023 Reporting MYE 2022'!$A:$AS,42,FALSE)</f>
        <v>104431455</v>
      </c>
      <c r="P150" s="380">
        <f>VLOOKUP(A:A,'[10]2023 Reporting MYE 2022'!$A:$AS,43,FALSE)</f>
        <v>0</v>
      </c>
      <c r="Q150" s="380">
        <f>VLOOKUP(A:A,'[10]2023 Reporting MYE 2022'!$A:$AS,44,FALSE)</f>
        <v>634932</v>
      </c>
      <c r="R150" s="380">
        <f>VLOOKUP(A:A,'[10]2023 Reporting MYE 2022'!$A:$AS,45,FALSE)</f>
        <v>123193549</v>
      </c>
      <c r="S150" s="382"/>
      <c r="T150" s="220">
        <f>VLOOKUP(A:A,'[11]OPEB Amounts by Employer'!$A:$AP,36,FALSE)</f>
        <v>-25589931</v>
      </c>
      <c r="U150" s="220">
        <f>VLOOKUP(A:A,'[11]OPEB Amounts by Employer'!$A:$AP,39,FALSE)</f>
        <v>1190696</v>
      </c>
      <c r="V150" s="380">
        <f>VLOOKUP(A:A,'[11]OPEB Amounts by Employer'!$A:$AP,42,FALSE)</f>
        <v>-24399235</v>
      </c>
      <c r="W150" s="488"/>
      <c r="X150" s="382"/>
      <c r="Y150" s="382"/>
      <c r="Z150" s="382"/>
    </row>
    <row r="151" spans="1:26">
      <c r="A151" s="374">
        <v>33605</v>
      </c>
      <c r="B151" s="375" t="s">
        <v>504</v>
      </c>
      <c r="C151" s="376">
        <v>1.0234074E-3</v>
      </c>
      <c r="D151" s="376">
        <f>VLOOKUP(A:A,'[10]2023 Reporting MYE 2022'!$A:$J,5,FALSE)</f>
        <v>1.0507672E-3</v>
      </c>
      <c r="E151" s="377">
        <f>VLOOKUP(A:A,'[10]2023 Reporting MYE 2022'!$A:$Z,26,FALSE)</f>
        <v>32485092</v>
      </c>
      <c r="F151" s="378">
        <f>VLOOKUP(A:A,'[10]2023 Reporting MYE 2022'!$A:$AI,35,FALSE)</f>
        <v>24302704</v>
      </c>
      <c r="G151" s="378"/>
      <c r="H151" s="379">
        <f>VLOOKUP(A:A,'[10]2023 Reporting MYE 2022'!$A:$AS,36,FALSE)</f>
        <v>744808</v>
      </c>
      <c r="I151" s="380">
        <f>VLOOKUP(A:A,'[10]2023 Reporting MYE 2022'!$A:$AN,37,FALSE)</f>
        <v>1945747</v>
      </c>
      <c r="J151" s="380">
        <f>VLOOKUP(A:A,'[10]2023 Reporting MYE 2022'!$A:$AN,38,FALSE)</f>
        <v>210451</v>
      </c>
      <c r="K151" s="380">
        <f>VLOOKUP(A:A,'[10]2023 Reporting MYE 2022'!$A:$AN,39,FALSE)</f>
        <v>235947</v>
      </c>
      <c r="L151" s="380">
        <f>VLOOKUP(A:A,'[10]2023 Reporting MYE 2022'!$A:$AN,40,FALSE)</f>
        <v>3136953</v>
      </c>
      <c r="M151" s="380"/>
      <c r="N151" s="381">
        <f>VLOOKUP(A:A,'[10]2023 Reporting MYE 2022'!$A:$AS,41,FALSE)</f>
        <v>3400309</v>
      </c>
      <c r="O151" s="380">
        <f>VLOOKUP(A:A,'[10]2023 Reporting MYE 2022'!$A:$AS,42,FALSE)</f>
        <v>11060733</v>
      </c>
      <c r="P151" s="380">
        <f>VLOOKUP(A:A,'[10]2023 Reporting MYE 2022'!$A:$AS,43,FALSE)</f>
        <v>0</v>
      </c>
      <c r="Q151" s="380">
        <f>VLOOKUP(A:A,'[10]2023 Reporting MYE 2022'!$A:$AS,44,FALSE)</f>
        <v>67248</v>
      </c>
      <c r="R151" s="380">
        <f>VLOOKUP(A:A,'[10]2023 Reporting MYE 2022'!$A:$AS,45,FALSE)</f>
        <v>14528290</v>
      </c>
      <c r="S151" s="382"/>
      <c r="T151" s="220">
        <f>VLOOKUP(A:A,'[11]OPEB Amounts by Employer'!$A:$AP,36,FALSE)</f>
        <v>-2710328</v>
      </c>
      <c r="U151" s="220">
        <f>VLOOKUP(A:A,'[11]OPEB Amounts by Employer'!$A:$AP,39,FALSE)</f>
        <v>-1423144</v>
      </c>
      <c r="V151" s="380">
        <f>VLOOKUP(A:A,'[11]OPEB Amounts by Employer'!$A:$AP,42,FALSE)</f>
        <v>-4133472</v>
      </c>
      <c r="W151" s="488"/>
      <c r="X151" s="382"/>
      <c r="Y151" s="382"/>
      <c r="Z151" s="382"/>
    </row>
    <row r="152" spans="1:26">
      <c r="A152" s="374">
        <v>33700</v>
      </c>
      <c r="B152" s="375" t="s">
        <v>505</v>
      </c>
      <c r="C152" s="376">
        <v>6.7115030000000002E-4</v>
      </c>
      <c r="D152" s="376">
        <f>VLOOKUP(A:A,'[10]2023 Reporting MYE 2022'!$A:$J,5,FALSE)</f>
        <v>6.3961970000000004E-4</v>
      </c>
      <c r="E152" s="377">
        <f>VLOOKUP(A:A,'[10]2023 Reporting MYE 2022'!$A:$Z,26,FALSE)</f>
        <v>19774223</v>
      </c>
      <c r="F152" s="378">
        <f>VLOOKUP(A:A,'[10]2023 Reporting MYE 2022'!$A:$AI,35,FALSE)</f>
        <v>15937707</v>
      </c>
      <c r="G152" s="378"/>
      <c r="H152" s="379">
        <f>VLOOKUP(A:A,'[10]2023 Reporting MYE 2022'!$A:$AS,36,FALSE)</f>
        <v>1175711</v>
      </c>
      <c r="I152" s="380">
        <f>VLOOKUP(A:A,'[10]2023 Reporting MYE 2022'!$A:$AN,37,FALSE)</f>
        <v>1276020</v>
      </c>
      <c r="J152" s="380">
        <f>VLOOKUP(A:A,'[10]2023 Reporting MYE 2022'!$A:$AN,38,FALSE)</f>
        <v>138014</v>
      </c>
      <c r="K152" s="380">
        <f>VLOOKUP(A:A,'[10]2023 Reporting MYE 2022'!$A:$AN,39,FALSE)</f>
        <v>154734</v>
      </c>
      <c r="L152" s="380">
        <f>VLOOKUP(A:A,'[10]2023 Reporting MYE 2022'!$A:$AN,40,FALSE)</f>
        <v>2744479</v>
      </c>
      <c r="M152" s="380"/>
      <c r="N152" s="381">
        <f>VLOOKUP(A:A,'[10]2023 Reporting MYE 2022'!$A:$AS,41,FALSE)</f>
        <v>551905</v>
      </c>
      <c r="O152" s="380">
        <f>VLOOKUP(A:A,'[10]2023 Reporting MYE 2022'!$A:$AS,42,FALSE)</f>
        <v>7253626</v>
      </c>
      <c r="P152" s="380">
        <f>VLOOKUP(A:A,'[10]2023 Reporting MYE 2022'!$A:$AS,43,FALSE)</f>
        <v>0</v>
      </c>
      <c r="Q152" s="380">
        <f>VLOOKUP(A:A,'[10]2023 Reporting MYE 2022'!$A:$AS,44,FALSE)</f>
        <v>44101</v>
      </c>
      <c r="R152" s="380">
        <f>VLOOKUP(A:A,'[10]2023 Reporting MYE 2022'!$A:$AS,45,FALSE)</f>
        <v>7849632</v>
      </c>
      <c r="S152" s="382"/>
      <c r="T152" s="220">
        <f>VLOOKUP(A:A,'[11]OPEB Amounts by Employer'!$A:$AP,36,FALSE)</f>
        <v>-1777433</v>
      </c>
      <c r="U152" s="220">
        <f>VLOOKUP(A:A,'[11]OPEB Amounts by Employer'!$A:$AP,39,FALSE)</f>
        <v>36382</v>
      </c>
      <c r="V152" s="380">
        <f>VLOOKUP(A:A,'[11]OPEB Amounts by Employer'!$A:$AP,42,FALSE)</f>
        <v>-1741051</v>
      </c>
      <c r="W152" s="488"/>
      <c r="X152" s="382"/>
      <c r="Y152" s="382"/>
      <c r="Z152" s="382"/>
    </row>
    <row r="153" spans="1:26">
      <c r="A153" s="374">
        <v>33800</v>
      </c>
      <c r="B153" s="375" t="s">
        <v>506</v>
      </c>
      <c r="C153" s="376">
        <v>4.7961519999999998E-4</v>
      </c>
      <c r="D153" s="376">
        <f>VLOOKUP(A:A,'[10]2023 Reporting MYE 2022'!$A:$J,5,FALSE)</f>
        <v>4.5240219999999998E-4</v>
      </c>
      <c r="E153" s="377">
        <f>VLOOKUP(A:A,'[10]2023 Reporting MYE 2022'!$A:$Z,26,FALSE)</f>
        <v>13986282</v>
      </c>
      <c r="F153" s="378">
        <f>VLOOKUP(A:A,'[10]2023 Reporting MYE 2022'!$A:$AI,35,FALSE)</f>
        <v>11389351</v>
      </c>
      <c r="G153" s="378"/>
      <c r="H153" s="379">
        <f>VLOOKUP(A:A,'[10]2023 Reporting MYE 2022'!$A:$AS,36,FALSE)</f>
        <v>948460</v>
      </c>
      <c r="I153" s="380">
        <f>VLOOKUP(A:A,'[10]2023 Reporting MYE 2022'!$A:$AN,37,FALSE)</f>
        <v>911866</v>
      </c>
      <c r="J153" s="380">
        <f>VLOOKUP(A:A,'[10]2023 Reporting MYE 2022'!$A:$AN,38,FALSE)</f>
        <v>98627</v>
      </c>
      <c r="K153" s="380">
        <f>VLOOKUP(A:A,'[10]2023 Reporting MYE 2022'!$A:$AN,39,FALSE)</f>
        <v>110576</v>
      </c>
      <c r="L153" s="380">
        <f>VLOOKUP(A:A,'[10]2023 Reporting MYE 2022'!$A:$AN,40,FALSE)</f>
        <v>2069529</v>
      </c>
      <c r="M153" s="380"/>
      <c r="N153" s="381">
        <f>VLOOKUP(A:A,'[10]2023 Reporting MYE 2022'!$A:$AS,41,FALSE)</f>
        <v>1216561</v>
      </c>
      <c r="O153" s="380">
        <f>VLOOKUP(A:A,'[10]2023 Reporting MYE 2022'!$A:$AS,42,FALSE)</f>
        <v>5183562</v>
      </c>
      <c r="P153" s="380">
        <f>VLOOKUP(A:A,'[10]2023 Reporting MYE 2022'!$A:$AS,43,FALSE)</f>
        <v>0</v>
      </c>
      <c r="Q153" s="380">
        <f>VLOOKUP(A:A,'[10]2023 Reporting MYE 2022'!$A:$AS,44,FALSE)</f>
        <v>31516</v>
      </c>
      <c r="R153" s="380">
        <f>VLOOKUP(A:A,'[10]2023 Reporting MYE 2022'!$A:$AS,45,FALSE)</f>
        <v>6431639</v>
      </c>
      <c r="S153" s="382"/>
      <c r="T153" s="220">
        <f>VLOOKUP(A:A,'[11]OPEB Amounts by Employer'!$A:$AP,36,FALSE)</f>
        <v>-1270183</v>
      </c>
      <c r="U153" s="220">
        <f>VLOOKUP(A:A,'[11]OPEB Amounts by Employer'!$A:$AP,39,FALSE)</f>
        <v>-147284</v>
      </c>
      <c r="V153" s="380">
        <f>VLOOKUP(A:A,'[11]OPEB Amounts by Employer'!$A:$AP,42,FALSE)</f>
        <v>-1417467</v>
      </c>
      <c r="W153" s="488"/>
      <c r="X153" s="382"/>
      <c r="Y153" s="382"/>
      <c r="Z153" s="382"/>
    </row>
    <row r="154" spans="1:26">
      <c r="A154" s="374">
        <v>33900</v>
      </c>
      <c r="B154" s="375" t="s">
        <v>507</v>
      </c>
      <c r="C154" s="376">
        <v>2.1389719999999998E-3</v>
      </c>
      <c r="D154" s="376">
        <f>VLOOKUP(A:A,'[10]2023 Reporting MYE 2022'!$A:$J,5,FALSE)</f>
        <v>2.1670434000000001E-3</v>
      </c>
      <c r="E154" s="377">
        <f>VLOOKUP(A:A,'[10]2023 Reporting MYE 2022'!$A:$Z,26,FALSE)</f>
        <v>66995433</v>
      </c>
      <c r="F154" s="378">
        <f>VLOOKUP(A:A,'[10]2023 Reporting MYE 2022'!$A:$AI,35,FALSE)</f>
        <v>50793851</v>
      </c>
      <c r="G154" s="378"/>
      <c r="H154" s="379">
        <f>VLOOKUP(A:A,'[10]2023 Reporting MYE 2022'!$A:$AS,36,FALSE)</f>
        <v>0</v>
      </c>
      <c r="I154" s="380">
        <f>VLOOKUP(A:A,'[10]2023 Reporting MYE 2022'!$A:$AN,37,FALSE)</f>
        <v>4066708</v>
      </c>
      <c r="J154" s="380">
        <f>VLOOKUP(A:A,'[10]2023 Reporting MYE 2022'!$A:$AN,38,FALSE)</f>
        <v>439853</v>
      </c>
      <c r="K154" s="380">
        <f>VLOOKUP(A:A,'[10]2023 Reporting MYE 2022'!$A:$AN,39,FALSE)</f>
        <v>493141</v>
      </c>
      <c r="L154" s="380">
        <f>VLOOKUP(A:A,'[10]2023 Reporting MYE 2022'!$A:$AN,40,FALSE)</f>
        <v>4999702</v>
      </c>
      <c r="M154" s="380"/>
      <c r="N154" s="381">
        <f>VLOOKUP(A:A,'[10]2023 Reporting MYE 2022'!$A:$AS,41,FALSE)</f>
        <v>8738630</v>
      </c>
      <c r="O154" s="380">
        <f>VLOOKUP(A:A,'[10]2023 Reporting MYE 2022'!$A:$AS,42,FALSE)</f>
        <v>23117478</v>
      </c>
      <c r="P154" s="380">
        <f>VLOOKUP(A:A,'[10]2023 Reporting MYE 2022'!$A:$AS,43,FALSE)</f>
        <v>0</v>
      </c>
      <c r="Q154" s="380">
        <f>VLOOKUP(A:A,'[10]2023 Reporting MYE 2022'!$A:$AS,44,FALSE)</f>
        <v>140552</v>
      </c>
      <c r="R154" s="380">
        <f>VLOOKUP(A:A,'[10]2023 Reporting MYE 2022'!$A:$AS,45,FALSE)</f>
        <v>31996660</v>
      </c>
      <c r="S154" s="382"/>
      <c r="T154" s="220">
        <f>VLOOKUP(A:A,'[11]OPEB Amounts by Employer'!$A:$AP,36,FALSE)</f>
        <v>-5664717</v>
      </c>
      <c r="U154" s="220">
        <f>VLOOKUP(A:A,'[11]OPEB Amounts by Employer'!$A:$AP,39,FALSE)</f>
        <v>-3413042</v>
      </c>
      <c r="V154" s="380">
        <f>VLOOKUP(A:A,'[11]OPEB Amounts by Employer'!$A:$AP,42,FALSE)</f>
        <v>-9077759</v>
      </c>
      <c r="W154" s="488"/>
      <c r="X154" s="382"/>
      <c r="Y154" s="382"/>
      <c r="Z154" s="382"/>
    </row>
    <row r="155" spans="1:26">
      <c r="A155" s="374">
        <v>34000</v>
      </c>
      <c r="B155" s="375" t="s">
        <v>508</v>
      </c>
      <c r="C155" s="376">
        <v>1.0981897999999999E-3</v>
      </c>
      <c r="D155" s="376">
        <f>VLOOKUP(A:A,'[10]2023 Reporting MYE 2022'!$A:$J,5,FALSE)</f>
        <v>1.0557118E-3</v>
      </c>
      <c r="E155" s="377">
        <f>VLOOKUP(A:A,'[10]2023 Reporting MYE 2022'!$A:$Z,26,FALSE)</f>
        <v>32637957</v>
      </c>
      <c r="F155" s="378">
        <f>VLOOKUP(A:A,'[10]2023 Reporting MYE 2022'!$A:$AI,35,FALSE)</f>
        <v>26078550</v>
      </c>
      <c r="G155" s="378"/>
      <c r="H155" s="379">
        <f>VLOOKUP(A:A,'[10]2023 Reporting MYE 2022'!$A:$AS,36,FALSE)</f>
        <v>1622013</v>
      </c>
      <c r="I155" s="380">
        <f>VLOOKUP(A:A,'[10]2023 Reporting MYE 2022'!$A:$AN,37,FALSE)</f>
        <v>2087927</v>
      </c>
      <c r="J155" s="380">
        <f>VLOOKUP(A:A,'[10]2023 Reporting MYE 2022'!$A:$AN,38,FALSE)</f>
        <v>225829</v>
      </c>
      <c r="K155" s="380">
        <f>VLOOKUP(A:A,'[10]2023 Reporting MYE 2022'!$A:$AN,39,FALSE)</f>
        <v>253188</v>
      </c>
      <c r="L155" s="380">
        <f>VLOOKUP(A:A,'[10]2023 Reporting MYE 2022'!$A:$AN,40,FALSE)</f>
        <v>4188957</v>
      </c>
      <c r="M155" s="380"/>
      <c r="N155" s="381">
        <f>VLOOKUP(A:A,'[10]2023 Reporting MYE 2022'!$A:$AS,41,FALSE)</f>
        <v>2652041</v>
      </c>
      <c r="O155" s="380">
        <f>VLOOKUP(A:A,'[10]2023 Reporting MYE 2022'!$A:$AS,42,FALSE)</f>
        <v>11868962</v>
      </c>
      <c r="P155" s="380">
        <f>VLOOKUP(A:A,'[10]2023 Reporting MYE 2022'!$A:$AS,43,FALSE)</f>
        <v>0</v>
      </c>
      <c r="Q155" s="380">
        <f>VLOOKUP(A:A,'[10]2023 Reporting MYE 2022'!$A:$AS,44,FALSE)</f>
        <v>72162</v>
      </c>
      <c r="R155" s="380">
        <f>VLOOKUP(A:A,'[10]2023 Reporting MYE 2022'!$A:$AS,45,FALSE)</f>
        <v>14593165</v>
      </c>
      <c r="S155" s="382"/>
      <c r="T155" s="220">
        <f>VLOOKUP(A:A,'[11]OPEB Amounts by Employer'!$A:$AP,36,FALSE)</f>
        <v>-2908377</v>
      </c>
      <c r="U155" s="220">
        <f>VLOOKUP(A:A,'[11]OPEB Amounts by Employer'!$A:$AP,39,FALSE)</f>
        <v>-384429</v>
      </c>
      <c r="V155" s="380">
        <f>VLOOKUP(A:A,'[11]OPEB Amounts by Employer'!$A:$AP,42,FALSE)</f>
        <v>-3292806</v>
      </c>
      <c r="W155" s="488"/>
      <c r="X155" s="382"/>
      <c r="Y155" s="382"/>
      <c r="Z155" s="382"/>
    </row>
    <row r="156" spans="1:26">
      <c r="A156" s="374">
        <v>34100</v>
      </c>
      <c r="B156" s="375" t="s">
        <v>509</v>
      </c>
      <c r="C156" s="376">
        <v>2.4095563399999999E-2</v>
      </c>
      <c r="D156" s="376">
        <f>VLOOKUP(A:A,'[10]2023 Reporting MYE 2022'!$A:$J,5,FALSE)</f>
        <v>2.4260517299999999E-2</v>
      </c>
      <c r="E156" s="377">
        <f>VLOOKUP(A:A,'[10]2023 Reporting MYE 2022'!$A:$Z,26,FALSE)</f>
        <v>750028290</v>
      </c>
      <c r="F156" s="378">
        <f>VLOOKUP(A:A,'[10]2023 Reporting MYE 2022'!$A:$AI,35,FALSE)</f>
        <v>572193773</v>
      </c>
      <c r="G156" s="378"/>
      <c r="H156" s="379">
        <f>VLOOKUP(A:A,'[10]2023 Reporting MYE 2022'!$A:$AS,36,FALSE)</f>
        <v>0</v>
      </c>
      <c r="I156" s="380">
        <f>VLOOKUP(A:A,'[10]2023 Reporting MYE 2022'!$A:$AN,37,FALSE)</f>
        <v>45811546</v>
      </c>
      <c r="J156" s="380">
        <f>VLOOKUP(A:A,'[10]2023 Reporting MYE 2022'!$A:$AN,38,FALSE)</f>
        <v>4954950</v>
      </c>
      <c r="K156" s="380">
        <f>VLOOKUP(A:A,'[10]2023 Reporting MYE 2022'!$A:$AN,39,FALSE)</f>
        <v>5555245</v>
      </c>
      <c r="L156" s="380">
        <f>VLOOKUP(A:A,'[10]2023 Reporting MYE 2022'!$A:$AN,40,FALSE)</f>
        <v>56321741</v>
      </c>
      <c r="M156" s="380"/>
      <c r="N156" s="381">
        <f>VLOOKUP(A:A,'[10]2023 Reporting MYE 2022'!$A:$AS,41,FALSE)</f>
        <v>46913000</v>
      </c>
      <c r="O156" s="380">
        <f>VLOOKUP(A:A,'[10]2023 Reporting MYE 2022'!$A:$AS,42,FALSE)</f>
        <v>260418859</v>
      </c>
      <c r="P156" s="380">
        <f>VLOOKUP(A:A,'[10]2023 Reporting MYE 2022'!$A:$AS,43,FALSE)</f>
        <v>0</v>
      </c>
      <c r="Q156" s="380">
        <f>VLOOKUP(A:A,'[10]2023 Reporting MYE 2022'!$A:$AS,44,FALSE)</f>
        <v>1583319</v>
      </c>
      <c r="R156" s="380">
        <f>VLOOKUP(A:A,'[10]2023 Reporting MYE 2022'!$A:$AS,45,FALSE)</f>
        <v>308915178</v>
      </c>
      <c r="S156" s="382"/>
      <c r="T156" s="220">
        <f>VLOOKUP(A:A,'[11]OPEB Amounts by Employer'!$A:$AP,36,FALSE)</f>
        <v>-63813152</v>
      </c>
      <c r="U156" s="220">
        <f>VLOOKUP(A:A,'[11]OPEB Amounts by Employer'!$A:$AP,39,FALSE)</f>
        <v>-15241534</v>
      </c>
      <c r="V156" s="380">
        <f>VLOOKUP(A:A,'[11]OPEB Amounts by Employer'!$A:$AP,42,FALSE)</f>
        <v>-79054686</v>
      </c>
      <c r="W156" s="488"/>
      <c r="X156" s="382"/>
      <c r="Y156" s="382"/>
      <c r="Z156" s="382"/>
    </row>
    <row r="157" spans="1:26">
      <c r="A157" s="374">
        <v>34105</v>
      </c>
      <c r="B157" s="375" t="s">
        <v>510</v>
      </c>
      <c r="C157" s="376">
        <v>1.7852656000000001E-3</v>
      </c>
      <c r="D157" s="376">
        <f>VLOOKUP(A:A,'[10]2023 Reporting MYE 2022'!$A:$J,5,FALSE)</f>
        <v>1.851884E-3</v>
      </c>
      <c r="E157" s="377">
        <f>VLOOKUP(A:A,'[10]2023 Reporting MYE 2022'!$A:$Z,26,FALSE)</f>
        <v>57252093</v>
      </c>
      <c r="F157" s="378">
        <f>VLOOKUP(A:A,'[10]2023 Reporting MYE 2022'!$A:$AI,35,FALSE)</f>
        <v>42394438</v>
      </c>
      <c r="G157" s="378"/>
      <c r="H157" s="379">
        <f>VLOOKUP(A:A,'[10]2023 Reporting MYE 2022'!$A:$AS,36,FALSE)</f>
        <v>717768</v>
      </c>
      <c r="I157" s="380">
        <f>VLOOKUP(A:A,'[10]2023 Reporting MYE 2022'!$A:$AN,37,FALSE)</f>
        <v>3394226</v>
      </c>
      <c r="J157" s="380">
        <f>VLOOKUP(A:A,'[10]2023 Reporting MYE 2022'!$A:$AN,38,FALSE)</f>
        <v>367117</v>
      </c>
      <c r="K157" s="380">
        <f>VLOOKUP(A:A,'[10]2023 Reporting MYE 2022'!$A:$AN,39,FALSE)</f>
        <v>411594</v>
      </c>
      <c r="L157" s="380">
        <f>VLOOKUP(A:A,'[10]2023 Reporting MYE 2022'!$A:$AN,40,FALSE)</f>
        <v>4890705</v>
      </c>
      <c r="M157" s="380"/>
      <c r="N157" s="381">
        <f>VLOOKUP(A:A,'[10]2023 Reporting MYE 2022'!$A:$AS,41,FALSE)</f>
        <v>5575016</v>
      </c>
      <c r="O157" s="380">
        <f>VLOOKUP(A:A,'[10]2023 Reporting MYE 2022'!$A:$AS,42,FALSE)</f>
        <v>19294707</v>
      </c>
      <c r="P157" s="380">
        <f>VLOOKUP(A:A,'[10]2023 Reporting MYE 2022'!$A:$AS,43,FALSE)</f>
        <v>0</v>
      </c>
      <c r="Q157" s="380">
        <f>VLOOKUP(A:A,'[10]2023 Reporting MYE 2022'!$A:$AS,44,FALSE)</f>
        <v>117310</v>
      </c>
      <c r="R157" s="380">
        <f>VLOOKUP(A:A,'[10]2023 Reporting MYE 2022'!$A:$AS,45,FALSE)</f>
        <v>24987033</v>
      </c>
      <c r="S157" s="382"/>
      <c r="T157" s="220">
        <f>VLOOKUP(A:A,'[11]OPEB Amounts by Employer'!$A:$AP,36,FALSE)</f>
        <v>-4727985</v>
      </c>
      <c r="U157" s="220">
        <f>VLOOKUP(A:A,'[11]OPEB Amounts by Employer'!$A:$AP,39,FALSE)</f>
        <v>-2617688</v>
      </c>
      <c r="V157" s="380">
        <f>VLOOKUP(A:A,'[11]OPEB Amounts by Employer'!$A:$AP,42,FALSE)</f>
        <v>-7345673</v>
      </c>
      <c r="W157" s="488"/>
      <c r="X157" s="382"/>
      <c r="Y157" s="382"/>
      <c r="Z157" s="382"/>
    </row>
    <row r="158" spans="1:26">
      <c r="A158" s="374">
        <v>34200</v>
      </c>
      <c r="B158" s="375" t="s">
        <v>511</v>
      </c>
      <c r="C158" s="376">
        <v>7.7062919999999996E-4</v>
      </c>
      <c r="D158" s="376">
        <f>VLOOKUP(A:A,'[10]2023 Reporting MYE 2022'!$A:$J,5,FALSE)</f>
        <v>7.3032499999999998E-4</v>
      </c>
      <c r="E158" s="377">
        <f>VLOOKUP(A:A,'[10]2023 Reporting MYE 2022'!$A:$Z,26,FALSE)</f>
        <v>22578431</v>
      </c>
      <c r="F158" s="378">
        <f>VLOOKUP(A:A,'[10]2023 Reporting MYE 2022'!$A:$AI,35,FALSE)</f>
        <v>18300017</v>
      </c>
      <c r="G158" s="378"/>
      <c r="H158" s="379">
        <f>VLOOKUP(A:A,'[10]2023 Reporting MYE 2022'!$A:$AS,36,FALSE)</f>
        <v>1837428</v>
      </c>
      <c r="I158" s="380">
        <f>VLOOKUP(A:A,'[10]2023 Reporting MYE 2022'!$A:$AN,37,FALSE)</f>
        <v>1465154</v>
      </c>
      <c r="J158" s="380">
        <f>VLOOKUP(A:A,'[10]2023 Reporting MYE 2022'!$A:$AN,38,FALSE)</f>
        <v>158470</v>
      </c>
      <c r="K158" s="380">
        <f>VLOOKUP(A:A,'[10]2023 Reporting MYE 2022'!$A:$AN,39,FALSE)</f>
        <v>177669</v>
      </c>
      <c r="L158" s="380">
        <f>VLOOKUP(A:A,'[10]2023 Reporting MYE 2022'!$A:$AN,40,FALSE)</f>
        <v>3638721</v>
      </c>
      <c r="M158" s="380"/>
      <c r="N158" s="381">
        <f>VLOOKUP(A:A,'[10]2023 Reporting MYE 2022'!$A:$AS,41,FALSE)</f>
        <v>3523733</v>
      </c>
      <c r="O158" s="380">
        <f>VLOOKUP(A:A,'[10]2023 Reporting MYE 2022'!$A:$AS,42,FALSE)</f>
        <v>8328769</v>
      </c>
      <c r="P158" s="380">
        <f>VLOOKUP(A:A,'[10]2023 Reporting MYE 2022'!$A:$AS,43,FALSE)</f>
        <v>0</v>
      </c>
      <c r="Q158" s="380">
        <f>VLOOKUP(A:A,'[10]2023 Reporting MYE 2022'!$A:$AS,44,FALSE)</f>
        <v>50638</v>
      </c>
      <c r="R158" s="380">
        <f>VLOOKUP(A:A,'[10]2023 Reporting MYE 2022'!$A:$AS,45,FALSE)</f>
        <v>11903140</v>
      </c>
      <c r="S158" s="382"/>
      <c r="T158" s="220">
        <f>VLOOKUP(A:A,'[11]OPEB Amounts by Employer'!$A:$AP,36,FALSE)</f>
        <v>-2040886</v>
      </c>
      <c r="U158" s="220">
        <f>VLOOKUP(A:A,'[11]OPEB Amounts by Employer'!$A:$AP,39,FALSE)</f>
        <v>-1517434</v>
      </c>
      <c r="V158" s="380">
        <f>VLOOKUP(A:A,'[11]OPEB Amounts by Employer'!$A:$AP,42,FALSE)</f>
        <v>-3558320</v>
      </c>
      <c r="W158" s="488"/>
      <c r="X158" s="382"/>
      <c r="Y158" s="382"/>
      <c r="Z158" s="382"/>
    </row>
    <row r="159" spans="1:26">
      <c r="A159" s="374">
        <v>34205</v>
      </c>
      <c r="B159" s="375" t="s">
        <v>512</v>
      </c>
      <c r="C159" s="376">
        <v>3.3055470000000002E-4</v>
      </c>
      <c r="D159" s="376">
        <f>VLOOKUP(A:A,'[10]2023 Reporting MYE 2022'!$A:$J,5,FALSE)</f>
        <v>3.5024559999999999E-4</v>
      </c>
      <c r="E159" s="377">
        <f>VLOOKUP(A:A,'[10]2023 Reporting MYE 2022'!$A:$Z,26,FALSE)</f>
        <v>10828051</v>
      </c>
      <c r="F159" s="378">
        <f>VLOOKUP(A:A,'[10]2023 Reporting MYE 2022'!$A:$AI,35,FALSE)</f>
        <v>7849633</v>
      </c>
      <c r="G159" s="378"/>
      <c r="H159" s="379">
        <f>VLOOKUP(A:A,'[10]2023 Reporting MYE 2022'!$A:$AS,36,FALSE)</f>
        <v>850148</v>
      </c>
      <c r="I159" s="380">
        <f>VLOOKUP(A:A,'[10]2023 Reporting MYE 2022'!$A:$AN,37,FALSE)</f>
        <v>628465</v>
      </c>
      <c r="J159" s="380">
        <f>VLOOKUP(A:A,'[10]2023 Reporting MYE 2022'!$A:$AN,38,FALSE)</f>
        <v>67974</v>
      </c>
      <c r="K159" s="380">
        <f>VLOOKUP(A:A,'[10]2023 Reporting MYE 2022'!$A:$AN,39,FALSE)</f>
        <v>76210</v>
      </c>
      <c r="L159" s="380">
        <f>VLOOKUP(A:A,'[10]2023 Reporting MYE 2022'!$A:$AN,40,FALSE)</f>
        <v>1622797</v>
      </c>
      <c r="M159" s="380"/>
      <c r="N159" s="381">
        <f>VLOOKUP(A:A,'[10]2023 Reporting MYE 2022'!$A:$AS,41,FALSE)</f>
        <v>1558842</v>
      </c>
      <c r="O159" s="380">
        <f>VLOOKUP(A:A,'[10]2023 Reporting MYE 2022'!$A:$AS,42,FALSE)</f>
        <v>3572553</v>
      </c>
      <c r="P159" s="380">
        <f>VLOOKUP(A:A,'[10]2023 Reporting MYE 2022'!$A:$AS,43,FALSE)</f>
        <v>0</v>
      </c>
      <c r="Q159" s="380">
        <f>VLOOKUP(A:A,'[10]2023 Reporting MYE 2022'!$A:$AS,44,FALSE)</f>
        <v>21721</v>
      </c>
      <c r="R159" s="380">
        <f>VLOOKUP(A:A,'[10]2023 Reporting MYE 2022'!$A:$AS,45,FALSE)</f>
        <v>5153116</v>
      </c>
      <c r="S159" s="382"/>
      <c r="T159" s="220">
        <f>VLOOKUP(A:A,'[11]OPEB Amounts by Employer'!$A:$AP,36,FALSE)</f>
        <v>-875420</v>
      </c>
      <c r="U159" s="220">
        <f>VLOOKUP(A:A,'[11]OPEB Amounts by Employer'!$A:$AP,39,FALSE)</f>
        <v>-534316</v>
      </c>
      <c r="V159" s="380">
        <f>VLOOKUP(A:A,'[11]OPEB Amounts by Employer'!$A:$AP,42,FALSE)</f>
        <v>-1409736</v>
      </c>
      <c r="W159" s="488"/>
      <c r="X159" s="382"/>
      <c r="Y159" s="382"/>
      <c r="Z159" s="382"/>
    </row>
    <row r="160" spans="1:26">
      <c r="A160" s="374">
        <v>34220</v>
      </c>
      <c r="B160" s="375" t="s">
        <v>513</v>
      </c>
      <c r="C160" s="376">
        <v>9.1652580000000001E-4</v>
      </c>
      <c r="D160" s="376">
        <f>VLOOKUP(A:A,'[10]2023 Reporting MYE 2022'!$A:$J,5,FALSE)</f>
        <v>8.9466299999999997E-4</v>
      </c>
      <c r="E160" s="377">
        <f>VLOOKUP(A:A,'[10]2023 Reporting MYE 2022'!$A:$Z,26,FALSE)</f>
        <v>27659038</v>
      </c>
      <c r="F160" s="378">
        <f>VLOOKUP(A:A,'[10]2023 Reporting MYE 2022'!$A:$AI,35,FALSE)</f>
        <v>21764602</v>
      </c>
      <c r="G160" s="378"/>
      <c r="H160" s="379">
        <f>VLOOKUP(A:A,'[10]2023 Reporting MYE 2022'!$A:$AS,36,FALSE)</f>
        <v>813027</v>
      </c>
      <c r="I160" s="380">
        <f>VLOOKUP(A:A,'[10]2023 Reporting MYE 2022'!$A:$AN,37,FALSE)</f>
        <v>1742539</v>
      </c>
      <c r="J160" s="380">
        <f>VLOOKUP(A:A,'[10]2023 Reporting MYE 2022'!$A:$AN,38,FALSE)</f>
        <v>188472</v>
      </c>
      <c r="K160" s="380">
        <f>VLOOKUP(A:A,'[10]2023 Reporting MYE 2022'!$A:$AN,39,FALSE)</f>
        <v>211306</v>
      </c>
      <c r="L160" s="380">
        <f>VLOOKUP(A:A,'[10]2023 Reporting MYE 2022'!$A:$AN,40,FALSE)</f>
        <v>2955344</v>
      </c>
      <c r="M160" s="380"/>
      <c r="N160" s="381">
        <f>VLOOKUP(A:A,'[10]2023 Reporting MYE 2022'!$A:$AS,41,FALSE)</f>
        <v>2229451</v>
      </c>
      <c r="O160" s="380">
        <f>VLOOKUP(A:A,'[10]2023 Reporting MYE 2022'!$A:$AS,42,FALSE)</f>
        <v>9905583</v>
      </c>
      <c r="P160" s="380">
        <f>VLOOKUP(A:A,'[10]2023 Reporting MYE 2022'!$A:$AS,43,FALSE)</f>
        <v>0</v>
      </c>
      <c r="Q160" s="380">
        <f>VLOOKUP(A:A,'[10]2023 Reporting MYE 2022'!$A:$AS,44,FALSE)</f>
        <v>60225</v>
      </c>
      <c r="R160" s="380">
        <f>VLOOKUP(A:A,'[10]2023 Reporting MYE 2022'!$A:$AS,45,FALSE)</f>
        <v>12195259</v>
      </c>
      <c r="S160" s="382"/>
      <c r="T160" s="220">
        <f>VLOOKUP(A:A,'[11]OPEB Amounts by Employer'!$A:$AP,36,FALSE)</f>
        <v>-2427269</v>
      </c>
      <c r="U160" s="220">
        <f>VLOOKUP(A:A,'[11]OPEB Amounts by Employer'!$A:$AP,39,FALSE)</f>
        <v>103608</v>
      </c>
      <c r="V160" s="380">
        <f>VLOOKUP(A:A,'[11]OPEB Amounts by Employer'!$A:$AP,42,FALSE)</f>
        <v>-2323661</v>
      </c>
      <c r="W160" s="488"/>
      <c r="X160" s="382"/>
      <c r="Y160" s="382"/>
      <c r="Z160" s="382"/>
    </row>
    <row r="161" spans="1:26">
      <c r="A161" s="374">
        <v>34230</v>
      </c>
      <c r="B161" s="375" t="s">
        <v>514</v>
      </c>
      <c r="C161" s="376">
        <v>2.92658E-4</v>
      </c>
      <c r="D161" s="376">
        <f>VLOOKUP(A:A,'[10]2023 Reporting MYE 2022'!$A:$J,5,FALSE)</f>
        <v>2.8408950000000002E-4</v>
      </c>
      <c r="E161" s="377">
        <f>VLOOKUP(A:A,'[10]2023 Reporting MYE 2022'!$A:$Z,26,FALSE)</f>
        <v>8782795</v>
      </c>
      <c r="F161" s="378">
        <f>VLOOKUP(A:A,'[10]2023 Reporting MYE 2022'!$A:$AI,35,FALSE)</f>
        <v>6949706</v>
      </c>
      <c r="G161" s="378"/>
      <c r="H161" s="379">
        <f>VLOOKUP(A:A,'[10]2023 Reporting MYE 2022'!$A:$AS,36,FALSE)</f>
        <v>260252</v>
      </c>
      <c r="I161" s="380">
        <f>VLOOKUP(A:A,'[10]2023 Reporting MYE 2022'!$A:$AN,37,FALSE)</f>
        <v>556414</v>
      </c>
      <c r="J161" s="380">
        <f>VLOOKUP(A:A,'[10]2023 Reporting MYE 2022'!$A:$AN,38,FALSE)</f>
        <v>60181</v>
      </c>
      <c r="K161" s="380">
        <f>VLOOKUP(A:A,'[10]2023 Reporting MYE 2022'!$A:$AN,39,FALSE)</f>
        <v>67472</v>
      </c>
      <c r="L161" s="380">
        <f>VLOOKUP(A:A,'[10]2023 Reporting MYE 2022'!$A:$AN,40,FALSE)</f>
        <v>944319</v>
      </c>
      <c r="M161" s="380"/>
      <c r="N161" s="381">
        <f>VLOOKUP(A:A,'[10]2023 Reporting MYE 2022'!$A:$AS,41,FALSE)</f>
        <v>1781905</v>
      </c>
      <c r="O161" s="380">
        <f>VLOOKUP(A:A,'[10]2023 Reporting MYE 2022'!$A:$AS,42,FALSE)</f>
        <v>3162975</v>
      </c>
      <c r="P161" s="380">
        <f>VLOOKUP(A:A,'[10]2023 Reporting MYE 2022'!$A:$AS,43,FALSE)</f>
        <v>0</v>
      </c>
      <c r="Q161" s="380">
        <f>VLOOKUP(A:A,'[10]2023 Reporting MYE 2022'!$A:$AS,44,FALSE)</f>
        <v>19231</v>
      </c>
      <c r="R161" s="380">
        <f>VLOOKUP(A:A,'[10]2023 Reporting MYE 2022'!$A:$AS,45,FALSE)</f>
        <v>4964111</v>
      </c>
      <c r="S161" s="382"/>
      <c r="T161" s="220">
        <f>VLOOKUP(A:A,'[11]OPEB Amounts by Employer'!$A:$AP,36,FALSE)</f>
        <v>-775056</v>
      </c>
      <c r="U161" s="220">
        <f>VLOOKUP(A:A,'[11]OPEB Amounts by Employer'!$A:$AP,39,FALSE)</f>
        <v>-947314</v>
      </c>
      <c r="V161" s="380">
        <f>VLOOKUP(A:A,'[11]OPEB Amounts by Employer'!$A:$AP,42,FALSE)</f>
        <v>-1722370</v>
      </c>
      <c r="W161" s="488"/>
      <c r="X161" s="382"/>
      <c r="Y161" s="382"/>
      <c r="Z161" s="382"/>
    </row>
    <row r="162" spans="1:26">
      <c r="A162" s="374">
        <v>34300</v>
      </c>
      <c r="B162" s="375" t="s">
        <v>515</v>
      </c>
      <c r="C162" s="376">
        <v>5.7888892000000003E-3</v>
      </c>
      <c r="D162" s="376">
        <f>VLOOKUP(A:A,'[10]2023 Reporting MYE 2022'!$A:$J,5,FALSE)</f>
        <v>5.8426848000000002E-3</v>
      </c>
      <c r="E162" s="377">
        <f>VLOOKUP(A:A,'[10]2023 Reporting MYE 2022'!$A:$Z,26,FALSE)</f>
        <v>180630068</v>
      </c>
      <c r="F162" s="378">
        <f>VLOOKUP(A:A,'[10]2023 Reporting MYE 2022'!$A:$AI,35,FALSE)</f>
        <v>137467894</v>
      </c>
      <c r="G162" s="378"/>
      <c r="H162" s="379">
        <f>VLOOKUP(A:A,'[10]2023 Reporting MYE 2022'!$A:$AS,36,FALSE)</f>
        <v>0</v>
      </c>
      <c r="I162" s="380">
        <f>VLOOKUP(A:A,'[10]2023 Reporting MYE 2022'!$A:$AN,37,FALSE)</f>
        <v>11006091</v>
      </c>
      <c r="J162" s="380">
        <f>VLOOKUP(A:A,'[10]2023 Reporting MYE 2022'!$A:$AN,38,FALSE)</f>
        <v>1190412</v>
      </c>
      <c r="K162" s="380">
        <f>VLOOKUP(A:A,'[10]2023 Reporting MYE 2022'!$A:$AN,39,FALSE)</f>
        <v>1334631</v>
      </c>
      <c r="L162" s="380">
        <f>VLOOKUP(A:A,'[10]2023 Reporting MYE 2022'!$A:$AN,40,FALSE)</f>
        <v>13531134</v>
      </c>
      <c r="M162" s="380"/>
      <c r="N162" s="381">
        <f>VLOOKUP(A:A,'[10]2023 Reporting MYE 2022'!$A:$AS,41,FALSE)</f>
        <v>14592029</v>
      </c>
      <c r="O162" s="380">
        <f>VLOOKUP(A:A,'[10]2023 Reporting MYE 2022'!$A:$AS,42,FALSE)</f>
        <v>62564875</v>
      </c>
      <c r="P162" s="380">
        <f>VLOOKUP(A:A,'[10]2023 Reporting MYE 2022'!$A:$AS,43,FALSE)</f>
        <v>0</v>
      </c>
      <c r="Q162" s="380">
        <f>VLOOKUP(A:A,'[10]2023 Reporting MYE 2022'!$A:$AS,44,FALSE)</f>
        <v>380388</v>
      </c>
      <c r="R162" s="380">
        <f>VLOOKUP(A:A,'[10]2023 Reporting MYE 2022'!$A:$AS,45,FALSE)</f>
        <v>77537292</v>
      </c>
      <c r="S162" s="382"/>
      <c r="T162" s="220">
        <f>VLOOKUP(A:A,'[11]OPEB Amounts by Employer'!$A:$AP,36,FALSE)</f>
        <v>-15330924</v>
      </c>
      <c r="U162" s="220">
        <f>VLOOKUP(A:A,'[11]OPEB Amounts by Employer'!$A:$AP,39,FALSE)</f>
        <v>-2817510</v>
      </c>
      <c r="V162" s="380">
        <f>VLOOKUP(A:A,'[11]OPEB Amounts by Employer'!$A:$AP,42,FALSE)</f>
        <v>-18148434</v>
      </c>
      <c r="W162" s="488"/>
      <c r="X162" s="382"/>
      <c r="Y162" s="382"/>
      <c r="Z162" s="382"/>
    </row>
    <row r="163" spans="1:26">
      <c r="A163" s="374">
        <v>34400</v>
      </c>
      <c r="B163" s="375" t="s">
        <v>516</v>
      </c>
      <c r="C163" s="376">
        <v>2.5291059000000001E-3</v>
      </c>
      <c r="D163" s="376">
        <f>VLOOKUP(A:A,'[10]2023 Reporting MYE 2022'!$A:$J,5,FALSE)</f>
        <v>2.4465301000000002E-3</v>
      </c>
      <c r="E163" s="377">
        <f>VLOOKUP(A:A,'[10]2023 Reporting MYE 2022'!$A:$Z,26,FALSE)</f>
        <v>75635930</v>
      </c>
      <c r="F163" s="378">
        <f>VLOOKUP(A:A,'[10]2023 Reporting MYE 2022'!$A:$AI,35,FALSE)</f>
        <v>60058303</v>
      </c>
      <c r="G163" s="378"/>
      <c r="H163" s="379">
        <f>VLOOKUP(A:A,'[10]2023 Reporting MYE 2022'!$A:$AS,36,FALSE)</f>
        <v>3318920</v>
      </c>
      <c r="I163" s="380">
        <f>VLOOKUP(A:A,'[10]2023 Reporting MYE 2022'!$A:$AN,37,FALSE)</f>
        <v>4808447</v>
      </c>
      <c r="J163" s="380">
        <f>VLOOKUP(A:A,'[10]2023 Reporting MYE 2022'!$A:$AN,38,FALSE)</f>
        <v>520079</v>
      </c>
      <c r="K163" s="380">
        <f>VLOOKUP(A:A,'[10]2023 Reporting MYE 2022'!$A:$AN,39,FALSE)</f>
        <v>583087</v>
      </c>
      <c r="L163" s="380">
        <f>VLOOKUP(A:A,'[10]2023 Reporting MYE 2022'!$A:$AN,40,FALSE)</f>
        <v>9230533</v>
      </c>
      <c r="M163" s="380"/>
      <c r="N163" s="381">
        <f>VLOOKUP(A:A,'[10]2023 Reporting MYE 2022'!$A:$AS,41,FALSE)</f>
        <v>3047319</v>
      </c>
      <c r="O163" s="380">
        <f>VLOOKUP(A:A,'[10]2023 Reporting MYE 2022'!$A:$AS,42,FALSE)</f>
        <v>27333948</v>
      </c>
      <c r="P163" s="380">
        <f>VLOOKUP(A:A,'[10]2023 Reporting MYE 2022'!$A:$AS,43,FALSE)</f>
        <v>0</v>
      </c>
      <c r="Q163" s="380">
        <f>VLOOKUP(A:A,'[10]2023 Reporting MYE 2022'!$A:$AS,44,FALSE)</f>
        <v>166188</v>
      </c>
      <c r="R163" s="380">
        <f>VLOOKUP(A:A,'[10]2023 Reporting MYE 2022'!$A:$AS,45,FALSE)</f>
        <v>30547455</v>
      </c>
      <c r="S163" s="382"/>
      <c r="T163" s="220">
        <f>VLOOKUP(A:A,'[11]OPEB Amounts by Employer'!$A:$AP,36,FALSE)</f>
        <v>-6697921</v>
      </c>
      <c r="U163" s="220">
        <f>VLOOKUP(A:A,'[11]OPEB Amounts by Employer'!$A:$AP,39,FALSE)</f>
        <v>-722304</v>
      </c>
      <c r="V163" s="380">
        <f>VLOOKUP(A:A,'[11]OPEB Amounts by Employer'!$A:$AP,42,FALSE)</f>
        <v>-7420225</v>
      </c>
      <c r="W163" s="488"/>
      <c r="X163" s="382"/>
      <c r="Y163" s="382"/>
      <c r="Z163" s="382"/>
    </row>
    <row r="164" spans="1:26">
      <c r="A164" s="374">
        <v>34405</v>
      </c>
      <c r="B164" s="375" t="s">
        <v>517</v>
      </c>
      <c r="C164" s="376">
        <v>4.39438E-4</v>
      </c>
      <c r="D164" s="376">
        <f>VLOOKUP(A:A,'[10]2023 Reporting MYE 2022'!$A:$J,5,FALSE)</f>
        <v>4.3606029999999999E-4</v>
      </c>
      <c r="E164" s="377">
        <f>VLOOKUP(A:A,'[10]2023 Reporting MYE 2022'!$A:$Z,26,FALSE)</f>
        <v>13481063</v>
      </c>
      <c r="F164" s="378">
        <f>VLOOKUP(A:A,'[10]2023 Reporting MYE 2022'!$A:$AI,35,FALSE)</f>
        <v>10435269</v>
      </c>
      <c r="G164" s="378"/>
      <c r="H164" s="379">
        <f>VLOOKUP(A:A,'[10]2023 Reporting MYE 2022'!$A:$AS,36,FALSE)</f>
        <v>85232</v>
      </c>
      <c r="I164" s="380">
        <f>VLOOKUP(A:A,'[10]2023 Reporting MYE 2022'!$A:$AN,37,FALSE)</f>
        <v>835479</v>
      </c>
      <c r="J164" s="380">
        <f>VLOOKUP(A:A,'[10]2023 Reporting MYE 2022'!$A:$AN,38,FALSE)</f>
        <v>90365</v>
      </c>
      <c r="K164" s="380">
        <f>VLOOKUP(A:A,'[10]2023 Reporting MYE 2022'!$A:$AN,39,FALSE)</f>
        <v>101313</v>
      </c>
      <c r="L164" s="380">
        <f>VLOOKUP(A:A,'[10]2023 Reporting MYE 2022'!$A:$AN,40,FALSE)</f>
        <v>1112389</v>
      </c>
      <c r="M164" s="380"/>
      <c r="N164" s="381">
        <f>VLOOKUP(A:A,'[10]2023 Reporting MYE 2022'!$A:$AS,41,FALSE)</f>
        <v>1180913</v>
      </c>
      <c r="O164" s="380">
        <f>VLOOKUP(A:A,'[10]2023 Reporting MYE 2022'!$A:$AS,42,FALSE)</f>
        <v>4749337</v>
      </c>
      <c r="P164" s="380">
        <f>VLOOKUP(A:A,'[10]2023 Reporting MYE 2022'!$A:$AS,43,FALSE)</f>
        <v>0</v>
      </c>
      <c r="Q164" s="380">
        <f>VLOOKUP(A:A,'[10]2023 Reporting MYE 2022'!$A:$AS,44,FALSE)</f>
        <v>28875</v>
      </c>
      <c r="R164" s="380">
        <f>VLOOKUP(A:A,'[10]2023 Reporting MYE 2022'!$A:$AS,45,FALSE)</f>
        <v>5959125</v>
      </c>
      <c r="S164" s="382"/>
      <c r="T164" s="220">
        <f>VLOOKUP(A:A,'[11]OPEB Amounts by Employer'!$A:$AP,36,FALSE)</f>
        <v>-1163781</v>
      </c>
      <c r="U164" s="220">
        <f>VLOOKUP(A:A,'[11]OPEB Amounts by Employer'!$A:$AP,39,FALSE)</f>
        <v>-767566</v>
      </c>
      <c r="V164" s="380">
        <f>VLOOKUP(A:A,'[11]OPEB Amounts by Employer'!$A:$AP,42,FALSE)</f>
        <v>-1931347</v>
      </c>
      <c r="W164" s="488"/>
      <c r="X164" s="382"/>
      <c r="Y164" s="382"/>
      <c r="Z164" s="382"/>
    </row>
    <row r="165" spans="1:26">
      <c r="A165" s="374">
        <v>34500</v>
      </c>
      <c r="B165" s="375" t="s">
        <v>518</v>
      </c>
      <c r="C165" s="376">
        <v>4.5430627999999999E-3</v>
      </c>
      <c r="D165" s="376">
        <f>VLOOKUP(A:A,'[10]2023 Reporting MYE 2022'!$A:$J,5,FALSE)</f>
        <v>4.3415360999999996E-3</v>
      </c>
      <c r="E165" s="377">
        <f>VLOOKUP(A:A,'[10]2023 Reporting MYE 2022'!$A:$Z,26,FALSE)</f>
        <v>134221165</v>
      </c>
      <c r="F165" s="378">
        <f>VLOOKUP(A:A,'[10]2023 Reporting MYE 2022'!$A:$AI,35,FALSE)</f>
        <v>107883439</v>
      </c>
      <c r="G165" s="378"/>
      <c r="H165" s="379">
        <f>VLOOKUP(A:A,'[10]2023 Reporting MYE 2022'!$A:$AS,36,FALSE)</f>
        <v>5832320</v>
      </c>
      <c r="I165" s="380">
        <f>VLOOKUP(A:A,'[10]2023 Reporting MYE 2022'!$A:$AN,37,FALSE)</f>
        <v>8637471</v>
      </c>
      <c r="J165" s="380">
        <f>VLOOKUP(A:A,'[10]2023 Reporting MYE 2022'!$A:$AN,38,FALSE)</f>
        <v>934224</v>
      </c>
      <c r="K165" s="380">
        <f>VLOOKUP(A:A,'[10]2023 Reporting MYE 2022'!$A:$AN,39,FALSE)</f>
        <v>1047406</v>
      </c>
      <c r="L165" s="380">
        <f>VLOOKUP(A:A,'[10]2023 Reporting MYE 2022'!$A:$AN,40,FALSE)</f>
        <v>16451421</v>
      </c>
      <c r="M165" s="380"/>
      <c r="N165" s="381">
        <f>VLOOKUP(A:A,'[10]2023 Reporting MYE 2022'!$A:$AS,41,FALSE)</f>
        <v>5589823</v>
      </c>
      <c r="O165" s="380">
        <f>VLOOKUP(A:A,'[10]2023 Reporting MYE 2022'!$A:$AS,42,FALSE)</f>
        <v>49100293</v>
      </c>
      <c r="P165" s="380">
        <f>VLOOKUP(A:A,'[10]2023 Reporting MYE 2022'!$A:$AS,43,FALSE)</f>
        <v>0</v>
      </c>
      <c r="Q165" s="380">
        <f>VLOOKUP(A:A,'[10]2023 Reporting MYE 2022'!$A:$AS,44,FALSE)</f>
        <v>298525</v>
      </c>
      <c r="R165" s="380">
        <f>VLOOKUP(A:A,'[10]2023 Reporting MYE 2022'!$A:$AS,45,FALSE)</f>
        <v>54988641</v>
      </c>
      <c r="S165" s="382"/>
      <c r="T165" s="220">
        <f>VLOOKUP(A:A,'[11]OPEB Amounts by Employer'!$A:$AP,36,FALSE)</f>
        <v>-12031558</v>
      </c>
      <c r="U165" s="220">
        <f>VLOOKUP(A:A,'[11]OPEB Amounts by Employer'!$A:$AP,39,FALSE)</f>
        <v>288498</v>
      </c>
      <c r="V165" s="380">
        <f>VLOOKUP(A:A,'[11]OPEB Amounts by Employer'!$A:$AP,42,FALSE)</f>
        <v>-11743060</v>
      </c>
      <c r="W165" s="488"/>
      <c r="X165" s="382"/>
      <c r="Y165" s="382"/>
      <c r="Z165" s="382"/>
    </row>
    <row r="166" spans="1:26">
      <c r="A166" s="374">
        <v>34501</v>
      </c>
      <c r="B166" s="375" t="s">
        <v>519</v>
      </c>
      <c r="C166" s="376">
        <v>5.9543400000000003E-5</v>
      </c>
      <c r="D166" s="376">
        <f>VLOOKUP(A:A,'[10]2023 Reporting MYE 2022'!$A:$J,5,FALSE)</f>
        <v>5.5770699999999998E-5</v>
      </c>
      <c r="E166" s="377">
        <f>VLOOKUP(A:A,'[10]2023 Reporting MYE 2022'!$A:$Z,26,FALSE)</f>
        <v>1724184</v>
      </c>
      <c r="F166" s="378">
        <f>VLOOKUP(A:A,'[10]2023 Reporting MYE 2022'!$A:$AI,35,FALSE)</f>
        <v>1413968</v>
      </c>
      <c r="G166" s="378"/>
      <c r="H166" s="379">
        <f>VLOOKUP(A:A,'[10]2023 Reporting MYE 2022'!$A:$AS,36,FALSE)</f>
        <v>157668</v>
      </c>
      <c r="I166" s="380">
        <f>VLOOKUP(A:A,'[10]2023 Reporting MYE 2022'!$A:$AN,37,FALSE)</f>
        <v>113207</v>
      </c>
      <c r="J166" s="380">
        <f>VLOOKUP(A:A,'[10]2023 Reporting MYE 2022'!$A:$AN,38,FALSE)</f>
        <v>12244</v>
      </c>
      <c r="K166" s="380">
        <f>VLOOKUP(A:A,'[10]2023 Reporting MYE 2022'!$A:$AN,39,FALSE)</f>
        <v>13728</v>
      </c>
      <c r="L166" s="380">
        <f>VLOOKUP(A:A,'[10]2023 Reporting MYE 2022'!$A:$AN,40,FALSE)</f>
        <v>296847</v>
      </c>
      <c r="M166" s="380"/>
      <c r="N166" s="381">
        <f>VLOOKUP(A:A,'[10]2023 Reporting MYE 2022'!$A:$AS,41,FALSE)</f>
        <v>177898</v>
      </c>
      <c r="O166" s="380">
        <f>VLOOKUP(A:A,'[10]2023 Reporting MYE 2022'!$A:$AS,42,FALSE)</f>
        <v>643530</v>
      </c>
      <c r="P166" s="380">
        <f>VLOOKUP(A:A,'[10]2023 Reporting MYE 2022'!$A:$AS,43,FALSE)</f>
        <v>0</v>
      </c>
      <c r="Q166" s="380">
        <f>VLOOKUP(A:A,'[10]2023 Reporting MYE 2022'!$A:$AS,44,FALSE)</f>
        <v>3913</v>
      </c>
      <c r="R166" s="380">
        <f>VLOOKUP(A:A,'[10]2023 Reporting MYE 2022'!$A:$AS,45,FALSE)</f>
        <v>825341</v>
      </c>
      <c r="S166" s="382"/>
      <c r="T166" s="220">
        <f>VLOOKUP(A:A,'[11]OPEB Amounts by Employer'!$A:$AP,36,FALSE)</f>
        <v>-157692</v>
      </c>
      <c r="U166" s="220">
        <f>VLOOKUP(A:A,'[11]OPEB Amounts by Employer'!$A:$AP,39,FALSE)</f>
        <v>55163</v>
      </c>
      <c r="V166" s="380">
        <f>VLOOKUP(A:A,'[11]OPEB Amounts by Employer'!$A:$AP,42,FALSE)</f>
        <v>-102529</v>
      </c>
      <c r="W166" s="488"/>
      <c r="X166" s="382"/>
      <c r="Y166" s="382"/>
      <c r="Z166" s="382"/>
    </row>
    <row r="167" spans="1:26">
      <c r="A167" s="374">
        <v>34505</v>
      </c>
      <c r="B167" s="375" t="s">
        <v>520</v>
      </c>
      <c r="C167" s="376">
        <v>5.8592829999999999E-4</v>
      </c>
      <c r="D167" s="376">
        <f>VLOOKUP(A:A,'[10]2023 Reporting MYE 2022'!$A:$J,5,FALSE)</f>
        <v>5.8508159999999998E-4</v>
      </c>
      <c r="E167" s="377">
        <f>VLOOKUP(A:A,'[10]2023 Reporting MYE 2022'!$A:$Z,26,FALSE)</f>
        <v>18088145</v>
      </c>
      <c r="F167" s="378">
        <f>VLOOKUP(A:A,'[10]2023 Reporting MYE 2022'!$A:$AI,35,FALSE)</f>
        <v>13913952</v>
      </c>
      <c r="G167" s="378"/>
      <c r="H167" s="379">
        <f>VLOOKUP(A:A,'[10]2023 Reporting MYE 2022'!$A:$AS,36,FALSE)</f>
        <v>1279513</v>
      </c>
      <c r="I167" s="380">
        <f>VLOOKUP(A:A,'[10]2023 Reporting MYE 2022'!$A:$AN,37,FALSE)</f>
        <v>1113993</v>
      </c>
      <c r="J167" s="380">
        <f>VLOOKUP(A:A,'[10]2023 Reporting MYE 2022'!$A:$AN,38,FALSE)</f>
        <v>120489</v>
      </c>
      <c r="K167" s="380">
        <f>VLOOKUP(A:A,'[10]2023 Reporting MYE 2022'!$A:$AN,39,FALSE)</f>
        <v>135086</v>
      </c>
      <c r="L167" s="380">
        <f>VLOOKUP(A:A,'[10]2023 Reporting MYE 2022'!$A:$AN,40,FALSE)</f>
        <v>2649081</v>
      </c>
      <c r="M167" s="380"/>
      <c r="N167" s="381">
        <f>VLOOKUP(A:A,'[10]2023 Reporting MYE 2022'!$A:$AS,41,FALSE)</f>
        <v>296008</v>
      </c>
      <c r="O167" s="380">
        <f>VLOOKUP(A:A,'[10]2023 Reporting MYE 2022'!$A:$AS,42,FALSE)</f>
        <v>6332567</v>
      </c>
      <c r="P167" s="380">
        <f>VLOOKUP(A:A,'[10]2023 Reporting MYE 2022'!$A:$AS,43,FALSE)</f>
        <v>0</v>
      </c>
      <c r="Q167" s="380">
        <f>VLOOKUP(A:A,'[10]2023 Reporting MYE 2022'!$A:$AS,44,FALSE)</f>
        <v>38501</v>
      </c>
      <c r="R167" s="380">
        <f>VLOOKUP(A:A,'[10]2023 Reporting MYE 2022'!$A:$AS,45,FALSE)</f>
        <v>6667076</v>
      </c>
      <c r="S167" s="382"/>
      <c r="T167" s="220">
        <f>VLOOKUP(A:A,'[11]OPEB Amounts by Employer'!$A:$AP,36,FALSE)</f>
        <v>-1551737</v>
      </c>
      <c r="U167" s="220">
        <f>VLOOKUP(A:A,'[11]OPEB Amounts by Employer'!$A:$AP,39,FALSE)</f>
        <v>251417</v>
      </c>
      <c r="V167" s="380">
        <f>VLOOKUP(A:A,'[11]OPEB Amounts by Employer'!$A:$AP,42,FALSE)</f>
        <v>-1300320</v>
      </c>
      <c r="W167" s="488"/>
      <c r="X167" s="382"/>
      <c r="Y167" s="382"/>
      <c r="Z167" s="382"/>
    </row>
    <row r="168" spans="1:26">
      <c r="A168" s="374">
        <v>34600</v>
      </c>
      <c r="B168" s="375" t="s">
        <v>521</v>
      </c>
      <c r="C168" s="376">
        <v>9.3128980000000002E-4</v>
      </c>
      <c r="D168" s="376">
        <f>VLOOKUP(A:A,'[10]2023 Reporting MYE 2022'!$A:$J,5,FALSE)</f>
        <v>9.0114470000000001E-4</v>
      </c>
      <c r="E168" s="377">
        <f>VLOOKUP(A:A,'[10]2023 Reporting MYE 2022'!$A:$Z,26,FALSE)</f>
        <v>27859423</v>
      </c>
      <c r="F168" s="378">
        <f>VLOOKUP(A:A,'[10]2023 Reporting MYE 2022'!$A:$AI,35,FALSE)</f>
        <v>22115201</v>
      </c>
      <c r="G168" s="378"/>
      <c r="H168" s="379">
        <f>VLOOKUP(A:A,'[10]2023 Reporting MYE 2022'!$A:$AS,36,FALSE)</f>
        <v>928832</v>
      </c>
      <c r="I168" s="380">
        <f>VLOOKUP(A:A,'[10]2023 Reporting MYE 2022'!$A:$AN,37,FALSE)</f>
        <v>1770609</v>
      </c>
      <c r="J168" s="380">
        <f>VLOOKUP(A:A,'[10]2023 Reporting MYE 2022'!$A:$AN,38,FALSE)</f>
        <v>191508</v>
      </c>
      <c r="K168" s="380">
        <f>VLOOKUP(A:A,'[10]2023 Reporting MYE 2022'!$A:$AN,39,FALSE)</f>
        <v>214709</v>
      </c>
      <c r="L168" s="380">
        <f>VLOOKUP(A:A,'[10]2023 Reporting MYE 2022'!$A:$AN,40,FALSE)</f>
        <v>3105658</v>
      </c>
      <c r="M168" s="380"/>
      <c r="N168" s="381">
        <f>VLOOKUP(A:A,'[10]2023 Reporting MYE 2022'!$A:$AS,41,FALSE)</f>
        <v>2834136</v>
      </c>
      <c r="O168" s="380">
        <f>VLOOKUP(A:A,'[10]2023 Reporting MYE 2022'!$A:$AS,42,FALSE)</f>
        <v>10065149</v>
      </c>
      <c r="P168" s="380">
        <f>VLOOKUP(A:A,'[10]2023 Reporting MYE 2022'!$A:$AS,43,FALSE)</f>
        <v>0</v>
      </c>
      <c r="Q168" s="380">
        <f>VLOOKUP(A:A,'[10]2023 Reporting MYE 2022'!$A:$AS,44,FALSE)</f>
        <v>61195</v>
      </c>
      <c r="R168" s="380">
        <f>VLOOKUP(A:A,'[10]2023 Reporting MYE 2022'!$A:$AS,45,FALSE)</f>
        <v>12960480</v>
      </c>
      <c r="S168" s="382"/>
      <c r="T168" s="220">
        <f>VLOOKUP(A:A,'[11]OPEB Amounts by Employer'!$A:$AP,36,FALSE)</f>
        <v>-2466369</v>
      </c>
      <c r="U168" s="220">
        <f>VLOOKUP(A:A,'[11]OPEB Amounts by Employer'!$A:$AP,39,FALSE)</f>
        <v>-804268</v>
      </c>
      <c r="V168" s="380">
        <f>VLOOKUP(A:A,'[11]OPEB Amounts by Employer'!$A:$AP,42,FALSE)</f>
        <v>-3270637</v>
      </c>
      <c r="W168" s="488"/>
      <c r="X168" s="382"/>
      <c r="Y168" s="382"/>
      <c r="Z168" s="382"/>
    </row>
    <row r="169" spans="1:26">
      <c r="A169" s="374">
        <v>34605</v>
      </c>
      <c r="B169" s="375" t="s">
        <v>522</v>
      </c>
      <c r="C169" s="376">
        <v>1.6062309999999999E-4</v>
      </c>
      <c r="D169" s="376">
        <f>VLOOKUP(A:A,'[10]2023 Reporting MYE 2022'!$A:$J,5,FALSE)</f>
        <v>1.5408229999999999E-4</v>
      </c>
      <c r="E169" s="377">
        <f>VLOOKUP(A:A,'[10]2023 Reporting MYE 2022'!$A:$Z,26,FALSE)</f>
        <v>4763546</v>
      </c>
      <c r="F169" s="378">
        <f>VLOOKUP(A:A,'[10]2023 Reporting MYE 2022'!$A:$AI,35,FALSE)</f>
        <v>3814293</v>
      </c>
      <c r="G169" s="378"/>
      <c r="H169" s="379">
        <f>VLOOKUP(A:A,'[10]2023 Reporting MYE 2022'!$A:$AS,36,FALSE)</f>
        <v>206476</v>
      </c>
      <c r="I169" s="380">
        <f>VLOOKUP(A:A,'[10]2023 Reporting MYE 2022'!$A:$AN,37,FALSE)</f>
        <v>305384</v>
      </c>
      <c r="J169" s="380">
        <f>VLOOKUP(A:A,'[10]2023 Reporting MYE 2022'!$A:$AN,38,FALSE)</f>
        <v>33030</v>
      </c>
      <c r="K169" s="380">
        <f>VLOOKUP(A:A,'[10]2023 Reporting MYE 2022'!$A:$AN,39,FALSE)</f>
        <v>37032</v>
      </c>
      <c r="L169" s="380">
        <f>VLOOKUP(A:A,'[10]2023 Reporting MYE 2022'!$A:$AN,40,FALSE)</f>
        <v>581922</v>
      </c>
      <c r="M169" s="380"/>
      <c r="N169" s="381">
        <f>VLOOKUP(A:A,'[10]2023 Reporting MYE 2022'!$A:$AS,41,FALSE)</f>
        <v>1110719</v>
      </c>
      <c r="O169" s="380">
        <f>VLOOKUP(A:A,'[10]2023 Reporting MYE 2022'!$A:$AS,42,FALSE)</f>
        <v>1735975</v>
      </c>
      <c r="P169" s="380">
        <f>VLOOKUP(A:A,'[10]2023 Reporting MYE 2022'!$A:$AS,43,FALSE)</f>
        <v>0</v>
      </c>
      <c r="Q169" s="380">
        <f>VLOOKUP(A:A,'[10]2023 Reporting MYE 2022'!$A:$AS,44,FALSE)</f>
        <v>10555</v>
      </c>
      <c r="R169" s="380">
        <f>VLOOKUP(A:A,'[10]2023 Reporting MYE 2022'!$A:$AS,45,FALSE)</f>
        <v>2857249</v>
      </c>
      <c r="S169" s="382"/>
      <c r="T169" s="220">
        <f>VLOOKUP(A:A,'[11]OPEB Amounts by Employer'!$A:$AP,36,FALSE)</f>
        <v>-425383</v>
      </c>
      <c r="U169" s="220">
        <f>VLOOKUP(A:A,'[11]OPEB Amounts by Employer'!$A:$AP,39,FALSE)</f>
        <v>-597609</v>
      </c>
      <c r="V169" s="380">
        <f>VLOOKUP(A:A,'[11]OPEB Amounts by Employer'!$A:$AP,42,FALSE)</f>
        <v>-1022992</v>
      </c>
      <c r="W169" s="488"/>
      <c r="X169" s="382"/>
      <c r="Y169" s="382"/>
      <c r="Z169" s="382"/>
    </row>
    <row r="170" spans="1:26">
      <c r="A170" s="374">
        <v>34700</v>
      </c>
      <c r="B170" s="375" t="s">
        <v>523</v>
      </c>
      <c r="C170" s="376">
        <v>3.0178484000000002E-3</v>
      </c>
      <c r="D170" s="376">
        <f>VLOOKUP(A:A,'[10]2023 Reporting MYE 2022'!$A:$J,5,FALSE)</f>
        <v>2.9417000999999998E-3</v>
      </c>
      <c r="E170" s="377">
        <f>VLOOKUP(A:A,'[10]2023 Reporting MYE 2022'!$A:$Z,26,FALSE)</f>
        <v>90944404</v>
      </c>
      <c r="F170" s="378">
        <f>VLOOKUP(A:A,'[10]2023 Reporting MYE 2022'!$A:$AI,35,FALSE)</f>
        <v>71664399</v>
      </c>
      <c r="G170" s="378"/>
      <c r="H170" s="379">
        <f>VLOOKUP(A:A,'[10]2023 Reporting MYE 2022'!$A:$AS,36,FALSE)</f>
        <v>3247752</v>
      </c>
      <c r="I170" s="380">
        <f>VLOOKUP(A:A,'[10]2023 Reporting MYE 2022'!$A:$AN,37,FALSE)</f>
        <v>5737666</v>
      </c>
      <c r="J170" s="380">
        <f>VLOOKUP(A:A,'[10]2023 Reporting MYE 2022'!$A:$AN,38,FALSE)</f>
        <v>620583</v>
      </c>
      <c r="K170" s="380">
        <f>VLOOKUP(A:A,'[10]2023 Reporting MYE 2022'!$A:$AN,39,FALSE)</f>
        <v>695767</v>
      </c>
      <c r="L170" s="380">
        <f>VLOOKUP(A:A,'[10]2023 Reporting MYE 2022'!$A:$AN,40,FALSE)</f>
        <v>10301768</v>
      </c>
      <c r="M170" s="380"/>
      <c r="N170" s="381">
        <f>VLOOKUP(A:A,'[10]2023 Reporting MYE 2022'!$A:$AS,41,FALSE)</f>
        <v>3147350</v>
      </c>
      <c r="O170" s="380">
        <f>VLOOKUP(A:A,'[10]2023 Reporting MYE 2022'!$A:$AS,42,FALSE)</f>
        <v>32616155</v>
      </c>
      <c r="P170" s="380">
        <f>VLOOKUP(A:A,'[10]2023 Reporting MYE 2022'!$A:$AS,43,FALSE)</f>
        <v>0</v>
      </c>
      <c r="Q170" s="380">
        <f>VLOOKUP(A:A,'[10]2023 Reporting MYE 2022'!$A:$AS,44,FALSE)</f>
        <v>198303</v>
      </c>
      <c r="R170" s="380">
        <f>VLOOKUP(A:A,'[10]2023 Reporting MYE 2022'!$A:$AS,45,FALSE)</f>
        <v>35961808</v>
      </c>
      <c r="S170" s="382"/>
      <c r="T170" s="220">
        <f>VLOOKUP(A:A,'[11]OPEB Amounts by Employer'!$A:$AP,36,FALSE)</f>
        <v>-7992277</v>
      </c>
      <c r="U170" s="220">
        <f>VLOOKUP(A:A,'[11]OPEB Amounts by Employer'!$A:$AP,39,FALSE)</f>
        <v>179262</v>
      </c>
      <c r="V170" s="380">
        <f>VLOOKUP(A:A,'[11]OPEB Amounts by Employer'!$A:$AP,42,FALSE)</f>
        <v>-7813015</v>
      </c>
      <c r="W170" s="488"/>
      <c r="X170" s="382"/>
      <c r="Y170" s="382"/>
      <c r="Z170" s="382"/>
    </row>
    <row r="171" spans="1:26">
      <c r="A171" s="374">
        <v>34800</v>
      </c>
      <c r="B171" s="375" t="s">
        <v>524</v>
      </c>
      <c r="C171" s="376">
        <v>2.9832650000000002E-4</v>
      </c>
      <c r="D171" s="376">
        <f>VLOOKUP(A:A,'[10]2023 Reporting MYE 2022'!$A:$J,5,FALSE)</f>
        <v>2.8938919999999999E-4</v>
      </c>
      <c r="E171" s="377">
        <f>VLOOKUP(A:A,'[10]2023 Reporting MYE 2022'!$A:$Z,26,FALSE)</f>
        <v>8946639</v>
      </c>
      <c r="F171" s="378">
        <f>VLOOKUP(A:A,'[10]2023 Reporting MYE 2022'!$A:$AI,35,FALSE)</f>
        <v>7084315</v>
      </c>
      <c r="G171" s="378"/>
      <c r="H171" s="379">
        <f>VLOOKUP(A:A,'[10]2023 Reporting MYE 2022'!$A:$AS,36,FALSE)</f>
        <v>308941</v>
      </c>
      <c r="I171" s="380">
        <f>VLOOKUP(A:A,'[10]2023 Reporting MYE 2022'!$A:$AN,37,FALSE)</f>
        <v>567191</v>
      </c>
      <c r="J171" s="380">
        <f>VLOOKUP(A:A,'[10]2023 Reporting MYE 2022'!$A:$AN,38,FALSE)</f>
        <v>61347</v>
      </c>
      <c r="K171" s="380">
        <f>VLOOKUP(A:A,'[10]2023 Reporting MYE 2022'!$A:$AN,39,FALSE)</f>
        <v>68779</v>
      </c>
      <c r="L171" s="380">
        <f>VLOOKUP(A:A,'[10]2023 Reporting MYE 2022'!$A:$AN,40,FALSE)</f>
        <v>1006258</v>
      </c>
      <c r="M171" s="380"/>
      <c r="N171" s="381">
        <f>VLOOKUP(A:A,'[10]2023 Reporting MYE 2022'!$A:$AS,41,FALSE)</f>
        <v>828484</v>
      </c>
      <c r="O171" s="380">
        <f>VLOOKUP(A:A,'[10]2023 Reporting MYE 2022'!$A:$AS,42,FALSE)</f>
        <v>3224239</v>
      </c>
      <c r="P171" s="380">
        <f>VLOOKUP(A:A,'[10]2023 Reporting MYE 2022'!$A:$AS,43,FALSE)</f>
        <v>0</v>
      </c>
      <c r="Q171" s="380">
        <f>VLOOKUP(A:A,'[10]2023 Reporting MYE 2022'!$A:$AS,44,FALSE)</f>
        <v>19603</v>
      </c>
      <c r="R171" s="380">
        <f>VLOOKUP(A:A,'[10]2023 Reporting MYE 2022'!$A:$AS,45,FALSE)</f>
        <v>4072326</v>
      </c>
      <c r="S171" s="382"/>
      <c r="T171" s="220">
        <f>VLOOKUP(A:A,'[11]OPEB Amounts by Employer'!$A:$AP,36,FALSE)</f>
        <v>-790069</v>
      </c>
      <c r="U171" s="220">
        <f>VLOOKUP(A:A,'[11]OPEB Amounts by Employer'!$A:$AP,39,FALSE)</f>
        <v>11902</v>
      </c>
      <c r="V171" s="380">
        <f>VLOOKUP(A:A,'[11]OPEB Amounts by Employer'!$A:$AP,42,FALSE)</f>
        <v>-778167</v>
      </c>
      <c r="W171" s="488"/>
      <c r="X171" s="382"/>
      <c r="Y171" s="382"/>
      <c r="Z171" s="382"/>
    </row>
    <row r="172" spans="1:26">
      <c r="A172" s="374">
        <v>34900</v>
      </c>
      <c r="B172" s="375" t="s">
        <v>525</v>
      </c>
      <c r="C172" s="376">
        <v>6.4176097999999997E-3</v>
      </c>
      <c r="D172" s="376">
        <f>VLOOKUP(A:A,'[10]2023 Reporting MYE 2022'!$A:$J,5,FALSE)</f>
        <v>6.2265640000000004E-3</v>
      </c>
      <c r="E172" s="377">
        <f>VLOOKUP(A:A,'[10]2023 Reporting MYE 2022'!$A:$Z,26,FALSE)</f>
        <v>192497921</v>
      </c>
      <c r="F172" s="378">
        <f>VLOOKUP(A:A,'[10]2023 Reporting MYE 2022'!$A:$AI,35,FALSE)</f>
        <v>152398029</v>
      </c>
      <c r="G172" s="378"/>
      <c r="H172" s="379">
        <f>VLOOKUP(A:A,'[10]2023 Reporting MYE 2022'!$A:$AS,36,FALSE)</f>
        <v>6604256</v>
      </c>
      <c r="I172" s="380">
        <f>VLOOKUP(A:A,'[10]2023 Reporting MYE 2022'!$A:$AN,37,FALSE)</f>
        <v>12201442</v>
      </c>
      <c r="J172" s="380">
        <f>VLOOKUP(A:A,'[10]2023 Reporting MYE 2022'!$A:$AN,38,FALSE)</f>
        <v>1319701</v>
      </c>
      <c r="K172" s="380">
        <f>VLOOKUP(A:A,'[10]2023 Reporting MYE 2022'!$A:$AN,39,FALSE)</f>
        <v>1479583</v>
      </c>
      <c r="L172" s="380">
        <f>VLOOKUP(A:A,'[10]2023 Reporting MYE 2022'!$A:$AN,40,FALSE)</f>
        <v>21604982</v>
      </c>
      <c r="M172" s="380"/>
      <c r="N172" s="381">
        <f>VLOOKUP(A:A,'[10]2023 Reporting MYE 2022'!$A:$AS,41,FALSE)</f>
        <v>5706782</v>
      </c>
      <c r="O172" s="380">
        <f>VLOOKUP(A:A,'[10]2023 Reporting MYE 2022'!$A:$AS,42,FALSE)</f>
        <v>69359931</v>
      </c>
      <c r="P172" s="380">
        <f>VLOOKUP(A:A,'[10]2023 Reporting MYE 2022'!$A:$AS,43,FALSE)</f>
        <v>0</v>
      </c>
      <c r="Q172" s="380">
        <f>VLOOKUP(A:A,'[10]2023 Reporting MYE 2022'!$A:$AS,44,FALSE)</f>
        <v>421701</v>
      </c>
      <c r="R172" s="380">
        <f>VLOOKUP(A:A,'[10]2023 Reporting MYE 2022'!$A:$AS,45,FALSE)</f>
        <v>75488414</v>
      </c>
      <c r="S172" s="382"/>
      <c r="T172" s="220">
        <f>VLOOKUP(A:A,'[11]OPEB Amounts by Employer'!$A:$AP,36,FALSE)</f>
        <v>-16995989</v>
      </c>
      <c r="U172" s="220">
        <f>VLOOKUP(A:A,'[11]OPEB Amounts by Employer'!$A:$AP,39,FALSE)</f>
        <v>-205173</v>
      </c>
      <c r="V172" s="380">
        <f>VLOOKUP(A:A,'[11]OPEB Amounts by Employer'!$A:$AP,42,FALSE)</f>
        <v>-17201162</v>
      </c>
      <c r="W172" s="488"/>
      <c r="X172" s="382"/>
      <c r="Y172" s="382"/>
      <c r="Z172" s="382"/>
    </row>
    <row r="173" spans="1:26">
      <c r="A173" s="374">
        <v>34901</v>
      </c>
      <c r="B173" s="375" t="s">
        <v>526</v>
      </c>
      <c r="C173" s="376">
        <v>1.737106E-4</v>
      </c>
      <c r="D173" s="376">
        <f>VLOOKUP(A:A,'[10]2023 Reporting MYE 2022'!$A:$J,5,FALSE)</f>
        <v>1.771407E-4</v>
      </c>
      <c r="E173" s="377">
        <f>VLOOKUP(A:A,'[10]2023 Reporting MYE 2022'!$A:$Z,26,FALSE)</f>
        <v>5476410</v>
      </c>
      <c r="F173" s="378">
        <f>VLOOKUP(A:A,'[10]2023 Reporting MYE 2022'!$A:$AI,35,FALSE)</f>
        <v>4125080</v>
      </c>
      <c r="G173" s="378"/>
      <c r="H173" s="379">
        <f>VLOOKUP(A:A,'[10]2023 Reporting MYE 2022'!$A:$AS,36,FALSE)</f>
        <v>227022</v>
      </c>
      <c r="I173" s="380">
        <f>VLOOKUP(A:A,'[10]2023 Reporting MYE 2022'!$A:$AN,37,FALSE)</f>
        <v>330266</v>
      </c>
      <c r="J173" s="380">
        <f>VLOOKUP(A:A,'[10]2023 Reporting MYE 2022'!$A:$AN,38,FALSE)</f>
        <v>35721</v>
      </c>
      <c r="K173" s="380">
        <f>VLOOKUP(A:A,'[10]2023 Reporting MYE 2022'!$A:$AN,39,FALSE)</f>
        <v>40049</v>
      </c>
      <c r="L173" s="380">
        <f>VLOOKUP(A:A,'[10]2023 Reporting MYE 2022'!$A:$AN,40,FALSE)</f>
        <v>633058</v>
      </c>
      <c r="M173" s="380"/>
      <c r="N173" s="381">
        <f>VLOOKUP(A:A,'[10]2023 Reporting MYE 2022'!$A:$AS,41,FALSE)</f>
        <v>168208</v>
      </c>
      <c r="O173" s="380">
        <f>VLOOKUP(A:A,'[10]2023 Reporting MYE 2022'!$A:$AS,42,FALSE)</f>
        <v>1877421</v>
      </c>
      <c r="P173" s="380">
        <f>VLOOKUP(A:A,'[10]2023 Reporting MYE 2022'!$A:$AS,43,FALSE)</f>
        <v>0</v>
      </c>
      <c r="Q173" s="380">
        <f>VLOOKUP(A:A,'[10]2023 Reporting MYE 2022'!$A:$AS,44,FALSE)</f>
        <v>11415</v>
      </c>
      <c r="R173" s="380">
        <f>VLOOKUP(A:A,'[10]2023 Reporting MYE 2022'!$A:$AS,45,FALSE)</f>
        <v>2057044</v>
      </c>
      <c r="S173" s="382"/>
      <c r="T173" s="220">
        <f>VLOOKUP(A:A,'[11]OPEB Amounts by Employer'!$A:$AP,36,FALSE)</f>
        <v>-460044</v>
      </c>
      <c r="U173" s="220">
        <f>VLOOKUP(A:A,'[11]OPEB Amounts by Employer'!$A:$AP,39,FALSE)</f>
        <v>40477</v>
      </c>
      <c r="V173" s="380">
        <f>VLOOKUP(A:A,'[11]OPEB Amounts by Employer'!$A:$AP,42,FALSE)</f>
        <v>-419567</v>
      </c>
      <c r="W173" s="488"/>
      <c r="X173" s="382"/>
      <c r="Y173" s="382"/>
      <c r="Z173" s="382"/>
    </row>
    <row r="174" spans="1:26">
      <c r="A174" s="374">
        <v>34903</v>
      </c>
      <c r="B174" s="375" t="s">
        <v>527</v>
      </c>
      <c r="C174" s="376">
        <v>1.32282E-5</v>
      </c>
      <c r="D174" s="376">
        <f>VLOOKUP(A:A,'[10]2023 Reporting MYE 2022'!$A:$J,5,FALSE)</f>
        <v>8.1363000000000003E-6</v>
      </c>
      <c r="E174" s="377">
        <f>VLOOKUP(A:A,'[10]2023 Reporting MYE 2022'!$A:$Z,26,FALSE)</f>
        <v>251539</v>
      </c>
      <c r="F174" s="378">
        <f>VLOOKUP(A:A,'[10]2023 Reporting MYE 2022'!$A:$AI,35,FALSE)</f>
        <v>314128</v>
      </c>
      <c r="G174" s="378"/>
      <c r="H174" s="379">
        <f>VLOOKUP(A:A,'[10]2023 Reporting MYE 2022'!$A:$AS,36,FALSE)</f>
        <v>210021</v>
      </c>
      <c r="I174" s="380">
        <f>VLOOKUP(A:A,'[10]2023 Reporting MYE 2022'!$A:$AN,37,FALSE)</f>
        <v>25150</v>
      </c>
      <c r="J174" s="380">
        <f>VLOOKUP(A:A,'[10]2023 Reporting MYE 2022'!$A:$AN,38,FALSE)</f>
        <v>2720</v>
      </c>
      <c r="K174" s="380">
        <f>VLOOKUP(A:A,'[10]2023 Reporting MYE 2022'!$A:$AN,39,FALSE)</f>
        <v>3050</v>
      </c>
      <c r="L174" s="380">
        <f>VLOOKUP(A:A,'[10]2023 Reporting MYE 2022'!$A:$AN,40,FALSE)</f>
        <v>240941</v>
      </c>
      <c r="M174" s="380"/>
      <c r="N174" s="381">
        <f>VLOOKUP(A:A,'[10]2023 Reporting MYE 2022'!$A:$AS,41,FALSE)</f>
        <v>45005</v>
      </c>
      <c r="O174" s="380">
        <f>VLOOKUP(A:A,'[10]2023 Reporting MYE 2022'!$A:$AS,42,FALSE)</f>
        <v>142967</v>
      </c>
      <c r="P174" s="380">
        <f>VLOOKUP(A:A,'[10]2023 Reporting MYE 2022'!$A:$AS,43,FALSE)</f>
        <v>0</v>
      </c>
      <c r="Q174" s="380">
        <f>VLOOKUP(A:A,'[10]2023 Reporting MYE 2022'!$A:$AS,44,FALSE)</f>
        <v>869</v>
      </c>
      <c r="R174" s="380">
        <f>VLOOKUP(A:A,'[10]2023 Reporting MYE 2022'!$A:$AS,45,FALSE)</f>
        <v>188841</v>
      </c>
      <c r="S174" s="382"/>
      <c r="T174" s="220">
        <f>VLOOKUP(A:A,'[11]OPEB Amounts by Employer'!$A:$AP,36,FALSE)</f>
        <v>-35033</v>
      </c>
      <c r="U174" s="220">
        <f>VLOOKUP(A:A,'[11]OPEB Amounts by Employer'!$A:$AP,39,FALSE)</f>
        <v>30249</v>
      </c>
      <c r="V174" s="380">
        <f>VLOOKUP(A:A,'[11]OPEB Amounts by Employer'!$A:$AP,42,FALSE)</f>
        <v>-4784</v>
      </c>
      <c r="W174" s="488"/>
      <c r="X174" s="382"/>
      <c r="Y174" s="382"/>
      <c r="Z174" s="382"/>
    </row>
    <row r="175" spans="1:26">
      <c r="A175" s="374">
        <v>34905</v>
      </c>
      <c r="B175" s="375" t="s">
        <v>528</v>
      </c>
      <c r="C175" s="376">
        <v>5.6933910000000001E-4</v>
      </c>
      <c r="D175" s="376">
        <f>VLOOKUP(A:A,'[10]2023 Reporting MYE 2022'!$A:$J,5,FALSE)</f>
        <v>5.7486449999999997E-4</v>
      </c>
      <c r="E175" s="377">
        <f>VLOOKUP(A:A,'[10]2023 Reporting MYE 2022'!$A:$Z,26,FALSE)</f>
        <v>17772277</v>
      </c>
      <c r="F175" s="378">
        <f>VLOOKUP(A:A,'[10]2023 Reporting MYE 2022'!$A:$AI,35,FALSE)</f>
        <v>13520011</v>
      </c>
      <c r="G175" s="378"/>
      <c r="H175" s="379">
        <f>VLOOKUP(A:A,'[10]2023 Reporting MYE 2022'!$A:$AS,36,FALSE)</f>
        <v>134581</v>
      </c>
      <c r="I175" s="380">
        <f>VLOOKUP(A:A,'[10]2023 Reporting MYE 2022'!$A:$AN,37,FALSE)</f>
        <v>1082453</v>
      </c>
      <c r="J175" s="380">
        <f>VLOOKUP(A:A,'[10]2023 Reporting MYE 2022'!$A:$AN,38,FALSE)</f>
        <v>117077</v>
      </c>
      <c r="K175" s="380">
        <f>VLOOKUP(A:A,'[10]2023 Reporting MYE 2022'!$A:$AN,39,FALSE)</f>
        <v>131261</v>
      </c>
      <c r="L175" s="380">
        <f>VLOOKUP(A:A,'[10]2023 Reporting MYE 2022'!$A:$AN,40,FALSE)</f>
        <v>1465372</v>
      </c>
      <c r="M175" s="380"/>
      <c r="N175" s="381">
        <f>VLOOKUP(A:A,'[10]2023 Reporting MYE 2022'!$A:$AS,41,FALSE)</f>
        <v>716878</v>
      </c>
      <c r="O175" s="380">
        <f>VLOOKUP(A:A,'[10]2023 Reporting MYE 2022'!$A:$AS,42,FALSE)</f>
        <v>6153275</v>
      </c>
      <c r="P175" s="380">
        <f>VLOOKUP(A:A,'[10]2023 Reporting MYE 2022'!$A:$AS,43,FALSE)</f>
        <v>0</v>
      </c>
      <c r="Q175" s="380">
        <f>VLOOKUP(A:A,'[10]2023 Reporting MYE 2022'!$A:$AS,44,FALSE)</f>
        <v>37411</v>
      </c>
      <c r="R175" s="380">
        <f>VLOOKUP(A:A,'[10]2023 Reporting MYE 2022'!$A:$AS,45,FALSE)</f>
        <v>6907564</v>
      </c>
      <c r="S175" s="382"/>
      <c r="T175" s="220">
        <f>VLOOKUP(A:A,'[11]OPEB Amounts by Employer'!$A:$AP,36,FALSE)</f>
        <v>-1507801</v>
      </c>
      <c r="U175" s="220">
        <f>VLOOKUP(A:A,'[11]OPEB Amounts by Employer'!$A:$AP,39,FALSE)</f>
        <v>-519068</v>
      </c>
      <c r="V175" s="380">
        <f>VLOOKUP(A:A,'[11]OPEB Amounts by Employer'!$A:$AP,42,FALSE)</f>
        <v>-2026869</v>
      </c>
      <c r="W175" s="488"/>
      <c r="X175" s="382"/>
      <c r="Y175" s="382"/>
      <c r="Z175" s="382"/>
    </row>
    <row r="176" spans="1:26">
      <c r="A176" s="374">
        <v>34910</v>
      </c>
      <c r="B176" s="375" t="s">
        <v>529</v>
      </c>
      <c r="C176" s="376">
        <v>2.0890253000000001E-3</v>
      </c>
      <c r="D176" s="376">
        <f>VLOOKUP(A:A,'[10]2023 Reporting MYE 2022'!$A:$J,5,FALSE)</f>
        <v>2.0109554000000002E-3</v>
      </c>
      <c r="E176" s="377">
        <f>VLOOKUP(A:A,'[10]2023 Reporting MYE 2022'!$A:$Z,26,FALSE)</f>
        <v>62169880</v>
      </c>
      <c r="F176" s="378">
        <f>VLOOKUP(A:A,'[10]2023 Reporting MYE 2022'!$A:$AI,35,FALSE)</f>
        <v>49607774</v>
      </c>
      <c r="G176" s="378"/>
      <c r="H176" s="379">
        <f>VLOOKUP(A:A,'[10]2023 Reporting MYE 2022'!$A:$AS,36,FALSE)</f>
        <v>2675303</v>
      </c>
      <c r="I176" s="380">
        <f>VLOOKUP(A:A,'[10]2023 Reporting MYE 2022'!$A:$AN,37,FALSE)</f>
        <v>3971747</v>
      </c>
      <c r="J176" s="380">
        <f>VLOOKUP(A:A,'[10]2023 Reporting MYE 2022'!$A:$AN,38,FALSE)</f>
        <v>429582</v>
      </c>
      <c r="K176" s="380">
        <f>VLOOKUP(A:A,'[10]2023 Reporting MYE 2022'!$A:$AN,39,FALSE)</f>
        <v>481626</v>
      </c>
      <c r="L176" s="380">
        <f>VLOOKUP(A:A,'[10]2023 Reporting MYE 2022'!$A:$AN,40,FALSE)</f>
        <v>7558258</v>
      </c>
      <c r="M176" s="380"/>
      <c r="N176" s="381">
        <f>VLOOKUP(A:A,'[10]2023 Reporting MYE 2022'!$A:$AS,41,FALSE)</f>
        <v>1120342</v>
      </c>
      <c r="O176" s="380">
        <f>VLOOKUP(A:A,'[10]2023 Reporting MYE 2022'!$A:$AS,42,FALSE)</f>
        <v>22577666</v>
      </c>
      <c r="P176" s="380">
        <f>VLOOKUP(A:A,'[10]2023 Reporting MYE 2022'!$A:$AS,43,FALSE)</f>
        <v>0</v>
      </c>
      <c r="Q176" s="380">
        <f>VLOOKUP(A:A,'[10]2023 Reporting MYE 2022'!$A:$AS,44,FALSE)</f>
        <v>137270</v>
      </c>
      <c r="R176" s="380">
        <f>VLOOKUP(A:A,'[10]2023 Reporting MYE 2022'!$A:$AS,45,FALSE)</f>
        <v>23835278</v>
      </c>
      <c r="S176" s="382"/>
      <c r="T176" s="220">
        <f>VLOOKUP(A:A,'[11]OPEB Amounts by Employer'!$A:$AP,36,FALSE)</f>
        <v>-5532441</v>
      </c>
      <c r="U176" s="220">
        <f>VLOOKUP(A:A,'[11]OPEB Amounts by Employer'!$A:$AP,39,FALSE)</f>
        <v>302864</v>
      </c>
      <c r="V176" s="380">
        <f>VLOOKUP(A:A,'[11]OPEB Amounts by Employer'!$A:$AP,42,FALSE)</f>
        <v>-5229577</v>
      </c>
      <c r="W176" s="488"/>
      <c r="X176" s="382"/>
      <c r="Y176" s="382"/>
      <c r="Z176" s="382"/>
    </row>
    <row r="177" spans="1:26">
      <c r="A177" s="374">
        <v>35000</v>
      </c>
      <c r="B177" s="375" t="s">
        <v>530</v>
      </c>
      <c r="C177" s="376">
        <v>1.3100188000000001E-3</v>
      </c>
      <c r="D177" s="376">
        <f>VLOOKUP(A:A,'[10]2023 Reporting MYE 2022'!$A:$J,5,FALSE)</f>
        <v>1.2988718999999999E-3</v>
      </c>
      <c r="E177" s="377">
        <f>VLOOKUP(A:A,'[10]2023 Reporting MYE 2022'!$A:$Z,26,FALSE)</f>
        <v>40155396</v>
      </c>
      <c r="F177" s="378">
        <f>VLOOKUP(A:A,'[10]2023 Reporting MYE 2022'!$A:$AI,35,FALSE)</f>
        <v>31108822</v>
      </c>
      <c r="G177" s="378"/>
      <c r="H177" s="379">
        <f>VLOOKUP(A:A,'[10]2023 Reporting MYE 2022'!$A:$AS,36,FALSE)</f>
        <v>373692</v>
      </c>
      <c r="I177" s="380">
        <f>VLOOKUP(A:A,'[10]2023 Reporting MYE 2022'!$A:$AN,37,FALSE)</f>
        <v>2490665</v>
      </c>
      <c r="J177" s="380">
        <f>VLOOKUP(A:A,'[10]2023 Reporting MYE 2022'!$A:$AN,38,FALSE)</f>
        <v>269389</v>
      </c>
      <c r="K177" s="380">
        <f>VLOOKUP(A:A,'[10]2023 Reporting MYE 2022'!$A:$AN,39,FALSE)</f>
        <v>302026</v>
      </c>
      <c r="L177" s="380">
        <f>VLOOKUP(A:A,'[10]2023 Reporting MYE 2022'!$A:$AN,40,FALSE)</f>
        <v>3435772</v>
      </c>
      <c r="M177" s="380"/>
      <c r="N177" s="381">
        <f>VLOOKUP(A:A,'[10]2023 Reporting MYE 2022'!$A:$AS,41,FALSE)</f>
        <v>1341035</v>
      </c>
      <c r="O177" s="380">
        <f>VLOOKUP(A:A,'[10]2023 Reporting MYE 2022'!$A:$AS,42,FALSE)</f>
        <v>14158358</v>
      </c>
      <c r="P177" s="380">
        <f>VLOOKUP(A:A,'[10]2023 Reporting MYE 2022'!$A:$AS,43,FALSE)</f>
        <v>0</v>
      </c>
      <c r="Q177" s="380">
        <f>VLOOKUP(A:A,'[10]2023 Reporting MYE 2022'!$A:$AS,44,FALSE)</f>
        <v>86081</v>
      </c>
      <c r="R177" s="380">
        <f>VLOOKUP(A:A,'[10]2023 Reporting MYE 2022'!$A:$AS,45,FALSE)</f>
        <v>15585474</v>
      </c>
      <c r="S177" s="382"/>
      <c r="T177" s="220">
        <f>VLOOKUP(A:A,'[11]OPEB Amounts by Employer'!$A:$AP,36,FALSE)</f>
        <v>-3469370</v>
      </c>
      <c r="U177" s="220">
        <f>VLOOKUP(A:A,'[11]OPEB Amounts by Employer'!$A:$AP,39,FALSE)</f>
        <v>19613</v>
      </c>
      <c r="V177" s="380">
        <f>VLOOKUP(A:A,'[11]OPEB Amounts by Employer'!$A:$AP,42,FALSE)</f>
        <v>-3449757</v>
      </c>
      <c r="W177" s="488"/>
      <c r="X177" s="382"/>
      <c r="Y177" s="382"/>
      <c r="Z177" s="382"/>
    </row>
    <row r="178" spans="1:26">
      <c r="A178" s="374">
        <v>35005</v>
      </c>
      <c r="B178" s="375" t="s">
        <v>531</v>
      </c>
      <c r="C178" s="376">
        <v>5.1947810000000001E-4</v>
      </c>
      <c r="D178" s="376">
        <f>VLOOKUP(A:A,'[10]2023 Reporting MYE 2022'!$A:$J,5,FALSE)</f>
        <v>5.3298940000000002E-4</v>
      </c>
      <c r="E178" s="377">
        <f>VLOOKUP(A:A,'[10]2023 Reporting MYE 2022'!$A:$Z,26,FALSE)</f>
        <v>16477684</v>
      </c>
      <c r="F178" s="378">
        <f>VLOOKUP(A:A,'[10]2023 Reporting MYE 2022'!$A:$AI,35,FALSE)</f>
        <v>12335969</v>
      </c>
      <c r="G178" s="378"/>
      <c r="H178" s="379">
        <f>VLOOKUP(A:A,'[10]2023 Reporting MYE 2022'!$A:$AS,36,FALSE)</f>
        <v>180987</v>
      </c>
      <c r="I178" s="380">
        <f>VLOOKUP(A:A,'[10]2023 Reporting MYE 2022'!$A:$AN,37,FALSE)</f>
        <v>987655</v>
      </c>
      <c r="J178" s="380">
        <f>VLOOKUP(A:A,'[10]2023 Reporting MYE 2022'!$A:$AN,38,FALSE)</f>
        <v>106824</v>
      </c>
      <c r="K178" s="380">
        <f>VLOOKUP(A:A,'[10]2023 Reporting MYE 2022'!$A:$AN,39,FALSE)</f>
        <v>119766</v>
      </c>
      <c r="L178" s="380">
        <f>VLOOKUP(A:A,'[10]2023 Reporting MYE 2022'!$A:$AN,40,FALSE)</f>
        <v>1395232</v>
      </c>
      <c r="M178" s="380"/>
      <c r="N178" s="381">
        <f>VLOOKUP(A:A,'[10]2023 Reporting MYE 2022'!$A:$AS,41,FALSE)</f>
        <v>1626762</v>
      </c>
      <c r="O178" s="380">
        <f>VLOOKUP(A:A,'[10]2023 Reporting MYE 2022'!$A:$AS,42,FALSE)</f>
        <v>5614390</v>
      </c>
      <c r="P178" s="380">
        <f>VLOOKUP(A:A,'[10]2023 Reporting MYE 2022'!$A:$AS,43,FALSE)</f>
        <v>0</v>
      </c>
      <c r="Q178" s="380">
        <f>VLOOKUP(A:A,'[10]2023 Reporting MYE 2022'!$A:$AS,44,FALSE)</f>
        <v>34135</v>
      </c>
      <c r="R178" s="380">
        <f>VLOOKUP(A:A,'[10]2023 Reporting MYE 2022'!$A:$AS,45,FALSE)</f>
        <v>7275287</v>
      </c>
      <c r="S178" s="382"/>
      <c r="T178" s="220">
        <f>VLOOKUP(A:A,'[11]OPEB Amounts by Employer'!$A:$AP,36,FALSE)</f>
        <v>-1375752</v>
      </c>
      <c r="U178" s="220">
        <f>VLOOKUP(A:A,'[11]OPEB Amounts by Employer'!$A:$AP,39,FALSE)</f>
        <v>-618579</v>
      </c>
      <c r="V178" s="380">
        <f>VLOOKUP(A:A,'[11]OPEB Amounts by Employer'!$A:$AP,42,FALSE)</f>
        <v>-1994331</v>
      </c>
      <c r="W178" s="488"/>
      <c r="X178" s="382"/>
      <c r="Y178" s="382"/>
      <c r="Z178" s="382"/>
    </row>
    <row r="179" spans="1:26">
      <c r="A179" s="374">
        <v>35100</v>
      </c>
      <c r="B179" s="375" t="s">
        <v>532</v>
      </c>
      <c r="C179" s="376">
        <v>1.20282063E-2</v>
      </c>
      <c r="D179" s="376">
        <f>VLOOKUP(A:A,'[10]2023 Reporting MYE 2022'!$A:$J,5,FALSE)</f>
        <v>1.16178414E-2</v>
      </c>
      <c r="E179" s="377">
        <f>VLOOKUP(A:A,'[10]2023 Reporting MYE 2022'!$A:$Z,26,FALSE)</f>
        <v>359172461</v>
      </c>
      <c r="F179" s="378">
        <f>VLOOKUP(A:A,'[10]2023 Reporting MYE 2022'!$A:$AI,35,FALSE)</f>
        <v>285632032</v>
      </c>
      <c r="G179" s="378"/>
      <c r="H179" s="379">
        <f>VLOOKUP(A:A,'[10]2023 Reporting MYE 2022'!$A:$AS,36,FALSE)</f>
        <v>12463141</v>
      </c>
      <c r="I179" s="380">
        <f>VLOOKUP(A:A,'[10]2023 Reporting MYE 2022'!$A:$AN,37,FALSE)</f>
        <v>22868555</v>
      </c>
      <c r="J179" s="380">
        <f>VLOOKUP(A:A,'[10]2023 Reporting MYE 2022'!$A:$AN,38,FALSE)</f>
        <v>2473450</v>
      </c>
      <c r="K179" s="380">
        <f>VLOOKUP(A:A,'[10]2023 Reporting MYE 2022'!$A:$AN,39,FALSE)</f>
        <v>2773109</v>
      </c>
      <c r="L179" s="380">
        <f>VLOOKUP(A:A,'[10]2023 Reporting MYE 2022'!$A:$AN,40,FALSE)</f>
        <v>40578255</v>
      </c>
      <c r="M179" s="380"/>
      <c r="N179" s="381">
        <f>VLOOKUP(A:A,'[10]2023 Reporting MYE 2022'!$A:$AS,41,FALSE)</f>
        <v>14224320</v>
      </c>
      <c r="O179" s="380">
        <f>VLOOKUP(A:A,'[10]2023 Reporting MYE 2022'!$A:$AS,42,FALSE)</f>
        <v>129997863</v>
      </c>
      <c r="P179" s="380">
        <f>VLOOKUP(A:A,'[10]2023 Reporting MYE 2022'!$A:$AS,43,FALSE)</f>
        <v>0</v>
      </c>
      <c r="Q179" s="380">
        <f>VLOOKUP(A:A,'[10]2023 Reporting MYE 2022'!$A:$AS,44,FALSE)</f>
        <v>790373</v>
      </c>
      <c r="R179" s="380">
        <f>VLOOKUP(A:A,'[10]2023 Reporting MYE 2022'!$A:$AS,45,FALSE)</f>
        <v>145012556</v>
      </c>
      <c r="S179" s="382"/>
      <c r="T179" s="220">
        <f>VLOOKUP(A:A,'[11]OPEB Amounts by Employer'!$A:$AP,36,FALSE)</f>
        <v>-31854734</v>
      </c>
      <c r="U179" s="220">
        <f>VLOOKUP(A:A,'[11]OPEB Amounts by Employer'!$A:$AP,39,FALSE)</f>
        <v>3802625</v>
      </c>
      <c r="V179" s="380">
        <f>VLOOKUP(A:A,'[11]OPEB Amounts by Employer'!$A:$AP,42,FALSE)</f>
        <v>-28052109</v>
      </c>
      <c r="W179" s="488"/>
      <c r="X179" s="382"/>
      <c r="Y179" s="382"/>
      <c r="Z179" s="382"/>
    </row>
    <row r="180" spans="1:26">
      <c r="A180" s="374">
        <v>35105</v>
      </c>
      <c r="B180" s="375" t="s">
        <v>533</v>
      </c>
      <c r="C180" s="376">
        <v>9.5136880000000002E-4</v>
      </c>
      <c r="D180" s="376">
        <f>VLOOKUP(A:A,'[10]2023 Reporting MYE 2022'!$A:$J,5,FALSE)</f>
        <v>1.0013851000000001E-3</v>
      </c>
      <c r="E180" s="377">
        <f>VLOOKUP(A:A,'[10]2023 Reporting MYE 2022'!$A:$Z,26,FALSE)</f>
        <v>30958415</v>
      </c>
      <c r="F180" s="378">
        <f>VLOOKUP(A:A,'[10]2023 Reporting MYE 2022'!$A:$AI,35,FALSE)</f>
        <v>22592014</v>
      </c>
      <c r="G180" s="378"/>
      <c r="H180" s="379">
        <f>VLOOKUP(A:A,'[10]2023 Reporting MYE 2022'!$A:$AS,36,FALSE)</f>
        <v>218728</v>
      </c>
      <c r="I180" s="380">
        <f>VLOOKUP(A:A,'[10]2023 Reporting MYE 2022'!$A:$AN,37,FALSE)</f>
        <v>1808784</v>
      </c>
      <c r="J180" s="380">
        <f>VLOOKUP(A:A,'[10]2023 Reporting MYE 2022'!$A:$AN,38,FALSE)</f>
        <v>195637</v>
      </c>
      <c r="K180" s="380">
        <f>VLOOKUP(A:A,'[10]2023 Reporting MYE 2022'!$A:$AN,39,FALSE)</f>
        <v>219339</v>
      </c>
      <c r="L180" s="380">
        <f>VLOOKUP(A:A,'[10]2023 Reporting MYE 2022'!$A:$AN,40,FALSE)</f>
        <v>2442488</v>
      </c>
      <c r="M180" s="380"/>
      <c r="N180" s="381">
        <f>VLOOKUP(A:A,'[10]2023 Reporting MYE 2022'!$A:$AS,41,FALSE)</f>
        <v>1777902</v>
      </c>
      <c r="O180" s="380">
        <f>VLOOKUP(A:A,'[10]2023 Reporting MYE 2022'!$A:$AS,42,FALSE)</f>
        <v>10282157</v>
      </c>
      <c r="P180" s="380">
        <f>VLOOKUP(A:A,'[10]2023 Reporting MYE 2022'!$A:$AS,43,FALSE)</f>
        <v>0</v>
      </c>
      <c r="Q180" s="380">
        <f>VLOOKUP(A:A,'[10]2023 Reporting MYE 2022'!$A:$AS,44,FALSE)</f>
        <v>62514</v>
      </c>
      <c r="R180" s="380">
        <f>VLOOKUP(A:A,'[10]2023 Reporting MYE 2022'!$A:$AS,45,FALSE)</f>
        <v>12122573</v>
      </c>
      <c r="S180" s="382"/>
      <c r="T180" s="220">
        <f>VLOOKUP(A:A,'[11]OPEB Amounts by Employer'!$A:$AP,36,FALSE)</f>
        <v>-2519545</v>
      </c>
      <c r="U180" s="220">
        <f>VLOOKUP(A:A,'[11]OPEB Amounts by Employer'!$A:$AP,39,FALSE)</f>
        <v>-806513</v>
      </c>
      <c r="V180" s="380">
        <f>VLOOKUP(A:A,'[11]OPEB Amounts by Employer'!$A:$AP,42,FALSE)</f>
        <v>-3326058</v>
      </c>
      <c r="W180" s="488"/>
      <c r="X180" s="382"/>
      <c r="Y180" s="382"/>
      <c r="Z180" s="382"/>
    </row>
    <row r="181" spans="1:26">
      <c r="A181" s="374">
        <v>35106</v>
      </c>
      <c r="B181" s="375" t="s">
        <v>534</v>
      </c>
      <c r="C181" s="376">
        <v>2.46705E-4</v>
      </c>
      <c r="D181" s="376">
        <f>VLOOKUP(A:A,'[10]2023 Reporting MYE 2022'!$A:$J,5,FALSE)</f>
        <v>2.469576E-4</v>
      </c>
      <c r="E181" s="377">
        <f>VLOOKUP(A:A,'[10]2023 Reporting MYE 2022'!$A:$Z,26,FALSE)</f>
        <v>7634841</v>
      </c>
      <c r="F181" s="378">
        <f>VLOOKUP(A:A,'[10]2023 Reporting MYE 2022'!$A:$AI,35,FALSE)</f>
        <v>5858467</v>
      </c>
      <c r="G181" s="378"/>
      <c r="H181" s="379">
        <f>VLOOKUP(A:A,'[10]2023 Reporting MYE 2022'!$A:$AS,36,FALSE)</f>
        <v>105597</v>
      </c>
      <c r="I181" s="380">
        <f>VLOOKUP(A:A,'[10]2023 Reporting MYE 2022'!$A:$AN,37,FALSE)</f>
        <v>469046</v>
      </c>
      <c r="J181" s="380">
        <f>VLOOKUP(A:A,'[10]2023 Reporting MYE 2022'!$A:$AN,38,FALSE)</f>
        <v>50732</v>
      </c>
      <c r="K181" s="380">
        <f>VLOOKUP(A:A,'[10]2023 Reporting MYE 2022'!$A:$AN,39,FALSE)</f>
        <v>56878</v>
      </c>
      <c r="L181" s="380">
        <f>VLOOKUP(A:A,'[10]2023 Reporting MYE 2022'!$A:$AN,40,FALSE)</f>
        <v>682253</v>
      </c>
      <c r="M181" s="380"/>
      <c r="N181" s="381">
        <f>VLOOKUP(A:A,'[10]2023 Reporting MYE 2022'!$A:$AS,41,FALSE)</f>
        <v>582697</v>
      </c>
      <c r="O181" s="380">
        <f>VLOOKUP(A:A,'[10]2023 Reporting MYE 2022'!$A:$AS,42,FALSE)</f>
        <v>2666326</v>
      </c>
      <c r="P181" s="380">
        <f>VLOOKUP(A:A,'[10]2023 Reporting MYE 2022'!$A:$AS,43,FALSE)</f>
        <v>0</v>
      </c>
      <c r="Q181" s="380">
        <f>VLOOKUP(A:A,'[10]2023 Reporting MYE 2022'!$A:$AS,44,FALSE)</f>
        <v>16211</v>
      </c>
      <c r="R181" s="380">
        <f>VLOOKUP(A:A,'[10]2023 Reporting MYE 2022'!$A:$AS,45,FALSE)</f>
        <v>3265234</v>
      </c>
      <c r="S181" s="382"/>
      <c r="T181" s="220">
        <f>VLOOKUP(A:A,'[11]OPEB Amounts by Employer'!$A:$AP,36,FALSE)</f>
        <v>-653357</v>
      </c>
      <c r="U181" s="220">
        <f>VLOOKUP(A:A,'[11]OPEB Amounts by Employer'!$A:$AP,39,FALSE)</f>
        <v>-180426</v>
      </c>
      <c r="V181" s="380">
        <f>VLOOKUP(A:A,'[11]OPEB Amounts by Employer'!$A:$AP,42,FALSE)</f>
        <v>-833783</v>
      </c>
      <c r="W181" s="488"/>
      <c r="X181" s="382"/>
      <c r="Y181" s="382"/>
      <c r="Z181" s="382"/>
    </row>
    <row r="182" spans="1:26">
      <c r="A182" s="374">
        <v>35200</v>
      </c>
      <c r="B182" s="375" t="s">
        <v>535</v>
      </c>
      <c r="C182" s="376">
        <v>4.6535659999999998E-4</v>
      </c>
      <c r="D182" s="376">
        <f>VLOOKUP(A:A,'[10]2023 Reporting MYE 2022'!$A:$J,5,FALSE)</f>
        <v>4.301396E-4</v>
      </c>
      <c r="E182" s="377">
        <f>VLOOKUP(A:A,'[10]2023 Reporting MYE 2022'!$A:$Z,26,FALSE)</f>
        <v>13298021</v>
      </c>
      <c r="F182" s="378">
        <f>VLOOKUP(A:A,'[10]2023 Reporting MYE 2022'!$A:$AI,35,FALSE)</f>
        <v>11050754</v>
      </c>
      <c r="G182" s="378"/>
      <c r="H182" s="379">
        <f>VLOOKUP(A:A,'[10]2023 Reporting MYE 2022'!$A:$AS,36,FALSE)</f>
        <v>1062372</v>
      </c>
      <c r="I182" s="380">
        <f>VLOOKUP(A:A,'[10]2023 Reporting MYE 2022'!$A:$AN,37,FALSE)</f>
        <v>884756</v>
      </c>
      <c r="J182" s="380">
        <f>VLOOKUP(A:A,'[10]2023 Reporting MYE 2022'!$A:$AN,38,FALSE)</f>
        <v>95695</v>
      </c>
      <c r="K182" s="380">
        <f>VLOOKUP(A:A,'[10]2023 Reporting MYE 2022'!$A:$AN,39,FALSE)</f>
        <v>107288</v>
      </c>
      <c r="L182" s="380">
        <f>VLOOKUP(A:A,'[10]2023 Reporting MYE 2022'!$A:$AN,40,FALSE)</f>
        <v>2150111</v>
      </c>
      <c r="M182" s="380"/>
      <c r="N182" s="381">
        <f>VLOOKUP(A:A,'[10]2023 Reporting MYE 2022'!$A:$AS,41,FALSE)</f>
        <v>1221651</v>
      </c>
      <c r="O182" s="380">
        <f>VLOOKUP(A:A,'[10]2023 Reporting MYE 2022'!$A:$AS,42,FALSE)</f>
        <v>5029458</v>
      </c>
      <c r="P182" s="380">
        <f>VLOOKUP(A:A,'[10]2023 Reporting MYE 2022'!$A:$AS,43,FALSE)</f>
        <v>0</v>
      </c>
      <c r="Q182" s="380">
        <f>VLOOKUP(A:A,'[10]2023 Reporting MYE 2022'!$A:$AS,44,FALSE)</f>
        <v>30579</v>
      </c>
      <c r="R182" s="380">
        <f>VLOOKUP(A:A,'[10]2023 Reporting MYE 2022'!$A:$AS,45,FALSE)</f>
        <v>6281688</v>
      </c>
      <c r="S182" s="382"/>
      <c r="T182" s="220">
        <f>VLOOKUP(A:A,'[11]OPEB Amounts by Employer'!$A:$AP,36,FALSE)</f>
        <v>-1232420</v>
      </c>
      <c r="U182" s="220">
        <f>VLOOKUP(A:A,'[11]OPEB Amounts by Employer'!$A:$AP,39,FALSE)</f>
        <v>-123173</v>
      </c>
      <c r="V182" s="380">
        <f>VLOOKUP(A:A,'[11]OPEB Amounts by Employer'!$A:$AP,42,FALSE)</f>
        <v>-1355593</v>
      </c>
      <c r="W182" s="488"/>
      <c r="X182" s="382"/>
      <c r="Y182" s="382"/>
      <c r="Z182" s="382"/>
    </row>
    <row r="183" spans="1:26">
      <c r="A183" s="374">
        <v>35300</v>
      </c>
      <c r="B183" s="375" t="s">
        <v>536</v>
      </c>
      <c r="C183" s="376">
        <v>3.4414300000000001E-3</v>
      </c>
      <c r="D183" s="376">
        <f>VLOOKUP(A:A,'[10]2023 Reporting MYE 2022'!$A:$J,5,FALSE)</f>
        <v>3.2129951000000002E-3</v>
      </c>
      <c r="E183" s="377">
        <f>VLOOKUP(A:A,'[10]2023 Reporting MYE 2022'!$A:$Z,26,FALSE)</f>
        <v>99331650</v>
      </c>
      <c r="F183" s="378">
        <f>VLOOKUP(A:A,'[10]2023 Reporting MYE 2022'!$A:$AI,35,FALSE)</f>
        <v>81723128</v>
      </c>
      <c r="G183" s="378"/>
      <c r="H183" s="379">
        <f>VLOOKUP(A:A,'[10]2023 Reporting MYE 2022'!$A:$AS,36,FALSE)</f>
        <v>6996126</v>
      </c>
      <c r="I183" s="380">
        <f>VLOOKUP(A:A,'[10]2023 Reporting MYE 2022'!$A:$AN,37,FALSE)</f>
        <v>6542998</v>
      </c>
      <c r="J183" s="380">
        <f>VLOOKUP(A:A,'[10]2023 Reporting MYE 2022'!$A:$AN,38,FALSE)</f>
        <v>707687</v>
      </c>
      <c r="K183" s="380">
        <f>VLOOKUP(A:A,'[10]2023 Reporting MYE 2022'!$A:$AN,39,FALSE)</f>
        <v>793424</v>
      </c>
      <c r="L183" s="380">
        <f>VLOOKUP(A:A,'[10]2023 Reporting MYE 2022'!$A:$AN,40,FALSE)</f>
        <v>15040235</v>
      </c>
      <c r="M183" s="380"/>
      <c r="N183" s="381">
        <f>VLOOKUP(A:A,'[10]2023 Reporting MYE 2022'!$A:$AS,41,FALSE)</f>
        <v>10982408</v>
      </c>
      <c r="O183" s="380">
        <f>VLOOKUP(A:A,'[10]2023 Reporting MYE 2022'!$A:$AS,42,FALSE)</f>
        <v>37194120</v>
      </c>
      <c r="P183" s="380">
        <f>VLOOKUP(A:A,'[10]2023 Reporting MYE 2022'!$A:$AS,43,FALSE)</f>
        <v>0</v>
      </c>
      <c r="Q183" s="380">
        <f>VLOOKUP(A:A,'[10]2023 Reporting MYE 2022'!$A:$AS,44,FALSE)</f>
        <v>226136</v>
      </c>
      <c r="R183" s="380">
        <f>VLOOKUP(A:A,'[10]2023 Reporting MYE 2022'!$A:$AS,45,FALSE)</f>
        <v>48402664</v>
      </c>
      <c r="S183" s="382"/>
      <c r="T183" s="220">
        <f>VLOOKUP(A:A,'[11]OPEB Amounts by Employer'!$A:$AP,36,FALSE)</f>
        <v>-9114061</v>
      </c>
      <c r="U183" s="220">
        <f>VLOOKUP(A:A,'[11]OPEB Amounts by Employer'!$A:$AP,39,FALSE)</f>
        <v>643226</v>
      </c>
      <c r="V183" s="380">
        <f>VLOOKUP(A:A,'[11]OPEB Amounts by Employer'!$A:$AP,42,FALSE)</f>
        <v>-8470835</v>
      </c>
      <c r="W183" s="488"/>
      <c r="X183" s="382"/>
      <c r="Y183" s="382"/>
      <c r="Z183" s="382"/>
    </row>
    <row r="184" spans="1:26">
      <c r="A184" s="374">
        <v>35305</v>
      </c>
      <c r="B184" s="375" t="s">
        <v>537</v>
      </c>
      <c r="C184" s="376">
        <v>1.3272804E-3</v>
      </c>
      <c r="D184" s="376">
        <f>VLOOKUP(A:A,'[10]2023 Reporting MYE 2022'!$A:$J,5,FALSE)</f>
        <v>1.2836293E-3</v>
      </c>
      <c r="E184" s="377">
        <f>VLOOKUP(A:A,'[10]2023 Reporting MYE 2022'!$A:$Z,26,FALSE)</f>
        <v>39684162</v>
      </c>
      <c r="F184" s="378">
        <f>VLOOKUP(A:A,'[10]2023 Reporting MYE 2022'!$A:$AI,35,FALSE)</f>
        <v>31518731</v>
      </c>
      <c r="G184" s="378"/>
      <c r="H184" s="379">
        <f>VLOOKUP(A:A,'[10]2023 Reporting MYE 2022'!$A:$AS,36,FALSE)</f>
        <v>3113393</v>
      </c>
      <c r="I184" s="380">
        <f>VLOOKUP(A:A,'[10]2023 Reporting MYE 2022'!$A:$AN,37,FALSE)</f>
        <v>2523484</v>
      </c>
      <c r="J184" s="380">
        <f>VLOOKUP(A:A,'[10]2023 Reporting MYE 2022'!$A:$AN,38,FALSE)</f>
        <v>272939</v>
      </c>
      <c r="K184" s="380">
        <f>VLOOKUP(A:A,'[10]2023 Reporting MYE 2022'!$A:$AN,39,FALSE)</f>
        <v>306005</v>
      </c>
      <c r="L184" s="380">
        <f>VLOOKUP(A:A,'[10]2023 Reporting MYE 2022'!$A:$AN,40,FALSE)</f>
        <v>6215821</v>
      </c>
      <c r="M184" s="380"/>
      <c r="N184" s="381">
        <f>VLOOKUP(A:A,'[10]2023 Reporting MYE 2022'!$A:$AS,41,FALSE)</f>
        <v>619223</v>
      </c>
      <c r="O184" s="380">
        <f>VLOOKUP(A:A,'[10]2023 Reporting MYE 2022'!$A:$AS,42,FALSE)</f>
        <v>14344917</v>
      </c>
      <c r="P184" s="380">
        <f>VLOOKUP(A:A,'[10]2023 Reporting MYE 2022'!$A:$AS,43,FALSE)</f>
        <v>0</v>
      </c>
      <c r="Q184" s="380">
        <f>VLOOKUP(A:A,'[10]2023 Reporting MYE 2022'!$A:$AS,44,FALSE)</f>
        <v>87216</v>
      </c>
      <c r="R184" s="380">
        <f>VLOOKUP(A:A,'[10]2023 Reporting MYE 2022'!$A:$AS,45,FALSE)</f>
        <v>15051356</v>
      </c>
      <c r="S184" s="382"/>
      <c r="T184" s="220">
        <f>VLOOKUP(A:A,'[11]OPEB Amounts by Employer'!$A:$AP,36,FALSE)</f>
        <v>-3515083</v>
      </c>
      <c r="U184" s="220">
        <f>VLOOKUP(A:A,'[11]OPEB Amounts by Employer'!$A:$AP,39,FALSE)</f>
        <v>476701</v>
      </c>
      <c r="V184" s="380">
        <f>VLOOKUP(A:A,'[11]OPEB Amounts by Employer'!$A:$AP,42,FALSE)</f>
        <v>-3038382</v>
      </c>
      <c r="W184" s="488"/>
      <c r="X184" s="382"/>
      <c r="Y184" s="382"/>
      <c r="Z184" s="382"/>
    </row>
    <row r="185" spans="1:26">
      <c r="A185" s="374">
        <v>35400</v>
      </c>
      <c r="B185" s="375" t="s">
        <v>538</v>
      </c>
      <c r="C185" s="376">
        <v>2.6247566E-3</v>
      </c>
      <c r="D185" s="376">
        <f>VLOOKUP(A:A,'[10]2023 Reporting MYE 2022'!$A:$J,5,FALSE)</f>
        <v>2.5374806000000001E-3</v>
      </c>
      <c r="E185" s="377">
        <f>VLOOKUP(A:A,'[10]2023 Reporting MYE 2022'!$A:$Z,26,FALSE)</f>
        <v>78447719</v>
      </c>
      <c r="F185" s="378">
        <f>VLOOKUP(A:A,'[10]2023 Reporting MYE 2022'!$A:$AI,35,FALSE)</f>
        <v>62329706</v>
      </c>
      <c r="G185" s="378"/>
      <c r="H185" s="379">
        <f>VLOOKUP(A:A,'[10]2023 Reporting MYE 2022'!$A:$AS,36,FALSE)</f>
        <v>3330084</v>
      </c>
      <c r="I185" s="380">
        <f>VLOOKUP(A:A,'[10]2023 Reporting MYE 2022'!$A:$AN,37,FALSE)</f>
        <v>4990303</v>
      </c>
      <c r="J185" s="380">
        <f>VLOOKUP(A:A,'[10]2023 Reporting MYE 2022'!$A:$AN,38,FALSE)</f>
        <v>539748</v>
      </c>
      <c r="K185" s="380">
        <f>VLOOKUP(A:A,'[10]2023 Reporting MYE 2022'!$A:$AN,39,FALSE)</f>
        <v>605139</v>
      </c>
      <c r="L185" s="380">
        <f>VLOOKUP(A:A,'[10]2023 Reporting MYE 2022'!$A:$AN,40,FALSE)</f>
        <v>9465274</v>
      </c>
      <c r="M185" s="380"/>
      <c r="N185" s="381">
        <f>VLOOKUP(A:A,'[10]2023 Reporting MYE 2022'!$A:$AS,41,FALSE)</f>
        <v>3387154</v>
      </c>
      <c r="O185" s="380">
        <f>VLOOKUP(A:A,'[10]2023 Reporting MYE 2022'!$A:$AS,42,FALSE)</f>
        <v>28367717</v>
      </c>
      <c r="P185" s="380">
        <f>VLOOKUP(A:A,'[10]2023 Reporting MYE 2022'!$A:$AS,43,FALSE)</f>
        <v>0</v>
      </c>
      <c r="Q185" s="380">
        <f>VLOOKUP(A:A,'[10]2023 Reporting MYE 2022'!$A:$AS,44,FALSE)</f>
        <v>172473</v>
      </c>
      <c r="R185" s="380">
        <f>VLOOKUP(A:A,'[10]2023 Reporting MYE 2022'!$A:$AS,45,FALSE)</f>
        <v>31927344</v>
      </c>
      <c r="S185" s="382"/>
      <c r="T185" s="220">
        <f>VLOOKUP(A:A,'[11]OPEB Amounts by Employer'!$A:$AP,36,FALSE)</f>
        <v>-6951237</v>
      </c>
      <c r="U185" s="220">
        <f>VLOOKUP(A:A,'[11]OPEB Amounts by Employer'!$A:$AP,39,FALSE)</f>
        <v>-346103</v>
      </c>
      <c r="V185" s="380">
        <f>VLOOKUP(A:A,'[11]OPEB Amounts by Employer'!$A:$AP,42,FALSE)</f>
        <v>-7297340</v>
      </c>
      <c r="W185" s="488"/>
      <c r="X185" s="382"/>
      <c r="Y185" s="382"/>
      <c r="Z185" s="382"/>
    </row>
    <row r="186" spans="1:26">
      <c r="A186" s="374">
        <v>35401</v>
      </c>
      <c r="B186" s="375" t="s">
        <v>539</v>
      </c>
      <c r="C186" s="376">
        <v>3.8361500000000002E-5</v>
      </c>
      <c r="D186" s="376">
        <f>VLOOKUP(A:A,'[10]2023 Reporting MYE 2022'!$A:$J,5,FALSE)</f>
        <v>3.0537499999999997E-5</v>
      </c>
      <c r="E186" s="377">
        <f>VLOOKUP(A:A,'[10]2023 Reporting MYE 2022'!$A:$Z,26,FALSE)</f>
        <v>944085</v>
      </c>
      <c r="F186" s="378">
        <f>VLOOKUP(A:A,'[10]2023 Reporting MYE 2022'!$A:$AI,35,FALSE)</f>
        <v>910965</v>
      </c>
      <c r="G186" s="378"/>
      <c r="H186" s="379">
        <f>VLOOKUP(A:A,'[10]2023 Reporting MYE 2022'!$A:$AS,36,FALSE)</f>
        <v>370024</v>
      </c>
      <c r="I186" s="380">
        <f>VLOOKUP(A:A,'[10]2023 Reporting MYE 2022'!$A:$AN,37,FALSE)</f>
        <v>72935</v>
      </c>
      <c r="J186" s="380">
        <f>VLOOKUP(A:A,'[10]2023 Reporting MYE 2022'!$A:$AN,38,FALSE)</f>
        <v>7889</v>
      </c>
      <c r="K186" s="380">
        <f>VLOOKUP(A:A,'[10]2023 Reporting MYE 2022'!$A:$AN,39,FALSE)</f>
        <v>8844</v>
      </c>
      <c r="L186" s="380">
        <f>VLOOKUP(A:A,'[10]2023 Reporting MYE 2022'!$A:$AN,40,FALSE)</f>
        <v>459692</v>
      </c>
      <c r="M186" s="380"/>
      <c r="N186" s="381">
        <f>VLOOKUP(A:A,'[10]2023 Reporting MYE 2022'!$A:$AS,41,FALSE)</f>
        <v>91093</v>
      </c>
      <c r="O186" s="380">
        <f>VLOOKUP(A:A,'[10]2023 Reporting MYE 2022'!$A:$AS,42,FALSE)</f>
        <v>414602</v>
      </c>
      <c r="P186" s="380">
        <f>VLOOKUP(A:A,'[10]2023 Reporting MYE 2022'!$A:$AS,43,FALSE)</f>
        <v>0</v>
      </c>
      <c r="Q186" s="380">
        <f>VLOOKUP(A:A,'[10]2023 Reporting MYE 2022'!$A:$AS,44,FALSE)</f>
        <v>2521</v>
      </c>
      <c r="R186" s="380">
        <f>VLOOKUP(A:A,'[10]2023 Reporting MYE 2022'!$A:$AS,45,FALSE)</f>
        <v>508216</v>
      </c>
      <c r="S186" s="382"/>
      <c r="T186" s="220">
        <f>VLOOKUP(A:A,'[11]OPEB Amounts by Employer'!$A:$AP,36,FALSE)</f>
        <v>-101594</v>
      </c>
      <c r="U186" s="220">
        <f>VLOOKUP(A:A,'[11]OPEB Amounts by Employer'!$A:$AP,39,FALSE)</f>
        <v>96260</v>
      </c>
      <c r="V186" s="380">
        <f>VLOOKUP(A:A,'[11]OPEB Amounts by Employer'!$A:$AP,42,FALSE)</f>
        <v>-5334</v>
      </c>
      <c r="W186" s="488"/>
      <c r="X186" s="382"/>
      <c r="Y186" s="382"/>
      <c r="Z186" s="382"/>
    </row>
    <row r="187" spans="1:26">
      <c r="A187" s="374">
        <v>35405</v>
      </c>
      <c r="B187" s="375" t="s">
        <v>540</v>
      </c>
      <c r="C187" s="376">
        <v>7.4639610000000001E-4</v>
      </c>
      <c r="D187" s="376">
        <f>VLOOKUP(A:A,'[10]2023 Reporting MYE 2022'!$A:$J,5,FALSE)</f>
        <v>8.1186449999999999E-4</v>
      </c>
      <c r="E187" s="377">
        <f>VLOOKUP(A:A,'[10]2023 Reporting MYE 2022'!$A:$Z,26,FALSE)</f>
        <v>25099273</v>
      </c>
      <c r="F187" s="378">
        <f>VLOOKUP(A:A,'[10]2023 Reporting MYE 2022'!$A:$AI,35,FALSE)</f>
        <v>17724558</v>
      </c>
      <c r="G187" s="378"/>
      <c r="H187" s="379">
        <f>VLOOKUP(A:A,'[10]2023 Reporting MYE 2022'!$A:$AS,36,FALSE)</f>
        <v>278044</v>
      </c>
      <c r="I187" s="380">
        <f>VLOOKUP(A:A,'[10]2023 Reporting MYE 2022'!$A:$AN,37,FALSE)</f>
        <v>1419081</v>
      </c>
      <c r="J187" s="380">
        <f>VLOOKUP(A:A,'[10]2023 Reporting MYE 2022'!$A:$AN,38,FALSE)</f>
        <v>153487</v>
      </c>
      <c r="K187" s="380">
        <f>VLOOKUP(A:A,'[10]2023 Reporting MYE 2022'!$A:$AN,39,FALSE)</f>
        <v>172082</v>
      </c>
      <c r="L187" s="380">
        <f>VLOOKUP(A:A,'[10]2023 Reporting MYE 2022'!$A:$AN,40,FALSE)</f>
        <v>2022694</v>
      </c>
      <c r="M187" s="380"/>
      <c r="N187" s="381">
        <f>VLOOKUP(A:A,'[10]2023 Reporting MYE 2022'!$A:$AS,41,FALSE)</f>
        <v>3165705</v>
      </c>
      <c r="O187" s="380">
        <f>VLOOKUP(A:A,'[10]2023 Reporting MYE 2022'!$A:$AS,42,FALSE)</f>
        <v>8066863</v>
      </c>
      <c r="P187" s="380">
        <f>VLOOKUP(A:A,'[10]2023 Reporting MYE 2022'!$A:$AS,43,FALSE)</f>
        <v>0</v>
      </c>
      <c r="Q187" s="380">
        <f>VLOOKUP(A:A,'[10]2023 Reporting MYE 2022'!$A:$AS,44,FALSE)</f>
        <v>49046</v>
      </c>
      <c r="R187" s="380">
        <f>VLOOKUP(A:A,'[10]2023 Reporting MYE 2022'!$A:$AS,45,FALSE)</f>
        <v>11281614</v>
      </c>
      <c r="S187" s="382"/>
      <c r="T187" s="220">
        <f>VLOOKUP(A:A,'[11]OPEB Amounts by Employer'!$A:$AP,36,FALSE)</f>
        <v>-1976708</v>
      </c>
      <c r="U187" s="220">
        <f>VLOOKUP(A:A,'[11]OPEB Amounts by Employer'!$A:$AP,39,FALSE)</f>
        <v>-1317468</v>
      </c>
      <c r="V187" s="380">
        <f>VLOOKUP(A:A,'[11]OPEB Amounts by Employer'!$A:$AP,42,FALSE)</f>
        <v>-3294176</v>
      </c>
      <c r="W187" s="488"/>
      <c r="X187" s="382"/>
      <c r="Y187" s="382"/>
      <c r="Z187" s="382"/>
    </row>
    <row r="188" spans="1:26">
      <c r="A188" s="374">
        <v>35500</v>
      </c>
      <c r="B188" s="375" t="s">
        <v>541</v>
      </c>
      <c r="C188" s="376">
        <v>3.5655503999999999E-3</v>
      </c>
      <c r="D188" s="376">
        <f>VLOOKUP(A:A,'[10]2023 Reporting MYE 2022'!$A:$J,5,FALSE)</f>
        <v>3.3923358000000001E-3</v>
      </c>
      <c r="E188" s="377">
        <f>VLOOKUP(A:A,'[10]2023 Reporting MYE 2022'!$A:$Z,26,FALSE)</f>
        <v>104876074</v>
      </c>
      <c r="F188" s="378">
        <f>VLOOKUP(A:A,'[10]2023 Reporting MYE 2022'!$A:$AI,35,FALSE)</f>
        <v>84670597</v>
      </c>
      <c r="G188" s="378"/>
      <c r="H188" s="379">
        <f>VLOOKUP(A:A,'[10]2023 Reporting MYE 2022'!$A:$AS,36,FALSE)</f>
        <v>5093032</v>
      </c>
      <c r="I188" s="380">
        <f>VLOOKUP(A:A,'[10]2023 Reporting MYE 2022'!$A:$AN,37,FALSE)</f>
        <v>6778981</v>
      </c>
      <c r="J188" s="380">
        <f>VLOOKUP(A:A,'[10]2023 Reporting MYE 2022'!$A:$AN,38,FALSE)</f>
        <v>733211</v>
      </c>
      <c r="K188" s="380">
        <f>VLOOKUP(A:A,'[10]2023 Reporting MYE 2022'!$A:$AN,39,FALSE)</f>
        <v>822040</v>
      </c>
      <c r="L188" s="380">
        <f>VLOOKUP(A:A,'[10]2023 Reporting MYE 2022'!$A:$AN,40,FALSE)</f>
        <v>13427264</v>
      </c>
      <c r="M188" s="380"/>
      <c r="N188" s="381">
        <f>VLOOKUP(A:A,'[10]2023 Reporting MYE 2022'!$A:$AS,41,FALSE)</f>
        <v>6541727</v>
      </c>
      <c r="O188" s="380">
        <f>VLOOKUP(A:A,'[10]2023 Reporting MYE 2022'!$A:$AS,42,FALSE)</f>
        <v>38535582</v>
      </c>
      <c r="P188" s="380">
        <f>VLOOKUP(A:A,'[10]2023 Reporting MYE 2022'!$A:$AS,43,FALSE)</f>
        <v>0</v>
      </c>
      <c r="Q188" s="380">
        <f>VLOOKUP(A:A,'[10]2023 Reporting MYE 2022'!$A:$AS,44,FALSE)</f>
        <v>234292</v>
      </c>
      <c r="R188" s="380">
        <f>VLOOKUP(A:A,'[10]2023 Reporting MYE 2022'!$A:$AS,45,FALSE)</f>
        <v>45311601</v>
      </c>
      <c r="S188" s="382"/>
      <c r="T188" s="220">
        <f>VLOOKUP(A:A,'[11]OPEB Amounts by Employer'!$A:$AP,36,FALSE)</f>
        <v>-9442778</v>
      </c>
      <c r="U188" s="220">
        <f>VLOOKUP(A:A,'[11]OPEB Amounts by Employer'!$A:$AP,39,FALSE)</f>
        <v>-1849775</v>
      </c>
      <c r="V188" s="380">
        <f>VLOOKUP(A:A,'[11]OPEB Amounts by Employer'!$A:$AP,42,FALSE)</f>
        <v>-11292553</v>
      </c>
      <c r="W188" s="488"/>
      <c r="X188" s="382"/>
      <c r="Y188" s="382"/>
      <c r="Z188" s="382"/>
    </row>
    <row r="189" spans="1:26">
      <c r="A189" s="374">
        <v>35600</v>
      </c>
      <c r="B189" s="375" t="s">
        <v>542</v>
      </c>
      <c r="C189" s="376">
        <v>1.569679E-3</v>
      </c>
      <c r="D189" s="376">
        <f>VLOOKUP(A:A,'[10]2023 Reporting MYE 2022'!$A:$J,5,FALSE)</f>
        <v>1.4524538000000001E-3</v>
      </c>
      <c r="E189" s="377">
        <f>VLOOKUP(A:A,'[10]2023 Reporting MYE 2022'!$A:$Z,26,FALSE)</f>
        <v>44903471</v>
      </c>
      <c r="F189" s="378">
        <f>VLOOKUP(A:A,'[10]2023 Reporting MYE 2022'!$A:$AI,35,FALSE)</f>
        <v>37274935</v>
      </c>
      <c r="G189" s="378"/>
      <c r="H189" s="379">
        <f>VLOOKUP(A:A,'[10]2023 Reporting MYE 2022'!$A:$AS,36,FALSE)</f>
        <v>3438444</v>
      </c>
      <c r="I189" s="380">
        <f>VLOOKUP(A:A,'[10]2023 Reporting MYE 2022'!$A:$AN,37,FALSE)</f>
        <v>2984343</v>
      </c>
      <c r="J189" s="380">
        <f>VLOOKUP(A:A,'[10]2023 Reporting MYE 2022'!$A:$AN,38,FALSE)</f>
        <v>322785</v>
      </c>
      <c r="K189" s="380">
        <f>VLOOKUP(A:A,'[10]2023 Reporting MYE 2022'!$A:$AN,39,FALSE)</f>
        <v>361890</v>
      </c>
      <c r="L189" s="380">
        <f>VLOOKUP(A:A,'[10]2023 Reporting MYE 2022'!$A:$AN,40,FALSE)</f>
        <v>7107462</v>
      </c>
      <c r="M189" s="380"/>
      <c r="N189" s="381">
        <f>VLOOKUP(A:A,'[10]2023 Reporting MYE 2022'!$A:$AS,41,FALSE)</f>
        <v>1883411</v>
      </c>
      <c r="O189" s="380">
        <f>VLOOKUP(A:A,'[10]2023 Reporting MYE 2022'!$A:$AS,42,FALSE)</f>
        <v>16964700</v>
      </c>
      <c r="P189" s="380">
        <f>VLOOKUP(A:A,'[10]2023 Reporting MYE 2022'!$A:$AS,43,FALSE)</f>
        <v>0</v>
      </c>
      <c r="Q189" s="380">
        <f>VLOOKUP(A:A,'[10]2023 Reporting MYE 2022'!$A:$AS,44,FALSE)</f>
        <v>103144</v>
      </c>
      <c r="R189" s="380">
        <f>VLOOKUP(A:A,'[10]2023 Reporting MYE 2022'!$A:$AS,45,FALSE)</f>
        <v>18951255</v>
      </c>
      <c r="S189" s="382"/>
      <c r="T189" s="220">
        <f>VLOOKUP(A:A,'[11]OPEB Amounts by Employer'!$A:$AP,36,FALSE)</f>
        <v>-4157037</v>
      </c>
      <c r="U189" s="220">
        <f>VLOOKUP(A:A,'[11]OPEB Amounts by Employer'!$A:$AP,39,FALSE)</f>
        <v>800750</v>
      </c>
      <c r="V189" s="380">
        <f>VLOOKUP(A:A,'[11]OPEB Amounts by Employer'!$A:$AP,42,FALSE)</f>
        <v>-3356287</v>
      </c>
      <c r="W189" s="488"/>
      <c r="X189" s="382"/>
      <c r="Y189" s="382"/>
      <c r="Z189" s="382"/>
    </row>
    <row r="190" spans="1:26">
      <c r="A190" s="374">
        <v>35700</v>
      </c>
      <c r="B190" s="375" t="s">
        <v>543</v>
      </c>
      <c r="C190" s="376">
        <v>8.051604E-4</v>
      </c>
      <c r="D190" s="376">
        <f>VLOOKUP(A:A,'[10]2023 Reporting MYE 2022'!$A:$J,5,FALSE)</f>
        <v>7.7688520000000001E-4</v>
      </c>
      <c r="E190" s="377">
        <f>VLOOKUP(A:A,'[10]2023 Reporting MYE 2022'!$A:$Z,26,FALSE)</f>
        <v>24017867</v>
      </c>
      <c r="F190" s="378">
        <f>VLOOKUP(A:A,'[10]2023 Reporting MYE 2022'!$A:$AI,35,FALSE)</f>
        <v>19120025</v>
      </c>
      <c r="G190" s="378"/>
      <c r="H190" s="379">
        <f>VLOOKUP(A:A,'[10]2023 Reporting MYE 2022'!$A:$AS,36,FALSE)</f>
        <v>905620</v>
      </c>
      <c r="I190" s="380">
        <f>VLOOKUP(A:A,'[10]2023 Reporting MYE 2022'!$A:$AN,37,FALSE)</f>
        <v>1530806</v>
      </c>
      <c r="J190" s="380">
        <f>VLOOKUP(A:A,'[10]2023 Reporting MYE 2022'!$A:$AN,38,FALSE)</f>
        <v>165571</v>
      </c>
      <c r="K190" s="380">
        <f>VLOOKUP(A:A,'[10]2023 Reporting MYE 2022'!$A:$AN,39,FALSE)</f>
        <v>185630</v>
      </c>
      <c r="L190" s="380">
        <f>VLOOKUP(A:A,'[10]2023 Reporting MYE 2022'!$A:$AN,40,FALSE)</f>
        <v>2787627</v>
      </c>
      <c r="M190" s="380"/>
      <c r="N190" s="381">
        <f>VLOOKUP(A:A,'[10]2023 Reporting MYE 2022'!$A:$AS,41,FALSE)</f>
        <v>1313705</v>
      </c>
      <c r="O190" s="380">
        <f>VLOOKUP(A:A,'[10]2023 Reporting MYE 2022'!$A:$AS,42,FALSE)</f>
        <v>8701973</v>
      </c>
      <c r="P190" s="380">
        <f>VLOOKUP(A:A,'[10]2023 Reporting MYE 2022'!$A:$AS,43,FALSE)</f>
        <v>0</v>
      </c>
      <c r="Q190" s="380">
        <f>VLOOKUP(A:A,'[10]2023 Reporting MYE 2022'!$A:$AS,44,FALSE)</f>
        <v>52907</v>
      </c>
      <c r="R190" s="380">
        <f>VLOOKUP(A:A,'[10]2023 Reporting MYE 2022'!$A:$AS,45,FALSE)</f>
        <v>10068585</v>
      </c>
      <c r="S190" s="382"/>
      <c r="T190" s="220">
        <f>VLOOKUP(A:A,'[11]OPEB Amounts by Employer'!$A:$AP,36,FALSE)</f>
        <v>-2132335</v>
      </c>
      <c r="U190" s="220">
        <f>VLOOKUP(A:A,'[11]OPEB Amounts by Employer'!$A:$AP,39,FALSE)</f>
        <v>-90600</v>
      </c>
      <c r="V190" s="380">
        <f>VLOOKUP(A:A,'[11]OPEB Amounts by Employer'!$A:$AP,42,FALSE)</f>
        <v>-2222935</v>
      </c>
      <c r="W190" s="488"/>
      <c r="X190" s="382"/>
      <c r="Y190" s="382"/>
      <c r="Z190" s="382"/>
    </row>
    <row r="191" spans="1:26">
      <c r="A191" s="374">
        <v>35800</v>
      </c>
      <c r="B191" s="375" t="s">
        <v>544</v>
      </c>
      <c r="C191" s="376">
        <v>1.0100936999999999E-3</v>
      </c>
      <c r="D191" s="376">
        <f>VLOOKUP(A:A,'[10]2023 Reporting MYE 2022'!$A:$J,5,FALSE)</f>
        <v>9.9923900000000007E-4</v>
      </c>
      <c r="E191" s="377">
        <f>VLOOKUP(A:A,'[10]2023 Reporting MYE 2022'!$A:$Z,26,FALSE)</f>
        <v>30892067</v>
      </c>
      <c r="F191" s="378">
        <f>VLOOKUP(A:A,'[10]2023 Reporting MYE 2022'!$A:$AI,35,FALSE)</f>
        <v>23986545</v>
      </c>
      <c r="G191" s="378"/>
      <c r="H191" s="379">
        <f>VLOOKUP(A:A,'[10]2023 Reporting MYE 2022'!$A:$AS,36,FALSE)</f>
        <v>585904</v>
      </c>
      <c r="I191" s="380">
        <f>VLOOKUP(A:A,'[10]2023 Reporting MYE 2022'!$A:$AN,37,FALSE)</f>
        <v>1920435</v>
      </c>
      <c r="J191" s="380">
        <f>VLOOKUP(A:A,'[10]2023 Reporting MYE 2022'!$A:$AN,38,FALSE)</f>
        <v>207713</v>
      </c>
      <c r="K191" s="380">
        <f>VLOOKUP(A:A,'[10]2023 Reporting MYE 2022'!$A:$AN,39,FALSE)</f>
        <v>232878</v>
      </c>
      <c r="L191" s="380">
        <f>VLOOKUP(A:A,'[10]2023 Reporting MYE 2022'!$A:$AN,40,FALSE)</f>
        <v>2946930</v>
      </c>
      <c r="M191" s="380"/>
      <c r="N191" s="381">
        <f>VLOOKUP(A:A,'[10]2023 Reporting MYE 2022'!$A:$AS,41,FALSE)</f>
        <v>3181274</v>
      </c>
      <c r="O191" s="380">
        <f>VLOOKUP(A:A,'[10]2023 Reporting MYE 2022'!$A:$AS,42,FALSE)</f>
        <v>10916842</v>
      </c>
      <c r="P191" s="380">
        <f>VLOOKUP(A:A,'[10]2023 Reporting MYE 2022'!$A:$AS,43,FALSE)</f>
        <v>0</v>
      </c>
      <c r="Q191" s="380">
        <f>VLOOKUP(A:A,'[10]2023 Reporting MYE 2022'!$A:$AS,44,FALSE)</f>
        <v>66373</v>
      </c>
      <c r="R191" s="380">
        <f>VLOOKUP(A:A,'[10]2023 Reporting MYE 2022'!$A:$AS,45,FALSE)</f>
        <v>14164489</v>
      </c>
      <c r="S191" s="382"/>
      <c r="T191" s="220">
        <f>VLOOKUP(A:A,'[11]OPEB Amounts by Employer'!$A:$AP,36,FALSE)</f>
        <v>-2675069</v>
      </c>
      <c r="U191" s="220">
        <f>VLOOKUP(A:A,'[11]OPEB Amounts by Employer'!$A:$AP,39,FALSE)</f>
        <v>-1118742</v>
      </c>
      <c r="V191" s="380">
        <f>VLOOKUP(A:A,'[11]OPEB Amounts by Employer'!$A:$AP,42,FALSE)</f>
        <v>-3793811</v>
      </c>
      <c r="W191" s="488"/>
      <c r="X191" s="382"/>
      <c r="Y191" s="382"/>
      <c r="Z191" s="382"/>
    </row>
    <row r="192" spans="1:26">
      <c r="A192" s="374">
        <v>35805</v>
      </c>
      <c r="B192" s="375" t="s">
        <v>545</v>
      </c>
      <c r="C192" s="376">
        <v>2.1199749999999999E-4</v>
      </c>
      <c r="D192" s="376">
        <f>VLOOKUP(A:A,'[10]2023 Reporting MYE 2022'!$A:$J,5,FALSE)</f>
        <v>2.1476399999999999E-4</v>
      </c>
      <c r="E192" s="377">
        <f>VLOOKUP(A:A,'[10]2023 Reporting MYE 2022'!$A:$Z,26,FALSE)</f>
        <v>6639557</v>
      </c>
      <c r="F192" s="378">
        <f>VLOOKUP(A:A,'[10]2023 Reporting MYE 2022'!$A:$AI,35,FALSE)</f>
        <v>5034273</v>
      </c>
      <c r="G192" s="378"/>
      <c r="H192" s="379">
        <f>VLOOKUP(A:A,'[10]2023 Reporting MYE 2022'!$A:$AS,36,FALSE)</f>
        <v>332184</v>
      </c>
      <c r="I192" s="380">
        <f>VLOOKUP(A:A,'[10]2023 Reporting MYE 2022'!$A:$AN,37,FALSE)</f>
        <v>403059</v>
      </c>
      <c r="J192" s="380">
        <f>VLOOKUP(A:A,'[10]2023 Reporting MYE 2022'!$A:$AN,38,FALSE)</f>
        <v>43595</v>
      </c>
      <c r="K192" s="380">
        <f>VLOOKUP(A:A,'[10]2023 Reporting MYE 2022'!$A:$AN,39,FALSE)</f>
        <v>48876</v>
      </c>
      <c r="L192" s="380">
        <f>VLOOKUP(A:A,'[10]2023 Reporting MYE 2022'!$A:$AN,40,FALSE)</f>
        <v>827714</v>
      </c>
      <c r="M192" s="380"/>
      <c r="N192" s="381">
        <f>VLOOKUP(A:A,'[10]2023 Reporting MYE 2022'!$A:$AS,41,FALSE)</f>
        <v>203917</v>
      </c>
      <c r="O192" s="380">
        <f>VLOOKUP(A:A,'[10]2023 Reporting MYE 2022'!$A:$AS,42,FALSE)</f>
        <v>2291216</v>
      </c>
      <c r="P192" s="380">
        <f>VLOOKUP(A:A,'[10]2023 Reporting MYE 2022'!$A:$AS,43,FALSE)</f>
        <v>0</v>
      </c>
      <c r="Q192" s="380">
        <f>VLOOKUP(A:A,'[10]2023 Reporting MYE 2022'!$A:$AS,44,FALSE)</f>
        <v>13930</v>
      </c>
      <c r="R192" s="380">
        <f>VLOOKUP(A:A,'[10]2023 Reporting MYE 2022'!$A:$AS,45,FALSE)</f>
        <v>2509063</v>
      </c>
      <c r="S192" s="382"/>
      <c r="T192" s="220">
        <f>VLOOKUP(A:A,'[11]OPEB Amounts by Employer'!$A:$AP,36,FALSE)</f>
        <v>-561439</v>
      </c>
      <c r="U192" s="220">
        <f>VLOOKUP(A:A,'[11]OPEB Amounts by Employer'!$A:$AP,39,FALSE)</f>
        <v>237607</v>
      </c>
      <c r="V192" s="380">
        <f>VLOOKUP(A:A,'[11]OPEB Amounts by Employer'!$A:$AP,42,FALSE)</f>
        <v>-323832</v>
      </c>
      <c r="W192" s="488"/>
      <c r="X192" s="382"/>
      <c r="Y192" s="382"/>
      <c r="Z192" s="382"/>
    </row>
    <row r="193" spans="1:26">
      <c r="A193" s="374">
        <v>35900</v>
      </c>
      <c r="B193" s="375" t="s">
        <v>546</v>
      </c>
      <c r="C193" s="376">
        <v>2.0097169999999998E-3</v>
      </c>
      <c r="D193" s="376">
        <f>VLOOKUP(A:A,'[10]2023 Reporting MYE 2022'!$A:$J,5,FALSE)</f>
        <v>1.9624575000000001E-3</v>
      </c>
      <c r="E193" s="377">
        <f>VLOOKUP(A:A,'[10]2023 Reporting MYE 2022'!$A:$Z,26,FALSE)</f>
        <v>60670538</v>
      </c>
      <c r="F193" s="378">
        <f>VLOOKUP(A:A,'[10]2023 Reporting MYE 2022'!$A:$AI,35,FALSE)</f>
        <v>47724452</v>
      </c>
      <c r="G193" s="378"/>
      <c r="H193" s="379">
        <f>VLOOKUP(A:A,'[10]2023 Reporting MYE 2022'!$A:$AS,36,FALSE)</f>
        <v>1457076</v>
      </c>
      <c r="I193" s="380">
        <f>VLOOKUP(A:A,'[10]2023 Reporting MYE 2022'!$A:$AN,37,FALSE)</f>
        <v>3820962</v>
      </c>
      <c r="J193" s="380">
        <f>VLOOKUP(A:A,'[10]2023 Reporting MYE 2022'!$A:$AN,38,FALSE)</f>
        <v>413273</v>
      </c>
      <c r="K193" s="380">
        <f>VLOOKUP(A:A,'[10]2023 Reporting MYE 2022'!$A:$AN,39,FALSE)</f>
        <v>463341</v>
      </c>
      <c r="L193" s="380">
        <f>VLOOKUP(A:A,'[10]2023 Reporting MYE 2022'!$A:$AN,40,FALSE)</f>
        <v>6154652</v>
      </c>
      <c r="M193" s="380"/>
      <c r="N193" s="381">
        <f>VLOOKUP(A:A,'[10]2023 Reporting MYE 2022'!$A:$AS,41,FALSE)</f>
        <v>4993944</v>
      </c>
      <c r="O193" s="380">
        <f>VLOOKUP(A:A,'[10]2023 Reporting MYE 2022'!$A:$AS,42,FALSE)</f>
        <v>21720522</v>
      </c>
      <c r="P193" s="380">
        <f>VLOOKUP(A:A,'[10]2023 Reporting MYE 2022'!$A:$AS,43,FALSE)</f>
        <v>0</v>
      </c>
      <c r="Q193" s="380">
        <f>VLOOKUP(A:A,'[10]2023 Reporting MYE 2022'!$A:$AS,44,FALSE)</f>
        <v>132058</v>
      </c>
      <c r="R193" s="380">
        <f>VLOOKUP(A:A,'[10]2023 Reporting MYE 2022'!$A:$AS,45,FALSE)</f>
        <v>26846524</v>
      </c>
      <c r="S193" s="382"/>
      <c r="T193" s="220">
        <f>VLOOKUP(A:A,'[11]OPEB Amounts by Employer'!$A:$AP,36,FALSE)</f>
        <v>-5322406</v>
      </c>
      <c r="U193" s="220">
        <f>VLOOKUP(A:A,'[11]OPEB Amounts by Employer'!$A:$AP,39,FALSE)</f>
        <v>-1479004</v>
      </c>
      <c r="V193" s="380">
        <f>VLOOKUP(A:A,'[11]OPEB Amounts by Employer'!$A:$AP,42,FALSE)</f>
        <v>-6801410</v>
      </c>
      <c r="W193" s="488"/>
      <c r="X193" s="382"/>
      <c r="Y193" s="382"/>
      <c r="Z193" s="382"/>
    </row>
    <row r="194" spans="1:26">
      <c r="A194" s="374">
        <v>35905</v>
      </c>
      <c r="B194" s="375" t="s">
        <v>547</v>
      </c>
      <c r="C194" s="376">
        <v>2.4349549999999999E-4</v>
      </c>
      <c r="D194" s="376">
        <f>VLOOKUP(A:A,'[10]2023 Reporting MYE 2022'!$A:$J,5,FALSE)</f>
        <v>2.2349110000000001E-4</v>
      </c>
      <c r="E194" s="377">
        <f>VLOOKUP(A:A,'[10]2023 Reporting MYE 2022'!$A:$Z,26,FALSE)</f>
        <v>6909360</v>
      </c>
      <c r="F194" s="378">
        <f>VLOOKUP(A:A,'[10]2023 Reporting MYE 2022'!$A:$AI,35,FALSE)</f>
        <v>5782252</v>
      </c>
      <c r="G194" s="378"/>
      <c r="H194" s="379">
        <f>VLOOKUP(A:A,'[10]2023 Reporting MYE 2022'!$A:$AS,36,FALSE)</f>
        <v>823376</v>
      </c>
      <c r="I194" s="380">
        <f>VLOOKUP(A:A,'[10]2023 Reporting MYE 2022'!$A:$AN,37,FALSE)</f>
        <v>462944</v>
      </c>
      <c r="J194" s="380">
        <f>VLOOKUP(A:A,'[10]2023 Reporting MYE 2022'!$A:$AN,38,FALSE)</f>
        <v>50072</v>
      </c>
      <c r="K194" s="380">
        <f>VLOOKUP(A:A,'[10]2023 Reporting MYE 2022'!$A:$AN,39,FALSE)</f>
        <v>56138</v>
      </c>
      <c r="L194" s="380">
        <f>VLOOKUP(A:A,'[10]2023 Reporting MYE 2022'!$A:$AN,40,FALSE)</f>
        <v>1392530</v>
      </c>
      <c r="M194" s="380"/>
      <c r="N194" s="381">
        <f>VLOOKUP(A:A,'[10]2023 Reporting MYE 2022'!$A:$AS,41,FALSE)</f>
        <v>963567</v>
      </c>
      <c r="O194" s="380">
        <f>VLOOKUP(A:A,'[10]2023 Reporting MYE 2022'!$A:$AS,42,FALSE)</f>
        <v>2631639</v>
      </c>
      <c r="P194" s="380">
        <f>VLOOKUP(A:A,'[10]2023 Reporting MYE 2022'!$A:$AS,43,FALSE)</f>
        <v>0</v>
      </c>
      <c r="Q194" s="380">
        <f>VLOOKUP(A:A,'[10]2023 Reporting MYE 2022'!$A:$AS,44,FALSE)</f>
        <v>16000</v>
      </c>
      <c r="R194" s="380">
        <f>VLOOKUP(A:A,'[10]2023 Reporting MYE 2022'!$A:$AS,45,FALSE)</f>
        <v>3611206</v>
      </c>
      <c r="S194" s="382"/>
      <c r="T194" s="220">
        <f>VLOOKUP(A:A,'[11]OPEB Amounts by Employer'!$A:$AP,36,FALSE)</f>
        <v>-644858</v>
      </c>
      <c r="U194" s="220">
        <f>VLOOKUP(A:A,'[11]OPEB Amounts by Employer'!$A:$AP,39,FALSE)</f>
        <v>-271563</v>
      </c>
      <c r="V194" s="380">
        <f>VLOOKUP(A:A,'[11]OPEB Amounts by Employer'!$A:$AP,42,FALSE)</f>
        <v>-916421</v>
      </c>
      <c r="W194" s="488"/>
      <c r="X194" s="382"/>
      <c r="Y194" s="382"/>
      <c r="Z194" s="382"/>
    </row>
    <row r="195" spans="1:26">
      <c r="A195" s="374">
        <v>36000</v>
      </c>
      <c r="B195" s="375" t="s">
        <v>548</v>
      </c>
      <c r="C195" s="376">
        <v>5.4407241799999999E-2</v>
      </c>
      <c r="D195" s="376">
        <f>VLOOKUP(A:A,'[10]2023 Reporting MYE 2022'!$A:$J,5,FALSE)</f>
        <v>5.4294448299999999E-2</v>
      </c>
      <c r="E195" s="377">
        <f>VLOOKUP(A:A,'[10]2023 Reporting MYE 2022'!$A:$Z,26,FALSE)</f>
        <v>1678545090</v>
      </c>
      <c r="F195" s="378">
        <f>VLOOKUP(A:A,'[10]2023 Reporting MYE 2022'!$A:$AI,35,FALSE)</f>
        <v>1292000707</v>
      </c>
      <c r="G195" s="378"/>
      <c r="H195" s="379">
        <f>VLOOKUP(A:A,'[10]2023 Reporting MYE 2022'!$A:$AS,36,FALSE)</f>
        <v>13977162</v>
      </c>
      <c r="I195" s="380">
        <f>VLOOKUP(A:A,'[10]2023 Reporting MYE 2022'!$A:$AN,37,FALSE)</f>
        <v>103441443</v>
      </c>
      <c r="J195" s="380">
        <f>VLOOKUP(A:A,'[10]2023 Reporting MYE 2022'!$A:$AN,38,FALSE)</f>
        <v>11188167</v>
      </c>
      <c r="K195" s="380">
        <f>VLOOKUP(A:A,'[10]2023 Reporting MYE 2022'!$A:$AN,39,FALSE)</f>
        <v>12543618</v>
      </c>
      <c r="L195" s="380">
        <f>VLOOKUP(A:A,'[10]2023 Reporting MYE 2022'!$A:$AN,40,FALSE)</f>
        <v>141150390</v>
      </c>
      <c r="M195" s="380"/>
      <c r="N195" s="381">
        <f>VLOOKUP(A:A,'[10]2023 Reporting MYE 2022'!$A:$AS,41,FALSE)</f>
        <v>21513186</v>
      </c>
      <c r="O195" s="380">
        <f>VLOOKUP(A:A,'[10]2023 Reporting MYE 2022'!$A:$AS,42,FALSE)</f>
        <v>588019944</v>
      </c>
      <c r="P195" s="380">
        <f>VLOOKUP(A:A,'[10]2023 Reporting MYE 2022'!$A:$AS,43,FALSE)</f>
        <v>0</v>
      </c>
      <c r="Q195" s="380">
        <f>VLOOKUP(A:A,'[10]2023 Reporting MYE 2022'!$A:$AS,44,FALSE)</f>
        <v>3575099</v>
      </c>
      <c r="R195" s="380">
        <f>VLOOKUP(A:A,'[10]2023 Reporting MYE 2022'!$A:$AS,45,FALSE)</f>
        <v>613108229</v>
      </c>
      <c r="S195" s="382"/>
      <c r="T195" s="220">
        <f>VLOOKUP(A:A,'[11]OPEB Amounts by Employer'!$A:$AP,36,FALSE)</f>
        <v>-144088668</v>
      </c>
      <c r="U195" s="220">
        <f>VLOOKUP(A:A,'[11]OPEB Amounts by Employer'!$A:$AP,39,FALSE)</f>
        <v>9234610</v>
      </c>
      <c r="V195" s="380">
        <f>VLOOKUP(A:A,'[11]OPEB Amounts by Employer'!$A:$AP,42,FALSE)</f>
        <v>-134854058</v>
      </c>
      <c r="W195" s="488"/>
      <c r="X195" s="382"/>
      <c r="Y195" s="382"/>
      <c r="Z195" s="382"/>
    </row>
    <row r="196" spans="1:26">
      <c r="A196" s="374">
        <v>36001</v>
      </c>
      <c r="B196" s="375" t="s">
        <v>549</v>
      </c>
      <c r="C196" s="376">
        <v>0</v>
      </c>
      <c r="D196" s="376">
        <f>VLOOKUP(A:A,'[10]2023 Reporting MYE 2022'!$A:$J,5,FALSE)</f>
        <v>0</v>
      </c>
      <c r="E196" s="377">
        <f>VLOOKUP(A:A,'[10]2023 Reporting MYE 2022'!$A:$Z,26,FALSE)</f>
        <v>0</v>
      </c>
      <c r="F196" s="378">
        <f>VLOOKUP(A:A,'[10]2023 Reporting MYE 2022'!$A:$AI,35,FALSE)</f>
        <v>0</v>
      </c>
      <c r="G196" s="378"/>
      <c r="H196" s="379">
        <f>VLOOKUP(A:A,'[10]2023 Reporting MYE 2022'!$A:$AS,36,FALSE)</f>
        <v>0</v>
      </c>
      <c r="I196" s="380">
        <f>VLOOKUP(A:A,'[10]2023 Reporting MYE 2022'!$A:$AN,37,FALSE)</f>
        <v>0</v>
      </c>
      <c r="J196" s="380">
        <f>VLOOKUP(A:A,'[10]2023 Reporting MYE 2022'!$A:$AN,38,FALSE)</f>
        <v>0</v>
      </c>
      <c r="K196" s="380">
        <f>VLOOKUP(A:A,'[10]2023 Reporting MYE 2022'!$A:$AN,39,FALSE)</f>
        <v>0</v>
      </c>
      <c r="L196" s="380">
        <f>VLOOKUP(A:A,'[10]2023 Reporting MYE 2022'!$A:$AN,40,FALSE)</f>
        <v>0</v>
      </c>
      <c r="M196" s="380"/>
      <c r="N196" s="381">
        <f>VLOOKUP(A:A,'[10]2023 Reporting MYE 2022'!$A:$AS,41,FALSE)</f>
        <v>218360</v>
      </c>
      <c r="O196" s="380">
        <f>VLOOKUP(A:A,'[10]2023 Reporting MYE 2022'!$A:$AS,42,FALSE)</f>
        <v>0</v>
      </c>
      <c r="P196" s="380">
        <f>VLOOKUP(A:A,'[10]2023 Reporting MYE 2022'!$A:$AS,43,FALSE)</f>
        <v>0</v>
      </c>
      <c r="Q196" s="380">
        <f>VLOOKUP(A:A,'[10]2023 Reporting MYE 2022'!$A:$AS,44,FALSE)</f>
        <v>0</v>
      </c>
      <c r="R196" s="380">
        <f>VLOOKUP(A:A,'[10]2023 Reporting MYE 2022'!$A:$AS,45,FALSE)</f>
        <v>218360</v>
      </c>
      <c r="S196" s="382"/>
      <c r="T196" s="220">
        <f>VLOOKUP(A:A,'[11]OPEB Amounts by Employer'!$A:$AP,36,FALSE)</f>
        <v>0</v>
      </c>
      <c r="U196" s="220">
        <f>VLOOKUP(A:A,'[11]OPEB Amounts by Employer'!$A:$AP,39,FALSE)</f>
        <v>-197118</v>
      </c>
      <c r="V196" s="380">
        <f>VLOOKUP(A:A,'[11]OPEB Amounts by Employer'!$A:$AP,42,FALSE)</f>
        <v>-197118</v>
      </c>
      <c r="W196" s="489"/>
      <c r="X196" s="382"/>
      <c r="Y196" s="382"/>
      <c r="Z196" s="382"/>
    </row>
    <row r="197" spans="1:26">
      <c r="A197" s="374">
        <v>36002</v>
      </c>
      <c r="B197" s="375" t="s">
        <v>550</v>
      </c>
      <c r="C197" s="376">
        <v>0</v>
      </c>
      <c r="D197" s="376">
        <f>VLOOKUP(A:A,'[10]2023 Reporting MYE 2022'!$A:$J,5,FALSE)</f>
        <v>0</v>
      </c>
      <c r="E197" s="377">
        <f>VLOOKUP(A:A,'[10]2023 Reporting MYE 2022'!$A:$Z,26,FALSE)</f>
        <v>0</v>
      </c>
      <c r="F197" s="378">
        <f>VLOOKUP(A:A,'[10]2023 Reporting MYE 2022'!$A:$AI,35,FALSE)</f>
        <v>0</v>
      </c>
      <c r="G197" s="378"/>
      <c r="H197" s="379">
        <f>VLOOKUP(A:A,'[10]2023 Reporting MYE 2022'!$A:$AS,36,FALSE)</f>
        <v>0</v>
      </c>
      <c r="I197" s="380">
        <f>VLOOKUP(A:A,'[10]2023 Reporting MYE 2022'!$A:$AN,37,FALSE)</f>
        <v>0</v>
      </c>
      <c r="J197" s="380">
        <f>VLOOKUP(A:A,'[10]2023 Reporting MYE 2022'!$A:$AN,38,FALSE)</f>
        <v>0</v>
      </c>
      <c r="K197" s="380">
        <f>VLOOKUP(A:A,'[10]2023 Reporting MYE 2022'!$A:$AN,39,FALSE)</f>
        <v>0</v>
      </c>
      <c r="L197" s="380">
        <f>VLOOKUP(A:A,'[10]2023 Reporting MYE 2022'!$A:$AN,40,FALSE)</f>
        <v>0</v>
      </c>
      <c r="M197" s="380"/>
      <c r="N197" s="381">
        <f>VLOOKUP(A:A,'[10]2023 Reporting MYE 2022'!$A:$AS,41,FALSE)</f>
        <v>161620</v>
      </c>
      <c r="O197" s="380">
        <f>VLOOKUP(A:A,'[10]2023 Reporting MYE 2022'!$A:$AS,42,FALSE)</f>
        <v>0</v>
      </c>
      <c r="P197" s="380">
        <f>VLOOKUP(A:A,'[10]2023 Reporting MYE 2022'!$A:$AS,43,FALSE)</f>
        <v>0</v>
      </c>
      <c r="Q197" s="380">
        <f>VLOOKUP(A:A,'[10]2023 Reporting MYE 2022'!$A:$AS,44,FALSE)</f>
        <v>0</v>
      </c>
      <c r="R197" s="380">
        <f>VLOOKUP(A:A,'[10]2023 Reporting MYE 2022'!$A:$AS,45,FALSE)</f>
        <v>161620</v>
      </c>
      <c r="S197" s="382"/>
      <c r="T197" s="220">
        <f>VLOOKUP(A:A,'[11]OPEB Amounts by Employer'!$A:$AP,36,FALSE)</f>
        <v>0</v>
      </c>
      <c r="U197" s="220">
        <f>VLOOKUP(A:A,'[11]OPEB Amounts by Employer'!$A:$AP,39,FALSE)</f>
        <v>-1070064</v>
      </c>
      <c r="V197" s="380">
        <f>VLOOKUP(A:A,'[11]OPEB Amounts by Employer'!$A:$AP,42,FALSE)</f>
        <v>-1070064</v>
      </c>
      <c r="W197" s="489"/>
      <c r="X197" s="382"/>
      <c r="Y197" s="382"/>
      <c r="Z197" s="382"/>
    </row>
    <row r="198" spans="1:26">
      <c r="A198" s="374">
        <v>36003</v>
      </c>
      <c r="B198" s="375" t="s">
        <v>551</v>
      </c>
      <c r="C198" s="376">
        <v>3.8438239999999998E-4</v>
      </c>
      <c r="D198" s="376">
        <f>VLOOKUP(A:A,'[10]2023 Reporting MYE 2022'!$A:$J,5,FALSE)</f>
        <v>3.3969350000000002E-4</v>
      </c>
      <c r="E198" s="377">
        <f>VLOOKUP(A:A,'[10]2023 Reporting MYE 2022'!$A:$Z,26,FALSE)</f>
        <v>10501826</v>
      </c>
      <c r="F198" s="378">
        <f>VLOOKUP(A:A,'[10]2023 Reporting MYE 2022'!$A:$AI,35,FALSE)</f>
        <v>9127872</v>
      </c>
      <c r="G198" s="378"/>
      <c r="H198" s="379">
        <f>VLOOKUP(A:A,'[10]2023 Reporting MYE 2022'!$A:$AS,36,FALSE)</f>
        <v>1271616</v>
      </c>
      <c r="I198" s="380">
        <f>VLOOKUP(A:A,'[10]2023 Reporting MYE 2022'!$A:$AN,37,FALSE)</f>
        <v>730805</v>
      </c>
      <c r="J198" s="380">
        <f>VLOOKUP(A:A,'[10]2023 Reporting MYE 2022'!$A:$AN,38,FALSE)</f>
        <v>79043</v>
      </c>
      <c r="K198" s="380">
        <f>VLOOKUP(A:A,'[10]2023 Reporting MYE 2022'!$A:$AN,39,FALSE)</f>
        <v>88620</v>
      </c>
      <c r="L198" s="380">
        <f>VLOOKUP(A:A,'[10]2023 Reporting MYE 2022'!$A:$AN,40,FALSE)</f>
        <v>2170084</v>
      </c>
      <c r="M198" s="380"/>
      <c r="N198" s="381">
        <f>VLOOKUP(A:A,'[10]2023 Reporting MYE 2022'!$A:$AS,41,FALSE)</f>
        <v>980004</v>
      </c>
      <c r="O198" s="380">
        <f>VLOOKUP(A:A,'[10]2023 Reporting MYE 2022'!$A:$AS,42,FALSE)</f>
        <v>4154309</v>
      </c>
      <c r="P198" s="380">
        <f>VLOOKUP(A:A,'[10]2023 Reporting MYE 2022'!$A:$AS,43,FALSE)</f>
        <v>0</v>
      </c>
      <c r="Q198" s="380">
        <f>VLOOKUP(A:A,'[10]2023 Reporting MYE 2022'!$A:$AS,44,FALSE)</f>
        <v>25258</v>
      </c>
      <c r="R198" s="380">
        <f>VLOOKUP(A:A,'[10]2023 Reporting MYE 2022'!$A:$AS,45,FALSE)</f>
        <v>5159571</v>
      </c>
      <c r="S198" s="382"/>
      <c r="T198" s="220">
        <f>VLOOKUP(A:A,'[11]OPEB Amounts by Employer'!$A:$AP,36,FALSE)</f>
        <v>-1017976</v>
      </c>
      <c r="U198" s="220">
        <f>VLOOKUP(A:A,'[11]OPEB Amounts by Employer'!$A:$AP,39,FALSE)</f>
        <v>-58923</v>
      </c>
      <c r="V198" s="380">
        <f>VLOOKUP(A:A,'[11]OPEB Amounts by Employer'!$A:$AP,42,FALSE)</f>
        <v>-1076899</v>
      </c>
      <c r="W198" s="488"/>
      <c r="X198" s="382"/>
      <c r="Y198" s="382"/>
      <c r="Z198" s="382"/>
    </row>
    <row r="199" spans="1:26">
      <c r="A199" s="374">
        <v>36004</v>
      </c>
      <c r="B199" s="375" t="s">
        <v>552</v>
      </c>
      <c r="C199" s="376">
        <v>3.0810789999999999E-4</v>
      </c>
      <c r="D199" s="376">
        <f>VLOOKUP(A:A,'[10]2023 Reporting MYE 2022'!$A:$J,5,FALSE)</f>
        <v>3.0340160000000001E-4</v>
      </c>
      <c r="E199" s="377">
        <f>VLOOKUP(A:A,'[10]2023 Reporting MYE 2022'!$A:$Z,26,FALSE)</f>
        <v>9379841</v>
      </c>
      <c r="F199" s="378">
        <f>VLOOKUP(A:A,'[10]2023 Reporting MYE 2022'!$A:$AI,35,FALSE)</f>
        <v>7316593</v>
      </c>
      <c r="G199" s="378"/>
      <c r="H199" s="379">
        <f>VLOOKUP(A:A,'[10]2023 Reporting MYE 2022'!$A:$AS,36,FALSE)</f>
        <v>1646661</v>
      </c>
      <c r="I199" s="380">
        <f>VLOOKUP(A:A,'[10]2023 Reporting MYE 2022'!$A:$AN,37,FALSE)</f>
        <v>585788</v>
      </c>
      <c r="J199" s="380">
        <f>VLOOKUP(A:A,'[10]2023 Reporting MYE 2022'!$A:$AN,38,FALSE)</f>
        <v>63359</v>
      </c>
      <c r="K199" s="380">
        <f>VLOOKUP(A:A,'[10]2023 Reporting MYE 2022'!$A:$AN,39,FALSE)</f>
        <v>71034</v>
      </c>
      <c r="L199" s="380">
        <f>VLOOKUP(A:A,'[10]2023 Reporting MYE 2022'!$A:$AN,40,FALSE)</f>
        <v>2366842</v>
      </c>
      <c r="M199" s="380"/>
      <c r="N199" s="381">
        <f>VLOOKUP(A:A,'[10]2023 Reporting MYE 2022'!$A:$AS,41,FALSE)</f>
        <v>0</v>
      </c>
      <c r="O199" s="380">
        <f>VLOOKUP(A:A,'[10]2023 Reporting MYE 2022'!$A:$AS,42,FALSE)</f>
        <v>3329954</v>
      </c>
      <c r="P199" s="380">
        <f>VLOOKUP(A:A,'[10]2023 Reporting MYE 2022'!$A:$AS,43,FALSE)</f>
        <v>0</v>
      </c>
      <c r="Q199" s="380">
        <f>VLOOKUP(A:A,'[10]2023 Reporting MYE 2022'!$A:$AS,44,FALSE)</f>
        <v>20246</v>
      </c>
      <c r="R199" s="380">
        <f>VLOOKUP(A:A,'[10]2023 Reporting MYE 2022'!$A:$AS,45,FALSE)</f>
        <v>3350200</v>
      </c>
      <c r="S199" s="382"/>
      <c r="T199" s="220">
        <f>VLOOKUP(A:A,'[11]OPEB Amounts by Employer'!$A:$AP,36,FALSE)</f>
        <v>-815974</v>
      </c>
      <c r="U199" s="220">
        <f>VLOOKUP(A:A,'[11]OPEB Amounts by Employer'!$A:$AP,39,FALSE)</f>
        <v>715557</v>
      </c>
      <c r="V199" s="380">
        <f>VLOOKUP(A:A,'[11]OPEB Amounts by Employer'!$A:$AP,42,FALSE)</f>
        <v>-100417</v>
      </c>
      <c r="W199" s="488"/>
      <c r="X199" s="382"/>
      <c r="Y199" s="382"/>
      <c r="Z199" s="382"/>
    </row>
    <row r="200" spans="1:26">
      <c r="A200" s="374">
        <v>36005</v>
      </c>
      <c r="B200" s="375" t="s">
        <v>553</v>
      </c>
      <c r="C200" s="376">
        <v>3.7482384999999998E-3</v>
      </c>
      <c r="D200" s="376">
        <f>VLOOKUP(A:A,'[10]2023 Reporting MYE 2022'!$A:$J,5,FALSE)</f>
        <v>3.9068907999999999E-3</v>
      </c>
      <c r="E200" s="377">
        <f>VLOOKUP(A:A,'[10]2023 Reporting MYE 2022'!$A:$Z,26,FALSE)</f>
        <v>120783848</v>
      </c>
      <c r="F200" s="378">
        <f>VLOOKUP(A:A,'[10]2023 Reporting MYE 2022'!$A:$AI,35,FALSE)</f>
        <v>89008864</v>
      </c>
      <c r="G200" s="378"/>
      <c r="H200" s="379">
        <f>VLOOKUP(A:A,'[10]2023 Reporting MYE 2022'!$A:$AS,36,FALSE)</f>
        <v>1215654</v>
      </c>
      <c r="I200" s="380">
        <f>VLOOKUP(A:A,'[10]2023 Reporting MYE 2022'!$A:$AN,37,FALSE)</f>
        <v>7126316</v>
      </c>
      <c r="J200" s="380">
        <f>VLOOKUP(A:A,'[10]2023 Reporting MYE 2022'!$A:$AN,38,FALSE)</f>
        <v>770778</v>
      </c>
      <c r="K200" s="380">
        <f>VLOOKUP(A:A,'[10]2023 Reporting MYE 2022'!$A:$AN,39,FALSE)</f>
        <v>864158</v>
      </c>
      <c r="L200" s="380">
        <f>VLOOKUP(A:A,'[10]2023 Reporting MYE 2022'!$A:$AN,40,FALSE)</f>
        <v>9976906</v>
      </c>
      <c r="M200" s="380"/>
      <c r="N200" s="381">
        <f>VLOOKUP(A:A,'[10]2023 Reporting MYE 2022'!$A:$AS,41,FALSE)</f>
        <v>12428308</v>
      </c>
      <c r="O200" s="380">
        <f>VLOOKUP(A:A,'[10]2023 Reporting MYE 2022'!$A:$AS,42,FALSE)</f>
        <v>40510030</v>
      </c>
      <c r="P200" s="380">
        <f>VLOOKUP(A:A,'[10]2023 Reporting MYE 2022'!$A:$AS,43,FALSE)</f>
        <v>0</v>
      </c>
      <c r="Q200" s="380">
        <f>VLOOKUP(A:A,'[10]2023 Reporting MYE 2022'!$A:$AS,44,FALSE)</f>
        <v>246297</v>
      </c>
      <c r="R200" s="380">
        <f>VLOOKUP(A:A,'[10]2023 Reporting MYE 2022'!$A:$AS,45,FALSE)</f>
        <v>53184635</v>
      </c>
      <c r="S200" s="382"/>
      <c r="T200" s="220">
        <f>VLOOKUP(A:A,'[11]OPEB Amounts by Employer'!$A:$AP,36,FALSE)</f>
        <v>-9926598</v>
      </c>
      <c r="U200" s="220">
        <f>VLOOKUP(A:A,'[11]OPEB Amounts by Employer'!$A:$AP,39,FALSE)</f>
        <v>-4799203</v>
      </c>
      <c r="V200" s="380">
        <f>VLOOKUP(A:A,'[11]OPEB Amounts by Employer'!$A:$AP,42,FALSE)</f>
        <v>-14725801</v>
      </c>
      <c r="W200" s="488"/>
      <c r="X200" s="382"/>
      <c r="Y200" s="382"/>
      <c r="Z200" s="382"/>
    </row>
    <row r="201" spans="1:26">
      <c r="A201" s="374">
        <v>36006</v>
      </c>
      <c r="B201" s="375" t="s">
        <v>554</v>
      </c>
      <c r="C201" s="376">
        <v>6.4241549999999998E-4</v>
      </c>
      <c r="D201" s="376">
        <f>VLOOKUP(A:A,'[10]2023 Reporting MYE 2022'!$A:$J,5,FALSE)</f>
        <v>6.3387350000000003E-4</v>
      </c>
      <c r="E201" s="377">
        <f>VLOOKUP(A:A,'[10]2023 Reporting MYE 2022'!$A:$Z,26,FALSE)</f>
        <v>19596575</v>
      </c>
      <c r="F201" s="378">
        <f>VLOOKUP(A:A,'[10]2023 Reporting MYE 2022'!$A:$AI,35,FALSE)</f>
        <v>15255346</v>
      </c>
      <c r="G201" s="378"/>
      <c r="H201" s="379">
        <f>VLOOKUP(A:A,'[10]2023 Reporting MYE 2022'!$A:$AS,36,FALSE)</f>
        <v>1281148</v>
      </c>
      <c r="I201" s="380">
        <f>VLOOKUP(A:A,'[10]2023 Reporting MYE 2022'!$A:$AN,37,FALSE)</f>
        <v>1221389</v>
      </c>
      <c r="J201" s="380">
        <f>VLOOKUP(A:A,'[10]2023 Reporting MYE 2022'!$A:$AN,38,FALSE)</f>
        <v>132105</v>
      </c>
      <c r="K201" s="380">
        <f>VLOOKUP(A:A,'[10]2023 Reporting MYE 2022'!$A:$AN,39,FALSE)</f>
        <v>148109</v>
      </c>
      <c r="L201" s="380">
        <f>VLOOKUP(A:A,'[10]2023 Reporting MYE 2022'!$A:$AN,40,FALSE)</f>
        <v>2782751</v>
      </c>
      <c r="M201" s="380"/>
      <c r="N201" s="381">
        <f>VLOOKUP(A:A,'[10]2023 Reporting MYE 2022'!$A:$AS,41,FALSE)</f>
        <v>0</v>
      </c>
      <c r="O201" s="380">
        <f>VLOOKUP(A:A,'[10]2023 Reporting MYE 2022'!$A:$AS,42,FALSE)</f>
        <v>6943067</v>
      </c>
      <c r="P201" s="380">
        <f>VLOOKUP(A:A,'[10]2023 Reporting MYE 2022'!$A:$AS,43,FALSE)</f>
        <v>0</v>
      </c>
      <c r="Q201" s="380">
        <f>VLOOKUP(A:A,'[10]2023 Reporting MYE 2022'!$A:$AS,44,FALSE)</f>
        <v>42213</v>
      </c>
      <c r="R201" s="380">
        <f>VLOOKUP(A:A,'[10]2023 Reporting MYE 2022'!$A:$AS,45,FALSE)</f>
        <v>6985280</v>
      </c>
      <c r="S201" s="382"/>
      <c r="T201" s="220">
        <f>VLOOKUP(A:A,'[11]OPEB Amounts by Employer'!$A:$AP,36,FALSE)</f>
        <v>-1701332</v>
      </c>
      <c r="U201" s="220">
        <f>VLOOKUP(A:A,'[11]OPEB Amounts by Employer'!$A:$AP,39,FALSE)</f>
        <v>1022017</v>
      </c>
      <c r="V201" s="380">
        <f>VLOOKUP(A:A,'[11]OPEB Amounts by Employer'!$A:$AP,42,FALSE)</f>
        <v>-679315</v>
      </c>
      <c r="W201" s="488"/>
      <c r="X201" s="382"/>
      <c r="Y201" s="382"/>
      <c r="Z201" s="382"/>
    </row>
    <row r="202" spans="1:26">
      <c r="A202" s="374">
        <v>36007</v>
      </c>
      <c r="B202" s="375" t="s">
        <v>555</v>
      </c>
      <c r="C202" s="376">
        <v>2.40387E-4</v>
      </c>
      <c r="D202" s="376">
        <f>VLOOKUP(A:A,'[10]2023 Reporting MYE 2022'!$A:$J,5,FALSE)</f>
        <v>1.9473860000000001E-4</v>
      </c>
      <c r="E202" s="377">
        <f>VLOOKUP(A:A,'[10]2023 Reporting MYE 2022'!$A:$Z,26,FALSE)</f>
        <v>6020459</v>
      </c>
      <c r="F202" s="378">
        <f>VLOOKUP(A:A,'[10]2023 Reporting MYE 2022'!$A:$AI,35,FALSE)</f>
        <v>5708434</v>
      </c>
      <c r="G202" s="378"/>
      <c r="H202" s="379">
        <f>VLOOKUP(A:A,'[10]2023 Reporting MYE 2022'!$A:$AS,36,FALSE)</f>
        <v>1616648</v>
      </c>
      <c r="I202" s="380">
        <f>VLOOKUP(A:A,'[10]2023 Reporting MYE 2022'!$A:$AN,37,FALSE)</f>
        <v>457034</v>
      </c>
      <c r="J202" s="380">
        <f>VLOOKUP(A:A,'[10]2023 Reporting MYE 2022'!$A:$AN,38,FALSE)</f>
        <v>49433</v>
      </c>
      <c r="K202" s="380">
        <f>VLOOKUP(A:A,'[10]2023 Reporting MYE 2022'!$A:$AN,39,FALSE)</f>
        <v>55421</v>
      </c>
      <c r="L202" s="380">
        <f>VLOOKUP(A:A,'[10]2023 Reporting MYE 2022'!$A:$AN,40,FALSE)</f>
        <v>2178536</v>
      </c>
      <c r="M202" s="380"/>
      <c r="N202" s="381">
        <f>VLOOKUP(A:A,'[10]2023 Reporting MYE 2022'!$A:$AS,41,FALSE)</f>
        <v>102740</v>
      </c>
      <c r="O202" s="380">
        <f>VLOOKUP(A:A,'[10]2023 Reporting MYE 2022'!$A:$AS,42,FALSE)</f>
        <v>2598043</v>
      </c>
      <c r="P202" s="380">
        <f>VLOOKUP(A:A,'[10]2023 Reporting MYE 2022'!$A:$AS,43,FALSE)</f>
        <v>0</v>
      </c>
      <c r="Q202" s="380">
        <f>VLOOKUP(A:A,'[10]2023 Reporting MYE 2022'!$A:$AS,44,FALSE)</f>
        <v>15796</v>
      </c>
      <c r="R202" s="380">
        <f>VLOOKUP(A:A,'[10]2023 Reporting MYE 2022'!$A:$AS,45,FALSE)</f>
        <v>2716579</v>
      </c>
      <c r="S202" s="382"/>
      <c r="T202" s="220">
        <f>VLOOKUP(A:A,'[11]OPEB Amounts by Employer'!$A:$AP,36,FALSE)</f>
        <v>-636624</v>
      </c>
      <c r="U202" s="220">
        <f>VLOOKUP(A:A,'[11]OPEB Amounts by Employer'!$A:$AP,39,FALSE)</f>
        <v>520101</v>
      </c>
      <c r="V202" s="380">
        <f>VLOOKUP(A:A,'[11]OPEB Amounts by Employer'!$A:$AP,42,FALSE)</f>
        <v>-116523</v>
      </c>
      <c r="W202" s="488"/>
      <c r="X202" s="382"/>
      <c r="Y202" s="382"/>
      <c r="Z202" s="382"/>
    </row>
    <row r="203" spans="1:26">
      <c r="A203" s="374">
        <v>36008</v>
      </c>
      <c r="B203" s="375" t="s">
        <v>556</v>
      </c>
      <c r="C203" s="376">
        <v>5.7180309999999999E-4</v>
      </c>
      <c r="D203" s="376">
        <f>VLOOKUP(A:A,'[10]2023 Reporting MYE 2022'!$A:$J,5,FALSE)</f>
        <v>5.3343200000000003E-4</v>
      </c>
      <c r="E203" s="377">
        <f>VLOOKUP(A:A,'[10]2023 Reporting MYE 2022'!$A:$Z,26,FALSE)</f>
        <v>16491367</v>
      </c>
      <c r="F203" s="378">
        <f>VLOOKUP(A:A,'[10]2023 Reporting MYE 2022'!$A:$AI,35,FALSE)</f>
        <v>13578523</v>
      </c>
      <c r="G203" s="378"/>
      <c r="H203" s="379">
        <f>VLOOKUP(A:A,'[10]2023 Reporting MYE 2022'!$A:$AS,36,FALSE)</f>
        <v>1171078</v>
      </c>
      <c r="I203" s="380">
        <f>VLOOKUP(A:A,'[10]2023 Reporting MYE 2022'!$A:$AN,37,FALSE)</f>
        <v>1087137</v>
      </c>
      <c r="J203" s="380">
        <f>VLOOKUP(A:A,'[10]2023 Reporting MYE 2022'!$A:$AN,38,FALSE)</f>
        <v>117584</v>
      </c>
      <c r="K203" s="380">
        <f>VLOOKUP(A:A,'[10]2023 Reporting MYE 2022'!$A:$AN,39,FALSE)</f>
        <v>131830</v>
      </c>
      <c r="L203" s="380">
        <f>VLOOKUP(A:A,'[10]2023 Reporting MYE 2022'!$A:$AN,40,FALSE)</f>
        <v>2507629</v>
      </c>
      <c r="M203" s="380"/>
      <c r="N203" s="381">
        <f>VLOOKUP(A:A,'[10]2023 Reporting MYE 2022'!$A:$AS,41,FALSE)</f>
        <v>691453</v>
      </c>
      <c r="O203" s="380">
        <f>VLOOKUP(A:A,'[10]2023 Reporting MYE 2022'!$A:$AS,42,FALSE)</f>
        <v>6179906</v>
      </c>
      <c r="P203" s="380">
        <f>VLOOKUP(A:A,'[10]2023 Reporting MYE 2022'!$A:$AS,43,FALSE)</f>
        <v>0</v>
      </c>
      <c r="Q203" s="380">
        <f>VLOOKUP(A:A,'[10]2023 Reporting MYE 2022'!$A:$AS,44,FALSE)</f>
        <v>37573</v>
      </c>
      <c r="R203" s="380">
        <f>VLOOKUP(A:A,'[10]2023 Reporting MYE 2022'!$A:$AS,45,FALSE)</f>
        <v>6908932</v>
      </c>
      <c r="S203" s="382"/>
      <c r="T203" s="220">
        <f>VLOOKUP(A:A,'[11]OPEB Amounts by Employer'!$A:$AP,36,FALSE)</f>
        <v>-1514326</v>
      </c>
      <c r="U203" s="220">
        <f>VLOOKUP(A:A,'[11]OPEB Amounts by Employer'!$A:$AP,39,FALSE)</f>
        <v>302702</v>
      </c>
      <c r="V203" s="380">
        <f>VLOOKUP(A:A,'[11]OPEB Amounts by Employer'!$A:$AP,42,FALSE)</f>
        <v>-1211624</v>
      </c>
      <c r="W203" s="488"/>
      <c r="X203" s="382"/>
      <c r="Y203" s="382"/>
      <c r="Z203" s="382"/>
    </row>
    <row r="204" spans="1:26">
      <c r="A204" s="374">
        <v>36009</v>
      </c>
      <c r="B204" s="375" t="s">
        <v>557</v>
      </c>
      <c r="C204" s="376">
        <v>8.3119200000000002E-5</v>
      </c>
      <c r="D204" s="376">
        <f>VLOOKUP(A:A,'[10]2023 Reporting MYE 2022'!$A:$J,5,FALSE)</f>
        <v>8.05778E-5</v>
      </c>
      <c r="E204" s="377">
        <f>VLOOKUP(A:A,'[10]2023 Reporting MYE 2022'!$A:$Z,26,FALSE)</f>
        <v>2491111</v>
      </c>
      <c r="F204" s="378">
        <f>VLOOKUP(A:A,'[10]2023 Reporting MYE 2022'!$A:$AI,35,FALSE)</f>
        <v>1973819</v>
      </c>
      <c r="G204" s="378"/>
      <c r="H204" s="379">
        <f>VLOOKUP(A:A,'[10]2023 Reporting MYE 2022'!$A:$AS,36,FALSE)</f>
        <v>60088</v>
      </c>
      <c r="I204" s="380">
        <f>VLOOKUP(A:A,'[10]2023 Reporting MYE 2022'!$A:$AN,37,FALSE)</f>
        <v>158030</v>
      </c>
      <c r="J204" s="380">
        <f>VLOOKUP(A:A,'[10]2023 Reporting MYE 2022'!$A:$AN,38,FALSE)</f>
        <v>17092</v>
      </c>
      <c r="K204" s="380">
        <f>VLOOKUP(A:A,'[10]2023 Reporting MYE 2022'!$A:$AN,39,FALSE)</f>
        <v>19163</v>
      </c>
      <c r="L204" s="380">
        <f>VLOOKUP(A:A,'[10]2023 Reporting MYE 2022'!$A:$AN,40,FALSE)</f>
        <v>254373</v>
      </c>
      <c r="M204" s="380"/>
      <c r="N204" s="381">
        <f>VLOOKUP(A:A,'[10]2023 Reporting MYE 2022'!$A:$AS,41,FALSE)</f>
        <v>1147148</v>
      </c>
      <c r="O204" s="380">
        <f>VLOOKUP(A:A,'[10]2023 Reporting MYE 2022'!$A:$AS,42,FALSE)</f>
        <v>898332</v>
      </c>
      <c r="P204" s="380">
        <f>VLOOKUP(A:A,'[10]2023 Reporting MYE 2022'!$A:$AS,43,FALSE)</f>
        <v>0</v>
      </c>
      <c r="Q204" s="380">
        <f>VLOOKUP(A:A,'[10]2023 Reporting MYE 2022'!$A:$AS,44,FALSE)</f>
        <v>5462</v>
      </c>
      <c r="R204" s="380">
        <f>VLOOKUP(A:A,'[10]2023 Reporting MYE 2022'!$A:$AS,45,FALSE)</f>
        <v>2050942</v>
      </c>
      <c r="S204" s="382"/>
      <c r="T204" s="220">
        <f>VLOOKUP(A:A,'[11]OPEB Amounts by Employer'!$A:$AP,36,FALSE)</f>
        <v>-220127</v>
      </c>
      <c r="U204" s="220">
        <f>VLOOKUP(A:A,'[11]OPEB Amounts by Employer'!$A:$AP,39,FALSE)</f>
        <v>-570588</v>
      </c>
      <c r="V204" s="380">
        <f>VLOOKUP(A:A,'[11]OPEB Amounts by Employer'!$A:$AP,42,FALSE)</f>
        <v>-790715</v>
      </c>
      <c r="W204" s="488"/>
      <c r="X204" s="382"/>
      <c r="Y204" s="382"/>
      <c r="Z204" s="382"/>
    </row>
    <row r="205" spans="1:26">
      <c r="A205" s="374">
        <v>36100</v>
      </c>
      <c r="B205" s="375" t="s">
        <v>558</v>
      </c>
      <c r="C205" s="376">
        <v>6.1945149999999998E-4</v>
      </c>
      <c r="D205" s="376">
        <f>VLOOKUP(A:A,'[10]2023 Reporting MYE 2022'!$A:$J,5,FALSE)</f>
        <v>5.838439E-4</v>
      </c>
      <c r="E205" s="377">
        <f>VLOOKUP(A:A,'[10]2023 Reporting MYE 2022'!$A:$Z,26,FALSE)</f>
        <v>18049881</v>
      </c>
      <c r="F205" s="378">
        <f>VLOOKUP(A:A,'[10]2023 Reporting MYE 2022'!$A:$AI,35,FALSE)</f>
        <v>14710023</v>
      </c>
      <c r="G205" s="378"/>
      <c r="H205" s="379">
        <f>VLOOKUP(A:A,'[10]2023 Reporting MYE 2022'!$A:$AS,36,FALSE)</f>
        <v>1078444</v>
      </c>
      <c r="I205" s="380">
        <f>VLOOKUP(A:A,'[10]2023 Reporting MYE 2022'!$A:$AN,37,FALSE)</f>
        <v>1177728</v>
      </c>
      <c r="J205" s="380">
        <f>VLOOKUP(A:A,'[10]2023 Reporting MYE 2022'!$A:$AN,38,FALSE)</f>
        <v>127382</v>
      </c>
      <c r="K205" s="380">
        <f>VLOOKUP(A:A,'[10]2023 Reporting MYE 2022'!$A:$AN,39,FALSE)</f>
        <v>142815</v>
      </c>
      <c r="L205" s="380">
        <f>VLOOKUP(A:A,'[10]2023 Reporting MYE 2022'!$A:$AN,40,FALSE)</f>
        <v>2526369</v>
      </c>
      <c r="M205" s="380"/>
      <c r="N205" s="381">
        <f>VLOOKUP(A:A,'[10]2023 Reporting MYE 2022'!$A:$AS,41,FALSE)</f>
        <v>1678880</v>
      </c>
      <c r="O205" s="380">
        <f>VLOOKUP(A:A,'[10]2023 Reporting MYE 2022'!$A:$AS,42,FALSE)</f>
        <v>6694878</v>
      </c>
      <c r="P205" s="380">
        <f>VLOOKUP(A:A,'[10]2023 Reporting MYE 2022'!$A:$AS,43,FALSE)</f>
        <v>0</v>
      </c>
      <c r="Q205" s="380">
        <f>VLOOKUP(A:A,'[10]2023 Reporting MYE 2022'!$A:$AS,44,FALSE)</f>
        <v>40704</v>
      </c>
      <c r="R205" s="380">
        <f>VLOOKUP(A:A,'[10]2023 Reporting MYE 2022'!$A:$AS,45,FALSE)</f>
        <v>8414462</v>
      </c>
      <c r="S205" s="382"/>
      <c r="T205" s="220">
        <f>VLOOKUP(A:A,'[11]OPEB Amounts by Employer'!$A:$AP,36,FALSE)</f>
        <v>-1640516</v>
      </c>
      <c r="U205" s="220">
        <f>VLOOKUP(A:A,'[11]OPEB Amounts by Employer'!$A:$AP,39,FALSE)</f>
        <v>-311769</v>
      </c>
      <c r="V205" s="380">
        <f>VLOOKUP(A:A,'[11]OPEB Amounts by Employer'!$A:$AP,42,FALSE)</f>
        <v>-1952285</v>
      </c>
      <c r="W205" s="488"/>
      <c r="X205" s="382"/>
      <c r="Y205" s="382"/>
      <c r="Z205" s="382"/>
    </row>
    <row r="206" spans="1:26">
      <c r="A206" s="374">
        <v>36102</v>
      </c>
      <c r="B206" s="375" t="s">
        <v>559</v>
      </c>
      <c r="C206" s="376">
        <v>0</v>
      </c>
      <c r="D206" s="376">
        <f>VLOOKUP(A:A,'[10]2023 Reporting MYE 2022'!$A:$J,5,FALSE)</f>
        <v>0</v>
      </c>
      <c r="E206" s="377">
        <f>VLOOKUP(A:A,'[10]2023 Reporting MYE 2022'!$A:$Z,26,FALSE)</f>
        <v>0</v>
      </c>
      <c r="F206" s="378">
        <f>VLOOKUP(A:A,'[10]2023 Reporting MYE 2022'!$A:$AI,35,FALSE)</f>
        <v>0</v>
      </c>
      <c r="G206" s="378"/>
      <c r="H206" s="379">
        <f>VLOOKUP(A:A,'[10]2023 Reporting MYE 2022'!$A:$AS,36,FALSE)</f>
        <v>1270248</v>
      </c>
      <c r="I206" s="380">
        <f>VLOOKUP(A:A,'[10]2023 Reporting MYE 2022'!$A:$AN,37,FALSE)</f>
        <v>0</v>
      </c>
      <c r="J206" s="380">
        <f>VLOOKUP(A:A,'[10]2023 Reporting MYE 2022'!$A:$AN,38,FALSE)</f>
        <v>0</v>
      </c>
      <c r="K206" s="380">
        <f>VLOOKUP(A:A,'[10]2023 Reporting MYE 2022'!$A:$AN,39,FALSE)</f>
        <v>0</v>
      </c>
      <c r="L206" s="380">
        <f>VLOOKUP(A:A,'[10]2023 Reporting MYE 2022'!$A:$AN,40,FALSE)</f>
        <v>1270248</v>
      </c>
      <c r="M206" s="380"/>
      <c r="N206" s="381">
        <f>VLOOKUP(A:A,'[10]2023 Reporting MYE 2022'!$A:$AS,41,FALSE)</f>
        <v>7456156</v>
      </c>
      <c r="O206" s="380">
        <f>VLOOKUP(A:A,'[10]2023 Reporting MYE 2022'!$A:$AS,42,FALSE)</f>
        <v>0</v>
      </c>
      <c r="P206" s="380">
        <f>VLOOKUP(A:A,'[10]2023 Reporting MYE 2022'!$A:$AS,43,FALSE)</f>
        <v>0</v>
      </c>
      <c r="Q206" s="380">
        <f>VLOOKUP(A:A,'[10]2023 Reporting MYE 2022'!$A:$AS,44,FALSE)</f>
        <v>0</v>
      </c>
      <c r="R206" s="380">
        <f>VLOOKUP(A:A,'[10]2023 Reporting MYE 2022'!$A:$AS,45,FALSE)</f>
        <v>7456156</v>
      </c>
      <c r="S206" s="382"/>
      <c r="T206" s="220">
        <f>VLOOKUP(A:A,'[11]OPEB Amounts by Employer'!$A:$AP,36,FALSE)</f>
        <v>0</v>
      </c>
      <c r="U206" s="220">
        <f>VLOOKUP(A:A,'[11]OPEB Amounts by Employer'!$A:$AP,39,FALSE)</f>
        <v>-997450</v>
      </c>
      <c r="V206" s="380">
        <f>VLOOKUP(A:A,'[11]OPEB Amounts by Employer'!$A:$AP,42,FALSE)</f>
        <v>-997450</v>
      </c>
      <c r="W206" s="489"/>
      <c r="X206" s="382"/>
      <c r="Y206" s="382"/>
      <c r="Z206" s="382"/>
    </row>
    <row r="207" spans="1:26">
      <c r="A207" s="374">
        <v>36105</v>
      </c>
      <c r="B207" s="375" t="s">
        <v>560</v>
      </c>
      <c r="C207" s="376">
        <v>2.796532E-4</v>
      </c>
      <c r="D207" s="376">
        <f>VLOOKUP(A:A,'[10]2023 Reporting MYE 2022'!$A:$J,5,FALSE)</f>
        <v>3.0108540000000001E-4</v>
      </c>
      <c r="E207" s="377">
        <f>VLOOKUP(A:A,'[10]2023 Reporting MYE 2022'!$A:$Z,26,FALSE)</f>
        <v>9308234</v>
      </c>
      <c r="F207" s="378">
        <f>VLOOKUP(A:A,'[10]2023 Reporting MYE 2022'!$A:$AI,35,FALSE)</f>
        <v>6640883</v>
      </c>
      <c r="G207" s="378"/>
      <c r="H207" s="379">
        <f>VLOOKUP(A:A,'[10]2023 Reporting MYE 2022'!$A:$AS,36,FALSE)</f>
        <v>253241</v>
      </c>
      <c r="I207" s="380">
        <f>VLOOKUP(A:A,'[10]2023 Reporting MYE 2022'!$A:$AN,37,FALSE)</f>
        <v>531689</v>
      </c>
      <c r="J207" s="380">
        <f>VLOOKUP(A:A,'[10]2023 Reporting MYE 2022'!$A:$AN,38,FALSE)</f>
        <v>57507</v>
      </c>
      <c r="K207" s="380">
        <f>VLOOKUP(A:A,'[10]2023 Reporting MYE 2022'!$A:$AN,39,FALSE)</f>
        <v>64474</v>
      </c>
      <c r="L207" s="380">
        <f>VLOOKUP(A:A,'[10]2023 Reporting MYE 2022'!$A:$AN,40,FALSE)</f>
        <v>906911</v>
      </c>
      <c r="M207" s="380"/>
      <c r="N207" s="381">
        <f>VLOOKUP(A:A,'[10]2023 Reporting MYE 2022'!$A:$AS,41,FALSE)</f>
        <v>1551984</v>
      </c>
      <c r="O207" s="380">
        <f>VLOOKUP(A:A,'[10]2023 Reporting MYE 2022'!$A:$AS,42,FALSE)</f>
        <v>3022422</v>
      </c>
      <c r="P207" s="380">
        <f>VLOOKUP(A:A,'[10]2023 Reporting MYE 2022'!$A:$AS,43,FALSE)</f>
        <v>0</v>
      </c>
      <c r="Q207" s="380">
        <f>VLOOKUP(A:A,'[10]2023 Reporting MYE 2022'!$A:$AS,44,FALSE)</f>
        <v>18376</v>
      </c>
      <c r="R207" s="380">
        <f>VLOOKUP(A:A,'[10]2023 Reporting MYE 2022'!$A:$AS,45,FALSE)</f>
        <v>4592782</v>
      </c>
      <c r="S207" s="382"/>
      <c r="T207" s="220">
        <f>VLOOKUP(A:A,'[11]OPEB Amounts by Employer'!$A:$AP,36,FALSE)</f>
        <v>-740616</v>
      </c>
      <c r="U207" s="220">
        <f>VLOOKUP(A:A,'[11]OPEB Amounts by Employer'!$A:$AP,39,FALSE)</f>
        <v>-421244</v>
      </c>
      <c r="V207" s="380">
        <f>VLOOKUP(A:A,'[11]OPEB Amounts by Employer'!$A:$AP,42,FALSE)</f>
        <v>-1161860</v>
      </c>
      <c r="W207" s="488"/>
      <c r="X207" s="382"/>
      <c r="Y207" s="382"/>
      <c r="Z207" s="382"/>
    </row>
    <row r="208" spans="1:26">
      <c r="A208" s="374">
        <v>36200</v>
      </c>
      <c r="B208" s="375" t="s">
        <v>561</v>
      </c>
      <c r="C208" s="376">
        <v>1.1161426999999999E-3</v>
      </c>
      <c r="D208" s="376">
        <f>VLOOKUP(A:A,'[10]2023 Reporting MYE 2022'!$A:$J,5,FALSE)</f>
        <v>1.1253342E-3</v>
      </c>
      <c r="E208" s="377">
        <f>VLOOKUP(A:A,'[10]2023 Reporting MYE 2022'!$A:$Z,26,FALSE)</f>
        <v>34790375</v>
      </c>
      <c r="F208" s="378">
        <f>VLOOKUP(A:A,'[10]2023 Reporting MYE 2022'!$A:$AI,35,FALSE)</f>
        <v>26504875</v>
      </c>
      <c r="G208" s="378"/>
      <c r="H208" s="379">
        <f>VLOOKUP(A:A,'[10]2023 Reporting MYE 2022'!$A:$AS,36,FALSE)</f>
        <v>0</v>
      </c>
      <c r="I208" s="380">
        <f>VLOOKUP(A:A,'[10]2023 Reporting MYE 2022'!$A:$AN,37,FALSE)</f>
        <v>2122060</v>
      </c>
      <c r="J208" s="380">
        <f>VLOOKUP(A:A,'[10]2023 Reporting MYE 2022'!$A:$AN,38,FALSE)</f>
        <v>229521</v>
      </c>
      <c r="K208" s="380">
        <f>VLOOKUP(A:A,'[10]2023 Reporting MYE 2022'!$A:$AN,39,FALSE)</f>
        <v>257327</v>
      </c>
      <c r="L208" s="380">
        <f>VLOOKUP(A:A,'[10]2023 Reporting MYE 2022'!$A:$AN,40,FALSE)</f>
        <v>2608908</v>
      </c>
      <c r="M208" s="380"/>
      <c r="N208" s="381">
        <f>VLOOKUP(A:A,'[10]2023 Reporting MYE 2022'!$A:$AS,41,FALSE)</f>
        <v>5420065</v>
      </c>
      <c r="O208" s="380">
        <f>VLOOKUP(A:A,'[10]2023 Reporting MYE 2022'!$A:$AS,42,FALSE)</f>
        <v>12062993</v>
      </c>
      <c r="P208" s="380">
        <f>VLOOKUP(A:A,'[10]2023 Reporting MYE 2022'!$A:$AS,43,FALSE)</f>
        <v>0</v>
      </c>
      <c r="Q208" s="380">
        <f>VLOOKUP(A:A,'[10]2023 Reporting MYE 2022'!$A:$AS,44,FALSE)</f>
        <v>73342</v>
      </c>
      <c r="R208" s="380">
        <f>VLOOKUP(A:A,'[10]2023 Reporting MYE 2022'!$A:$AS,45,FALSE)</f>
        <v>17556400</v>
      </c>
      <c r="S208" s="382"/>
      <c r="T208" s="220">
        <f>VLOOKUP(A:A,'[11]OPEB Amounts by Employer'!$A:$AP,36,FALSE)</f>
        <v>-2955920</v>
      </c>
      <c r="U208" s="220">
        <f>VLOOKUP(A:A,'[11]OPEB Amounts by Employer'!$A:$AP,39,FALSE)</f>
        <v>-1747922</v>
      </c>
      <c r="V208" s="380">
        <f>VLOOKUP(A:A,'[11]OPEB Amounts by Employer'!$A:$AP,42,FALSE)</f>
        <v>-4703842</v>
      </c>
      <c r="W208" s="488"/>
      <c r="X208" s="382"/>
      <c r="Y208" s="382"/>
      <c r="Z208" s="382"/>
    </row>
    <row r="209" spans="1:26">
      <c r="A209" s="374">
        <v>36205</v>
      </c>
      <c r="B209" s="375" t="s">
        <v>562</v>
      </c>
      <c r="C209" s="376">
        <v>2.60411E-4</v>
      </c>
      <c r="D209" s="376">
        <f>VLOOKUP(A:A,'[10]2023 Reporting MYE 2022'!$A:$J,5,FALSE)</f>
        <v>2.6084179999999999E-4</v>
      </c>
      <c r="E209" s="377">
        <f>VLOOKUP(A:A,'[10]2023 Reporting MYE 2022'!$A:$Z,26,FALSE)</f>
        <v>8064079</v>
      </c>
      <c r="F209" s="378">
        <f>VLOOKUP(A:A,'[10]2023 Reporting MYE 2022'!$A:$AI,35,FALSE)</f>
        <v>6183941</v>
      </c>
      <c r="G209" s="378"/>
      <c r="H209" s="379">
        <f>VLOOKUP(A:A,'[10]2023 Reporting MYE 2022'!$A:$AS,36,FALSE)</f>
        <v>427443</v>
      </c>
      <c r="I209" s="380">
        <f>VLOOKUP(A:A,'[10]2023 Reporting MYE 2022'!$A:$AN,37,FALSE)</f>
        <v>495105</v>
      </c>
      <c r="J209" s="380">
        <f>VLOOKUP(A:A,'[10]2023 Reporting MYE 2022'!$A:$AN,38,FALSE)</f>
        <v>53550</v>
      </c>
      <c r="K209" s="380">
        <f>VLOOKUP(A:A,'[10]2023 Reporting MYE 2022'!$A:$AN,39,FALSE)</f>
        <v>60038</v>
      </c>
      <c r="L209" s="380">
        <f>VLOOKUP(A:A,'[10]2023 Reporting MYE 2022'!$A:$AN,40,FALSE)</f>
        <v>1036136</v>
      </c>
      <c r="M209" s="380"/>
      <c r="N209" s="381">
        <f>VLOOKUP(A:A,'[10]2023 Reporting MYE 2022'!$A:$AS,41,FALSE)</f>
        <v>146920</v>
      </c>
      <c r="O209" s="380">
        <f>VLOOKUP(A:A,'[10]2023 Reporting MYE 2022'!$A:$AS,42,FALSE)</f>
        <v>2814457</v>
      </c>
      <c r="P209" s="380">
        <f>VLOOKUP(A:A,'[10]2023 Reporting MYE 2022'!$A:$AS,43,FALSE)</f>
        <v>0</v>
      </c>
      <c r="Q209" s="380">
        <f>VLOOKUP(A:A,'[10]2023 Reporting MYE 2022'!$A:$AS,44,FALSE)</f>
        <v>17112</v>
      </c>
      <c r="R209" s="380">
        <f>VLOOKUP(A:A,'[10]2023 Reporting MYE 2022'!$A:$AS,45,FALSE)</f>
        <v>2978489</v>
      </c>
      <c r="S209" s="382"/>
      <c r="T209" s="220">
        <f>VLOOKUP(A:A,'[11]OPEB Amounts by Employer'!$A:$AP,36,FALSE)</f>
        <v>-689654</v>
      </c>
      <c r="U209" s="220">
        <f>VLOOKUP(A:A,'[11]OPEB Amounts by Employer'!$A:$AP,39,FALSE)</f>
        <v>115323</v>
      </c>
      <c r="V209" s="380">
        <f>VLOOKUP(A:A,'[11]OPEB Amounts by Employer'!$A:$AP,42,FALSE)</f>
        <v>-574331</v>
      </c>
      <c r="W209" s="488"/>
      <c r="X209" s="382"/>
      <c r="Y209" s="382"/>
      <c r="Z209" s="382"/>
    </row>
    <row r="210" spans="1:26">
      <c r="A210" s="374">
        <v>36300</v>
      </c>
      <c r="B210" s="375" t="s">
        <v>563</v>
      </c>
      <c r="C210" s="376">
        <v>4.1321333000000002E-3</v>
      </c>
      <c r="D210" s="376">
        <f>VLOOKUP(A:A,'[10]2023 Reporting MYE 2022'!$A:$J,5,FALSE)</f>
        <v>4.1783276000000001E-3</v>
      </c>
      <c r="E210" s="377">
        <f>VLOOKUP(A:A,'[10]2023 Reporting MYE 2022'!$A:$Z,26,FALSE)</f>
        <v>129175477</v>
      </c>
      <c r="F210" s="378">
        <f>VLOOKUP(A:A,'[10]2023 Reporting MYE 2022'!$A:$AI,35,FALSE)</f>
        <v>98125157</v>
      </c>
      <c r="G210" s="378"/>
      <c r="H210" s="379">
        <f>VLOOKUP(A:A,'[10]2023 Reporting MYE 2022'!$A:$AS,36,FALSE)</f>
        <v>412878</v>
      </c>
      <c r="I210" s="380">
        <f>VLOOKUP(A:A,'[10]2023 Reporting MYE 2022'!$A:$AN,37,FALSE)</f>
        <v>7856194</v>
      </c>
      <c r="J210" s="380">
        <f>VLOOKUP(A:A,'[10]2023 Reporting MYE 2022'!$A:$AN,38,FALSE)</f>
        <v>849721</v>
      </c>
      <c r="K210" s="380">
        <f>VLOOKUP(A:A,'[10]2023 Reporting MYE 2022'!$A:$AN,39,FALSE)</f>
        <v>952666</v>
      </c>
      <c r="L210" s="380">
        <f>VLOOKUP(A:A,'[10]2023 Reporting MYE 2022'!$A:$AN,40,FALSE)</f>
        <v>10071459</v>
      </c>
      <c r="M210" s="380"/>
      <c r="N210" s="381">
        <f>VLOOKUP(A:A,'[10]2023 Reporting MYE 2022'!$A:$AS,41,FALSE)</f>
        <v>9474318</v>
      </c>
      <c r="O210" s="380">
        <f>VLOOKUP(A:A,'[10]2023 Reporting MYE 2022'!$A:$AS,42,FALSE)</f>
        <v>44659069</v>
      </c>
      <c r="P210" s="380">
        <f>VLOOKUP(A:A,'[10]2023 Reporting MYE 2022'!$A:$AS,43,FALSE)</f>
        <v>0</v>
      </c>
      <c r="Q210" s="380">
        <f>VLOOKUP(A:A,'[10]2023 Reporting MYE 2022'!$A:$AS,44,FALSE)</f>
        <v>271522</v>
      </c>
      <c r="R210" s="380">
        <f>VLOOKUP(A:A,'[10]2023 Reporting MYE 2022'!$A:$AS,45,FALSE)</f>
        <v>54404909</v>
      </c>
      <c r="S210" s="382"/>
      <c r="T210" s="220">
        <f>VLOOKUP(A:A,'[11]OPEB Amounts by Employer'!$A:$AP,36,FALSE)</f>
        <v>-10943281</v>
      </c>
      <c r="U210" s="220">
        <f>VLOOKUP(A:A,'[11]OPEB Amounts by Employer'!$A:$AP,39,FALSE)</f>
        <v>-1758427</v>
      </c>
      <c r="V210" s="380">
        <f>VLOOKUP(A:A,'[11]OPEB Amounts by Employer'!$A:$AP,42,FALSE)</f>
        <v>-12701708</v>
      </c>
      <c r="W210" s="488"/>
      <c r="X210" s="382"/>
      <c r="Y210" s="382"/>
      <c r="Z210" s="382"/>
    </row>
    <row r="211" spans="1:26">
      <c r="A211" s="374">
        <v>36301</v>
      </c>
      <c r="B211" s="375" t="s">
        <v>564</v>
      </c>
      <c r="C211" s="376">
        <v>1.172999E-4</v>
      </c>
      <c r="D211" s="376">
        <f>VLOOKUP(A:A,'[10]2023 Reporting MYE 2022'!$A:$J,5,FALSE)</f>
        <v>1.134697E-4</v>
      </c>
      <c r="E211" s="377">
        <f>VLOOKUP(A:A,'[10]2023 Reporting MYE 2022'!$A:$Z,26,FALSE)</f>
        <v>3507983</v>
      </c>
      <c r="F211" s="378">
        <f>VLOOKUP(A:A,'[10]2023 Reporting MYE 2022'!$A:$AI,35,FALSE)</f>
        <v>2785503</v>
      </c>
      <c r="G211" s="378"/>
      <c r="H211" s="379">
        <f>VLOOKUP(A:A,'[10]2023 Reporting MYE 2022'!$A:$AS,36,FALSE)</f>
        <v>923509</v>
      </c>
      <c r="I211" s="380">
        <f>VLOOKUP(A:A,'[10]2023 Reporting MYE 2022'!$A:$AN,37,FALSE)</f>
        <v>223016</v>
      </c>
      <c r="J211" s="380">
        <f>VLOOKUP(A:A,'[10]2023 Reporting MYE 2022'!$A:$AN,38,FALSE)</f>
        <v>24121</v>
      </c>
      <c r="K211" s="380">
        <f>VLOOKUP(A:A,'[10]2023 Reporting MYE 2022'!$A:$AN,39,FALSE)</f>
        <v>27044</v>
      </c>
      <c r="L211" s="380">
        <f>VLOOKUP(A:A,'[10]2023 Reporting MYE 2022'!$A:$AN,40,FALSE)</f>
        <v>1197690</v>
      </c>
      <c r="M211" s="380"/>
      <c r="N211" s="381">
        <f>VLOOKUP(A:A,'[10]2023 Reporting MYE 2022'!$A:$AS,41,FALSE)</f>
        <v>0</v>
      </c>
      <c r="O211" s="380">
        <f>VLOOKUP(A:A,'[10]2023 Reporting MYE 2022'!$A:$AS,42,FALSE)</f>
        <v>1267748</v>
      </c>
      <c r="P211" s="380">
        <f>VLOOKUP(A:A,'[10]2023 Reporting MYE 2022'!$A:$AS,43,FALSE)</f>
        <v>0</v>
      </c>
      <c r="Q211" s="380">
        <f>VLOOKUP(A:A,'[10]2023 Reporting MYE 2022'!$A:$AS,44,FALSE)</f>
        <v>7708</v>
      </c>
      <c r="R211" s="380">
        <f>VLOOKUP(A:A,'[10]2023 Reporting MYE 2022'!$A:$AS,45,FALSE)</f>
        <v>1275456</v>
      </c>
      <c r="S211" s="382"/>
      <c r="T211" s="220">
        <f>VLOOKUP(A:A,'[11]OPEB Amounts by Employer'!$A:$AP,36,FALSE)</f>
        <v>-310652</v>
      </c>
      <c r="U211" s="220">
        <f>VLOOKUP(A:A,'[11]OPEB Amounts by Employer'!$A:$AP,39,FALSE)</f>
        <v>417200</v>
      </c>
      <c r="V211" s="380">
        <f>VLOOKUP(A:A,'[11]OPEB Amounts by Employer'!$A:$AP,42,FALSE)</f>
        <v>106548</v>
      </c>
      <c r="W211" s="488"/>
      <c r="X211" s="382"/>
      <c r="Y211" s="382"/>
      <c r="Z211" s="382"/>
    </row>
    <row r="212" spans="1:26">
      <c r="A212" s="374">
        <v>36302</v>
      </c>
      <c r="B212" s="375" t="s">
        <v>565</v>
      </c>
      <c r="C212" s="376">
        <v>1.792233E-4</v>
      </c>
      <c r="D212" s="376">
        <f>VLOOKUP(A:A,'[10]2023 Reporting MYE 2022'!$A:$J,5,FALSE)</f>
        <v>1.5517800000000001E-4</v>
      </c>
      <c r="E212" s="377">
        <f>VLOOKUP(A:A,'[10]2023 Reporting MYE 2022'!$A:$Z,26,FALSE)</f>
        <v>4797420</v>
      </c>
      <c r="F212" s="378">
        <f>VLOOKUP(A:A,'[10]2023 Reporting MYE 2022'!$A:$AI,35,FALSE)</f>
        <v>4255989</v>
      </c>
      <c r="G212" s="378"/>
      <c r="H212" s="379">
        <f>VLOOKUP(A:A,'[10]2023 Reporting MYE 2022'!$A:$AS,36,FALSE)</f>
        <v>1483008</v>
      </c>
      <c r="I212" s="380">
        <f>VLOOKUP(A:A,'[10]2023 Reporting MYE 2022'!$A:$AN,37,FALSE)</f>
        <v>340747</v>
      </c>
      <c r="J212" s="380">
        <f>VLOOKUP(A:A,'[10]2023 Reporting MYE 2022'!$A:$AN,38,FALSE)</f>
        <v>36855</v>
      </c>
      <c r="K212" s="380">
        <f>VLOOKUP(A:A,'[10]2023 Reporting MYE 2022'!$A:$AN,39,FALSE)</f>
        <v>41320</v>
      </c>
      <c r="L212" s="380">
        <f>VLOOKUP(A:A,'[10]2023 Reporting MYE 2022'!$A:$AN,40,FALSE)</f>
        <v>1901930</v>
      </c>
      <c r="M212" s="380"/>
      <c r="N212" s="381">
        <f>VLOOKUP(A:A,'[10]2023 Reporting MYE 2022'!$A:$AS,41,FALSE)</f>
        <v>4367</v>
      </c>
      <c r="O212" s="380">
        <f>VLOOKUP(A:A,'[10]2023 Reporting MYE 2022'!$A:$AS,42,FALSE)</f>
        <v>1937001</v>
      </c>
      <c r="P212" s="380">
        <f>VLOOKUP(A:A,'[10]2023 Reporting MYE 2022'!$A:$AS,43,FALSE)</f>
        <v>0</v>
      </c>
      <c r="Q212" s="380">
        <f>VLOOKUP(A:A,'[10]2023 Reporting MYE 2022'!$A:$AS,44,FALSE)</f>
        <v>11777</v>
      </c>
      <c r="R212" s="380">
        <f>VLOOKUP(A:A,'[10]2023 Reporting MYE 2022'!$A:$AS,45,FALSE)</f>
        <v>1953145</v>
      </c>
      <c r="S212" s="382"/>
      <c r="T212" s="220">
        <f>VLOOKUP(A:A,'[11]OPEB Amounts by Employer'!$A:$AP,36,FALSE)</f>
        <v>-474642</v>
      </c>
      <c r="U212" s="220">
        <f>VLOOKUP(A:A,'[11]OPEB Amounts by Employer'!$A:$AP,39,FALSE)</f>
        <v>451043</v>
      </c>
      <c r="V212" s="380">
        <f>VLOOKUP(A:A,'[11]OPEB Amounts by Employer'!$A:$AP,42,FALSE)</f>
        <v>-23599</v>
      </c>
      <c r="W212" s="488"/>
      <c r="X212" s="382"/>
      <c r="Y212" s="382"/>
      <c r="Z212" s="382"/>
    </row>
    <row r="213" spans="1:26">
      <c r="A213" s="374">
        <v>36303</v>
      </c>
      <c r="B213" s="375" t="s">
        <v>713</v>
      </c>
      <c r="C213" s="376">
        <v>2.4794859999999999E-4</v>
      </c>
      <c r="D213" s="376">
        <f>VLOOKUP(A:A,'[10]2023 Reporting MYE 2022'!$A:$J,5,FALSE)</f>
        <v>2.1714790000000001E-4</v>
      </c>
      <c r="E213" s="377">
        <f>VLOOKUP(A:A,'[10]2023 Reporting MYE 2022'!$A:$Z,26,FALSE)</f>
        <v>6713256</v>
      </c>
      <c r="F213" s="378">
        <f>VLOOKUP(A:A,'[10]2023 Reporting MYE 2022'!$A:$AI,35,FALSE)</f>
        <v>5887999</v>
      </c>
      <c r="G213" s="378"/>
      <c r="H213" s="379">
        <f>VLOOKUP(A:A,'[10]2023 Reporting MYE 2022'!$A:$AS,36,FALSE)</f>
        <v>3150001</v>
      </c>
      <c r="I213" s="380">
        <f>VLOOKUP(A:A,'[10]2023 Reporting MYE 2022'!$A:$AN,37,FALSE)</f>
        <v>471411</v>
      </c>
      <c r="J213" s="380">
        <f>VLOOKUP(A:A,'[10]2023 Reporting MYE 2022'!$A:$AN,38,FALSE)</f>
        <v>50988</v>
      </c>
      <c r="K213" s="380">
        <f>VLOOKUP(A:A,'[10]2023 Reporting MYE 2022'!$A:$AN,39,FALSE)</f>
        <v>57165</v>
      </c>
      <c r="L213" s="380">
        <f>VLOOKUP(A:A,'[10]2023 Reporting MYE 2022'!$A:$AN,40,FALSE)</f>
        <v>3729565</v>
      </c>
      <c r="M213" s="380"/>
      <c r="N213" s="381">
        <f>VLOOKUP(A:A,'[10]2023 Reporting MYE 2022'!$A:$AS,41,FALSE)</f>
        <v>0</v>
      </c>
      <c r="O213" s="380">
        <f>VLOOKUP(A:A,'[10]2023 Reporting MYE 2022'!$A:$AS,42,FALSE)</f>
        <v>2679767</v>
      </c>
      <c r="P213" s="380">
        <f>VLOOKUP(A:A,'[10]2023 Reporting MYE 2022'!$A:$AS,43,FALSE)</f>
        <v>0</v>
      </c>
      <c r="Q213" s="380">
        <f>VLOOKUP(A:A,'[10]2023 Reporting MYE 2022'!$A:$AS,44,FALSE)</f>
        <v>16293</v>
      </c>
      <c r="R213" s="380">
        <f>VLOOKUP(A:A,'[10]2023 Reporting MYE 2022'!$A:$AS,45,FALSE)</f>
        <v>2696060</v>
      </c>
      <c r="S213" s="382"/>
      <c r="T213" s="220">
        <f>VLOOKUP(A:A,'[11]OPEB Amounts by Employer'!$A:$AP,36,FALSE)</f>
        <v>-656652</v>
      </c>
      <c r="U213" s="220">
        <f>VLOOKUP(A:A,'[11]OPEB Amounts by Employer'!$A:$AP,39,FALSE)</f>
        <v>1745303</v>
      </c>
      <c r="V213" s="380">
        <f>VLOOKUP(A:A,'[11]OPEB Amounts by Employer'!$A:$AP,42,FALSE)</f>
        <v>1088651</v>
      </c>
      <c r="W213" s="488"/>
      <c r="X213" s="382"/>
      <c r="Y213" s="382"/>
      <c r="Z213" s="382"/>
    </row>
    <row r="214" spans="1:26">
      <c r="A214" s="374">
        <v>36305</v>
      </c>
      <c r="B214" s="375" t="s">
        <v>566</v>
      </c>
      <c r="C214" s="376">
        <v>8.2318059999999995E-4</v>
      </c>
      <c r="D214" s="376">
        <f>VLOOKUP(A:A,'[10]2023 Reporting MYE 2022'!$A:$J,5,FALSE)</f>
        <v>8.0952650000000004E-4</v>
      </c>
      <c r="E214" s="377">
        <f>VLOOKUP(A:A,'[10]2023 Reporting MYE 2022'!$A:$Z,26,FALSE)</f>
        <v>25026992</v>
      </c>
      <c r="F214" s="378">
        <f>VLOOKUP(A:A,'[10]2023 Reporting MYE 2022'!$A:$AI,35,FALSE)</f>
        <v>19547948</v>
      </c>
      <c r="G214" s="378"/>
      <c r="H214" s="379">
        <f>VLOOKUP(A:A,'[10]2023 Reporting MYE 2022'!$A:$AS,36,FALSE)</f>
        <v>1210960</v>
      </c>
      <c r="I214" s="380">
        <f>VLOOKUP(A:A,'[10]2023 Reporting MYE 2022'!$A:$AN,37,FALSE)</f>
        <v>1565067</v>
      </c>
      <c r="J214" s="380">
        <f>VLOOKUP(A:A,'[10]2023 Reporting MYE 2022'!$A:$AN,38,FALSE)</f>
        <v>169277</v>
      </c>
      <c r="K214" s="380">
        <f>VLOOKUP(A:A,'[10]2023 Reporting MYE 2022'!$A:$AN,39,FALSE)</f>
        <v>189785</v>
      </c>
      <c r="L214" s="380">
        <f>VLOOKUP(A:A,'[10]2023 Reporting MYE 2022'!$A:$AN,40,FALSE)</f>
        <v>3135089</v>
      </c>
      <c r="M214" s="380"/>
      <c r="N214" s="381">
        <f>VLOOKUP(A:A,'[10]2023 Reporting MYE 2022'!$A:$AS,41,FALSE)</f>
        <v>227852</v>
      </c>
      <c r="O214" s="380">
        <f>VLOOKUP(A:A,'[10]2023 Reporting MYE 2022'!$A:$AS,42,FALSE)</f>
        <v>8896731</v>
      </c>
      <c r="P214" s="380">
        <f>VLOOKUP(A:A,'[10]2023 Reporting MYE 2022'!$A:$AS,43,FALSE)</f>
        <v>0</v>
      </c>
      <c r="Q214" s="380">
        <f>VLOOKUP(A:A,'[10]2023 Reporting MYE 2022'!$A:$AS,44,FALSE)</f>
        <v>54091</v>
      </c>
      <c r="R214" s="380">
        <f>VLOOKUP(A:A,'[10]2023 Reporting MYE 2022'!$A:$AS,45,FALSE)</f>
        <v>9178674</v>
      </c>
      <c r="S214" s="382"/>
      <c r="T214" s="220">
        <f>VLOOKUP(A:A,'[11]OPEB Amounts by Employer'!$A:$AP,36,FALSE)</f>
        <v>-2180060</v>
      </c>
      <c r="U214" s="220">
        <f>VLOOKUP(A:A,'[11]OPEB Amounts by Employer'!$A:$AP,39,FALSE)</f>
        <v>-295608</v>
      </c>
      <c r="V214" s="380">
        <f>VLOOKUP(A:A,'[11]OPEB Amounts by Employer'!$A:$AP,42,FALSE)</f>
        <v>-2475668</v>
      </c>
      <c r="W214" s="488"/>
      <c r="X214" s="382"/>
      <c r="Y214" s="382"/>
      <c r="Z214" s="382"/>
    </row>
    <row r="215" spans="1:26">
      <c r="A215" s="374">
        <v>36310</v>
      </c>
      <c r="B215" s="375" t="s">
        <v>567</v>
      </c>
      <c r="C215" s="376">
        <v>0</v>
      </c>
      <c r="D215" s="376">
        <f>VLOOKUP(A:A,'[10]2023 Reporting MYE 2022'!$A:$J,5,FALSE)</f>
        <v>0</v>
      </c>
      <c r="E215" s="377">
        <f>VLOOKUP(A:A,'[10]2023 Reporting MYE 2022'!$A:$Z,26,FALSE)</f>
        <v>0</v>
      </c>
      <c r="F215" s="378">
        <f>VLOOKUP(A:A,'[10]2023 Reporting MYE 2022'!$A:$AI,35,FALSE)</f>
        <v>0</v>
      </c>
      <c r="G215" s="378"/>
      <c r="H215" s="379">
        <f>VLOOKUP(A:A,'[10]2023 Reporting MYE 2022'!$A:$AS,36,FALSE)</f>
        <v>0</v>
      </c>
      <c r="I215" s="380">
        <f>VLOOKUP(A:A,'[10]2023 Reporting MYE 2022'!$A:$AN,37,FALSE)</f>
        <v>0</v>
      </c>
      <c r="J215" s="380">
        <f>VLOOKUP(A:A,'[10]2023 Reporting MYE 2022'!$A:$AN,38,FALSE)</f>
        <v>0</v>
      </c>
      <c r="K215" s="380">
        <f>VLOOKUP(A:A,'[10]2023 Reporting MYE 2022'!$A:$AN,39,FALSE)</f>
        <v>0</v>
      </c>
      <c r="L215" s="380">
        <f>VLOOKUP(A:A,'[10]2023 Reporting MYE 2022'!$A:$AN,40,FALSE)</f>
        <v>0</v>
      </c>
      <c r="M215" s="380"/>
      <c r="N215" s="381">
        <f>VLOOKUP(A:A,'[10]2023 Reporting MYE 2022'!$A:$AS,41,FALSE)</f>
        <v>179981</v>
      </c>
      <c r="O215" s="380">
        <f>VLOOKUP(A:A,'[10]2023 Reporting MYE 2022'!$A:$AS,42,FALSE)</f>
        <v>0</v>
      </c>
      <c r="P215" s="380">
        <f>VLOOKUP(A:A,'[10]2023 Reporting MYE 2022'!$A:$AS,43,FALSE)</f>
        <v>0</v>
      </c>
      <c r="Q215" s="380">
        <f>VLOOKUP(A:A,'[10]2023 Reporting MYE 2022'!$A:$AS,44,FALSE)</f>
        <v>0</v>
      </c>
      <c r="R215" s="380">
        <f>VLOOKUP(A:A,'[10]2023 Reporting MYE 2022'!$A:$AS,45,FALSE)</f>
        <v>179981</v>
      </c>
      <c r="S215" s="382"/>
      <c r="T215" s="220">
        <f>VLOOKUP(A:A,'[11]OPEB Amounts by Employer'!$A:$AP,36,FALSE)</f>
        <v>0</v>
      </c>
      <c r="U215" s="220">
        <f>VLOOKUP(A:A,'[11]OPEB Amounts by Employer'!$A:$AP,39,FALSE)</f>
        <v>-1392</v>
      </c>
      <c r="V215" s="380">
        <f>VLOOKUP(A:A,'[11]OPEB Amounts by Employer'!$A:$AP,42,FALSE)</f>
        <v>-1392</v>
      </c>
      <c r="W215" s="489"/>
      <c r="X215" s="382"/>
      <c r="Y215" s="382"/>
      <c r="Z215" s="382"/>
    </row>
    <row r="216" spans="1:26">
      <c r="A216" s="374">
        <v>36400</v>
      </c>
      <c r="B216" s="375" t="s">
        <v>568</v>
      </c>
      <c r="C216" s="376">
        <v>4.4573915000000004E-3</v>
      </c>
      <c r="D216" s="376">
        <f>VLOOKUP(A:A,'[10]2023 Reporting MYE 2022'!$A:$J,5,FALSE)</f>
        <v>4.1772485000000003E-3</v>
      </c>
      <c r="E216" s="377">
        <f>VLOOKUP(A:A,'[10]2023 Reporting MYE 2022'!$A:$Z,26,FALSE)</f>
        <v>129142116</v>
      </c>
      <c r="F216" s="378">
        <f>VLOOKUP(A:A,'[10]2023 Reporting MYE 2022'!$A:$AI,35,FALSE)</f>
        <v>105849015</v>
      </c>
      <c r="G216" s="378"/>
      <c r="H216" s="379">
        <f>VLOOKUP(A:A,'[10]2023 Reporting MYE 2022'!$A:$AS,36,FALSE)</f>
        <v>8434244</v>
      </c>
      <c r="I216" s="380">
        <f>VLOOKUP(A:A,'[10]2023 Reporting MYE 2022'!$A:$AN,37,FALSE)</f>
        <v>8474589</v>
      </c>
      <c r="J216" s="380">
        <f>VLOOKUP(A:A,'[10]2023 Reporting MYE 2022'!$A:$AN,38,FALSE)</f>
        <v>916607</v>
      </c>
      <c r="K216" s="380">
        <f>VLOOKUP(A:A,'[10]2023 Reporting MYE 2022'!$A:$AN,39,FALSE)</f>
        <v>1027654</v>
      </c>
      <c r="L216" s="380">
        <f>VLOOKUP(A:A,'[10]2023 Reporting MYE 2022'!$A:$AN,40,FALSE)</f>
        <v>18853094</v>
      </c>
      <c r="M216" s="380"/>
      <c r="N216" s="381">
        <f>VLOOKUP(A:A,'[10]2023 Reporting MYE 2022'!$A:$AS,41,FALSE)</f>
        <v>15122416</v>
      </c>
      <c r="O216" s="380">
        <f>VLOOKUP(A:A,'[10]2023 Reporting MYE 2022'!$A:$AS,42,FALSE)</f>
        <v>48174379</v>
      </c>
      <c r="P216" s="380">
        <f>VLOOKUP(A:A,'[10]2023 Reporting MYE 2022'!$A:$AS,43,FALSE)</f>
        <v>0</v>
      </c>
      <c r="Q216" s="380">
        <f>VLOOKUP(A:A,'[10]2023 Reporting MYE 2022'!$A:$AS,44,FALSE)</f>
        <v>292895</v>
      </c>
      <c r="R216" s="380">
        <f>VLOOKUP(A:A,'[10]2023 Reporting MYE 2022'!$A:$AS,45,FALSE)</f>
        <v>63589690</v>
      </c>
      <c r="S216" s="382"/>
      <c r="T216" s="220">
        <f>VLOOKUP(A:A,'[11]OPEB Amounts by Employer'!$A:$AP,36,FALSE)</f>
        <v>-11804671</v>
      </c>
      <c r="U216" s="220">
        <f>VLOOKUP(A:A,'[11]OPEB Amounts by Employer'!$A:$AP,39,FALSE)</f>
        <v>-1263291</v>
      </c>
      <c r="V216" s="380">
        <f>VLOOKUP(A:A,'[11]OPEB Amounts by Employer'!$A:$AP,42,FALSE)</f>
        <v>-13067962</v>
      </c>
      <c r="W216" s="488"/>
      <c r="X216" s="382"/>
      <c r="Y216" s="382"/>
      <c r="Z216" s="382"/>
    </row>
    <row r="217" spans="1:26">
      <c r="A217" s="374">
        <v>36405</v>
      </c>
      <c r="B217" s="375" t="s">
        <v>569</v>
      </c>
      <c r="C217" s="376">
        <v>6.4828349999999999E-4</v>
      </c>
      <c r="D217" s="376">
        <f>VLOOKUP(A:A,'[10]2023 Reporting MYE 2022'!$A:$J,5,FALSE)</f>
        <v>6.8484410000000003E-4</v>
      </c>
      <c r="E217" s="377">
        <f>VLOOKUP(A:A,'[10]2023 Reporting MYE 2022'!$A:$Z,26,FALSE)</f>
        <v>21172362</v>
      </c>
      <c r="F217" s="378">
        <f>VLOOKUP(A:A,'[10]2023 Reporting MYE 2022'!$A:$AI,35,FALSE)</f>
        <v>15394692</v>
      </c>
      <c r="G217" s="378"/>
      <c r="H217" s="379">
        <f>VLOOKUP(A:A,'[10]2023 Reporting MYE 2022'!$A:$AS,36,FALSE)</f>
        <v>160287</v>
      </c>
      <c r="I217" s="380">
        <f>VLOOKUP(A:A,'[10]2023 Reporting MYE 2022'!$A:$AN,37,FALSE)</f>
        <v>1232545</v>
      </c>
      <c r="J217" s="380">
        <f>VLOOKUP(A:A,'[10]2023 Reporting MYE 2022'!$A:$AN,38,FALSE)</f>
        <v>133311</v>
      </c>
      <c r="K217" s="380">
        <f>VLOOKUP(A:A,'[10]2023 Reporting MYE 2022'!$A:$AN,39,FALSE)</f>
        <v>149462</v>
      </c>
      <c r="L217" s="380">
        <f>VLOOKUP(A:A,'[10]2023 Reporting MYE 2022'!$A:$AN,40,FALSE)</f>
        <v>1675605</v>
      </c>
      <c r="M217" s="380"/>
      <c r="N217" s="381">
        <f>VLOOKUP(A:A,'[10]2023 Reporting MYE 2022'!$A:$AS,41,FALSE)</f>
        <v>3433085</v>
      </c>
      <c r="O217" s="380">
        <f>VLOOKUP(A:A,'[10]2023 Reporting MYE 2022'!$A:$AS,42,FALSE)</f>
        <v>7006487</v>
      </c>
      <c r="P217" s="380">
        <f>VLOOKUP(A:A,'[10]2023 Reporting MYE 2022'!$A:$AS,43,FALSE)</f>
        <v>0</v>
      </c>
      <c r="Q217" s="380">
        <f>VLOOKUP(A:A,'[10]2023 Reporting MYE 2022'!$A:$AS,44,FALSE)</f>
        <v>42599</v>
      </c>
      <c r="R217" s="380">
        <f>VLOOKUP(A:A,'[10]2023 Reporting MYE 2022'!$A:$AS,45,FALSE)</f>
        <v>10482171</v>
      </c>
      <c r="S217" s="382"/>
      <c r="T217" s="220">
        <f>VLOOKUP(A:A,'[11]OPEB Amounts by Employer'!$A:$AP,36,FALSE)</f>
        <v>-1716874</v>
      </c>
      <c r="U217" s="220">
        <f>VLOOKUP(A:A,'[11]OPEB Amounts by Employer'!$A:$AP,39,FALSE)</f>
        <v>-1026460</v>
      </c>
      <c r="V217" s="380">
        <f>VLOOKUP(A:A,'[11]OPEB Amounts by Employer'!$A:$AP,42,FALSE)</f>
        <v>-2743334</v>
      </c>
      <c r="W217" s="488"/>
      <c r="X217" s="382"/>
      <c r="Y217" s="382"/>
      <c r="Z217" s="382"/>
    </row>
    <row r="218" spans="1:26">
      <c r="A218" s="374">
        <v>36500</v>
      </c>
      <c r="B218" s="375" t="s">
        <v>570</v>
      </c>
      <c r="C218" s="376">
        <v>9.3954630999999993E-3</v>
      </c>
      <c r="D218" s="376">
        <f>VLOOKUP(A:A,'[10]2023 Reporting MYE 2022'!$A:$J,5,FALSE)</f>
        <v>9.4198823999999994E-3</v>
      </c>
      <c r="E218" s="377">
        <f>VLOOKUP(A:A,'[10]2023 Reporting MYE 2022'!$A:$Z,26,FALSE)</f>
        <v>291221255</v>
      </c>
      <c r="F218" s="378">
        <f>VLOOKUP(A:A,'[10]2023 Reporting MYE 2022'!$A:$AI,35,FALSE)</f>
        <v>223112670</v>
      </c>
      <c r="G218" s="378"/>
      <c r="H218" s="379">
        <f>VLOOKUP(A:A,'[10]2023 Reporting MYE 2022'!$A:$AS,36,FALSE)</f>
        <v>823528</v>
      </c>
      <c r="I218" s="380">
        <f>VLOOKUP(A:A,'[10]2023 Reporting MYE 2022'!$A:$AN,37,FALSE)</f>
        <v>17863068</v>
      </c>
      <c r="J218" s="380">
        <f>VLOOKUP(A:A,'[10]2023 Reporting MYE 2022'!$A:$AN,38,FALSE)</f>
        <v>1932059</v>
      </c>
      <c r="K218" s="380">
        <f>VLOOKUP(A:A,'[10]2023 Reporting MYE 2022'!$A:$AN,39,FALSE)</f>
        <v>2166129</v>
      </c>
      <c r="L218" s="380">
        <f>VLOOKUP(A:A,'[10]2023 Reporting MYE 2022'!$A:$AN,40,FALSE)</f>
        <v>22784784</v>
      </c>
      <c r="M218" s="380"/>
      <c r="N218" s="381">
        <f>VLOOKUP(A:A,'[10]2023 Reporting MYE 2022'!$A:$AS,41,FALSE)</f>
        <v>8768870</v>
      </c>
      <c r="O218" s="380">
        <f>VLOOKUP(A:A,'[10]2023 Reporting MYE 2022'!$A:$AS,42,FALSE)</f>
        <v>101543829</v>
      </c>
      <c r="P218" s="380">
        <f>VLOOKUP(A:A,'[10]2023 Reporting MYE 2022'!$A:$AS,43,FALSE)</f>
        <v>0</v>
      </c>
      <c r="Q218" s="380">
        <f>VLOOKUP(A:A,'[10]2023 Reporting MYE 2022'!$A:$AS,44,FALSE)</f>
        <v>617376</v>
      </c>
      <c r="R218" s="380">
        <f>VLOOKUP(A:A,'[10]2023 Reporting MYE 2022'!$A:$AS,45,FALSE)</f>
        <v>110930075</v>
      </c>
      <c r="S218" s="382"/>
      <c r="T218" s="220">
        <f>VLOOKUP(A:A,'[11]OPEB Amounts by Employer'!$A:$AP,36,FALSE)</f>
        <v>-24882346</v>
      </c>
      <c r="U218" s="220">
        <f>VLOOKUP(A:A,'[11]OPEB Amounts by Employer'!$A:$AP,39,FALSE)</f>
        <v>657096</v>
      </c>
      <c r="V218" s="380">
        <f>VLOOKUP(A:A,'[11]OPEB Amounts by Employer'!$A:$AP,42,FALSE)</f>
        <v>-24225250</v>
      </c>
      <c r="W218" s="488"/>
      <c r="X218" s="382"/>
      <c r="Y218" s="382"/>
      <c r="Z218" s="382"/>
    </row>
    <row r="219" spans="1:26">
      <c r="A219" s="374">
        <v>36501</v>
      </c>
      <c r="B219" s="375" t="s">
        <v>571</v>
      </c>
      <c r="C219" s="376">
        <v>1.2950630000000001E-4</v>
      </c>
      <c r="D219" s="376">
        <f>VLOOKUP(A:A,'[10]2023 Reporting MYE 2022'!$A:$J,5,FALSE)</f>
        <v>1.3106470000000001E-4</v>
      </c>
      <c r="E219" s="377">
        <f>VLOOKUP(A:A,'[10]2023 Reporting MYE 2022'!$A:$Z,26,FALSE)</f>
        <v>4051943</v>
      </c>
      <c r="F219" s="378">
        <f>VLOOKUP(A:A,'[10]2023 Reporting MYE 2022'!$A:$AI,35,FALSE)</f>
        <v>3075367</v>
      </c>
      <c r="G219" s="378"/>
      <c r="H219" s="379">
        <f>VLOOKUP(A:A,'[10]2023 Reporting MYE 2022'!$A:$AS,36,FALSE)</f>
        <v>126532</v>
      </c>
      <c r="I219" s="380">
        <f>VLOOKUP(A:A,'[10]2023 Reporting MYE 2022'!$A:$AN,37,FALSE)</f>
        <v>246223</v>
      </c>
      <c r="J219" s="380">
        <f>VLOOKUP(A:A,'[10]2023 Reporting MYE 2022'!$A:$AN,38,FALSE)</f>
        <v>26631</v>
      </c>
      <c r="K219" s="380">
        <f>VLOOKUP(A:A,'[10]2023 Reporting MYE 2022'!$A:$AN,39,FALSE)</f>
        <v>29858</v>
      </c>
      <c r="L219" s="380">
        <f>VLOOKUP(A:A,'[10]2023 Reporting MYE 2022'!$A:$AN,40,FALSE)</f>
        <v>429244</v>
      </c>
      <c r="M219" s="380"/>
      <c r="N219" s="381">
        <f>VLOOKUP(A:A,'[10]2023 Reporting MYE 2022'!$A:$AS,41,FALSE)</f>
        <v>136628</v>
      </c>
      <c r="O219" s="380">
        <f>VLOOKUP(A:A,'[10]2023 Reporting MYE 2022'!$A:$AS,42,FALSE)</f>
        <v>1399672</v>
      </c>
      <c r="P219" s="380">
        <f>VLOOKUP(A:A,'[10]2023 Reporting MYE 2022'!$A:$AS,43,FALSE)</f>
        <v>0</v>
      </c>
      <c r="Q219" s="380">
        <f>VLOOKUP(A:A,'[10]2023 Reporting MYE 2022'!$A:$AS,44,FALSE)</f>
        <v>8510</v>
      </c>
      <c r="R219" s="380">
        <f>VLOOKUP(A:A,'[10]2023 Reporting MYE 2022'!$A:$AS,45,FALSE)</f>
        <v>1544810</v>
      </c>
      <c r="S219" s="382"/>
      <c r="T219" s="220">
        <f>VLOOKUP(A:A,'[11]OPEB Amounts by Employer'!$A:$AP,36,FALSE)</f>
        <v>-342975</v>
      </c>
      <c r="U219" s="220">
        <f>VLOOKUP(A:A,'[11]OPEB Amounts by Employer'!$A:$AP,39,FALSE)</f>
        <v>112891</v>
      </c>
      <c r="V219" s="380">
        <f>VLOOKUP(A:A,'[11]OPEB Amounts by Employer'!$A:$AP,42,FALSE)</f>
        <v>-230084</v>
      </c>
      <c r="W219" s="488"/>
      <c r="X219" s="382"/>
      <c r="Y219" s="382"/>
      <c r="Z219" s="382"/>
    </row>
    <row r="220" spans="1:26">
      <c r="A220" s="374">
        <v>36502</v>
      </c>
      <c r="B220" s="375" t="s">
        <v>572</v>
      </c>
      <c r="C220" s="376">
        <v>3.0945699999999997E-5</v>
      </c>
      <c r="D220" s="376">
        <f>VLOOKUP(A:A,'[10]2023 Reporting MYE 2022'!$A:$J,5,FALSE)</f>
        <v>4.0580800000000003E-5</v>
      </c>
      <c r="E220" s="377">
        <f>VLOOKUP(A:A,'[10]2023 Reporting MYE 2022'!$A:$Z,26,FALSE)</f>
        <v>1254580</v>
      </c>
      <c r="F220" s="378">
        <f>VLOOKUP(A:A,'[10]2023 Reporting MYE 2022'!$A:$AI,35,FALSE)</f>
        <v>734863</v>
      </c>
      <c r="G220" s="378"/>
      <c r="H220" s="379">
        <f>VLOOKUP(A:A,'[10]2023 Reporting MYE 2022'!$A:$AS,36,FALSE)</f>
        <v>13841</v>
      </c>
      <c r="I220" s="380">
        <f>VLOOKUP(A:A,'[10]2023 Reporting MYE 2022'!$A:$AN,37,FALSE)</f>
        <v>58835</v>
      </c>
      <c r="J220" s="380">
        <f>VLOOKUP(A:A,'[10]2023 Reporting MYE 2022'!$A:$AN,38,FALSE)</f>
        <v>6364</v>
      </c>
      <c r="K220" s="380">
        <f>VLOOKUP(A:A,'[10]2023 Reporting MYE 2022'!$A:$AN,39,FALSE)</f>
        <v>7135</v>
      </c>
      <c r="L220" s="380">
        <f>VLOOKUP(A:A,'[10]2023 Reporting MYE 2022'!$A:$AN,40,FALSE)</f>
        <v>86175</v>
      </c>
      <c r="M220" s="380"/>
      <c r="N220" s="381">
        <f>VLOOKUP(A:A,'[10]2023 Reporting MYE 2022'!$A:$AS,41,FALSE)</f>
        <v>449698</v>
      </c>
      <c r="O220" s="380">
        <f>VLOOKUP(A:A,'[10]2023 Reporting MYE 2022'!$A:$AS,42,FALSE)</f>
        <v>334453</v>
      </c>
      <c r="P220" s="380">
        <f>VLOOKUP(A:A,'[10]2023 Reporting MYE 2022'!$A:$AS,43,FALSE)</f>
        <v>0</v>
      </c>
      <c r="Q220" s="380">
        <f>VLOOKUP(A:A,'[10]2023 Reporting MYE 2022'!$A:$AS,44,FALSE)</f>
        <v>2033</v>
      </c>
      <c r="R220" s="380">
        <f>VLOOKUP(A:A,'[10]2023 Reporting MYE 2022'!$A:$AS,45,FALSE)</f>
        <v>786184</v>
      </c>
      <c r="S220" s="382"/>
      <c r="T220" s="220">
        <f>VLOOKUP(A:A,'[11]OPEB Amounts by Employer'!$A:$AP,36,FALSE)</f>
        <v>-81956</v>
      </c>
      <c r="U220" s="220">
        <f>VLOOKUP(A:A,'[11]OPEB Amounts by Employer'!$A:$AP,39,FALSE)</f>
        <v>-113640</v>
      </c>
      <c r="V220" s="380">
        <f>VLOOKUP(A:A,'[11]OPEB Amounts by Employer'!$A:$AP,42,FALSE)</f>
        <v>-195596</v>
      </c>
      <c r="W220" s="488"/>
      <c r="X220" s="382"/>
      <c r="Y220" s="382"/>
      <c r="Z220" s="382"/>
    </row>
    <row r="221" spans="1:26">
      <c r="A221" s="374">
        <v>36505</v>
      </c>
      <c r="B221" s="375" t="s">
        <v>573</v>
      </c>
      <c r="C221" s="376">
        <v>1.7244738000000001E-3</v>
      </c>
      <c r="D221" s="376">
        <f>VLOOKUP(A:A,'[10]2023 Reporting MYE 2022'!$A:$J,5,FALSE)</f>
        <v>1.6890378000000001E-3</v>
      </c>
      <c r="E221" s="377">
        <f>VLOOKUP(A:A,'[10]2023 Reporting MYE 2022'!$A:$Z,26,FALSE)</f>
        <v>52217606</v>
      </c>
      <c r="F221" s="378">
        <f>VLOOKUP(A:A,'[10]2023 Reporting MYE 2022'!$A:$AI,35,FALSE)</f>
        <v>40950824</v>
      </c>
      <c r="G221" s="378"/>
      <c r="H221" s="379">
        <f>VLOOKUP(A:A,'[10]2023 Reporting MYE 2022'!$A:$AS,36,FALSE)</f>
        <v>1099596</v>
      </c>
      <c r="I221" s="380">
        <f>VLOOKUP(A:A,'[10]2023 Reporting MYE 2022'!$A:$AN,37,FALSE)</f>
        <v>3278646</v>
      </c>
      <c r="J221" s="380">
        <f>VLOOKUP(A:A,'[10]2023 Reporting MYE 2022'!$A:$AN,38,FALSE)</f>
        <v>354616</v>
      </c>
      <c r="K221" s="380">
        <f>VLOOKUP(A:A,'[10]2023 Reporting MYE 2022'!$A:$AN,39,FALSE)</f>
        <v>397578</v>
      </c>
      <c r="L221" s="380">
        <f>VLOOKUP(A:A,'[10]2023 Reporting MYE 2022'!$A:$AN,40,FALSE)</f>
        <v>5130436</v>
      </c>
      <c r="M221" s="380"/>
      <c r="N221" s="381">
        <f>VLOOKUP(A:A,'[10]2023 Reporting MYE 2022'!$A:$AS,41,FALSE)</f>
        <v>3220815</v>
      </c>
      <c r="O221" s="380">
        <f>VLOOKUP(A:A,'[10]2023 Reporting MYE 2022'!$A:$AS,42,FALSE)</f>
        <v>18637684</v>
      </c>
      <c r="P221" s="380">
        <f>VLOOKUP(A:A,'[10]2023 Reporting MYE 2022'!$A:$AS,43,FALSE)</f>
        <v>0</v>
      </c>
      <c r="Q221" s="380">
        <f>VLOOKUP(A:A,'[10]2023 Reporting MYE 2022'!$A:$AS,44,FALSE)</f>
        <v>113315</v>
      </c>
      <c r="R221" s="380">
        <f>VLOOKUP(A:A,'[10]2023 Reporting MYE 2022'!$A:$AS,45,FALSE)</f>
        <v>21971814</v>
      </c>
      <c r="S221" s="382"/>
      <c r="T221" s="220">
        <f>VLOOKUP(A:A,'[11]OPEB Amounts by Employer'!$A:$AP,36,FALSE)</f>
        <v>-4566986</v>
      </c>
      <c r="U221" s="220">
        <f>VLOOKUP(A:A,'[11]OPEB Amounts by Employer'!$A:$AP,39,FALSE)</f>
        <v>-746980</v>
      </c>
      <c r="V221" s="380">
        <f>VLOOKUP(A:A,'[11]OPEB Amounts by Employer'!$A:$AP,42,FALSE)</f>
        <v>-5313966</v>
      </c>
      <c r="W221" s="488"/>
      <c r="X221" s="382"/>
      <c r="Y221" s="382"/>
      <c r="Z221" s="382"/>
    </row>
    <row r="222" spans="1:26">
      <c r="A222" s="374">
        <v>36600</v>
      </c>
      <c r="B222" s="375" t="s">
        <v>574</v>
      </c>
      <c r="C222" s="376">
        <v>5.3646830000000001E-4</v>
      </c>
      <c r="D222" s="376">
        <f>VLOOKUP(A:A,'[10]2023 Reporting MYE 2022'!$A:$J,5,FALSE)</f>
        <v>5.1803859999999995E-4</v>
      </c>
      <c r="E222" s="377">
        <f>VLOOKUP(A:A,'[10]2023 Reporting MYE 2022'!$A:$Z,26,FALSE)</f>
        <v>16015471</v>
      </c>
      <c r="F222" s="378">
        <f>VLOOKUP(A:A,'[10]2023 Reporting MYE 2022'!$A:$AI,35,FALSE)</f>
        <v>12739433</v>
      </c>
      <c r="G222" s="378"/>
      <c r="H222" s="379">
        <f>VLOOKUP(A:A,'[10]2023 Reporting MYE 2022'!$A:$AS,36,FALSE)</f>
        <v>580104</v>
      </c>
      <c r="I222" s="380">
        <f>VLOOKUP(A:A,'[10]2023 Reporting MYE 2022'!$A:$AN,37,FALSE)</f>
        <v>1019957</v>
      </c>
      <c r="J222" s="380">
        <f>VLOOKUP(A:A,'[10]2023 Reporting MYE 2022'!$A:$AN,38,FALSE)</f>
        <v>110318</v>
      </c>
      <c r="K222" s="380">
        <f>VLOOKUP(A:A,'[10]2023 Reporting MYE 2022'!$A:$AN,39,FALSE)</f>
        <v>123683</v>
      </c>
      <c r="L222" s="380">
        <f>VLOOKUP(A:A,'[10]2023 Reporting MYE 2022'!$A:$AN,40,FALSE)</f>
        <v>1834062</v>
      </c>
      <c r="M222" s="380"/>
      <c r="N222" s="381">
        <f>VLOOKUP(A:A,'[10]2023 Reporting MYE 2022'!$A:$AS,41,FALSE)</f>
        <v>3342187</v>
      </c>
      <c r="O222" s="380">
        <f>VLOOKUP(A:A,'[10]2023 Reporting MYE 2022'!$A:$AS,42,FALSE)</f>
        <v>5798016</v>
      </c>
      <c r="P222" s="380">
        <f>VLOOKUP(A:A,'[10]2023 Reporting MYE 2022'!$A:$AS,43,FALSE)</f>
        <v>0</v>
      </c>
      <c r="Q222" s="380">
        <f>VLOOKUP(A:A,'[10]2023 Reporting MYE 2022'!$A:$AS,44,FALSE)</f>
        <v>35251</v>
      </c>
      <c r="R222" s="380">
        <f>VLOOKUP(A:A,'[10]2023 Reporting MYE 2022'!$A:$AS,45,FALSE)</f>
        <v>9175454</v>
      </c>
      <c r="S222" s="382"/>
      <c r="T222" s="220">
        <f>VLOOKUP(A:A,'[11]OPEB Amounts by Employer'!$A:$AP,36,FALSE)</f>
        <v>-1420747</v>
      </c>
      <c r="U222" s="220">
        <f>VLOOKUP(A:A,'[11]OPEB Amounts by Employer'!$A:$AP,39,FALSE)</f>
        <v>-918630</v>
      </c>
      <c r="V222" s="380">
        <f>VLOOKUP(A:A,'[11]OPEB Amounts by Employer'!$A:$AP,42,FALSE)</f>
        <v>-2339377</v>
      </c>
      <c r="W222" s="488"/>
      <c r="X222" s="382"/>
      <c r="Y222" s="382"/>
      <c r="Z222" s="382"/>
    </row>
    <row r="223" spans="1:26">
      <c r="A223" s="374">
        <v>36601</v>
      </c>
      <c r="B223" s="375" t="s">
        <v>575</v>
      </c>
      <c r="C223" s="376">
        <v>0</v>
      </c>
      <c r="D223" s="376">
        <f>VLOOKUP(A:A,'[10]2023 Reporting MYE 2022'!$A:$J,5,FALSE)</f>
        <v>0</v>
      </c>
      <c r="E223" s="377">
        <f>VLOOKUP(A:A,'[10]2023 Reporting MYE 2022'!$A:$Z,26,FALSE)</f>
        <v>0</v>
      </c>
      <c r="F223" s="378">
        <f>VLOOKUP(A:A,'[10]2023 Reporting MYE 2022'!$A:$AI,35,FALSE)</f>
        <v>0</v>
      </c>
      <c r="G223" s="378"/>
      <c r="H223" s="379">
        <f>VLOOKUP(A:A,'[10]2023 Reporting MYE 2022'!$A:$AS,36,FALSE)</f>
        <v>63720</v>
      </c>
      <c r="I223" s="380">
        <f>VLOOKUP(A:A,'[10]2023 Reporting MYE 2022'!$A:$AN,37,FALSE)</f>
        <v>0</v>
      </c>
      <c r="J223" s="380">
        <f>VLOOKUP(A:A,'[10]2023 Reporting MYE 2022'!$A:$AN,38,FALSE)</f>
        <v>0</v>
      </c>
      <c r="K223" s="380">
        <f>VLOOKUP(A:A,'[10]2023 Reporting MYE 2022'!$A:$AN,39,FALSE)</f>
        <v>0</v>
      </c>
      <c r="L223" s="380">
        <f>VLOOKUP(A:A,'[10]2023 Reporting MYE 2022'!$A:$AN,40,FALSE)</f>
        <v>63720</v>
      </c>
      <c r="M223" s="380"/>
      <c r="N223" s="381">
        <f>VLOOKUP(A:A,'[10]2023 Reporting MYE 2022'!$A:$AS,41,FALSE)</f>
        <v>10694587</v>
      </c>
      <c r="O223" s="380">
        <f>VLOOKUP(A:A,'[10]2023 Reporting MYE 2022'!$A:$AS,42,FALSE)</f>
        <v>0</v>
      </c>
      <c r="P223" s="380">
        <f>VLOOKUP(A:A,'[10]2023 Reporting MYE 2022'!$A:$AS,43,FALSE)</f>
        <v>0</v>
      </c>
      <c r="Q223" s="380">
        <f>VLOOKUP(A:A,'[10]2023 Reporting MYE 2022'!$A:$AS,44,FALSE)</f>
        <v>0</v>
      </c>
      <c r="R223" s="380">
        <f>VLOOKUP(A:A,'[10]2023 Reporting MYE 2022'!$A:$AS,45,FALSE)</f>
        <v>10694587</v>
      </c>
      <c r="S223" s="382"/>
      <c r="T223" s="220">
        <f>VLOOKUP(A:A,'[11]OPEB Amounts by Employer'!$A:$AP,36,FALSE)</f>
        <v>0</v>
      </c>
      <c r="U223" s="220">
        <f>VLOOKUP(A:A,'[11]OPEB Amounts by Employer'!$A:$AP,39,FALSE)</f>
        <v>-2381045</v>
      </c>
      <c r="V223" s="380">
        <f>VLOOKUP(A:A,'[11]OPEB Amounts by Employer'!$A:$AP,42,FALSE)</f>
        <v>-2381045</v>
      </c>
      <c r="W223" s="489"/>
      <c r="X223" s="382"/>
      <c r="Y223" s="382"/>
      <c r="Z223" s="382"/>
    </row>
    <row r="224" spans="1:26">
      <c r="A224" s="374">
        <v>36700</v>
      </c>
      <c r="B224" s="375" t="s">
        <v>576</v>
      </c>
      <c r="C224" s="376">
        <v>7.7616663000000001E-3</v>
      </c>
      <c r="D224" s="376">
        <f>VLOOKUP(A:A,'[10]2023 Reporting MYE 2022'!$A:$J,5,FALSE)</f>
        <v>8.1275668999999991E-3</v>
      </c>
      <c r="E224" s="377">
        <f>VLOOKUP(A:A,'[10]2023 Reporting MYE 2022'!$A:$Z,26,FALSE)</f>
        <v>251268554</v>
      </c>
      <c r="F224" s="378">
        <f>VLOOKUP(A:A,'[10]2023 Reporting MYE 2022'!$A:$AI,35,FALSE)</f>
        <v>184315139</v>
      </c>
      <c r="G224" s="378"/>
      <c r="H224" s="379">
        <f>VLOOKUP(A:A,'[10]2023 Reporting MYE 2022'!$A:$AS,36,FALSE)</f>
        <v>507543</v>
      </c>
      <c r="I224" s="380">
        <f>VLOOKUP(A:A,'[10]2023 Reporting MYE 2022'!$A:$AN,37,FALSE)</f>
        <v>14756822</v>
      </c>
      <c r="J224" s="380">
        <f>VLOOKUP(A:A,'[10]2023 Reporting MYE 2022'!$A:$AN,38,FALSE)</f>
        <v>1596089</v>
      </c>
      <c r="K224" s="380">
        <f>VLOOKUP(A:A,'[10]2023 Reporting MYE 2022'!$A:$AN,39,FALSE)</f>
        <v>1789456</v>
      </c>
      <c r="L224" s="380">
        <f>VLOOKUP(A:A,'[10]2023 Reporting MYE 2022'!$A:$AN,40,FALSE)</f>
        <v>18649910</v>
      </c>
      <c r="M224" s="380"/>
      <c r="N224" s="381">
        <f>VLOOKUP(A:A,'[10]2023 Reporting MYE 2022'!$A:$AS,41,FALSE)</f>
        <v>18279272</v>
      </c>
      <c r="O224" s="380">
        <f>VLOOKUP(A:A,'[10]2023 Reporting MYE 2022'!$A:$AS,42,FALSE)</f>
        <v>83886160</v>
      </c>
      <c r="P224" s="380">
        <f>VLOOKUP(A:A,'[10]2023 Reporting MYE 2022'!$A:$AS,43,FALSE)</f>
        <v>0</v>
      </c>
      <c r="Q224" s="380">
        <f>VLOOKUP(A:A,'[10]2023 Reporting MYE 2022'!$A:$AS,44,FALSE)</f>
        <v>510019</v>
      </c>
      <c r="R224" s="380">
        <f>VLOOKUP(A:A,'[10]2023 Reporting MYE 2022'!$A:$AS,45,FALSE)</f>
        <v>102675451</v>
      </c>
      <c r="S224" s="382"/>
      <c r="T224" s="220">
        <f>VLOOKUP(A:A,'[11]OPEB Amounts by Employer'!$A:$AP,36,FALSE)</f>
        <v>-20555503</v>
      </c>
      <c r="U224" s="220">
        <f>VLOOKUP(A:A,'[11]OPEB Amounts by Employer'!$A:$AP,39,FALSE)</f>
        <v>-2067565</v>
      </c>
      <c r="V224" s="380">
        <f>VLOOKUP(A:A,'[11]OPEB Amounts by Employer'!$A:$AP,42,FALSE)</f>
        <v>-22623068</v>
      </c>
      <c r="W224" s="488"/>
      <c r="X224" s="382"/>
      <c r="Y224" s="382"/>
      <c r="Z224" s="382"/>
    </row>
    <row r="225" spans="1:26">
      <c r="A225" s="374">
        <v>36701</v>
      </c>
      <c r="B225" s="375" t="s">
        <v>577</v>
      </c>
      <c r="C225" s="376">
        <v>2.902E-5</v>
      </c>
      <c r="D225" s="376">
        <f>VLOOKUP(A:A,'[10]2023 Reporting MYE 2022'!$A:$J,5,FALSE)</f>
        <v>4.36885E-5</v>
      </c>
      <c r="E225" s="377">
        <f>VLOOKUP(A:A,'[10]2023 Reporting MYE 2022'!$A:$Z,26,FALSE)</f>
        <v>1350656</v>
      </c>
      <c r="F225" s="378">
        <f>VLOOKUP(A:A,'[10]2023 Reporting MYE 2022'!$A:$AI,35,FALSE)</f>
        <v>689134</v>
      </c>
      <c r="G225" s="378"/>
      <c r="H225" s="379">
        <f>VLOOKUP(A:A,'[10]2023 Reporting MYE 2022'!$A:$AS,36,FALSE)</f>
        <v>222647</v>
      </c>
      <c r="I225" s="380">
        <f>VLOOKUP(A:A,'[10]2023 Reporting MYE 2022'!$A:$AN,37,FALSE)</f>
        <v>55174</v>
      </c>
      <c r="J225" s="380">
        <f>VLOOKUP(A:A,'[10]2023 Reporting MYE 2022'!$A:$AN,38,FALSE)</f>
        <v>5968</v>
      </c>
      <c r="K225" s="380">
        <f>VLOOKUP(A:A,'[10]2023 Reporting MYE 2022'!$A:$AN,39,FALSE)</f>
        <v>6691</v>
      </c>
      <c r="L225" s="380">
        <f>VLOOKUP(A:A,'[10]2023 Reporting MYE 2022'!$A:$AN,40,FALSE)</f>
        <v>290480</v>
      </c>
      <c r="M225" s="380"/>
      <c r="N225" s="381">
        <f>VLOOKUP(A:A,'[10]2023 Reporting MYE 2022'!$A:$AS,41,FALSE)</f>
        <v>444333</v>
      </c>
      <c r="O225" s="380">
        <f>VLOOKUP(A:A,'[10]2023 Reporting MYE 2022'!$A:$AS,42,FALSE)</f>
        <v>313641</v>
      </c>
      <c r="P225" s="380">
        <f>VLOOKUP(A:A,'[10]2023 Reporting MYE 2022'!$A:$AS,43,FALSE)</f>
        <v>0</v>
      </c>
      <c r="Q225" s="380">
        <f>VLOOKUP(A:A,'[10]2023 Reporting MYE 2022'!$A:$AS,44,FALSE)</f>
        <v>1907</v>
      </c>
      <c r="R225" s="380">
        <f>VLOOKUP(A:A,'[10]2023 Reporting MYE 2022'!$A:$AS,45,FALSE)</f>
        <v>759881</v>
      </c>
      <c r="S225" s="382"/>
      <c r="T225" s="220">
        <f>VLOOKUP(A:A,'[11]OPEB Amounts by Employer'!$A:$AP,36,FALSE)</f>
        <v>-76854</v>
      </c>
      <c r="U225" s="220">
        <f>VLOOKUP(A:A,'[11]OPEB Amounts by Employer'!$A:$AP,39,FALSE)</f>
        <v>-98856</v>
      </c>
      <c r="V225" s="380">
        <f>VLOOKUP(A:A,'[11]OPEB Amounts by Employer'!$A:$AP,42,FALSE)</f>
        <v>-175710</v>
      </c>
      <c r="W225" s="488"/>
      <c r="X225" s="382"/>
      <c r="Y225" s="382"/>
      <c r="Z225" s="382"/>
    </row>
    <row r="226" spans="1:26">
      <c r="A226" s="374">
        <v>36705</v>
      </c>
      <c r="B226" s="375" t="s">
        <v>578</v>
      </c>
      <c r="C226" s="376">
        <v>9.2723930000000005E-4</v>
      </c>
      <c r="D226" s="376">
        <f>VLOOKUP(A:A,'[10]2023 Reporting MYE 2022'!$A:$J,5,FALSE)</f>
        <v>8.5474240000000005E-4</v>
      </c>
      <c r="E226" s="377">
        <f>VLOOKUP(A:A,'[10]2023 Reporting MYE 2022'!$A:$Z,26,FALSE)</f>
        <v>26424869</v>
      </c>
      <c r="F226" s="378">
        <f>VLOOKUP(A:A,'[10]2023 Reporting MYE 2022'!$A:$AI,35,FALSE)</f>
        <v>22019014</v>
      </c>
      <c r="G226" s="378"/>
      <c r="H226" s="379">
        <f>VLOOKUP(A:A,'[10]2023 Reporting MYE 2022'!$A:$AS,36,FALSE)</f>
        <v>2762833</v>
      </c>
      <c r="I226" s="380">
        <f>VLOOKUP(A:A,'[10]2023 Reporting MYE 2022'!$A:$AN,37,FALSE)</f>
        <v>1762908</v>
      </c>
      <c r="J226" s="380">
        <f>VLOOKUP(A:A,'[10]2023 Reporting MYE 2022'!$A:$AN,38,FALSE)</f>
        <v>190675</v>
      </c>
      <c r="K226" s="380">
        <f>VLOOKUP(A:A,'[10]2023 Reporting MYE 2022'!$A:$AN,39,FALSE)</f>
        <v>213776</v>
      </c>
      <c r="L226" s="380">
        <f>VLOOKUP(A:A,'[10]2023 Reporting MYE 2022'!$A:$AN,40,FALSE)</f>
        <v>4930192</v>
      </c>
      <c r="M226" s="380"/>
      <c r="N226" s="381">
        <f>VLOOKUP(A:A,'[10]2023 Reporting MYE 2022'!$A:$AS,41,FALSE)</f>
        <v>2655676</v>
      </c>
      <c r="O226" s="380">
        <f>VLOOKUP(A:A,'[10]2023 Reporting MYE 2022'!$A:$AS,42,FALSE)</f>
        <v>10021372</v>
      </c>
      <c r="P226" s="380">
        <f>VLOOKUP(A:A,'[10]2023 Reporting MYE 2022'!$A:$AS,43,FALSE)</f>
        <v>0</v>
      </c>
      <c r="Q226" s="380">
        <f>VLOOKUP(A:A,'[10]2023 Reporting MYE 2022'!$A:$AS,44,FALSE)</f>
        <v>60929</v>
      </c>
      <c r="R226" s="380">
        <f>VLOOKUP(A:A,'[10]2023 Reporting MYE 2022'!$A:$AS,45,FALSE)</f>
        <v>12737977</v>
      </c>
      <c r="S226" s="382"/>
      <c r="T226" s="220">
        <f>VLOOKUP(A:A,'[11]OPEB Amounts by Employer'!$A:$AP,36,FALSE)</f>
        <v>-2455641</v>
      </c>
      <c r="U226" s="220">
        <f>VLOOKUP(A:A,'[11]OPEB Amounts by Employer'!$A:$AP,39,FALSE)</f>
        <v>63581</v>
      </c>
      <c r="V226" s="380">
        <f>VLOOKUP(A:A,'[11]OPEB Amounts by Employer'!$A:$AP,42,FALSE)</f>
        <v>-2392060</v>
      </c>
      <c r="W226" s="488"/>
      <c r="X226" s="382"/>
      <c r="Y226" s="382"/>
      <c r="Z226" s="382"/>
    </row>
    <row r="227" spans="1:26">
      <c r="A227" s="374">
        <v>36800</v>
      </c>
      <c r="B227" s="375" t="s">
        <v>579</v>
      </c>
      <c r="C227" s="376">
        <v>2.9186377999999998E-3</v>
      </c>
      <c r="D227" s="376">
        <f>VLOOKUP(A:A,'[10]2023 Reporting MYE 2022'!$A:$J,5,FALSE)</f>
        <v>2.8652783999999999E-3</v>
      </c>
      <c r="E227" s="377">
        <f>VLOOKUP(A:A,'[10]2023 Reporting MYE 2022'!$A:$Z,26,FALSE)</f>
        <v>88581782</v>
      </c>
      <c r="F227" s="378">
        <f>VLOOKUP(A:A,'[10]2023 Reporting MYE 2022'!$A:$AI,35,FALSE)</f>
        <v>69308459</v>
      </c>
      <c r="G227" s="378"/>
      <c r="H227" s="379">
        <f>VLOOKUP(A:A,'[10]2023 Reporting MYE 2022'!$A:$AS,36,FALSE)</f>
        <v>1549504</v>
      </c>
      <c r="I227" s="380">
        <f>VLOOKUP(A:A,'[10]2023 Reporting MYE 2022'!$A:$AN,37,FALSE)</f>
        <v>5549043</v>
      </c>
      <c r="J227" s="380">
        <f>VLOOKUP(A:A,'[10]2023 Reporting MYE 2022'!$A:$AN,38,FALSE)</f>
        <v>600181</v>
      </c>
      <c r="K227" s="380">
        <f>VLOOKUP(A:A,'[10]2023 Reporting MYE 2022'!$A:$AN,39,FALSE)</f>
        <v>672893</v>
      </c>
      <c r="L227" s="380">
        <f>VLOOKUP(A:A,'[10]2023 Reporting MYE 2022'!$A:$AN,40,FALSE)</f>
        <v>8371621</v>
      </c>
      <c r="M227" s="380"/>
      <c r="N227" s="381">
        <f>VLOOKUP(A:A,'[10]2023 Reporting MYE 2022'!$A:$AS,41,FALSE)</f>
        <v>6253475</v>
      </c>
      <c r="O227" s="380">
        <f>VLOOKUP(A:A,'[10]2023 Reporting MYE 2022'!$A:$AS,42,FALSE)</f>
        <v>31543912</v>
      </c>
      <c r="P227" s="380">
        <f>VLOOKUP(A:A,'[10]2023 Reporting MYE 2022'!$A:$AS,43,FALSE)</f>
        <v>0</v>
      </c>
      <c r="Q227" s="380">
        <f>VLOOKUP(A:A,'[10]2023 Reporting MYE 2022'!$A:$AS,44,FALSE)</f>
        <v>191784</v>
      </c>
      <c r="R227" s="380">
        <f>VLOOKUP(A:A,'[10]2023 Reporting MYE 2022'!$A:$AS,45,FALSE)</f>
        <v>37989171</v>
      </c>
      <c r="S227" s="382"/>
      <c r="T227" s="220">
        <f>VLOOKUP(A:A,'[11]OPEB Amounts by Employer'!$A:$AP,36,FALSE)</f>
        <v>-7729535</v>
      </c>
      <c r="U227" s="220">
        <f>VLOOKUP(A:A,'[11]OPEB Amounts by Employer'!$A:$AP,39,FALSE)</f>
        <v>-787633</v>
      </c>
      <c r="V227" s="380">
        <f>VLOOKUP(A:A,'[11]OPEB Amounts by Employer'!$A:$AP,42,FALSE)</f>
        <v>-8517168</v>
      </c>
      <c r="W227" s="488"/>
      <c r="X227" s="382"/>
      <c r="Y227" s="382"/>
      <c r="Z227" s="382"/>
    </row>
    <row r="228" spans="1:26">
      <c r="A228" s="374">
        <v>36802</v>
      </c>
      <c r="B228" s="375" t="s">
        <v>580</v>
      </c>
      <c r="C228" s="376">
        <v>2.4779100000000003E-4</v>
      </c>
      <c r="D228" s="376">
        <f>VLOOKUP(A:A,'[10]2023 Reporting MYE 2022'!$A:$J,5,FALSE)</f>
        <v>2.3959050000000001E-4</v>
      </c>
      <c r="E228" s="377">
        <f>VLOOKUP(A:A,'[10]2023 Reporting MYE 2022'!$A:$Z,26,FALSE)</f>
        <v>7407082</v>
      </c>
      <c r="F228" s="378">
        <f>VLOOKUP(A:A,'[10]2023 Reporting MYE 2022'!$A:$AI,35,FALSE)</f>
        <v>5884256</v>
      </c>
      <c r="G228" s="378"/>
      <c r="H228" s="379">
        <f>VLOOKUP(A:A,'[10]2023 Reporting MYE 2022'!$A:$AS,36,FALSE)</f>
        <v>1969027</v>
      </c>
      <c r="I228" s="380">
        <f>VLOOKUP(A:A,'[10]2023 Reporting MYE 2022'!$A:$AN,37,FALSE)</f>
        <v>471111</v>
      </c>
      <c r="J228" s="380">
        <f>VLOOKUP(A:A,'[10]2023 Reporting MYE 2022'!$A:$AN,38,FALSE)</f>
        <v>50955</v>
      </c>
      <c r="K228" s="380">
        <f>VLOOKUP(A:A,'[10]2023 Reporting MYE 2022'!$A:$AN,39,FALSE)</f>
        <v>57128</v>
      </c>
      <c r="L228" s="380">
        <f>VLOOKUP(A:A,'[10]2023 Reporting MYE 2022'!$A:$AN,40,FALSE)</f>
        <v>2548221</v>
      </c>
      <c r="M228" s="380"/>
      <c r="N228" s="381">
        <f>VLOOKUP(A:A,'[10]2023 Reporting MYE 2022'!$A:$AS,41,FALSE)</f>
        <v>111004</v>
      </c>
      <c r="O228" s="380">
        <f>VLOOKUP(A:A,'[10]2023 Reporting MYE 2022'!$A:$AS,42,FALSE)</f>
        <v>2678064</v>
      </c>
      <c r="P228" s="380">
        <f>VLOOKUP(A:A,'[10]2023 Reporting MYE 2022'!$A:$AS,43,FALSE)</f>
        <v>0</v>
      </c>
      <c r="Q228" s="380">
        <f>VLOOKUP(A:A,'[10]2023 Reporting MYE 2022'!$A:$AS,44,FALSE)</f>
        <v>16282</v>
      </c>
      <c r="R228" s="380">
        <f>VLOOKUP(A:A,'[10]2023 Reporting MYE 2022'!$A:$AS,45,FALSE)</f>
        <v>2805350</v>
      </c>
      <c r="S228" s="382"/>
      <c r="T228" s="220">
        <f>VLOOKUP(A:A,'[11]OPEB Amounts by Employer'!$A:$AP,36,FALSE)</f>
        <v>-656234</v>
      </c>
      <c r="U228" s="220">
        <f>VLOOKUP(A:A,'[11]OPEB Amounts by Employer'!$A:$AP,39,FALSE)</f>
        <v>1150663</v>
      </c>
      <c r="V228" s="380">
        <f>VLOOKUP(A:A,'[11]OPEB Amounts by Employer'!$A:$AP,42,FALSE)</f>
        <v>494429</v>
      </c>
      <c r="W228" s="488"/>
      <c r="X228" s="382"/>
      <c r="Y228" s="382"/>
      <c r="Z228" s="382"/>
    </row>
    <row r="229" spans="1:26">
      <c r="A229" s="374">
        <v>36810</v>
      </c>
      <c r="B229" s="375" t="s">
        <v>581</v>
      </c>
      <c r="C229" s="376">
        <v>5.9696167999999999E-3</v>
      </c>
      <c r="D229" s="376">
        <f>VLOOKUP(A:A,'[10]2023 Reporting MYE 2022'!$A:$J,5,FALSE)</f>
        <v>5.8491161000000002E-3</v>
      </c>
      <c r="E229" s="377">
        <f>VLOOKUP(A:A,'[10]2023 Reporting MYE 2022'!$A:$Z,26,FALSE)</f>
        <v>180828895</v>
      </c>
      <c r="F229" s="378">
        <f>VLOOKUP(A:A,'[10]2023 Reporting MYE 2022'!$A:$AI,35,FALSE)</f>
        <v>141759605</v>
      </c>
      <c r="G229" s="378"/>
      <c r="H229" s="379">
        <f>VLOOKUP(A:A,'[10]2023 Reporting MYE 2022'!$A:$AS,36,FALSE)</f>
        <v>3720563</v>
      </c>
      <c r="I229" s="380">
        <f>VLOOKUP(A:A,'[10]2023 Reporting MYE 2022'!$A:$AN,37,FALSE)</f>
        <v>11349698</v>
      </c>
      <c r="J229" s="380">
        <f>VLOOKUP(A:A,'[10]2023 Reporting MYE 2022'!$A:$AN,38,FALSE)</f>
        <v>1227577</v>
      </c>
      <c r="K229" s="380">
        <f>VLOOKUP(A:A,'[10]2023 Reporting MYE 2022'!$A:$AN,39,FALSE)</f>
        <v>1376298</v>
      </c>
      <c r="L229" s="380">
        <f>VLOOKUP(A:A,'[10]2023 Reporting MYE 2022'!$A:$AN,40,FALSE)</f>
        <v>17674136</v>
      </c>
      <c r="M229" s="380"/>
      <c r="N229" s="381">
        <f>VLOOKUP(A:A,'[10]2023 Reporting MYE 2022'!$A:$AS,41,FALSE)</f>
        <v>4819180</v>
      </c>
      <c r="O229" s="380">
        <f>VLOOKUP(A:A,'[10]2023 Reporting MYE 2022'!$A:$AS,42,FALSE)</f>
        <v>64518134</v>
      </c>
      <c r="P229" s="380">
        <f>VLOOKUP(A:A,'[10]2023 Reporting MYE 2022'!$A:$AS,43,FALSE)</f>
        <v>0</v>
      </c>
      <c r="Q229" s="380">
        <f>VLOOKUP(A:A,'[10]2023 Reporting MYE 2022'!$A:$AS,44,FALSE)</f>
        <v>392263</v>
      </c>
      <c r="R229" s="380">
        <f>VLOOKUP(A:A,'[10]2023 Reporting MYE 2022'!$A:$AS,45,FALSE)</f>
        <v>69729577</v>
      </c>
      <c r="S229" s="382"/>
      <c r="T229" s="220">
        <f>VLOOKUP(A:A,'[11]OPEB Amounts by Employer'!$A:$AP,36,FALSE)</f>
        <v>-15809551</v>
      </c>
      <c r="U229" s="220">
        <f>VLOOKUP(A:A,'[11]OPEB Amounts by Employer'!$A:$AP,39,FALSE)</f>
        <v>-50139</v>
      </c>
      <c r="V229" s="380">
        <f>VLOOKUP(A:A,'[11]OPEB Amounts by Employer'!$A:$AP,42,FALSE)</f>
        <v>-15859690</v>
      </c>
      <c r="W229" s="488"/>
      <c r="X229" s="382"/>
      <c r="Y229" s="382"/>
      <c r="Z229" s="382"/>
    </row>
    <row r="230" spans="1:26">
      <c r="A230" s="374">
        <v>36900</v>
      </c>
      <c r="B230" s="375" t="s">
        <v>582</v>
      </c>
      <c r="C230" s="376">
        <v>5.8044450000000001E-4</v>
      </c>
      <c r="D230" s="376">
        <f>VLOOKUP(A:A,'[10]2023 Reporting MYE 2022'!$A:$J,5,FALSE)</f>
        <v>5.1265749999999998E-4</v>
      </c>
      <c r="E230" s="377">
        <f>VLOOKUP(A:A,'[10]2023 Reporting MYE 2022'!$A:$Z,26,FALSE)</f>
        <v>15849111</v>
      </c>
      <c r="F230" s="378">
        <f>VLOOKUP(A:A,'[10]2023 Reporting MYE 2022'!$A:$AI,35,FALSE)</f>
        <v>13783730</v>
      </c>
      <c r="G230" s="378"/>
      <c r="H230" s="379">
        <f>VLOOKUP(A:A,'[10]2023 Reporting MYE 2022'!$A:$AS,36,FALSE)</f>
        <v>2187713</v>
      </c>
      <c r="I230" s="380">
        <f>VLOOKUP(A:A,'[10]2023 Reporting MYE 2022'!$A:$AN,37,FALSE)</f>
        <v>1103567</v>
      </c>
      <c r="J230" s="380">
        <f>VLOOKUP(A:A,'[10]2023 Reporting MYE 2022'!$A:$AN,38,FALSE)</f>
        <v>119361</v>
      </c>
      <c r="K230" s="380">
        <f>VLOOKUP(A:A,'[10]2023 Reporting MYE 2022'!$A:$AN,39,FALSE)</f>
        <v>133822</v>
      </c>
      <c r="L230" s="380">
        <f>VLOOKUP(A:A,'[10]2023 Reporting MYE 2022'!$A:$AN,40,FALSE)</f>
        <v>3544463</v>
      </c>
      <c r="M230" s="380"/>
      <c r="N230" s="381">
        <f>VLOOKUP(A:A,'[10]2023 Reporting MYE 2022'!$A:$AS,41,FALSE)</f>
        <v>1662939</v>
      </c>
      <c r="O230" s="380">
        <f>VLOOKUP(A:A,'[10]2023 Reporting MYE 2022'!$A:$AS,42,FALSE)</f>
        <v>6273300</v>
      </c>
      <c r="P230" s="380">
        <f>VLOOKUP(A:A,'[10]2023 Reporting MYE 2022'!$A:$AS,43,FALSE)</f>
        <v>0</v>
      </c>
      <c r="Q230" s="380">
        <f>VLOOKUP(A:A,'[10]2023 Reporting MYE 2022'!$A:$AS,44,FALSE)</f>
        <v>38141</v>
      </c>
      <c r="R230" s="380">
        <f>VLOOKUP(A:A,'[10]2023 Reporting MYE 2022'!$A:$AS,45,FALSE)</f>
        <v>7974380</v>
      </c>
      <c r="S230" s="382"/>
      <c r="T230" s="220">
        <f>VLOOKUP(A:A,'[11]OPEB Amounts by Employer'!$A:$AP,36,FALSE)</f>
        <v>-1537213</v>
      </c>
      <c r="U230" s="220">
        <f>VLOOKUP(A:A,'[11]OPEB Amounts by Employer'!$A:$AP,39,FALSE)</f>
        <v>143551</v>
      </c>
      <c r="V230" s="380">
        <f>VLOOKUP(A:A,'[11]OPEB Amounts by Employer'!$A:$AP,42,FALSE)</f>
        <v>-1393662</v>
      </c>
      <c r="W230" s="488"/>
      <c r="X230" s="382"/>
      <c r="Y230" s="382"/>
      <c r="Z230" s="382"/>
    </row>
    <row r="231" spans="1:26">
      <c r="A231" s="374">
        <v>36901</v>
      </c>
      <c r="B231" s="375" t="s">
        <v>583</v>
      </c>
      <c r="C231" s="376">
        <v>1.8778069999999999E-4</v>
      </c>
      <c r="D231" s="376">
        <f>VLOOKUP(A:A,'[10]2023 Reporting MYE 2022'!$A:$J,5,FALSE)</f>
        <v>1.8603580000000001E-4</v>
      </c>
      <c r="E231" s="377">
        <f>VLOOKUP(A:A,'[10]2023 Reporting MYE 2022'!$A:$Z,26,FALSE)</f>
        <v>5751407</v>
      </c>
      <c r="F231" s="378">
        <f>VLOOKUP(A:A,'[10]2023 Reporting MYE 2022'!$A:$AI,35,FALSE)</f>
        <v>4459200</v>
      </c>
      <c r="G231" s="378"/>
      <c r="H231" s="379">
        <f>VLOOKUP(A:A,'[10]2023 Reporting MYE 2022'!$A:$AS,36,FALSE)</f>
        <v>314370</v>
      </c>
      <c r="I231" s="380">
        <f>VLOOKUP(A:A,'[10]2023 Reporting MYE 2022'!$A:$AN,37,FALSE)</f>
        <v>357017</v>
      </c>
      <c r="J231" s="380">
        <f>VLOOKUP(A:A,'[10]2023 Reporting MYE 2022'!$A:$AN,38,FALSE)</f>
        <v>38615</v>
      </c>
      <c r="K231" s="380">
        <f>VLOOKUP(A:A,'[10]2023 Reporting MYE 2022'!$A:$AN,39,FALSE)</f>
        <v>43293</v>
      </c>
      <c r="L231" s="380">
        <f>VLOOKUP(A:A,'[10]2023 Reporting MYE 2022'!$A:$AN,40,FALSE)</f>
        <v>753295</v>
      </c>
      <c r="M231" s="380"/>
      <c r="N231" s="381">
        <f>VLOOKUP(A:A,'[10]2023 Reporting MYE 2022'!$A:$AS,41,FALSE)</f>
        <v>907704</v>
      </c>
      <c r="O231" s="380">
        <f>VLOOKUP(A:A,'[10]2023 Reporting MYE 2022'!$A:$AS,42,FALSE)</f>
        <v>2029487</v>
      </c>
      <c r="P231" s="380">
        <f>VLOOKUP(A:A,'[10]2023 Reporting MYE 2022'!$A:$AS,43,FALSE)</f>
        <v>0</v>
      </c>
      <c r="Q231" s="380">
        <f>VLOOKUP(A:A,'[10]2023 Reporting MYE 2022'!$A:$AS,44,FALSE)</f>
        <v>12339</v>
      </c>
      <c r="R231" s="380">
        <f>VLOOKUP(A:A,'[10]2023 Reporting MYE 2022'!$A:$AS,45,FALSE)</f>
        <v>2949530</v>
      </c>
      <c r="S231" s="382"/>
      <c r="T231" s="220">
        <f>VLOOKUP(A:A,'[11]OPEB Amounts by Employer'!$A:$AP,36,FALSE)</f>
        <v>-497306</v>
      </c>
      <c r="U231" s="220">
        <f>VLOOKUP(A:A,'[11]OPEB Amounts by Employer'!$A:$AP,39,FALSE)</f>
        <v>50390</v>
      </c>
      <c r="V231" s="380">
        <f>VLOOKUP(A:A,'[11]OPEB Amounts by Employer'!$A:$AP,42,FALSE)</f>
        <v>-446916</v>
      </c>
      <c r="W231" s="488"/>
      <c r="X231" s="382"/>
      <c r="Y231" s="382"/>
      <c r="Z231" s="382"/>
    </row>
    <row r="232" spans="1:26">
      <c r="A232" s="374">
        <v>36905</v>
      </c>
      <c r="B232" s="375" t="s">
        <v>584</v>
      </c>
      <c r="C232" s="376">
        <v>1.8413159999999999E-4</v>
      </c>
      <c r="D232" s="376">
        <f>VLOOKUP(A:A,'[10]2023 Reporting MYE 2022'!$A:$J,5,FALSE)</f>
        <v>1.9338910000000001E-4</v>
      </c>
      <c r="E232" s="377">
        <f>VLOOKUP(A:A,'[10]2023 Reporting MYE 2022'!$A:$Z,26,FALSE)</f>
        <v>5978739</v>
      </c>
      <c r="F232" s="378">
        <f>VLOOKUP(A:A,'[10]2023 Reporting MYE 2022'!$A:$AI,35,FALSE)</f>
        <v>4372546</v>
      </c>
      <c r="G232" s="378"/>
      <c r="H232" s="379">
        <f>VLOOKUP(A:A,'[10]2023 Reporting MYE 2022'!$A:$AS,36,FALSE)</f>
        <v>277030</v>
      </c>
      <c r="I232" s="380">
        <f>VLOOKUP(A:A,'[10]2023 Reporting MYE 2022'!$A:$AN,37,FALSE)</f>
        <v>350079</v>
      </c>
      <c r="J232" s="380">
        <f>VLOOKUP(A:A,'[10]2023 Reporting MYE 2022'!$A:$AN,38,FALSE)</f>
        <v>37864</v>
      </c>
      <c r="K232" s="380">
        <f>VLOOKUP(A:A,'[10]2023 Reporting MYE 2022'!$A:$AN,39,FALSE)</f>
        <v>42452</v>
      </c>
      <c r="L232" s="380">
        <f>VLOOKUP(A:A,'[10]2023 Reporting MYE 2022'!$A:$AN,40,FALSE)</f>
        <v>707425</v>
      </c>
      <c r="M232" s="380"/>
      <c r="N232" s="381">
        <f>VLOOKUP(A:A,'[10]2023 Reporting MYE 2022'!$A:$AS,41,FALSE)</f>
        <v>518245</v>
      </c>
      <c r="O232" s="380">
        <f>VLOOKUP(A:A,'[10]2023 Reporting MYE 2022'!$A:$AS,42,FALSE)</f>
        <v>1990049</v>
      </c>
      <c r="P232" s="380">
        <f>VLOOKUP(A:A,'[10]2023 Reporting MYE 2022'!$A:$AS,43,FALSE)</f>
        <v>0</v>
      </c>
      <c r="Q232" s="380">
        <f>VLOOKUP(A:A,'[10]2023 Reporting MYE 2022'!$A:$AS,44,FALSE)</f>
        <v>12099</v>
      </c>
      <c r="R232" s="380">
        <f>VLOOKUP(A:A,'[10]2023 Reporting MYE 2022'!$A:$AS,45,FALSE)</f>
        <v>2520393</v>
      </c>
      <c r="S232" s="382"/>
      <c r="T232" s="220">
        <f>VLOOKUP(A:A,'[11]OPEB Amounts by Employer'!$A:$AP,36,FALSE)</f>
        <v>-487642</v>
      </c>
      <c r="U232" s="220">
        <f>VLOOKUP(A:A,'[11]OPEB Amounts by Employer'!$A:$AP,39,FALSE)</f>
        <v>132582</v>
      </c>
      <c r="V232" s="380">
        <f>VLOOKUP(A:A,'[11]OPEB Amounts by Employer'!$A:$AP,42,FALSE)</f>
        <v>-355060</v>
      </c>
      <c r="W232" s="488"/>
      <c r="X232" s="382"/>
      <c r="Y232" s="382"/>
      <c r="Z232" s="382"/>
    </row>
    <row r="233" spans="1:26">
      <c r="A233" s="374">
        <v>37000</v>
      </c>
      <c r="B233" s="375" t="s">
        <v>585</v>
      </c>
      <c r="C233" s="376">
        <v>1.6276032000000001E-3</v>
      </c>
      <c r="D233" s="376">
        <f>VLOOKUP(A:A,'[10]2023 Reporting MYE 2022'!$A:$J,5,FALSE)</f>
        <v>1.6554278E-3</v>
      </c>
      <c r="E233" s="377">
        <f>VLOOKUP(A:A,'[10]2023 Reporting MYE 2022'!$A:$Z,26,FALSE)</f>
        <v>51178533</v>
      </c>
      <c r="F233" s="378">
        <f>VLOOKUP(A:A,'[10]2023 Reporting MYE 2022'!$A:$AI,35,FALSE)</f>
        <v>38650452</v>
      </c>
      <c r="G233" s="378"/>
      <c r="H233" s="379">
        <f>VLOOKUP(A:A,'[10]2023 Reporting MYE 2022'!$A:$AS,36,FALSE)</f>
        <v>124563</v>
      </c>
      <c r="I233" s="380">
        <f>VLOOKUP(A:A,'[10]2023 Reporting MYE 2022'!$A:$AN,37,FALSE)</f>
        <v>3094471</v>
      </c>
      <c r="J233" s="380">
        <f>VLOOKUP(A:A,'[10]2023 Reporting MYE 2022'!$A:$AN,38,FALSE)</f>
        <v>334696</v>
      </c>
      <c r="K233" s="380">
        <f>VLOOKUP(A:A,'[10]2023 Reporting MYE 2022'!$A:$AN,39,FALSE)</f>
        <v>375245</v>
      </c>
      <c r="L233" s="380">
        <f>VLOOKUP(A:A,'[10]2023 Reporting MYE 2022'!$A:$AN,40,FALSE)</f>
        <v>3928975</v>
      </c>
      <c r="M233" s="380"/>
      <c r="N233" s="381">
        <f>VLOOKUP(A:A,'[10]2023 Reporting MYE 2022'!$A:$AS,41,FALSE)</f>
        <v>6146858</v>
      </c>
      <c r="O233" s="380">
        <f>VLOOKUP(A:A,'[10]2023 Reporting MYE 2022'!$A:$AS,42,FALSE)</f>
        <v>17590731</v>
      </c>
      <c r="P233" s="380">
        <f>VLOOKUP(A:A,'[10]2023 Reporting MYE 2022'!$A:$AS,43,FALSE)</f>
        <v>0</v>
      </c>
      <c r="Q233" s="380">
        <f>VLOOKUP(A:A,'[10]2023 Reporting MYE 2022'!$A:$AS,44,FALSE)</f>
        <v>106950</v>
      </c>
      <c r="R233" s="380">
        <f>VLOOKUP(A:A,'[10]2023 Reporting MYE 2022'!$A:$AS,45,FALSE)</f>
        <v>23844539</v>
      </c>
      <c r="S233" s="382"/>
      <c r="T233" s="220">
        <f>VLOOKUP(A:A,'[11]OPEB Amounts by Employer'!$A:$AP,36,FALSE)</f>
        <v>-4310442</v>
      </c>
      <c r="U233" s="220">
        <f>VLOOKUP(A:A,'[11]OPEB Amounts by Employer'!$A:$AP,39,FALSE)</f>
        <v>-2290788</v>
      </c>
      <c r="V233" s="380">
        <f>VLOOKUP(A:A,'[11]OPEB Amounts by Employer'!$A:$AP,42,FALSE)</f>
        <v>-6601230</v>
      </c>
      <c r="W233" s="488"/>
      <c r="X233" s="382"/>
      <c r="Y233" s="382"/>
      <c r="Z233" s="382"/>
    </row>
    <row r="234" spans="1:26">
      <c r="A234" s="374">
        <v>37001</v>
      </c>
      <c r="B234" s="375" t="s">
        <v>729</v>
      </c>
      <c r="C234" s="376">
        <v>1.8680730000000001E-4</v>
      </c>
      <c r="D234" s="376">
        <f>VLOOKUP(A:A,'[10]2023 Reporting MYE 2022'!$A:$J,5,FALSE)</f>
        <v>1.6582009999999999E-4</v>
      </c>
      <c r="E234" s="377">
        <f>VLOOKUP(A:A,'[10]2023 Reporting MYE 2022'!$A:$Z,26,FALSE)</f>
        <v>5126427</v>
      </c>
      <c r="F234" s="378">
        <f>VLOOKUP(A:A,'[10]2023 Reporting MYE 2022'!$A:$AI,35,FALSE)</f>
        <v>4436085</v>
      </c>
      <c r="G234" s="378"/>
      <c r="H234" s="379">
        <f>VLOOKUP(A:A,'[10]2023 Reporting MYE 2022'!$A:$AS,36,FALSE)</f>
        <v>2073264</v>
      </c>
      <c r="I234" s="380">
        <f>VLOOKUP(A:A,'[10]2023 Reporting MYE 2022'!$A:$AN,37,FALSE)</f>
        <v>355166</v>
      </c>
      <c r="J234" s="380">
        <f>VLOOKUP(A:A,'[10]2023 Reporting MYE 2022'!$A:$AN,38,FALSE)</f>
        <v>38415</v>
      </c>
      <c r="K234" s="380">
        <f>VLOOKUP(A:A,'[10]2023 Reporting MYE 2022'!$A:$AN,39,FALSE)</f>
        <v>43069</v>
      </c>
      <c r="L234" s="380">
        <f>VLOOKUP(A:A,'[10]2023 Reporting MYE 2022'!$A:$AN,40,FALSE)</f>
        <v>2509914</v>
      </c>
      <c r="M234" s="380"/>
      <c r="N234" s="381">
        <f>VLOOKUP(A:A,'[10]2023 Reporting MYE 2022'!$A:$AS,41,FALSE)</f>
        <v>0</v>
      </c>
      <c r="O234" s="380">
        <f>VLOOKUP(A:A,'[10]2023 Reporting MYE 2022'!$A:$AS,42,FALSE)</f>
        <v>2018967</v>
      </c>
      <c r="P234" s="380">
        <f>VLOOKUP(A:A,'[10]2023 Reporting MYE 2022'!$A:$AS,43,FALSE)</f>
        <v>0</v>
      </c>
      <c r="Q234" s="380">
        <f>VLOOKUP(A:A,'[10]2023 Reporting MYE 2022'!$A:$AS,44,FALSE)</f>
        <v>12275</v>
      </c>
      <c r="R234" s="380">
        <f>VLOOKUP(A:A,'[10]2023 Reporting MYE 2022'!$A:$AS,45,FALSE)</f>
        <v>2031242</v>
      </c>
      <c r="S234" s="382"/>
      <c r="T234" s="220">
        <f>VLOOKUP(A:A,'[11]OPEB Amounts by Employer'!$A:$AP,36,FALSE)</f>
        <v>-494728</v>
      </c>
      <c r="U234" s="220">
        <f>VLOOKUP(A:A,'[11]OPEB Amounts by Employer'!$A:$AP,39,FALSE)</f>
        <v>1089285</v>
      </c>
      <c r="V234" s="380">
        <f>VLOOKUP(A:A,'[11]OPEB Amounts by Employer'!$A:$AP,42,FALSE)</f>
        <v>594557</v>
      </c>
      <c r="W234" s="488"/>
      <c r="X234" s="382"/>
      <c r="Y234" s="382"/>
      <c r="Z234" s="382"/>
    </row>
    <row r="235" spans="1:26">
      <c r="A235" s="374">
        <v>37005</v>
      </c>
      <c r="B235" s="375" t="s">
        <v>586</v>
      </c>
      <c r="C235" s="376">
        <v>4.8435790000000002E-4</v>
      </c>
      <c r="D235" s="376">
        <f>VLOOKUP(A:A,'[10]2023 Reporting MYE 2022'!$A:$J,5,FALSE)</f>
        <v>4.8407749999999997E-4</v>
      </c>
      <c r="E235" s="377">
        <f>VLOOKUP(A:A,'[10]2023 Reporting MYE 2022'!$A:$Z,26,FALSE)</f>
        <v>14965543</v>
      </c>
      <c r="F235" s="378">
        <f>VLOOKUP(A:A,'[10]2023 Reporting MYE 2022'!$A:$AI,35,FALSE)</f>
        <v>11501975</v>
      </c>
      <c r="G235" s="378"/>
      <c r="H235" s="379">
        <f>VLOOKUP(A:A,'[10]2023 Reporting MYE 2022'!$A:$AS,36,FALSE)</f>
        <v>1555229</v>
      </c>
      <c r="I235" s="380">
        <f>VLOOKUP(A:A,'[10]2023 Reporting MYE 2022'!$A:$AN,37,FALSE)</f>
        <v>920883</v>
      </c>
      <c r="J235" s="380">
        <f>VLOOKUP(A:A,'[10]2023 Reporting MYE 2022'!$A:$AN,38,FALSE)</f>
        <v>99602</v>
      </c>
      <c r="K235" s="380">
        <f>VLOOKUP(A:A,'[10]2023 Reporting MYE 2022'!$A:$AN,39,FALSE)</f>
        <v>111669</v>
      </c>
      <c r="L235" s="380">
        <f>VLOOKUP(A:A,'[10]2023 Reporting MYE 2022'!$A:$AN,40,FALSE)</f>
        <v>2687383</v>
      </c>
      <c r="M235" s="380"/>
      <c r="N235" s="381">
        <f>VLOOKUP(A:A,'[10]2023 Reporting MYE 2022'!$A:$AS,41,FALSE)</f>
        <v>225536</v>
      </c>
      <c r="O235" s="380">
        <f>VLOOKUP(A:A,'[10]2023 Reporting MYE 2022'!$A:$AS,42,FALSE)</f>
        <v>5234820</v>
      </c>
      <c r="P235" s="380">
        <f>VLOOKUP(A:A,'[10]2023 Reporting MYE 2022'!$A:$AS,43,FALSE)</f>
        <v>0</v>
      </c>
      <c r="Q235" s="380">
        <f>VLOOKUP(A:A,'[10]2023 Reporting MYE 2022'!$A:$AS,44,FALSE)</f>
        <v>31827</v>
      </c>
      <c r="R235" s="380">
        <f>VLOOKUP(A:A,'[10]2023 Reporting MYE 2022'!$A:$AS,45,FALSE)</f>
        <v>5492183</v>
      </c>
      <c r="S235" s="382"/>
      <c r="T235" s="220">
        <f>VLOOKUP(A:A,'[11]OPEB Amounts by Employer'!$A:$AP,36,FALSE)</f>
        <v>-1282743</v>
      </c>
      <c r="U235" s="220">
        <f>VLOOKUP(A:A,'[11]OPEB Amounts by Employer'!$A:$AP,39,FALSE)</f>
        <v>216210</v>
      </c>
      <c r="V235" s="380">
        <f>VLOOKUP(A:A,'[11]OPEB Amounts by Employer'!$A:$AP,42,FALSE)</f>
        <v>-1066533</v>
      </c>
      <c r="W235" s="488"/>
      <c r="X235" s="382"/>
      <c r="Y235" s="382"/>
      <c r="Z235" s="382"/>
    </row>
    <row r="236" spans="1:26">
      <c r="A236" s="374">
        <v>37100</v>
      </c>
      <c r="B236" s="375" t="s">
        <v>587</v>
      </c>
      <c r="C236" s="376">
        <v>3.0388503000000002E-3</v>
      </c>
      <c r="D236" s="376">
        <f>VLOOKUP(A:A,'[10]2023 Reporting MYE 2022'!$A:$J,5,FALSE)</f>
        <v>2.9834516E-3</v>
      </c>
      <c r="E236" s="377">
        <f>VLOOKUP(A:A,'[10]2023 Reporting MYE 2022'!$A:$Z,26,FALSE)</f>
        <v>92235177</v>
      </c>
      <c r="F236" s="378">
        <f>VLOOKUP(A:A,'[10]2023 Reporting MYE 2022'!$A:$AI,35,FALSE)</f>
        <v>72163128</v>
      </c>
      <c r="G236" s="378"/>
      <c r="H236" s="379">
        <f>VLOOKUP(A:A,'[10]2023 Reporting MYE 2022'!$A:$AS,36,FALSE)</f>
        <v>3149509</v>
      </c>
      <c r="I236" s="380">
        <f>VLOOKUP(A:A,'[10]2023 Reporting MYE 2022'!$A:$AN,37,FALSE)</f>
        <v>5777596</v>
      </c>
      <c r="J236" s="380">
        <f>VLOOKUP(A:A,'[10]2023 Reporting MYE 2022'!$A:$AN,38,FALSE)</f>
        <v>624901</v>
      </c>
      <c r="K236" s="380">
        <f>VLOOKUP(A:A,'[10]2023 Reporting MYE 2022'!$A:$AN,39,FALSE)</f>
        <v>700609</v>
      </c>
      <c r="L236" s="380">
        <f>VLOOKUP(A:A,'[10]2023 Reporting MYE 2022'!$A:$AN,40,FALSE)</f>
        <v>10252615</v>
      </c>
      <c r="M236" s="380"/>
      <c r="N236" s="381">
        <f>VLOOKUP(A:A,'[10]2023 Reporting MYE 2022'!$A:$AS,41,FALSE)</f>
        <v>914054</v>
      </c>
      <c r="O236" s="380">
        <f>VLOOKUP(A:A,'[10]2023 Reporting MYE 2022'!$A:$AS,42,FALSE)</f>
        <v>32843139</v>
      </c>
      <c r="P236" s="380">
        <f>VLOOKUP(A:A,'[10]2023 Reporting MYE 2022'!$A:$AS,43,FALSE)</f>
        <v>0</v>
      </c>
      <c r="Q236" s="380">
        <f>VLOOKUP(A:A,'[10]2023 Reporting MYE 2022'!$A:$AS,44,FALSE)</f>
        <v>199683</v>
      </c>
      <c r="R236" s="380">
        <f>VLOOKUP(A:A,'[10]2023 Reporting MYE 2022'!$A:$AS,45,FALSE)</f>
        <v>33956876</v>
      </c>
      <c r="S236" s="382"/>
      <c r="T236" s="220">
        <f>VLOOKUP(A:A,'[11]OPEB Amounts by Employer'!$A:$AP,36,FALSE)</f>
        <v>-8047898</v>
      </c>
      <c r="U236" s="220">
        <f>VLOOKUP(A:A,'[11]OPEB Amounts by Employer'!$A:$AP,39,FALSE)</f>
        <v>1865293</v>
      </c>
      <c r="V236" s="380">
        <f>VLOOKUP(A:A,'[11]OPEB Amounts by Employer'!$A:$AP,42,FALSE)</f>
        <v>-6182605</v>
      </c>
      <c r="W236" s="488"/>
      <c r="X236" s="382"/>
      <c r="Y236" s="382"/>
      <c r="Z236" s="382"/>
    </row>
    <row r="237" spans="1:26">
      <c r="A237" s="374">
        <v>37200</v>
      </c>
      <c r="B237" s="375" t="s">
        <v>588</v>
      </c>
      <c r="C237" s="376">
        <v>6.041474E-4</v>
      </c>
      <c r="D237" s="376">
        <f>VLOOKUP(A:A,'[10]2023 Reporting MYE 2022'!$A:$J,5,FALSE)</f>
        <v>5.5873149999999998E-4</v>
      </c>
      <c r="E237" s="377">
        <f>VLOOKUP(A:A,'[10]2023 Reporting MYE 2022'!$A:$Z,26,FALSE)</f>
        <v>17273516</v>
      </c>
      <c r="F237" s="378">
        <f>VLOOKUP(A:A,'[10]2023 Reporting MYE 2022'!$A:$AI,35,FALSE)</f>
        <v>14346599</v>
      </c>
      <c r="G237" s="378"/>
      <c r="H237" s="379">
        <f>VLOOKUP(A:A,'[10]2023 Reporting MYE 2022'!$A:$AS,36,FALSE)</f>
        <v>1364044</v>
      </c>
      <c r="I237" s="380">
        <f>VLOOKUP(A:A,'[10]2023 Reporting MYE 2022'!$A:$AN,37,FALSE)</f>
        <v>1148632</v>
      </c>
      <c r="J237" s="380">
        <f>VLOOKUP(A:A,'[10]2023 Reporting MYE 2022'!$A:$AN,38,FALSE)</f>
        <v>124235</v>
      </c>
      <c r="K237" s="380">
        <f>VLOOKUP(A:A,'[10]2023 Reporting MYE 2022'!$A:$AN,39,FALSE)</f>
        <v>139287</v>
      </c>
      <c r="L237" s="380">
        <f>VLOOKUP(A:A,'[10]2023 Reporting MYE 2022'!$A:$AN,40,FALSE)</f>
        <v>2776198</v>
      </c>
      <c r="M237" s="380"/>
      <c r="N237" s="381">
        <f>VLOOKUP(A:A,'[10]2023 Reporting MYE 2022'!$A:$AS,41,FALSE)</f>
        <v>1924782</v>
      </c>
      <c r="O237" s="380">
        <f>VLOOKUP(A:A,'[10]2023 Reporting MYE 2022'!$A:$AS,42,FALSE)</f>
        <v>6529475</v>
      </c>
      <c r="P237" s="380">
        <f>VLOOKUP(A:A,'[10]2023 Reporting MYE 2022'!$A:$AS,43,FALSE)</f>
        <v>0</v>
      </c>
      <c r="Q237" s="380">
        <f>VLOOKUP(A:A,'[10]2023 Reporting MYE 2022'!$A:$AS,44,FALSE)</f>
        <v>39699</v>
      </c>
      <c r="R237" s="380">
        <f>VLOOKUP(A:A,'[10]2023 Reporting MYE 2022'!$A:$AS,45,FALSE)</f>
        <v>8493956</v>
      </c>
      <c r="S237" s="382"/>
      <c r="T237" s="220">
        <f>VLOOKUP(A:A,'[11]OPEB Amounts by Employer'!$A:$AP,36,FALSE)</f>
        <v>-1599986</v>
      </c>
      <c r="U237" s="220">
        <f>VLOOKUP(A:A,'[11]OPEB Amounts by Employer'!$A:$AP,39,FALSE)</f>
        <v>-89073</v>
      </c>
      <c r="V237" s="380">
        <f>VLOOKUP(A:A,'[11]OPEB Amounts by Employer'!$A:$AP,42,FALSE)</f>
        <v>-1689059</v>
      </c>
      <c r="W237" s="488"/>
      <c r="X237" s="382"/>
      <c r="Y237" s="382"/>
      <c r="Z237" s="382"/>
    </row>
    <row r="238" spans="1:26">
      <c r="A238" s="374">
        <v>37300</v>
      </c>
      <c r="B238" s="375" t="s">
        <v>589</v>
      </c>
      <c r="C238" s="376">
        <v>1.5529443E-3</v>
      </c>
      <c r="D238" s="376">
        <f>VLOOKUP(A:A,'[10]2023 Reporting MYE 2022'!$A:$J,5,FALSE)</f>
        <v>1.4989266E-3</v>
      </c>
      <c r="E238" s="377">
        <f>VLOOKUP(A:A,'[10]2023 Reporting MYE 2022'!$A:$Z,26,FALSE)</f>
        <v>46340205</v>
      </c>
      <c r="F238" s="378">
        <f>VLOOKUP(A:A,'[10]2023 Reporting MYE 2022'!$A:$AI,35,FALSE)</f>
        <v>36877538</v>
      </c>
      <c r="G238" s="378"/>
      <c r="H238" s="379">
        <f>VLOOKUP(A:A,'[10]2023 Reporting MYE 2022'!$A:$AS,36,FALSE)</f>
        <v>1600680</v>
      </c>
      <c r="I238" s="380">
        <f>VLOOKUP(A:A,'[10]2023 Reporting MYE 2022'!$A:$AN,37,FALSE)</f>
        <v>2952526</v>
      </c>
      <c r="J238" s="380">
        <f>VLOOKUP(A:A,'[10]2023 Reporting MYE 2022'!$A:$AN,38,FALSE)</f>
        <v>319344</v>
      </c>
      <c r="K238" s="380">
        <f>VLOOKUP(A:A,'[10]2023 Reporting MYE 2022'!$A:$AN,39,FALSE)</f>
        <v>358032</v>
      </c>
      <c r="L238" s="380">
        <f>VLOOKUP(A:A,'[10]2023 Reporting MYE 2022'!$A:$AN,40,FALSE)</f>
        <v>5230582</v>
      </c>
      <c r="M238" s="380"/>
      <c r="N238" s="381">
        <f>VLOOKUP(A:A,'[10]2023 Reporting MYE 2022'!$A:$AS,41,FALSE)</f>
        <v>4983949</v>
      </c>
      <c r="O238" s="380">
        <f>VLOOKUP(A:A,'[10]2023 Reporting MYE 2022'!$A:$AS,42,FALSE)</f>
        <v>16783836</v>
      </c>
      <c r="P238" s="380">
        <f>VLOOKUP(A:A,'[10]2023 Reporting MYE 2022'!$A:$AS,43,FALSE)</f>
        <v>0</v>
      </c>
      <c r="Q238" s="380">
        <f>VLOOKUP(A:A,'[10]2023 Reporting MYE 2022'!$A:$AS,44,FALSE)</f>
        <v>102044</v>
      </c>
      <c r="R238" s="380">
        <f>VLOOKUP(A:A,'[10]2023 Reporting MYE 2022'!$A:$AS,45,FALSE)</f>
        <v>21869829</v>
      </c>
      <c r="S238" s="382"/>
      <c r="T238" s="220">
        <f>VLOOKUP(A:A,'[11]OPEB Amounts by Employer'!$A:$AP,36,FALSE)</f>
        <v>-4112719</v>
      </c>
      <c r="U238" s="220">
        <f>VLOOKUP(A:A,'[11]OPEB Amounts by Employer'!$A:$AP,39,FALSE)</f>
        <v>-605710</v>
      </c>
      <c r="V238" s="380">
        <f>VLOOKUP(A:A,'[11]OPEB Amounts by Employer'!$A:$AP,42,FALSE)</f>
        <v>-4718429</v>
      </c>
      <c r="W238" s="488"/>
      <c r="X238" s="382"/>
      <c r="Y238" s="382"/>
      <c r="Z238" s="382"/>
    </row>
    <row r="239" spans="1:26">
      <c r="A239" s="374">
        <v>37301</v>
      </c>
      <c r="B239" s="375" t="s">
        <v>590</v>
      </c>
      <c r="C239" s="376">
        <v>1.7783170000000001E-4</v>
      </c>
      <c r="D239" s="376">
        <f>VLOOKUP(A:A,'[10]2023 Reporting MYE 2022'!$A:$J,5,FALSE)</f>
        <v>1.8224699999999999E-4</v>
      </c>
      <c r="E239" s="377">
        <f>VLOOKUP(A:A,'[10]2023 Reporting MYE 2022'!$A:$Z,26,FALSE)</f>
        <v>5634274</v>
      </c>
      <c r="F239" s="378">
        <f>VLOOKUP(A:A,'[10]2023 Reporting MYE 2022'!$A:$AI,35,FALSE)</f>
        <v>4222943</v>
      </c>
      <c r="G239" s="378"/>
      <c r="H239" s="379">
        <f>VLOOKUP(A:A,'[10]2023 Reporting MYE 2022'!$A:$AS,36,FALSE)</f>
        <v>19196</v>
      </c>
      <c r="I239" s="380">
        <f>VLOOKUP(A:A,'[10]2023 Reporting MYE 2022'!$A:$AN,37,FALSE)</f>
        <v>338101</v>
      </c>
      <c r="J239" s="380">
        <f>VLOOKUP(A:A,'[10]2023 Reporting MYE 2022'!$A:$AN,38,FALSE)</f>
        <v>36569</v>
      </c>
      <c r="K239" s="380">
        <f>VLOOKUP(A:A,'[10]2023 Reporting MYE 2022'!$A:$AN,39,FALSE)</f>
        <v>40999</v>
      </c>
      <c r="L239" s="380">
        <f>VLOOKUP(A:A,'[10]2023 Reporting MYE 2022'!$A:$AN,40,FALSE)</f>
        <v>434865</v>
      </c>
      <c r="M239" s="380"/>
      <c r="N239" s="381">
        <f>VLOOKUP(A:A,'[10]2023 Reporting MYE 2022'!$A:$AS,41,FALSE)</f>
        <v>439224</v>
      </c>
      <c r="O239" s="380">
        <f>VLOOKUP(A:A,'[10]2023 Reporting MYE 2022'!$A:$AS,42,FALSE)</f>
        <v>1921961</v>
      </c>
      <c r="P239" s="380">
        <f>VLOOKUP(A:A,'[10]2023 Reporting MYE 2022'!$A:$AS,43,FALSE)</f>
        <v>0</v>
      </c>
      <c r="Q239" s="380">
        <f>VLOOKUP(A:A,'[10]2023 Reporting MYE 2022'!$A:$AS,44,FALSE)</f>
        <v>11685</v>
      </c>
      <c r="R239" s="380">
        <f>VLOOKUP(A:A,'[10]2023 Reporting MYE 2022'!$A:$AS,45,FALSE)</f>
        <v>2372870</v>
      </c>
      <c r="S239" s="382"/>
      <c r="T239" s="220">
        <f>VLOOKUP(A:A,'[11]OPEB Amounts by Employer'!$A:$AP,36,FALSE)</f>
        <v>-470959</v>
      </c>
      <c r="U239" s="220">
        <f>VLOOKUP(A:A,'[11]OPEB Amounts by Employer'!$A:$AP,39,FALSE)</f>
        <v>-15127</v>
      </c>
      <c r="V239" s="380">
        <f>VLOOKUP(A:A,'[11]OPEB Amounts by Employer'!$A:$AP,42,FALSE)</f>
        <v>-486086</v>
      </c>
      <c r="W239" s="488"/>
      <c r="X239" s="382"/>
      <c r="Y239" s="382"/>
      <c r="Z239" s="382"/>
    </row>
    <row r="240" spans="1:26">
      <c r="A240" s="374">
        <v>37305</v>
      </c>
      <c r="B240" s="375" t="s">
        <v>591</v>
      </c>
      <c r="C240" s="376">
        <v>3.6618380000000002E-4</v>
      </c>
      <c r="D240" s="376">
        <f>VLOOKUP(A:A,'[10]2023 Reporting MYE 2022'!$A:$J,5,FALSE)</f>
        <v>3.7389960000000001E-4</v>
      </c>
      <c r="E240" s="377">
        <f>VLOOKUP(A:A,'[10]2023 Reporting MYE 2022'!$A:$Z,26,FALSE)</f>
        <v>11559328</v>
      </c>
      <c r="F240" s="378">
        <f>VLOOKUP(A:A,'[10]2023 Reporting MYE 2022'!$A:$AI,35,FALSE)</f>
        <v>8695712</v>
      </c>
      <c r="G240" s="378"/>
      <c r="H240" s="379">
        <f>VLOOKUP(A:A,'[10]2023 Reporting MYE 2022'!$A:$AS,36,FALSE)</f>
        <v>229148</v>
      </c>
      <c r="I240" s="380">
        <f>VLOOKUP(A:A,'[10]2023 Reporting MYE 2022'!$A:$AN,37,FALSE)</f>
        <v>696205</v>
      </c>
      <c r="J240" s="380">
        <f>VLOOKUP(A:A,'[10]2023 Reporting MYE 2022'!$A:$AN,38,FALSE)</f>
        <v>75301</v>
      </c>
      <c r="K240" s="380">
        <f>VLOOKUP(A:A,'[10]2023 Reporting MYE 2022'!$A:$AN,39,FALSE)</f>
        <v>84424</v>
      </c>
      <c r="L240" s="380">
        <f>VLOOKUP(A:A,'[10]2023 Reporting MYE 2022'!$A:$AN,40,FALSE)</f>
        <v>1085078</v>
      </c>
      <c r="M240" s="380"/>
      <c r="N240" s="381">
        <f>VLOOKUP(A:A,'[10]2023 Reporting MYE 2022'!$A:$AS,41,FALSE)</f>
        <v>900098</v>
      </c>
      <c r="O240" s="380">
        <f>VLOOKUP(A:A,'[10]2023 Reporting MYE 2022'!$A:$AS,42,FALSE)</f>
        <v>3957623</v>
      </c>
      <c r="P240" s="380">
        <f>VLOOKUP(A:A,'[10]2023 Reporting MYE 2022'!$A:$AS,43,FALSE)</f>
        <v>0</v>
      </c>
      <c r="Q240" s="380">
        <f>VLOOKUP(A:A,'[10]2023 Reporting MYE 2022'!$A:$AS,44,FALSE)</f>
        <v>24062</v>
      </c>
      <c r="R240" s="380">
        <f>VLOOKUP(A:A,'[10]2023 Reporting MYE 2022'!$A:$AS,45,FALSE)</f>
        <v>4881783</v>
      </c>
      <c r="S240" s="382"/>
      <c r="T240" s="220">
        <f>VLOOKUP(A:A,'[11]OPEB Amounts by Employer'!$A:$AP,36,FALSE)</f>
        <v>-969778</v>
      </c>
      <c r="U240" s="220">
        <f>VLOOKUP(A:A,'[11]OPEB Amounts by Employer'!$A:$AP,39,FALSE)</f>
        <v>-728643</v>
      </c>
      <c r="V240" s="380">
        <f>VLOOKUP(A:A,'[11]OPEB Amounts by Employer'!$A:$AP,42,FALSE)</f>
        <v>-1698421</v>
      </c>
      <c r="W240" s="488"/>
      <c r="X240" s="382"/>
      <c r="Y240" s="382"/>
      <c r="Z240" s="382"/>
    </row>
    <row r="241" spans="1:26">
      <c r="A241" s="374">
        <v>37400</v>
      </c>
      <c r="B241" s="375" t="s">
        <v>592</v>
      </c>
      <c r="C241" s="376">
        <v>8.2602288999999995E-3</v>
      </c>
      <c r="D241" s="376">
        <f>VLOOKUP(A:A,'[10]2023 Reporting MYE 2022'!$A:$J,5,FALSE)</f>
        <v>7.8237128000000003E-3</v>
      </c>
      <c r="E241" s="377">
        <f>VLOOKUP(A:A,'[10]2023 Reporting MYE 2022'!$A:$Z,26,FALSE)</f>
        <v>241874724</v>
      </c>
      <c r="F241" s="378">
        <f>VLOOKUP(A:A,'[10]2023 Reporting MYE 2022'!$A:$AI,35,FALSE)</f>
        <v>196154431</v>
      </c>
      <c r="G241" s="378"/>
      <c r="H241" s="379">
        <f>VLOOKUP(A:A,'[10]2023 Reporting MYE 2022'!$A:$AS,36,FALSE)</f>
        <v>12229012</v>
      </c>
      <c r="I241" s="380">
        <f>VLOOKUP(A:A,'[10]2023 Reporting MYE 2022'!$A:$AN,37,FALSE)</f>
        <v>15704711</v>
      </c>
      <c r="J241" s="380">
        <f>VLOOKUP(A:A,'[10]2023 Reporting MYE 2022'!$A:$AN,38,FALSE)</f>
        <v>1698612</v>
      </c>
      <c r="K241" s="380">
        <f>VLOOKUP(A:A,'[10]2023 Reporting MYE 2022'!$A:$AN,39,FALSE)</f>
        <v>1904400</v>
      </c>
      <c r="L241" s="380">
        <f>VLOOKUP(A:A,'[10]2023 Reporting MYE 2022'!$A:$AN,40,FALSE)</f>
        <v>31536735</v>
      </c>
      <c r="M241" s="380"/>
      <c r="N241" s="381">
        <f>VLOOKUP(A:A,'[10]2023 Reporting MYE 2022'!$A:$AS,41,FALSE)</f>
        <v>9376946</v>
      </c>
      <c r="O241" s="380">
        <f>VLOOKUP(A:A,'[10]2023 Reporting MYE 2022'!$A:$AS,42,FALSE)</f>
        <v>89274500</v>
      </c>
      <c r="P241" s="380">
        <f>VLOOKUP(A:A,'[10]2023 Reporting MYE 2022'!$A:$AS,43,FALSE)</f>
        <v>0</v>
      </c>
      <c r="Q241" s="380">
        <f>VLOOKUP(A:A,'[10]2023 Reporting MYE 2022'!$A:$AS,44,FALSE)</f>
        <v>542780</v>
      </c>
      <c r="R241" s="380">
        <f>VLOOKUP(A:A,'[10]2023 Reporting MYE 2022'!$A:$AS,45,FALSE)</f>
        <v>99194226</v>
      </c>
      <c r="S241" s="382"/>
      <c r="T241" s="220">
        <f>VLOOKUP(A:A,'[11]OPEB Amounts by Employer'!$A:$AP,36,FALSE)</f>
        <v>-21875863</v>
      </c>
      <c r="U241" s="220">
        <f>VLOOKUP(A:A,'[11]OPEB Amounts by Employer'!$A:$AP,39,FALSE)</f>
        <v>786896</v>
      </c>
      <c r="V241" s="380">
        <f>VLOOKUP(A:A,'[11]OPEB Amounts by Employer'!$A:$AP,42,FALSE)</f>
        <v>-21088967</v>
      </c>
      <c r="W241" s="488"/>
      <c r="X241" s="382"/>
      <c r="Y241" s="382"/>
      <c r="Z241" s="382"/>
    </row>
    <row r="242" spans="1:26">
      <c r="A242" s="374">
        <v>37405</v>
      </c>
      <c r="B242" s="375" t="s">
        <v>593</v>
      </c>
      <c r="C242" s="376">
        <v>1.5509619999999999E-3</v>
      </c>
      <c r="D242" s="376">
        <f>VLOOKUP(A:A,'[10]2023 Reporting MYE 2022'!$A:$J,5,FALSE)</f>
        <v>1.5763588E-3</v>
      </c>
      <c r="E242" s="377">
        <f>VLOOKUP(A:A,'[10]2023 Reporting MYE 2022'!$A:$Z,26,FALSE)</f>
        <v>48734068</v>
      </c>
      <c r="F242" s="378">
        <f>VLOOKUP(A:A,'[10]2023 Reporting MYE 2022'!$A:$AI,35,FALSE)</f>
        <v>36830465</v>
      </c>
      <c r="G242" s="378"/>
      <c r="H242" s="379">
        <f>VLOOKUP(A:A,'[10]2023 Reporting MYE 2022'!$A:$AS,36,FALSE)</f>
        <v>778208</v>
      </c>
      <c r="I242" s="380">
        <f>VLOOKUP(A:A,'[10]2023 Reporting MYE 2022'!$A:$AN,37,FALSE)</f>
        <v>2948757</v>
      </c>
      <c r="J242" s="380">
        <f>VLOOKUP(A:A,'[10]2023 Reporting MYE 2022'!$A:$AN,38,FALSE)</f>
        <v>318936</v>
      </c>
      <c r="K242" s="380">
        <f>VLOOKUP(A:A,'[10]2023 Reporting MYE 2022'!$A:$AN,39,FALSE)</f>
        <v>357575</v>
      </c>
      <c r="L242" s="380">
        <f>VLOOKUP(A:A,'[10]2023 Reporting MYE 2022'!$A:$AN,40,FALSE)</f>
        <v>4403476</v>
      </c>
      <c r="M242" s="380"/>
      <c r="N242" s="381">
        <f>VLOOKUP(A:A,'[10]2023 Reporting MYE 2022'!$A:$AS,41,FALSE)</f>
        <v>4390670</v>
      </c>
      <c r="O242" s="380">
        <f>VLOOKUP(A:A,'[10]2023 Reporting MYE 2022'!$A:$AS,42,FALSE)</f>
        <v>16762412</v>
      </c>
      <c r="P242" s="380">
        <f>VLOOKUP(A:A,'[10]2023 Reporting MYE 2022'!$A:$AS,43,FALSE)</f>
        <v>0</v>
      </c>
      <c r="Q242" s="380">
        <f>VLOOKUP(A:A,'[10]2023 Reporting MYE 2022'!$A:$AS,44,FALSE)</f>
        <v>101914</v>
      </c>
      <c r="R242" s="380">
        <f>VLOOKUP(A:A,'[10]2023 Reporting MYE 2022'!$A:$AS,45,FALSE)</f>
        <v>21254996</v>
      </c>
      <c r="S242" s="382"/>
      <c r="T242" s="220">
        <f>VLOOKUP(A:A,'[11]OPEB Amounts by Employer'!$A:$AP,36,FALSE)</f>
        <v>-4107468</v>
      </c>
      <c r="U242" s="220">
        <f>VLOOKUP(A:A,'[11]OPEB Amounts by Employer'!$A:$AP,39,FALSE)</f>
        <v>-1676168</v>
      </c>
      <c r="V242" s="380">
        <f>VLOOKUP(A:A,'[11]OPEB Amounts by Employer'!$A:$AP,42,FALSE)</f>
        <v>-5783636</v>
      </c>
      <c r="W242" s="488"/>
      <c r="X242" s="382"/>
      <c r="Y242" s="382"/>
      <c r="Z242" s="382"/>
    </row>
    <row r="243" spans="1:26">
      <c r="A243" s="374">
        <v>37500</v>
      </c>
      <c r="B243" s="375" t="s">
        <v>594</v>
      </c>
      <c r="C243" s="376">
        <v>8.292277E-4</v>
      </c>
      <c r="D243" s="376">
        <f>VLOOKUP(A:A,'[10]2023 Reporting MYE 2022'!$A:$J,5,FALSE)</f>
        <v>8.1347280000000004E-4</v>
      </c>
      <c r="E243" s="377">
        <f>VLOOKUP(A:A,'[10]2023 Reporting MYE 2022'!$A:$Z,26,FALSE)</f>
        <v>25148994</v>
      </c>
      <c r="F243" s="378">
        <f>VLOOKUP(A:A,'[10]2023 Reporting MYE 2022'!$A:$AI,35,FALSE)</f>
        <v>19691547</v>
      </c>
      <c r="G243" s="378"/>
      <c r="H243" s="379">
        <f>VLOOKUP(A:A,'[10]2023 Reporting MYE 2022'!$A:$AS,36,FALSE)</f>
        <v>525912</v>
      </c>
      <c r="I243" s="380">
        <f>VLOOKUP(A:A,'[10]2023 Reporting MYE 2022'!$A:$AN,37,FALSE)</f>
        <v>1576564</v>
      </c>
      <c r="J243" s="380">
        <f>VLOOKUP(A:A,'[10]2023 Reporting MYE 2022'!$A:$AN,38,FALSE)</f>
        <v>170520</v>
      </c>
      <c r="K243" s="380">
        <f>VLOOKUP(A:A,'[10]2023 Reporting MYE 2022'!$A:$AN,39,FALSE)</f>
        <v>191179</v>
      </c>
      <c r="L243" s="380">
        <f>VLOOKUP(A:A,'[10]2023 Reporting MYE 2022'!$A:$AN,40,FALSE)</f>
        <v>2464175</v>
      </c>
      <c r="M243" s="380"/>
      <c r="N243" s="381">
        <f>VLOOKUP(A:A,'[10]2023 Reporting MYE 2022'!$A:$AS,41,FALSE)</f>
        <v>1727089</v>
      </c>
      <c r="O243" s="380">
        <f>VLOOKUP(A:A,'[10]2023 Reporting MYE 2022'!$A:$AS,42,FALSE)</f>
        <v>8962087</v>
      </c>
      <c r="P243" s="380">
        <f>VLOOKUP(A:A,'[10]2023 Reporting MYE 2022'!$A:$AS,43,FALSE)</f>
        <v>0</v>
      </c>
      <c r="Q243" s="380">
        <f>VLOOKUP(A:A,'[10]2023 Reporting MYE 2022'!$A:$AS,44,FALSE)</f>
        <v>54489</v>
      </c>
      <c r="R243" s="380">
        <f>VLOOKUP(A:A,'[10]2023 Reporting MYE 2022'!$A:$AS,45,FALSE)</f>
        <v>10743665</v>
      </c>
      <c r="S243" s="382"/>
      <c r="T243" s="220">
        <f>VLOOKUP(A:A,'[11]OPEB Amounts by Employer'!$A:$AP,36,FALSE)</f>
        <v>-2196073</v>
      </c>
      <c r="U243" s="220">
        <f>VLOOKUP(A:A,'[11]OPEB Amounts by Employer'!$A:$AP,39,FALSE)</f>
        <v>-529394</v>
      </c>
      <c r="V243" s="380">
        <f>VLOOKUP(A:A,'[11]OPEB Amounts by Employer'!$A:$AP,42,FALSE)</f>
        <v>-2725467</v>
      </c>
      <c r="W243" s="488"/>
      <c r="X243" s="382"/>
      <c r="Y243" s="382"/>
      <c r="Z243" s="382"/>
    </row>
    <row r="244" spans="1:26">
      <c r="A244" s="374">
        <v>37600</v>
      </c>
      <c r="B244" s="375" t="s">
        <v>595</v>
      </c>
      <c r="C244" s="376">
        <v>4.9382675999999999E-3</v>
      </c>
      <c r="D244" s="376">
        <f>VLOOKUP(A:A,'[10]2023 Reporting MYE 2022'!$A:$J,5,FALSE)</f>
        <v>4.7881106000000001E-3</v>
      </c>
      <c r="E244" s="377">
        <f>VLOOKUP(A:A,'[10]2023 Reporting MYE 2022'!$A:$Z,26,FALSE)</f>
        <v>148027281</v>
      </c>
      <c r="F244" s="378">
        <f>VLOOKUP(A:A,'[10]2023 Reporting MYE 2022'!$A:$AI,35,FALSE)</f>
        <v>117268309</v>
      </c>
      <c r="G244" s="378"/>
      <c r="H244" s="379">
        <f>VLOOKUP(A:A,'[10]2023 Reporting MYE 2022'!$A:$AS,36,FALSE)</f>
        <v>4285124</v>
      </c>
      <c r="I244" s="380">
        <f>VLOOKUP(A:A,'[10]2023 Reporting MYE 2022'!$A:$AN,37,FALSE)</f>
        <v>9388852</v>
      </c>
      <c r="J244" s="380">
        <f>VLOOKUP(A:A,'[10]2023 Reporting MYE 2022'!$A:$AN,38,FALSE)</f>
        <v>1015493</v>
      </c>
      <c r="K244" s="380">
        <f>VLOOKUP(A:A,'[10]2023 Reporting MYE 2022'!$A:$AN,39,FALSE)</f>
        <v>1138520</v>
      </c>
      <c r="L244" s="380">
        <f>VLOOKUP(A:A,'[10]2023 Reporting MYE 2022'!$A:$AN,40,FALSE)</f>
        <v>15827989</v>
      </c>
      <c r="M244" s="380"/>
      <c r="N244" s="381">
        <f>VLOOKUP(A:A,'[10]2023 Reporting MYE 2022'!$A:$AS,41,FALSE)</f>
        <v>17055881</v>
      </c>
      <c r="O244" s="380">
        <f>VLOOKUP(A:A,'[10]2023 Reporting MYE 2022'!$A:$AS,42,FALSE)</f>
        <v>53371569</v>
      </c>
      <c r="P244" s="380">
        <f>VLOOKUP(A:A,'[10]2023 Reporting MYE 2022'!$A:$AS,43,FALSE)</f>
        <v>0</v>
      </c>
      <c r="Q244" s="380">
        <f>VLOOKUP(A:A,'[10]2023 Reporting MYE 2022'!$A:$AS,44,FALSE)</f>
        <v>324493</v>
      </c>
      <c r="R244" s="380">
        <f>VLOOKUP(A:A,'[10]2023 Reporting MYE 2022'!$A:$AS,45,FALSE)</f>
        <v>70751943</v>
      </c>
      <c r="S244" s="382"/>
      <c r="T244" s="220">
        <f>VLOOKUP(A:A,'[11]OPEB Amounts by Employer'!$A:$AP,36,FALSE)</f>
        <v>-13078195</v>
      </c>
      <c r="U244" s="220">
        <f>VLOOKUP(A:A,'[11]OPEB Amounts by Employer'!$A:$AP,39,FALSE)</f>
        <v>-4594818</v>
      </c>
      <c r="V244" s="380">
        <f>VLOOKUP(A:A,'[11]OPEB Amounts by Employer'!$A:$AP,42,FALSE)</f>
        <v>-17673013</v>
      </c>
      <c r="W244" s="488"/>
      <c r="X244" s="382"/>
      <c r="Y244" s="382"/>
      <c r="Z244" s="382"/>
    </row>
    <row r="245" spans="1:26">
      <c r="A245" s="374">
        <v>37601</v>
      </c>
      <c r="B245" s="375" t="s">
        <v>596</v>
      </c>
      <c r="C245" s="376">
        <v>5.3214359999999999E-4</v>
      </c>
      <c r="D245" s="376">
        <f>VLOOKUP(A:A,'[10]2023 Reporting MYE 2022'!$A:$J,5,FALSE)</f>
        <v>4.8940870000000001E-4</v>
      </c>
      <c r="E245" s="377">
        <f>VLOOKUP(A:A,'[10]2023 Reporting MYE 2022'!$A:$Z,26,FALSE)</f>
        <v>15130360</v>
      </c>
      <c r="F245" s="378">
        <f>VLOOKUP(A:A,'[10]2023 Reporting MYE 2022'!$A:$AI,35,FALSE)</f>
        <v>12636735</v>
      </c>
      <c r="G245" s="378"/>
      <c r="H245" s="379">
        <f>VLOOKUP(A:A,'[10]2023 Reporting MYE 2022'!$A:$AS,36,FALSE)</f>
        <v>4793602</v>
      </c>
      <c r="I245" s="380">
        <f>VLOOKUP(A:A,'[10]2023 Reporting MYE 2022'!$A:$AN,37,FALSE)</f>
        <v>1011735</v>
      </c>
      <c r="J245" s="380">
        <f>VLOOKUP(A:A,'[10]2023 Reporting MYE 2022'!$A:$AN,38,FALSE)</f>
        <v>109429</v>
      </c>
      <c r="K245" s="380">
        <f>VLOOKUP(A:A,'[10]2023 Reporting MYE 2022'!$A:$AN,39,FALSE)</f>
        <v>122686</v>
      </c>
      <c r="L245" s="380">
        <f>VLOOKUP(A:A,'[10]2023 Reporting MYE 2022'!$A:$AN,40,FALSE)</f>
        <v>6037452</v>
      </c>
      <c r="M245" s="380"/>
      <c r="N245" s="381">
        <f>VLOOKUP(A:A,'[10]2023 Reporting MYE 2022'!$A:$AS,41,FALSE)</f>
        <v>0</v>
      </c>
      <c r="O245" s="380">
        <f>VLOOKUP(A:A,'[10]2023 Reporting MYE 2022'!$A:$AS,42,FALSE)</f>
        <v>5751276</v>
      </c>
      <c r="P245" s="380">
        <f>VLOOKUP(A:A,'[10]2023 Reporting MYE 2022'!$A:$AS,43,FALSE)</f>
        <v>0</v>
      </c>
      <c r="Q245" s="380">
        <f>VLOOKUP(A:A,'[10]2023 Reporting MYE 2022'!$A:$AS,44,FALSE)</f>
        <v>34967</v>
      </c>
      <c r="R245" s="380">
        <f>VLOOKUP(A:A,'[10]2023 Reporting MYE 2022'!$A:$AS,45,FALSE)</f>
        <v>5786243</v>
      </c>
      <c r="S245" s="382"/>
      <c r="T245" s="220">
        <f>VLOOKUP(A:A,'[11]OPEB Amounts by Employer'!$A:$AP,36,FALSE)</f>
        <v>-1409295</v>
      </c>
      <c r="U245" s="220">
        <f>VLOOKUP(A:A,'[11]OPEB Amounts by Employer'!$A:$AP,39,FALSE)</f>
        <v>2425147</v>
      </c>
      <c r="V245" s="380">
        <f>VLOOKUP(A:A,'[11]OPEB Amounts by Employer'!$A:$AP,42,FALSE)</f>
        <v>1015852</v>
      </c>
      <c r="W245" s="488"/>
      <c r="X245" s="382"/>
      <c r="Y245" s="382"/>
      <c r="Z245" s="382"/>
    </row>
    <row r="246" spans="1:26">
      <c r="A246" s="374">
        <v>37605</v>
      </c>
      <c r="B246" s="375" t="s">
        <v>597</v>
      </c>
      <c r="C246" s="376">
        <v>6.1503519999999996E-4</v>
      </c>
      <c r="D246" s="376">
        <f>VLOOKUP(A:A,'[10]2023 Reporting MYE 2022'!$A:$J,5,FALSE)</f>
        <v>6.2054329999999998E-4</v>
      </c>
      <c r="E246" s="377">
        <f>VLOOKUP(A:A,'[10]2023 Reporting MYE 2022'!$A:$Z,26,FALSE)</f>
        <v>19184464</v>
      </c>
      <c r="F246" s="378">
        <f>VLOOKUP(A:A,'[10]2023 Reporting MYE 2022'!$A:$AI,35,FALSE)</f>
        <v>14605150</v>
      </c>
      <c r="G246" s="378"/>
      <c r="H246" s="379">
        <f>VLOOKUP(A:A,'[10]2023 Reporting MYE 2022'!$A:$AS,36,FALSE)</f>
        <v>84154</v>
      </c>
      <c r="I246" s="380">
        <f>VLOOKUP(A:A,'[10]2023 Reporting MYE 2022'!$A:$AN,37,FALSE)</f>
        <v>1169332</v>
      </c>
      <c r="J246" s="380">
        <f>VLOOKUP(A:A,'[10]2023 Reporting MYE 2022'!$A:$AN,38,FALSE)</f>
        <v>126474</v>
      </c>
      <c r="K246" s="380">
        <f>VLOOKUP(A:A,'[10]2023 Reporting MYE 2022'!$A:$AN,39,FALSE)</f>
        <v>141797</v>
      </c>
      <c r="L246" s="380">
        <f>VLOOKUP(A:A,'[10]2023 Reporting MYE 2022'!$A:$AN,40,FALSE)</f>
        <v>1521757</v>
      </c>
      <c r="M246" s="380"/>
      <c r="N246" s="381">
        <f>VLOOKUP(A:A,'[10]2023 Reporting MYE 2022'!$A:$AS,41,FALSE)</f>
        <v>1136129</v>
      </c>
      <c r="O246" s="380">
        <f>VLOOKUP(A:A,'[10]2023 Reporting MYE 2022'!$A:$AS,42,FALSE)</f>
        <v>6647148</v>
      </c>
      <c r="P246" s="380">
        <f>VLOOKUP(A:A,'[10]2023 Reporting MYE 2022'!$A:$AS,43,FALSE)</f>
        <v>0</v>
      </c>
      <c r="Q246" s="380">
        <f>VLOOKUP(A:A,'[10]2023 Reporting MYE 2022'!$A:$AS,44,FALSE)</f>
        <v>40414</v>
      </c>
      <c r="R246" s="380">
        <f>VLOOKUP(A:A,'[10]2023 Reporting MYE 2022'!$A:$AS,45,FALSE)</f>
        <v>7823691</v>
      </c>
      <c r="S246" s="382"/>
      <c r="T246" s="220">
        <f>VLOOKUP(A:A,'[11]OPEB Amounts by Employer'!$A:$AP,36,FALSE)</f>
        <v>-1628820</v>
      </c>
      <c r="U246" s="220">
        <f>VLOOKUP(A:A,'[11]OPEB Amounts by Employer'!$A:$AP,39,FALSE)</f>
        <v>-385251</v>
      </c>
      <c r="V246" s="380">
        <f>VLOOKUP(A:A,'[11]OPEB Amounts by Employer'!$A:$AP,42,FALSE)</f>
        <v>-2014071</v>
      </c>
      <c r="W246" s="488"/>
      <c r="X246" s="382"/>
      <c r="Y246" s="382"/>
      <c r="Z246" s="382"/>
    </row>
    <row r="247" spans="1:26">
      <c r="A247" s="374">
        <v>37610</v>
      </c>
      <c r="B247" s="375" t="s">
        <v>598</v>
      </c>
      <c r="C247" s="376">
        <v>1.5670790999999999E-3</v>
      </c>
      <c r="D247" s="376">
        <f>VLOOKUP(A:A,'[10]2023 Reporting MYE 2022'!$A:$J,5,FALSE)</f>
        <v>1.5617534000000001E-3</v>
      </c>
      <c r="E247" s="377">
        <f>VLOOKUP(A:A,'[10]2023 Reporting MYE 2022'!$A:$Z,26,FALSE)</f>
        <v>48282533</v>
      </c>
      <c r="F247" s="378">
        <f>VLOOKUP(A:A,'[10]2023 Reporting MYE 2022'!$A:$AI,35,FALSE)</f>
        <v>37213195</v>
      </c>
      <c r="G247" s="378"/>
      <c r="H247" s="379">
        <f>VLOOKUP(A:A,'[10]2023 Reporting MYE 2022'!$A:$AS,36,FALSE)</f>
        <v>29116</v>
      </c>
      <c r="I247" s="380">
        <f>VLOOKUP(A:A,'[10]2023 Reporting MYE 2022'!$A:$AN,37,FALSE)</f>
        <v>2979400</v>
      </c>
      <c r="J247" s="380">
        <f>VLOOKUP(A:A,'[10]2023 Reporting MYE 2022'!$A:$AN,38,FALSE)</f>
        <v>322250</v>
      </c>
      <c r="K247" s="380">
        <f>VLOOKUP(A:A,'[10]2023 Reporting MYE 2022'!$A:$AN,39,FALSE)</f>
        <v>361291</v>
      </c>
      <c r="L247" s="380">
        <f>VLOOKUP(A:A,'[10]2023 Reporting MYE 2022'!$A:$AN,40,FALSE)</f>
        <v>3692057</v>
      </c>
      <c r="M247" s="380"/>
      <c r="N247" s="381">
        <f>VLOOKUP(A:A,'[10]2023 Reporting MYE 2022'!$A:$AS,41,FALSE)</f>
        <v>4012388</v>
      </c>
      <c r="O247" s="380">
        <f>VLOOKUP(A:A,'[10]2023 Reporting MYE 2022'!$A:$AS,42,FALSE)</f>
        <v>16936601</v>
      </c>
      <c r="P247" s="380">
        <f>VLOOKUP(A:A,'[10]2023 Reporting MYE 2022'!$A:$AS,43,FALSE)</f>
        <v>0</v>
      </c>
      <c r="Q247" s="380">
        <f>VLOOKUP(A:A,'[10]2023 Reporting MYE 2022'!$A:$AS,44,FALSE)</f>
        <v>102973</v>
      </c>
      <c r="R247" s="380">
        <f>VLOOKUP(A:A,'[10]2023 Reporting MYE 2022'!$A:$AS,45,FALSE)</f>
        <v>21051962</v>
      </c>
      <c r="S247" s="382"/>
      <c r="T247" s="220">
        <f>VLOOKUP(A:A,'[11]OPEB Amounts by Employer'!$A:$AP,36,FALSE)</f>
        <v>-4150153</v>
      </c>
      <c r="U247" s="220">
        <f>VLOOKUP(A:A,'[11]OPEB Amounts by Employer'!$A:$AP,39,FALSE)</f>
        <v>-1123281</v>
      </c>
      <c r="V247" s="380">
        <f>VLOOKUP(A:A,'[11]OPEB Amounts by Employer'!$A:$AP,42,FALSE)</f>
        <v>-5273434</v>
      </c>
      <c r="W247" s="488"/>
      <c r="X247" s="382"/>
      <c r="Y247" s="382"/>
      <c r="Z247" s="382"/>
    </row>
    <row r="248" spans="1:26">
      <c r="A248" s="374">
        <v>37700</v>
      </c>
      <c r="B248" s="375" t="s">
        <v>599</v>
      </c>
      <c r="C248" s="376">
        <v>2.1524952E-3</v>
      </c>
      <c r="D248" s="376">
        <f>VLOOKUP(A:A,'[10]2023 Reporting MYE 2022'!$A:$J,5,FALSE)</f>
        <v>2.0834507E-3</v>
      </c>
      <c r="E248" s="377">
        <f>VLOOKUP(A:A,'[10]2023 Reporting MYE 2022'!$A:$Z,26,FALSE)</f>
        <v>64411115</v>
      </c>
      <c r="F248" s="378">
        <f>VLOOKUP(A:A,'[10]2023 Reporting MYE 2022'!$A:$AI,35,FALSE)</f>
        <v>51114984</v>
      </c>
      <c r="G248" s="378"/>
      <c r="H248" s="379">
        <f>VLOOKUP(A:A,'[10]2023 Reporting MYE 2022'!$A:$AS,36,FALSE)</f>
        <v>2127244</v>
      </c>
      <c r="I248" s="380">
        <f>VLOOKUP(A:A,'[10]2023 Reporting MYE 2022'!$A:$AN,37,FALSE)</f>
        <v>4092419</v>
      </c>
      <c r="J248" s="380">
        <f>VLOOKUP(A:A,'[10]2023 Reporting MYE 2022'!$A:$AN,38,FALSE)</f>
        <v>442634</v>
      </c>
      <c r="K248" s="380">
        <f>VLOOKUP(A:A,'[10]2023 Reporting MYE 2022'!$A:$AN,39,FALSE)</f>
        <v>496259</v>
      </c>
      <c r="L248" s="380">
        <f>VLOOKUP(A:A,'[10]2023 Reporting MYE 2022'!$A:$AN,40,FALSE)</f>
        <v>7158556</v>
      </c>
      <c r="M248" s="380"/>
      <c r="N248" s="381">
        <f>VLOOKUP(A:A,'[10]2023 Reporting MYE 2022'!$A:$AS,41,FALSE)</f>
        <v>6202345</v>
      </c>
      <c r="O248" s="380">
        <f>VLOOKUP(A:A,'[10]2023 Reporting MYE 2022'!$A:$AS,42,FALSE)</f>
        <v>23263633</v>
      </c>
      <c r="P248" s="380">
        <f>VLOOKUP(A:A,'[10]2023 Reporting MYE 2022'!$A:$AS,43,FALSE)</f>
        <v>0</v>
      </c>
      <c r="Q248" s="380">
        <f>VLOOKUP(A:A,'[10]2023 Reporting MYE 2022'!$A:$AS,44,FALSE)</f>
        <v>141440</v>
      </c>
      <c r="R248" s="380">
        <f>VLOOKUP(A:A,'[10]2023 Reporting MYE 2022'!$A:$AS,45,FALSE)</f>
        <v>29607418</v>
      </c>
      <c r="S248" s="382"/>
      <c r="T248" s="220">
        <f>VLOOKUP(A:A,'[11]OPEB Amounts by Employer'!$A:$AP,36,FALSE)</f>
        <v>-5700532</v>
      </c>
      <c r="U248" s="220">
        <f>VLOOKUP(A:A,'[11]OPEB Amounts by Employer'!$A:$AP,39,FALSE)</f>
        <v>-1540992</v>
      </c>
      <c r="V248" s="380">
        <f>VLOOKUP(A:A,'[11]OPEB Amounts by Employer'!$A:$AP,42,FALSE)</f>
        <v>-7241524</v>
      </c>
      <c r="W248" s="488"/>
      <c r="X248" s="382"/>
      <c r="Y248" s="382"/>
      <c r="Z248" s="382"/>
    </row>
    <row r="249" spans="1:26">
      <c r="A249" s="374">
        <v>37705</v>
      </c>
      <c r="B249" s="375" t="s">
        <v>600</v>
      </c>
      <c r="C249" s="376">
        <v>6.1047520000000004E-4</v>
      </c>
      <c r="D249" s="376">
        <f>VLOOKUP(A:A,'[10]2023 Reporting MYE 2022'!$A:$J,5,FALSE)</f>
        <v>6.4021260000000002E-4</v>
      </c>
      <c r="E249" s="377">
        <f>VLOOKUP(A:A,'[10]2023 Reporting MYE 2022'!$A:$Z,26,FALSE)</f>
        <v>19792552</v>
      </c>
      <c r="F249" s="378">
        <f>VLOOKUP(A:A,'[10]2023 Reporting MYE 2022'!$A:$AI,35,FALSE)</f>
        <v>14496864</v>
      </c>
      <c r="G249" s="378"/>
      <c r="H249" s="379">
        <f>VLOOKUP(A:A,'[10]2023 Reporting MYE 2022'!$A:$AS,36,FALSE)</f>
        <v>283374</v>
      </c>
      <c r="I249" s="380">
        <f>VLOOKUP(A:A,'[10]2023 Reporting MYE 2022'!$A:$AN,37,FALSE)</f>
        <v>1160662</v>
      </c>
      <c r="J249" s="380">
        <f>VLOOKUP(A:A,'[10]2023 Reporting MYE 2022'!$A:$AN,38,FALSE)</f>
        <v>125537</v>
      </c>
      <c r="K249" s="380">
        <f>VLOOKUP(A:A,'[10]2023 Reporting MYE 2022'!$A:$AN,39,FALSE)</f>
        <v>140745</v>
      </c>
      <c r="L249" s="380">
        <f>VLOOKUP(A:A,'[10]2023 Reporting MYE 2022'!$A:$AN,40,FALSE)</f>
        <v>1710318</v>
      </c>
      <c r="M249" s="380"/>
      <c r="N249" s="381">
        <f>VLOOKUP(A:A,'[10]2023 Reporting MYE 2022'!$A:$AS,41,FALSE)</f>
        <v>2091528</v>
      </c>
      <c r="O249" s="380">
        <f>VLOOKUP(A:A,'[10]2023 Reporting MYE 2022'!$A:$AS,42,FALSE)</f>
        <v>6597864</v>
      </c>
      <c r="P249" s="380">
        <f>VLOOKUP(A:A,'[10]2023 Reporting MYE 2022'!$A:$AS,43,FALSE)</f>
        <v>0</v>
      </c>
      <c r="Q249" s="380">
        <f>VLOOKUP(A:A,'[10]2023 Reporting MYE 2022'!$A:$AS,44,FALSE)</f>
        <v>40114</v>
      </c>
      <c r="R249" s="380">
        <f>VLOOKUP(A:A,'[10]2023 Reporting MYE 2022'!$A:$AS,45,FALSE)</f>
        <v>8729506</v>
      </c>
      <c r="S249" s="382"/>
      <c r="T249" s="220">
        <f>VLOOKUP(A:A,'[11]OPEB Amounts by Employer'!$A:$AP,36,FALSE)</f>
        <v>-1616742</v>
      </c>
      <c r="U249" s="220">
        <f>VLOOKUP(A:A,'[11]OPEB Amounts by Employer'!$A:$AP,39,FALSE)</f>
        <v>-513127</v>
      </c>
      <c r="V249" s="380">
        <f>VLOOKUP(A:A,'[11]OPEB Amounts by Employer'!$A:$AP,42,FALSE)</f>
        <v>-2129869</v>
      </c>
      <c r="W249" s="488"/>
      <c r="X249" s="382"/>
      <c r="Y249" s="382"/>
      <c r="Z249" s="382"/>
    </row>
    <row r="250" spans="1:26">
      <c r="A250" s="374">
        <v>37800</v>
      </c>
      <c r="B250" s="375" t="s">
        <v>601</v>
      </c>
      <c r="C250" s="376">
        <v>6.7313445E-3</v>
      </c>
      <c r="D250" s="376">
        <f>VLOOKUP(A:A,'[10]2023 Reporting MYE 2022'!$A:$J,5,FALSE)</f>
        <v>6.2389780999999997E-3</v>
      </c>
      <c r="E250" s="377">
        <f>VLOOKUP(A:A,'[10]2023 Reporting MYE 2022'!$A:$Z,26,FALSE)</f>
        <v>192881710</v>
      </c>
      <c r="F250" s="378">
        <f>VLOOKUP(A:A,'[10]2023 Reporting MYE 2022'!$A:$AI,35,FALSE)</f>
        <v>159848240</v>
      </c>
      <c r="G250" s="378"/>
      <c r="H250" s="379">
        <f>VLOOKUP(A:A,'[10]2023 Reporting MYE 2022'!$A:$AS,36,FALSE)</f>
        <v>14763772</v>
      </c>
      <c r="I250" s="380">
        <f>VLOOKUP(A:A,'[10]2023 Reporting MYE 2022'!$A:$AN,37,FALSE)</f>
        <v>12797929</v>
      </c>
      <c r="J250" s="380">
        <f>VLOOKUP(A:A,'[10]2023 Reporting MYE 2022'!$A:$AN,38,FALSE)</f>
        <v>1384217</v>
      </c>
      <c r="K250" s="380">
        <f>VLOOKUP(A:A,'[10]2023 Reporting MYE 2022'!$A:$AN,39,FALSE)</f>
        <v>1551915</v>
      </c>
      <c r="L250" s="380">
        <f>VLOOKUP(A:A,'[10]2023 Reporting MYE 2022'!$A:$AN,40,FALSE)</f>
        <v>30497833</v>
      </c>
      <c r="M250" s="380"/>
      <c r="N250" s="381">
        <f>VLOOKUP(A:A,'[10]2023 Reporting MYE 2022'!$A:$AS,41,FALSE)</f>
        <v>24450959</v>
      </c>
      <c r="O250" s="380">
        <f>VLOOKUP(A:A,'[10]2023 Reporting MYE 2022'!$A:$AS,42,FALSE)</f>
        <v>72750698</v>
      </c>
      <c r="P250" s="380">
        <f>VLOOKUP(A:A,'[10]2023 Reporting MYE 2022'!$A:$AS,43,FALSE)</f>
        <v>0</v>
      </c>
      <c r="Q250" s="380">
        <f>VLOOKUP(A:A,'[10]2023 Reporting MYE 2022'!$A:$AS,44,FALSE)</f>
        <v>442317</v>
      </c>
      <c r="R250" s="380">
        <f>VLOOKUP(A:A,'[10]2023 Reporting MYE 2022'!$A:$AS,45,FALSE)</f>
        <v>97643974</v>
      </c>
      <c r="S250" s="382"/>
      <c r="T250" s="220">
        <f>VLOOKUP(A:A,'[11]OPEB Amounts by Employer'!$A:$AP,36,FALSE)</f>
        <v>-17826863</v>
      </c>
      <c r="U250" s="220">
        <f>VLOOKUP(A:A,'[11]OPEB Amounts by Employer'!$A:$AP,39,FALSE)</f>
        <v>-2500219</v>
      </c>
      <c r="V250" s="380">
        <f>VLOOKUP(A:A,'[11]OPEB Amounts by Employer'!$A:$AP,42,FALSE)</f>
        <v>-20327082</v>
      </c>
      <c r="W250" s="488"/>
      <c r="X250" s="382"/>
      <c r="Y250" s="382"/>
      <c r="Z250" s="382"/>
    </row>
    <row r="251" spans="1:26">
      <c r="A251" s="374">
        <v>37801</v>
      </c>
      <c r="B251" s="375" t="s">
        <v>602</v>
      </c>
      <c r="C251" s="376">
        <v>6.6854900000000003E-5</v>
      </c>
      <c r="D251" s="376">
        <f>VLOOKUP(A:A,'[10]2023 Reporting MYE 2022'!$A:$J,5,FALSE)</f>
        <v>6.2478500000000002E-5</v>
      </c>
      <c r="E251" s="377">
        <f>VLOOKUP(A:A,'[10]2023 Reporting MYE 2022'!$A:$Z,26,FALSE)</f>
        <v>1931560</v>
      </c>
      <c r="F251" s="378">
        <f>VLOOKUP(A:A,'[10]2023 Reporting MYE 2022'!$A:$AI,35,FALSE)</f>
        <v>1587593</v>
      </c>
      <c r="G251" s="378"/>
      <c r="H251" s="379">
        <f>VLOOKUP(A:A,'[10]2023 Reporting MYE 2022'!$A:$AS,36,FALSE)</f>
        <v>278461</v>
      </c>
      <c r="I251" s="380">
        <f>VLOOKUP(A:A,'[10]2023 Reporting MYE 2022'!$A:$AN,37,FALSE)</f>
        <v>127107</v>
      </c>
      <c r="J251" s="380">
        <f>VLOOKUP(A:A,'[10]2023 Reporting MYE 2022'!$A:$AN,38,FALSE)</f>
        <v>13748</v>
      </c>
      <c r="K251" s="380">
        <f>VLOOKUP(A:A,'[10]2023 Reporting MYE 2022'!$A:$AN,39,FALSE)</f>
        <v>15413</v>
      </c>
      <c r="L251" s="380">
        <f>VLOOKUP(A:A,'[10]2023 Reporting MYE 2022'!$A:$AN,40,FALSE)</f>
        <v>434729</v>
      </c>
      <c r="M251" s="380"/>
      <c r="N251" s="381">
        <f>VLOOKUP(A:A,'[10]2023 Reporting MYE 2022'!$A:$AS,41,FALSE)</f>
        <v>162990</v>
      </c>
      <c r="O251" s="380">
        <f>VLOOKUP(A:A,'[10]2023 Reporting MYE 2022'!$A:$AS,42,FALSE)</f>
        <v>722551</v>
      </c>
      <c r="P251" s="380">
        <f>VLOOKUP(A:A,'[10]2023 Reporting MYE 2022'!$A:$AS,43,FALSE)</f>
        <v>0</v>
      </c>
      <c r="Q251" s="380">
        <f>VLOOKUP(A:A,'[10]2023 Reporting MYE 2022'!$A:$AS,44,FALSE)</f>
        <v>4393</v>
      </c>
      <c r="R251" s="380">
        <f>VLOOKUP(A:A,'[10]2023 Reporting MYE 2022'!$A:$AS,45,FALSE)</f>
        <v>889934</v>
      </c>
      <c r="S251" s="382"/>
      <c r="T251" s="220">
        <f>VLOOKUP(A:A,'[11]OPEB Amounts by Employer'!$A:$AP,36,FALSE)</f>
        <v>-177054</v>
      </c>
      <c r="U251" s="220">
        <f>VLOOKUP(A:A,'[11]OPEB Amounts by Employer'!$A:$AP,39,FALSE)</f>
        <v>142172</v>
      </c>
      <c r="V251" s="380">
        <f>VLOOKUP(A:A,'[11]OPEB Amounts by Employer'!$A:$AP,42,FALSE)</f>
        <v>-34882</v>
      </c>
      <c r="W251" s="488"/>
      <c r="X251" s="382"/>
      <c r="Y251" s="382"/>
      <c r="Z251" s="382"/>
    </row>
    <row r="252" spans="1:26">
      <c r="A252" s="374">
        <v>37805</v>
      </c>
      <c r="B252" s="375" t="s">
        <v>603</v>
      </c>
      <c r="C252" s="376">
        <v>5.3191920000000001E-4</v>
      </c>
      <c r="D252" s="376">
        <f>VLOOKUP(A:A,'[10]2023 Reporting MYE 2022'!$A:$J,5,FALSE)</f>
        <v>5.1010349999999999E-4</v>
      </c>
      <c r="E252" s="377">
        <f>VLOOKUP(A:A,'[10]2023 Reporting MYE 2022'!$A:$Z,26,FALSE)</f>
        <v>15770152</v>
      </c>
      <c r="F252" s="378">
        <f>VLOOKUP(A:A,'[10]2023 Reporting MYE 2022'!$A:$AI,35,FALSE)</f>
        <v>12631406</v>
      </c>
      <c r="G252" s="378"/>
      <c r="H252" s="379">
        <f>VLOOKUP(A:A,'[10]2023 Reporting MYE 2022'!$A:$AS,36,FALSE)</f>
        <v>1363051</v>
      </c>
      <c r="I252" s="380">
        <f>VLOOKUP(A:A,'[10]2023 Reporting MYE 2022'!$A:$AN,37,FALSE)</f>
        <v>1011308</v>
      </c>
      <c r="J252" s="380">
        <f>VLOOKUP(A:A,'[10]2023 Reporting MYE 2022'!$A:$AN,38,FALSE)</f>
        <v>109383</v>
      </c>
      <c r="K252" s="380">
        <f>VLOOKUP(A:A,'[10]2023 Reporting MYE 2022'!$A:$AN,39,FALSE)</f>
        <v>122634</v>
      </c>
      <c r="L252" s="380">
        <f>VLOOKUP(A:A,'[10]2023 Reporting MYE 2022'!$A:$AN,40,FALSE)</f>
        <v>2606376</v>
      </c>
      <c r="M252" s="380"/>
      <c r="N252" s="381">
        <f>VLOOKUP(A:A,'[10]2023 Reporting MYE 2022'!$A:$AS,41,FALSE)</f>
        <v>802433.99999999988</v>
      </c>
      <c r="O252" s="380">
        <f>VLOOKUP(A:A,'[10]2023 Reporting MYE 2022'!$A:$AS,42,FALSE)</f>
        <v>5748850</v>
      </c>
      <c r="P252" s="380">
        <f>VLOOKUP(A:A,'[10]2023 Reporting MYE 2022'!$A:$AS,43,FALSE)</f>
        <v>0</v>
      </c>
      <c r="Q252" s="380">
        <f>VLOOKUP(A:A,'[10]2023 Reporting MYE 2022'!$A:$AS,44,FALSE)</f>
        <v>34952</v>
      </c>
      <c r="R252" s="380">
        <f>VLOOKUP(A:A,'[10]2023 Reporting MYE 2022'!$A:$AS,45,FALSE)</f>
        <v>6586236</v>
      </c>
      <c r="S252" s="382"/>
      <c r="T252" s="220">
        <f>VLOOKUP(A:A,'[11]OPEB Amounts by Employer'!$A:$AP,36,FALSE)</f>
        <v>-1408699</v>
      </c>
      <c r="U252" s="220">
        <f>VLOOKUP(A:A,'[11]OPEB Amounts by Employer'!$A:$AP,39,FALSE)</f>
        <v>-364194</v>
      </c>
      <c r="V252" s="380">
        <f>VLOOKUP(A:A,'[11]OPEB Amounts by Employer'!$A:$AP,42,FALSE)</f>
        <v>-1772893</v>
      </c>
      <c r="W252" s="488"/>
      <c r="X252" s="382"/>
      <c r="Y252" s="382"/>
      <c r="Z252" s="382"/>
    </row>
    <row r="253" spans="1:26">
      <c r="A253" s="374">
        <v>37900</v>
      </c>
      <c r="B253" s="375" t="s">
        <v>604</v>
      </c>
      <c r="C253" s="376">
        <v>3.6160353999999998E-3</v>
      </c>
      <c r="D253" s="376">
        <f>VLOOKUP(A:A,'[10]2023 Reporting MYE 2022'!$A:$J,5,FALSE)</f>
        <v>3.5813869000000001E-3</v>
      </c>
      <c r="E253" s="377">
        <f>VLOOKUP(A:A,'[10]2023 Reporting MYE 2022'!$A:$Z,26,FALSE)</f>
        <v>110720701</v>
      </c>
      <c r="F253" s="378">
        <f>VLOOKUP(A:A,'[10]2023 Reporting MYE 2022'!$A:$AI,35,FALSE)</f>
        <v>85869457</v>
      </c>
      <c r="G253" s="378"/>
      <c r="H253" s="379">
        <f>VLOOKUP(A:A,'[10]2023 Reporting MYE 2022'!$A:$AS,36,FALSE)</f>
        <v>3640486</v>
      </c>
      <c r="I253" s="380">
        <f>VLOOKUP(A:A,'[10]2023 Reporting MYE 2022'!$A:$AN,37,FALSE)</f>
        <v>6874966</v>
      </c>
      <c r="J253" s="380">
        <f>VLOOKUP(A:A,'[10]2023 Reporting MYE 2022'!$A:$AN,38,FALSE)</f>
        <v>743592</v>
      </c>
      <c r="K253" s="380">
        <f>VLOOKUP(A:A,'[10]2023 Reporting MYE 2022'!$A:$AN,39,FALSE)</f>
        <v>833679</v>
      </c>
      <c r="L253" s="380">
        <f>VLOOKUP(A:A,'[10]2023 Reporting MYE 2022'!$A:$AN,40,FALSE)</f>
        <v>12092723</v>
      </c>
      <c r="M253" s="380"/>
      <c r="N253" s="381">
        <f>VLOOKUP(A:A,'[10]2023 Reporting MYE 2022'!$A:$AS,41,FALSE)</f>
        <v>5362165</v>
      </c>
      <c r="O253" s="380">
        <f>VLOOKUP(A:A,'[10]2023 Reporting MYE 2022'!$A:$AS,42,FALSE)</f>
        <v>39081212</v>
      </c>
      <c r="P253" s="380">
        <f>VLOOKUP(A:A,'[10]2023 Reporting MYE 2022'!$A:$AS,43,FALSE)</f>
        <v>0</v>
      </c>
      <c r="Q253" s="380">
        <f>VLOOKUP(A:A,'[10]2023 Reporting MYE 2022'!$A:$AS,44,FALSE)</f>
        <v>237610</v>
      </c>
      <c r="R253" s="380">
        <f>VLOOKUP(A:A,'[10]2023 Reporting MYE 2022'!$A:$AS,45,FALSE)</f>
        <v>44680987</v>
      </c>
      <c r="S253" s="382"/>
      <c r="T253" s="220">
        <f>VLOOKUP(A:A,'[11]OPEB Amounts by Employer'!$A:$AP,36,FALSE)</f>
        <v>-9576478</v>
      </c>
      <c r="U253" s="220">
        <f>VLOOKUP(A:A,'[11]OPEB Amounts by Employer'!$A:$AP,39,FALSE)</f>
        <v>-2111694</v>
      </c>
      <c r="V253" s="380">
        <f>VLOOKUP(A:A,'[11]OPEB Amounts by Employer'!$A:$AP,42,FALSE)</f>
        <v>-11688172</v>
      </c>
      <c r="W253" s="488"/>
      <c r="X253" s="382"/>
      <c r="Y253" s="382"/>
      <c r="Z253" s="382"/>
    </row>
    <row r="254" spans="1:26">
      <c r="A254" s="374">
        <v>37901</v>
      </c>
      <c r="B254" s="375" t="s">
        <v>605</v>
      </c>
      <c r="C254" s="376">
        <v>1.183133E-4</v>
      </c>
      <c r="D254" s="376">
        <f>VLOOKUP(A:A,'[10]2023 Reporting MYE 2022'!$A:$J,5,FALSE)</f>
        <v>1.010858E-4</v>
      </c>
      <c r="E254" s="377">
        <f>VLOOKUP(A:A,'[10]2023 Reporting MYE 2022'!$A:$Z,26,FALSE)</f>
        <v>3125127</v>
      </c>
      <c r="F254" s="378">
        <f>VLOOKUP(A:A,'[10]2023 Reporting MYE 2022'!$A:$AI,35,FALSE)</f>
        <v>2809568</v>
      </c>
      <c r="G254" s="378"/>
      <c r="H254" s="379">
        <f>VLOOKUP(A:A,'[10]2023 Reporting MYE 2022'!$A:$AS,36,FALSE)</f>
        <v>1164132</v>
      </c>
      <c r="I254" s="380">
        <f>VLOOKUP(A:A,'[10]2023 Reporting MYE 2022'!$A:$AN,37,FALSE)</f>
        <v>224942</v>
      </c>
      <c r="J254" s="380">
        <f>VLOOKUP(A:A,'[10]2023 Reporting MYE 2022'!$A:$AN,38,FALSE)</f>
        <v>24330</v>
      </c>
      <c r="K254" s="380">
        <f>VLOOKUP(A:A,'[10]2023 Reporting MYE 2022'!$A:$AN,39,FALSE)</f>
        <v>27277</v>
      </c>
      <c r="L254" s="380">
        <f>VLOOKUP(A:A,'[10]2023 Reporting MYE 2022'!$A:$AN,40,FALSE)</f>
        <v>1440681</v>
      </c>
      <c r="M254" s="380"/>
      <c r="N254" s="381">
        <f>VLOOKUP(A:A,'[10]2023 Reporting MYE 2022'!$A:$AS,41,FALSE)</f>
        <v>0</v>
      </c>
      <c r="O254" s="380">
        <f>VLOOKUP(A:A,'[10]2023 Reporting MYE 2022'!$A:$AS,42,FALSE)</f>
        <v>1278701</v>
      </c>
      <c r="P254" s="380">
        <f>VLOOKUP(A:A,'[10]2023 Reporting MYE 2022'!$A:$AS,43,FALSE)</f>
        <v>0</v>
      </c>
      <c r="Q254" s="380">
        <f>VLOOKUP(A:A,'[10]2023 Reporting MYE 2022'!$A:$AS,44,FALSE)</f>
        <v>7774</v>
      </c>
      <c r="R254" s="380">
        <f>VLOOKUP(A:A,'[10]2023 Reporting MYE 2022'!$A:$AS,45,FALSE)</f>
        <v>1286475</v>
      </c>
      <c r="S254" s="382"/>
      <c r="T254" s="220">
        <f>VLOOKUP(A:A,'[11]OPEB Amounts by Employer'!$A:$AP,36,FALSE)</f>
        <v>-313333</v>
      </c>
      <c r="U254" s="220">
        <f>VLOOKUP(A:A,'[11]OPEB Amounts by Employer'!$A:$AP,39,FALSE)</f>
        <v>428119</v>
      </c>
      <c r="V254" s="380">
        <f>VLOOKUP(A:A,'[11]OPEB Amounts by Employer'!$A:$AP,42,FALSE)</f>
        <v>114786</v>
      </c>
      <c r="W254" s="488"/>
      <c r="X254" s="382"/>
      <c r="Y254" s="382"/>
      <c r="Z254" s="382"/>
    </row>
    <row r="255" spans="1:26">
      <c r="A255" s="374">
        <v>37905</v>
      </c>
      <c r="B255" s="375" t="s">
        <v>606</v>
      </c>
      <c r="C255" s="376">
        <v>3.9906689999999999E-4</v>
      </c>
      <c r="D255" s="376">
        <f>VLOOKUP(A:A,'[10]2023 Reporting MYE 2022'!$A:$J,5,FALSE)</f>
        <v>3.9191049999999999E-4</v>
      </c>
      <c r="E255" s="377">
        <f>VLOOKUP(A:A,'[10]2023 Reporting MYE 2022'!$A:$Z,26,FALSE)</f>
        <v>12116146</v>
      </c>
      <c r="F255" s="378">
        <f>VLOOKUP(A:A,'[10]2023 Reporting MYE 2022'!$A:$AI,35,FALSE)</f>
        <v>9476583</v>
      </c>
      <c r="G255" s="378"/>
      <c r="H255" s="379">
        <f>VLOOKUP(A:A,'[10]2023 Reporting MYE 2022'!$A:$AS,36,FALSE)</f>
        <v>279056</v>
      </c>
      <c r="I255" s="380">
        <f>VLOOKUP(A:A,'[10]2023 Reporting MYE 2022'!$A:$AN,37,FALSE)</f>
        <v>758724</v>
      </c>
      <c r="J255" s="380">
        <f>VLOOKUP(A:A,'[10]2023 Reporting MYE 2022'!$A:$AN,38,FALSE)</f>
        <v>82063</v>
      </c>
      <c r="K255" s="380">
        <f>VLOOKUP(A:A,'[10]2023 Reporting MYE 2022'!$A:$AN,39,FALSE)</f>
        <v>92005</v>
      </c>
      <c r="L255" s="380">
        <f>VLOOKUP(A:A,'[10]2023 Reporting MYE 2022'!$A:$AN,40,FALSE)</f>
        <v>1211848</v>
      </c>
      <c r="M255" s="380"/>
      <c r="N255" s="381">
        <f>VLOOKUP(A:A,'[10]2023 Reporting MYE 2022'!$A:$AS,41,FALSE)</f>
        <v>495539</v>
      </c>
      <c r="O255" s="380">
        <f>VLOOKUP(A:A,'[10]2023 Reporting MYE 2022'!$A:$AS,42,FALSE)</f>
        <v>4313016</v>
      </c>
      <c r="P255" s="380">
        <f>VLOOKUP(A:A,'[10]2023 Reporting MYE 2022'!$A:$AS,43,FALSE)</f>
        <v>0</v>
      </c>
      <c r="Q255" s="380">
        <f>VLOOKUP(A:A,'[10]2023 Reporting MYE 2022'!$A:$AS,44,FALSE)</f>
        <v>26223</v>
      </c>
      <c r="R255" s="380">
        <f>VLOOKUP(A:A,'[10]2023 Reporting MYE 2022'!$A:$AS,45,FALSE)</f>
        <v>4834778</v>
      </c>
      <c r="S255" s="382"/>
      <c r="T255" s="220">
        <f>VLOOKUP(A:A,'[11]OPEB Amounts by Employer'!$A:$AP,36,FALSE)</f>
        <v>-1056863</v>
      </c>
      <c r="U255" s="220">
        <f>VLOOKUP(A:A,'[11]OPEB Amounts by Employer'!$A:$AP,39,FALSE)</f>
        <v>-265518</v>
      </c>
      <c r="V255" s="380">
        <f>VLOOKUP(A:A,'[11]OPEB Amounts by Employer'!$A:$AP,42,FALSE)</f>
        <v>-1322381</v>
      </c>
      <c r="W255" s="488"/>
      <c r="X255" s="382"/>
      <c r="Y255" s="382"/>
      <c r="Z255" s="382"/>
    </row>
    <row r="256" spans="1:26">
      <c r="A256" s="374">
        <v>38000</v>
      </c>
      <c r="B256" s="375" t="s">
        <v>607</v>
      </c>
      <c r="C256" s="376">
        <v>6.0266377999999999E-3</v>
      </c>
      <c r="D256" s="376">
        <f>VLOOKUP(A:A,'[10]2023 Reporting MYE 2022'!$A:$J,5,FALSE)</f>
        <v>5.9182877000000002E-3</v>
      </c>
      <c r="E256" s="377">
        <f>VLOOKUP(A:A,'[10]2023 Reporting MYE 2022'!$A:$Z,26,FALSE)</f>
        <v>182967376</v>
      </c>
      <c r="F256" s="378">
        <f>VLOOKUP(A:A,'[10]2023 Reporting MYE 2022'!$A:$AI,35,FALSE)</f>
        <v>143113675</v>
      </c>
      <c r="G256" s="378"/>
      <c r="H256" s="379">
        <f>VLOOKUP(A:A,'[10]2023 Reporting MYE 2022'!$A:$AS,36,FALSE)</f>
        <v>2595272</v>
      </c>
      <c r="I256" s="380">
        <f>VLOOKUP(A:A,'[10]2023 Reporting MYE 2022'!$A:$AN,37,FALSE)</f>
        <v>11458109</v>
      </c>
      <c r="J256" s="380">
        <f>VLOOKUP(A:A,'[10]2023 Reporting MYE 2022'!$A:$AN,38,FALSE)</f>
        <v>1239302</v>
      </c>
      <c r="K256" s="380">
        <f>VLOOKUP(A:A,'[10]2023 Reporting MYE 2022'!$A:$AN,39,FALSE)</f>
        <v>1389445</v>
      </c>
      <c r="L256" s="380">
        <f>VLOOKUP(A:A,'[10]2023 Reporting MYE 2022'!$A:$AN,40,FALSE)</f>
        <v>16682128</v>
      </c>
      <c r="M256" s="380"/>
      <c r="N256" s="381">
        <f>VLOOKUP(A:A,'[10]2023 Reporting MYE 2022'!$A:$AS,41,FALSE)</f>
        <v>12377312</v>
      </c>
      <c r="O256" s="380">
        <f>VLOOKUP(A:A,'[10]2023 Reporting MYE 2022'!$A:$AS,42,FALSE)</f>
        <v>65134403</v>
      </c>
      <c r="P256" s="380">
        <f>VLOOKUP(A:A,'[10]2023 Reporting MYE 2022'!$A:$AS,43,FALSE)</f>
        <v>0</v>
      </c>
      <c r="Q256" s="380">
        <f>VLOOKUP(A:A,'[10]2023 Reporting MYE 2022'!$A:$AS,44,FALSE)</f>
        <v>396010</v>
      </c>
      <c r="R256" s="380">
        <f>VLOOKUP(A:A,'[10]2023 Reporting MYE 2022'!$A:$AS,45,FALSE)</f>
        <v>77907725</v>
      </c>
      <c r="S256" s="382"/>
      <c r="T256" s="220">
        <f>VLOOKUP(A:A,'[11]OPEB Amounts by Employer'!$A:$AP,36,FALSE)</f>
        <v>-15960563</v>
      </c>
      <c r="U256" s="220">
        <f>VLOOKUP(A:A,'[11]OPEB Amounts by Employer'!$A:$AP,39,FALSE)</f>
        <v>-1711704</v>
      </c>
      <c r="V256" s="380">
        <f>VLOOKUP(A:A,'[11]OPEB Amounts by Employer'!$A:$AP,42,FALSE)</f>
        <v>-17672267</v>
      </c>
      <c r="W256" s="488"/>
      <c r="X256" s="382"/>
      <c r="Y256" s="382"/>
      <c r="Z256" s="382"/>
    </row>
    <row r="257" spans="1:26">
      <c r="A257" s="374">
        <v>38005</v>
      </c>
      <c r="B257" s="375" t="s">
        <v>608</v>
      </c>
      <c r="C257" s="376">
        <v>1.2712101000000001E-3</v>
      </c>
      <c r="D257" s="376">
        <f>VLOOKUP(A:A,'[10]2023 Reporting MYE 2022'!$A:$J,5,FALSE)</f>
        <v>1.2116772E-3</v>
      </c>
      <c r="E257" s="377">
        <f>VLOOKUP(A:A,'[10]2023 Reporting MYE 2022'!$A:$Z,26,FALSE)</f>
        <v>37459720</v>
      </c>
      <c r="F257" s="378">
        <f>VLOOKUP(A:A,'[10]2023 Reporting MYE 2022'!$A:$AI,35,FALSE)</f>
        <v>30187238</v>
      </c>
      <c r="G257" s="378"/>
      <c r="H257" s="379">
        <f>VLOOKUP(A:A,'[10]2023 Reporting MYE 2022'!$A:$AS,36,FALSE)</f>
        <v>2897909</v>
      </c>
      <c r="I257" s="380">
        <f>VLOOKUP(A:A,'[10]2023 Reporting MYE 2022'!$A:$AN,37,FALSE)</f>
        <v>2416881</v>
      </c>
      <c r="J257" s="380">
        <f>VLOOKUP(A:A,'[10]2023 Reporting MYE 2022'!$A:$AN,38,FALSE)</f>
        <v>261408</v>
      </c>
      <c r="K257" s="380">
        <f>VLOOKUP(A:A,'[10]2023 Reporting MYE 2022'!$A:$AN,39,FALSE)</f>
        <v>293078</v>
      </c>
      <c r="L257" s="380">
        <f>VLOOKUP(A:A,'[10]2023 Reporting MYE 2022'!$A:$AN,40,FALSE)</f>
        <v>5869276</v>
      </c>
      <c r="M257" s="380"/>
      <c r="N257" s="381">
        <f>VLOOKUP(A:A,'[10]2023 Reporting MYE 2022'!$A:$AS,41,FALSE)</f>
        <v>45012</v>
      </c>
      <c r="O257" s="380">
        <f>VLOOKUP(A:A,'[10]2023 Reporting MYE 2022'!$A:$AS,42,FALSE)</f>
        <v>13738923</v>
      </c>
      <c r="P257" s="380">
        <f>VLOOKUP(A:A,'[10]2023 Reporting MYE 2022'!$A:$AS,43,FALSE)</f>
        <v>0</v>
      </c>
      <c r="Q257" s="380">
        <f>VLOOKUP(A:A,'[10]2023 Reporting MYE 2022'!$A:$AS,44,FALSE)</f>
        <v>83531</v>
      </c>
      <c r="R257" s="380">
        <f>VLOOKUP(A:A,'[10]2023 Reporting MYE 2022'!$A:$AS,45,FALSE)</f>
        <v>13867466</v>
      </c>
      <c r="S257" s="382"/>
      <c r="T257" s="220">
        <f>VLOOKUP(A:A,'[11]OPEB Amounts by Employer'!$A:$AP,36,FALSE)</f>
        <v>-3366593</v>
      </c>
      <c r="U257" s="220">
        <f>VLOOKUP(A:A,'[11]OPEB Amounts by Employer'!$A:$AP,39,FALSE)</f>
        <v>-413010</v>
      </c>
      <c r="V257" s="380">
        <f>VLOOKUP(A:A,'[11]OPEB Amounts by Employer'!$A:$AP,42,FALSE)</f>
        <v>-3779603</v>
      </c>
      <c r="W257" s="488"/>
      <c r="X257" s="382"/>
      <c r="Y257" s="382"/>
      <c r="Z257" s="382"/>
    </row>
    <row r="258" spans="1:26">
      <c r="A258" s="374">
        <v>38100</v>
      </c>
      <c r="B258" s="375" t="s">
        <v>609</v>
      </c>
      <c r="C258" s="376">
        <v>2.6433639E-3</v>
      </c>
      <c r="D258" s="376">
        <f>VLOOKUP(A:A,'[10]2023 Reporting MYE 2022'!$A:$J,5,FALSE)</f>
        <v>2.5480673999999999E-3</v>
      </c>
      <c r="E258" s="377">
        <f>VLOOKUP(A:A,'[10]2023 Reporting MYE 2022'!$A:$Z,26,FALSE)</f>
        <v>78775016</v>
      </c>
      <c r="F258" s="378">
        <f>VLOOKUP(A:A,'[10]2023 Reporting MYE 2022'!$A:$AI,35,FALSE)</f>
        <v>62771571</v>
      </c>
      <c r="G258" s="378"/>
      <c r="H258" s="379">
        <f>VLOOKUP(A:A,'[10]2023 Reporting MYE 2022'!$A:$AS,36,FALSE)</f>
        <v>2887520</v>
      </c>
      <c r="I258" s="380">
        <f>VLOOKUP(A:A,'[10]2023 Reporting MYE 2022'!$A:$AN,37,FALSE)</f>
        <v>5025680</v>
      </c>
      <c r="J258" s="380">
        <f>VLOOKUP(A:A,'[10]2023 Reporting MYE 2022'!$A:$AN,38,FALSE)</f>
        <v>543575</v>
      </c>
      <c r="K258" s="380">
        <f>VLOOKUP(A:A,'[10]2023 Reporting MYE 2022'!$A:$AN,39,FALSE)</f>
        <v>609429</v>
      </c>
      <c r="L258" s="380">
        <f>VLOOKUP(A:A,'[10]2023 Reporting MYE 2022'!$A:$AN,40,FALSE)</f>
        <v>9066204</v>
      </c>
      <c r="M258" s="380"/>
      <c r="N258" s="381">
        <f>VLOOKUP(A:A,'[10]2023 Reporting MYE 2022'!$A:$AS,41,FALSE)</f>
        <v>7509661</v>
      </c>
      <c r="O258" s="380">
        <f>VLOOKUP(A:A,'[10]2023 Reporting MYE 2022'!$A:$AS,42,FALSE)</f>
        <v>28568820</v>
      </c>
      <c r="P258" s="380">
        <f>VLOOKUP(A:A,'[10]2023 Reporting MYE 2022'!$A:$AS,43,FALSE)</f>
        <v>0</v>
      </c>
      <c r="Q258" s="380">
        <f>VLOOKUP(A:A,'[10]2023 Reporting MYE 2022'!$A:$AS,44,FALSE)</f>
        <v>173695</v>
      </c>
      <c r="R258" s="380">
        <f>VLOOKUP(A:A,'[10]2023 Reporting MYE 2022'!$A:$AS,45,FALSE)</f>
        <v>36252176</v>
      </c>
      <c r="S258" s="382"/>
      <c r="T258" s="220">
        <f>VLOOKUP(A:A,'[11]OPEB Amounts by Employer'!$A:$AP,36,FALSE)</f>
        <v>-7000518</v>
      </c>
      <c r="U258" s="220">
        <f>VLOOKUP(A:A,'[11]OPEB Amounts by Employer'!$A:$AP,39,FALSE)</f>
        <v>-1213411</v>
      </c>
      <c r="V258" s="380">
        <f>VLOOKUP(A:A,'[11]OPEB Amounts by Employer'!$A:$AP,42,FALSE)</f>
        <v>-8213929</v>
      </c>
      <c r="W258" s="488"/>
      <c r="X258" s="382"/>
      <c r="Y258" s="382"/>
      <c r="Z258" s="382"/>
    </row>
    <row r="259" spans="1:26">
      <c r="A259" s="374">
        <v>38105</v>
      </c>
      <c r="B259" s="375" t="s">
        <v>610</v>
      </c>
      <c r="C259" s="376">
        <v>5.0820569999999999E-4</v>
      </c>
      <c r="D259" s="376">
        <f>VLOOKUP(A:A,'[10]2023 Reporting MYE 2022'!$A:$J,5,FALSE)</f>
        <v>4.9964949999999997E-4</v>
      </c>
      <c r="E259" s="377">
        <f>VLOOKUP(A:A,'[10]2023 Reporting MYE 2022'!$A:$Z,26,FALSE)</f>
        <v>15446961</v>
      </c>
      <c r="F259" s="378">
        <f>VLOOKUP(A:A,'[10]2023 Reporting MYE 2022'!$A:$AI,35,FALSE)</f>
        <v>12068285</v>
      </c>
      <c r="G259" s="378"/>
      <c r="H259" s="379">
        <f>VLOOKUP(A:A,'[10]2023 Reporting MYE 2022'!$A:$AS,36,FALSE)</f>
        <v>263296</v>
      </c>
      <c r="I259" s="380">
        <f>VLOOKUP(A:A,'[10]2023 Reporting MYE 2022'!$A:$AN,37,FALSE)</f>
        <v>966223</v>
      </c>
      <c r="J259" s="380">
        <f>VLOOKUP(A:A,'[10]2023 Reporting MYE 2022'!$A:$AN,38,FALSE)</f>
        <v>104506</v>
      </c>
      <c r="K259" s="380">
        <f>VLOOKUP(A:A,'[10]2023 Reporting MYE 2022'!$A:$AN,39,FALSE)</f>
        <v>117167</v>
      </c>
      <c r="L259" s="380">
        <f>VLOOKUP(A:A,'[10]2023 Reporting MYE 2022'!$A:$AN,40,FALSE)</f>
        <v>1451192</v>
      </c>
      <c r="M259" s="380"/>
      <c r="N259" s="381">
        <f>VLOOKUP(A:A,'[10]2023 Reporting MYE 2022'!$A:$AS,41,FALSE)</f>
        <v>898645</v>
      </c>
      <c r="O259" s="380">
        <f>VLOOKUP(A:A,'[10]2023 Reporting MYE 2022'!$A:$AS,42,FALSE)</f>
        <v>5492561</v>
      </c>
      <c r="P259" s="380">
        <f>VLOOKUP(A:A,'[10]2023 Reporting MYE 2022'!$A:$AS,43,FALSE)</f>
        <v>0</v>
      </c>
      <c r="Q259" s="380">
        <f>VLOOKUP(A:A,'[10]2023 Reporting MYE 2022'!$A:$AS,44,FALSE)</f>
        <v>33394</v>
      </c>
      <c r="R259" s="380">
        <f>VLOOKUP(A:A,'[10]2023 Reporting MYE 2022'!$A:$AS,45,FALSE)</f>
        <v>6424600</v>
      </c>
      <c r="S259" s="382"/>
      <c r="T259" s="220">
        <f>VLOOKUP(A:A,'[11]OPEB Amounts by Employer'!$A:$AP,36,FALSE)</f>
        <v>-1345898</v>
      </c>
      <c r="U259" s="220">
        <f>VLOOKUP(A:A,'[11]OPEB Amounts by Employer'!$A:$AP,39,FALSE)</f>
        <v>-609127</v>
      </c>
      <c r="V259" s="380">
        <f>VLOOKUP(A:A,'[11]OPEB Amounts by Employer'!$A:$AP,42,FALSE)</f>
        <v>-1955025</v>
      </c>
      <c r="W259" s="488"/>
      <c r="X259" s="382"/>
      <c r="Y259" s="382"/>
      <c r="Z259" s="382"/>
    </row>
    <row r="260" spans="1:26">
      <c r="A260" s="374">
        <v>38200</v>
      </c>
      <c r="B260" s="375" t="s">
        <v>611</v>
      </c>
      <c r="C260" s="376">
        <v>2.5834327999999999E-3</v>
      </c>
      <c r="D260" s="376">
        <f>VLOOKUP(A:A,'[10]2023 Reporting MYE 2022'!$A:$J,5,FALSE)</f>
        <v>2.3778617E-3</v>
      </c>
      <c r="E260" s="377">
        <f>VLOOKUP(A:A,'[10]2023 Reporting MYE 2022'!$A:$Z,26,FALSE)</f>
        <v>73513006</v>
      </c>
      <c r="F260" s="378">
        <f>VLOOKUP(A:A,'[10]2023 Reporting MYE 2022'!$A:$AI,35,FALSE)</f>
        <v>61348396</v>
      </c>
      <c r="G260" s="378"/>
      <c r="H260" s="379">
        <f>VLOOKUP(A:A,'[10]2023 Reporting MYE 2022'!$A:$AS,36,FALSE)</f>
        <v>6075716</v>
      </c>
      <c r="I260" s="380">
        <f>VLOOKUP(A:A,'[10]2023 Reporting MYE 2022'!$A:$AN,37,FALSE)</f>
        <v>4911736</v>
      </c>
      <c r="J260" s="380">
        <f>VLOOKUP(A:A,'[10]2023 Reporting MYE 2022'!$A:$AN,38,FALSE)</f>
        <v>531251</v>
      </c>
      <c r="K260" s="380">
        <f>VLOOKUP(A:A,'[10]2023 Reporting MYE 2022'!$A:$AN,39,FALSE)</f>
        <v>595612</v>
      </c>
      <c r="L260" s="380">
        <f>VLOOKUP(A:A,'[10]2023 Reporting MYE 2022'!$A:$AN,40,FALSE)</f>
        <v>12114315</v>
      </c>
      <c r="M260" s="380"/>
      <c r="N260" s="381">
        <f>VLOOKUP(A:A,'[10]2023 Reporting MYE 2022'!$A:$AS,41,FALSE)</f>
        <v>7482187</v>
      </c>
      <c r="O260" s="380">
        <f>VLOOKUP(A:A,'[10]2023 Reporting MYE 2022'!$A:$AS,42,FALSE)</f>
        <v>27921099</v>
      </c>
      <c r="P260" s="380">
        <f>VLOOKUP(A:A,'[10]2023 Reporting MYE 2022'!$A:$AS,43,FALSE)</f>
        <v>0</v>
      </c>
      <c r="Q260" s="380">
        <f>VLOOKUP(A:A,'[10]2023 Reporting MYE 2022'!$A:$AS,44,FALSE)</f>
        <v>169757</v>
      </c>
      <c r="R260" s="380">
        <f>VLOOKUP(A:A,'[10]2023 Reporting MYE 2022'!$A:$AS,45,FALSE)</f>
        <v>35573043</v>
      </c>
      <c r="S260" s="382"/>
      <c r="T260" s="220">
        <f>VLOOKUP(A:A,'[11]OPEB Amounts by Employer'!$A:$AP,36,FALSE)</f>
        <v>-6841799</v>
      </c>
      <c r="U260" s="220">
        <f>VLOOKUP(A:A,'[11]OPEB Amounts by Employer'!$A:$AP,39,FALSE)</f>
        <v>-1415139</v>
      </c>
      <c r="V260" s="380">
        <f>VLOOKUP(A:A,'[11]OPEB Amounts by Employer'!$A:$AP,42,FALSE)</f>
        <v>-8256938</v>
      </c>
      <c r="W260" s="488"/>
      <c r="X260" s="382"/>
      <c r="Y260" s="382"/>
      <c r="Z260" s="382"/>
    </row>
    <row r="261" spans="1:26">
      <c r="A261" s="374">
        <v>38205</v>
      </c>
      <c r="B261" s="375" t="s">
        <v>612</v>
      </c>
      <c r="C261" s="376">
        <v>3.7088159999999998E-4</v>
      </c>
      <c r="D261" s="376">
        <f>VLOOKUP(A:A,'[10]2023 Reporting MYE 2022'!$A:$J,5,FALSE)</f>
        <v>3.8099770000000002E-4</v>
      </c>
      <c r="E261" s="377">
        <f>VLOOKUP(A:A,'[10]2023 Reporting MYE 2022'!$A:$Z,26,FALSE)</f>
        <v>11778770</v>
      </c>
      <c r="F261" s="378">
        <f>VLOOKUP(A:A,'[10]2023 Reporting MYE 2022'!$A:$AI,35,FALSE)</f>
        <v>8807270</v>
      </c>
      <c r="G261" s="378"/>
      <c r="H261" s="379">
        <f>VLOOKUP(A:A,'[10]2023 Reporting MYE 2022'!$A:$AS,36,FALSE)</f>
        <v>314986</v>
      </c>
      <c r="I261" s="380">
        <f>VLOOKUP(A:A,'[10]2023 Reporting MYE 2022'!$A:$AN,37,FALSE)</f>
        <v>705136</v>
      </c>
      <c r="J261" s="380">
        <f>VLOOKUP(A:A,'[10]2023 Reporting MYE 2022'!$A:$AN,38,FALSE)</f>
        <v>76267</v>
      </c>
      <c r="K261" s="380">
        <f>VLOOKUP(A:A,'[10]2023 Reporting MYE 2022'!$A:$AN,39,FALSE)</f>
        <v>85507</v>
      </c>
      <c r="L261" s="380">
        <f>VLOOKUP(A:A,'[10]2023 Reporting MYE 2022'!$A:$AN,40,FALSE)</f>
        <v>1181896</v>
      </c>
      <c r="M261" s="380"/>
      <c r="N261" s="381">
        <f>VLOOKUP(A:A,'[10]2023 Reporting MYE 2022'!$A:$AS,41,FALSE)</f>
        <v>428312</v>
      </c>
      <c r="O261" s="380">
        <f>VLOOKUP(A:A,'[10]2023 Reporting MYE 2022'!$A:$AS,42,FALSE)</f>
        <v>4008396</v>
      </c>
      <c r="P261" s="380">
        <f>VLOOKUP(A:A,'[10]2023 Reporting MYE 2022'!$A:$AS,43,FALSE)</f>
        <v>0</v>
      </c>
      <c r="Q261" s="380">
        <f>VLOOKUP(A:A,'[10]2023 Reporting MYE 2022'!$A:$AS,44,FALSE)</f>
        <v>24371</v>
      </c>
      <c r="R261" s="380">
        <f>VLOOKUP(A:A,'[10]2023 Reporting MYE 2022'!$A:$AS,45,FALSE)</f>
        <v>4461079</v>
      </c>
      <c r="S261" s="382"/>
      <c r="T261" s="220">
        <f>VLOOKUP(A:A,'[11]OPEB Amounts by Employer'!$A:$AP,36,FALSE)</f>
        <v>-982219</v>
      </c>
      <c r="U261" s="220">
        <f>VLOOKUP(A:A,'[11]OPEB Amounts by Employer'!$A:$AP,39,FALSE)</f>
        <v>-59393</v>
      </c>
      <c r="V261" s="380">
        <f>VLOOKUP(A:A,'[11]OPEB Amounts by Employer'!$A:$AP,42,FALSE)</f>
        <v>-1041612</v>
      </c>
      <c r="W261" s="488"/>
      <c r="X261" s="382"/>
      <c r="Y261" s="382"/>
      <c r="Z261" s="382"/>
    </row>
    <row r="262" spans="1:26">
      <c r="A262" s="374">
        <v>38210</v>
      </c>
      <c r="B262" s="375" t="s">
        <v>613</v>
      </c>
      <c r="C262" s="376">
        <v>1.0100210000000001E-3</v>
      </c>
      <c r="D262" s="376">
        <f>VLOOKUP(A:A,'[10]2023 Reporting MYE 2022'!$A:$J,5,FALSE)</f>
        <v>9.2891969999999997E-4</v>
      </c>
      <c r="E262" s="377">
        <f>VLOOKUP(A:A,'[10]2023 Reporting MYE 2022'!$A:$Z,26,FALSE)</f>
        <v>28718104</v>
      </c>
      <c r="F262" s="378">
        <f>VLOOKUP(A:A,'[10]2023 Reporting MYE 2022'!$A:$AI,35,FALSE)</f>
        <v>23984819</v>
      </c>
      <c r="G262" s="378"/>
      <c r="H262" s="379">
        <f>VLOOKUP(A:A,'[10]2023 Reporting MYE 2022'!$A:$AS,36,FALSE)</f>
        <v>2406240</v>
      </c>
      <c r="I262" s="380">
        <f>VLOOKUP(A:A,'[10]2023 Reporting MYE 2022'!$A:$AN,37,FALSE)</f>
        <v>1920296</v>
      </c>
      <c r="J262" s="380">
        <f>VLOOKUP(A:A,'[10]2023 Reporting MYE 2022'!$A:$AN,38,FALSE)</f>
        <v>207698</v>
      </c>
      <c r="K262" s="380">
        <f>VLOOKUP(A:A,'[10]2023 Reporting MYE 2022'!$A:$AN,39,FALSE)</f>
        <v>232861</v>
      </c>
      <c r="L262" s="380">
        <f>VLOOKUP(A:A,'[10]2023 Reporting MYE 2022'!$A:$AN,40,FALSE)</f>
        <v>4767095</v>
      </c>
      <c r="M262" s="380"/>
      <c r="N262" s="381">
        <f>VLOOKUP(A:A,'[10]2023 Reporting MYE 2022'!$A:$AS,41,FALSE)</f>
        <v>2528937</v>
      </c>
      <c r="O262" s="380">
        <f>VLOOKUP(A:A,'[10]2023 Reporting MYE 2022'!$A:$AS,42,FALSE)</f>
        <v>10916056</v>
      </c>
      <c r="P262" s="380">
        <f>VLOOKUP(A:A,'[10]2023 Reporting MYE 2022'!$A:$AS,43,FALSE)</f>
        <v>0</v>
      </c>
      <c r="Q262" s="380">
        <f>VLOOKUP(A:A,'[10]2023 Reporting MYE 2022'!$A:$AS,44,FALSE)</f>
        <v>66368</v>
      </c>
      <c r="R262" s="380">
        <f>VLOOKUP(A:A,'[10]2023 Reporting MYE 2022'!$A:$AS,45,FALSE)</f>
        <v>13511361</v>
      </c>
      <c r="S262" s="382"/>
      <c r="T262" s="220">
        <f>VLOOKUP(A:A,'[11]OPEB Amounts by Employer'!$A:$AP,36,FALSE)</f>
        <v>-2674876</v>
      </c>
      <c r="U262" s="220">
        <f>VLOOKUP(A:A,'[11]OPEB Amounts by Employer'!$A:$AP,39,FALSE)</f>
        <v>-51042</v>
      </c>
      <c r="V262" s="380">
        <f>VLOOKUP(A:A,'[11]OPEB Amounts by Employer'!$A:$AP,42,FALSE)</f>
        <v>-2725918</v>
      </c>
      <c r="W262" s="488"/>
      <c r="X262" s="382"/>
      <c r="Y262" s="382"/>
      <c r="Z262" s="382"/>
    </row>
    <row r="263" spans="1:26">
      <c r="A263" s="374">
        <v>38300</v>
      </c>
      <c r="B263" s="375" t="s">
        <v>614</v>
      </c>
      <c r="C263" s="376">
        <v>2.0196331999999999E-3</v>
      </c>
      <c r="D263" s="376">
        <f>VLOOKUP(A:A,'[10]2023 Reporting MYE 2022'!$A:$J,5,FALSE)</f>
        <v>1.8829421999999999E-3</v>
      </c>
      <c r="E263" s="377">
        <f>VLOOKUP(A:A,'[10]2023 Reporting MYE 2022'!$A:$Z,26,FALSE)</f>
        <v>58212276</v>
      </c>
      <c r="F263" s="378">
        <f>VLOOKUP(A:A,'[10]2023 Reporting MYE 2022'!$A:$AI,35,FALSE)</f>
        <v>47959930</v>
      </c>
      <c r="G263" s="378"/>
      <c r="H263" s="379">
        <f>VLOOKUP(A:A,'[10]2023 Reporting MYE 2022'!$A:$AS,36,FALSE)</f>
        <v>4056500</v>
      </c>
      <c r="I263" s="380">
        <f>VLOOKUP(A:A,'[10]2023 Reporting MYE 2022'!$A:$AN,37,FALSE)</f>
        <v>3839816</v>
      </c>
      <c r="J263" s="380">
        <f>VLOOKUP(A:A,'[10]2023 Reporting MYE 2022'!$A:$AN,38,FALSE)</f>
        <v>415312</v>
      </c>
      <c r="K263" s="380">
        <f>VLOOKUP(A:A,'[10]2023 Reporting MYE 2022'!$A:$AN,39,FALSE)</f>
        <v>465628</v>
      </c>
      <c r="L263" s="380">
        <f>VLOOKUP(A:A,'[10]2023 Reporting MYE 2022'!$A:$AN,40,FALSE)</f>
        <v>8777256</v>
      </c>
      <c r="M263" s="380"/>
      <c r="N263" s="381">
        <f>VLOOKUP(A:A,'[10]2023 Reporting MYE 2022'!$A:$AS,41,FALSE)</f>
        <v>5739863</v>
      </c>
      <c r="O263" s="380">
        <f>VLOOKUP(A:A,'[10]2023 Reporting MYE 2022'!$A:$AS,42,FALSE)</f>
        <v>21827694</v>
      </c>
      <c r="P263" s="380">
        <f>VLOOKUP(A:A,'[10]2023 Reporting MYE 2022'!$A:$AS,43,FALSE)</f>
        <v>0</v>
      </c>
      <c r="Q263" s="380">
        <f>VLOOKUP(A:A,'[10]2023 Reporting MYE 2022'!$A:$AS,44,FALSE)</f>
        <v>132710</v>
      </c>
      <c r="R263" s="380">
        <f>VLOOKUP(A:A,'[10]2023 Reporting MYE 2022'!$A:$AS,45,FALSE)</f>
        <v>27700267</v>
      </c>
      <c r="S263" s="382"/>
      <c r="T263" s="220">
        <f>VLOOKUP(A:A,'[11]OPEB Amounts by Employer'!$A:$AP,36,FALSE)</f>
        <v>-5348669</v>
      </c>
      <c r="U263" s="220">
        <f>VLOOKUP(A:A,'[11]OPEB Amounts by Employer'!$A:$AP,39,FALSE)</f>
        <v>-1030012</v>
      </c>
      <c r="V263" s="380">
        <f>VLOOKUP(A:A,'[11]OPEB Amounts by Employer'!$A:$AP,42,FALSE)</f>
        <v>-6378681</v>
      </c>
      <c r="W263" s="488"/>
      <c r="X263" s="382"/>
      <c r="Y263" s="382"/>
      <c r="Z263" s="382"/>
    </row>
    <row r="264" spans="1:26">
      <c r="A264" s="374">
        <v>38400</v>
      </c>
      <c r="B264" s="375" t="s">
        <v>615</v>
      </c>
      <c r="C264" s="376">
        <v>2.5427746E-3</v>
      </c>
      <c r="D264" s="376">
        <f>VLOOKUP(A:A,'[10]2023 Reporting MYE 2022'!$A:$J,5,FALSE)</f>
        <v>2.4422582000000002E-3</v>
      </c>
      <c r="E264" s="377">
        <f>VLOOKUP(A:A,'[10]2023 Reporting MYE 2022'!$A:$Z,26,FALSE)</f>
        <v>75503862</v>
      </c>
      <c r="F264" s="378">
        <f>VLOOKUP(A:A,'[10]2023 Reporting MYE 2022'!$A:$AI,35,FALSE)</f>
        <v>60382892</v>
      </c>
      <c r="G264" s="378"/>
      <c r="H264" s="379">
        <f>VLOOKUP(A:A,'[10]2023 Reporting MYE 2022'!$A:$AS,36,FALSE)</f>
        <v>4848159</v>
      </c>
      <c r="I264" s="380">
        <f>VLOOKUP(A:A,'[10]2023 Reporting MYE 2022'!$A:$AN,37,FALSE)</f>
        <v>4834435</v>
      </c>
      <c r="J264" s="380">
        <f>VLOOKUP(A:A,'[10]2023 Reporting MYE 2022'!$A:$AN,38,FALSE)</f>
        <v>522890</v>
      </c>
      <c r="K264" s="380">
        <f>VLOOKUP(A:A,'[10]2023 Reporting MYE 2022'!$A:$AN,39,FALSE)</f>
        <v>586238</v>
      </c>
      <c r="L264" s="380">
        <f>VLOOKUP(A:A,'[10]2023 Reporting MYE 2022'!$A:$AN,40,FALSE)</f>
        <v>10791722</v>
      </c>
      <c r="M264" s="380"/>
      <c r="N264" s="381">
        <f>VLOOKUP(A:A,'[10]2023 Reporting MYE 2022'!$A:$AS,41,FALSE)</f>
        <v>6899275</v>
      </c>
      <c r="O264" s="380">
        <f>VLOOKUP(A:A,'[10]2023 Reporting MYE 2022'!$A:$AS,42,FALSE)</f>
        <v>27481676</v>
      </c>
      <c r="P264" s="380">
        <f>VLOOKUP(A:A,'[10]2023 Reporting MYE 2022'!$A:$AS,43,FALSE)</f>
        <v>0</v>
      </c>
      <c r="Q264" s="380">
        <f>VLOOKUP(A:A,'[10]2023 Reporting MYE 2022'!$A:$AS,44,FALSE)</f>
        <v>167086</v>
      </c>
      <c r="R264" s="380">
        <f>VLOOKUP(A:A,'[10]2023 Reporting MYE 2022'!$A:$AS,45,FALSE)</f>
        <v>34548037</v>
      </c>
      <c r="S264" s="382"/>
      <c r="T264" s="220">
        <f>VLOOKUP(A:A,'[11]OPEB Amounts by Employer'!$A:$AP,36,FALSE)</f>
        <v>-6734121</v>
      </c>
      <c r="U264" s="220">
        <f>VLOOKUP(A:A,'[11]OPEB Amounts by Employer'!$A:$AP,39,FALSE)</f>
        <v>-1002027</v>
      </c>
      <c r="V264" s="380">
        <f>VLOOKUP(A:A,'[11]OPEB Amounts by Employer'!$A:$AP,42,FALSE)</f>
        <v>-7736148</v>
      </c>
      <c r="W264" s="488"/>
      <c r="X264" s="382"/>
      <c r="Y264" s="382"/>
      <c r="Z264" s="382"/>
    </row>
    <row r="265" spans="1:26">
      <c r="A265" s="374">
        <v>38402</v>
      </c>
      <c r="B265" s="375" t="s">
        <v>616</v>
      </c>
      <c r="C265" s="376">
        <v>1.874845E-4</v>
      </c>
      <c r="D265" s="376">
        <f>VLOOKUP(A:A,'[10]2023 Reporting MYE 2022'!$A:$J,5,FALSE)</f>
        <v>1.869711E-4</v>
      </c>
      <c r="E265" s="377">
        <f>VLOOKUP(A:A,'[10]2023 Reporting MYE 2022'!$A:$Z,26,FALSE)</f>
        <v>5780323</v>
      </c>
      <c r="F265" s="378">
        <f>VLOOKUP(A:A,'[10]2023 Reporting MYE 2022'!$A:$AI,35,FALSE)</f>
        <v>4452167</v>
      </c>
      <c r="G265" s="378"/>
      <c r="H265" s="379">
        <f>VLOOKUP(A:A,'[10]2023 Reporting MYE 2022'!$A:$AS,36,FALSE)</f>
        <v>781790</v>
      </c>
      <c r="I265" s="380">
        <f>VLOOKUP(A:A,'[10]2023 Reporting MYE 2022'!$A:$AN,37,FALSE)</f>
        <v>356454</v>
      </c>
      <c r="J265" s="380">
        <f>VLOOKUP(A:A,'[10]2023 Reporting MYE 2022'!$A:$AN,38,FALSE)</f>
        <v>38554</v>
      </c>
      <c r="K265" s="380">
        <f>VLOOKUP(A:A,'[10]2023 Reporting MYE 2022'!$A:$AN,39,FALSE)</f>
        <v>43225</v>
      </c>
      <c r="L265" s="380">
        <f>VLOOKUP(A:A,'[10]2023 Reporting MYE 2022'!$A:$AN,40,FALSE)</f>
        <v>1220023</v>
      </c>
      <c r="M265" s="380"/>
      <c r="N265" s="381">
        <f>VLOOKUP(A:A,'[10]2023 Reporting MYE 2022'!$A:$AS,41,FALSE)</f>
        <v>438807</v>
      </c>
      <c r="O265" s="380">
        <f>VLOOKUP(A:A,'[10]2023 Reporting MYE 2022'!$A:$AS,42,FALSE)</f>
        <v>2026286</v>
      </c>
      <c r="P265" s="380">
        <f>VLOOKUP(A:A,'[10]2023 Reporting MYE 2022'!$A:$AS,43,FALSE)</f>
        <v>0</v>
      </c>
      <c r="Q265" s="380">
        <f>VLOOKUP(A:A,'[10]2023 Reporting MYE 2022'!$A:$AS,44,FALSE)</f>
        <v>12320</v>
      </c>
      <c r="R265" s="380">
        <f>VLOOKUP(A:A,'[10]2023 Reporting MYE 2022'!$A:$AS,45,FALSE)</f>
        <v>2477413</v>
      </c>
      <c r="S265" s="382"/>
      <c r="T265" s="220">
        <f>VLOOKUP(A:A,'[11]OPEB Amounts by Employer'!$A:$AP,36,FALSE)</f>
        <v>-496522</v>
      </c>
      <c r="U265" s="220">
        <f>VLOOKUP(A:A,'[11]OPEB Amounts by Employer'!$A:$AP,39,FALSE)</f>
        <v>645699</v>
      </c>
      <c r="V265" s="380">
        <f>VLOOKUP(A:A,'[11]OPEB Amounts by Employer'!$A:$AP,42,FALSE)</f>
        <v>149177</v>
      </c>
      <c r="W265" s="488"/>
      <c r="X265" s="382"/>
      <c r="Y265" s="382"/>
      <c r="Z265" s="382"/>
    </row>
    <row r="266" spans="1:26">
      <c r="A266" s="374">
        <v>38405</v>
      </c>
      <c r="B266" s="375" t="s">
        <v>617</v>
      </c>
      <c r="C266" s="376">
        <v>6.045566E-4</v>
      </c>
      <c r="D266" s="376">
        <f>VLOOKUP(A:A,'[10]2023 Reporting MYE 2022'!$A:$J,5,FALSE)</f>
        <v>6.0204219999999997E-4</v>
      </c>
      <c r="E266" s="377">
        <f>VLOOKUP(A:A,'[10]2023 Reporting MYE 2022'!$A:$Z,26,FALSE)</f>
        <v>18612492</v>
      </c>
      <c r="F266" s="378">
        <f>VLOOKUP(A:A,'[10]2023 Reporting MYE 2022'!$A:$AI,35,FALSE)</f>
        <v>14356316</v>
      </c>
      <c r="G266" s="378"/>
      <c r="H266" s="379">
        <f>VLOOKUP(A:A,'[10]2023 Reporting MYE 2022'!$A:$AS,36,FALSE)</f>
        <v>424505</v>
      </c>
      <c r="I266" s="380">
        <f>VLOOKUP(A:A,'[10]2023 Reporting MYE 2022'!$A:$AN,37,FALSE)</f>
        <v>1149410</v>
      </c>
      <c r="J266" s="380">
        <f>VLOOKUP(A:A,'[10]2023 Reporting MYE 2022'!$A:$AN,38,FALSE)</f>
        <v>124319</v>
      </c>
      <c r="K266" s="380">
        <f>VLOOKUP(A:A,'[10]2023 Reporting MYE 2022'!$A:$AN,39,FALSE)</f>
        <v>139381</v>
      </c>
      <c r="L266" s="380">
        <f>VLOOKUP(A:A,'[10]2023 Reporting MYE 2022'!$A:$AN,40,FALSE)</f>
        <v>1837615</v>
      </c>
      <c r="M266" s="380"/>
      <c r="N266" s="381">
        <f>VLOOKUP(A:A,'[10]2023 Reporting MYE 2022'!$A:$AS,41,FALSE)</f>
        <v>1862726</v>
      </c>
      <c r="O266" s="380">
        <f>VLOOKUP(A:A,'[10]2023 Reporting MYE 2022'!$A:$AS,42,FALSE)</f>
        <v>6533897</v>
      </c>
      <c r="P266" s="380">
        <f>VLOOKUP(A:A,'[10]2023 Reporting MYE 2022'!$A:$AS,43,FALSE)</f>
        <v>0</v>
      </c>
      <c r="Q266" s="380">
        <f>VLOOKUP(A:A,'[10]2023 Reporting MYE 2022'!$A:$AS,44,FALSE)</f>
        <v>39725</v>
      </c>
      <c r="R266" s="380">
        <f>VLOOKUP(A:A,'[10]2023 Reporting MYE 2022'!$A:$AS,45,FALSE)</f>
        <v>8436348</v>
      </c>
      <c r="S266" s="382"/>
      <c r="T266" s="220">
        <f>VLOOKUP(A:A,'[11]OPEB Amounts by Employer'!$A:$AP,36,FALSE)</f>
        <v>-1601070</v>
      </c>
      <c r="U266" s="220">
        <f>VLOOKUP(A:A,'[11]OPEB Amounts by Employer'!$A:$AP,39,FALSE)</f>
        <v>-577235</v>
      </c>
      <c r="V266" s="380">
        <f>VLOOKUP(A:A,'[11]OPEB Amounts by Employer'!$A:$AP,42,FALSE)</f>
        <v>-2178305</v>
      </c>
      <c r="W266" s="488"/>
      <c r="X266" s="382"/>
      <c r="Y266" s="382"/>
      <c r="Z266" s="382"/>
    </row>
    <row r="267" spans="1:26">
      <c r="A267" s="374">
        <v>38500</v>
      </c>
      <c r="B267" s="375" t="s">
        <v>618</v>
      </c>
      <c r="C267" s="376">
        <v>1.9970042999999998E-3</v>
      </c>
      <c r="D267" s="376">
        <f>VLOOKUP(A:A,'[10]2023 Reporting MYE 2022'!$A:$J,5,FALSE)</f>
        <v>1.8430661E-3</v>
      </c>
      <c r="E267" s="377">
        <f>VLOOKUP(A:A,'[10]2023 Reporting MYE 2022'!$A:$Z,26,FALSE)</f>
        <v>56979482</v>
      </c>
      <c r="F267" s="378">
        <f>VLOOKUP(A:A,'[10]2023 Reporting MYE 2022'!$A:$AI,35,FALSE)</f>
        <v>47422565</v>
      </c>
      <c r="G267" s="378"/>
      <c r="H267" s="379">
        <f>VLOOKUP(A:A,'[10]2023 Reporting MYE 2022'!$A:$AS,36,FALSE)</f>
        <v>4534136</v>
      </c>
      <c r="I267" s="380">
        <f>VLOOKUP(A:A,'[10]2023 Reporting MYE 2022'!$A:$AN,37,FALSE)</f>
        <v>3796792</v>
      </c>
      <c r="J267" s="380">
        <f>VLOOKUP(A:A,'[10]2023 Reporting MYE 2022'!$A:$AN,38,FALSE)</f>
        <v>410659</v>
      </c>
      <c r="K267" s="380">
        <f>VLOOKUP(A:A,'[10]2023 Reporting MYE 2022'!$A:$AN,39,FALSE)</f>
        <v>460410</v>
      </c>
      <c r="L267" s="380">
        <f>VLOOKUP(A:A,'[10]2023 Reporting MYE 2022'!$A:$AN,40,FALSE)</f>
        <v>9201997</v>
      </c>
      <c r="M267" s="380"/>
      <c r="N267" s="381">
        <f>VLOOKUP(A:A,'[10]2023 Reporting MYE 2022'!$A:$AS,41,FALSE)</f>
        <v>4676805</v>
      </c>
      <c r="O267" s="380">
        <f>VLOOKUP(A:A,'[10]2023 Reporting MYE 2022'!$A:$AS,42,FALSE)</f>
        <v>21583126</v>
      </c>
      <c r="P267" s="380">
        <f>VLOOKUP(A:A,'[10]2023 Reporting MYE 2022'!$A:$AS,43,FALSE)</f>
        <v>0</v>
      </c>
      <c r="Q267" s="380">
        <f>VLOOKUP(A:A,'[10]2023 Reporting MYE 2022'!$A:$AS,44,FALSE)</f>
        <v>131223</v>
      </c>
      <c r="R267" s="380">
        <f>VLOOKUP(A:A,'[10]2023 Reporting MYE 2022'!$A:$AS,45,FALSE)</f>
        <v>26391154</v>
      </c>
      <c r="S267" s="382"/>
      <c r="T267" s="220">
        <f>VLOOKUP(A:A,'[11]OPEB Amounts by Employer'!$A:$AP,36,FALSE)</f>
        <v>-5288740</v>
      </c>
      <c r="U267" s="220">
        <f>VLOOKUP(A:A,'[11]OPEB Amounts by Employer'!$A:$AP,39,FALSE)</f>
        <v>-1088908</v>
      </c>
      <c r="V267" s="380">
        <f>VLOOKUP(A:A,'[11]OPEB Amounts by Employer'!$A:$AP,42,FALSE)</f>
        <v>-6377648</v>
      </c>
      <c r="W267" s="488"/>
      <c r="X267" s="382"/>
      <c r="Y267" s="382"/>
      <c r="Z267" s="382"/>
    </row>
    <row r="268" spans="1:26">
      <c r="A268" s="374">
        <v>38600</v>
      </c>
      <c r="B268" s="375" t="s">
        <v>619</v>
      </c>
      <c r="C268" s="376">
        <v>2.4551336000000002E-3</v>
      </c>
      <c r="D268" s="376">
        <f>VLOOKUP(A:A,'[10]2023 Reporting MYE 2022'!$A:$J,5,FALSE)</f>
        <v>2.2982819E-3</v>
      </c>
      <c r="E268" s="377">
        <f>VLOOKUP(A:A,'[10]2023 Reporting MYE 2022'!$A:$Z,26,FALSE)</f>
        <v>71052749</v>
      </c>
      <c r="F268" s="378">
        <f>VLOOKUP(A:A,'[10]2023 Reporting MYE 2022'!$A:$AI,35,FALSE)</f>
        <v>58301694</v>
      </c>
      <c r="G268" s="378"/>
      <c r="H268" s="379">
        <f>VLOOKUP(A:A,'[10]2023 Reporting MYE 2022'!$A:$AS,36,FALSE)</f>
        <v>4645716</v>
      </c>
      <c r="I268" s="380">
        <f>VLOOKUP(A:A,'[10]2023 Reporting MYE 2022'!$A:$AN,37,FALSE)</f>
        <v>4667808</v>
      </c>
      <c r="J268" s="380">
        <f>VLOOKUP(A:A,'[10]2023 Reporting MYE 2022'!$A:$AN,38,FALSE)</f>
        <v>504867</v>
      </c>
      <c r="K268" s="380">
        <f>VLOOKUP(A:A,'[10]2023 Reporting MYE 2022'!$A:$AN,39,FALSE)</f>
        <v>566032</v>
      </c>
      <c r="L268" s="380">
        <f>VLOOKUP(A:A,'[10]2023 Reporting MYE 2022'!$A:$AN,40,FALSE)</f>
        <v>10384423</v>
      </c>
      <c r="M268" s="380"/>
      <c r="N268" s="381">
        <f>VLOOKUP(A:A,'[10]2023 Reporting MYE 2022'!$A:$AS,41,FALSE)</f>
        <v>8063964</v>
      </c>
      <c r="O268" s="380">
        <f>VLOOKUP(A:A,'[10]2023 Reporting MYE 2022'!$A:$AS,42,FALSE)</f>
        <v>26534474</v>
      </c>
      <c r="P268" s="380">
        <f>VLOOKUP(A:A,'[10]2023 Reporting MYE 2022'!$A:$AS,43,FALSE)</f>
        <v>0</v>
      </c>
      <c r="Q268" s="380">
        <f>VLOOKUP(A:A,'[10]2023 Reporting MYE 2022'!$A:$AS,44,FALSE)</f>
        <v>161327</v>
      </c>
      <c r="R268" s="380">
        <f>VLOOKUP(A:A,'[10]2023 Reporting MYE 2022'!$A:$AS,45,FALSE)</f>
        <v>34759765</v>
      </c>
      <c r="S268" s="382"/>
      <c r="T268" s="220">
        <f>VLOOKUP(A:A,'[11]OPEB Amounts by Employer'!$A:$AP,36,FALSE)</f>
        <v>-6502021</v>
      </c>
      <c r="U268" s="220">
        <f>VLOOKUP(A:A,'[11]OPEB Amounts by Employer'!$A:$AP,39,FALSE)</f>
        <v>-1203143</v>
      </c>
      <c r="V268" s="380">
        <f>VLOOKUP(A:A,'[11]OPEB Amounts by Employer'!$A:$AP,42,FALSE)</f>
        <v>-7705164</v>
      </c>
      <c r="W268" s="488"/>
      <c r="X268" s="382"/>
      <c r="Y268" s="382"/>
      <c r="Z268" s="382"/>
    </row>
    <row r="269" spans="1:26">
      <c r="A269" s="374">
        <v>38601</v>
      </c>
      <c r="B269" s="375" t="s">
        <v>620</v>
      </c>
      <c r="C269" s="376">
        <v>0</v>
      </c>
      <c r="D269" s="376">
        <f>VLOOKUP(A:A,'[10]2023 Reporting MYE 2022'!$A:$J,5,FALSE)</f>
        <v>3.3847299999999997E-5</v>
      </c>
      <c r="E269" s="377">
        <f>VLOOKUP(A:A,'[10]2023 Reporting MYE 2022'!$A:$Z,26,FALSE)</f>
        <v>1046409</v>
      </c>
      <c r="F269" s="378">
        <f>VLOOKUP(A:A,'[10]2023 Reporting MYE 2022'!$A:$AI,35,FALSE)</f>
        <v>0</v>
      </c>
      <c r="G269" s="378"/>
      <c r="H269" s="379">
        <f>VLOOKUP(A:A,'[10]2023 Reporting MYE 2022'!$A:$AS,36,FALSE)</f>
        <v>59547</v>
      </c>
      <c r="I269" s="380">
        <f>VLOOKUP(A:A,'[10]2023 Reporting MYE 2022'!$A:$AN,37,FALSE)</f>
        <v>0</v>
      </c>
      <c r="J269" s="380">
        <f>VLOOKUP(A:A,'[10]2023 Reporting MYE 2022'!$A:$AN,38,FALSE)</f>
        <v>0</v>
      </c>
      <c r="K269" s="380">
        <f>VLOOKUP(A:A,'[10]2023 Reporting MYE 2022'!$A:$AN,39,FALSE)</f>
        <v>0</v>
      </c>
      <c r="L269" s="380">
        <f>VLOOKUP(A:A,'[10]2023 Reporting MYE 2022'!$A:$AN,40,FALSE)</f>
        <v>59547</v>
      </c>
      <c r="M269" s="380"/>
      <c r="N269" s="381">
        <f>VLOOKUP(A:A,'[10]2023 Reporting MYE 2022'!$A:$AS,41,FALSE)</f>
        <v>1083988</v>
      </c>
      <c r="O269" s="380">
        <f>VLOOKUP(A:A,'[10]2023 Reporting MYE 2022'!$A:$AS,42,FALSE)</f>
        <v>0</v>
      </c>
      <c r="P269" s="380">
        <f>VLOOKUP(A:A,'[10]2023 Reporting MYE 2022'!$A:$AS,43,FALSE)</f>
        <v>0</v>
      </c>
      <c r="Q269" s="380">
        <f>VLOOKUP(A:A,'[10]2023 Reporting MYE 2022'!$A:$AS,44,FALSE)</f>
        <v>0</v>
      </c>
      <c r="R269" s="380">
        <f>VLOOKUP(A:A,'[10]2023 Reporting MYE 2022'!$A:$AS,45,FALSE)</f>
        <v>1083988</v>
      </c>
      <c r="S269" s="382"/>
      <c r="T269" s="220">
        <f>VLOOKUP(A:A,'[11]OPEB Amounts by Employer'!$A:$AP,36,FALSE)</f>
        <v>0</v>
      </c>
      <c r="U269" s="220">
        <f>VLOOKUP(A:A,'[11]OPEB Amounts by Employer'!$A:$AP,39,FALSE)</f>
        <v>-273007</v>
      </c>
      <c r="V269" s="380">
        <f>VLOOKUP(A:A,'[11]OPEB Amounts by Employer'!$A:$AP,42,FALSE)</f>
        <v>-273007</v>
      </c>
      <c r="W269" s="489"/>
      <c r="X269" s="382"/>
      <c r="Y269" s="382"/>
      <c r="Z269" s="382"/>
    </row>
    <row r="270" spans="1:26">
      <c r="A270" s="374">
        <v>38602</v>
      </c>
      <c r="B270" s="375" t="s">
        <v>621</v>
      </c>
      <c r="C270" s="376">
        <v>2.1768549999999999E-4</v>
      </c>
      <c r="D270" s="376">
        <f>VLOOKUP(A:A,'[10]2023 Reporting MYE 2022'!$A:$J,5,FALSE)</f>
        <v>2.1945990000000001E-4</v>
      </c>
      <c r="E270" s="377">
        <f>VLOOKUP(A:A,'[10]2023 Reporting MYE 2022'!$A:$Z,26,FALSE)</f>
        <v>6784733</v>
      </c>
      <c r="F270" s="378">
        <f>VLOOKUP(A:A,'[10]2023 Reporting MYE 2022'!$A:$AI,35,FALSE)</f>
        <v>5169345</v>
      </c>
      <c r="G270" s="378"/>
      <c r="H270" s="379">
        <f>VLOOKUP(A:A,'[10]2023 Reporting MYE 2022'!$A:$AS,36,FALSE)</f>
        <v>335550</v>
      </c>
      <c r="I270" s="380">
        <f>VLOOKUP(A:A,'[10]2023 Reporting MYE 2022'!$A:$AN,37,FALSE)</f>
        <v>413873</v>
      </c>
      <c r="J270" s="380">
        <f>VLOOKUP(A:A,'[10]2023 Reporting MYE 2022'!$A:$AN,38,FALSE)</f>
        <v>44764</v>
      </c>
      <c r="K270" s="380">
        <f>VLOOKUP(A:A,'[10]2023 Reporting MYE 2022'!$A:$AN,39,FALSE)</f>
        <v>50188</v>
      </c>
      <c r="L270" s="380">
        <f>VLOOKUP(A:A,'[10]2023 Reporting MYE 2022'!$A:$AN,40,FALSE)</f>
        <v>844375</v>
      </c>
      <c r="M270" s="380"/>
      <c r="N270" s="381">
        <f>VLOOKUP(A:A,'[10]2023 Reporting MYE 2022'!$A:$AS,41,FALSE)</f>
        <v>366316</v>
      </c>
      <c r="O270" s="380">
        <f>VLOOKUP(A:A,'[10]2023 Reporting MYE 2022'!$A:$AS,42,FALSE)</f>
        <v>2352691</v>
      </c>
      <c r="P270" s="380">
        <f>VLOOKUP(A:A,'[10]2023 Reporting MYE 2022'!$A:$AS,43,FALSE)</f>
        <v>0</v>
      </c>
      <c r="Q270" s="380">
        <f>VLOOKUP(A:A,'[10]2023 Reporting MYE 2022'!$A:$AS,44,FALSE)</f>
        <v>14304</v>
      </c>
      <c r="R270" s="380">
        <f>VLOOKUP(A:A,'[10]2023 Reporting MYE 2022'!$A:$AS,45,FALSE)</f>
        <v>2733311</v>
      </c>
      <c r="S270" s="382"/>
      <c r="T270" s="220">
        <f>VLOOKUP(A:A,'[11]OPEB Amounts by Employer'!$A:$AP,36,FALSE)</f>
        <v>-576506</v>
      </c>
      <c r="U270" s="220">
        <f>VLOOKUP(A:A,'[11]OPEB Amounts by Employer'!$A:$AP,39,FALSE)</f>
        <v>356562</v>
      </c>
      <c r="V270" s="380">
        <f>VLOOKUP(A:A,'[11]OPEB Amounts by Employer'!$A:$AP,42,FALSE)</f>
        <v>-219944</v>
      </c>
      <c r="W270" s="488"/>
      <c r="X270" s="382"/>
      <c r="Y270" s="382"/>
      <c r="Z270" s="382"/>
    </row>
    <row r="271" spans="1:26">
      <c r="A271" s="374">
        <v>38605</v>
      </c>
      <c r="B271" s="375" t="s">
        <v>622</v>
      </c>
      <c r="C271" s="376">
        <v>6.3254879999999998E-4</v>
      </c>
      <c r="D271" s="376">
        <f>VLOOKUP(A:A,'[10]2023 Reporting MYE 2022'!$A:$J,5,FALSE)</f>
        <v>6.3851680000000005E-4</v>
      </c>
      <c r="E271" s="377">
        <f>VLOOKUP(A:A,'[10]2023 Reporting MYE 2022'!$A:$Z,26,FALSE)</f>
        <v>19740126</v>
      </c>
      <c r="F271" s="378">
        <f>VLOOKUP(A:A,'[10]2023 Reporting MYE 2022'!$A:$AI,35,FALSE)</f>
        <v>15021043</v>
      </c>
      <c r="G271" s="378"/>
      <c r="H271" s="379">
        <f>VLOOKUP(A:A,'[10]2023 Reporting MYE 2022'!$A:$AS,36,FALSE)</f>
        <v>967316</v>
      </c>
      <c r="I271" s="380">
        <f>VLOOKUP(A:A,'[10]2023 Reporting MYE 2022'!$A:$AN,37,FALSE)</f>
        <v>1202630</v>
      </c>
      <c r="J271" s="380">
        <f>VLOOKUP(A:A,'[10]2023 Reporting MYE 2022'!$A:$AN,38,FALSE)</f>
        <v>130076</v>
      </c>
      <c r="K271" s="380">
        <f>VLOOKUP(A:A,'[10]2023 Reporting MYE 2022'!$A:$AN,39,FALSE)</f>
        <v>145834</v>
      </c>
      <c r="L271" s="380">
        <f>VLOOKUP(A:A,'[10]2023 Reporting MYE 2022'!$A:$AN,40,FALSE)</f>
        <v>2445856</v>
      </c>
      <c r="M271" s="380"/>
      <c r="N271" s="381">
        <f>VLOOKUP(A:A,'[10]2023 Reporting MYE 2022'!$A:$AS,41,FALSE)</f>
        <v>1825575</v>
      </c>
      <c r="O271" s="380">
        <f>VLOOKUP(A:A,'[10]2023 Reporting MYE 2022'!$A:$AS,42,FALSE)</f>
        <v>6836430</v>
      </c>
      <c r="P271" s="380">
        <f>VLOOKUP(A:A,'[10]2023 Reporting MYE 2022'!$A:$AS,43,FALSE)</f>
        <v>0</v>
      </c>
      <c r="Q271" s="380">
        <f>VLOOKUP(A:A,'[10]2023 Reporting MYE 2022'!$A:$AS,44,FALSE)</f>
        <v>41565</v>
      </c>
      <c r="R271" s="380">
        <f>VLOOKUP(A:A,'[10]2023 Reporting MYE 2022'!$A:$AS,45,FALSE)</f>
        <v>8703570</v>
      </c>
      <c r="S271" s="382"/>
      <c r="T271" s="220">
        <f>VLOOKUP(A:A,'[11]OPEB Amounts by Employer'!$A:$AP,36,FALSE)</f>
        <v>-1675202</v>
      </c>
      <c r="U271" s="220">
        <f>VLOOKUP(A:A,'[11]OPEB Amounts by Employer'!$A:$AP,39,FALSE)</f>
        <v>-788308</v>
      </c>
      <c r="V271" s="380">
        <f>VLOOKUP(A:A,'[11]OPEB Amounts by Employer'!$A:$AP,42,FALSE)</f>
        <v>-2463510</v>
      </c>
      <c r="W271" s="488"/>
      <c r="X271" s="382"/>
      <c r="Y271" s="382"/>
      <c r="Z271" s="382"/>
    </row>
    <row r="272" spans="1:26">
      <c r="A272" s="374">
        <v>38610</v>
      </c>
      <c r="B272" s="375" t="s">
        <v>623</v>
      </c>
      <c r="C272" s="376">
        <v>5.8905069999999995E-4</v>
      </c>
      <c r="D272" s="376">
        <f>VLOOKUP(A:A,'[10]2023 Reporting MYE 2022'!$A:$J,5,FALSE)</f>
        <v>5.666124E-4</v>
      </c>
      <c r="E272" s="377">
        <f>VLOOKUP(A:A,'[10]2023 Reporting MYE 2022'!$A:$Z,26,FALSE)</f>
        <v>17517159</v>
      </c>
      <c r="F272" s="378">
        <f>VLOOKUP(A:A,'[10]2023 Reporting MYE 2022'!$A:$AI,35,FALSE)</f>
        <v>13988100</v>
      </c>
      <c r="G272" s="378"/>
      <c r="H272" s="379">
        <f>VLOOKUP(A:A,'[10]2023 Reporting MYE 2022'!$A:$AS,36,FALSE)</f>
        <v>1273299</v>
      </c>
      <c r="I272" s="380">
        <f>VLOOKUP(A:A,'[10]2023 Reporting MYE 2022'!$A:$AN,37,FALSE)</f>
        <v>1119929</v>
      </c>
      <c r="J272" s="380">
        <f>VLOOKUP(A:A,'[10]2023 Reporting MYE 2022'!$A:$AN,38,FALSE)</f>
        <v>121131</v>
      </c>
      <c r="K272" s="380">
        <f>VLOOKUP(A:A,'[10]2023 Reporting MYE 2022'!$A:$AN,39,FALSE)</f>
        <v>135806</v>
      </c>
      <c r="L272" s="380">
        <f>VLOOKUP(A:A,'[10]2023 Reporting MYE 2022'!$A:$AN,40,FALSE)</f>
        <v>2650165</v>
      </c>
      <c r="M272" s="380"/>
      <c r="N272" s="381">
        <f>VLOOKUP(A:A,'[10]2023 Reporting MYE 2022'!$A:$AS,41,FALSE)</f>
        <v>284372</v>
      </c>
      <c r="O272" s="380">
        <f>VLOOKUP(A:A,'[10]2023 Reporting MYE 2022'!$A:$AS,42,FALSE)</f>
        <v>6366314</v>
      </c>
      <c r="P272" s="380">
        <f>VLOOKUP(A:A,'[10]2023 Reporting MYE 2022'!$A:$AS,43,FALSE)</f>
        <v>0</v>
      </c>
      <c r="Q272" s="380">
        <f>VLOOKUP(A:A,'[10]2023 Reporting MYE 2022'!$A:$AS,44,FALSE)</f>
        <v>38707</v>
      </c>
      <c r="R272" s="380">
        <f>VLOOKUP(A:A,'[10]2023 Reporting MYE 2022'!$A:$AS,45,FALSE)</f>
        <v>6689393</v>
      </c>
      <c r="S272" s="382"/>
      <c r="T272" s="220">
        <f>VLOOKUP(A:A,'[11]OPEB Amounts by Employer'!$A:$AP,36,FALSE)</f>
        <v>-1560003</v>
      </c>
      <c r="U272" s="220">
        <f>VLOOKUP(A:A,'[11]OPEB Amounts by Employer'!$A:$AP,39,FALSE)</f>
        <v>263252</v>
      </c>
      <c r="V272" s="380">
        <f>VLOOKUP(A:A,'[11]OPEB Amounts by Employer'!$A:$AP,42,FALSE)</f>
        <v>-1296751</v>
      </c>
      <c r="W272" s="488"/>
      <c r="X272" s="382"/>
      <c r="Y272" s="382"/>
      <c r="Z272" s="382"/>
    </row>
    <row r="273" spans="1:26">
      <c r="A273" s="374">
        <v>38620</v>
      </c>
      <c r="B273" s="375" t="s">
        <v>624</v>
      </c>
      <c r="C273" s="376">
        <v>4.3455769999999999E-4</v>
      </c>
      <c r="D273" s="376">
        <f>VLOOKUP(A:A,'[10]2023 Reporting MYE 2022'!$A:$J,5,FALSE)</f>
        <v>3.9993210000000001E-4</v>
      </c>
      <c r="E273" s="377">
        <f>VLOOKUP(A:A,'[10]2023 Reporting MYE 2022'!$A:$Z,26,FALSE)</f>
        <v>12364138</v>
      </c>
      <c r="F273" s="378">
        <f>VLOOKUP(A:A,'[10]2023 Reporting MYE 2022'!$A:$AI,35,FALSE)</f>
        <v>10319377</v>
      </c>
      <c r="G273" s="378"/>
      <c r="H273" s="379">
        <f>VLOOKUP(A:A,'[10]2023 Reporting MYE 2022'!$A:$AS,36,FALSE)</f>
        <v>1249507</v>
      </c>
      <c r="I273" s="380">
        <f>VLOOKUP(A:A,'[10]2023 Reporting MYE 2022'!$A:$AN,37,FALSE)</f>
        <v>826200</v>
      </c>
      <c r="J273" s="380">
        <f>VLOOKUP(A:A,'[10]2023 Reporting MYE 2022'!$A:$AN,38,FALSE)</f>
        <v>89361</v>
      </c>
      <c r="K273" s="380">
        <f>VLOOKUP(A:A,'[10]2023 Reporting MYE 2022'!$A:$AN,39,FALSE)</f>
        <v>100188</v>
      </c>
      <c r="L273" s="380">
        <f>VLOOKUP(A:A,'[10]2023 Reporting MYE 2022'!$A:$AN,40,FALSE)</f>
        <v>2265256</v>
      </c>
      <c r="M273" s="380"/>
      <c r="N273" s="381">
        <f>VLOOKUP(A:A,'[10]2023 Reporting MYE 2022'!$A:$AS,41,FALSE)</f>
        <v>589597</v>
      </c>
      <c r="O273" s="380">
        <f>VLOOKUP(A:A,'[10]2023 Reporting MYE 2022'!$A:$AS,42,FALSE)</f>
        <v>4696592</v>
      </c>
      <c r="P273" s="380">
        <f>VLOOKUP(A:A,'[10]2023 Reporting MYE 2022'!$A:$AS,43,FALSE)</f>
        <v>0</v>
      </c>
      <c r="Q273" s="380">
        <f>VLOOKUP(A:A,'[10]2023 Reporting MYE 2022'!$A:$AS,44,FALSE)</f>
        <v>28555</v>
      </c>
      <c r="R273" s="380">
        <f>VLOOKUP(A:A,'[10]2023 Reporting MYE 2022'!$A:$AS,45,FALSE)</f>
        <v>5314744</v>
      </c>
      <c r="S273" s="382"/>
      <c r="T273" s="220">
        <f>VLOOKUP(A:A,'[11]OPEB Amounts by Employer'!$A:$AP,36,FALSE)</f>
        <v>-1150855</v>
      </c>
      <c r="U273" s="220">
        <f>VLOOKUP(A:A,'[11]OPEB Amounts by Employer'!$A:$AP,39,FALSE)</f>
        <v>-136861</v>
      </c>
      <c r="V273" s="380">
        <f>VLOOKUP(A:A,'[11]OPEB Amounts by Employer'!$A:$AP,42,FALSE)</f>
        <v>-1287716</v>
      </c>
      <c r="W273" s="488"/>
      <c r="X273" s="382"/>
      <c r="Y273" s="382"/>
      <c r="Z273" s="382"/>
    </row>
    <row r="274" spans="1:26">
      <c r="A274" s="374">
        <v>38700</v>
      </c>
      <c r="B274" s="375" t="s">
        <v>625</v>
      </c>
      <c r="C274" s="376">
        <v>7.6910919999999999E-4</v>
      </c>
      <c r="D274" s="376">
        <f>VLOOKUP(A:A,'[10]2023 Reporting MYE 2022'!$A:$J,5,FALSE)</f>
        <v>7.2919179999999997E-4</v>
      </c>
      <c r="E274" s="377">
        <f>VLOOKUP(A:A,'[10]2023 Reporting MYE 2022'!$A:$Z,26,FALSE)</f>
        <v>22543397</v>
      </c>
      <c r="F274" s="378">
        <f>VLOOKUP(A:A,'[10]2023 Reporting MYE 2022'!$A:$AI,35,FALSE)</f>
        <v>18263922</v>
      </c>
      <c r="G274" s="378"/>
      <c r="H274" s="379">
        <f>VLOOKUP(A:A,'[10]2023 Reporting MYE 2022'!$A:$AS,36,FALSE)</f>
        <v>1152144</v>
      </c>
      <c r="I274" s="380">
        <f>VLOOKUP(A:A,'[10]2023 Reporting MYE 2022'!$A:$AN,37,FALSE)</f>
        <v>1462264</v>
      </c>
      <c r="J274" s="380">
        <f>VLOOKUP(A:A,'[10]2023 Reporting MYE 2022'!$A:$AN,38,FALSE)</f>
        <v>158158</v>
      </c>
      <c r="K274" s="380">
        <f>VLOOKUP(A:A,'[10]2023 Reporting MYE 2022'!$A:$AN,39,FALSE)</f>
        <v>177319</v>
      </c>
      <c r="L274" s="380">
        <f>VLOOKUP(A:A,'[10]2023 Reporting MYE 2022'!$A:$AN,40,FALSE)</f>
        <v>2949885</v>
      </c>
      <c r="M274" s="380"/>
      <c r="N274" s="381">
        <f>VLOOKUP(A:A,'[10]2023 Reporting MYE 2022'!$A:$AS,41,FALSE)</f>
        <v>1681642</v>
      </c>
      <c r="O274" s="380">
        <f>VLOOKUP(A:A,'[10]2023 Reporting MYE 2022'!$A:$AS,42,FALSE)</f>
        <v>8312341</v>
      </c>
      <c r="P274" s="380">
        <f>VLOOKUP(A:A,'[10]2023 Reporting MYE 2022'!$A:$AS,43,FALSE)</f>
        <v>0</v>
      </c>
      <c r="Q274" s="380">
        <f>VLOOKUP(A:A,'[10]2023 Reporting MYE 2022'!$A:$AS,44,FALSE)</f>
        <v>50538</v>
      </c>
      <c r="R274" s="380">
        <f>VLOOKUP(A:A,'[10]2023 Reporting MYE 2022'!$A:$AS,45,FALSE)</f>
        <v>10044521</v>
      </c>
      <c r="S274" s="382"/>
      <c r="T274" s="220">
        <f>VLOOKUP(A:A,'[11]OPEB Amounts by Employer'!$A:$AP,36,FALSE)</f>
        <v>-2036859</v>
      </c>
      <c r="U274" s="220">
        <f>VLOOKUP(A:A,'[11]OPEB Amounts by Employer'!$A:$AP,39,FALSE)</f>
        <v>-173952</v>
      </c>
      <c r="V274" s="380">
        <f>VLOOKUP(A:A,'[11]OPEB Amounts by Employer'!$A:$AP,42,FALSE)</f>
        <v>-2210811</v>
      </c>
      <c r="W274" s="488"/>
      <c r="X274" s="382"/>
      <c r="Y274" s="382"/>
      <c r="Z274" s="382"/>
    </row>
    <row r="275" spans="1:26">
      <c r="A275" s="374">
        <v>38701</v>
      </c>
      <c r="B275" s="375" t="s">
        <v>626</v>
      </c>
      <c r="C275" s="376">
        <v>5.6416000000000003E-5</v>
      </c>
      <c r="D275" s="376">
        <f>VLOOKUP(A:A,'[10]2023 Reporting MYE 2022'!$A:$J,5,FALSE)</f>
        <v>5.5239699999999999E-5</v>
      </c>
      <c r="E275" s="377">
        <f>VLOOKUP(A:A,'[10]2023 Reporting MYE 2022'!$A:$Z,26,FALSE)</f>
        <v>1707768</v>
      </c>
      <c r="F275" s="378">
        <f>VLOOKUP(A:A,'[10]2023 Reporting MYE 2022'!$A:$AI,35,FALSE)</f>
        <v>1339702</v>
      </c>
      <c r="G275" s="378"/>
      <c r="H275" s="379">
        <f>VLOOKUP(A:A,'[10]2023 Reporting MYE 2022'!$A:$AS,36,FALSE)</f>
        <v>212327</v>
      </c>
      <c r="I275" s="380">
        <f>VLOOKUP(A:A,'[10]2023 Reporting MYE 2022'!$A:$AN,37,FALSE)</f>
        <v>107261</v>
      </c>
      <c r="J275" s="380">
        <f>VLOOKUP(A:A,'[10]2023 Reporting MYE 2022'!$A:$AN,38,FALSE)</f>
        <v>11601</v>
      </c>
      <c r="K275" s="380">
        <f>VLOOKUP(A:A,'[10]2023 Reporting MYE 2022'!$A:$AN,39,FALSE)</f>
        <v>13007</v>
      </c>
      <c r="L275" s="380">
        <f>VLOOKUP(A:A,'[10]2023 Reporting MYE 2022'!$A:$AN,40,FALSE)</f>
        <v>344196</v>
      </c>
      <c r="M275" s="380"/>
      <c r="N275" s="381">
        <f>VLOOKUP(A:A,'[10]2023 Reporting MYE 2022'!$A:$AS,41,FALSE)</f>
        <v>5396</v>
      </c>
      <c r="O275" s="380">
        <f>VLOOKUP(A:A,'[10]2023 Reporting MYE 2022'!$A:$AS,42,FALSE)</f>
        <v>609730</v>
      </c>
      <c r="P275" s="380">
        <f>VLOOKUP(A:A,'[10]2023 Reporting MYE 2022'!$A:$AS,43,FALSE)</f>
        <v>0</v>
      </c>
      <c r="Q275" s="380">
        <f>VLOOKUP(A:A,'[10]2023 Reporting MYE 2022'!$A:$AS,44,FALSE)</f>
        <v>3707</v>
      </c>
      <c r="R275" s="380">
        <f>VLOOKUP(A:A,'[10]2023 Reporting MYE 2022'!$A:$AS,45,FALSE)</f>
        <v>618833</v>
      </c>
      <c r="S275" s="382"/>
      <c r="T275" s="220">
        <f>VLOOKUP(A:A,'[11]OPEB Amounts by Employer'!$A:$AP,36,FALSE)</f>
        <v>-149409</v>
      </c>
      <c r="U275" s="220">
        <f>VLOOKUP(A:A,'[11]OPEB Amounts by Employer'!$A:$AP,39,FALSE)</f>
        <v>36415</v>
      </c>
      <c r="V275" s="380">
        <f>VLOOKUP(A:A,'[11]OPEB Amounts by Employer'!$A:$AP,42,FALSE)</f>
        <v>-112994</v>
      </c>
      <c r="W275" s="488"/>
      <c r="X275" s="382"/>
      <c r="Y275" s="382"/>
      <c r="Z275" s="382"/>
    </row>
    <row r="276" spans="1:26">
      <c r="A276" s="374">
        <v>38800</v>
      </c>
      <c r="B276" s="375" t="s">
        <v>627</v>
      </c>
      <c r="C276" s="376">
        <v>1.3651439E-3</v>
      </c>
      <c r="D276" s="376">
        <f>VLOOKUP(A:A,'[10]2023 Reporting MYE 2022'!$A:$J,5,FALSE)</f>
        <v>1.2614118000000001E-3</v>
      </c>
      <c r="E276" s="377">
        <f>VLOOKUP(A:A,'[10]2023 Reporting MYE 2022'!$A:$Z,26,FALSE)</f>
        <v>38997294</v>
      </c>
      <c r="F276" s="378">
        <f>VLOOKUP(A:A,'[10]2023 Reporting MYE 2022'!$A:$AI,35,FALSE)</f>
        <v>32417870</v>
      </c>
      <c r="G276" s="378"/>
      <c r="H276" s="379">
        <f>VLOOKUP(A:A,'[10]2023 Reporting MYE 2022'!$A:$AS,36,FALSE)</f>
        <v>3004312</v>
      </c>
      <c r="I276" s="380">
        <f>VLOOKUP(A:A,'[10]2023 Reporting MYE 2022'!$A:$AN,37,FALSE)</f>
        <v>2595472</v>
      </c>
      <c r="J276" s="380">
        <f>VLOOKUP(A:A,'[10]2023 Reporting MYE 2022'!$A:$AN,38,FALSE)</f>
        <v>280725</v>
      </c>
      <c r="K276" s="380">
        <f>VLOOKUP(A:A,'[10]2023 Reporting MYE 2022'!$A:$AN,39,FALSE)</f>
        <v>314735</v>
      </c>
      <c r="L276" s="380">
        <f>VLOOKUP(A:A,'[10]2023 Reporting MYE 2022'!$A:$AN,40,FALSE)</f>
        <v>6195244</v>
      </c>
      <c r="M276" s="380"/>
      <c r="N276" s="381">
        <f>VLOOKUP(A:A,'[10]2023 Reporting MYE 2022'!$A:$AS,41,FALSE)</f>
        <v>2304814</v>
      </c>
      <c r="O276" s="380">
        <f>VLOOKUP(A:A,'[10]2023 Reporting MYE 2022'!$A:$AS,42,FALSE)</f>
        <v>14754136</v>
      </c>
      <c r="P276" s="380">
        <f>VLOOKUP(A:A,'[10]2023 Reporting MYE 2022'!$A:$AS,43,FALSE)</f>
        <v>0</v>
      </c>
      <c r="Q276" s="380">
        <f>VLOOKUP(A:A,'[10]2023 Reporting MYE 2022'!$A:$AS,44,FALSE)</f>
        <v>89704</v>
      </c>
      <c r="R276" s="380">
        <f>VLOOKUP(A:A,'[10]2023 Reporting MYE 2022'!$A:$AS,45,FALSE)</f>
        <v>17148654</v>
      </c>
      <c r="S276" s="382"/>
      <c r="T276" s="220">
        <f>VLOOKUP(A:A,'[11]OPEB Amounts by Employer'!$A:$AP,36,FALSE)</f>
        <v>-3615361</v>
      </c>
      <c r="U276" s="220">
        <f>VLOOKUP(A:A,'[11]OPEB Amounts by Employer'!$A:$AP,39,FALSE)</f>
        <v>-71239</v>
      </c>
      <c r="V276" s="380">
        <f>VLOOKUP(A:A,'[11]OPEB Amounts by Employer'!$A:$AP,42,FALSE)</f>
        <v>-3686600</v>
      </c>
      <c r="W276" s="488"/>
      <c r="X276" s="382"/>
      <c r="Y276" s="382"/>
      <c r="Z276" s="382"/>
    </row>
    <row r="277" spans="1:26">
      <c r="A277" s="374">
        <v>38801</v>
      </c>
      <c r="B277" s="375" t="s">
        <v>628</v>
      </c>
      <c r="C277" s="376">
        <v>1.309646E-4</v>
      </c>
      <c r="D277" s="376">
        <f>VLOOKUP(A:A,'[10]2023 Reporting MYE 2022'!$A:$J,5,FALSE)</f>
        <v>1.2747999999999999E-4</v>
      </c>
      <c r="E277" s="377">
        <f>VLOOKUP(A:A,'[10]2023 Reporting MYE 2022'!$A:$Z,26,FALSE)</f>
        <v>3941120</v>
      </c>
      <c r="F277" s="378">
        <f>VLOOKUP(A:A,'[10]2023 Reporting MYE 2022'!$A:$AI,35,FALSE)</f>
        <v>3109997</v>
      </c>
      <c r="G277" s="378"/>
      <c r="H277" s="379">
        <f>VLOOKUP(A:A,'[10]2023 Reporting MYE 2022'!$A:$AS,36,FALSE)</f>
        <v>604596</v>
      </c>
      <c r="I277" s="380">
        <f>VLOOKUP(A:A,'[10]2023 Reporting MYE 2022'!$A:$AN,37,FALSE)</f>
        <v>248996</v>
      </c>
      <c r="J277" s="380">
        <f>VLOOKUP(A:A,'[10]2023 Reporting MYE 2022'!$A:$AN,38,FALSE)</f>
        <v>26931</v>
      </c>
      <c r="K277" s="380">
        <f>VLOOKUP(A:A,'[10]2023 Reporting MYE 2022'!$A:$AN,39,FALSE)</f>
        <v>30194</v>
      </c>
      <c r="L277" s="380">
        <f>VLOOKUP(A:A,'[10]2023 Reporting MYE 2022'!$A:$AN,40,FALSE)</f>
        <v>910717</v>
      </c>
      <c r="M277" s="380"/>
      <c r="N277" s="381">
        <f>VLOOKUP(A:A,'[10]2023 Reporting MYE 2022'!$A:$AS,41,FALSE)</f>
        <v>310184</v>
      </c>
      <c r="O277" s="380">
        <f>VLOOKUP(A:A,'[10]2023 Reporting MYE 2022'!$A:$AS,42,FALSE)</f>
        <v>1415433</v>
      </c>
      <c r="P277" s="380">
        <f>VLOOKUP(A:A,'[10]2023 Reporting MYE 2022'!$A:$AS,43,FALSE)</f>
        <v>0</v>
      </c>
      <c r="Q277" s="380">
        <f>VLOOKUP(A:A,'[10]2023 Reporting MYE 2022'!$A:$AS,44,FALSE)</f>
        <v>8606</v>
      </c>
      <c r="R277" s="380">
        <f>VLOOKUP(A:A,'[10]2023 Reporting MYE 2022'!$A:$AS,45,FALSE)</f>
        <v>1734223</v>
      </c>
      <c r="S277" s="382"/>
      <c r="T277" s="220">
        <f>VLOOKUP(A:A,'[11]OPEB Amounts by Employer'!$A:$AP,36,FALSE)</f>
        <v>-346837</v>
      </c>
      <c r="U277" s="220">
        <f>VLOOKUP(A:A,'[11]OPEB Amounts by Employer'!$A:$AP,39,FALSE)</f>
        <v>243001</v>
      </c>
      <c r="V277" s="380">
        <f>VLOOKUP(A:A,'[11]OPEB Amounts by Employer'!$A:$AP,42,FALSE)</f>
        <v>-103836</v>
      </c>
      <c r="W277" s="488"/>
      <c r="X277" s="382"/>
      <c r="Y277" s="382"/>
      <c r="Z277" s="382"/>
    </row>
    <row r="278" spans="1:26">
      <c r="A278" s="374">
        <v>38900</v>
      </c>
      <c r="B278" s="375" t="s">
        <v>629</v>
      </c>
      <c r="C278" s="376">
        <v>2.9532529999999998E-4</v>
      </c>
      <c r="D278" s="376">
        <f>VLOOKUP(A:A,'[10]2023 Reporting MYE 2022'!$A:$J,5,FALSE)</f>
        <v>2.9064889999999999E-4</v>
      </c>
      <c r="E278" s="377">
        <f>VLOOKUP(A:A,'[10]2023 Reporting MYE 2022'!$A:$Z,26,FALSE)</f>
        <v>8985583</v>
      </c>
      <c r="F278" s="378">
        <f>VLOOKUP(A:A,'[10]2023 Reporting MYE 2022'!$A:$AI,35,FALSE)</f>
        <v>7013046</v>
      </c>
      <c r="G278" s="378"/>
      <c r="H278" s="379">
        <f>VLOOKUP(A:A,'[10]2023 Reporting MYE 2022'!$A:$AS,36,FALSE)</f>
        <v>609133</v>
      </c>
      <c r="I278" s="380">
        <f>VLOOKUP(A:A,'[10]2023 Reporting MYE 2022'!$A:$AN,37,FALSE)</f>
        <v>561485</v>
      </c>
      <c r="J278" s="380">
        <f>VLOOKUP(A:A,'[10]2023 Reporting MYE 2022'!$A:$AN,38,FALSE)</f>
        <v>60730</v>
      </c>
      <c r="K278" s="380">
        <f>VLOOKUP(A:A,'[10]2023 Reporting MYE 2022'!$A:$AN,39,FALSE)</f>
        <v>68087</v>
      </c>
      <c r="L278" s="380">
        <f>VLOOKUP(A:A,'[10]2023 Reporting MYE 2022'!$A:$AN,40,FALSE)</f>
        <v>1299435</v>
      </c>
      <c r="M278" s="380"/>
      <c r="N278" s="381">
        <f>VLOOKUP(A:A,'[10]2023 Reporting MYE 2022'!$A:$AS,41,FALSE)</f>
        <v>484281</v>
      </c>
      <c r="O278" s="380">
        <f>VLOOKUP(A:A,'[10]2023 Reporting MYE 2022'!$A:$AS,42,FALSE)</f>
        <v>3191802</v>
      </c>
      <c r="P278" s="380">
        <f>VLOOKUP(A:A,'[10]2023 Reporting MYE 2022'!$A:$AS,43,FALSE)</f>
        <v>0</v>
      </c>
      <c r="Q278" s="380">
        <f>VLOOKUP(A:A,'[10]2023 Reporting MYE 2022'!$A:$AS,44,FALSE)</f>
        <v>19406</v>
      </c>
      <c r="R278" s="380">
        <f>VLOOKUP(A:A,'[10]2023 Reporting MYE 2022'!$A:$AS,45,FALSE)</f>
        <v>3695489</v>
      </c>
      <c r="S278" s="382"/>
      <c r="T278" s="220">
        <f>VLOOKUP(A:A,'[11]OPEB Amounts by Employer'!$A:$AP,36,FALSE)</f>
        <v>-782118</v>
      </c>
      <c r="U278" s="220">
        <f>VLOOKUP(A:A,'[11]OPEB Amounts by Employer'!$A:$AP,39,FALSE)</f>
        <v>-72767</v>
      </c>
      <c r="V278" s="380">
        <f>VLOOKUP(A:A,'[11]OPEB Amounts by Employer'!$A:$AP,42,FALSE)</f>
        <v>-854885</v>
      </c>
      <c r="W278" s="488"/>
      <c r="X278" s="382"/>
      <c r="Y278" s="382"/>
      <c r="Z278" s="382"/>
    </row>
    <row r="279" spans="1:26">
      <c r="A279" s="374">
        <v>39000</v>
      </c>
      <c r="B279" s="375" t="s">
        <v>630</v>
      </c>
      <c r="C279" s="376">
        <v>1.3174132999999999E-2</v>
      </c>
      <c r="D279" s="376">
        <f>VLOOKUP(A:A,'[10]2023 Reporting MYE 2022'!$A:$J,5,FALSE)</f>
        <v>1.2762897800000001E-2</v>
      </c>
      <c r="E279" s="377">
        <f>VLOOKUP(A:A,'[10]2023 Reporting MYE 2022'!$A:$Z,26,FALSE)</f>
        <v>394572560</v>
      </c>
      <c r="F279" s="378">
        <f>VLOOKUP(A:A,'[10]2023 Reporting MYE 2022'!$A:$AI,35,FALSE)</f>
        <v>312844184</v>
      </c>
      <c r="G279" s="378"/>
      <c r="H279" s="379">
        <f>VLOOKUP(A:A,'[10]2023 Reporting MYE 2022'!$A:$AS,36,FALSE)</f>
        <v>11947320</v>
      </c>
      <c r="I279" s="380">
        <f>VLOOKUP(A:A,'[10]2023 Reporting MYE 2022'!$A:$AN,37,FALSE)</f>
        <v>25047242</v>
      </c>
      <c r="J279" s="380">
        <f>VLOOKUP(A:A,'[10]2023 Reporting MYE 2022'!$A:$AN,38,FALSE)</f>
        <v>2709095</v>
      </c>
      <c r="K279" s="380">
        <f>VLOOKUP(A:A,'[10]2023 Reporting MYE 2022'!$A:$AN,39,FALSE)</f>
        <v>3037303</v>
      </c>
      <c r="L279" s="380">
        <f>VLOOKUP(A:A,'[10]2023 Reporting MYE 2022'!$A:$AN,40,FALSE)</f>
        <v>42740960</v>
      </c>
      <c r="M279" s="380"/>
      <c r="N279" s="381">
        <f>VLOOKUP(A:A,'[10]2023 Reporting MYE 2022'!$A:$AS,41,FALSE)</f>
        <v>33312411</v>
      </c>
      <c r="O279" s="380">
        <f>VLOOKUP(A:A,'[10]2023 Reporting MYE 2022'!$A:$AS,42,FALSE)</f>
        <v>142382754</v>
      </c>
      <c r="P279" s="380">
        <f>VLOOKUP(A:A,'[10]2023 Reporting MYE 2022'!$A:$AS,43,FALSE)</f>
        <v>0</v>
      </c>
      <c r="Q279" s="380">
        <f>VLOOKUP(A:A,'[10]2023 Reporting MYE 2022'!$A:$AS,44,FALSE)</f>
        <v>865672</v>
      </c>
      <c r="R279" s="380">
        <f>VLOOKUP(A:A,'[10]2023 Reporting MYE 2022'!$A:$AS,45,FALSE)</f>
        <v>176560837</v>
      </c>
      <c r="S279" s="382"/>
      <c r="T279" s="220">
        <f>VLOOKUP(A:A,'[11]OPEB Amounts by Employer'!$A:$AP,36,FALSE)</f>
        <v>-34889533</v>
      </c>
      <c r="U279" s="220">
        <f>VLOOKUP(A:A,'[11]OPEB Amounts by Employer'!$A:$AP,39,FALSE)</f>
        <v>-5529173</v>
      </c>
      <c r="V279" s="380">
        <f>VLOOKUP(A:A,'[11]OPEB Amounts by Employer'!$A:$AP,42,FALSE)</f>
        <v>-40418706</v>
      </c>
      <c r="W279" s="488"/>
      <c r="X279" s="382"/>
      <c r="Y279" s="382"/>
      <c r="Z279" s="382"/>
    </row>
    <row r="280" spans="1:26">
      <c r="A280" s="374">
        <v>39100</v>
      </c>
      <c r="B280" s="375" t="s">
        <v>631</v>
      </c>
      <c r="C280" s="376">
        <v>1.4397589000000001E-3</v>
      </c>
      <c r="D280" s="376">
        <f>VLOOKUP(A:A,'[10]2023 Reporting MYE 2022'!$A:$J,5,FALSE)</f>
        <v>1.4973062E-3</v>
      </c>
      <c r="E280" s="377">
        <f>VLOOKUP(A:A,'[10]2023 Reporting MYE 2022'!$A:$Z,26,FALSE)</f>
        <v>46290110</v>
      </c>
      <c r="F280" s="378">
        <f>VLOOKUP(A:A,'[10]2023 Reporting MYE 2022'!$A:$AI,35,FALSE)</f>
        <v>34189741</v>
      </c>
      <c r="G280" s="378"/>
      <c r="H280" s="379">
        <f>VLOOKUP(A:A,'[10]2023 Reporting MYE 2022'!$A:$AS,36,FALSE)</f>
        <v>0</v>
      </c>
      <c r="I280" s="380">
        <f>VLOOKUP(A:A,'[10]2023 Reporting MYE 2022'!$A:$AN,37,FALSE)</f>
        <v>2737333</v>
      </c>
      <c r="J280" s="380">
        <f>VLOOKUP(A:A,'[10]2023 Reporting MYE 2022'!$A:$AN,38,FALSE)</f>
        <v>296068</v>
      </c>
      <c r="K280" s="380">
        <f>VLOOKUP(A:A,'[10]2023 Reporting MYE 2022'!$A:$AN,39,FALSE)</f>
        <v>331937</v>
      </c>
      <c r="L280" s="380">
        <f>VLOOKUP(A:A,'[10]2023 Reporting MYE 2022'!$A:$AN,40,FALSE)</f>
        <v>3365338</v>
      </c>
      <c r="M280" s="380"/>
      <c r="N280" s="381">
        <f>VLOOKUP(A:A,'[10]2023 Reporting MYE 2022'!$A:$AS,41,FALSE)</f>
        <v>11125891</v>
      </c>
      <c r="O280" s="380">
        <f>VLOOKUP(A:A,'[10]2023 Reporting MYE 2022'!$A:$AS,42,FALSE)</f>
        <v>15560556</v>
      </c>
      <c r="P280" s="380">
        <f>VLOOKUP(A:A,'[10]2023 Reporting MYE 2022'!$A:$AS,43,FALSE)</f>
        <v>0</v>
      </c>
      <c r="Q280" s="380">
        <f>VLOOKUP(A:A,'[10]2023 Reporting MYE 2022'!$A:$AS,44,FALSE)</f>
        <v>94607</v>
      </c>
      <c r="R280" s="380">
        <f>VLOOKUP(A:A,'[10]2023 Reporting MYE 2022'!$A:$AS,45,FALSE)</f>
        <v>26781054</v>
      </c>
      <c r="S280" s="382"/>
      <c r="T280" s="220">
        <f>VLOOKUP(A:A,'[11]OPEB Amounts by Employer'!$A:$AP,36,FALSE)</f>
        <v>-3812966</v>
      </c>
      <c r="U280" s="220">
        <f>VLOOKUP(A:A,'[11]OPEB Amounts by Employer'!$A:$AP,39,FALSE)</f>
        <v>-4743906</v>
      </c>
      <c r="V280" s="380">
        <f>VLOOKUP(A:A,'[11]OPEB Amounts by Employer'!$A:$AP,42,FALSE)</f>
        <v>-8556872</v>
      </c>
      <c r="W280" s="488"/>
      <c r="X280" s="382"/>
      <c r="Y280" s="382"/>
      <c r="Z280" s="382"/>
    </row>
    <row r="281" spans="1:26">
      <c r="A281" s="374">
        <v>39101</v>
      </c>
      <c r="B281" s="375" t="s">
        <v>632</v>
      </c>
      <c r="C281" s="376">
        <v>2.5461400000000001E-4</v>
      </c>
      <c r="D281" s="376">
        <f>VLOOKUP(A:A,'[10]2023 Reporting MYE 2022'!$A:$J,5,FALSE)</f>
        <v>2.441988E-4</v>
      </c>
      <c r="E281" s="377">
        <f>VLOOKUP(A:A,'[10]2023 Reporting MYE 2022'!$A:$Z,26,FALSE)</f>
        <v>7549551</v>
      </c>
      <c r="F281" s="378">
        <f>VLOOKUP(A:A,'[10]2023 Reporting MYE 2022'!$A:$AI,35,FALSE)</f>
        <v>6046281</v>
      </c>
      <c r="G281" s="378"/>
      <c r="H281" s="379">
        <f>VLOOKUP(A:A,'[10]2023 Reporting MYE 2022'!$A:$AS,36,FALSE)</f>
        <v>1280553</v>
      </c>
      <c r="I281" s="380">
        <f>VLOOKUP(A:A,'[10]2023 Reporting MYE 2022'!$A:$AN,37,FALSE)</f>
        <v>484083</v>
      </c>
      <c r="J281" s="380">
        <f>VLOOKUP(A:A,'[10]2023 Reporting MYE 2022'!$A:$AN,38,FALSE)</f>
        <v>52358</v>
      </c>
      <c r="K281" s="380">
        <f>VLOOKUP(A:A,'[10]2023 Reporting MYE 2022'!$A:$AN,39,FALSE)</f>
        <v>58701</v>
      </c>
      <c r="L281" s="380">
        <f>VLOOKUP(A:A,'[10]2023 Reporting MYE 2022'!$A:$AN,40,FALSE)</f>
        <v>1875695</v>
      </c>
      <c r="M281" s="380"/>
      <c r="N281" s="381">
        <f>VLOOKUP(A:A,'[10]2023 Reporting MYE 2022'!$A:$AS,41,FALSE)</f>
        <v>0</v>
      </c>
      <c r="O281" s="380">
        <f>VLOOKUP(A:A,'[10]2023 Reporting MYE 2022'!$A:$AS,42,FALSE)</f>
        <v>2751805</v>
      </c>
      <c r="P281" s="380">
        <f>VLOOKUP(A:A,'[10]2023 Reporting MYE 2022'!$A:$AS,43,FALSE)</f>
        <v>0</v>
      </c>
      <c r="Q281" s="380">
        <f>VLOOKUP(A:A,'[10]2023 Reporting MYE 2022'!$A:$AS,44,FALSE)</f>
        <v>16731</v>
      </c>
      <c r="R281" s="380">
        <f>VLOOKUP(A:A,'[10]2023 Reporting MYE 2022'!$A:$AS,45,FALSE)</f>
        <v>2768536</v>
      </c>
      <c r="S281" s="382"/>
      <c r="T281" s="220">
        <f>VLOOKUP(A:A,'[11]OPEB Amounts by Employer'!$A:$AP,36,FALSE)</f>
        <v>-674304</v>
      </c>
      <c r="U281" s="220">
        <f>VLOOKUP(A:A,'[11]OPEB Amounts by Employer'!$A:$AP,39,FALSE)</f>
        <v>723569</v>
      </c>
      <c r="V281" s="380">
        <f>VLOOKUP(A:A,'[11]OPEB Amounts by Employer'!$A:$AP,42,FALSE)</f>
        <v>49265</v>
      </c>
      <c r="W281" s="488"/>
      <c r="X281" s="382"/>
      <c r="Y281" s="382"/>
      <c r="Z281" s="382"/>
    </row>
    <row r="282" spans="1:26">
      <c r="A282" s="374">
        <v>39105</v>
      </c>
      <c r="B282" s="375" t="s">
        <v>633</v>
      </c>
      <c r="C282" s="376">
        <v>5.7343770000000001E-4</v>
      </c>
      <c r="D282" s="376">
        <f>VLOOKUP(A:A,'[10]2023 Reporting MYE 2022'!$A:$J,5,FALSE)</f>
        <v>6.2184679999999996E-4</v>
      </c>
      <c r="E282" s="377">
        <f>VLOOKUP(A:A,'[10]2023 Reporting MYE 2022'!$A:$Z,26,FALSE)</f>
        <v>19224763</v>
      </c>
      <c r="F282" s="378">
        <f>VLOOKUP(A:A,'[10]2023 Reporting MYE 2022'!$A:$AI,35,FALSE)</f>
        <v>13617340</v>
      </c>
      <c r="G282" s="378"/>
      <c r="H282" s="379">
        <f>VLOOKUP(A:A,'[10]2023 Reporting MYE 2022'!$A:$AS,36,FALSE)</f>
        <v>290692</v>
      </c>
      <c r="I282" s="380">
        <f>VLOOKUP(A:A,'[10]2023 Reporting MYE 2022'!$A:$AN,37,FALSE)</f>
        <v>1090245</v>
      </c>
      <c r="J282" s="380">
        <f>VLOOKUP(A:A,'[10]2023 Reporting MYE 2022'!$A:$AN,38,FALSE)</f>
        <v>117920</v>
      </c>
      <c r="K282" s="380">
        <f>VLOOKUP(A:A,'[10]2023 Reporting MYE 2022'!$A:$AN,39,FALSE)</f>
        <v>132206</v>
      </c>
      <c r="L282" s="380">
        <f>VLOOKUP(A:A,'[10]2023 Reporting MYE 2022'!$A:$AN,40,FALSE)</f>
        <v>1631063</v>
      </c>
      <c r="M282" s="380"/>
      <c r="N282" s="381">
        <f>VLOOKUP(A:A,'[10]2023 Reporting MYE 2022'!$A:$AS,41,FALSE)</f>
        <v>4277458</v>
      </c>
      <c r="O282" s="380">
        <f>VLOOKUP(A:A,'[10]2023 Reporting MYE 2022'!$A:$AS,42,FALSE)</f>
        <v>6197572</v>
      </c>
      <c r="P282" s="380">
        <f>VLOOKUP(A:A,'[10]2023 Reporting MYE 2022'!$A:$AS,43,FALSE)</f>
        <v>0</v>
      </c>
      <c r="Q282" s="380">
        <f>VLOOKUP(A:A,'[10]2023 Reporting MYE 2022'!$A:$AS,44,FALSE)</f>
        <v>37681</v>
      </c>
      <c r="R282" s="380">
        <f>VLOOKUP(A:A,'[10]2023 Reporting MYE 2022'!$A:$AS,45,FALSE)</f>
        <v>10512711</v>
      </c>
      <c r="S282" s="382"/>
      <c r="T282" s="220">
        <f>VLOOKUP(A:A,'[11]OPEB Amounts by Employer'!$A:$AP,36,FALSE)</f>
        <v>-1518657</v>
      </c>
      <c r="U282" s="220">
        <f>VLOOKUP(A:A,'[11]OPEB Amounts by Employer'!$A:$AP,39,FALSE)</f>
        <v>-2178441</v>
      </c>
      <c r="V282" s="380">
        <f>VLOOKUP(A:A,'[11]OPEB Amounts by Employer'!$A:$AP,42,FALSE)</f>
        <v>-3697098</v>
      </c>
      <c r="W282" s="488"/>
      <c r="X282" s="382"/>
      <c r="Y282" s="382"/>
      <c r="Z282" s="382"/>
    </row>
    <row r="283" spans="1:26">
      <c r="A283" s="374">
        <v>39200</v>
      </c>
      <c r="B283" s="375" t="s">
        <v>634</v>
      </c>
      <c r="C283" s="376">
        <v>5.7178882600000001E-2</v>
      </c>
      <c r="D283" s="376">
        <f>VLOOKUP(A:A,'[10]2023 Reporting MYE 2022'!$A:$J,5,FALSE)</f>
        <v>5.8509059099999997E-2</v>
      </c>
      <c r="E283" s="377">
        <f>VLOOKUP(A:A,'[10]2023 Reporting MYE 2022'!$A:$Z,26,FALSE)</f>
        <v>1808842284</v>
      </c>
      <c r="F283" s="378">
        <f>VLOOKUP(A:A,'[10]2023 Reporting MYE 2022'!$A:$AI,35,FALSE)</f>
        <v>1357818450</v>
      </c>
      <c r="G283" s="378"/>
      <c r="H283" s="379">
        <f>VLOOKUP(A:A,'[10]2023 Reporting MYE 2022'!$A:$AS,36,FALSE)</f>
        <v>1413426</v>
      </c>
      <c r="I283" s="380">
        <f>VLOOKUP(A:A,'[10]2023 Reporting MYE 2022'!$A:$AN,37,FALSE)</f>
        <v>108711009</v>
      </c>
      <c r="J283" s="380">
        <f>VLOOKUP(A:A,'[10]2023 Reporting MYE 2022'!$A:$AN,38,FALSE)</f>
        <v>11758120</v>
      </c>
      <c r="K283" s="380">
        <f>VLOOKUP(A:A,'[10]2023 Reporting MYE 2022'!$A:$AN,39,FALSE)</f>
        <v>13182622</v>
      </c>
      <c r="L283" s="380">
        <f>VLOOKUP(A:A,'[10]2023 Reporting MYE 2022'!$A:$AN,40,FALSE)</f>
        <v>135065177</v>
      </c>
      <c r="M283" s="380"/>
      <c r="N283" s="381">
        <f>VLOOKUP(A:A,'[10]2023 Reporting MYE 2022'!$A:$AS,41,FALSE)</f>
        <v>70271649</v>
      </c>
      <c r="O283" s="380">
        <f>VLOOKUP(A:A,'[10]2023 Reporting MYE 2022'!$A:$AS,42,FALSE)</f>
        <v>617975148</v>
      </c>
      <c r="P283" s="380">
        <f>VLOOKUP(A:A,'[10]2023 Reporting MYE 2022'!$A:$AS,43,FALSE)</f>
        <v>0</v>
      </c>
      <c r="Q283" s="380">
        <f>VLOOKUP(A:A,'[10]2023 Reporting MYE 2022'!$A:$AS,44,FALSE)</f>
        <v>3757224</v>
      </c>
      <c r="R283" s="380">
        <f>VLOOKUP(A:A,'[10]2023 Reporting MYE 2022'!$A:$AS,45,FALSE)</f>
        <v>692004021</v>
      </c>
      <c r="S283" s="382"/>
      <c r="T283" s="220">
        <f>VLOOKUP(A:A,'[11]OPEB Amounts by Employer'!$A:$AP,36,FALSE)</f>
        <v>-151428905</v>
      </c>
      <c r="U283" s="220">
        <f>VLOOKUP(A:A,'[11]OPEB Amounts by Employer'!$A:$AP,39,FALSE)</f>
        <v>2337644</v>
      </c>
      <c r="V283" s="380">
        <f>VLOOKUP(A:A,'[11]OPEB Amounts by Employer'!$A:$AP,42,FALSE)</f>
        <v>-149091261</v>
      </c>
      <c r="W283" s="488"/>
      <c r="X283" s="382"/>
      <c r="Y283" s="382"/>
      <c r="Z283" s="382"/>
    </row>
    <row r="284" spans="1:26">
      <c r="A284" s="374">
        <v>39201</v>
      </c>
      <c r="B284" s="375" t="s">
        <v>635</v>
      </c>
      <c r="C284" s="376">
        <v>2.0568219999999999E-4</v>
      </c>
      <c r="D284" s="376">
        <f>VLOOKUP(A:A,'[10]2023 Reporting MYE 2022'!$A:$J,5,FALSE)</f>
        <v>1.6581509999999999E-4</v>
      </c>
      <c r="E284" s="377">
        <f>VLOOKUP(A:A,'[10]2023 Reporting MYE 2022'!$A:$Z,26,FALSE)</f>
        <v>5126272</v>
      </c>
      <c r="F284" s="378">
        <f>VLOOKUP(A:A,'[10]2023 Reporting MYE 2022'!$A:$AI,35,FALSE)</f>
        <v>4884305</v>
      </c>
      <c r="G284" s="378"/>
      <c r="H284" s="379">
        <f>VLOOKUP(A:A,'[10]2023 Reporting MYE 2022'!$A:$AS,36,FALSE)</f>
        <v>1217488</v>
      </c>
      <c r="I284" s="380">
        <f>VLOOKUP(A:A,'[10]2023 Reporting MYE 2022'!$A:$AN,37,FALSE)</f>
        <v>391052</v>
      </c>
      <c r="J284" s="380">
        <f>VLOOKUP(A:A,'[10]2023 Reporting MYE 2022'!$A:$AN,38,FALSE)</f>
        <v>42296</v>
      </c>
      <c r="K284" s="380">
        <f>VLOOKUP(A:A,'[10]2023 Reporting MYE 2022'!$A:$AN,39,FALSE)</f>
        <v>47420</v>
      </c>
      <c r="L284" s="380">
        <f>VLOOKUP(A:A,'[10]2023 Reporting MYE 2022'!$A:$AN,40,FALSE)</f>
        <v>1698256</v>
      </c>
      <c r="M284" s="380"/>
      <c r="N284" s="381">
        <f>VLOOKUP(A:A,'[10]2023 Reporting MYE 2022'!$A:$AS,41,FALSE)</f>
        <v>376145</v>
      </c>
      <c r="O284" s="380">
        <f>VLOOKUP(A:A,'[10]2023 Reporting MYE 2022'!$A:$AS,42,FALSE)</f>
        <v>2222962</v>
      </c>
      <c r="P284" s="380">
        <f>VLOOKUP(A:A,'[10]2023 Reporting MYE 2022'!$A:$AS,43,FALSE)</f>
        <v>0</v>
      </c>
      <c r="Q284" s="380">
        <f>VLOOKUP(A:A,'[10]2023 Reporting MYE 2022'!$A:$AS,44,FALSE)</f>
        <v>13515</v>
      </c>
      <c r="R284" s="380">
        <f>VLOOKUP(A:A,'[10]2023 Reporting MYE 2022'!$A:$AS,45,FALSE)</f>
        <v>2612622</v>
      </c>
      <c r="S284" s="382"/>
      <c r="T284" s="220">
        <f>VLOOKUP(A:A,'[11]OPEB Amounts by Employer'!$A:$AP,36,FALSE)</f>
        <v>-544716</v>
      </c>
      <c r="U284" s="220">
        <f>VLOOKUP(A:A,'[11]OPEB Amounts by Employer'!$A:$AP,39,FALSE)</f>
        <v>152793</v>
      </c>
      <c r="V284" s="380">
        <f>VLOOKUP(A:A,'[11]OPEB Amounts by Employer'!$A:$AP,42,FALSE)</f>
        <v>-391923</v>
      </c>
      <c r="W284" s="488"/>
      <c r="X284" s="382"/>
      <c r="Y284" s="382"/>
      <c r="Z284" s="382"/>
    </row>
    <row r="285" spans="1:26">
      <c r="A285" s="374">
        <v>39204</v>
      </c>
      <c r="B285" s="375" t="s">
        <v>636</v>
      </c>
      <c r="C285" s="376">
        <v>2.254972E-4</v>
      </c>
      <c r="D285" s="376">
        <f>VLOOKUP(A:A,'[10]2023 Reporting MYE 2022'!$A:$J,5,FALSE)</f>
        <v>2.2786449999999999E-4</v>
      </c>
      <c r="E285" s="377">
        <f>VLOOKUP(A:A,'[10]2023 Reporting MYE 2022'!$A:$Z,26,FALSE)</f>
        <v>7044566</v>
      </c>
      <c r="F285" s="378">
        <f>VLOOKUP(A:A,'[10]2023 Reporting MYE 2022'!$A:$AI,35,FALSE)</f>
        <v>5354849</v>
      </c>
      <c r="G285" s="378"/>
      <c r="H285" s="379">
        <f>VLOOKUP(A:A,'[10]2023 Reporting MYE 2022'!$A:$AS,36,FALSE)</f>
        <v>1923206</v>
      </c>
      <c r="I285" s="380">
        <f>VLOOKUP(A:A,'[10]2023 Reporting MYE 2022'!$A:$AN,37,FALSE)</f>
        <v>428725</v>
      </c>
      <c r="J285" s="380">
        <f>VLOOKUP(A:A,'[10]2023 Reporting MYE 2022'!$A:$AN,38,FALSE)</f>
        <v>46371</v>
      </c>
      <c r="K285" s="380">
        <f>VLOOKUP(A:A,'[10]2023 Reporting MYE 2022'!$A:$AN,39,FALSE)</f>
        <v>51988</v>
      </c>
      <c r="L285" s="380">
        <f>VLOOKUP(A:A,'[10]2023 Reporting MYE 2022'!$A:$AN,40,FALSE)</f>
        <v>2450290</v>
      </c>
      <c r="M285" s="380"/>
      <c r="N285" s="381">
        <f>VLOOKUP(A:A,'[10]2023 Reporting MYE 2022'!$A:$AS,41,FALSE)</f>
        <v>1822368</v>
      </c>
      <c r="O285" s="380">
        <f>VLOOKUP(A:A,'[10]2023 Reporting MYE 2022'!$A:$AS,42,FALSE)</f>
        <v>2437118</v>
      </c>
      <c r="P285" s="380">
        <f>VLOOKUP(A:A,'[10]2023 Reporting MYE 2022'!$A:$AS,43,FALSE)</f>
        <v>0</v>
      </c>
      <c r="Q285" s="380">
        <f>VLOOKUP(A:A,'[10]2023 Reporting MYE 2022'!$A:$AS,44,FALSE)</f>
        <v>14817</v>
      </c>
      <c r="R285" s="380">
        <f>VLOOKUP(A:A,'[10]2023 Reporting MYE 2022'!$A:$AS,45,FALSE)</f>
        <v>4274303</v>
      </c>
      <c r="S285" s="382"/>
      <c r="T285" s="220">
        <f>VLOOKUP(A:A,'[11]OPEB Amounts by Employer'!$A:$AP,36,FALSE)</f>
        <v>-597194</v>
      </c>
      <c r="U285" s="220">
        <f>VLOOKUP(A:A,'[11]OPEB Amounts by Employer'!$A:$AP,39,FALSE)</f>
        <v>784482</v>
      </c>
      <c r="V285" s="380">
        <f>VLOOKUP(A:A,'[11]OPEB Amounts by Employer'!$A:$AP,42,FALSE)</f>
        <v>187288</v>
      </c>
      <c r="W285" s="488"/>
      <c r="X285" s="382"/>
      <c r="Y285" s="382"/>
      <c r="Z285" s="382"/>
    </row>
    <row r="286" spans="1:26">
      <c r="A286" s="374">
        <v>39205</v>
      </c>
      <c r="B286" s="375" t="s">
        <v>637</v>
      </c>
      <c r="C286" s="376">
        <v>4.8473722E-3</v>
      </c>
      <c r="D286" s="376">
        <f>VLOOKUP(A:A,'[10]2023 Reporting MYE 2022'!$A:$J,5,FALSE)</f>
        <v>4.8901563000000002E-3</v>
      </c>
      <c r="E286" s="377">
        <f>VLOOKUP(A:A,'[10]2023 Reporting MYE 2022'!$A:$Z,26,FALSE)</f>
        <v>151182084</v>
      </c>
      <c r="F286" s="378">
        <f>VLOOKUP(A:A,'[10]2023 Reporting MYE 2022'!$A:$AI,35,FALSE)</f>
        <v>115109829</v>
      </c>
      <c r="G286" s="378"/>
      <c r="H286" s="379">
        <f>VLOOKUP(A:A,'[10]2023 Reporting MYE 2022'!$A:$AS,36,FALSE)</f>
        <v>9292363</v>
      </c>
      <c r="I286" s="380">
        <f>VLOOKUP(A:A,'[10]2023 Reporting MYE 2022'!$A:$AN,37,FALSE)</f>
        <v>9216037</v>
      </c>
      <c r="J286" s="380">
        <f>VLOOKUP(A:A,'[10]2023 Reporting MYE 2022'!$A:$AN,38,FALSE)</f>
        <v>996801</v>
      </c>
      <c r="K286" s="380">
        <f>VLOOKUP(A:A,'[10]2023 Reporting MYE 2022'!$A:$AN,39,FALSE)</f>
        <v>1117564</v>
      </c>
      <c r="L286" s="380">
        <f>VLOOKUP(A:A,'[10]2023 Reporting MYE 2022'!$A:$AN,40,FALSE)</f>
        <v>20622765</v>
      </c>
      <c r="M286" s="380"/>
      <c r="N286" s="381">
        <f>VLOOKUP(A:A,'[10]2023 Reporting MYE 2022'!$A:$AS,41,FALSE)</f>
        <v>3530558</v>
      </c>
      <c r="O286" s="380">
        <f>VLOOKUP(A:A,'[10]2023 Reporting MYE 2022'!$A:$AS,42,FALSE)</f>
        <v>52389194</v>
      </c>
      <c r="P286" s="380">
        <f>VLOOKUP(A:A,'[10]2023 Reporting MYE 2022'!$A:$AS,43,FALSE)</f>
        <v>0</v>
      </c>
      <c r="Q286" s="380">
        <f>VLOOKUP(A:A,'[10]2023 Reporting MYE 2022'!$A:$AS,44,FALSE)</f>
        <v>318521</v>
      </c>
      <c r="R286" s="380">
        <f>VLOOKUP(A:A,'[10]2023 Reporting MYE 2022'!$A:$AS,45,FALSE)</f>
        <v>56238273</v>
      </c>
      <c r="S286" s="382"/>
      <c r="T286" s="220">
        <f>VLOOKUP(A:A,'[11]OPEB Amounts by Employer'!$A:$AP,36,FALSE)</f>
        <v>-12837472</v>
      </c>
      <c r="U286" s="220">
        <f>VLOOKUP(A:A,'[11]OPEB Amounts by Employer'!$A:$AP,39,FALSE)</f>
        <v>3347228</v>
      </c>
      <c r="V286" s="380">
        <f>VLOOKUP(A:A,'[11]OPEB Amounts by Employer'!$A:$AP,42,FALSE)</f>
        <v>-9490244</v>
      </c>
      <c r="W286" s="488"/>
      <c r="X286" s="382"/>
      <c r="Y286" s="382"/>
      <c r="Z286" s="382"/>
    </row>
    <row r="287" spans="1:26">
      <c r="A287" s="374">
        <v>39208</v>
      </c>
      <c r="B287" s="375" t="s">
        <v>638</v>
      </c>
      <c r="C287" s="376">
        <v>3.5448670000000002E-4</v>
      </c>
      <c r="D287" s="376">
        <f>VLOOKUP(A:A,'[10]2023 Reporting MYE 2022'!$A:$J,5,FALSE)</f>
        <v>3.5813110000000001E-4</v>
      </c>
      <c r="E287" s="377">
        <f>VLOOKUP(A:A,'[10]2023 Reporting MYE 2022'!$A:$Z,26,FALSE)</f>
        <v>11071835</v>
      </c>
      <c r="F287" s="378">
        <f>VLOOKUP(A:A,'[10]2023 Reporting MYE 2022'!$A:$AI,35,FALSE)</f>
        <v>8417943</v>
      </c>
      <c r="G287" s="378"/>
      <c r="H287" s="379">
        <f>VLOOKUP(A:A,'[10]2023 Reporting MYE 2022'!$A:$AS,36,FALSE)</f>
        <v>546672</v>
      </c>
      <c r="I287" s="380">
        <f>VLOOKUP(A:A,'[10]2023 Reporting MYE 2022'!$A:$AN,37,FALSE)</f>
        <v>673966</v>
      </c>
      <c r="J287" s="380">
        <f>VLOOKUP(A:A,'[10]2023 Reporting MYE 2022'!$A:$AN,38,FALSE)</f>
        <v>72896</v>
      </c>
      <c r="K287" s="380">
        <f>VLOOKUP(A:A,'[10]2023 Reporting MYE 2022'!$A:$AN,39,FALSE)</f>
        <v>81727</v>
      </c>
      <c r="L287" s="380">
        <f>VLOOKUP(A:A,'[10]2023 Reporting MYE 2022'!$A:$AN,40,FALSE)</f>
        <v>1375261</v>
      </c>
      <c r="M287" s="380"/>
      <c r="N287" s="381">
        <f>VLOOKUP(A:A,'[10]2023 Reporting MYE 2022'!$A:$AS,41,FALSE)</f>
        <v>893900</v>
      </c>
      <c r="O287" s="380">
        <f>VLOOKUP(A:A,'[10]2023 Reporting MYE 2022'!$A:$AS,42,FALSE)</f>
        <v>3831204</v>
      </c>
      <c r="P287" s="380">
        <f>VLOOKUP(A:A,'[10]2023 Reporting MYE 2022'!$A:$AS,43,FALSE)</f>
        <v>0</v>
      </c>
      <c r="Q287" s="380">
        <f>VLOOKUP(A:A,'[10]2023 Reporting MYE 2022'!$A:$AS,44,FALSE)</f>
        <v>23293</v>
      </c>
      <c r="R287" s="380">
        <f>VLOOKUP(A:A,'[10]2023 Reporting MYE 2022'!$A:$AS,45,FALSE)</f>
        <v>4748397</v>
      </c>
      <c r="S287" s="382"/>
      <c r="T287" s="220">
        <f>VLOOKUP(A:A,'[11]OPEB Amounts by Employer'!$A:$AP,36,FALSE)</f>
        <v>-938799</v>
      </c>
      <c r="U287" s="220">
        <f>VLOOKUP(A:A,'[11]OPEB Amounts by Employer'!$A:$AP,39,FALSE)</f>
        <v>-110548</v>
      </c>
      <c r="V287" s="380">
        <f>VLOOKUP(A:A,'[11]OPEB Amounts by Employer'!$A:$AP,42,FALSE)</f>
        <v>-1049347</v>
      </c>
      <c r="W287" s="488"/>
      <c r="X287" s="382"/>
      <c r="Y287" s="382"/>
      <c r="Z287" s="382"/>
    </row>
    <row r="288" spans="1:26">
      <c r="A288" s="374">
        <v>39209</v>
      </c>
      <c r="B288" s="375" t="s">
        <v>639</v>
      </c>
      <c r="C288" s="376">
        <v>0</v>
      </c>
      <c r="D288" s="376">
        <f>VLOOKUP(A:A,'[10]2023 Reporting MYE 2022'!$A:$J,5,FALSE)</f>
        <v>1.6546280000000001E-4</v>
      </c>
      <c r="E288" s="377">
        <f>VLOOKUP(A:A,'[10]2023 Reporting MYE 2022'!$A:$Z,26,FALSE)</f>
        <v>5115381</v>
      </c>
      <c r="F288" s="378">
        <f>VLOOKUP(A:A,'[10]2023 Reporting MYE 2022'!$A:$AI,35,FALSE)</f>
        <v>0</v>
      </c>
      <c r="G288" s="378"/>
      <c r="H288" s="379">
        <f>VLOOKUP(A:A,'[10]2023 Reporting MYE 2022'!$A:$AS,36,FALSE)</f>
        <v>39176</v>
      </c>
      <c r="I288" s="380">
        <f>VLOOKUP(A:A,'[10]2023 Reporting MYE 2022'!$A:$AN,37,FALSE)</f>
        <v>0</v>
      </c>
      <c r="J288" s="380">
        <f>VLOOKUP(A:A,'[10]2023 Reporting MYE 2022'!$A:$AN,38,FALSE)</f>
        <v>0</v>
      </c>
      <c r="K288" s="380">
        <f>VLOOKUP(A:A,'[10]2023 Reporting MYE 2022'!$A:$AN,39,FALSE)</f>
        <v>0</v>
      </c>
      <c r="L288" s="380">
        <f>VLOOKUP(A:A,'[10]2023 Reporting MYE 2022'!$A:$AN,40,FALSE)</f>
        <v>39176</v>
      </c>
      <c r="M288" s="380"/>
      <c r="N288" s="381">
        <f>VLOOKUP(A:A,'[10]2023 Reporting MYE 2022'!$A:$AS,41,FALSE)</f>
        <v>5200879</v>
      </c>
      <c r="O288" s="380">
        <f>VLOOKUP(A:A,'[10]2023 Reporting MYE 2022'!$A:$AS,42,FALSE)</f>
        <v>0</v>
      </c>
      <c r="P288" s="380">
        <f>VLOOKUP(A:A,'[10]2023 Reporting MYE 2022'!$A:$AS,43,FALSE)</f>
        <v>0</v>
      </c>
      <c r="Q288" s="380">
        <f>VLOOKUP(A:A,'[10]2023 Reporting MYE 2022'!$A:$AS,44,FALSE)</f>
        <v>0</v>
      </c>
      <c r="R288" s="380">
        <f>VLOOKUP(A:A,'[10]2023 Reporting MYE 2022'!$A:$AS,45,FALSE)</f>
        <v>5200879</v>
      </c>
      <c r="S288" s="382"/>
      <c r="T288" s="220">
        <f>VLOOKUP(A:A,'[11]OPEB Amounts by Employer'!$A:$AP,36,FALSE)</f>
        <v>0</v>
      </c>
      <c r="U288" s="220">
        <f>VLOOKUP(A:A,'[11]OPEB Amounts by Employer'!$A:$AP,39,FALSE)</f>
        <v>-1316289</v>
      </c>
      <c r="V288" s="380">
        <f>VLOOKUP(A:A,'[11]OPEB Amounts by Employer'!$A:$AP,42,FALSE)</f>
        <v>-1316289</v>
      </c>
      <c r="W288" s="489"/>
      <c r="X288" s="382"/>
      <c r="Y288" s="382"/>
      <c r="Z288" s="382"/>
    </row>
    <row r="289" spans="1:26">
      <c r="A289" s="374">
        <v>39220</v>
      </c>
      <c r="B289" s="375" t="s">
        <v>730</v>
      </c>
      <c r="C289" s="376">
        <v>5.41832E-5</v>
      </c>
      <c r="D289" s="376">
        <f>VLOOKUP(A:A,'[10]2023 Reporting MYE 2022'!$A:$J,5,FALSE)</f>
        <v>5.2191500000000003E-5</v>
      </c>
      <c r="E289" s="377">
        <f>VLOOKUP(A:A,'[10]2023 Reporting MYE 2022'!$A:$Z,26,FALSE)</f>
        <v>1613531</v>
      </c>
      <c r="F289" s="378">
        <f>VLOOKUP(A:A,'[10]2023 Reporting MYE 2022'!$A:$AI,35,FALSE)</f>
        <v>1286680</v>
      </c>
      <c r="G289" s="378"/>
      <c r="H289" s="379">
        <f>VLOOKUP(A:A,'[10]2023 Reporting MYE 2022'!$A:$AS,36,FALSE)</f>
        <v>1141334</v>
      </c>
      <c r="I289" s="380">
        <f>VLOOKUP(A:A,'[10]2023 Reporting MYE 2022'!$A:$AN,37,FALSE)</f>
        <v>103015</v>
      </c>
      <c r="J289" s="380">
        <f>VLOOKUP(A:A,'[10]2023 Reporting MYE 2022'!$A:$AN,38,FALSE)</f>
        <v>11142</v>
      </c>
      <c r="K289" s="380">
        <f>VLOOKUP(A:A,'[10]2023 Reporting MYE 2022'!$A:$AN,39,FALSE)</f>
        <v>12492</v>
      </c>
      <c r="L289" s="380">
        <f>VLOOKUP(A:A,'[10]2023 Reporting MYE 2022'!$A:$AN,40,FALSE)</f>
        <v>1267983</v>
      </c>
      <c r="M289" s="380"/>
      <c r="N289" s="381">
        <f>VLOOKUP(A:A,'[10]2023 Reporting MYE 2022'!$A:$AS,41,FALSE)</f>
        <v>284860</v>
      </c>
      <c r="O289" s="380">
        <f>VLOOKUP(A:A,'[10]2023 Reporting MYE 2022'!$A:$AS,42,FALSE)</f>
        <v>585599</v>
      </c>
      <c r="P289" s="380">
        <f>VLOOKUP(A:A,'[10]2023 Reporting MYE 2022'!$A:$AS,43,FALSE)</f>
        <v>0</v>
      </c>
      <c r="Q289" s="380">
        <f>VLOOKUP(A:A,'[10]2023 Reporting MYE 2022'!$A:$AS,44,FALSE)</f>
        <v>3560</v>
      </c>
      <c r="R289" s="380">
        <f>VLOOKUP(A:A,'[10]2023 Reporting MYE 2022'!$A:$AS,45,FALSE)</f>
        <v>874019</v>
      </c>
      <c r="S289" s="382"/>
      <c r="T289" s="220">
        <f>VLOOKUP(A:A,'[11]OPEB Amounts by Employer'!$A:$AP,36,FALSE)</f>
        <v>-143494</v>
      </c>
      <c r="U289" s="220">
        <f>VLOOKUP(A:A,'[11]OPEB Amounts by Employer'!$A:$AP,39,FALSE)</f>
        <v>389220</v>
      </c>
      <c r="V289" s="380">
        <f>VLOOKUP(A:A,'[11]OPEB Amounts by Employer'!$A:$AP,42,FALSE)</f>
        <v>245726</v>
      </c>
      <c r="W289" s="488"/>
      <c r="X289" s="382"/>
      <c r="Y289" s="382"/>
      <c r="Z289" s="382"/>
    </row>
    <row r="290" spans="1:26">
      <c r="A290" s="374">
        <v>39300</v>
      </c>
      <c r="B290" s="375" t="s">
        <v>640</v>
      </c>
      <c r="C290" s="376">
        <v>5.7483160000000003E-4</v>
      </c>
      <c r="D290" s="376">
        <f>VLOOKUP(A:A,'[10]2023 Reporting MYE 2022'!$A:$J,5,FALSE)</f>
        <v>5.5545819999999995E-4</v>
      </c>
      <c r="E290" s="377">
        <f>VLOOKUP(A:A,'[10]2023 Reporting MYE 2022'!$A:$Z,26,FALSE)</f>
        <v>17172320</v>
      </c>
      <c r="F290" s="378">
        <f>VLOOKUP(A:A,'[10]2023 Reporting MYE 2022'!$A:$AI,35,FALSE)</f>
        <v>13650441</v>
      </c>
      <c r="G290" s="378"/>
      <c r="H290" s="379">
        <f>VLOOKUP(A:A,'[10]2023 Reporting MYE 2022'!$A:$AS,36,FALSE)</f>
        <v>639436</v>
      </c>
      <c r="I290" s="380">
        <f>VLOOKUP(A:A,'[10]2023 Reporting MYE 2022'!$A:$AN,37,FALSE)</f>
        <v>1092895</v>
      </c>
      <c r="J290" s="380">
        <f>VLOOKUP(A:A,'[10]2023 Reporting MYE 2022'!$A:$AN,38,FALSE)</f>
        <v>118207</v>
      </c>
      <c r="K290" s="380">
        <f>VLOOKUP(A:A,'[10]2023 Reporting MYE 2022'!$A:$AN,39,FALSE)</f>
        <v>132528</v>
      </c>
      <c r="L290" s="380">
        <f>VLOOKUP(A:A,'[10]2023 Reporting MYE 2022'!$A:$AN,40,FALSE)</f>
        <v>1983066</v>
      </c>
      <c r="M290" s="380"/>
      <c r="N290" s="381">
        <f>VLOOKUP(A:A,'[10]2023 Reporting MYE 2022'!$A:$AS,41,FALSE)</f>
        <v>4017627</v>
      </c>
      <c r="O290" s="380">
        <f>VLOOKUP(A:A,'[10]2023 Reporting MYE 2022'!$A:$AS,42,FALSE)</f>
        <v>6212637</v>
      </c>
      <c r="P290" s="380">
        <f>VLOOKUP(A:A,'[10]2023 Reporting MYE 2022'!$A:$AS,43,FALSE)</f>
        <v>0</v>
      </c>
      <c r="Q290" s="380">
        <f>VLOOKUP(A:A,'[10]2023 Reporting MYE 2022'!$A:$AS,44,FALSE)</f>
        <v>37772</v>
      </c>
      <c r="R290" s="380">
        <f>VLOOKUP(A:A,'[10]2023 Reporting MYE 2022'!$A:$AS,45,FALSE)</f>
        <v>10268036</v>
      </c>
      <c r="S290" s="382"/>
      <c r="T290" s="220">
        <f>VLOOKUP(A:A,'[11]OPEB Amounts by Employer'!$A:$AP,36,FALSE)</f>
        <v>-1522347</v>
      </c>
      <c r="U290" s="220">
        <f>VLOOKUP(A:A,'[11]OPEB Amounts by Employer'!$A:$AP,39,FALSE)</f>
        <v>-1832964</v>
      </c>
      <c r="V290" s="380">
        <f>VLOOKUP(A:A,'[11]OPEB Amounts by Employer'!$A:$AP,42,FALSE)</f>
        <v>-3355311</v>
      </c>
      <c r="W290" s="488"/>
      <c r="X290" s="382"/>
      <c r="Y290" s="382"/>
      <c r="Z290" s="382"/>
    </row>
    <row r="291" spans="1:26">
      <c r="A291" s="374">
        <v>39301</v>
      </c>
      <c r="B291" s="375" t="s">
        <v>641</v>
      </c>
      <c r="C291" s="376">
        <v>3.4416899999999999E-5</v>
      </c>
      <c r="D291" s="376">
        <f>VLOOKUP(A:A,'[10]2023 Reporting MYE 2022'!$A:$J,5,FALSE)</f>
        <v>3.1907099999999998E-5</v>
      </c>
      <c r="E291" s="377">
        <f>VLOOKUP(A:A,'[10]2023 Reporting MYE 2022'!$A:$Z,26,FALSE)</f>
        <v>986427</v>
      </c>
      <c r="F291" s="378">
        <f>VLOOKUP(A:A,'[10]2023 Reporting MYE 2022'!$A:$AI,35,FALSE)</f>
        <v>817293</v>
      </c>
      <c r="G291" s="378"/>
      <c r="H291" s="379">
        <f>VLOOKUP(A:A,'[10]2023 Reporting MYE 2022'!$A:$AS,36,FALSE)</f>
        <v>174995</v>
      </c>
      <c r="I291" s="380">
        <f>VLOOKUP(A:A,'[10]2023 Reporting MYE 2022'!$A:$AN,37,FALSE)</f>
        <v>65435</v>
      </c>
      <c r="J291" s="380">
        <f>VLOOKUP(A:A,'[10]2023 Reporting MYE 2022'!$A:$AN,38,FALSE)</f>
        <v>7077</v>
      </c>
      <c r="K291" s="380">
        <f>VLOOKUP(A:A,'[10]2023 Reporting MYE 2022'!$A:$AN,39,FALSE)</f>
        <v>7935</v>
      </c>
      <c r="L291" s="380">
        <f>VLOOKUP(A:A,'[10]2023 Reporting MYE 2022'!$A:$AN,40,FALSE)</f>
        <v>255442</v>
      </c>
      <c r="M291" s="380"/>
      <c r="N291" s="381">
        <f>VLOOKUP(A:A,'[10]2023 Reporting MYE 2022'!$A:$AS,41,FALSE)</f>
        <v>308478</v>
      </c>
      <c r="O291" s="380">
        <f>VLOOKUP(A:A,'[10]2023 Reporting MYE 2022'!$A:$AS,42,FALSE)</f>
        <v>371969</v>
      </c>
      <c r="P291" s="380">
        <f>VLOOKUP(A:A,'[10]2023 Reporting MYE 2022'!$A:$AS,43,FALSE)</f>
        <v>0</v>
      </c>
      <c r="Q291" s="380">
        <f>VLOOKUP(A:A,'[10]2023 Reporting MYE 2022'!$A:$AS,44,FALSE)</f>
        <v>2262</v>
      </c>
      <c r="R291" s="380">
        <f>VLOOKUP(A:A,'[10]2023 Reporting MYE 2022'!$A:$AS,45,FALSE)</f>
        <v>682709</v>
      </c>
      <c r="S291" s="382"/>
      <c r="T291" s="220">
        <f>VLOOKUP(A:A,'[11]OPEB Amounts by Employer'!$A:$AP,36,FALSE)</f>
        <v>-91146</v>
      </c>
      <c r="U291" s="220">
        <f>VLOOKUP(A:A,'[11]OPEB Amounts by Employer'!$A:$AP,39,FALSE)</f>
        <v>-104076</v>
      </c>
      <c r="V291" s="380">
        <f>VLOOKUP(A:A,'[11]OPEB Amounts by Employer'!$A:$AP,42,FALSE)</f>
        <v>-195222</v>
      </c>
      <c r="W291" s="488"/>
      <c r="X291" s="382"/>
      <c r="Y291" s="382"/>
      <c r="Z291" s="382"/>
    </row>
    <row r="292" spans="1:26">
      <c r="A292" s="374">
        <v>39400</v>
      </c>
      <c r="B292" s="375" t="s">
        <v>642</v>
      </c>
      <c r="C292" s="376">
        <v>3.565493E-4</v>
      </c>
      <c r="D292" s="376">
        <f>VLOOKUP(A:A,'[10]2023 Reporting MYE 2022'!$A:$J,5,FALSE)</f>
        <v>3.8457120000000002E-4</v>
      </c>
      <c r="E292" s="377">
        <f>VLOOKUP(A:A,'[10]2023 Reporting MYE 2022'!$A:$Z,26,FALSE)</f>
        <v>11889247</v>
      </c>
      <c r="F292" s="378">
        <f>VLOOKUP(A:A,'[10]2023 Reporting MYE 2022'!$A:$AI,35,FALSE)</f>
        <v>8466923</v>
      </c>
      <c r="G292" s="378"/>
      <c r="H292" s="379">
        <f>VLOOKUP(A:A,'[10]2023 Reporting MYE 2022'!$A:$AS,36,FALSE)</f>
        <v>0</v>
      </c>
      <c r="I292" s="380">
        <f>VLOOKUP(A:A,'[10]2023 Reporting MYE 2022'!$A:$AN,37,FALSE)</f>
        <v>677887</v>
      </c>
      <c r="J292" s="380">
        <f>VLOOKUP(A:A,'[10]2023 Reporting MYE 2022'!$A:$AN,38,FALSE)</f>
        <v>73320</v>
      </c>
      <c r="K292" s="380">
        <f>VLOOKUP(A:A,'[10]2023 Reporting MYE 2022'!$A:$AN,39,FALSE)</f>
        <v>82203</v>
      </c>
      <c r="L292" s="380">
        <f>VLOOKUP(A:A,'[10]2023 Reporting MYE 2022'!$A:$AN,40,FALSE)</f>
        <v>833410</v>
      </c>
      <c r="M292" s="380"/>
      <c r="N292" s="381">
        <f>VLOOKUP(A:A,'[10]2023 Reporting MYE 2022'!$A:$AS,41,FALSE)</f>
        <v>3642270</v>
      </c>
      <c r="O292" s="380">
        <f>VLOOKUP(A:A,'[10]2023 Reporting MYE 2022'!$A:$AS,42,FALSE)</f>
        <v>3853496</v>
      </c>
      <c r="P292" s="380">
        <f>VLOOKUP(A:A,'[10]2023 Reporting MYE 2022'!$A:$AS,43,FALSE)</f>
        <v>0</v>
      </c>
      <c r="Q292" s="380">
        <f>VLOOKUP(A:A,'[10]2023 Reporting MYE 2022'!$A:$AS,44,FALSE)</f>
        <v>23429</v>
      </c>
      <c r="R292" s="380">
        <f>VLOOKUP(A:A,'[10]2023 Reporting MYE 2022'!$A:$AS,45,FALSE)</f>
        <v>7519195</v>
      </c>
      <c r="S292" s="382"/>
      <c r="T292" s="220">
        <f>VLOOKUP(A:A,'[11]OPEB Amounts by Employer'!$A:$AP,36,FALSE)</f>
        <v>-944262</v>
      </c>
      <c r="U292" s="220">
        <f>VLOOKUP(A:A,'[11]OPEB Amounts by Employer'!$A:$AP,39,FALSE)</f>
        <v>-1412457</v>
      </c>
      <c r="V292" s="380">
        <f>VLOOKUP(A:A,'[11]OPEB Amounts by Employer'!$A:$AP,42,FALSE)</f>
        <v>-2356719</v>
      </c>
      <c r="W292" s="488"/>
      <c r="X292" s="382"/>
      <c r="Y292" s="382"/>
      <c r="Z292" s="382"/>
    </row>
    <row r="293" spans="1:26">
      <c r="A293" s="374">
        <v>39401</v>
      </c>
      <c r="B293" s="375" t="s">
        <v>643</v>
      </c>
      <c r="C293" s="376">
        <v>4.4009289999999998E-4</v>
      </c>
      <c r="D293" s="376">
        <f>VLOOKUP(A:A,'[10]2023 Reporting MYE 2022'!$A:$J,5,FALSE)</f>
        <v>4.6883100000000001E-4</v>
      </c>
      <c r="E293" s="377">
        <f>VLOOKUP(A:A,'[10]2023 Reporting MYE 2022'!$A:$Z,26,FALSE)</f>
        <v>14494189</v>
      </c>
      <c r="F293" s="378">
        <f>VLOOKUP(A:A,'[10]2023 Reporting MYE 2022'!$A:$AI,35,FALSE)</f>
        <v>10450821</v>
      </c>
      <c r="G293" s="378"/>
      <c r="H293" s="379">
        <f>VLOOKUP(A:A,'[10]2023 Reporting MYE 2022'!$A:$AS,36,FALSE)</f>
        <v>2695337</v>
      </c>
      <c r="I293" s="380">
        <f>VLOOKUP(A:A,'[10]2023 Reporting MYE 2022'!$A:$AN,37,FALSE)</f>
        <v>836724</v>
      </c>
      <c r="J293" s="380">
        <f>VLOOKUP(A:A,'[10]2023 Reporting MYE 2022'!$A:$AN,38,FALSE)</f>
        <v>90500</v>
      </c>
      <c r="K293" s="380">
        <f>VLOOKUP(A:A,'[10]2023 Reporting MYE 2022'!$A:$AN,39,FALSE)</f>
        <v>101464</v>
      </c>
      <c r="L293" s="380">
        <f>VLOOKUP(A:A,'[10]2023 Reporting MYE 2022'!$A:$AN,40,FALSE)</f>
        <v>3724025</v>
      </c>
      <c r="M293" s="380"/>
      <c r="N293" s="381">
        <f>VLOOKUP(A:A,'[10]2023 Reporting MYE 2022'!$A:$AS,41,FALSE)</f>
        <v>931056</v>
      </c>
      <c r="O293" s="380">
        <f>VLOOKUP(A:A,'[10]2023 Reporting MYE 2022'!$A:$AS,42,FALSE)</f>
        <v>4756415</v>
      </c>
      <c r="P293" s="380">
        <f>VLOOKUP(A:A,'[10]2023 Reporting MYE 2022'!$A:$AS,43,FALSE)</f>
        <v>0</v>
      </c>
      <c r="Q293" s="380">
        <f>VLOOKUP(A:A,'[10]2023 Reporting MYE 2022'!$A:$AS,44,FALSE)</f>
        <v>28918</v>
      </c>
      <c r="R293" s="380">
        <f>VLOOKUP(A:A,'[10]2023 Reporting MYE 2022'!$A:$AS,45,FALSE)</f>
        <v>5716389</v>
      </c>
      <c r="S293" s="382"/>
      <c r="T293" s="220">
        <f>VLOOKUP(A:A,'[11]OPEB Amounts by Employer'!$A:$AP,36,FALSE)</f>
        <v>-1165514</v>
      </c>
      <c r="U293" s="220">
        <f>VLOOKUP(A:A,'[11]OPEB Amounts by Employer'!$A:$AP,39,FALSE)</f>
        <v>1608125</v>
      </c>
      <c r="V293" s="380">
        <f>VLOOKUP(A:A,'[11]OPEB Amounts by Employer'!$A:$AP,42,FALSE)</f>
        <v>442611</v>
      </c>
      <c r="W293" s="488"/>
      <c r="X293" s="382"/>
      <c r="Y293" s="382"/>
      <c r="Z293" s="382"/>
    </row>
    <row r="294" spans="1:26">
      <c r="A294" s="374">
        <v>39500</v>
      </c>
      <c r="B294" s="375" t="s">
        <v>644</v>
      </c>
      <c r="C294" s="376">
        <v>2.0075065999999998E-3</v>
      </c>
      <c r="D294" s="376">
        <f>VLOOKUP(A:A,'[10]2023 Reporting MYE 2022'!$A:$J,5,FALSE)</f>
        <v>1.7550769E-3</v>
      </c>
      <c r="E294" s="377">
        <f>VLOOKUP(A:A,'[10]2023 Reporting MYE 2022'!$A:$Z,26,FALSE)</f>
        <v>54259244</v>
      </c>
      <c r="F294" s="378">
        <f>VLOOKUP(A:A,'[10]2023 Reporting MYE 2022'!$A:$AI,35,FALSE)</f>
        <v>47671962</v>
      </c>
      <c r="G294" s="378"/>
      <c r="H294" s="379">
        <f>VLOOKUP(A:A,'[10]2023 Reporting MYE 2022'!$A:$AS,36,FALSE)</f>
        <v>7941960</v>
      </c>
      <c r="I294" s="380">
        <f>VLOOKUP(A:A,'[10]2023 Reporting MYE 2022'!$A:$AN,37,FALSE)</f>
        <v>3816760</v>
      </c>
      <c r="J294" s="380">
        <f>VLOOKUP(A:A,'[10]2023 Reporting MYE 2022'!$A:$AN,38,FALSE)</f>
        <v>412819</v>
      </c>
      <c r="K294" s="380">
        <f>VLOOKUP(A:A,'[10]2023 Reporting MYE 2022'!$A:$AN,39,FALSE)</f>
        <v>462832</v>
      </c>
      <c r="L294" s="380">
        <f>VLOOKUP(A:A,'[10]2023 Reporting MYE 2022'!$A:$AN,40,FALSE)</f>
        <v>12634371</v>
      </c>
      <c r="M294" s="380"/>
      <c r="N294" s="381">
        <f>VLOOKUP(A:A,'[10]2023 Reporting MYE 2022'!$A:$AS,41,FALSE)</f>
        <v>2051775</v>
      </c>
      <c r="O294" s="380">
        <f>VLOOKUP(A:A,'[10]2023 Reporting MYE 2022'!$A:$AS,42,FALSE)</f>
        <v>21696632</v>
      </c>
      <c r="P294" s="380">
        <f>VLOOKUP(A:A,'[10]2023 Reporting MYE 2022'!$A:$AS,43,FALSE)</f>
        <v>0</v>
      </c>
      <c r="Q294" s="380">
        <f>VLOOKUP(A:A,'[10]2023 Reporting MYE 2022'!$A:$AS,44,FALSE)</f>
        <v>131913</v>
      </c>
      <c r="R294" s="380">
        <f>VLOOKUP(A:A,'[10]2023 Reporting MYE 2022'!$A:$AS,45,FALSE)</f>
        <v>23880320</v>
      </c>
      <c r="S294" s="382"/>
      <c r="T294" s="220">
        <f>VLOOKUP(A:A,'[11]OPEB Amounts by Employer'!$A:$AP,36,FALSE)</f>
        <v>-5316552</v>
      </c>
      <c r="U294" s="220">
        <f>VLOOKUP(A:A,'[11]OPEB Amounts by Employer'!$A:$AP,39,FALSE)</f>
        <v>1991651</v>
      </c>
      <c r="V294" s="380">
        <f>VLOOKUP(A:A,'[11]OPEB Amounts by Employer'!$A:$AP,42,FALSE)</f>
        <v>-3324901</v>
      </c>
      <c r="W294" s="488"/>
      <c r="X294" s="382"/>
      <c r="Y294" s="382"/>
      <c r="Z294" s="382"/>
    </row>
    <row r="295" spans="1:26">
      <c r="A295" s="374">
        <v>39501</v>
      </c>
      <c r="B295" s="375" t="s">
        <v>645</v>
      </c>
      <c r="C295" s="376">
        <v>4.8806600000000001E-5</v>
      </c>
      <c r="D295" s="376">
        <f>VLOOKUP(A:A,'[10]2023 Reporting MYE 2022'!$A:$J,5,FALSE)</f>
        <v>5.16368E-5</v>
      </c>
      <c r="E295" s="377">
        <f>VLOOKUP(A:A,'[10]2023 Reporting MYE 2022'!$A:$Z,26,FALSE)</f>
        <v>1596382</v>
      </c>
      <c r="F295" s="378">
        <f>VLOOKUP(A:A,'[10]2023 Reporting MYE 2022'!$A:$AI,35,FALSE)</f>
        <v>1159003</v>
      </c>
      <c r="G295" s="378"/>
      <c r="H295" s="379">
        <f>VLOOKUP(A:A,'[10]2023 Reporting MYE 2022'!$A:$AS,36,FALSE)</f>
        <v>84121</v>
      </c>
      <c r="I295" s="380">
        <f>VLOOKUP(A:A,'[10]2023 Reporting MYE 2022'!$A:$AN,37,FALSE)</f>
        <v>92793</v>
      </c>
      <c r="J295" s="380">
        <f>VLOOKUP(A:A,'[10]2023 Reporting MYE 2022'!$A:$AN,38,FALSE)</f>
        <v>10036</v>
      </c>
      <c r="K295" s="380">
        <f>VLOOKUP(A:A,'[10]2023 Reporting MYE 2022'!$A:$AN,39,FALSE)</f>
        <v>11252</v>
      </c>
      <c r="L295" s="380">
        <f>VLOOKUP(A:A,'[10]2023 Reporting MYE 2022'!$A:$AN,40,FALSE)</f>
        <v>198202</v>
      </c>
      <c r="M295" s="380"/>
      <c r="N295" s="381">
        <f>VLOOKUP(A:A,'[10]2023 Reporting MYE 2022'!$A:$AS,41,FALSE)</f>
        <v>186636</v>
      </c>
      <c r="O295" s="380">
        <f>VLOOKUP(A:A,'[10]2023 Reporting MYE 2022'!$A:$AS,42,FALSE)</f>
        <v>527490</v>
      </c>
      <c r="P295" s="380">
        <f>VLOOKUP(A:A,'[10]2023 Reporting MYE 2022'!$A:$AS,43,FALSE)</f>
        <v>0</v>
      </c>
      <c r="Q295" s="380">
        <f>VLOOKUP(A:A,'[10]2023 Reporting MYE 2022'!$A:$AS,44,FALSE)</f>
        <v>3207</v>
      </c>
      <c r="R295" s="380">
        <f>VLOOKUP(A:A,'[10]2023 Reporting MYE 2022'!$A:$AS,45,FALSE)</f>
        <v>717333</v>
      </c>
      <c r="S295" s="382"/>
      <c r="T295" s="220">
        <f>VLOOKUP(A:A,'[11]OPEB Amounts by Employer'!$A:$AP,36,FALSE)</f>
        <v>-129256</v>
      </c>
      <c r="U295" s="220">
        <f>VLOOKUP(A:A,'[11]OPEB Amounts by Employer'!$A:$AP,39,FALSE)</f>
        <v>-61213</v>
      </c>
      <c r="V295" s="380">
        <f>VLOOKUP(A:A,'[11]OPEB Amounts by Employer'!$A:$AP,42,FALSE)</f>
        <v>-190469</v>
      </c>
      <c r="W295" s="488"/>
      <c r="X295" s="382"/>
      <c r="Y295" s="382"/>
      <c r="Z295" s="382"/>
    </row>
    <row r="296" spans="1:26">
      <c r="A296" s="374">
        <v>39600</v>
      </c>
      <c r="B296" s="375" t="s">
        <v>646</v>
      </c>
      <c r="C296" s="376">
        <v>5.0745367E-3</v>
      </c>
      <c r="D296" s="376">
        <f>VLOOKUP(A:A,'[10]2023 Reporting MYE 2022'!$A:$J,5,FALSE)</f>
        <v>5.1280561000000002E-3</v>
      </c>
      <c r="E296" s="377">
        <f>VLOOKUP(A:A,'[10]2023 Reporting MYE 2022'!$A:$Z,26,FALSE)</f>
        <v>158536898</v>
      </c>
      <c r="F296" s="378">
        <f>VLOOKUP(A:A,'[10]2023 Reporting MYE 2022'!$A:$AI,35,FALSE)</f>
        <v>120504271</v>
      </c>
      <c r="G296" s="378"/>
      <c r="H296" s="379">
        <f>VLOOKUP(A:A,'[10]2023 Reporting MYE 2022'!$A:$AS,36,FALSE)</f>
        <v>240303</v>
      </c>
      <c r="I296" s="380">
        <f>VLOOKUP(A:A,'[10]2023 Reporting MYE 2022'!$A:$AN,37,FALSE)</f>
        <v>9647933</v>
      </c>
      <c r="J296" s="380">
        <f>VLOOKUP(A:A,'[10]2023 Reporting MYE 2022'!$A:$AN,38,FALSE)</f>
        <v>1043515</v>
      </c>
      <c r="K296" s="380">
        <f>VLOOKUP(A:A,'[10]2023 Reporting MYE 2022'!$A:$AN,39,FALSE)</f>
        <v>1169937</v>
      </c>
      <c r="L296" s="380">
        <f>VLOOKUP(A:A,'[10]2023 Reporting MYE 2022'!$A:$AN,40,FALSE)</f>
        <v>12101688</v>
      </c>
      <c r="M296" s="380"/>
      <c r="N296" s="381">
        <f>VLOOKUP(A:A,'[10]2023 Reporting MYE 2022'!$A:$AS,41,FALSE)</f>
        <v>16389781</v>
      </c>
      <c r="O296" s="380">
        <f>VLOOKUP(A:A,'[10]2023 Reporting MYE 2022'!$A:$AS,42,FALSE)</f>
        <v>54844331</v>
      </c>
      <c r="P296" s="380">
        <f>VLOOKUP(A:A,'[10]2023 Reporting MYE 2022'!$A:$AS,43,FALSE)</f>
        <v>0</v>
      </c>
      <c r="Q296" s="380">
        <f>VLOOKUP(A:A,'[10]2023 Reporting MYE 2022'!$A:$AS,44,FALSE)</f>
        <v>333448</v>
      </c>
      <c r="R296" s="380">
        <f>VLOOKUP(A:A,'[10]2023 Reporting MYE 2022'!$A:$AS,45,FALSE)</f>
        <v>71567560</v>
      </c>
      <c r="S296" s="382"/>
      <c r="T296" s="220">
        <f>VLOOKUP(A:A,'[11]OPEB Amounts by Employer'!$A:$AP,36,FALSE)</f>
        <v>-13439079</v>
      </c>
      <c r="U296" s="220">
        <f>VLOOKUP(A:A,'[11]OPEB Amounts by Employer'!$A:$AP,39,FALSE)</f>
        <v>-3089387</v>
      </c>
      <c r="V296" s="380">
        <f>VLOOKUP(A:A,'[11]OPEB Amounts by Employer'!$A:$AP,42,FALSE)</f>
        <v>-16528466</v>
      </c>
      <c r="W296" s="488"/>
      <c r="X296" s="382"/>
      <c r="Y296" s="382"/>
      <c r="Z296" s="382"/>
    </row>
    <row r="297" spans="1:26">
      <c r="A297" s="374">
        <v>39605</v>
      </c>
      <c r="B297" s="375" t="s">
        <v>647</v>
      </c>
      <c r="C297" s="376">
        <v>8.1434110000000004E-4</v>
      </c>
      <c r="D297" s="376">
        <f>VLOOKUP(A:A,'[10]2023 Reporting MYE 2022'!$A:$J,5,FALSE)</f>
        <v>8.2317390000000005E-4</v>
      </c>
      <c r="E297" s="377">
        <f>VLOOKUP(A:A,'[10]2023 Reporting MYE 2022'!$A:$Z,26,FALSE)</f>
        <v>25448910</v>
      </c>
      <c r="F297" s="378">
        <f>VLOOKUP(A:A,'[10]2023 Reporting MYE 2022'!$A:$AI,35,FALSE)</f>
        <v>19338037</v>
      </c>
      <c r="G297" s="378"/>
      <c r="H297" s="379">
        <f>VLOOKUP(A:A,'[10]2023 Reporting MYE 2022'!$A:$AS,36,FALSE)</f>
        <v>1058755</v>
      </c>
      <c r="I297" s="380">
        <f>VLOOKUP(A:A,'[10]2023 Reporting MYE 2022'!$A:$AN,37,FALSE)</f>
        <v>1548261</v>
      </c>
      <c r="J297" s="380">
        <f>VLOOKUP(A:A,'[10]2023 Reporting MYE 2022'!$A:$AN,38,FALSE)</f>
        <v>167459</v>
      </c>
      <c r="K297" s="380">
        <f>VLOOKUP(A:A,'[10]2023 Reporting MYE 2022'!$A:$AN,39,FALSE)</f>
        <v>187747</v>
      </c>
      <c r="L297" s="380">
        <f>VLOOKUP(A:A,'[10]2023 Reporting MYE 2022'!$A:$AN,40,FALSE)</f>
        <v>2962222</v>
      </c>
      <c r="M297" s="380"/>
      <c r="N297" s="381">
        <f>VLOOKUP(A:A,'[10]2023 Reporting MYE 2022'!$A:$AS,41,FALSE)</f>
        <v>988804</v>
      </c>
      <c r="O297" s="380">
        <f>VLOOKUP(A:A,'[10]2023 Reporting MYE 2022'!$A:$AS,42,FALSE)</f>
        <v>8801196</v>
      </c>
      <c r="P297" s="380">
        <f>VLOOKUP(A:A,'[10]2023 Reporting MYE 2022'!$A:$AS,43,FALSE)</f>
        <v>0</v>
      </c>
      <c r="Q297" s="380">
        <f>VLOOKUP(A:A,'[10]2023 Reporting MYE 2022'!$A:$AS,44,FALSE)</f>
        <v>53510</v>
      </c>
      <c r="R297" s="380">
        <f>VLOOKUP(A:A,'[10]2023 Reporting MYE 2022'!$A:$AS,45,FALSE)</f>
        <v>9843510</v>
      </c>
      <c r="S297" s="382"/>
      <c r="T297" s="220">
        <f>VLOOKUP(A:A,'[11]OPEB Amounts by Employer'!$A:$AP,36,FALSE)</f>
        <v>-2156650</v>
      </c>
      <c r="U297" s="220">
        <f>VLOOKUP(A:A,'[11]OPEB Amounts by Employer'!$A:$AP,39,FALSE)</f>
        <v>108505</v>
      </c>
      <c r="V297" s="380">
        <f>VLOOKUP(A:A,'[11]OPEB Amounts by Employer'!$A:$AP,42,FALSE)</f>
        <v>-2048145</v>
      </c>
      <c r="W297" s="488"/>
      <c r="X297" s="382"/>
      <c r="Y297" s="382"/>
      <c r="Z297" s="382"/>
    </row>
    <row r="298" spans="1:26">
      <c r="A298" s="374">
        <v>39700</v>
      </c>
      <c r="B298" s="375" t="s">
        <v>648</v>
      </c>
      <c r="C298" s="376">
        <v>3.0210794E-3</v>
      </c>
      <c r="D298" s="376">
        <f>VLOOKUP(A:A,'[10]2023 Reporting MYE 2022'!$A:$J,5,FALSE)</f>
        <v>2.9649908000000001E-3</v>
      </c>
      <c r="E298" s="377">
        <f>VLOOKUP(A:A,'[10]2023 Reporting MYE 2022'!$A:$Z,26,FALSE)</f>
        <v>91664450</v>
      </c>
      <c r="F298" s="378">
        <f>VLOOKUP(A:A,'[10]2023 Reporting MYE 2022'!$A:$AI,35,FALSE)</f>
        <v>71741125</v>
      </c>
      <c r="G298" s="378"/>
      <c r="H298" s="379">
        <f>VLOOKUP(A:A,'[10]2023 Reporting MYE 2022'!$A:$AS,36,FALSE)</f>
        <v>1587584</v>
      </c>
      <c r="I298" s="380">
        <f>VLOOKUP(A:A,'[10]2023 Reporting MYE 2022'!$A:$AN,37,FALSE)</f>
        <v>5743809</v>
      </c>
      <c r="J298" s="380">
        <f>VLOOKUP(A:A,'[10]2023 Reporting MYE 2022'!$A:$AN,38,FALSE)</f>
        <v>621247</v>
      </c>
      <c r="K298" s="380">
        <f>VLOOKUP(A:A,'[10]2023 Reporting MYE 2022'!$A:$AN,39,FALSE)</f>
        <v>696511</v>
      </c>
      <c r="L298" s="380">
        <f>VLOOKUP(A:A,'[10]2023 Reporting MYE 2022'!$A:$AN,40,FALSE)</f>
        <v>8649151</v>
      </c>
      <c r="M298" s="380"/>
      <c r="N298" s="381">
        <f>VLOOKUP(A:A,'[10]2023 Reporting MYE 2022'!$A:$AS,41,FALSE)</f>
        <v>7120381</v>
      </c>
      <c r="O298" s="380">
        <f>VLOOKUP(A:A,'[10]2023 Reporting MYE 2022'!$A:$AS,42,FALSE)</f>
        <v>32651075</v>
      </c>
      <c r="P298" s="380">
        <f>VLOOKUP(A:A,'[10]2023 Reporting MYE 2022'!$A:$AS,43,FALSE)</f>
        <v>0</v>
      </c>
      <c r="Q298" s="380">
        <f>VLOOKUP(A:A,'[10]2023 Reporting MYE 2022'!$A:$AS,44,FALSE)</f>
        <v>198515</v>
      </c>
      <c r="R298" s="380">
        <f>VLOOKUP(A:A,'[10]2023 Reporting MYE 2022'!$A:$AS,45,FALSE)</f>
        <v>39969971</v>
      </c>
      <c r="S298" s="382"/>
      <c r="T298" s="220">
        <f>VLOOKUP(A:A,'[11]OPEB Amounts by Employer'!$A:$AP,36,FALSE)</f>
        <v>-8000834</v>
      </c>
      <c r="U298" s="220">
        <f>VLOOKUP(A:A,'[11]OPEB Amounts by Employer'!$A:$AP,39,FALSE)</f>
        <v>-2593384</v>
      </c>
      <c r="V298" s="380">
        <f>VLOOKUP(A:A,'[11]OPEB Amounts by Employer'!$A:$AP,42,FALSE)</f>
        <v>-10594218</v>
      </c>
      <c r="W298" s="488"/>
      <c r="X298" s="382"/>
      <c r="Y298" s="382"/>
      <c r="Z298" s="382"/>
    </row>
    <row r="299" spans="1:26">
      <c r="A299" s="374">
        <v>39703</v>
      </c>
      <c r="B299" s="375" t="s">
        <v>649</v>
      </c>
      <c r="C299" s="376">
        <v>2.142031E-4</v>
      </c>
      <c r="D299" s="376">
        <f>VLOOKUP(A:A,'[10]2023 Reporting MYE 2022'!$A:$J,5,FALSE)</f>
        <v>2.248703E-4</v>
      </c>
      <c r="E299" s="377">
        <f>VLOOKUP(A:A,'[10]2023 Reporting MYE 2022'!$A:$Z,26,FALSE)</f>
        <v>6951999</v>
      </c>
      <c r="F299" s="378">
        <f>VLOOKUP(A:A,'[10]2023 Reporting MYE 2022'!$A:$AI,35,FALSE)</f>
        <v>5086649</v>
      </c>
      <c r="G299" s="378"/>
      <c r="H299" s="379">
        <f>VLOOKUP(A:A,'[10]2023 Reporting MYE 2022'!$A:$AS,36,FALSE)</f>
        <v>872410</v>
      </c>
      <c r="I299" s="380">
        <f>VLOOKUP(A:A,'[10]2023 Reporting MYE 2022'!$A:$AN,37,FALSE)</f>
        <v>407252</v>
      </c>
      <c r="J299" s="380">
        <f>VLOOKUP(A:A,'[10]2023 Reporting MYE 2022'!$A:$AN,38,FALSE)</f>
        <v>44048</v>
      </c>
      <c r="K299" s="380">
        <f>VLOOKUP(A:A,'[10]2023 Reporting MYE 2022'!$A:$AN,39,FALSE)</f>
        <v>49385</v>
      </c>
      <c r="L299" s="380">
        <f>VLOOKUP(A:A,'[10]2023 Reporting MYE 2022'!$A:$AN,40,FALSE)</f>
        <v>1373095</v>
      </c>
      <c r="M299" s="380"/>
      <c r="N299" s="381">
        <f>VLOOKUP(A:A,'[10]2023 Reporting MYE 2022'!$A:$AS,41,FALSE)</f>
        <v>501678</v>
      </c>
      <c r="O299" s="380">
        <f>VLOOKUP(A:A,'[10]2023 Reporting MYE 2022'!$A:$AS,42,FALSE)</f>
        <v>2315054</v>
      </c>
      <c r="P299" s="380">
        <f>VLOOKUP(A:A,'[10]2023 Reporting MYE 2022'!$A:$AS,43,FALSE)</f>
        <v>0</v>
      </c>
      <c r="Q299" s="380">
        <f>VLOOKUP(A:A,'[10]2023 Reporting MYE 2022'!$A:$AS,44,FALSE)</f>
        <v>14075</v>
      </c>
      <c r="R299" s="380">
        <f>VLOOKUP(A:A,'[10]2023 Reporting MYE 2022'!$A:$AS,45,FALSE)</f>
        <v>2830807</v>
      </c>
      <c r="S299" s="382"/>
      <c r="T299" s="220">
        <f>VLOOKUP(A:A,'[11]OPEB Amounts by Employer'!$A:$AP,36,FALSE)</f>
        <v>-567284</v>
      </c>
      <c r="U299" s="220">
        <f>VLOOKUP(A:A,'[11]OPEB Amounts by Employer'!$A:$AP,39,FALSE)</f>
        <v>748462</v>
      </c>
      <c r="V299" s="380">
        <f>VLOOKUP(A:A,'[11]OPEB Amounts by Employer'!$A:$AP,42,FALSE)</f>
        <v>181178</v>
      </c>
      <c r="W299" s="488"/>
      <c r="X299" s="382"/>
      <c r="Y299" s="382"/>
      <c r="Z299" s="382"/>
    </row>
    <row r="300" spans="1:26">
      <c r="A300" s="374">
        <v>39705</v>
      </c>
      <c r="B300" s="375" t="s">
        <v>650</v>
      </c>
      <c r="C300" s="376">
        <v>7.7084620000000001E-4</v>
      </c>
      <c r="D300" s="376">
        <f>VLOOKUP(A:A,'[10]2023 Reporting MYE 2022'!$A:$J,5,FALSE)</f>
        <v>7.5113060000000001E-4</v>
      </c>
      <c r="E300" s="377">
        <f>VLOOKUP(A:A,'[10]2023 Reporting MYE 2022'!$A:$Z,26,FALSE)</f>
        <v>23221648</v>
      </c>
      <c r="F300" s="378">
        <f>VLOOKUP(A:A,'[10]2023 Reporting MYE 2022'!$A:$AI,35,FALSE)</f>
        <v>18305170</v>
      </c>
      <c r="G300" s="378"/>
      <c r="H300" s="379">
        <f>VLOOKUP(A:A,'[10]2023 Reporting MYE 2022'!$A:$AS,36,FALSE)</f>
        <v>748303</v>
      </c>
      <c r="I300" s="380">
        <f>VLOOKUP(A:A,'[10]2023 Reporting MYE 2022'!$A:$AN,37,FALSE)</f>
        <v>1465567</v>
      </c>
      <c r="J300" s="380">
        <f>VLOOKUP(A:A,'[10]2023 Reporting MYE 2022'!$A:$AN,38,FALSE)</f>
        <v>158515</v>
      </c>
      <c r="K300" s="380">
        <f>VLOOKUP(A:A,'[10]2023 Reporting MYE 2022'!$A:$AN,39,FALSE)</f>
        <v>177719</v>
      </c>
      <c r="L300" s="380">
        <f>VLOOKUP(A:A,'[10]2023 Reporting MYE 2022'!$A:$AN,40,FALSE)</f>
        <v>2550104</v>
      </c>
      <c r="M300" s="380"/>
      <c r="N300" s="381">
        <f>VLOOKUP(A:A,'[10]2023 Reporting MYE 2022'!$A:$AS,41,FALSE)</f>
        <v>216646</v>
      </c>
      <c r="O300" s="380">
        <f>VLOOKUP(A:A,'[10]2023 Reporting MYE 2022'!$A:$AS,42,FALSE)</f>
        <v>8331114</v>
      </c>
      <c r="P300" s="380">
        <f>VLOOKUP(A:A,'[10]2023 Reporting MYE 2022'!$A:$AS,43,FALSE)</f>
        <v>0</v>
      </c>
      <c r="Q300" s="380">
        <f>VLOOKUP(A:A,'[10]2023 Reporting MYE 2022'!$A:$AS,44,FALSE)</f>
        <v>50652</v>
      </c>
      <c r="R300" s="380">
        <f>VLOOKUP(A:A,'[10]2023 Reporting MYE 2022'!$A:$AS,45,FALSE)</f>
        <v>8598412</v>
      </c>
      <c r="S300" s="382"/>
      <c r="T300" s="220">
        <f>VLOOKUP(A:A,'[11]OPEB Amounts by Employer'!$A:$AP,36,FALSE)</f>
        <v>-2041461</v>
      </c>
      <c r="U300" s="220">
        <f>VLOOKUP(A:A,'[11]OPEB Amounts by Employer'!$A:$AP,39,FALSE)</f>
        <v>-94724</v>
      </c>
      <c r="V300" s="380">
        <f>VLOOKUP(A:A,'[11]OPEB Amounts by Employer'!$A:$AP,42,FALSE)</f>
        <v>-2136185</v>
      </c>
      <c r="W300" s="488"/>
      <c r="X300" s="382"/>
      <c r="Y300" s="382"/>
      <c r="Z300" s="382"/>
    </row>
    <row r="301" spans="1:26">
      <c r="A301" s="374">
        <v>39800</v>
      </c>
      <c r="B301" s="375" t="s">
        <v>651</v>
      </c>
      <c r="C301" s="376">
        <v>3.2993025999999998E-3</v>
      </c>
      <c r="D301" s="376">
        <f>VLOOKUP(A:A,'[10]2023 Reporting MYE 2022'!$A:$J,5,FALSE)</f>
        <v>3.2469624000000001E-3</v>
      </c>
      <c r="E301" s="377">
        <f>VLOOKUP(A:A,'[10]2023 Reporting MYE 2022'!$A:$Z,26,FALSE)</f>
        <v>100381769</v>
      </c>
      <c r="F301" s="378">
        <f>VLOOKUP(A:A,'[10]2023 Reporting MYE 2022'!$A:$AI,35,FALSE)</f>
        <v>78348050</v>
      </c>
      <c r="G301" s="378"/>
      <c r="H301" s="379">
        <f>VLOOKUP(A:A,'[10]2023 Reporting MYE 2022'!$A:$AS,36,FALSE)</f>
        <v>1648032</v>
      </c>
      <c r="I301" s="380">
        <f>VLOOKUP(A:A,'[10]2023 Reporting MYE 2022'!$A:$AN,37,FALSE)</f>
        <v>6272779</v>
      </c>
      <c r="J301" s="380">
        <f>VLOOKUP(A:A,'[10]2023 Reporting MYE 2022'!$A:$AN,38,FALSE)</f>
        <v>678460</v>
      </c>
      <c r="K301" s="380">
        <f>VLOOKUP(A:A,'[10]2023 Reporting MYE 2022'!$A:$AN,39,FALSE)</f>
        <v>760656</v>
      </c>
      <c r="L301" s="380">
        <f>VLOOKUP(A:A,'[10]2023 Reporting MYE 2022'!$A:$AN,40,FALSE)</f>
        <v>9359927</v>
      </c>
      <c r="M301" s="380"/>
      <c r="N301" s="381">
        <f>VLOOKUP(A:A,'[10]2023 Reporting MYE 2022'!$A:$AS,41,FALSE)</f>
        <v>9709683</v>
      </c>
      <c r="O301" s="380">
        <f>VLOOKUP(A:A,'[10]2023 Reporting MYE 2022'!$A:$AS,42,FALSE)</f>
        <v>35658042</v>
      </c>
      <c r="P301" s="380">
        <f>VLOOKUP(A:A,'[10]2023 Reporting MYE 2022'!$A:$AS,43,FALSE)</f>
        <v>0</v>
      </c>
      <c r="Q301" s="380">
        <f>VLOOKUP(A:A,'[10]2023 Reporting MYE 2022'!$A:$AS,44,FALSE)</f>
        <v>216797</v>
      </c>
      <c r="R301" s="380">
        <f>VLOOKUP(A:A,'[10]2023 Reporting MYE 2022'!$A:$AS,45,FALSE)</f>
        <v>45584522</v>
      </c>
      <c r="S301" s="382"/>
      <c r="T301" s="220">
        <f>VLOOKUP(A:A,'[11]OPEB Amounts by Employer'!$A:$AP,36,FALSE)</f>
        <v>-8737661</v>
      </c>
      <c r="U301" s="220">
        <f>VLOOKUP(A:A,'[11]OPEB Amounts by Employer'!$A:$AP,39,FALSE)</f>
        <v>-2979940</v>
      </c>
      <c r="V301" s="380">
        <f>VLOOKUP(A:A,'[11]OPEB Amounts by Employer'!$A:$AP,42,FALSE)</f>
        <v>-11717601</v>
      </c>
      <c r="W301" s="488"/>
      <c r="X301" s="382"/>
      <c r="Y301" s="382"/>
      <c r="Z301" s="382"/>
    </row>
    <row r="302" spans="1:26">
      <c r="A302" s="374">
        <v>39805</v>
      </c>
      <c r="B302" s="375" t="s">
        <v>652</v>
      </c>
      <c r="C302" s="376">
        <v>3.8807300000000001E-4</v>
      </c>
      <c r="D302" s="376">
        <f>VLOOKUP(A:A,'[10]2023 Reporting MYE 2022'!$A:$J,5,FALSE)</f>
        <v>3.7844959999999998E-4</v>
      </c>
      <c r="E302" s="377">
        <f>VLOOKUP(A:A,'[10]2023 Reporting MYE 2022'!$A:$Z,26,FALSE)</f>
        <v>11699994</v>
      </c>
      <c r="F302" s="378">
        <f>VLOOKUP(A:A,'[10]2023 Reporting MYE 2022'!$A:$AI,35,FALSE)</f>
        <v>9215512</v>
      </c>
      <c r="G302" s="378"/>
      <c r="H302" s="379">
        <f>VLOOKUP(A:A,'[10]2023 Reporting MYE 2022'!$A:$AS,36,FALSE)</f>
        <v>508298</v>
      </c>
      <c r="I302" s="380">
        <f>VLOOKUP(A:A,'[10]2023 Reporting MYE 2022'!$A:$AN,37,FALSE)</f>
        <v>737821</v>
      </c>
      <c r="J302" s="380">
        <f>VLOOKUP(A:A,'[10]2023 Reporting MYE 2022'!$A:$AN,38,FALSE)</f>
        <v>79802</v>
      </c>
      <c r="K302" s="380">
        <f>VLOOKUP(A:A,'[10]2023 Reporting MYE 2022'!$A:$AN,39,FALSE)</f>
        <v>89470</v>
      </c>
      <c r="L302" s="380">
        <f>VLOOKUP(A:A,'[10]2023 Reporting MYE 2022'!$A:$AN,40,FALSE)</f>
        <v>1415391</v>
      </c>
      <c r="M302" s="380"/>
      <c r="N302" s="381">
        <f>VLOOKUP(A:A,'[10]2023 Reporting MYE 2022'!$A:$AS,41,FALSE)</f>
        <v>927034</v>
      </c>
      <c r="O302" s="380">
        <f>VLOOKUP(A:A,'[10]2023 Reporting MYE 2022'!$A:$AS,42,FALSE)</f>
        <v>4194197</v>
      </c>
      <c r="P302" s="380">
        <f>VLOOKUP(A:A,'[10]2023 Reporting MYE 2022'!$A:$AS,43,FALSE)</f>
        <v>0</v>
      </c>
      <c r="Q302" s="380">
        <f>VLOOKUP(A:A,'[10]2023 Reporting MYE 2022'!$A:$AS,44,FALSE)</f>
        <v>25500</v>
      </c>
      <c r="R302" s="380">
        <f>VLOOKUP(A:A,'[10]2023 Reporting MYE 2022'!$A:$AS,45,FALSE)</f>
        <v>5146731</v>
      </c>
      <c r="S302" s="382"/>
      <c r="T302" s="220">
        <f>VLOOKUP(A:A,'[11]OPEB Amounts by Employer'!$A:$AP,36,FALSE)</f>
        <v>-1027747</v>
      </c>
      <c r="U302" s="220">
        <f>VLOOKUP(A:A,'[11]OPEB Amounts by Employer'!$A:$AP,39,FALSE)</f>
        <v>-183296</v>
      </c>
      <c r="V302" s="380">
        <f>VLOOKUP(A:A,'[11]OPEB Amounts by Employer'!$A:$AP,42,FALSE)</f>
        <v>-1211043</v>
      </c>
      <c r="W302" s="488"/>
      <c r="X302" s="382"/>
      <c r="Y302" s="382"/>
      <c r="Z302" s="382"/>
    </row>
    <row r="303" spans="1:26">
      <c r="A303" s="374">
        <v>39900</v>
      </c>
      <c r="B303" s="375" t="s">
        <v>653</v>
      </c>
      <c r="C303" s="376">
        <v>1.7682597999999999E-3</v>
      </c>
      <c r="D303" s="376">
        <f>VLOOKUP(A:A,'[10]2023 Reporting MYE 2022'!$A:$J,5,FALSE)</f>
        <v>1.6383671E-3</v>
      </c>
      <c r="E303" s="377">
        <f>VLOOKUP(A:A,'[10]2023 Reporting MYE 2022'!$A:$Z,26,FALSE)</f>
        <v>50651091</v>
      </c>
      <c r="F303" s="378">
        <f>VLOOKUP(A:A,'[10]2023 Reporting MYE 2022'!$A:$AI,35,FALSE)</f>
        <v>41990603</v>
      </c>
      <c r="G303" s="378"/>
      <c r="H303" s="379">
        <f>VLOOKUP(A:A,'[10]2023 Reporting MYE 2022'!$A:$AS,36,FALSE)</f>
        <v>3851704</v>
      </c>
      <c r="I303" s="380">
        <f>VLOOKUP(A:A,'[10]2023 Reporting MYE 2022'!$A:$AN,37,FALSE)</f>
        <v>3361893</v>
      </c>
      <c r="J303" s="380">
        <f>VLOOKUP(A:A,'[10]2023 Reporting MYE 2022'!$A:$AN,38,FALSE)</f>
        <v>363620</v>
      </c>
      <c r="K303" s="380">
        <f>VLOOKUP(A:A,'[10]2023 Reporting MYE 2022'!$A:$AN,39,FALSE)</f>
        <v>407673</v>
      </c>
      <c r="L303" s="380">
        <f>VLOOKUP(A:A,'[10]2023 Reporting MYE 2022'!$A:$AN,40,FALSE)</f>
        <v>7984890</v>
      </c>
      <c r="M303" s="380"/>
      <c r="N303" s="381">
        <f>VLOOKUP(A:A,'[10]2023 Reporting MYE 2022'!$A:$AS,41,FALSE)</f>
        <v>4894709</v>
      </c>
      <c r="O303" s="380">
        <f>VLOOKUP(A:A,'[10]2023 Reporting MYE 2022'!$A:$AS,42,FALSE)</f>
        <v>19110912</v>
      </c>
      <c r="P303" s="380">
        <f>VLOOKUP(A:A,'[10]2023 Reporting MYE 2022'!$A:$AS,43,FALSE)</f>
        <v>0</v>
      </c>
      <c r="Q303" s="380">
        <f>VLOOKUP(A:A,'[10]2023 Reporting MYE 2022'!$A:$AS,44,FALSE)</f>
        <v>116192</v>
      </c>
      <c r="R303" s="380">
        <f>VLOOKUP(A:A,'[10]2023 Reporting MYE 2022'!$A:$AS,45,FALSE)</f>
        <v>24121813</v>
      </c>
      <c r="S303" s="382"/>
      <c r="T303" s="220">
        <f>VLOOKUP(A:A,'[11]OPEB Amounts by Employer'!$A:$AP,36,FALSE)</f>
        <v>-4682946</v>
      </c>
      <c r="U303" s="220">
        <f>VLOOKUP(A:A,'[11]OPEB Amounts by Employer'!$A:$AP,39,FALSE)</f>
        <v>-449608</v>
      </c>
      <c r="V303" s="380">
        <f>VLOOKUP(A:A,'[11]OPEB Amounts by Employer'!$A:$AP,42,FALSE)</f>
        <v>-5132554</v>
      </c>
      <c r="W303" s="488"/>
      <c r="X303" s="382"/>
      <c r="Y303" s="382"/>
      <c r="Z303" s="382"/>
    </row>
    <row r="304" spans="1:26">
      <c r="A304" s="374">
        <v>40000</v>
      </c>
      <c r="B304" s="375" t="s">
        <v>654</v>
      </c>
      <c r="C304" s="376">
        <v>3.1009648000000002E-3</v>
      </c>
      <c r="D304" s="376">
        <f>VLOOKUP(A:A,'[10]2023 Reporting MYE 2022'!$A:$J,5,FALSE)</f>
        <v>3.0333382000000001E-3</v>
      </c>
      <c r="E304" s="377">
        <f>VLOOKUP(A:A,'[10]2023 Reporting MYE 2022'!$A:$Z,26,FALSE)</f>
        <v>93777451</v>
      </c>
      <c r="F304" s="378">
        <f>VLOOKUP(A:A,'[10]2023 Reporting MYE 2022'!$A:$AI,35,FALSE)</f>
        <v>73638151</v>
      </c>
      <c r="G304" s="378"/>
      <c r="H304" s="379">
        <f>VLOOKUP(A:A,'[10]2023 Reporting MYE 2022'!$A:$AS,36,FALSE)</f>
        <v>18841809</v>
      </c>
      <c r="I304" s="380">
        <f>VLOOKUP(A:A,'[10]2023 Reporting MYE 2022'!$A:$AN,37,FALSE)</f>
        <v>5895691</v>
      </c>
      <c r="J304" s="380">
        <f>VLOOKUP(A:A,'[10]2023 Reporting MYE 2022'!$A:$AN,38,FALSE)</f>
        <v>637675</v>
      </c>
      <c r="K304" s="380">
        <f>VLOOKUP(A:A,'[10]2023 Reporting MYE 2022'!$A:$AN,39,FALSE)</f>
        <v>714929</v>
      </c>
      <c r="L304" s="380">
        <f>VLOOKUP(A:A,'[10]2023 Reporting MYE 2022'!$A:$AN,40,FALSE)</f>
        <v>26090104</v>
      </c>
      <c r="M304" s="380"/>
      <c r="N304" s="381">
        <f>VLOOKUP(A:A,'[10]2023 Reporting MYE 2022'!$A:$AS,41,FALSE)</f>
        <v>2656507</v>
      </c>
      <c r="O304" s="380">
        <f>VLOOKUP(A:A,'[10]2023 Reporting MYE 2022'!$A:$AS,42,FALSE)</f>
        <v>33514457</v>
      </c>
      <c r="P304" s="380">
        <f>VLOOKUP(A:A,'[10]2023 Reporting MYE 2022'!$A:$AS,43,FALSE)</f>
        <v>0</v>
      </c>
      <c r="Q304" s="380">
        <f>VLOOKUP(A:A,'[10]2023 Reporting MYE 2022'!$A:$AS,44,FALSE)</f>
        <v>203764</v>
      </c>
      <c r="R304" s="380">
        <f>VLOOKUP(A:A,'[10]2023 Reporting MYE 2022'!$A:$AS,45,FALSE)</f>
        <v>36374728</v>
      </c>
      <c r="S304" s="382"/>
      <c r="T304" s="220">
        <f>VLOOKUP(A:A,'[11]OPEB Amounts by Employer'!$A:$AP,36,FALSE)</f>
        <v>-8212398</v>
      </c>
      <c r="U304" s="220">
        <f>VLOOKUP(A:A,'[11]OPEB Amounts by Employer'!$A:$AP,39,FALSE)</f>
        <v>2221387</v>
      </c>
      <c r="V304" s="380">
        <f>VLOOKUP(A:A,'[11]OPEB Amounts by Employer'!$A:$AP,42,FALSE)</f>
        <v>-5991011</v>
      </c>
      <c r="W304" s="488"/>
      <c r="X304" s="382"/>
      <c r="Y304" s="382"/>
      <c r="Z304" s="382"/>
    </row>
    <row r="305" spans="1:26">
      <c r="A305" s="374">
        <v>51000</v>
      </c>
      <c r="B305" s="375" t="s">
        <v>655</v>
      </c>
      <c r="C305" s="376">
        <v>2.5138954000000002E-2</v>
      </c>
      <c r="D305" s="376">
        <f>VLOOKUP(A:A,'[10]2023 Reporting MYE 2022'!$A:$J,5,FALSE)</f>
        <v>2.51196593E-2</v>
      </c>
      <c r="E305" s="377">
        <f>VLOOKUP(A:A,'[10]2023 Reporting MYE 2022'!$A:$Z,26,FALSE)</f>
        <v>776589174</v>
      </c>
      <c r="F305" s="378">
        <f>VLOOKUP(A:A,'[10]2023 Reporting MYE 2022'!$A:$AI,35,FALSE)</f>
        <v>596971014</v>
      </c>
      <c r="G305" s="378"/>
      <c r="H305" s="379">
        <f>VLOOKUP(A:A,'[10]2023 Reporting MYE 2022'!$A:$AS,36,FALSE)</f>
        <v>46053131</v>
      </c>
      <c r="I305" s="380">
        <f>VLOOKUP(A:A,'[10]2023 Reporting MYE 2022'!$A:$AN,37,FALSE)</f>
        <v>47795286</v>
      </c>
      <c r="J305" s="380">
        <f>VLOOKUP(A:A,'[10]2023 Reporting MYE 2022'!$A:$AN,38,FALSE)</f>
        <v>5169511</v>
      </c>
      <c r="K305" s="380">
        <f>VLOOKUP(A:A,'[10]2023 Reporting MYE 2022'!$A:$AN,39,FALSE)</f>
        <v>5795799</v>
      </c>
      <c r="L305" s="380">
        <f>VLOOKUP(A:A,'[10]2023 Reporting MYE 2022'!$A:$AN,40,FALSE)</f>
        <v>104813727</v>
      </c>
      <c r="M305" s="380"/>
      <c r="N305" s="381">
        <f>VLOOKUP(A:A,'[10]2023 Reporting MYE 2022'!$A:$AS,41,FALSE)</f>
        <v>51500556</v>
      </c>
      <c r="O305" s="380">
        <f>VLOOKUP(A:A,'[10]2023 Reporting MYE 2022'!$A:$AS,42,FALSE)</f>
        <v>271695565</v>
      </c>
      <c r="P305" s="380">
        <f>VLOOKUP(A:A,'[10]2023 Reporting MYE 2022'!$A:$AS,43,FALSE)</f>
        <v>0</v>
      </c>
      <c r="Q305" s="380">
        <f>VLOOKUP(A:A,'[10]2023 Reporting MYE 2022'!$A:$AS,44,FALSE)</f>
        <v>1651880</v>
      </c>
      <c r="R305" s="380">
        <f>VLOOKUP(A:A,'[10]2023 Reporting MYE 2022'!$A:$AS,45,FALSE)</f>
        <v>324848001</v>
      </c>
      <c r="S305" s="382"/>
      <c r="T305" s="220">
        <f>VLOOKUP(A:A,'[11]OPEB Amounts by Employer'!$A:$AP,36,FALSE)</f>
        <v>-66576403</v>
      </c>
      <c r="U305" s="220">
        <f>VLOOKUP(A:A,'[11]OPEB Amounts by Employer'!$A:$AP,39,FALSE)</f>
        <v>-16492371</v>
      </c>
      <c r="V305" s="380">
        <f>VLOOKUP(A:A,'[11]OPEB Amounts by Employer'!$A:$AP,42,FALSE)</f>
        <v>-83068774</v>
      </c>
      <c r="W305" s="488"/>
      <c r="X305" s="382"/>
      <c r="Y305" s="382"/>
      <c r="Z305" s="382"/>
    </row>
    <row r="306" spans="1:26">
      <c r="A306" s="476">
        <v>51000.1</v>
      </c>
      <c r="B306" s="375" t="s">
        <v>656</v>
      </c>
      <c r="C306" s="376">
        <v>3.7848400000000002E-5</v>
      </c>
      <c r="D306" s="376">
        <f>VLOOKUP(A:A,'[10]2023 Reporting MYE 2022'!$A:$J,5,FALSE)</f>
        <v>2.32612E-5</v>
      </c>
      <c r="E306" s="377">
        <f>VLOOKUP(A:A,'[10]2023 Reporting MYE 2022'!$A:$Z,26,FALSE)</f>
        <v>719134</v>
      </c>
      <c r="F306" s="378">
        <f>VLOOKUP(A:A,'[10]2023 Reporting MYE 2022'!$A:$AI,35,FALSE)</f>
        <v>898780</v>
      </c>
      <c r="G306" s="378"/>
      <c r="H306" s="379">
        <f>VLOOKUP(A:A,'[10]2023 Reporting MYE 2022'!$A:$AS,36,FALSE)</f>
        <v>721141</v>
      </c>
      <c r="I306" s="380">
        <f>VLOOKUP(A:A,'[10]2023 Reporting MYE 2022'!$A:$AN,37,FALSE)</f>
        <v>71959</v>
      </c>
      <c r="J306" s="380">
        <f>VLOOKUP(A:A,'[10]2023 Reporting MYE 2022'!$A:$AN,38,FALSE)</f>
        <v>7783</v>
      </c>
      <c r="K306" s="380">
        <f>VLOOKUP(A:A,'[10]2023 Reporting MYE 2022'!$A:$AN,39,FALSE)</f>
        <v>8726</v>
      </c>
      <c r="L306" s="380">
        <f>VLOOKUP(A:A,'[10]2023 Reporting MYE 2022'!$A:$AN,40,FALSE)</f>
        <v>809609</v>
      </c>
      <c r="M306" s="380"/>
      <c r="N306" s="381">
        <f>VLOOKUP(A:A,'[10]2023 Reporting MYE 2022'!$A:$AS,41,FALSE)</f>
        <v>129861</v>
      </c>
      <c r="O306" s="380">
        <f>VLOOKUP(A:A,'[10]2023 Reporting MYE 2022'!$A:$AS,42,FALSE)</f>
        <v>409056</v>
      </c>
      <c r="P306" s="380">
        <f>VLOOKUP(A:A,'[10]2023 Reporting MYE 2022'!$A:$AS,43,FALSE)</f>
        <v>0</v>
      </c>
      <c r="Q306" s="380">
        <f>VLOOKUP(A:A,'[10]2023 Reporting MYE 2022'!$A:$AS,44,FALSE)</f>
        <v>2487</v>
      </c>
      <c r="R306" s="380">
        <f>VLOOKUP(A:A,'[10]2023 Reporting MYE 2022'!$A:$AS,45,FALSE)</f>
        <v>541404</v>
      </c>
      <c r="S306" s="382"/>
      <c r="T306" s="220">
        <v>-110236</v>
      </c>
      <c r="U306" s="220">
        <v>207479</v>
      </c>
      <c r="V306" s="380">
        <v>107243</v>
      </c>
      <c r="W306" s="488"/>
      <c r="X306" s="382"/>
      <c r="Y306" s="382"/>
      <c r="Z306" s="382"/>
    </row>
    <row r="307" spans="1:26" s="265" customFormat="1">
      <c r="A307" s="476">
        <v>51000.2</v>
      </c>
      <c r="B307" s="375" t="s">
        <v>657</v>
      </c>
      <c r="C307" s="376">
        <v>7.7807099999999997E-4</v>
      </c>
      <c r="D307" s="376">
        <f>VLOOKUP(A:A,'[10]2023 Reporting MYE 2022'!$A:$J,5,FALSE)</f>
        <v>7.2486770000000005E-4</v>
      </c>
      <c r="E307" s="377">
        <f>VLOOKUP(A:A,'[10]2023 Reporting MYE 2022'!$A:$Z,26,FALSE)</f>
        <v>22409715</v>
      </c>
      <c r="F307" s="378">
        <f>VLOOKUP(A:A,'[10]2023 Reporting MYE 2022'!$A:$AI,35,FALSE)</f>
        <v>18476737</v>
      </c>
      <c r="G307" s="378"/>
      <c r="H307" s="379">
        <f>VLOOKUP(A:A,'[10]2023 Reporting MYE 2022'!$A:$AS,36,FALSE)</f>
        <v>3487425</v>
      </c>
      <c r="I307" s="380">
        <f>VLOOKUP(A:A,'[10]2023 Reporting MYE 2022'!$A:$AN,37,FALSE)</f>
        <v>1479303</v>
      </c>
      <c r="J307" s="380">
        <f>VLOOKUP(A:A,'[10]2023 Reporting MYE 2022'!$A:$AN,38,FALSE)</f>
        <v>160001</v>
      </c>
      <c r="K307" s="380">
        <f>VLOOKUP(A:A,'[10]2023 Reporting MYE 2022'!$A:$AN,39,FALSE)</f>
        <v>179385</v>
      </c>
      <c r="L307" s="380">
        <f>VLOOKUP(A:A,'[10]2023 Reporting MYE 2022'!$A:$AN,40,FALSE)</f>
        <v>5306114</v>
      </c>
      <c r="M307" s="380"/>
      <c r="N307" s="381">
        <f>VLOOKUP(A:A,'[10]2023 Reporting MYE 2022'!$A:$AS,41,FALSE)</f>
        <v>0</v>
      </c>
      <c r="O307" s="380">
        <f>VLOOKUP(A:A,'[10]2023 Reporting MYE 2022'!$A:$AS,42,FALSE)</f>
        <v>8409198</v>
      </c>
      <c r="P307" s="380">
        <v>0</v>
      </c>
      <c r="Q307" s="380">
        <f>VLOOKUP(A:A,'[10]2023 Reporting MYE 2022'!$A:$AS,44,FALSE)</f>
        <v>51127</v>
      </c>
      <c r="R307" s="380">
        <f>VLOOKUP(A:A,'[10]2023 Reporting MYE 2022'!$A:$AS,45,FALSE)</f>
        <v>8460325</v>
      </c>
      <c r="S307" s="382"/>
      <c r="T307" s="220">
        <v>-2060593</v>
      </c>
      <c r="U307" s="220">
        <v>1330623</v>
      </c>
      <c r="V307" s="380">
        <v>-729970</v>
      </c>
      <c r="W307" s="488"/>
      <c r="X307" s="464"/>
      <c r="Y307" s="464"/>
      <c r="Z307" s="464"/>
    </row>
    <row r="308" spans="1:26">
      <c r="A308" s="374">
        <v>60000</v>
      </c>
      <c r="B308" s="375" t="s">
        <v>658</v>
      </c>
      <c r="C308" s="376">
        <v>1.289075E-4</v>
      </c>
      <c r="D308" s="376">
        <f>VLOOKUP(A:A,'[10]2023 Reporting MYE 2022'!$A:$J,5,FALSE)</f>
        <v>1.4332019999999999E-4</v>
      </c>
      <c r="E308" s="377">
        <f>VLOOKUP(A:A,'[10]2023 Reporting MYE 2022'!$A:$Z,26,FALSE)</f>
        <v>4430829</v>
      </c>
      <c r="F308" s="378">
        <f>VLOOKUP(A:A,'[10]2023 Reporting MYE 2022'!$A:$AI,35,FALSE)</f>
        <v>3061147</v>
      </c>
      <c r="G308" s="378"/>
      <c r="H308" s="379">
        <f>VLOOKUP(A:A,'[10]2023 Reporting MYE 2022'!$A:$AS,36,FALSE)</f>
        <v>755748</v>
      </c>
      <c r="I308" s="380">
        <f>VLOOKUP(A:A,'[10]2023 Reporting MYE 2022'!$A:$AN,37,FALSE)</f>
        <v>245085</v>
      </c>
      <c r="J308" s="380">
        <f>VLOOKUP(A:A,'[10]2023 Reporting MYE 2022'!$A:$AN,38,FALSE)</f>
        <v>26508</v>
      </c>
      <c r="K308" s="380">
        <f>VLOOKUP(A:A,'[10]2023 Reporting MYE 2022'!$A:$AN,39,FALSE)</f>
        <v>29720</v>
      </c>
      <c r="L308" s="380">
        <f>VLOOKUP(A:A,'[10]2023 Reporting MYE 2022'!$A:$AN,40,FALSE)</f>
        <v>1057061</v>
      </c>
      <c r="M308" s="380"/>
      <c r="N308" s="381">
        <f>VLOOKUP(A:A,'[10]2023 Reporting MYE 2022'!$A:$AS,41,FALSE)</f>
        <v>381866</v>
      </c>
      <c r="O308" s="380">
        <f>VLOOKUP(A:A,'[10]2023 Reporting MYE 2022'!$A:$AS,42,FALSE)</f>
        <v>1393200</v>
      </c>
      <c r="P308" s="380">
        <f>VLOOKUP(A:A,'[10]2023 Reporting MYE 2022'!$A:$AS,43,FALSE)</f>
        <v>0</v>
      </c>
      <c r="Q308" s="380">
        <f>VLOOKUP(A:A,'[10]2023 Reporting MYE 2022'!$A:$AS,44,FALSE)</f>
        <v>8471</v>
      </c>
      <c r="R308" s="380">
        <f>VLOOKUP(A:A,'[10]2023 Reporting MYE 2022'!$A:$AS,45,FALSE)</f>
        <v>1783537</v>
      </c>
      <c r="S308" s="382"/>
      <c r="T308" s="220">
        <f>VLOOKUP(A:A,'[11]OPEB Amounts by Employer'!$A:$AP,36,FALSE)</f>
        <v>-341390</v>
      </c>
      <c r="U308" s="220">
        <f>VLOOKUP(A:A,'[11]OPEB Amounts by Employer'!$A:$AP,39,FALSE)</f>
        <v>-30861</v>
      </c>
      <c r="V308" s="380">
        <f>VLOOKUP(A:A,'[11]OPEB Amounts by Employer'!$A:$AP,42,FALSE)</f>
        <v>-372251</v>
      </c>
      <c r="W308" s="488"/>
      <c r="X308" s="382"/>
      <c r="Y308" s="382"/>
      <c r="Z308" s="382"/>
    </row>
    <row r="309" spans="1:26">
      <c r="A309" s="374">
        <v>90901</v>
      </c>
      <c r="B309" s="375" t="s">
        <v>659</v>
      </c>
      <c r="C309" s="376">
        <v>8.2748870000000005E-4</v>
      </c>
      <c r="D309" s="376">
        <f>VLOOKUP(A:A,'[10]2023 Reporting MYE 2022'!$A:$J,5,FALSE)</f>
        <v>8.2658929999999996E-4</v>
      </c>
      <c r="E309" s="377">
        <f>VLOOKUP(A:A,'[10]2023 Reporting MYE 2022'!$A:$Z,26,FALSE)</f>
        <v>25554499</v>
      </c>
      <c r="F309" s="378">
        <f>VLOOKUP(A:A,'[10]2023 Reporting MYE 2022'!$A:$AI,35,FALSE)</f>
        <v>19650252</v>
      </c>
      <c r="G309" s="378"/>
      <c r="H309" s="379">
        <f>VLOOKUP(A:A,'[10]2023 Reporting MYE 2022'!$A:$AS,36,FALSE)</f>
        <v>1138984</v>
      </c>
      <c r="I309" s="380">
        <f>VLOOKUP(A:A,'[10]2023 Reporting MYE 2022'!$A:$AN,37,FALSE)</f>
        <v>1573258</v>
      </c>
      <c r="J309" s="380">
        <f>VLOOKUP(A:A,'[10]2023 Reporting MYE 2022'!$A:$AN,38,FALSE)</f>
        <v>170163</v>
      </c>
      <c r="K309" s="380">
        <f>VLOOKUP(A:A,'[10]2023 Reporting MYE 2022'!$A:$AN,39,FALSE)</f>
        <v>190778</v>
      </c>
      <c r="L309" s="380">
        <f>VLOOKUP(A:A,'[10]2023 Reporting MYE 2022'!$A:$AN,40,FALSE)</f>
        <v>3073183</v>
      </c>
      <c r="M309" s="380"/>
      <c r="N309" s="381">
        <f>VLOOKUP(A:A,'[10]2023 Reporting MYE 2022'!$A:$AS,41,FALSE)</f>
        <v>737495</v>
      </c>
      <c r="O309" s="380">
        <f>VLOOKUP(A:A,'[10]2023 Reporting MYE 2022'!$A:$AS,42,FALSE)</f>
        <v>8943292</v>
      </c>
      <c r="P309" s="380">
        <f>VLOOKUP(A:A,'[10]2023 Reporting MYE 2022'!$A:$AS,43,FALSE)</f>
        <v>0</v>
      </c>
      <c r="Q309" s="380">
        <f>VLOOKUP(A:A,'[10]2023 Reporting MYE 2022'!$A:$AS,44,FALSE)</f>
        <v>54374</v>
      </c>
      <c r="R309" s="380">
        <f>VLOOKUP(A:A,'[10]2023 Reporting MYE 2022'!$A:$AS,45,FALSE)</f>
        <v>9735161</v>
      </c>
      <c r="S309" s="382"/>
      <c r="T309" s="220">
        <f>VLOOKUP(A:A,'[11]OPEB Amounts by Employer'!$A:$AP,36,FALSE)</f>
        <v>-2191469</v>
      </c>
      <c r="U309" s="220">
        <f>VLOOKUP(A:A,'[11]OPEB Amounts by Employer'!$A:$AP,39,FALSE)</f>
        <v>832079</v>
      </c>
      <c r="V309" s="380">
        <f>VLOOKUP(A:A,'[11]OPEB Amounts by Employer'!$A:$AP,42,FALSE)</f>
        <v>-1359390</v>
      </c>
      <c r="W309" s="488"/>
      <c r="X309" s="382"/>
      <c r="Y309" s="382"/>
      <c r="Z309" s="382"/>
    </row>
    <row r="310" spans="1:26">
      <c r="A310" s="374">
        <v>91041</v>
      </c>
      <c r="B310" s="375" t="s">
        <v>660</v>
      </c>
      <c r="C310" s="376">
        <v>1.6973159999999999E-4</v>
      </c>
      <c r="D310" s="376">
        <f>VLOOKUP(A:A,'[10]2023 Reporting MYE 2022'!$A:$J,5,FALSE)</f>
        <v>1.6211970000000001E-4</v>
      </c>
      <c r="E310" s="377">
        <f>VLOOKUP(A:A,'[10]2023 Reporting MYE 2022'!$A:$Z,26,FALSE)</f>
        <v>5012027</v>
      </c>
      <c r="F310" s="378">
        <f>VLOOKUP(A:A,'[10]2023 Reporting MYE 2022'!$A:$AI,35,FALSE)</f>
        <v>4030591</v>
      </c>
      <c r="G310" s="378"/>
      <c r="H310" s="379">
        <f>VLOOKUP(A:A,'[10]2023 Reporting MYE 2022'!$A:$AS,36,FALSE)</f>
        <v>514023</v>
      </c>
      <c r="I310" s="380">
        <f>VLOOKUP(A:A,'[10]2023 Reporting MYE 2022'!$A:$AN,37,FALSE)</f>
        <v>322701</v>
      </c>
      <c r="J310" s="380">
        <f>VLOOKUP(A:A,'[10]2023 Reporting MYE 2022'!$A:$AN,38,FALSE)</f>
        <v>34903</v>
      </c>
      <c r="K310" s="380">
        <f>VLOOKUP(A:A,'[10]2023 Reporting MYE 2022'!$A:$AN,39,FALSE)</f>
        <v>39132</v>
      </c>
      <c r="L310" s="380">
        <f>VLOOKUP(A:A,'[10]2023 Reporting MYE 2022'!$A:$AN,40,FALSE)</f>
        <v>910759</v>
      </c>
      <c r="M310" s="380"/>
      <c r="N310" s="381">
        <f>VLOOKUP(A:A,'[10]2023 Reporting MYE 2022'!$A:$AS,41,FALSE)</f>
        <v>229676</v>
      </c>
      <c r="O310" s="380">
        <f>VLOOKUP(A:A,'[10]2023 Reporting MYE 2022'!$A:$AS,42,FALSE)</f>
        <v>1834417</v>
      </c>
      <c r="P310" s="380">
        <f>VLOOKUP(A:A,'[10]2023 Reporting MYE 2022'!$A:$AS,43,FALSE)</f>
        <v>0</v>
      </c>
      <c r="Q310" s="380">
        <f>VLOOKUP(A:A,'[10]2023 Reporting MYE 2022'!$A:$AS,44,FALSE)</f>
        <v>11153</v>
      </c>
      <c r="R310" s="380">
        <f>VLOOKUP(A:A,'[10]2023 Reporting MYE 2022'!$A:$AS,45,FALSE)</f>
        <v>2075246</v>
      </c>
      <c r="S310" s="382"/>
      <c r="T310" s="220">
        <f>VLOOKUP(A:A,'[11]OPEB Amounts by Employer'!$A:$AP,36,FALSE)</f>
        <v>-449505</v>
      </c>
      <c r="U310" s="220">
        <f>VLOOKUP(A:A,'[11]OPEB Amounts by Employer'!$A:$AP,39,FALSE)</f>
        <v>278283</v>
      </c>
      <c r="V310" s="380">
        <f>VLOOKUP(A:A,'[11]OPEB Amounts by Employer'!$A:$AP,42,FALSE)</f>
        <v>-171222</v>
      </c>
      <c r="W310" s="488"/>
      <c r="X310" s="382"/>
      <c r="Y310" s="382"/>
      <c r="Z310" s="382"/>
    </row>
    <row r="311" spans="1:26">
      <c r="A311" s="374">
        <v>91111</v>
      </c>
      <c r="B311" s="375" t="s">
        <v>661</v>
      </c>
      <c r="C311" s="376">
        <v>8.0976600000000007E-5</v>
      </c>
      <c r="D311" s="376">
        <f>VLOOKUP(A:A,'[10]2023 Reporting MYE 2022'!$A:$J,5,FALSE)</f>
        <v>8.8099100000000005E-5</v>
      </c>
      <c r="E311" s="377">
        <f>VLOOKUP(A:A,'[10]2023 Reporting MYE 2022'!$A:$Z,26,FALSE)</f>
        <v>2723636</v>
      </c>
      <c r="F311" s="378">
        <f>VLOOKUP(A:A,'[10]2023 Reporting MYE 2022'!$A:$AI,35,FALSE)</f>
        <v>1922939</v>
      </c>
      <c r="G311" s="378"/>
      <c r="H311" s="379">
        <f>VLOOKUP(A:A,'[10]2023 Reporting MYE 2022'!$A:$AS,36,FALSE)</f>
        <v>424220</v>
      </c>
      <c r="I311" s="380">
        <f>VLOOKUP(A:A,'[10]2023 Reporting MYE 2022'!$A:$AN,37,FALSE)</f>
        <v>153956</v>
      </c>
      <c r="J311" s="380">
        <f>VLOOKUP(A:A,'[10]2023 Reporting MYE 2022'!$A:$AN,38,FALSE)</f>
        <v>16652</v>
      </c>
      <c r="K311" s="380">
        <f>VLOOKUP(A:A,'[10]2023 Reporting MYE 2022'!$A:$AN,39,FALSE)</f>
        <v>18669</v>
      </c>
      <c r="L311" s="380">
        <f>VLOOKUP(A:A,'[10]2023 Reporting MYE 2022'!$A:$AN,40,FALSE)</f>
        <v>613497</v>
      </c>
      <c r="M311" s="380"/>
      <c r="N311" s="381">
        <f>VLOOKUP(A:A,'[10]2023 Reporting MYE 2022'!$A:$AS,41,FALSE)</f>
        <v>375868</v>
      </c>
      <c r="O311" s="380">
        <f>VLOOKUP(A:A,'[10]2023 Reporting MYE 2022'!$A:$AS,42,FALSE)</f>
        <v>875175</v>
      </c>
      <c r="P311" s="380">
        <f>VLOOKUP(A:A,'[10]2023 Reporting MYE 2022'!$A:$AS,43,FALSE)</f>
        <v>0</v>
      </c>
      <c r="Q311" s="380">
        <f>VLOOKUP(A:A,'[10]2023 Reporting MYE 2022'!$A:$AS,44,FALSE)</f>
        <v>5321</v>
      </c>
      <c r="R311" s="380">
        <f>VLOOKUP(A:A,'[10]2023 Reporting MYE 2022'!$A:$AS,45,FALSE)</f>
        <v>1256364</v>
      </c>
      <c r="S311" s="382"/>
      <c r="T311" s="220">
        <f>VLOOKUP(A:A,'[11]OPEB Amounts by Employer'!$A:$AP,36,FALSE)</f>
        <v>-214454</v>
      </c>
      <c r="U311" s="220">
        <f>VLOOKUP(A:A,'[11]OPEB Amounts by Employer'!$A:$AP,39,FALSE)</f>
        <v>72703</v>
      </c>
      <c r="V311" s="380">
        <f>VLOOKUP(A:A,'[11]OPEB Amounts by Employer'!$A:$AP,42,FALSE)</f>
        <v>-141751</v>
      </c>
      <c r="W311" s="488"/>
      <c r="X311" s="382"/>
      <c r="Y311" s="382"/>
      <c r="Z311" s="382"/>
    </row>
    <row r="312" spans="1:26">
      <c r="A312" s="374">
        <v>91151</v>
      </c>
      <c r="B312" s="375" t="s">
        <v>662</v>
      </c>
      <c r="C312" s="376">
        <v>2.5750829999999998E-4</v>
      </c>
      <c r="D312" s="376">
        <f>VLOOKUP(A:A,'[10]2023 Reporting MYE 2022'!$A:$J,5,FALSE)</f>
        <v>2.3962890000000001E-4</v>
      </c>
      <c r="E312" s="377">
        <f>VLOOKUP(A:A,'[10]2023 Reporting MYE 2022'!$A:$Z,26,FALSE)</f>
        <v>7408270</v>
      </c>
      <c r="F312" s="378">
        <f>VLOOKUP(A:A,'[10]2023 Reporting MYE 2022'!$A:$AI,35,FALSE)</f>
        <v>6115011</v>
      </c>
      <c r="G312" s="378"/>
      <c r="H312" s="379">
        <f>VLOOKUP(A:A,'[10]2023 Reporting MYE 2022'!$A:$AS,36,FALSE)</f>
        <v>884734</v>
      </c>
      <c r="I312" s="380">
        <f>VLOOKUP(A:A,'[10]2023 Reporting MYE 2022'!$A:$AN,37,FALSE)</f>
        <v>489586</v>
      </c>
      <c r="J312" s="380">
        <f>VLOOKUP(A:A,'[10]2023 Reporting MYE 2022'!$A:$AN,38,FALSE)</f>
        <v>52953</v>
      </c>
      <c r="K312" s="380">
        <f>VLOOKUP(A:A,'[10]2023 Reporting MYE 2022'!$A:$AN,39,FALSE)</f>
        <v>59369</v>
      </c>
      <c r="L312" s="380">
        <f>VLOOKUP(A:A,'[10]2023 Reporting MYE 2022'!$A:$AN,40,FALSE)</f>
        <v>1486642</v>
      </c>
      <c r="M312" s="380"/>
      <c r="N312" s="381">
        <f>VLOOKUP(A:A,'[10]2023 Reporting MYE 2022'!$A:$AS,41,FALSE)</f>
        <v>100558</v>
      </c>
      <c r="O312" s="380">
        <f>VLOOKUP(A:A,'[10]2023 Reporting MYE 2022'!$A:$AS,42,FALSE)</f>
        <v>2783086</v>
      </c>
      <c r="P312" s="380">
        <f>VLOOKUP(A:A,'[10]2023 Reporting MYE 2022'!$A:$AS,43,FALSE)</f>
        <v>0</v>
      </c>
      <c r="Q312" s="380">
        <f>VLOOKUP(A:A,'[10]2023 Reporting MYE 2022'!$A:$AS,44,FALSE)</f>
        <v>16921</v>
      </c>
      <c r="R312" s="380">
        <f>VLOOKUP(A:A,'[10]2023 Reporting MYE 2022'!$A:$AS,45,FALSE)</f>
        <v>2900565</v>
      </c>
      <c r="S312" s="382"/>
      <c r="T312" s="220">
        <f>VLOOKUP(A:A,'[11]OPEB Amounts by Employer'!$A:$AP,36,FALSE)</f>
        <v>-681967</v>
      </c>
      <c r="U312" s="220">
        <f>VLOOKUP(A:A,'[11]OPEB Amounts by Employer'!$A:$AP,39,FALSE)</f>
        <v>351283</v>
      </c>
      <c r="V312" s="380">
        <f>VLOOKUP(A:A,'[11]OPEB Amounts by Employer'!$A:$AP,42,FALSE)</f>
        <v>-330684</v>
      </c>
      <c r="W312" s="488"/>
      <c r="X312" s="382"/>
      <c r="Y312" s="382"/>
      <c r="Z312" s="382"/>
    </row>
    <row r="313" spans="1:26">
      <c r="A313" s="374">
        <v>98101</v>
      </c>
      <c r="B313" s="375" t="s">
        <v>663</v>
      </c>
      <c r="C313" s="376">
        <v>1.1056391000000001E-3</v>
      </c>
      <c r="D313" s="376">
        <f>VLOOKUP(A:A,'[10]2023 Reporting MYE 2022'!$A:$J,5,FALSE)</f>
        <v>1.0878856E-3</v>
      </c>
      <c r="E313" s="377">
        <f>VLOOKUP(A:A,'[10]2023 Reporting MYE 2022'!$A:$Z,26,FALSE)</f>
        <v>33632629</v>
      </c>
      <c r="F313" s="378">
        <f>VLOOKUP(A:A,'[10]2023 Reporting MYE 2022'!$A:$AI,35,FALSE)</f>
        <v>26255448</v>
      </c>
      <c r="G313" s="378"/>
      <c r="H313" s="379">
        <f>VLOOKUP(A:A,'[10]2023 Reporting MYE 2022'!$A:$AS,36,FALSE)</f>
        <v>2709759</v>
      </c>
      <c r="I313" s="380">
        <f>VLOOKUP(A:A,'[10]2023 Reporting MYE 2022'!$A:$AN,37,FALSE)</f>
        <v>2102090</v>
      </c>
      <c r="J313" s="380">
        <f>VLOOKUP(A:A,'[10]2023 Reporting MYE 2022'!$A:$AN,38,FALSE)</f>
        <v>227361</v>
      </c>
      <c r="K313" s="380">
        <f>VLOOKUP(A:A,'[10]2023 Reporting MYE 2022'!$A:$AN,39,FALSE)</f>
        <v>254906</v>
      </c>
      <c r="L313" s="380">
        <f>VLOOKUP(A:A,'[10]2023 Reporting MYE 2022'!$A:$AN,40,FALSE)</f>
        <v>5294116</v>
      </c>
      <c r="M313" s="380"/>
      <c r="N313" s="381">
        <f>VLOOKUP(A:A,'[10]2023 Reporting MYE 2022'!$A:$AS,41,FALSE)</f>
        <v>491610</v>
      </c>
      <c r="O313" s="380">
        <f>VLOOKUP(A:A,'[10]2023 Reporting MYE 2022'!$A:$AS,42,FALSE)</f>
        <v>11949473</v>
      </c>
      <c r="P313" s="380">
        <f>VLOOKUP(A:A,'[10]2023 Reporting MYE 2022'!$A:$AS,43,FALSE)</f>
        <v>0</v>
      </c>
      <c r="Q313" s="380">
        <f>VLOOKUP(A:A,'[10]2023 Reporting MYE 2022'!$A:$AS,44,FALSE)</f>
        <v>72652</v>
      </c>
      <c r="R313" s="380">
        <f>VLOOKUP(A:A,'[10]2023 Reporting MYE 2022'!$A:$AS,45,FALSE)</f>
        <v>12513735</v>
      </c>
      <c r="S313" s="382"/>
      <c r="T313" s="220">
        <f>VLOOKUP(A:A,'[11]OPEB Amounts by Employer'!$A:$AP,36,FALSE)</f>
        <v>-2928102</v>
      </c>
      <c r="U313" s="220">
        <f>VLOOKUP(A:A,'[11]OPEB Amounts by Employer'!$A:$AP,39,FALSE)</f>
        <v>1225354</v>
      </c>
      <c r="V313" s="380">
        <f>VLOOKUP(A:A,'[11]OPEB Amounts by Employer'!$A:$AP,42,FALSE)</f>
        <v>-1702748</v>
      </c>
      <c r="W313" s="488"/>
      <c r="X313" s="382"/>
      <c r="Y313" s="382"/>
      <c r="Z313" s="382"/>
    </row>
    <row r="314" spans="1:26">
      <c r="A314" s="374">
        <v>98103</v>
      </c>
      <c r="B314" s="375" t="s">
        <v>664</v>
      </c>
      <c r="C314" s="376">
        <v>1.9919149999999999E-4</v>
      </c>
      <c r="D314" s="376">
        <f>VLOOKUP(A:A,'[10]2023 Reporting MYE 2022'!$A:$J,5,FALSE)</f>
        <v>1.9894490000000001E-4</v>
      </c>
      <c r="E314" s="377">
        <f>VLOOKUP(A:A,'[10]2023 Reporting MYE 2022'!$A:$Z,26,FALSE)</f>
        <v>6150500</v>
      </c>
      <c r="F314" s="378">
        <f>VLOOKUP(A:A,'[10]2023 Reporting MYE 2022'!$A:$AI,35,FALSE)</f>
        <v>4730171</v>
      </c>
      <c r="G314" s="378"/>
      <c r="H314" s="379">
        <f>VLOOKUP(A:A,'[10]2023 Reporting MYE 2022'!$A:$AS,36,FALSE)</f>
        <v>487499</v>
      </c>
      <c r="I314" s="380">
        <f>VLOOKUP(A:A,'[10]2023 Reporting MYE 2022'!$A:$AN,37,FALSE)</f>
        <v>378712</v>
      </c>
      <c r="J314" s="380">
        <f>VLOOKUP(A:A,'[10]2023 Reporting MYE 2022'!$A:$AN,38,FALSE)</f>
        <v>40961</v>
      </c>
      <c r="K314" s="380">
        <f>VLOOKUP(A:A,'[10]2023 Reporting MYE 2022'!$A:$AN,39,FALSE)</f>
        <v>45924</v>
      </c>
      <c r="L314" s="380">
        <f>VLOOKUP(A:A,'[10]2023 Reporting MYE 2022'!$A:$AN,40,FALSE)</f>
        <v>953096</v>
      </c>
      <c r="M314" s="380"/>
      <c r="N314" s="381">
        <f>VLOOKUP(A:A,'[10]2023 Reporting MYE 2022'!$A:$AS,41,FALSE)</f>
        <v>181978</v>
      </c>
      <c r="O314" s="380">
        <f>VLOOKUP(A:A,'[10]2023 Reporting MYE 2022'!$A:$AS,42,FALSE)</f>
        <v>2152812</v>
      </c>
      <c r="P314" s="380">
        <f>VLOOKUP(A:A,'[10]2023 Reporting MYE 2022'!$A:$AS,43,FALSE)</f>
        <v>0</v>
      </c>
      <c r="Q314" s="380">
        <f>VLOOKUP(A:A,'[10]2023 Reporting MYE 2022'!$A:$AS,44,FALSE)</f>
        <v>13089</v>
      </c>
      <c r="R314" s="380">
        <f>VLOOKUP(A:A,'[10]2023 Reporting MYE 2022'!$A:$AS,45,FALSE)</f>
        <v>2347879</v>
      </c>
      <c r="S314" s="382"/>
      <c r="T314" s="220">
        <f>VLOOKUP(A:A,'[11]OPEB Amounts by Employer'!$A:$AP,36,FALSE)</f>
        <v>-527526</v>
      </c>
      <c r="U314" s="220">
        <f>VLOOKUP(A:A,'[11]OPEB Amounts by Employer'!$A:$AP,39,FALSE)</f>
        <v>100056</v>
      </c>
      <c r="V314" s="380">
        <f>VLOOKUP(A:A,'[11]OPEB Amounts by Employer'!$A:$AP,42,FALSE)</f>
        <v>-427470</v>
      </c>
      <c r="W314" s="488"/>
      <c r="X314" s="382"/>
      <c r="Y314" s="382"/>
      <c r="Z314" s="382"/>
    </row>
    <row r="315" spans="1:26">
      <c r="A315" s="374">
        <v>98111</v>
      </c>
      <c r="B315" s="375" t="s">
        <v>665</v>
      </c>
      <c r="C315" s="376">
        <v>3.9090899999999999E-4</v>
      </c>
      <c r="D315" s="376">
        <f>VLOOKUP(A:A,'[10]2023 Reporting MYE 2022'!$A:$J,5,FALSE)</f>
        <v>3.9554219999999999E-4</v>
      </c>
      <c r="E315" s="377">
        <f>VLOOKUP(A:A,'[10]2023 Reporting MYE 2022'!$A:$Z,26,FALSE)</f>
        <v>12228422</v>
      </c>
      <c r="F315" s="378">
        <f>VLOOKUP(A:A,'[10]2023 Reporting MYE 2022'!$A:$AI,35,FALSE)</f>
        <v>9282858</v>
      </c>
      <c r="G315" s="378"/>
      <c r="H315" s="379">
        <f>VLOOKUP(A:A,'[10]2023 Reporting MYE 2022'!$A:$AS,36,FALSE)</f>
        <v>493211</v>
      </c>
      <c r="I315" s="380">
        <f>VLOOKUP(A:A,'[10]2023 Reporting MYE 2022'!$A:$AN,37,FALSE)</f>
        <v>743213</v>
      </c>
      <c r="J315" s="380">
        <f>VLOOKUP(A:A,'[10]2023 Reporting MYE 2022'!$A:$AN,38,FALSE)</f>
        <v>80386</v>
      </c>
      <c r="K315" s="380">
        <f>VLOOKUP(A:A,'[10]2023 Reporting MYE 2022'!$A:$AN,39,FALSE)</f>
        <v>90124</v>
      </c>
      <c r="L315" s="380">
        <f>VLOOKUP(A:A,'[10]2023 Reporting MYE 2022'!$A:$AN,40,FALSE)</f>
        <v>1406934</v>
      </c>
      <c r="M315" s="380"/>
      <c r="N315" s="381">
        <f>VLOOKUP(A:A,'[10]2023 Reporting MYE 2022'!$A:$AS,41,FALSE)</f>
        <v>167131</v>
      </c>
      <c r="O315" s="380">
        <f>VLOOKUP(A:A,'[10]2023 Reporting MYE 2022'!$A:$AS,42,FALSE)</f>
        <v>4224847</v>
      </c>
      <c r="P315" s="380">
        <f>VLOOKUP(A:A,'[10]2023 Reporting MYE 2022'!$A:$AS,43,FALSE)</f>
        <v>0</v>
      </c>
      <c r="Q315" s="380">
        <f>VLOOKUP(A:A,'[10]2023 Reporting MYE 2022'!$A:$AS,44,FALSE)</f>
        <v>25687</v>
      </c>
      <c r="R315" s="380">
        <f>VLOOKUP(A:A,'[10]2023 Reporting MYE 2022'!$A:$AS,45,FALSE)</f>
        <v>4417665</v>
      </c>
      <c r="S315" s="382"/>
      <c r="T315" s="220">
        <f>VLOOKUP(A:A,'[11]OPEB Amounts by Employer'!$A:$AP,36,FALSE)</f>
        <v>-1035259</v>
      </c>
      <c r="U315" s="220">
        <f>VLOOKUP(A:A,'[11]OPEB Amounts by Employer'!$A:$AP,39,FALSE)</f>
        <v>243979</v>
      </c>
      <c r="V315" s="380">
        <f>VLOOKUP(A:A,'[11]OPEB Amounts by Employer'!$A:$AP,42,FALSE)</f>
        <v>-791280</v>
      </c>
      <c r="W315" s="488"/>
      <c r="X315" s="382"/>
      <c r="Y315" s="382"/>
      <c r="Z315" s="382"/>
    </row>
    <row r="316" spans="1:26">
      <c r="A316" s="374">
        <v>98131</v>
      </c>
      <c r="B316" s="375" t="s">
        <v>666</v>
      </c>
      <c r="C316" s="376">
        <v>9.0963400000000004E-5</v>
      </c>
      <c r="D316" s="376">
        <f>VLOOKUP(A:A,'[10]2023 Reporting MYE 2022'!$A:$J,5,FALSE)</f>
        <v>1.046402E-4</v>
      </c>
      <c r="E316" s="377">
        <f>VLOOKUP(A:A,'[10]2023 Reporting MYE 2022'!$A:$Z,26,FALSE)</f>
        <v>3235014</v>
      </c>
      <c r="F316" s="378">
        <f>VLOOKUP(A:A,'[10]2023 Reporting MYE 2022'!$A:$AI,35,FALSE)</f>
        <v>2160094</v>
      </c>
      <c r="G316" s="378"/>
      <c r="H316" s="379">
        <f>VLOOKUP(A:A,'[10]2023 Reporting MYE 2022'!$A:$AS,36,FALSE)</f>
        <v>606317</v>
      </c>
      <c r="I316" s="380">
        <f>VLOOKUP(A:A,'[10]2023 Reporting MYE 2022'!$A:$AN,37,FALSE)</f>
        <v>172944</v>
      </c>
      <c r="J316" s="380">
        <f>VLOOKUP(A:A,'[10]2023 Reporting MYE 2022'!$A:$AN,38,FALSE)</f>
        <v>18705</v>
      </c>
      <c r="K316" s="380">
        <f>VLOOKUP(A:A,'[10]2023 Reporting MYE 2022'!$A:$AN,39,FALSE)</f>
        <v>20972</v>
      </c>
      <c r="L316" s="380">
        <f>VLOOKUP(A:A,'[10]2023 Reporting MYE 2022'!$A:$AN,40,FALSE)</f>
        <v>818938</v>
      </c>
      <c r="M316" s="380"/>
      <c r="N316" s="381">
        <f>VLOOKUP(A:A,'[10]2023 Reporting MYE 2022'!$A:$AS,41,FALSE)</f>
        <v>459992</v>
      </c>
      <c r="O316" s="380">
        <f>VLOOKUP(A:A,'[10]2023 Reporting MYE 2022'!$A:$AS,42,FALSE)</f>
        <v>983110</v>
      </c>
      <c r="P316" s="380">
        <f>VLOOKUP(A:A,'[10]2023 Reporting MYE 2022'!$A:$AS,43,FALSE)</f>
        <v>0</v>
      </c>
      <c r="Q316" s="380">
        <f>VLOOKUP(A:A,'[10]2023 Reporting MYE 2022'!$A:$AS,44,FALSE)</f>
        <v>5977</v>
      </c>
      <c r="R316" s="380">
        <f>VLOOKUP(A:A,'[10]2023 Reporting MYE 2022'!$A:$AS,45,FALSE)</f>
        <v>1449079</v>
      </c>
      <c r="S316" s="382"/>
      <c r="T316" s="220">
        <f>VLOOKUP(A:A,'[11]OPEB Amounts by Employer'!$A:$AP,36,FALSE)</f>
        <v>-240901</v>
      </c>
      <c r="U316" s="220">
        <f>VLOOKUP(A:A,'[11]OPEB Amounts by Employer'!$A:$AP,39,FALSE)</f>
        <v>-63159</v>
      </c>
      <c r="V316" s="380">
        <f>VLOOKUP(A:A,'[11]OPEB Amounts by Employer'!$A:$AP,42,FALSE)</f>
        <v>-304060</v>
      </c>
      <c r="W316" s="488"/>
      <c r="X316" s="382"/>
      <c r="Y316" s="382"/>
      <c r="Z316" s="382"/>
    </row>
    <row r="317" spans="1:26">
      <c r="A317" s="374">
        <v>99401</v>
      </c>
      <c r="B317" s="375" t="s">
        <v>667</v>
      </c>
      <c r="C317" s="376">
        <v>3.229067E-4</v>
      </c>
      <c r="D317" s="376">
        <f>VLOOKUP(A:A,'[10]2023 Reporting MYE 2022'!$A:$J,5,FALSE)</f>
        <v>3.03307E-4</v>
      </c>
      <c r="E317" s="377">
        <f>VLOOKUP(A:A,'[10]2023 Reporting MYE 2022'!$A:$Z,26,FALSE)</f>
        <v>9376916</v>
      </c>
      <c r="F317" s="378">
        <f>VLOOKUP(A:A,'[10]2023 Reporting MYE 2022'!$A:$AI,35,FALSE)</f>
        <v>7668018</v>
      </c>
      <c r="G317" s="378"/>
      <c r="H317" s="379">
        <f>VLOOKUP(A:A,'[10]2023 Reporting MYE 2022'!$A:$AS,36,FALSE)</f>
        <v>778326</v>
      </c>
      <c r="I317" s="380">
        <f>VLOOKUP(A:A,'[10]2023 Reporting MYE 2022'!$A:$AN,37,FALSE)</f>
        <v>613924</v>
      </c>
      <c r="J317" s="380">
        <f>VLOOKUP(A:A,'[10]2023 Reporting MYE 2022'!$A:$AN,38,FALSE)</f>
        <v>66402</v>
      </c>
      <c r="K317" s="380">
        <f>VLOOKUP(A:A,'[10]2023 Reporting MYE 2022'!$A:$AN,39,FALSE)</f>
        <v>74446</v>
      </c>
      <c r="L317" s="380">
        <f>VLOOKUP(A:A,'[10]2023 Reporting MYE 2022'!$A:$AN,40,FALSE)</f>
        <v>1533098</v>
      </c>
      <c r="M317" s="380"/>
      <c r="N317" s="381">
        <f>VLOOKUP(A:A,'[10]2023 Reporting MYE 2022'!$A:$AS,41,FALSE)</f>
        <v>314920</v>
      </c>
      <c r="O317" s="380">
        <f>VLOOKUP(A:A,'[10]2023 Reporting MYE 2022'!$A:$AS,42,FALSE)</f>
        <v>3489895</v>
      </c>
      <c r="P317" s="380">
        <f>VLOOKUP(A:A,'[10]2023 Reporting MYE 2022'!$A:$AS,43,FALSE)</f>
        <v>0</v>
      </c>
      <c r="Q317" s="380">
        <f>VLOOKUP(A:A,'[10]2023 Reporting MYE 2022'!$A:$AS,44,FALSE)</f>
        <v>21218</v>
      </c>
      <c r="R317" s="380">
        <f>VLOOKUP(A:A,'[10]2023 Reporting MYE 2022'!$A:$AS,45,FALSE)</f>
        <v>3826033</v>
      </c>
      <c r="S317" s="382"/>
      <c r="T317" s="220">
        <f>VLOOKUP(A:A,'[11]OPEB Amounts by Employer'!$A:$AP,36,FALSE)</f>
        <v>-855165</v>
      </c>
      <c r="U317" s="220">
        <f>VLOOKUP(A:A,'[11]OPEB Amounts by Employer'!$A:$AP,39,FALSE)</f>
        <v>147255</v>
      </c>
      <c r="V317" s="380">
        <f>VLOOKUP(A:A,'[11]OPEB Amounts by Employer'!$A:$AP,42,FALSE)</f>
        <v>-707910</v>
      </c>
      <c r="W317" s="488"/>
      <c r="X317" s="382"/>
      <c r="Y317" s="382"/>
      <c r="Z317" s="382"/>
    </row>
    <row r="318" spans="1:26" s="334" customFormat="1">
      <c r="A318" s="374">
        <v>99521</v>
      </c>
      <c r="B318" s="375" t="s">
        <v>668</v>
      </c>
      <c r="C318" s="376">
        <v>2.1492519999999999E-4</v>
      </c>
      <c r="D318" s="376">
        <f>VLOOKUP(A:A,'[10]2023 Reporting MYE 2022'!$A:$J,5,FALSE)</f>
        <v>2.116265E-4</v>
      </c>
      <c r="E318" s="377">
        <f>VLOOKUP(A:A,'[10]2023 Reporting MYE 2022'!$A:$Z,26,FALSE)</f>
        <v>6542559</v>
      </c>
      <c r="F318" s="378">
        <f>VLOOKUP(A:A,'[10]2023 Reporting MYE 2022'!$A:$AI,35,FALSE)</f>
        <v>5103797</v>
      </c>
      <c r="G318" s="378"/>
      <c r="H318" s="379">
        <f>VLOOKUP(A:A,'[10]2023 Reporting MYE 2022'!$A:$AS,36,FALSE)</f>
        <v>1060778</v>
      </c>
      <c r="I318" s="380">
        <f>VLOOKUP(A:A,'[10]2023 Reporting MYE 2022'!$A:$AN,37,FALSE)</f>
        <v>408625</v>
      </c>
      <c r="J318" s="380">
        <f>VLOOKUP(A:A,'[10]2023 Reporting MYE 2022'!$A:$AN,38,FALSE)</f>
        <v>44197</v>
      </c>
      <c r="K318" s="380">
        <f>VLOOKUP(A:A,'[10]2023 Reporting MYE 2022'!$A:$AN,39,FALSE)</f>
        <v>49551</v>
      </c>
      <c r="L318" s="380">
        <f>VLOOKUP(A:A,'[10]2023 Reporting MYE 2022'!$A:$AN,40,FALSE)</f>
        <v>1563151</v>
      </c>
      <c r="M318" s="380"/>
      <c r="N318" s="380">
        <f>VLOOKUP(A:A,'[10]2023 Reporting MYE 2022'!$A:$AS,41,FALSE)</f>
        <v>0</v>
      </c>
      <c r="O318" s="380">
        <f>VLOOKUP(A:A,'[10]2023 Reporting MYE 2022'!$A:$AS,42,FALSE)</f>
        <v>2322858</v>
      </c>
      <c r="P318" s="380">
        <f>VLOOKUP(A:A,'[10]2023 Reporting MYE 2022'!$A:$AS,43,FALSE)</f>
        <v>0</v>
      </c>
      <c r="Q318" s="380">
        <f>VLOOKUP(A:A,'[10]2023 Reporting MYE 2022'!$A:$AS,44,FALSE)</f>
        <v>14123</v>
      </c>
      <c r="R318" s="380">
        <f>VLOOKUP(A:A,'[10]2023 Reporting MYE 2022'!$A:$AS,45,FALSE)</f>
        <v>2336981</v>
      </c>
      <c r="S318" s="383"/>
      <c r="T318" s="220">
        <f>VLOOKUP(A:A,'[11]OPEB Amounts by Employer'!$A:$AP,36,FALSE)</f>
        <v>-569194</v>
      </c>
      <c r="U318" s="220">
        <f>VLOOKUP(A:A,'[11]OPEB Amounts by Employer'!$A:$AP,39,FALSE)</f>
        <v>526264</v>
      </c>
      <c r="V318" s="380">
        <f>VLOOKUP(A:A,'[11]OPEB Amounts by Employer'!$A:$AP,42,FALSE)</f>
        <v>-42930</v>
      </c>
      <c r="W318" s="488"/>
      <c r="X318" s="383"/>
      <c r="Y318" s="383"/>
      <c r="Z318" s="383"/>
    </row>
    <row r="319" spans="1:26" s="307" customFormat="1" ht="16.5" thickBot="1">
      <c r="A319" s="374">
        <v>99831</v>
      </c>
      <c r="B319" s="375" t="s">
        <v>669</v>
      </c>
      <c r="C319" s="384">
        <v>1.1831899999999999E-5</v>
      </c>
      <c r="D319" s="376">
        <f>VLOOKUP(A:A,'[10]2023 Reporting MYE 2022'!$A:$J,5,FALSE)</f>
        <v>1.6735299999999999E-5</v>
      </c>
      <c r="E319" s="377">
        <f>VLOOKUP(A:A,'[10]2023 Reporting MYE 2022'!$A:$Z,26,FALSE)</f>
        <v>517382</v>
      </c>
      <c r="F319" s="378">
        <f>VLOOKUP(A:A,'[10]2023 Reporting MYE 2022'!$A:$AI,35,FALSE)</f>
        <v>280970</v>
      </c>
      <c r="G319" s="386"/>
      <c r="H319" s="379">
        <f>VLOOKUP(A:A,'[10]2023 Reporting MYE 2022'!$A:$AS,36,FALSE)</f>
        <v>53468</v>
      </c>
      <c r="I319" s="380">
        <f>VLOOKUP(A:A,'[10]2023 Reporting MYE 2022'!$A:$AN,37,FALSE)</f>
        <v>22495</v>
      </c>
      <c r="J319" s="380">
        <f>VLOOKUP(A:A,'[10]2023 Reporting MYE 2022'!$A:$AN,38,FALSE)</f>
        <v>2433</v>
      </c>
      <c r="K319" s="380">
        <f>VLOOKUP(A:A,'[10]2023 Reporting MYE 2022'!$A:$AN,39,FALSE)</f>
        <v>2728</v>
      </c>
      <c r="L319" s="380">
        <f>VLOOKUP(A:A,'[10]2023 Reporting MYE 2022'!$A:$AN,40,FALSE)</f>
        <v>81124</v>
      </c>
      <c r="M319" s="380"/>
      <c r="N319" s="380">
        <f>VLOOKUP(A:A,'[10]2023 Reporting MYE 2022'!$A:$AS,41,FALSE)</f>
        <v>288097</v>
      </c>
      <c r="O319" s="380">
        <f>VLOOKUP(A:A,'[10]2023 Reporting MYE 2022'!$A:$AS,42,FALSE)</f>
        <v>127876</v>
      </c>
      <c r="P319" s="380">
        <f>VLOOKUP(A:A,'[10]2023 Reporting MYE 2022'!$A:$AS,43,FALSE)</f>
        <v>0</v>
      </c>
      <c r="Q319" s="380">
        <f>VLOOKUP(A:A,'[10]2023 Reporting MYE 2022'!$A:$AS,44,FALSE)</f>
        <v>777</v>
      </c>
      <c r="R319" s="380">
        <f>VLOOKUP(A:A,'[10]2023 Reporting MYE 2022'!$A:$AS,45,FALSE)</f>
        <v>416750</v>
      </c>
      <c r="S319" s="383"/>
      <c r="T319" s="220">
        <f>VLOOKUP(A:A,'[11]OPEB Amounts by Employer'!$A:$AP,36,FALSE)</f>
        <v>-31335</v>
      </c>
      <c r="U319" s="220">
        <f>VLOOKUP(A:A,'[11]OPEB Amounts by Employer'!$A:$AP,39,FALSE)</f>
        <v>-32760</v>
      </c>
      <c r="V319" s="380">
        <f>VLOOKUP(A:A,'[11]OPEB Amounts by Employer'!$A:$AP,42,FALSE)</f>
        <v>-64095</v>
      </c>
      <c r="W319" s="490"/>
      <c r="X319" s="383"/>
      <c r="Y319" s="383"/>
      <c r="Z319" s="390"/>
    </row>
    <row r="320" spans="1:26" s="307" customFormat="1" ht="16.5" thickBot="1">
      <c r="A320" s="374" t="s">
        <v>806</v>
      </c>
      <c r="B320" s="423" t="s">
        <v>670</v>
      </c>
      <c r="C320" s="484">
        <v>0</v>
      </c>
      <c r="D320" s="376">
        <v>0</v>
      </c>
      <c r="E320" s="377">
        <v>0</v>
      </c>
      <c r="F320" s="378">
        <v>0</v>
      </c>
      <c r="G320" s="386"/>
      <c r="H320" s="380">
        <v>0</v>
      </c>
      <c r="I320" s="380">
        <v>0</v>
      </c>
      <c r="J320" s="380">
        <v>0</v>
      </c>
      <c r="K320" s="380">
        <v>0</v>
      </c>
      <c r="L320" s="380">
        <v>0</v>
      </c>
      <c r="M320" s="388"/>
      <c r="N320" s="380">
        <v>0</v>
      </c>
      <c r="O320" s="380">
        <v>0</v>
      </c>
      <c r="P320" s="380"/>
      <c r="Q320" s="380">
        <v>0</v>
      </c>
      <c r="R320" s="380">
        <v>0</v>
      </c>
      <c r="S320" s="390"/>
      <c r="T320" s="220">
        <v>0</v>
      </c>
      <c r="U320" s="220">
        <v>0</v>
      </c>
      <c r="V320" s="388">
        <v>0</v>
      </c>
      <c r="W320" s="477"/>
      <c r="X320" s="390"/>
      <c r="Y320" s="390"/>
      <c r="Z320" s="390"/>
    </row>
    <row r="321" spans="1:22" s="307" customFormat="1" ht="18" customHeight="1" thickBot="1">
      <c r="A321" s="308"/>
      <c r="B321" s="338" t="s">
        <v>325</v>
      </c>
      <c r="C321" s="485">
        <v>0.99999999999999967</v>
      </c>
      <c r="D321" s="340">
        <v>1.0000000000000007</v>
      </c>
      <c r="E321" s="341">
        <f>SUM(E10:E319)</f>
        <v>30915593468</v>
      </c>
      <c r="F321" s="341">
        <f>SUM(F10:F319)</f>
        <v>23746851755</v>
      </c>
      <c r="G321" s="343"/>
      <c r="H321" s="341">
        <f>SUM(H10:H319)</f>
        <v>1491837277</v>
      </c>
      <c r="I321" s="341">
        <f>SUM(I10:I319)</f>
        <v>1901244018</v>
      </c>
      <c r="J321" s="341">
        <f>SUM(J10:J319)</f>
        <v>205637452</v>
      </c>
      <c r="K321" s="341">
        <f>SUM(K10:K319)</f>
        <v>230550528</v>
      </c>
      <c r="L321" s="341">
        <f>SUM(L10:L319)</f>
        <v>3829269275</v>
      </c>
      <c r="M321" s="343"/>
      <c r="N321" s="341">
        <f>SUM(N10:N319)</f>
        <v>1491837384</v>
      </c>
      <c r="O321" s="341">
        <f>SUM(O10:O319)</f>
        <v>10807751393</v>
      </c>
      <c r="P321" s="341">
        <f>SUM(P10:P319)</f>
        <v>0</v>
      </c>
      <c r="Q321" s="341">
        <f>SUM(Q10:Q319)</f>
        <v>65709990</v>
      </c>
      <c r="R321" s="341">
        <f>SUM(R10:R319)</f>
        <v>12365298767</v>
      </c>
      <c r="T321" s="341">
        <f>SUM(T10:T320)</f>
        <v>-2648346225</v>
      </c>
      <c r="U321" s="341">
        <f>SUM(U10:U320)</f>
        <v>-22</v>
      </c>
      <c r="V321" s="341">
        <f>SUM(V10:V320)</f>
        <v>-2648336247</v>
      </c>
    </row>
    <row r="322" spans="1:22" ht="18" customHeight="1" thickBot="1">
      <c r="A322" s="317"/>
      <c r="B322" s="345"/>
      <c r="C322" s="486"/>
      <c r="D322" s="345"/>
      <c r="E322" s="345">
        <v>30915593468</v>
      </c>
      <c r="F322" s="347">
        <v>23746851754.599998</v>
      </c>
      <c r="G322" s="347"/>
      <c r="H322" s="348">
        <v>1491837277</v>
      </c>
      <c r="I322" s="319">
        <v>1901244018</v>
      </c>
      <c r="J322" s="319">
        <v>205637452</v>
      </c>
      <c r="K322" s="319">
        <v>230550528</v>
      </c>
      <c r="L322" s="347">
        <v>3829269275</v>
      </c>
      <c r="M322" s="347"/>
      <c r="N322" s="319">
        <v>1491837384</v>
      </c>
      <c r="O322" s="319">
        <v>10807751393</v>
      </c>
      <c r="P322" s="319">
        <v>0</v>
      </c>
      <c r="Q322" s="319">
        <v>65709990</v>
      </c>
      <c r="R322" s="347">
        <v>12365298767</v>
      </c>
      <c r="T322" s="475">
        <v>-2648336225</v>
      </c>
      <c r="U322" s="264">
        <v>-22</v>
      </c>
      <c r="V322" s="264">
        <v>-2648336247</v>
      </c>
    </row>
    <row r="323" spans="1:22" ht="18" customHeight="1" thickTop="1">
      <c r="B323" s="423" t="s">
        <v>670</v>
      </c>
      <c r="C323" s="479" t="s">
        <v>359</v>
      </c>
      <c r="F323" s="334"/>
      <c r="G323" s="334"/>
    </row>
    <row r="324" spans="1:22" ht="18" customHeight="1">
      <c r="A324" s="374"/>
      <c r="B324" s="423" t="s">
        <v>502</v>
      </c>
      <c r="C324" s="374">
        <v>33501</v>
      </c>
      <c r="F324" s="334"/>
      <c r="G324" s="334"/>
    </row>
    <row r="325" spans="1:22" ht="18" customHeight="1">
      <c r="A325" s="374"/>
      <c r="B325" s="423" t="s">
        <v>564</v>
      </c>
      <c r="C325" s="374">
        <v>36301</v>
      </c>
      <c r="F325" s="334"/>
      <c r="G325" s="334"/>
    </row>
    <row r="326" spans="1:22" ht="18" customHeight="1">
      <c r="A326" s="374"/>
      <c r="B326" s="423" t="s">
        <v>373</v>
      </c>
      <c r="C326" s="374">
        <v>10800</v>
      </c>
      <c r="F326" s="334"/>
      <c r="G326" s="334"/>
    </row>
    <row r="327" spans="1:22" ht="18" customHeight="1">
      <c r="A327" s="374"/>
      <c r="B327" s="423" t="s">
        <v>426</v>
      </c>
      <c r="C327" s="374">
        <v>30105</v>
      </c>
      <c r="F327" s="334"/>
      <c r="G327" s="334"/>
    </row>
    <row r="328" spans="1:22" ht="18" customHeight="1">
      <c r="A328" s="374"/>
      <c r="B328" s="423" t="s">
        <v>833</v>
      </c>
      <c r="C328" s="374">
        <v>32915</v>
      </c>
      <c r="F328" s="334"/>
      <c r="G328" s="334"/>
    </row>
    <row r="329" spans="1:22" ht="18" customHeight="1">
      <c r="A329" s="374"/>
      <c r="B329" s="423" t="s">
        <v>422</v>
      </c>
      <c r="C329" s="374">
        <v>30100</v>
      </c>
      <c r="F329" s="334"/>
      <c r="G329" s="334"/>
    </row>
    <row r="330" spans="1:22" ht="18" customHeight="1">
      <c r="A330" s="374"/>
      <c r="B330" s="423" t="s">
        <v>427</v>
      </c>
      <c r="C330" s="374">
        <v>30200</v>
      </c>
      <c r="F330" s="334"/>
      <c r="G330" s="334"/>
    </row>
    <row r="331" spans="1:22" ht="18" customHeight="1">
      <c r="A331" s="374"/>
      <c r="B331" s="423" t="s">
        <v>428</v>
      </c>
      <c r="C331" s="374">
        <v>30300</v>
      </c>
      <c r="F331" s="334"/>
      <c r="G331" s="334"/>
    </row>
    <row r="332" spans="1:22" ht="18" customHeight="1">
      <c r="A332" s="374"/>
      <c r="B332" s="423" t="s">
        <v>526</v>
      </c>
      <c r="C332" s="374">
        <v>34901</v>
      </c>
      <c r="F332" s="334"/>
      <c r="G332" s="334"/>
    </row>
    <row r="333" spans="1:22" ht="18" customHeight="1">
      <c r="A333" s="374"/>
      <c r="B333" s="423" t="s">
        <v>429</v>
      </c>
      <c r="C333" s="374">
        <v>30400</v>
      </c>
      <c r="F333" s="334"/>
      <c r="G333" s="334"/>
    </row>
    <row r="334" spans="1:22" ht="18" customHeight="1">
      <c r="A334" s="374"/>
      <c r="B334" s="423" t="s">
        <v>402</v>
      </c>
      <c r="C334" s="374">
        <v>20100</v>
      </c>
      <c r="F334" s="334"/>
      <c r="G334" s="334"/>
    </row>
    <row r="335" spans="1:22" ht="18" customHeight="1">
      <c r="A335" s="374"/>
      <c r="B335" s="423" t="s">
        <v>583</v>
      </c>
      <c r="C335" s="374">
        <v>36901</v>
      </c>
      <c r="F335" s="334"/>
      <c r="G335" s="334"/>
    </row>
    <row r="336" spans="1:22" ht="18" customHeight="1">
      <c r="A336" s="374"/>
      <c r="B336" s="423" t="s">
        <v>499</v>
      </c>
      <c r="C336" s="374">
        <v>33402</v>
      </c>
      <c r="F336" s="334"/>
      <c r="G336" s="334"/>
    </row>
    <row r="337" spans="1:26" ht="18" customHeight="1">
      <c r="A337" s="374"/>
      <c r="B337" s="423" t="s">
        <v>431</v>
      </c>
      <c r="C337" s="374">
        <v>30500</v>
      </c>
      <c r="F337" s="334"/>
      <c r="G337" s="334"/>
    </row>
    <row r="338" spans="1:26" s="333" customFormat="1" ht="18" customHeight="1">
      <c r="A338" s="374"/>
      <c r="B338" s="423" t="s">
        <v>598</v>
      </c>
      <c r="C338" s="374">
        <v>37610</v>
      </c>
      <c r="D338" s="3"/>
      <c r="E338" s="3"/>
      <c r="F338" s="334"/>
      <c r="G338" s="334"/>
      <c r="I338" s="264"/>
      <c r="J338" s="264"/>
      <c r="K338" s="264"/>
      <c r="L338" s="334"/>
      <c r="M338" s="334"/>
      <c r="N338" s="264"/>
      <c r="O338" s="264"/>
      <c r="P338" s="264"/>
      <c r="Q338" s="264"/>
      <c r="R338" s="334"/>
      <c r="S338" s="264"/>
      <c r="T338" s="264"/>
      <c r="U338" s="264"/>
      <c r="V338" s="264"/>
      <c r="W338" s="264"/>
      <c r="X338" s="264"/>
      <c r="Y338" s="264"/>
      <c r="Z338" s="264"/>
    </row>
    <row r="339" spans="1:26" s="333" customFormat="1" ht="18" customHeight="1">
      <c r="A339" s="374"/>
      <c r="B339" s="423" t="s">
        <v>445</v>
      </c>
      <c r="C339" s="374">
        <v>31110</v>
      </c>
      <c r="D339" s="3"/>
      <c r="E339" s="3"/>
      <c r="F339" s="334"/>
      <c r="G339" s="334"/>
      <c r="I339" s="264"/>
      <c r="J339" s="264"/>
      <c r="K339" s="264"/>
      <c r="L339" s="334"/>
      <c r="M339" s="334"/>
      <c r="N339" s="264"/>
      <c r="O339" s="264"/>
      <c r="P339" s="264"/>
      <c r="Q339" s="264"/>
      <c r="R339" s="334"/>
      <c r="S339" s="264"/>
      <c r="T339" s="264"/>
      <c r="U339" s="264"/>
      <c r="V339" s="264"/>
      <c r="W339" s="264"/>
      <c r="X339" s="264"/>
      <c r="Y339" s="264"/>
      <c r="Z339" s="264"/>
    </row>
    <row r="340" spans="1:26" s="333" customFormat="1" ht="18" customHeight="1">
      <c r="A340" s="374"/>
      <c r="B340" s="423" t="s">
        <v>444</v>
      </c>
      <c r="C340" s="374">
        <v>31105</v>
      </c>
      <c r="D340" s="3"/>
      <c r="E340" s="3"/>
      <c r="F340" s="334"/>
      <c r="G340" s="334"/>
      <c r="I340" s="264"/>
      <c r="J340" s="264"/>
      <c r="K340" s="264"/>
      <c r="L340" s="334"/>
      <c r="M340" s="334"/>
      <c r="N340" s="264"/>
      <c r="O340" s="264"/>
      <c r="P340" s="264"/>
      <c r="Q340" s="264"/>
      <c r="R340" s="334"/>
      <c r="S340" s="264"/>
      <c r="T340" s="264"/>
      <c r="U340" s="264"/>
      <c r="V340" s="264"/>
      <c r="W340" s="264"/>
      <c r="X340" s="264"/>
      <c r="Y340" s="264"/>
      <c r="Z340" s="264"/>
    </row>
    <row r="341" spans="1:26" s="333" customFormat="1" ht="18" customHeight="1">
      <c r="A341" s="374"/>
      <c r="B341" s="423" t="s">
        <v>432</v>
      </c>
      <c r="C341" s="374">
        <v>30600</v>
      </c>
      <c r="D341" s="3"/>
      <c r="E341" s="3"/>
      <c r="F341" s="334"/>
      <c r="G341" s="334"/>
      <c r="I341" s="264"/>
      <c r="J341" s="264"/>
      <c r="K341" s="264"/>
      <c r="L341" s="334"/>
      <c r="M341" s="334"/>
      <c r="N341" s="264"/>
      <c r="O341" s="264"/>
      <c r="P341" s="264"/>
      <c r="Q341" s="264"/>
      <c r="R341" s="334"/>
      <c r="S341" s="264"/>
      <c r="T341" s="264"/>
      <c r="U341" s="264"/>
      <c r="V341" s="264"/>
      <c r="W341" s="264"/>
      <c r="X341" s="264"/>
      <c r="Y341" s="264"/>
      <c r="Z341" s="264"/>
    </row>
    <row r="342" spans="1:26" s="333" customFormat="1" ht="18" customHeight="1">
      <c r="A342" s="374"/>
      <c r="B342" s="423" t="s">
        <v>396</v>
      </c>
      <c r="C342" s="374">
        <v>18600</v>
      </c>
      <c r="D342" s="3"/>
      <c r="E342" s="3"/>
      <c r="F342" s="334"/>
      <c r="G342" s="334"/>
      <c r="I342" s="264"/>
      <c r="J342" s="264"/>
      <c r="K342" s="264"/>
      <c r="L342" s="334"/>
      <c r="M342" s="334"/>
      <c r="N342" s="264"/>
      <c r="O342" s="264"/>
      <c r="P342" s="264"/>
      <c r="Q342" s="264"/>
      <c r="R342" s="334"/>
      <c r="S342" s="264"/>
      <c r="T342" s="264"/>
      <c r="U342" s="264"/>
      <c r="V342" s="264"/>
      <c r="W342" s="264"/>
      <c r="X342" s="264"/>
      <c r="Y342" s="264"/>
      <c r="Z342" s="264"/>
    </row>
    <row r="343" spans="1:26" s="333" customFormat="1" ht="18" customHeight="1">
      <c r="A343" s="374"/>
      <c r="B343" s="423" t="s">
        <v>492</v>
      </c>
      <c r="C343" s="374">
        <v>33206</v>
      </c>
      <c r="D343" s="3"/>
      <c r="E343" s="3"/>
      <c r="F343" s="334"/>
      <c r="G343" s="334"/>
      <c r="I343" s="264"/>
      <c r="J343" s="264"/>
      <c r="K343" s="264"/>
      <c r="L343" s="334"/>
      <c r="M343" s="334"/>
      <c r="N343" s="264"/>
      <c r="O343" s="264"/>
      <c r="P343" s="264"/>
      <c r="Q343" s="264"/>
      <c r="R343" s="334"/>
      <c r="S343" s="264"/>
      <c r="T343" s="264"/>
      <c r="U343" s="264"/>
      <c r="V343" s="264"/>
      <c r="W343" s="264"/>
      <c r="X343" s="264"/>
      <c r="Y343" s="264"/>
      <c r="Z343" s="264"/>
    </row>
    <row r="344" spans="1:26" s="333" customFormat="1" ht="18" customHeight="1">
      <c r="A344" s="374"/>
      <c r="B344" s="423" t="s">
        <v>435</v>
      </c>
      <c r="C344" s="374">
        <v>30705</v>
      </c>
      <c r="D344" s="3"/>
      <c r="E344" s="3"/>
      <c r="F344" s="334"/>
      <c r="G344" s="334"/>
      <c r="I344" s="264"/>
      <c r="J344" s="264"/>
      <c r="K344" s="264"/>
      <c r="L344" s="334"/>
      <c r="M344" s="334"/>
      <c r="N344" s="264"/>
      <c r="O344" s="264"/>
      <c r="P344" s="264"/>
      <c r="Q344" s="264"/>
      <c r="R344" s="334"/>
      <c r="S344" s="264"/>
      <c r="T344" s="264"/>
      <c r="U344" s="264"/>
      <c r="V344" s="264"/>
      <c r="W344" s="264"/>
      <c r="X344" s="264"/>
      <c r="Y344" s="264"/>
      <c r="Z344" s="264"/>
    </row>
    <row r="345" spans="1:26" s="333" customFormat="1" ht="18" customHeight="1">
      <c r="A345" s="374"/>
      <c r="B345" s="423" t="s">
        <v>434</v>
      </c>
      <c r="C345" s="374">
        <v>30700</v>
      </c>
      <c r="D345" s="3"/>
      <c r="E345" s="3"/>
      <c r="F345" s="334"/>
      <c r="G345" s="334"/>
      <c r="I345" s="264"/>
      <c r="J345" s="264"/>
      <c r="K345" s="264"/>
      <c r="L345" s="334"/>
      <c r="M345" s="334"/>
      <c r="N345" s="264"/>
      <c r="O345" s="264"/>
      <c r="P345" s="264"/>
      <c r="Q345" s="264"/>
      <c r="R345" s="334"/>
      <c r="S345" s="264"/>
      <c r="T345" s="264"/>
      <c r="U345" s="264"/>
      <c r="V345" s="264"/>
      <c r="W345" s="264"/>
      <c r="X345" s="264"/>
      <c r="Y345" s="264"/>
      <c r="Z345" s="264"/>
    </row>
    <row r="346" spans="1:26" s="333" customFormat="1" ht="18" customHeight="1">
      <c r="A346" s="374"/>
      <c r="B346" s="423" t="s">
        <v>436</v>
      </c>
      <c r="C346" s="374">
        <v>30800</v>
      </c>
      <c r="D346" s="3"/>
      <c r="E346" s="3"/>
      <c r="F346" s="334"/>
      <c r="G346" s="334"/>
      <c r="I346" s="264"/>
      <c r="J346" s="264"/>
      <c r="K346" s="264"/>
      <c r="L346" s="334"/>
      <c r="M346" s="334"/>
      <c r="N346" s="264"/>
      <c r="O346" s="264"/>
      <c r="P346" s="264"/>
      <c r="Q346" s="264"/>
      <c r="R346" s="334"/>
      <c r="S346" s="264"/>
      <c r="T346" s="264"/>
      <c r="U346" s="264"/>
      <c r="V346" s="264"/>
      <c r="W346" s="264"/>
      <c r="X346" s="264"/>
      <c r="Y346" s="264"/>
      <c r="Z346" s="264"/>
    </row>
    <row r="347" spans="1:26" s="333" customFormat="1" ht="18" customHeight="1">
      <c r="A347" s="374"/>
      <c r="B347" s="423" t="s">
        <v>605</v>
      </c>
      <c r="C347" s="374">
        <v>37901</v>
      </c>
      <c r="D347" s="3"/>
      <c r="E347" s="3"/>
      <c r="F347" s="334"/>
      <c r="G347" s="334"/>
      <c r="I347" s="264"/>
      <c r="J347" s="264"/>
      <c r="K347" s="264"/>
      <c r="L347" s="334"/>
      <c r="M347" s="334"/>
      <c r="N347" s="264"/>
      <c r="O347" s="264"/>
      <c r="P347" s="264"/>
      <c r="Q347" s="264"/>
      <c r="R347" s="334"/>
      <c r="S347" s="264"/>
      <c r="T347" s="264"/>
      <c r="U347" s="264"/>
      <c r="V347" s="264"/>
      <c r="W347" s="264"/>
      <c r="X347" s="264"/>
      <c r="Y347" s="264"/>
      <c r="Z347" s="264"/>
    </row>
    <row r="348" spans="1:26" s="333" customFormat="1" ht="18" customHeight="1">
      <c r="A348" s="374"/>
      <c r="B348" s="423" t="s">
        <v>438</v>
      </c>
      <c r="C348" s="374">
        <v>30905</v>
      </c>
      <c r="D348" s="3"/>
      <c r="E348" s="3"/>
      <c r="F348" s="334"/>
      <c r="G348" s="334"/>
      <c r="I348" s="264"/>
      <c r="J348" s="264"/>
      <c r="K348" s="264"/>
      <c r="L348" s="334"/>
      <c r="M348" s="334"/>
      <c r="N348" s="264"/>
      <c r="O348" s="264"/>
      <c r="P348" s="264"/>
      <c r="Q348" s="264"/>
      <c r="R348" s="334"/>
      <c r="S348" s="264"/>
      <c r="T348" s="264"/>
      <c r="U348" s="264"/>
      <c r="V348" s="264"/>
      <c r="W348" s="264"/>
      <c r="X348" s="264"/>
      <c r="Y348" s="264"/>
      <c r="Z348" s="264"/>
    </row>
    <row r="349" spans="1:26" s="333" customFormat="1" ht="18" customHeight="1">
      <c r="A349" s="374"/>
      <c r="B349" s="423" t="s">
        <v>659</v>
      </c>
      <c r="C349" s="374">
        <v>90901</v>
      </c>
      <c r="D349" s="3"/>
      <c r="E349" s="3"/>
      <c r="F349" s="334"/>
      <c r="G349" s="334"/>
      <c r="I349" s="264"/>
      <c r="J349" s="264"/>
      <c r="K349" s="264"/>
      <c r="L349" s="334"/>
      <c r="M349" s="334"/>
      <c r="N349" s="264"/>
      <c r="O349" s="264"/>
      <c r="P349" s="264"/>
      <c r="Q349" s="264"/>
      <c r="R349" s="334"/>
      <c r="S349" s="264"/>
      <c r="T349" s="264"/>
      <c r="U349" s="264"/>
      <c r="V349" s="264"/>
      <c r="W349" s="264"/>
      <c r="X349" s="264"/>
      <c r="Y349" s="264"/>
      <c r="Z349" s="264"/>
    </row>
    <row r="350" spans="1:26" s="333" customFormat="1" ht="18" customHeight="1">
      <c r="A350" s="374"/>
      <c r="B350" s="423" t="s">
        <v>437</v>
      </c>
      <c r="C350" s="374">
        <v>30900</v>
      </c>
      <c r="D350" s="3"/>
      <c r="E350" s="3"/>
      <c r="F350" s="334"/>
      <c r="G350" s="334"/>
      <c r="I350" s="264"/>
      <c r="J350" s="264"/>
      <c r="K350" s="264"/>
      <c r="L350" s="334"/>
      <c r="M350" s="334"/>
      <c r="N350" s="264"/>
      <c r="O350" s="264"/>
      <c r="P350" s="264"/>
      <c r="Q350" s="264"/>
      <c r="R350" s="334"/>
      <c r="S350" s="264"/>
      <c r="T350" s="264"/>
      <c r="U350" s="264"/>
      <c r="V350" s="264"/>
      <c r="W350" s="264"/>
      <c r="X350" s="264"/>
      <c r="Y350" s="264"/>
      <c r="Z350" s="264"/>
    </row>
    <row r="351" spans="1:26" s="333" customFormat="1" ht="18" customHeight="1">
      <c r="A351" s="374"/>
      <c r="B351" s="423" t="s">
        <v>520</v>
      </c>
      <c r="C351" s="374">
        <v>34505</v>
      </c>
      <c r="D351" s="3"/>
      <c r="E351" s="3"/>
      <c r="F351" s="334"/>
      <c r="G351" s="334"/>
      <c r="I351" s="264"/>
      <c r="J351" s="264"/>
      <c r="K351" s="264"/>
      <c r="L351" s="334"/>
      <c r="M351" s="334"/>
      <c r="N351" s="264"/>
      <c r="O351" s="264"/>
      <c r="P351" s="264"/>
      <c r="Q351" s="264"/>
      <c r="R351" s="334"/>
      <c r="S351" s="264"/>
      <c r="T351" s="264"/>
      <c r="U351" s="264"/>
      <c r="V351" s="264"/>
      <c r="W351" s="264"/>
      <c r="X351" s="264"/>
      <c r="Y351" s="264"/>
      <c r="Z351" s="264"/>
    </row>
    <row r="352" spans="1:26" s="333" customFormat="1" ht="18" customHeight="1">
      <c r="A352" s="374"/>
      <c r="B352" s="423" t="s">
        <v>628</v>
      </c>
      <c r="C352" s="374">
        <v>38801</v>
      </c>
      <c r="D352" s="3"/>
      <c r="E352" s="3"/>
      <c r="F352" s="334"/>
      <c r="G352" s="334"/>
      <c r="I352" s="264"/>
      <c r="J352" s="264"/>
      <c r="K352" s="264"/>
      <c r="L352" s="334"/>
      <c r="M352" s="334"/>
      <c r="N352" s="264"/>
      <c r="O352" s="264"/>
      <c r="P352" s="264"/>
      <c r="Q352" s="264"/>
      <c r="R352" s="334"/>
      <c r="S352" s="264"/>
      <c r="T352" s="264"/>
      <c r="U352" s="264"/>
      <c r="V352" s="264"/>
      <c r="W352" s="264"/>
      <c r="X352" s="264"/>
      <c r="Y352" s="264"/>
      <c r="Z352" s="264"/>
    </row>
    <row r="353" spans="1:26" s="333" customFormat="1" ht="18" customHeight="1">
      <c r="A353" s="374"/>
      <c r="B353" s="423" t="s">
        <v>620</v>
      </c>
      <c r="C353" s="374">
        <v>38601</v>
      </c>
      <c r="D353" s="3"/>
      <c r="E353" s="3"/>
      <c r="F353" s="334"/>
      <c r="G353" s="334"/>
      <c r="I353" s="264"/>
      <c r="J353" s="264"/>
      <c r="K353" s="264"/>
      <c r="L353" s="334"/>
      <c r="M353" s="334"/>
      <c r="N353" s="264"/>
      <c r="O353" s="264"/>
      <c r="P353" s="264"/>
      <c r="Q353" s="264"/>
      <c r="R353" s="334"/>
      <c r="S353" s="264"/>
      <c r="T353" s="264"/>
      <c r="U353" s="264"/>
      <c r="V353" s="264"/>
      <c r="W353" s="264"/>
      <c r="X353" s="264"/>
      <c r="Y353" s="264"/>
      <c r="Z353" s="264"/>
    </row>
    <row r="354" spans="1:26" s="333" customFormat="1" ht="18" customHeight="1">
      <c r="A354" s="374"/>
      <c r="B354" s="423" t="s">
        <v>440</v>
      </c>
      <c r="C354" s="374">
        <v>31005</v>
      </c>
      <c r="D354" s="3"/>
      <c r="E354" s="3"/>
      <c r="F354" s="334"/>
      <c r="G354" s="334"/>
      <c r="I354" s="264"/>
      <c r="J354" s="264"/>
      <c r="K354" s="264"/>
      <c r="L354" s="334"/>
      <c r="M354" s="334"/>
      <c r="N354" s="264"/>
      <c r="O354" s="264"/>
      <c r="P354" s="264"/>
      <c r="Q354" s="264"/>
      <c r="R354" s="334"/>
      <c r="S354" s="264"/>
      <c r="T354" s="264"/>
      <c r="U354" s="264"/>
      <c r="V354" s="264"/>
      <c r="W354" s="264"/>
      <c r="X354" s="264"/>
      <c r="Y354" s="264"/>
      <c r="Z354" s="264"/>
    </row>
    <row r="355" spans="1:26" s="333" customFormat="1" ht="18" customHeight="1">
      <c r="A355" s="374"/>
      <c r="B355" s="423" t="s">
        <v>439</v>
      </c>
      <c r="C355" s="374">
        <v>31000</v>
      </c>
      <c r="D355" s="3"/>
      <c r="E355" s="3"/>
      <c r="F355" s="334"/>
      <c r="G355" s="334"/>
      <c r="I355" s="264"/>
      <c r="J355" s="264"/>
      <c r="K355" s="264"/>
      <c r="L355" s="334"/>
      <c r="M355" s="334"/>
      <c r="N355" s="264"/>
      <c r="O355" s="264"/>
      <c r="P355" s="264"/>
      <c r="Q355" s="264"/>
      <c r="R355" s="334"/>
      <c r="S355" s="264"/>
      <c r="T355" s="264"/>
      <c r="U355" s="264"/>
      <c r="V355" s="264"/>
      <c r="W355" s="264"/>
      <c r="X355" s="264"/>
      <c r="Y355" s="264"/>
      <c r="Z355" s="264"/>
    </row>
    <row r="356" spans="1:26" s="333" customFormat="1" ht="18" customHeight="1">
      <c r="A356" s="374"/>
      <c r="B356" s="423" t="s">
        <v>441</v>
      </c>
      <c r="C356" s="374">
        <v>31100</v>
      </c>
      <c r="D356" s="3"/>
      <c r="E356" s="3"/>
      <c r="F356" s="334"/>
      <c r="G356" s="334"/>
      <c r="I356" s="264"/>
      <c r="J356" s="264"/>
      <c r="K356" s="264"/>
      <c r="L356" s="334"/>
      <c r="M356" s="334"/>
      <c r="N356" s="264"/>
      <c r="O356" s="264"/>
      <c r="P356" s="264"/>
      <c r="Q356" s="264"/>
      <c r="R356" s="334"/>
      <c r="S356" s="264"/>
      <c r="T356" s="264"/>
      <c r="U356" s="264"/>
      <c r="V356" s="264"/>
      <c r="W356" s="264"/>
      <c r="X356" s="264"/>
      <c r="Y356" s="264"/>
      <c r="Z356" s="264"/>
    </row>
    <row r="357" spans="1:26" s="333" customFormat="1" ht="18" customHeight="1">
      <c r="A357" s="374"/>
      <c r="B357" s="423" t="s">
        <v>446</v>
      </c>
      <c r="C357" s="374">
        <v>31200</v>
      </c>
      <c r="D357" s="3"/>
      <c r="E357" s="3"/>
      <c r="F357" s="334"/>
      <c r="G357" s="334"/>
      <c r="I357" s="264"/>
      <c r="J357" s="264"/>
      <c r="K357" s="264"/>
      <c r="L357" s="334"/>
      <c r="M357" s="334"/>
      <c r="N357" s="264"/>
      <c r="O357" s="264"/>
      <c r="P357" s="264"/>
      <c r="Q357" s="264"/>
      <c r="R357" s="334"/>
      <c r="S357" s="264"/>
      <c r="T357" s="264"/>
      <c r="U357" s="264"/>
      <c r="V357" s="264"/>
      <c r="W357" s="264"/>
      <c r="X357" s="264"/>
      <c r="Y357" s="264"/>
      <c r="Z357" s="264"/>
    </row>
    <row r="358" spans="1:26" s="333" customFormat="1" ht="18" customHeight="1">
      <c r="A358" s="374"/>
      <c r="B358" s="423" t="s">
        <v>448</v>
      </c>
      <c r="C358" s="374">
        <v>31300</v>
      </c>
      <c r="D358" s="3"/>
      <c r="E358" s="3"/>
      <c r="F358" s="334"/>
      <c r="G358" s="334"/>
      <c r="I358" s="264"/>
      <c r="J358" s="264"/>
      <c r="K358" s="264"/>
      <c r="L358" s="334"/>
      <c r="M358" s="334"/>
      <c r="N358" s="264"/>
      <c r="O358" s="264"/>
      <c r="P358" s="264"/>
      <c r="Q358" s="264"/>
      <c r="R358" s="334"/>
      <c r="S358" s="264"/>
      <c r="T358" s="264"/>
      <c r="U358" s="264"/>
      <c r="V358" s="264"/>
      <c r="W358" s="264"/>
      <c r="X358" s="264"/>
      <c r="Y358" s="264"/>
      <c r="Z358" s="264"/>
    </row>
    <row r="359" spans="1:26" s="333" customFormat="1" ht="18" customHeight="1">
      <c r="A359" s="374"/>
      <c r="B359" s="423" t="s">
        <v>452</v>
      </c>
      <c r="C359" s="374">
        <v>31405</v>
      </c>
      <c r="D359" s="3"/>
      <c r="E359" s="3"/>
      <c r="F359" s="334"/>
      <c r="G359" s="334"/>
      <c r="I359" s="264"/>
      <c r="J359" s="264"/>
      <c r="K359" s="264"/>
      <c r="L359" s="334"/>
      <c r="M359" s="334"/>
      <c r="N359" s="264"/>
      <c r="O359" s="264"/>
      <c r="P359" s="264"/>
      <c r="Q359" s="264"/>
      <c r="R359" s="334"/>
      <c r="S359" s="264"/>
      <c r="T359" s="264"/>
      <c r="U359" s="264"/>
      <c r="V359" s="264"/>
      <c r="W359" s="264"/>
      <c r="X359" s="264"/>
      <c r="Y359" s="264"/>
      <c r="Z359" s="264"/>
    </row>
    <row r="360" spans="1:26" s="333" customFormat="1" ht="18" customHeight="1">
      <c r="A360" s="374"/>
      <c r="B360" s="423" t="s">
        <v>451</v>
      </c>
      <c r="C360" s="374">
        <v>31400</v>
      </c>
      <c r="D360" s="3"/>
      <c r="E360" s="3"/>
      <c r="F360" s="334"/>
      <c r="G360" s="334"/>
      <c r="I360" s="264"/>
      <c r="J360" s="264"/>
      <c r="K360" s="264"/>
      <c r="L360" s="334"/>
      <c r="M360" s="334"/>
      <c r="N360" s="264"/>
      <c r="O360" s="264"/>
      <c r="P360" s="264"/>
      <c r="Q360" s="264"/>
      <c r="R360" s="334"/>
      <c r="S360" s="264"/>
      <c r="T360" s="264"/>
      <c r="U360" s="264"/>
      <c r="V360" s="264"/>
      <c r="W360" s="264"/>
      <c r="X360" s="264"/>
      <c r="Y360" s="264"/>
      <c r="Z360" s="264"/>
    </row>
    <row r="361" spans="1:26" s="333" customFormat="1" ht="18" customHeight="1">
      <c r="A361" s="374"/>
      <c r="B361" s="423" t="s">
        <v>453</v>
      </c>
      <c r="C361" s="374">
        <v>31500</v>
      </c>
      <c r="D361" s="3"/>
      <c r="E361" s="3"/>
      <c r="F361" s="334"/>
      <c r="G361" s="334"/>
      <c r="I361" s="264"/>
      <c r="J361" s="264"/>
      <c r="K361" s="264"/>
      <c r="L361" s="334"/>
      <c r="M361" s="334"/>
      <c r="N361" s="264"/>
      <c r="O361" s="264"/>
      <c r="P361" s="264"/>
      <c r="Q361" s="264"/>
      <c r="R361" s="334"/>
      <c r="S361" s="264"/>
      <c r="T361" s="264"/>
      <c r="U361" s="264"/>
      <c r="V361" s="264"/>
      <c r="W361" s="264"/>
      <c r="X361" s="264"/>
      <c r="Y361" s="264"/>
      <c r="Z361" s="264"/>
    </row>
    <row r="362" spans="1:26" s="333" customFormat="1" ht="18" customHeight="1">
      <c r="A362" s="374"/>
      <c r="B362" s="423" t="s">
        <v>571</v>
      </c>
      <c r="C362" s="374">
        <v>36501</v>
      </c>
      <c r="D362" s="3"/>
      <c r="E362" s="3"/>
      <c r="F362" s="334"/>
      <c r="G362" s="334"/>
      <c r="I362" s="264"/>
      <c r="J362" s="264"/>
      <c r="K362" s="264"/>
      <c r="L362" s="334"/>
      <c r="M362" s="334"/>
      <c r="N362" s="264"/>
      <c r="O362" s="264"/>
      <c r="P362" s="264"/>
      <c r="Q362" s="264"/>
      <c r="R362" s="334"/>
      <c r="S362" s="264"/>
      <c r="T362" s="264"/>
      <c r="U362" s="264"/>
      <c r="V362" s="264"/>
      <c r="W362" s="264"/>
      <c r="X362" s="264"/>
      <c r="Y362" s="264"/>
      <c r="Z362" s="264"/>
    </row>
    <row r="363" spans="1:26" s="333" customFormat="1" ht="18" customHeight="1">
      <c r="A363" s="374"/>
      <c r="B363" s="423" t="s">
        <v>573</v>
      </c>
      <c r="C363" s="374">
        <v>36505</v>
      </c>
      <c r="D363" s="3"/>
      <c r="E363" s="3"/>
      <c r="F363" s="334"/>
      <c r="G363" s="334"/>
      <c r="I363" s="264"/>
      <c r="J363" s="264"/>
      <c r="K363" s="264"/>
      <c r="L363" s="334"/>
      <c r="M363" s="334"/>
      <c r="N363" s="264"/>
      <c r="O363" s="264"/>
      <c r="P363" s="264"/>
      <c r="Q363" s="264"/>
      <c r="R363" s="334"/>
      <c r="S363" s="264"/>
      <c r="T363" s="264"/>
      <c r="U363" s="264"/>
      <c r="V363" s="264"/>
      <c r="W363" s="264"/>
      <c r="X363" s="264"/>
      <c r="Y363" s="264"/>
      <c r="Z363" s="264"/>
    </row>
    <row r="364" spans="1:26" s="333" customFormat="1" ht="18" customHeight="1">
      <c r="A364" s="374"/>
      <c r="B364" s="423" t="s">
        <v>449</v>
      </c>
      <c r="C364" s="374">
        <v>31301</v>
      </c>
      <c r="D364" s="3"/>
      <c r="E364" s="3"/>
      <c r="F364" s="334"/>
      <c r="G364" s="334"/>
      <c r="I364" s="264"/>
      <c r="J364" s="264"/>
      <c r="K364" s="264"/>
      <c r="L364" s="334"/>
      <c r="M364" s="334"/>
      <c r="N364" s="264"/>
      <c r="O364" s="264"/>
      <c r="P364" s="264"/>
      <c r="Q364" s="264"/>
      <c r="R364" s="334"/>
      <c r="S364" s="264"/>
      <c r="T364" s="264"/>
      <c r="U364" s="264"/>
      <c r="V364" s="264"/>
      <c r="W364" s="264"/>
      <c r="X364" s="264"/>
      <c r="Y364" s="264"/>
      <c r="Z364" s="264"/>
    </row>
    <row r="365" spans="1:26" s="333" customFormat="1" ht="18" customHeight="1">
      <c r="A365" s="374"/>
      <c r="B365" s="423" t="s">
        <v>455</v>
      </c>
      <c r="C365" s="374">
        <v>31605</v>
      </c>
      <c r="D365" s="3"/>
      <c r="E365" s="3"/>
      <c r="F365" s="264"/>
      <c r="G365" s="264"/>
      <c r="I365" s="264"/>
      <c r="J365" s="264"/>
      <c r="K365" s="264"/>
      <c r="L365" s="334"/>
      <c r="M365" s="334"/>
      <c r="N365" s="264"/>
      <c r="O365" s="264"/>
      <c r="P365" s="264"/>
      <c r="Q365" s="264"/>
      <c r="R365" s="334"/>
      <c r="S365" s="264"/>
      <c r="T365" s="264"/>
      <c r="U365" s="264"/>
      <c r="V365" s="264"/>
      <c r="W365" s="264"/>
      <c r="X365" s="264"/>
      <c r="Y365" s="264"/>
      <c r="Z365" s="264"/>
    </row>
    <row r="366" spans="1:26" s="333" customFormat="1" ht="18" customHeight="1">
      <c r="A366" s="374"/>
      <c r="B366" s="423" t="s">
        <v>454</v>
      </c>
      <c r="C366" s="374">
        <v>31600</v>
      </c>
      <c r="D366" s="3"/>
      <c r="E366" s="3"/>
      <c r="F366" s="264"/>
      <c r="G366" s="264"/>
      <c r="I366" s="264"/>
      <c r="J366" s="264"/>
      <c r="K366" s="264"/>
      <c r="L366" s="334"/>
      <c r="M366" s="334"/>
      <c r="N366" s="264"/>
      <c r="O366" s="264"/>
      <c r="P366" s="264"/>
      <c r="Q366" s="264"/>
      <c r="R366" s="334"/>
      <c r="S366" s="264"/>
      <c r="T366" s="264"/>
      <c r="U366" s="264"/>
      <c r="V366" s="264"/>
      <c r="W366" s="264"/>
      <c r="X366" s="264"/>
      <c r="Y366" s="264"/>
      <c r="Z366" s="264"/>
    </row>
    <row r="367" spans="1:26" s="333" customFormat="1" ht="18" customHeight="1">
      <c r="A367" s="374"/>
      <c r="B367" s="423" t="s">
        <v>639</v>
      </c>
      <c r="C367" s="374">
        <v>39209</v>
      </c>
      <c r="D367" s="3"/>
      <c r="E367" s="3"/>
      <c r="F367" s="264"/>
      <c r="G367" s="264"/>
      <c r="I367" s="264"/>
      <c r="J367" s="264"/>
      <c r="K367" s="264"/>
      <c r="L367" s="334"/>
      <c r="M367" s="334"/>
      <c r="N367" s="264"/>
      <c r="O367" s="264"/>
      <c r="P367" s="264"/>
      <c r="Q367" s="264"/>
      <c r="R367" s="334"/>
      <c r="S367" s="264"/>
      <c r="T367" s="264"/>
      <c r="U367" s="264"/>
      <c r="V367" s="264"/>
      <c r="W367" s="264"/>
      <c r="X367" s="264"/>
      <c r="Y367" s="264"/>
      <c r="Z367" s="264"/>
    </row>
    <row r="368" spans="1:26" s="333" customFormat="1" ht="18" customHeight="1">
      <c r="A368" s="374"/>
      <c r="B368" s="423" t="s">
        <v>456</v>
      </c>
      <c r="C368" s="374">
        <v>31700</v>
      </c>
      <c r="D368" s="3"/>
      <c r="E368" s="3"/>
      <c r="F368" s="264"/>
      <c r="G368" s="264"/>
      <c r="I368" s="264"/>
      <c r="J368" s="264"/>
      <c r="K368" s="264"/>
      <c r="L368" s="334"/>
      <c r="M368" s="334"/>
      <c r="N368" s="264"/>
      <c r="O368" s="264"/>
      <c r="P368" s="264"/>
      <c r="Q368" s="264"/>
      <c r="R368" s="334"/>
      <c r="S368" s="264"/>
      <c r="T368" s="264"/>
      <c r="U368" s="264"/>
      <c r="V368" s="264"/>
      <c r="W368" s="264"/>
      <c r="X368" s="264"/>
      <c r="Y368" s="264"/>
      <c r="Z368" s="264"/>
    </row>
    <row r="369" spans="1:26" s="333" customFormat="1" ht="18" customHeight="1">
      <c r="A369" s="374"/>
      <c r="B369" s="423" t="s">
        <v>457</v>
      </c>
      <c r="C369" s="374">
        <v>31800</v>
      </c>
      <c r="D369" s="3"/>
      <c r="E369" s="3"/>
      <c r="F369" s="264"/>
      <c r="G369" s="264"/>
      <c r="I369" s="264"/>
      <c r="J369" s="264"/>
      <c r="K369" s="264"/>
      <c r="L369" s="334"/>
      <c r="M369" s="334"/>
      <c r="N369" s="264"/>
      <c r="O369" s="264"/>
      <c r="P369" s="264"/>
      <c r="Q369" s="264"/>
      <c r="R369" s="334"/>
      <c r="S369" s="264"/>
      <c r="T369" s="264"/>
      <c r="U369" s="264"/>
      <c r="V369" s="264"/>
      <c r="W369" s="264"/>
      <c r="X369" s="264"/>
      <c r="Y369" s="264"/>
      <c r="Z369" s="264"/>
    </row>
    <row r="370" spans="1:26" s="3" customFormat="1" ht="18" customHeight="1">
      <c r="A370" s="374"/>
      <c r="B370" s="423" t="s">
        <v>458</v>
      </c>
      <c r="C370" s="374">
        <v>31805</v>
      </c>
      <c r="F370" s="264"/>
      <c r="G370" s="264"/>
      <c r="H370" s="333"/>
      <c r="I370" s="264"/>
      <c r="J370" s="264"/>
      <c r="K370" s="264"/>
      <c r="L370" s="334"/>
      <c r="M370" s="334"/>
      <c r="N370" s="264"/>
      <c r="O370" s="264"/>
      <c r="P370" s="264"/>
      <c r="Q370" s="264"/>
      <c r="R370" s="334"/>
      <c r="S370" s="264"/>
      <c r="T370" s="264"/>
      <c r="U370" s="264"/>
      <c r="V370" s="264"/>
      <c r="W370" s="264"/>
      <c r="X370" s="264"/>
      <c r="Y370" s="264"/>
      <c r="Z370" s="264"/>
    </row>
    <row r="371" spans="1:26" s="3" customFormat="1" ht="18" customHeight="1">
      <c r="A371" s="374"/>
      <c r="B371" s="423" t="s">
        <v>537</v>
      </c>
      <c r="C371" s="374">
        <v>35305</v>
      </c>
      <c r="F371" s="264"/>
      <c r="G371" s="264"/>
      <c r="H371" s="333"/>
      <c r="I371" s="264"/>
      <c r="J371" s="264"/>
      <c r="K371" s="264"/>
      <c r="L371" s="334"/>
      <c r="M371" s="334"/>
      <c r="N371" s="264"/>
      <c r="O371" s="264"/>
      <c r="P371" s="264"/>
      <c r="Q371" s="264"/>
      <c r="R371" s="334"/>
      <c r="S371" s="264"/>
      <c r="T371" s="264"/>
      <c r="U371" s="264"/>
      <c r="V371" s="264"/>
      <c r="W371" s="264"/>
      <c r="X371" s="264"/>
      <c r="Y371" s="264"/>
      <c r="Z371" s="264"/>
    </row>
    <row r="372" spans="1:26" s="3" customFormat="1" ht="18" customHeight="1">
      <c r="A372" s="374"/>
      <c r="B372" s="423" t="s">
        <v>488</v>
      </c>
      <c r="C372" s="374">
        <v>33202</v>
      </c>
      <c r="F372" s="264"/>
      <c r="G372" s="264"/>
      <c r="H372" s="333"/>
      <c r="I372" s="264"/>
      <c r="J372" s="264"/>
      <c r="K372" s="264"/>
      <c r="L372" s="334"/>
      <c r="M372" s="334"/>
      <c r="N372" s="264"/>
      <c r="O372" s="264"/>
      <c r="P372" s="264"/>
      <c r="Q372" s="264"/>
      <c r="R372" s="334"/>
      <c r="S372" s="264"/>
      <c r="T372" s="264"/>
      <c r="U372" s="264"/>
      <c r="V372" s="264"/>
      <c r="W372" s="264"/>
      <c r="X372" s="264"/>
      <c r="Y372" s="264"/>
      <c r="Z372" s="264"/>
    </row>
    <row r="373" spans="1:26" s="3" customFormat="1" ht="18" customHeight="1">
      <c r="A373" s="374"/>
      <c r="B373" s="423" t="s">
        <v>553</v>
      </c>
      <c r="C373" s="374">
        <v>36005</v>
      </c>
      <c r="F373" s="264"/>
      <c r="G373" s="264"/>
      <c r="H373" s="333"/>
      <c r="I373" s="264"/>
      <c r="J373" s="264"/>
      <c r="K373" s="264"/>
      <c r="L373" s="334"/>
      <c r="M373" s="334"/>
      <c r="N373" s="264"/>
      <c r="O373" s="264"/>
      <c r="P373" s="264"/>
      <c r="Q373" s="264"/>
      <c r="R373" s="334"/>
      <c r="S373" s="264"/>
      <c r="T373" s="264"/>
      <c r="U373" s="264"/>
      <c r="V373" s="264"/>
      <c r="W373" s="264"/>
      <c r="X373" s="264"/>
      <c r="Y373" s="264"/>
      <c r="Z373" s="264"/>
    </row>
    <row r="374" spans="1:26" s="3" customFormat="1" ht="18" customHeight="1">
      <c r="A374" s="374"/>
      <c r="B374" s="423" t="s">
        <v>581</v>
      </c>
      <c r="C374" s="374">
        <v>36810</v>
      </c>
      <c r="F374" s="264"/>
      <c r="G374" s="264"/>
      <c r="H374" s="333"/>
      <c r="I374" s="264"/>
      <c r="J374" s="264"/>
      <c r="K374" s="264"/>
      <c r="L374" s="334"/>
      <c r="M374" s="334"/>
      <c r="N374" s="264"/>
      <c r="O374" s="264"/>
      <c r="P374" s="264"/>
      <c r="Q374" s="264"/>
      <c r="R374" s="334"/>
      <c r="S374" s="264"/>
      <c r="T374" s="264"/>
      <c r="U374" s="264"/>
      <c r="V374" s="264"/>
      <c r="W374" s="264"/>
      <c r="X374" s="264"/>
      <c r="Y374" s="264"/>
      <c r="Z374" s="264"/>
    </row>
    <row r="375" spans="1:26" s="3" customFormat="1" ht="18" customHeight="1">
      <c r="A375" s="374"/>
      <c r="B375" s="423" t="s">
        <v>557</v>
      </c>
      <c r="C375" s="374">
        <v>36009</v>
      </c>
      <c r="F375" s="264"/>
      <c r="G375" s="264"/>
      <c r="H375" s="333"/>
      <c r="I375" s="264"/>
      <c r="J375" s="264"/>
      <c r="K375" s="264"/>
      <c r="L375" s="334"/>
      <c r="M375" s="334"/>
      <c r="N375" s="264"/>
      <c r="O375" s="264"/>
      <c r="P375" s="264"/>
      <c r="Q375" s="264"/>
      <c r="R375" s="334"/>
      <c r="S375" s="264"/>
      <c r="T375" s="264"/>
      <c r="U375" s="264"/>
      <c r="V375" s="264"/>
      <c r="W375" s="264"/>
      <c r="X375" s="264"/>
      <c r="Y375" s="264"/>
      <c r="Z375" s="264"/>
    </row>
    <row r="376" spans="1:26" s="3" customFormat="1" ht="18" customHeight="1">
      <c r="A376" s="374"/>
      <c r="B376" s="423" t="s">
        <v>548</v>
      </c>
      <c r="C376" s="374">
        <v>36000</v>
      </c>
      <c r="F376" s="264"/>
      <c r="G376" s="264"/>
      <c r="H376" s="333"/>
      <c r="I376" s="264"/>
      <c r="J376" s="264"/>
      <c r="K376" s="264"/>
      <c r="L376" s="334"/>
      <c r="M376" s="334"/>
      <c r="N376" s="264"/>
      <c r="O376" s="264"/>
      <c r="P376" s="264"/>
      <c r="Q376" s="264"/>
      <c r="R376" s="334"/>
      <c r="S376" s="264"/>
      <c r="T376" s="264"/>
      <c r="U376" s="264"/>
      <c r="V376" s="264"/>
      <c r="W376" s="264"/>
      <c r="X376" s="264"/>
      <c r="Y376" s="264"/>
      <c r="Z376" s="264"/>
    </row>
    <row r="377" spans="1:26" s="3" customFormat="1" ht="18" customHeight="1">
      <c r="A377" s="374"/>
      <c r="B377" s="423" t="s">
        <v>461</v>
      </c>
      <c r="C377" s="374">
        <v>31900</v>
      </c>
      <c r="F377" s="264"/>
      <c r="G377" s="264"/>
      <c r="H377" s="333"/>
      <c r="I377" s="264"/>
      <c r="J377" s="264"/>
      <c r="K377" s="264"/>
      <c r="L377" s="334"/>
      <c r="M377" s="334"/>
      <c r="N377" s="264"/>
      <c r="O377" s="264"/>
      <c r="P377" s="264"/>
      <c r="Q377" s="264"/>
      <c r="R377" s="334"/>
      <c r="S377" s="264"/>
      <c r="T377" s="264"/>
      <c r="U377" s="264"/>
      <c r="V377" s="264"/>
      <c r="W377" s="264"/>
      <c r="X377" s="264"/>
      <c r="Y377" s="264"/>
      <c r="Z377" s="264"/>
    </row>
    <row r="378" spans="1:26" s="3" customFormat="1" ht="18" customHeight="1">
      <c r="A378" s="374"/>
      <c r="B378" s="423" t="s">
        <v>462</v>
      </c>
      <c r="C378" s="374">
        <v>32000</v>
      </c>
      <c r="F378" s="264"/>
      <c r="G378" s="264"/>
      <c r="H378" s="333"/>
      <c r="I378" s="264"/>
      <c r="J378" s="264"/>
      <c r="K378" s="264"/>
      <c r="L378" s="334"/>
      <c r="M378" s="334"/>
      <c r="N378" s="264"/>
      <c r="O378" s="264"/>
      <c r="P378" s="264"/>
      <c r="Q378" s="264"/>
      <c r="R378" s="334"/>
      <c r="S378" s="264"/>
      <c r="T378" s="264"/>
      <c r="U378" s="264"/>
      <c r="V378" s="264"/>
      <c r="W378" s="264"/>
      <c r="X378" s="264"/>
      <c r="Y378" s="264"/>
      <c r="Z378" s="264"/>
    </row>
    <row r="379" spans="1:26" s="3" customFormat="1" ht="18" customHeight="1">
      <c r="A379" s="374"/>
      <c r="B379" s="423" t="s">
        <v>539</v>
      </c>
      <c r="C379" s="374">
        <v>35401</v>
      </c>
      <c r="F379" s="264"/>
      <c r="G379" s="264"/>
      <c r="H379" s="333"/>
      <c r="I379" s="264"/>
      <c r="J379" s="264"/>
      <c r="K379" s="264"/>
      <c r="L379" s="334"/>
      <c r="M379" s="334"/>
      <c r="N379" s="264"/>
      <c r="O379" s="264"/>
      <c r="P379" s="264"/>
      <c r="Q379" s="264"/>
      <c r="R379" s="334"/>
      <c r="S379" s="264"/>
      <c r="T379" s="264"/>
      <c r="U379" s="264"/>
      <c r="V379" s="264"/>
      <c r="W379" s="264"/>
      <c r="X379" s="264"/>
      <c r="Y379" s="264"/>
      <c r="Z379" s="264"/>
    </row>
    <row r="380" spans="1:26" s="3" customFormat="1" ht="18" customHeight="1">
      <c r="A380" s="374"/>
      <c r="B380" s="423" t="s">
        <v>465</v>
      </c>
      <c r="C380" s="374">
        <v>32200</v>
      </c>
      <c r="F380" s="264"/>
      <c r="G380" s="264"/>
      <c r="H380" s="333"/>
      <c r="I380" s="264"/>
      <c r="J380" s="264"/>
      <c r="K380" s="264"/>
      <c r="L380" s="334"/>
      <c r="M380" s="334"/>
      <c r="N380" s="264"/>
      <c r="O380" s="264"/>
      <c r="P380" s="264"/>
      <c r="Q380" s="264"/>
      <c r="R380" s="334"/>
      <c r="S380" s="264"/>
      <c r="T380" s="264"/>
      <c r="U380" s="264"/>
      <c r="V380" s="264"/>
      <c r="W380" s="264"/>
      <c r="X380" s="264"/>
      <c r="Y380" s="264"/>
      <c r="Z380" s="264"/>
    </row>
    <row r="381" spans="1:26" s="3" customFormat="1" ht="18" customHeight="1">
      <c r="A381" s="374"/>
      <c r="B381" s="423" t="s">
        <v>466</v>
      </c>
      <c r="C381" s="374">
        <v>32300</v>
      </c>
      <c r="F381" s="264"/>
      <c r="G381" s="264"/>
      <c r="H381" s="333"/>
      <c r="I381" s="264"/>
      <c r="J381" s="264"/>
      <c r="K381" s="264"/>
      <c r="L381" s="334"/>
      <c r="M381" s="334"/>
      <c r="N381" s="264"/>
      <c r="O381" s="264"/>
      <c r="P381" s="264"/>
      <c r="Q381" s="264"/>
      <c r="R381" s="334"/>
      <c r="S381" s="264"/>
      <c r="T381" s="264"/>
      <c r="U381" s="264"/>
      <c r="V381" s="264"/>
      <c r="W381" s="264"/>
      <c r="X381" s="264"/>
      <c r="Y381" s="264"/>
      <c r="Z381" s="264"/>
    </row>
    <row r="382" spans="1:26" s="3" customFormat="1" ht="18" customHeight="1">
      <c r="A382" s="374"/>
      <c r="B382" s="423" t="s">
        <v>467</v>
      </c>
      <c r="C382" s="374">
        <v>32305</v>
      </c>
      <c r="F382" s="264"/>
      <c r="G382" s="264"/>
      <c r="H382" s="333"/>
      <c r="I382" s="264"/>
      <c r="J382" s="264"/>
      <c r="K382" s="264"/>
      <c r="L382" s="334"/>
      <c r="M382" s="334"/>
      <c r="N382" s="264"/>
      <c r="O382" s="264"/>
      <c r="P382" s="264"/>
      <c r="Q382" s="264"/>
      <c r="R382" s="334"/>
      <c r="S382" s="264"/>
      <c r="T382" s="264"/>
      <c r="U382" s="264"/>
      <c r="V382" s="264"/>
      <c r="W382" s="264"/>
      <c r="X382" s="264"/>
      <c r="Y382" s="264"/>
      <c r="Z382" s="264"/>
    </row>
    <row r="383" spans="1:26" s="3" customFormat="1" ht="18" customHeight="1">
      <c r="A383" s="374"/>
      <c r="B383" s="423" t="s">
        <v>613</v>
      </c>
      <c r="C383" s="374">
        <v>38210</v>
      </c>
      <c r="F383" s="264"/>
      <c r="G383" s="264"/>
      <c r="H383" s="333"/>
      <c r="I383" s="264"/>
      <c r="J383" s="264"/>
      <c r="K383" s="264"/>
      <c r="L383" s="334"/>
      <c r="M383" s="334"/>
      <c r="N383" s="264"/>
      <c r="O383" s="264"/>
      <c r="P383" s="264"/>
      <c r="Q383" s="264"/>
      <c r="R383" s="334"/>
      <c r="S383" s="264"/>
      <c r="T383" s="264"/>
      <c r="U383" s="264"/>
      <c r="V383" s="264"/>
      <c r="W383" s="264"/>
      <c r="X383" s="264"/>
      <c r="Y383" s="264"/>
      <c r="Z383" s="264"/>
    </row>
    <row r="384" spans="1:26" s="3" customFormat="1" ht="18" customHeight="1">
      <c r="A384" s="374"/>
      <c r="B384" s="423" t="s">
        <v>423</v>
      </c>
      <c r="C384" s="374">
        <v>30102</v>
      </c>
      <c r="F384" s="264"/>
      <c r="G384" s="264"/>
      <c r="H384" s="333"/>
      <c r="I384" s="264"/>
      <c r="J384" s="264"/>
      <c r="K384" s="264"/>
      <c r="L384" s="334"/>
      <c r="M384" s="334"/>
      <c r="N384" s="264"/>
      <c r="O384" s="264"/>
      <c r="P384" s="264"/>
      <c r="Q384" s="264"/>
      <c r="R384" s="334"/>
      <c r="S384" s="264"/>
      <c r="T384" s="264"/>
      <c r="U384" s="264"/>
      <c r="V384" s="264"/>
      <c r="W384" s="264"/>
      <c r="X384" s="264"/>
      <c r="Y384" s="264"/>
      <c r="Z384" s="264"/>
    </row>
    <row r="385" spans="1:26" s="3" customFormat="1" ht="18" customHeight="1">
      <c r="A385" s="374"/>
      <c r="B385" s="423" t="s">
        <v>578</v>
      </c>
      <c r="C385" s="374">
        <v>36705</v>
      </c>
      <c r="F385" s="264"/>
      <c r="G385" s="264"/>
      <c r="H385" s="333"/>
      <c r="I385" s="264"/>
      <c r="J385" s="264"/>
      <c r="K385" s="264"/>
      <c r="L385" s="334"/>
      <c r="M385" s="334"/>
      <c r="N385" s="264"/>
      <c r="O385" s="264"/>
      <c r="P385" s="264"/>
      <c r="Q385" s="264"/>
      <c r="R385" s="334"/>
      <c r="S385" s="264"/>
      <c r="T385" s="264"/>
      <c r="U385" s="264"/>
      <c r="V385" s="264"/>
      <c r="W385" s="264"/>
      <c r="X385" s="264"/>
      <c r="Y385" s="264"/>
      <c r="Z385" s="264"/>
    </row>
    <row r="386" spans="1:26" s="3" customFormat="1" ht="18" customHeight="1">
      <c r="A386" s="374"/>
      <c r="B386" s="423" t="s">
        <v>586</v>
      </c>
      <c r="C386" s="374">
        <v>37005</v>
      </c>
      <c r="F386" s="264"/>
      <c r="G386" s="264"/>
      <c r="H386" s="333"/>
      <c r="I386" s="264"/>
      <c r="J386" s="264"/>
      <c r="K386" s="264"/>
      <c r="L386" s="334"/>
      <c r="M386" s="334"/>
      <c r="N386" s="264"/>
      <c r="O386" s="264"/>
      <c r="P386" s="264"/>
      <c r="Q386" s="264"/>
      <c r="R386" s="334"/>
      <c r="S386" s="264"/>
      <c r="T386" s="264"/>
      <c r="U386" s="264"/>
      <c r="V386" s="264"/>
      <c r="W386" s="264"/>
      <c r="X386" s="264"/>
      <c r="Y386" s="264"/>
      <c r="Z386" s="264"/>
    </row>
    <row r="387" spans="1:26" s="3" customFormat="1" ht="18" customHeight="1">
      <c r="A387" s="374"/>
      <c r="B387" s="423" t="s">
        <v>468</v>
      </c>
      <c r="C387" s="374">
        <v>32400</v>
      </c>
      <c r="F387" s="264"/>
      <c r="G387" s="264"/>
      <c r="H387" s="333"/>
      <c r="I387" s="264"/>
      <c r="J387" s="264"/>
      <c r="K387" s="264"/>
      <c r="L387" s="334"/>
      <c r="M387" s="334"/>
      <c r="N387" s="264"/>
      <c r="O387" s="264"/>
      <c r="P387" s="264"/>
      <c r="Q387" s="264"/>
      <c r="R387" s="334"/>
      <c r="S387" s="264"/>
      <c r="T387" s="264"/>
      <c r="U387" s="264"/>
      <c r="V387" s="264"/>
      <c r="W387" s="264"/>
      <c r="X387" s="264"/>
      <c r="Y387" s="264"/>
      <c r="Z387" s="264"/>
    </row>
    <row r="388" spans="1:26" s="3" customFormat="1" ht="18" customHeight="1">
      <c r="A388" s="374"/>
      <c r="B388" s="423" t="s">
        <v>549</v>
      </c>
      <c r="C388" s="374">
        <v>36001</v>
      </c>
      <c r="F388" s="264"/>
      <c r="G388" s="264"/>
      <c r="H388" s="333"/>
      <c r="I388" s="264"/>
      <c r="J388" s="264"/>
      <c r="K388" s="264"/>
      <c r="L388" s="334"/>
      <c r="M388" s="334"/>
      <c r="N388" s="264"/>
      <c r="O388" s="264"/>
      <c r="P388" s="264"/>
      <c r="Q388" s="264"/>
      <c r="R388" s="334"/>
      <c r="S388" s="264"/>
      <c r="T388" s="264"/>
      <c r="U388" s="264"/>
      <c r="V388" s="264"/>
      <c r="W388" s="264"/>
      <c r="X388" s="264"/>
      <c r="Y388" s="264"/>
      <c r="Z388" s="264"/>
    </row>
    <row r="389" spans="1:26" s="3" customFormat="1" ht="18" customHeight="1">
      <c r="A389" s="374"/>
      <c r="B389" s="423" t="s">
        <v>400</v>
      </c>
      <c r="C389" s="374">
        <v>19005</v>
      </c>
      <c r="F389" s="264"/>
      <c r="G389" s="264"/>
      <c r="H389" s="333"/>
      <c r="I389" s="264"/>
      <c r="J389" s="264"/>
      <c r="K389" s="264"/>
      <c r="L389" s="334"/>
      <c r="M389" s="334"/>
      <c r="N389" s="264"/>
      <c r="O389" s="264"/>
      <c r="P389" s="264"/>
      <c r="Q389" s="264"/>
      <c r="R389" s="334"/>
      <c r="S389" s="264"/>
      <c r="T389" s="264"/>
      <c r="U389" s="264"/>
      <c r="V389" s="264"/>
      <c r="W389" s="264"/>
      <c r="X389" s="264"/>
      <c r="Y389" s="264"/>
      <c r="Z389" s="264"/>
    </row>
    <row r="390" spans="1:26" s="3" customFormat="1" ht="18" customHeight="1">
      <c r="A390" s="374"/>
      <c r="B390" s="423" t="s">
        <v>551</v>
      </c>
      <c r="C390" s="374">
        <v>36003</v>
      </c>
      <c r="F390" s="264"/>
      <c r="G390" s="264"/>
      <c r="H390" s="333"/>
      <c r="I390" s="264"/>
      <c r="J390" s="264"/>
      <c r="K390" s="264"/>
      <c r="L390" s="334"/>
      <c r="M390" s="334"/>
      <c r="N390" s="264"/>
      <c r="O390" s="264"/>
      <c r="P390" s="264"/>
      <c r="Q390" s="264"/>
      <c r="R390" s="334"/>
      <c r="S390" s="264"/>
      <c r="T390" s="264"/>
      <c r="U390" s="264"/>
      <c r="V390" s="264"/>
      <c r="W390" s="264"/>
      <c r="X390" s="264"/>
      <c r="Y390" s="264"/>
      <c r="Z390" s="264"/>
    </row>
    <row r="391" spans="1:26" s="3" customFormat="1" ht="18" customHeight="1">
      <c r="A391" s="374"/>
      <c r="B391" s="423" t="s">
        <v>654</v>
      </c>
      <c r="C391" s="374">
        <v>40000</v>
      </c>
      <c r="F391" s="264"/>
      <c r="G391" s="264"/>
      <c r="H391" s="333"/>
      <c r="I391" s="264"/>
      <c r="J391" s="264"/>
      <c r="K391" s="264"/>
      <c r="L391" s="334"/>
      <c r="M391" s="334"/>
      <c r="N391" s="264"/>
      <c r="O391" s="264"/>
      <c r="P391" s="264"/>
      <c r="Q391" s="264"/>
      <c r="R391" s="334"/>
      <c r="S391" s="264"/>
      <c r="T391" s="264"/>
      <c r="U391" s="264"/>
      <c r="V391" s="264"/>
      <c r="W391" s="264"/>
      <c r="X391" s="264"/>
      <c r="Y391" s="264"/>
      <c r="Z391" s="264"/>
    </row>
    <row r="392" spans="1:26" s="3" customFormat="1" ht="18" customHeight="1">
      <c r="A392" s="374"/>
      <c r="B392" s="423" t="s">
        <v>484</v>
      </c>
      <c r="C392" s="374">
        <v>33027</v>
      </c>
      <c r="F392" s="264"/>
      <c r="G392" s="264"/>
      <c r="H392" s="333"/>
      <c r="I392" s="264"/>
      <c r="J392" s="264"/>
      <c r="K392" s="264"/>
      <c r="L392" s="334"/>
      <c r="M392" s="334"/>
      <c r="N392" s="264"/>
      <c r="O392" s="264"/>
      <c r="P392" s="264"/>
      <c r="Q392" s="264"/>
      <c r="R392" s="334"/>
      <c r="S392" s="264"/>
      <c r="T392" s="264"/>
      <c r="U392" s="264"/>
      <c r="V392" s="264"/>
      <c r="W392" s="264"/>
      <c r="X392" s="264"/>
      <c r="Y392" s="264"/>
      <c r="Z392" s="264"/>
    </row>
    <row r="393" spans="1:26" s="3" customFormat="1" ht="18" customHeight="1">
      <c r="A393" s="374"/>
      <c r="B393" s="423" t="s">
        <v>552</v>
      </c>
      <c r="C393" s="374">
        <v>36004</v>
      </c>
      <c r="F393" s="264"/>
      <c r="G393" s="264"/>
      <c r="H393" s="333"/>
      <c r="I393" s="264"/>
      <c r="J393" s="264"/>
      <c r="K393" s="264"/>
      <c r="L393" s="334"/>
      <c r="M393" s="334"/>
      <c r="N393" s="264"/>
      <c r="O393" s="264"/>
      <c r="P393" s="264"/>
      <c r="Q393" s="264"/>
      <c r="R393" s="334"/>
      <c r="S393" s="264"/>
      <c r="T393" s="264"/>
      <c r="U393" s="264"/>
      <c r="V393" s="264"/>
      <c r="W393" s="264"/>
      <c r="X393" s="264"/>
      <c r="Y393" s="264"/>
      <c r="Z393" s="264"/>
    </row>
    <row r="394" spans="1:26" s="3" customFormat="1" ht="18" customHeight="1">
      <c r="A394" s="374"/>
      <c r="B394" s="423" t="s">
        <v>472</v>
      </c>
      <c r="C394" s="374">
        <v>32505</v>
      </c>
      <c r="F394" s="264"/>
      <c r="G394" s="264"/>
      <c r="H394" s="333"/>
      <c r="I394" s="264"/>
      <c r="J394" s="264"/>
      <c r="K394" s="264"/>
      <c r="L394" s="334"/>
      <c r="M394" s="334"/>
      <c r="N394" s="264"/>
      <c r="O394" s="264"/>
      <c r="P394" s="264"/>
      <c r="Q394" s="264"/>
      <c r="R394" s="334"/>
      <c r="S394" s="264"/>
      <c r="T394" s="264"/>
      <c r="U394" s="264"/>
      <c r="V394" s="264"/>
      <c r="W394" s="264"/>
      <c r="X394" s="264"/>
      <c r="Y394" s="264"/>
      <c r="Z394" s="264"/>
    </row>
    <row r="395" spans="1:26" s="3" customFormat="1" ht="18" customHeight="1">
      <c r="A395" s="374"/>
      <c r="B395" s="423" t="s">
        <v>473</v>
      </c>
      <c r="C395" s="374">
        <v>32600</v>
      </c>
      <c r="F395" s="264"/>
      <c r="G395" s="264"/>
      <c r="H395" s="333"/>
      <c r="I395" s="264"/>
      <c r="J395" s="264"/>
      <c r="K395" s="264"/>
      <c r="L395" s="334"/>
      <c r="M395" s="334"/>
      <c r="N395" s="264"/>
      <c r="O395" s="264"/>
      <c r="P395" s="264"/>
      <c r="Q395" s="264"/>
      <c r="R395" s="334"/>
      <c r="S395" s="264"/>
      <c r="T395" s="264"/>
      <c r="U395" s="264"/>
      <c r="V395" s="264"/>
      <c r="W395" s="264"/>
      <c r="X395" s="264"/>
      <c r="Y395" s="264"/>
      <c r="Z395" s="264"/>
    </row>
    <row r="396" spans="1:26" s="3" customFormat="1" ht="18" customHeight="1">
      <c r="A396" s="374"/>
      <c r="B396" s="423" t="s">
        <v>475</v>
      </c>
      <c r="C396" s="374">
        <v>32700</v>
      </c>
      <c r="F396" s="264"/>
      <c r="G396" s="264"/>
      <c r="H396" s="333"/>
      <c r="I396" s="264"/>
      <c r="J396" s="264"/>
      <c r="K396" s="264"/>
      <c r="L396" s="334"/>
      <c r="M396" s="334"/>
      <c r="N396" s="264"/>
      <c r="O396" s="264"/>
      <c r="P396" s="264"/>
      <c r="Q396" s="264"/>
      <c r="R396" s="334"/>
      <c r="S396" s="264"/>
      <c r="T396" s="264"/>
      <c r="U396" s="264"/>
      <c r="V396" s="264"/>
      <c r="W396" s="264"/>
      <c r="X396" s="264"/>
      <c r="Y396" s="264"/>
      <c r="Z396" s="264"/>
    </row>
    <row r="397" spans="1:26" s="3" customFormat="1" ht="18" customHeight="1">
      <c r="A397" s="374"/>
      <c r="B397" s="423" t="s">
        <v>476</v>
      </c>
      <c r="C397" s="374">
        <v>32800</v>
      </c>
      <c r="F397" s="264"/>
      <c r="G397" s="264"/>
      <c r="H397" s="333"/>
      <c r="I397" s="264"/>
      <c r="J397" s="264"/>
      <c r="K397" s="264"/>
      <c r="L397" s="334"/>
      <c r="M397" s="334"/>
      <c r="N397" s="264"/>
      <c r="O397" s="264"/>
      <c r="P397" s="264"/>
      <c r="Q397" s="264"/>
      <c r="R397" s="334"/>
      <c r="S397" s="264"/>
      <c r="T397" s="264"/>
      <c r="U397" s="264"/>
      <c r="V397" s="264"/>
      <c r="W397" s="264"/>
      <c r="X397" s="264"/>
      <c r="Y397" s="264"/>
      <c r="Z397" s="264"/>
    </row>
    <row r="398" spans="1:26" s="3" customFormat="1" ht="18" customHeight="1">
      <c r="A398" s="374"/>
      <c r="B398" s="423" t="s">
        <v>479</v>
      </c>
      <c r="C398" s="374">
        <v>32905</v>
      </c>
      <c r="F398" s="264"/>
      <c r="G398" s="264"/>
      <c r="H398" s="333"/>
      <c r="I398" s="264"/>
      <c r="J398" s="264"/>
      <c r="K398" s="264"/>
      <c r="L398" s="334"/>
      <c r="M398" s="334"/>
      <c r="N398" s="264"/>
      <c r="O398" s="264"/>
      <c r="P398" s="264"/>
      <c r="Q398" s="264"/>
      <c r="R398" s="334"/>
      <c r="S398" s="264"/>
      <c r="T398" s="264"/>
      <c r="U398" s="264"/>
      <c r="V398" s="264"/>
      <c r="W398" s="264"/>
      <c r="X398" s="264"/>
      <c r="Y398" s="264"/>
      <c r="Z398" s="264"/>
    </row>
    <row r="399" spans="1:26" s="3" customFormat="1" ht="18" customHeight="1">
      <c r="A399" s="374"/>
      <c r="B399" s="423" t="s">
        <v>477</v>
      </c>
      <c r="C399" s="374">
        <v>32900</v>
      </c>
      <c r="F399" s="264"/>
      <c r="G399" s="264"/>
      <c r="H399" s="333"/>
      <c r="I399" s="264"/>
      <c r="J399" s="264"/>
      <c r="K399" s="264"/>
      <c r="L399" s="334"/>
      <c r="M399" s="334"/>
      <c r="N399" s="264"/>
      <c r="O399" s="264"/>
      <c r="P399" s="264"/>
      <c r="Q399" s="264"/>
      <c r="R399" s="334"/>
      <c r="S399" s="264"/>
      <c r="T399" s="264"/>
      <c r="U399" s="264"/>
      <c r="V399" s="264"/>
      <c r="W399" s="264"/>
      <c r="X399" s="264"/>
      <c r="Y399" s="264"/>
      <c r="Z399" s="264"/>
    </row>
    <row r="400" spans="1:26" s="3" customFormat="1" ht="18" customHeight="1">
      <c r="A400" s="374"/>
      <c r="B400" s="423" t="s">
        <v>482</v>
      </c>
      <c r="C400" s="374">
        <v>33000</v>
      </c>
      <c r="F400" s="264"/>
      <c r="G400" s="264"/>
      <c r="H400" s="333"/>
      <c r="I400" s="264"/>
      <c r="J400" s="264"/>
      <c r="K400" s="264"/>
      <c r="L400" s="334"/>
      <c r="M400" s="334"/>
      <c r="N400" s="264"/>
      <c r="O400" s="264"/>
      <c r="P400" s="264"/>
      <c r="Q400" s="264"/>
      <c r="R400" s="334"/>
      <c r="S400" s="264"/>
      <c r="T400" s="264"/>
      <c r="U400" s="264"/>
      <c r="V400" s="264"/>
      <c r="W400" s="264"/>
      <c r="X400" s="264"/>
      <c r="Y400" s="264"/>
      <c r="Z400" s="264"/>
    </row>
    <row r="401" spans="1:26" s="3" customFormat="1" ht="18" customHeight="1">
      <c r="A401" s="374"/>
      <c r="B401" s="423" t="s">
        <v>375</v>
      </c>
      <c r="C401" s="374">
        <v>10900</v>
      </c>
      <c r="F401" s="264"/>
      <c r="G401" s="264"/>
      <c r="H401" s="333"/>
      <c r="I401" s="264"/>
      <c r="J401" s="264"/>
      <c r="K401" s="264"/>
      <c r="L401" s="334"/>
      <c r="M401" s="334"/>
      <c r="N401" s="264"/>
      <c r="O401" s="264"/>
      <c r="P401" s="264"/>
      <c r="Q401" s="264"/>
      <c r="R401" s="334"/>
      <c r="S401" s="264"/>
      <c r="T401" s="264"/>
      <c r="U401" s="264"/>
      <c r="V401" s="264"/>
      <c r="W401" s="264"/>
      <c r="X401" s="264"/>
      <c r="Y401" s="264"/>
      <c r="Z401" s="264"/>
    </row>
    <row r="402" spans="1:26" s="3" customFormat="1" ht="18" customHeight="1">
      <c r="A402" s="374"/>
      <c r="B402" s="423" t="s">
        <v>395</v>
      </c>
      <c r="C402" s="374">
        <v>18400</v>
      </c>
      <c r="F402" s="264"/>
      <c r="G402" s="264"/>
      <c r="H402" s="333"/>
      <c r="I402" s="264"/>
      <c r="J402" s="264"/>
      <c r="K402" s="264"/>
      <c r="L402" s="334"/>
      <c r="M402" s="334"/>
      <c r="N402" s="264"/>
      <c r="O402" s="264"/>
      <c r="P402" s="264"/>
      <c r="Q402" s="264"/>
      <c r="R402" s="334"/>
      <c r="S402" s="264"/>
      <c r="T402" s="264"/>
      <c r="U402" s="264"/>
      <c r="V402" s="264"/>
      <c r="W402" s="264"/>
      <c r="X402" s="264"/>
      <c r="Y402" s="264"/>
      <c r="Z402" s="264"/>
    </row>
    <row r="403" spans="1:26" s="3" customFormat="1" ht="18" customHeight="1">
      <c r="A403" s="374"/>
      <c r="B403" s="423" t="s">
        <v>388</v>
      </c>
      <c r="C403" s="374">
        <v>12510</v>
      </c>
      <c r="F403" s="264"/>
      <c r="G403" s="264"/>
      <c r="H403" s="333"/>
      <c r="I403" s="264"/>
      <c r="J403" s="264"/>
      <c r="K403" s="264"/>
      <c r="L403" s="334"/>
      <c r="M403" s="334"/>
      <c r="N403" s="264"/>
      <c r="O403" s="264"/>
      <c r="P403" s="264"/>
      <c r="Q403" s="264"/>
      <c r="R403" s="334"/>
      <c r="S403" s="264"/>
      <c r="T403" s="264"/>
      <c r="U403" s="264"/>
      <c r="V403" s="264"/>
      <c r="W403" s="264"/>
      <c r="X403" s="264"/>
      <c r="Y403" s="264"/>
      <c r="Z403" s="264"/>
    </row>
    <row r="404" spans="1:26" s="3" customFormat="1" ht="18" customHeight="1">
      <c r="A404" s="374"/>
      <c r="B404" s="423" t="s">
        <v>372</v>
      </c>
      <c r="C404" s="374">
        <v>10700</v>
      </c>
      <c r="F404" s="264"/>
      <c r="G404" s="264"/>
      <c r="H404" s="333"/>
      <c r="I404" s="264"/>
      <c r="J404" s="264"/>
      <c r="K404" s="264"/>
      <c r="L404" s="334"/>
      <c r="M404" s="334"/>
      <c r="N404" s="264"/>
      <c r="O404" s="264"/>
      <c r="P404" s="264"/>
      <c r="Q404" s="264"/>
      <c r="R404" s="334"/>
      <c r="S404" s="264"/>
      <c r="T404" s="264"/>
      <c r="U404" s="264"/>
      <c r="V404" s="264"/>
      <c r="W404" s="264"/>
      <c r="X404" s="264"/>
      <c r="Y404" s="264"/>
      <c r="Z404" s="264"/>
    </row>
    <row r="405" spans="1:26" s="3" customFormat="1" ht="18" customHeight="1">
      <c r="A405" s="374"/>
      <c r="B405" s="423" t="s">
        <v>370</v>
      </c>
      <c r="C405" s="374">
        <v>10400</v>
      </c>
      <c r="F405" s="264"/>
      <c r="G405" s="264"/>
      <c r="H405" s="333"/>
      <c r="I405" s="264"/>
      <c r="J405" s="264"/>
      <c r="K405" s="264"/>
      <c r="L405" s="334"/>
      <c r="M405" s="334"/>
      <c r="N405" s="264"/>
      <c r="O405" s="264"/>
      <c r="P405" s="264"/>
      <c r="Q405" s="264"/>
      <c r="R405" s="334"/>
      <c r="S405" s="264"/>
      <c r="T405" s="264"/>
      <c r="U405" s="264"/>
      <c r="V405" s="264"/>
      <c r="W405" s="264"/>
      <c r="X405" s="264"/>
      <c r="Y405" s="264"/>
      <c r="Z405" s="264"/>
    </row>
    <row r="406" spans="1:26" s="3" customFormat="1" ht="18" customHeight="1">
      <c r="A406" s="374"/>
      <c r="B406" s="423" t="s">
        <v>417</v>
      </c>
      <c r="C406" s="374">
        <v>22000</v>
      </c>
      <c r="F406" s="264"/>
      <c r="G406" s="264"/>
      <c r="H406" s="333"/>
      <c r="I406" s="264"/>
      <c r="J406" s="264"/>
      <c r="K406" s="264"/>
      <c r="L406" s="334"/>
      <c r="M406" s="334"/>
      <c r="N406" s="264"/>
      <c r="O406" s="264"/>
      <c r="P406" s="264"/>
      <c r="Q406" s="264"/>
      <c r="R406" s="334"/>
      <c r="S406" s="264"/>
      <c r="T406" s="264"/>
      <c r="U406" s="264"/>
      <c r="V406" s="264"/>
      <c r="W406" s="264"/>
      <c r="X406" s="264"/>
      <c r="Y406" s="264"/>
      <c r="Z406" s="264"/>
    </row>
    <row r="407" spans="1:26" s="3" customFormat="1" ht="18" customHeight="1">
      <c r="A407" s="374"/>
      <c r="B407" s="423" t="s">
        <v>401</v>
      </c>
      <c r="C407" s="374">
        <v>19100</v>
      </c>
      <c r="F407" s="264"/>
      <c r="G407" s="264"/>
      <c r="H407" s="333"/>
      <c r="I407" s="264"/>
      <c r="J407" s="264"/>
      <c r="K407" s="264"/>
      <c r="L407" s="334"/>
      <c r="M407" s="334"/>
      <c r="N407" s="264"/>
      <c r="O407" s="264"/>
      <c r="P407" s="264"/>
      <c r="Q407" s="264"/>
      <c r="R407" s="334"/>
      <c r="S407" s="264"/>
      <c r="T407" s="264"/>
      <c r="U407" s="264"/>
      <c r="V407" s="264"/>
      <c r="W407" s="264"/>
      <c r="X407" s="264"/>
      <c r="Y407" s="264"/>
      <c r="Z407" s="264"/>
    </row>
    <row r="408" spans="1:26" s="3" customFormat="1" ht="18" customHeight="1">
      <c r="A408" s="374"/>
      <c r="B408" s="423" t="s">
        <v>830</v>
      </c>
      <c r="C408" s="374">
        <v>32904</v>
      </c>
      <c r="F408" s="264"/>
      <c r="G408" s="264"/>
      <c r="H408" s="333"/>
      <c r="I408" s="264"/>
      <c r="J408" s="264"/>
      <c r="K408" s="264"/>
      <c r="L408" s="334"/>
      <c r="M408" s="334"/>
      <c r="N408" s="264"/>
      <c r="O408" s="264"/>
      <c r="P408" s="264"/>
      <c r="Q408" s="264"/>
      <c r="R408" s="334"/>
      <c r="S408" s="264"/>
      <c r="T408" s="264"/>
      <c r="U408" s="264"/>
      <c r="V408" s="264"/>
      <c r="W408" s="264"/>
      <c r="X408" s="264"/>
      <c r="Y408" s="264"/>
      <c r="Z408" s="264"/>
    </row>
    <row r="409" spans="1:26" s="3" customFormat="1" ht="18" customHeight="1">
      <c r="A409" s="374"/>
      <c r="B409" s="423" t="s">
        <v>485</v>
      </c>
      <c r="C409" s="374">
        <v>33100</v>
      </c>
      <c r="F409" s="264"/>
      <c r="G409" s="264"/>
      <c r="H409" s="333"/>
      <c r="I409" s="264"/>
      <c r="J409" s="264"/>
      <c r="K409" s="264"/>
      <c r="L409" s="334"/>
      <c r="M409" s="334"/>
      <c r="N409" s="264"/>
      <c r="O409" s="264"/>
      <c r="P409" s="264"/>
      <c r="Q409" s="264"/>
      <c r="R409" s="334"/>
      <c r="S409" s="264"/>
      <c r="T409" s="264"/>
      <c r="U409" s="264"/>
      <c r="V409" s="264"/>
      <c r="W409" s="264"/>
      <c r="X409" s="264"/>
      <c r="Y409" s="264"/>
      <c r="Z409" s="264"/>
    </row>
    <row r="410" spans="1:26" s="3" customFormat="1" ht="18" customHeight="1">
      <c r="A410" s="374"/>
      <c r="B410" s="423" t="s">
        <v>487</v>
      </c>
      <c r="C410" s="374">
        <v>33200</v>
      </c>
      <c r="F410" s="264"/>
      <c r="G410" s="264"/>
      <c r="H410" s="333"/>
      <c r="I410" s="264"/>
      <c r="J410" s="264"/>
      <c r="K410" s="264"/>
      <c r="L410" s="334"/>
      <c r="M410" s="334"/>
      <c r="N410" s="264"/>
      <c r="O410" s="264"/>
      <c r="P410" s="264"/>
      <c r="Q410" s="264"/>
      <c r="R410" s="334"/>
      <c r="S410" s="264"/>
      <c r="T410" s="264"/>
      <c r="U410" s="264"/>
      <c r="V410" s="264"/>
      <c r="W410" s="264"/>
      <c r="X410" s="264"/>
      <c r="Y410" s="264"/>
      <c r="Z410" s="264"/>
    </row>
    <row r="411" spans="1:26" s="3" customFormat="1" ht="18" customHeight="1">
      <c r="A411" s="374"/>
      <c r="B411" s="423" t="s">
        <v>491</v>
      </c>
      <c r="C411" s="374">
        <v>33205</v>
      </c>
      <c r="F411" s="264"/>
      <c r="G411" s="264"/>
      <c r="H411" s="333"/>
      <c r="I411" s="264"/>
      <c r="J411" s="264"/>
      <c r="K411" s="264"/>
      <c r="L411" s="334"/>
      <c r="M411" s="334"/>
      <c r="N411" s="264"/>
      <c r="O411" s="264"/>
      <c r="P411" s="264"/>
      <c r="Q411" s="264"/>
      <c r="R411" s="334"/>
      <c r="S411" s="264"/>
      <c r="T411" s="264"/>
      <c r="U411" s="264"/>
      <c r="V411" s="264"/>
      <c r="W411" s="264"/>
      <c r="X411" s="264"/>
      <c r="Y411" s="264"/>
      <c r="Z411" s="264"/>
    </row>
    <row r="412" spans="1:26" s="3" customFormat="1" ht="18" customHeight="1">
      <c r="A412" s="374"/>
      <c r="B412" s="423" t="s">
        <v>404</v>
      </c>
      <c r="C412" s="374">
        <v>20300</v>
      </c>
      <c r="F412" s="264"/>
      <c r="G412" s="264"/>
      <c r="H412" s="333"/>
      <c r="I412" s="264"/>
      <c r="J412" s="264"/>
      <c r="K412" s="264"/>
      <c r="L412" s="334"/>
      <c r="M412" s="334"/>
      <c r="N412" s="264"/>
      <c r="O412" s="264"/>
      <c r="P412" s="264"/>
      <c r="Q412" s="264"/>
      <c r="R412" s="334"/>
      <c r="S412" s="264"/>
      <c r="T412" s="264"/>
      <c r="U412" s="264"/>
      <c r="V412" s="264"/>
      <c r="W412" s="264"/>
      <c r="X412" s="264"/>
      <c r="Y412" s="264"/>
      <c r="Z412" s="264"/>
    </row>
    <row r="413" spans="1:26" s="3" customFormat="1" ht="18" customHeight="1">
      <c r="A413" s="374"/>
      <c r="B413" s="423" t="s">
        <v>638</v>
      </c>
      <c r="C413" s="374">
        <v>39208</v>
      </c>
      <c r="F413" s="264"/>
      <c r="G413" s="264"/>
      <c r="H413" s="333"/>
      <c r="I413" s="264"/>
      <c r="J413" s="264"/>
      <c r="K413" s="264"/>
      <c r="L413" s="334"/>
      <c r="M413" s="334"/>
      <c r="N413" s="264"/>
      <c r="O413" s="264"/>
      <c r="P413" s="264"/>
      <c r="Q413" s="264"/>
      <c r="R413" s="334"/>
      <c r="S413" s="264"/>
      <c r="T413" s="264"/>
      <c r="U413" s="264"/>
      <c r="V413" s="264"/>
      <c r="W413" s="264"/>
      <c r="X413" s="264"/>
      <c r="Y413" s="264"/>
      <c r="Z413" s="264"/>
    </row>
    <row r="414" spans="1:26" s="3" customFormat="1" ht="18" customHeight="1">
      <c r="A414" s="374"/>
      <c r="B414" s="423" t="s">
        <v>464</v>
      </c>
      <c r="C414" s="374">
        <v>32100</v>
      </c>
      <c r="F414" s="264"/>
      <c r="G414" s="264"/>
      <c r="H414" s="333"/>
      <c r="I414" s="264"/>
      <c r="J414" s="264"/>
      <c r="K414" s="264"/>
      <c r="L414" s="334"/>
      <c r="M414" s="334"/>
      <c r="N414" s="264"/>
      <c r="O414" s="264"/>
      <c r="P414" s="264"/>
      <c r="Q414" s="264"/>
      <c r="R414" s="334"/>
      <c r="S414" s="264"/>
      <c r="T414" s="264"/>
      <c r="U414" s="264"/>
      <c r="V414" s="264"/>
      <c r="W414" s="264"/>
      <c r="X414" s="264"/>
      <c r="Y414" s="264"/>
      <c r="Z414" s="264"/>
    </row>
    <row r="415" spans="1:26" s="3" customFormat="1" ht="18" customHeight="1">
      <c r="A415" s="374"/>
      <c r="B415" s="423" t="s">
        <v>496</v>
      </c>
      <c r="C415" s="374">
        <v>33300</v>
      </c>
      <c r="F415" s="264"/>
      <c r="G415" s="264"/>
      <c r="H415" s="333"/>
      <c r="I415" s="264"/>
      <c r="J415" s="264"/>
      <c r="K415" s="264"/>
      <c r="L415" s="334"/>
      <c r="M415" s="334"/>
      <c r="N415" s="264"/>
      <c r="O415" s="264"/>
      <c r="P415" s="264"/>
      <c r="Q415" s="264"/>
      <c r="R415" s="334"/>
      <c r="S415" s="264"/>
      <c r="T415" s="264"/>
      <c r="U415" s="264"/>
      <c r="V415" s="264"/>
      <c r="W415" s="264"/>
      <c r="X415" s="264"/>
      <c r="Y415" s="264"/>
      <c r="Z415" s="264"/>
    </row>
    <row r="416" spans="1:26" s="3" customFormat="1" ht="18" customHeight="1">
      <c r="A416" s="374"/>
      <c r="B416" s="423" t="s">
        <v>497</v>
      </c>
      <c r="C416" s="374">
        <v>33305</v>
      </c>
      <c r="F416" s="264"/>
      <c r="G416" s="264"/>
      <c r="H416" s="333"/>
      <c r="I416" s="264"/>
      <c r="J416" s="264"/>
      <c r="K416" s="264"/>
      <c r="L416" s="334"/>
      <c r="M416" s="334"/>
      <c r="N416" s="264"/>
      <c r="O416" s="264"/>
      <c r="P416" s="264"/>
      <c r="Q416" s="264"/>
      <c r="R416" s="334"/>
      <c r="S416" s="264"/>
      <c r="T416" s="264"/>
      <c r="U416" s="264"/>
      <c r="V416" s="264"/>
      <c r="W416" s="264"/>
      <c r="X416" s="264"/>
      <c r="Y416" s="264"/>
      <c r="Z416" s="264"/>
    </row>
    <row r="417" spans="1:26" s="3" customFormat="1" ht="18" customHeight="1">
      <c r="A417" s="374"/>
      <c r="B417" s="423" t="s">
        <v>585</v>
      </c>
      <c r="C417" s="374">
        <v>37000</v>
      </c>
      <c r="F417" s="264"/>
      <c r="G417" s="264"/>
      <c r="H417" s="333"/>
      <c r="I417" s="264"/>
      <c r="J417" s="264"/>
      <c r="K417" s="264"/>
      <c r="L417" s="334"/>
      <c r="M417" s="334"/>
      <c r="N417" s="264"/>
      <c r="O417" s="264"/>
      <c r="P417" s="264"/>
      <c r="Q417" s="264"/>
      <c r="R417" s="334"/>
      <c r="S417" s="264"/>
      <c r="T417" s="264"/>
      <c r="U417" s="264"/>
      <c r="V417" s="264"/>
      <c r="W417" s="264"/>
      <c r="X417" s="264"/>
      <c r="Y417" s="264"/>
      <c r="Z417" s="264"/>
    </row>
    <row r="418" spans="1:26" s="3" customFormat="1" ht="18" customHeight="1">
      <c r="A418" s="374"/>
      <c r="B418" s="423" t="s">
        <v>405</v>
      </c>
      <c r="C418" s="374">
        <v>20400</v>
      </c>
      <c r="F418" s="264"/>
      <c r="G418" s="264"/>
      <c r="H418" s="333"/>
      <c r="I418" s="264"/>
      <c r="J418" s="264"/>
      <c r="K418" s="264"/>
      <c r="L418" s="334"/>
      <c r="M418" s="334"/>
      <c r="N418" s="264"/>
      <c r="O418" s="264"/>
      <c r="P418" s="264"/>
      <c r="Q418" s="264"/>
      <c r="R418" s="334"/>
      <c r="S418" s="264"/>
      <c r="T418" s="264"/>
      <c r="U418" s="264"/>
      <c r="V418" s="264"/>
      <c r="W418" s="264"/>
      <c r="X418" s="264"/>
      <c r="Y418" s="264"/>
      <c r="Z418" s="264"/>
    </row>
    <row r="419" spans="1:26" s="3" customFormat="1" ht="18" customHeight="1">
      <c r="A419" s="374"/>
      <c r="B419" s="423" t="s">
        <v>624</v>
      </c>
      <c r="C419" s="374">
        <v>38620</v>
      </c>
      <c r="F419" s="264"/>
      <c r="G419" s="264"/>
      <c r="H419" s="333"/>
      <c r="I419" s="264"/>
      <c r="J419" s="264"/>
      <c r="K419" s="264"/>
      <c r="L419" s="334"/>
      <c r="M419" s="334"/>
      <c r="N419" s="264"/>
      <c r="O419" s="264"/>
      <c r="P419" s="264"/>
      <c r="Q419" s="264"/>
      <c r="R419" s="334"/>
      <c r="S419" s="264"/>
      <c r="T419" s="264"/>
      <c r="U419" s="264"/>
      <c r="V419" s="264"/>
      <c r="W419" s="264"/>
      <c r="X419" s="264"/>
      <c r="Y419" s="264"/>
      <c r="Z419" s="264"/>
    </row>
    <row r="420" spans="1:26" s="3" customFormat="1" ht="18" customHeight="1">
      <c r="A420" s="374"/>
      <c r="B420" s="423" t="s">
        <v>635</v>
      </c>
      <c r="C420" s="374">
        <v>39201</v>
      </c>
      <c r="F420" s="264"/>
      <c r="G420" s="264"/>
      <c r="H420" s="333"/>
      <c r="I420" s="264"/>
      <c r="J420" s="264"/>
      <c r="K420" s="264"/>
      <c r="L420" s="334"/>
      <c r="M420" s="334"/>
      <c r="N420" s="264"/>
      <c r="O420" s="264"/>
      <c r="P420" s="264"/>
      <c r="Q420" s="264"/>
      <c r="R420" s="334"/>
      <c r="S420" s="264"/>
      <c r="T420" s="264"/>
      <c r="U420" s="264"/>
      <c r="V420" s="264"/>
      <c r="W420" s="264"/>
      <c r="X420" s="264"/>
      <c r="Y420" s="264"/>
      <c r="Z420" s="264"/>
    </row>
    <row r="421" spans="1:26" s="3" customFormat="1" ht="18" customHeight="1">
      <c r="A421" s="374"/>
      <c r="B421" s="423" t="s">
        <v>380</v>
      </c>
      <c r="C421" s="374">
        <v>11300</v>
      </c>
      <c r="F421" s="264"/>
      <c r="G421" s="264"/>
      <c r="H421" s="333"/>
      <c r="I421" s="264"/>
      <c r="J421" s="264"/>
      <c r="K421" s="264"/>
      <c r="L421" s="334"/>
      <c r="M421" s="334"/>
      <c r="N421" s="264"/>
      <c r="O421" s="264"/>
      <c r="P421" s="264"/>
      <c r="Q421" s="264"/>
      <c r="R421" s="334"/>
      <c r="S421" s="264"/>
      <c r="T421" s="264"/>
      <c r="U421" s="264"/>
      <c r="V421" s="264"/>
      <c r="W421" s="264"/>
      <c r="X421" s="264"/>
      <c r="Y421" s="264"/>
      <c r="Z421" s="264"/>
    </row>
    <row r="422" spans="1:26" s="3" customFormat="1" ht="18" customHeight="1">
      <c r="A422" s="374"/>
      <c r="B422" s="423" t="s">
        <v>443</v>
      </c>
      <c r="C422" s="374">
        <v>31102</v>
      </c>
      <c r="F422" s="264"/>
      <c r="G422" s="264"/>
      <c r="H422" s="333"/>
      <c r="I422" s="264"/>
      <c r="J422" s="264"/>
      <c r="K422" s="264"/>
      <c r="L422" s="334"/>
      <c r="M422" s="334"/>
      <c r="N422" s="264"/>
      <c r="O422" s="264"/>
      <c r="P422" s="264"/>
      <c r="Q422" s="264"/>
      <c r="R422" s="334"/>
      <c r="S422" s="264"/>
      <c r="T422" s="264"/>
      <c r="U422" s="264"/>
      <c r="V422" s="264"/>
      <c r="W422" s="264"/>
      <c r="X422" s="264"/>
      <c r="Y422" s="264"/>
      <c r="Z422" s="264"/>
    </row>
    <row r="423" spans="1:26" s="3" customFormat="1" ht="18" customHeight="1">
      <c r="A423" s="374"/>
      <c r="B423" s="423" t="s">
        <v>442</v>
      </c>
      <c r="C423" s="374">
        <v>31101</v>
      </c>
      <c r="F423" s="264"/>
      <c r="G423" s="264"/>
      <c r="H423" s="333"/>
      <c r="I423" s="264"/>
      <c r="J423" s="264"/>
      <c r="K423" s="264"/>
      <c r="L423" s="334"/>
      <c r="M423" s="334"/>
      <c r="N423" s="264"/>
      <c r="O423" s="264"/>
      <c r="P423" s="264"/>
      <c r="Q423" s="264"/>
      <c r="R423" s="334"/>
      <c r="S423" s="264"/>
      <c r="T423" s="264"/>
      <c r="U423" s="264"/>
      <c r="V423" s="264"/>
      <c r="W423" s="264"/>
      <c r="X423" s="264"/>
      <c r="Y423" s="264"/>
      <c r="Z423" s="264"/>
    </row>
    <row r="424" spans="1:26" s="3" customFormat="1" ht="18" customHeight="1">
      <c r="A424" s="374"/>
      <c r="B424" s="423" t="s">
        <v>406</v>
      </c>
      <c r="C424" s="374">
        <v>20600</v>
      </c>
      <c r="F424" s="264"/>
      <c r="G424" s="264"/>
      <c r="H424" s="333"/>
      <c r="I424" s="264"/>
      <c r="J424" s="264"/>
      <c r="K424" s="264"/>
      <c r="L424" s="334"/>
      <c r="M424" s="334"/>
      <c r="N424" s="264"/>
      <c r="O424" s="264"/>
      <c r="P424" s="264"/>
      <c r="Q424" s="264"/>
      <c r="R424" s="334"/>
      <c r="S424" s="264"/>
      <c r="T424" s="264"/>
      <c r="U424" s="264"/>
      <c r="V424" s="264"/>
      <c r="W424" s="264"/>
      <c r="X424" s="264"/>
      <c r="Y424" s="264"/>
      <c r="Z424" s="264"/>
    </row>
    <row r="425" spans="1:26" s="3" customFormat="1" ht="18" customHeight="1">
      <c r="A425" s="374"/>
      <c r="B425" s="423" t="s">
        <v>474</v>
      </c>
      <c r="C425" s="374">
        <v>32605</v>
      </c>
      <c r="F425" s="264"/>
      <c r="G425" s="264"/>
      <c r="H425" s="333"/>
      <c r="I425" s="264"/>
      <c r="J425" s="264"/>
      <c r="K425" s="264"/>
      <c r="L425" s="334"/>
      <c r="M425" s="334"/>
      <c r="N425" s="264"/>
      <c r="O425" s="264"/>
      <c r="P425" s="264"/>
      <c r="Q425" s="264"/>
      <c r="R425" s="334"/>
      <c r="S425" s="264"/>
      <c r="T425" s="264"/>
      <c r="U425" s="264"/>
      <c r="V425" s="264"/>
      <c r="W425" s="264"/>
      <c r="X425" s="264"/>
      <c r="Y425" s="264"/>
      <c r="Z425" s="264"/>
    </row>
    <row r="426" spans="1:26" s="3" customFormat="1" ht="18" customHeight="1">
      <c r="A426" s="374"/>
      <c r="B426" s="423" t="s">
        <v>567</v>
      </c>
      <c r="C426" s="374">
        <v>36310</v>
      </c>
      <c r="F426" s="264"/>
      <c r="G426" s="264"/>
      <c r="H426" s="333"/>
      <c r="I426" s="264"/>
      <c r="J426" s="264"/>
      <c r="K426" s="264"/>
      <c r="L426" s="334"/>
      <c r="M426" s="334"/>
      <c r="N426" s="264"/>
      <c r="O426" s="264"/>
      <c r="P426" s="264"/>
      <c r="Q426" s="264"/>
      <c r="R426" s="334"/>
      <c r="S426" s="264"/>
      <c r="T426" s="264"/>
      <c r="U426" s="264"/>
      <c r="V426" s="264"/>
      <c r="W426" s="264"/>
      <c r="X426" s="264"/>
      <c r="Y426" s="264"/>
      <c r="Z426" s="264"/>
    </row>
    <row r="427" spans="1:26" s="3" customFormat="1" ht="18" customHeight="1">
      <c r="A427" s="374"/>
      <c r="B427" s="423" t="s">
        <v>500</v>
      </c>
      <c r="C427" s="374">
        <v>33405</v>
      </c>
      <c r="F427" s="264"/>
      <c r="G427" s="264"/>
      <c r="H427" s="333"/>
      <c r="I427" s="264"/>
      <c r="J427" s="264"/>
      <c r="K427" s="264"/>
      <c r="L427" s="334"/>
      <c r="M427" s="334"/>
      <c r="N427" s="264"/>
      <c r="O427" s="264"/>
      <c r="P427" s="264"/>
      <c r="Q427" s="264"/>
      <c r="R427" s="334"/>
      <c r="S427" s="264"/>
      <c r="T427" s="264"/>
      <c r="U427" s="264"/>
      <c r="V427" s="264"/>
      <c r="W427" s="264"/>
      <c r="X427" s="264"/>
      <c r="Y427" s="264"/>
      <c r="Z427" s="264"/>
    </row>
    <row r="428" spans="1:26" s="3" customFormat="1" ht="18" customHeight="1">
      <c r="A428" s="374"/>
      <c r="B428" s="423" t="s">
        <v>501</v>
      </c>
      <c r="C428" s="374">
        <v>33500</v>
      </c>
      <c r="F428" s="264"/>
      <c r="G428" s="264"/>
      <c r="H428" s="333"/>
      <c r="I428" s="264"/>
      <c r="J428" s="264"/>
      <c r="K428" s="264"/>
      <c r="L428" s="334"/>
      <c r="M428" s="334"/>
      <c r="N428" s="264"/>
      <c r="O428" s="264"/>
      <c r="P428" s="264"/>
      <c r="Q428" s="264"/>
      <c r="R428" s="334"/>
      <c r="S428" s="264"/>
      <c r="T428" s="264"/>
      <c r="U428" s="264"/>
      <c r="V428" s="264"/>
      <c r="W428" s="264"/>
      <c r="X428" s="264"/>
      <c r="Y428" s="264"/>
      <c r="Z428" s="264"/>
    </row>
    <row r="429" spans="1:26" s="3" customFormat="1" ht="18" customHeight="1">
      <c r="A429" s="374"/>
      <c r="B429" s="423" t="s">
        <v>504</v>
      </c>
      <c r="C429" s="374">
        <v>33605</v>
      </c>
      <c r="F429" s="264"/>
      <c r="G429" s="264"/>
      <c r="H429" s="333"/>
      <c r="I429" s="264"/>
      <c r="J429" s="264"/>
      <c r="K429" s="264"/>
      <c r="L429" s="334"/>
      <c r="M429" s="334"/>
      <c r="N429" s="264"/>
      <c r="O429" s="264"/>
      <c r="P429" s="264"/>
      <c r="Q429" s="264"/>
      <c r="R429" s="334"/>
      <c r="S429" s="264"/>
      <c r="T429" s="264"/>
      <c r="U429" s="264"/>
      <c r="V429" s="264"/>
      <c r="W429" s="264"/>
      <c r="X429" s="264"/>
      <c r="Y429" s="264"/>
      <c r="Z429" s="264"/>
    </row>
    <row r="430" spans="1:26" s="3" customFormat="1" ht="18" customHeight="1">
      <c r="A430" s="374"/>
      <c r="B430" s="423" t="s">
        <v>575</v>
      </c>
      <c r="C430" s="374">
        <v>36601</v>
      </c>
      <c r="F430" s="264"/>
      <c r="G430" s="264"/>
      <c r="H430" s="333"/>
      <c r="I430" s="264"/>
      <c r="J430" s="264"/>
      <c r="K430" s="264"/>
      <c r="L430" s="334"/>
      <c r="M430" s="334"/>
      <c r="N430" s="264"/>
      <c r="O430" s="264"/>
      <c r="P430" s="264"/>
      <c r="Q430" s="264"/>
      <c r="R430" s="334"/>
      <c r="S430" s="264"/>
      <c r="T430" s="264"/>
      <c r="U430" s="264"/>
      <c r="V430" s="264"/>
      <c r="W430" s="264"/>
      <c r="X430" s="264"/>
      <c r="Y430" s="264"/>
      <c r="Z430" s="264"/>
    </row>
    <row r="431" spans="1:26" s="3" customFormat="1" ht="18" customHeight="1">
      <c r="A431" s="374"/>
      <c r="B431" s="423" t="s">
        <v>503</v>
      </c>
      <c r="C431" s="374">
        <v>33600</v>
      </c>
      <c r="F431" s="264"/>
      <c r="G431" s="264"/>
      <c r="H431" s="333"/>
      <c r="I431" s="264"/>
      <c r="J431" s="264"/>
      <c r="K431" s="264"/>
      <c r="L431" s="334"/>
      <c r="M431" s="334"/>
      <c r="N431" s="264"/>
      <c r="O431" s="264"/>
      <c r="P431" s="264"/>
      <c r="Q431" s="264"/>
      <c r="R431" s="334"/>
      <c r="S431" s="264"/>
      <c r="T431" s="264"/>
      <c r="U431" s="264"/>
      <c r="V431" s="264"/>
      <c r="W431" s="264"/>
      <c r="X431" s="264"/>
      <c r="Y431" s="264"/>
      <c r="Z431" s="264"/>
    </row>
    <row r="432" spans="1:26" s="3" customFormat="1" ht="18" customHeight="1">
      <c r="A432" s="374"/>
      <c r="B432" s="423" t="s">
        <v>505</v>
      </c>
      <c r="C432" s="374">
        <v>33700</v>
      </c>
      <c r="F432" s="264"/>
      <c r="G432" s="264"/>
      <c r="H432" s="333"/>
      <c r="I432" s="264"/>
      <c r="J432" s="264"/>
      <c r="K432" s="264"/>
      <c r="L432" s="334"/>
      <c r="M432" s="334"/>
      <c r="N432" s="264"/>
      <c r="O432" s="264"/>
      <c r="P432" s="264"/>
      <c r="Q432" s="264"/>
      <c r="R432" s="334"/>
      <c r="S432" s="264"/>
      <c r="T432" s="264"/>
      <c r="U432" s="264"/>
      <c r="V432" s="264"/>
      <c r="W432" s="264"/>
      <c r="X432" s="264"/>
      <c r="Y432" s="264"/>
      <c r="Z432" s="264"/>
    </row>
    <row r="433" spans="1:26" s="3" customFormat="1" ht="18" customHeight="1">
      <c r="A433" s="374"/>
      <c r="B433" s="423" t="s">
        <v>386</v>
      </c>
      <c r="C433" s="374">
        <v>12160</v>
      </c>
      <c r="F433" s="264"/>
      <c r="G433" s="264"/>
      <c r="H433" s="333"/>
      <c r="I433" s="264"/>
      <c r="J433" s="264"/>
      <c r="K433" s="264"/>
      <c r="L433" s="334"/>
      <c r="M433" s="334"/>
      <c r="N433" s="264"/>
      <c r="O433" s="264"/>
      <c r="P433" s="264"/>
      <c r="Q433" s="264"/>
      <c r="R433" s="334"/>
      <c r="S433" s="264"/>
      <c r="T433" s="264"/>
      <c r="U433" s="264"/>
      <c r="V433" s="264"/>
      <c r="W433" s="264"/>
      <c r="X433" s="264"/>
      <c r="Y433" s="264"/>
      <c r="Z433" s="264"/>
    </row>
    <row r="434" spans="1:26" s="3" customFormat="1" ht="18" customHeight="1">
      <c r="A434" s="374"/>
      <c r="B434" s="423" t="s">
        <v>384</v>
      </c>
      <c r="C434" s="374">
        <v>12100</v>
      </c>
      <c r="F434" s="264"/>
      <c r="G434" s="264"/>
      <c r="H434" s="333"/>
      <c r="I434" s="264"/>
      <c r="J434" s="264"/>
      <c r="K434" s="264"/>
      <c r="L434" s="334"/>
      <c r="M434" s="334"/>
      <c r="N434" s="264"/>
      <c r="O434" s="264"/>
      <c r="P434" s="264"/>
      <c r="Q434" s="264"/>
      <c r="R434" s="334"/>
      <c r="S434" s="264"/>
      <c r="T434" s="264"/>
      <c r="U434" s="264"/>
      <c r="V434" s="264"/>
      <c r="W434" s="264"/>
      <c r="X434" s="264"/>
      <c r="Y434" s="264"/>
      <c r="Z434" s="264"/>
    </row>
    <row r="435" spans="1:26" s="3" customFormat="1" ht="18" customHeight="1">
      <c r="A435" s="374"/>
      <c r="B435" s="423" t="s">
        <v>506</v>
      </c>
      <c r="C435" s="374">
        <v>33800</v>
      </c>
      <c r="F435" s="264"/>
      <c r="G435" s="264"/>
      <c r="H435" s="333"/>
      <c r="I435" s="264"/>
      <c r="J435" s="264"/>
      <c r="K435" s="264"/>
      <c r="L435" s="334"/>
      <c r="M435" s="334"/>
      <c r="N435" s="264"/>
      <c r="O435" s="264"/>
      <c r="P435" s="264"/>
      <c r="Q435" s="264"/>
      <c r="R435" s="334"/>
      <c r="S435" s="264"/>
      <c r="T435" s="264"/>
      <c r="U435" s="264"/>
      <c r="V435" s="264"/>
      <c r="W435" s="264"/>
      <c r="X435" s="264"/>
      <c r="Y435" s="264"/>
      <c r="Z435" s="264"/>
    </row>
    <row r="436" spans="1:26" s="3" customFormat="1" ht="18" customHeight="1">
      <c r="A436" s="374"/>
      <c r="B436" s="423" t="s">
        <v>433</v>
      </c>
      <c r="C436" s="374">
        <v>30601</v>
      </c>
      <c r="F436" s="264"/>
      <c r="G436" s="264"/>
      <c r="H436" s="333"/>
      <c r="I436" s="264"/>
      <c r="J436" s="264"/>
      <c r="K436" s="264"/>
      <c r="L436" s="334"/>
      <c r="M436" s="334"/>
      <c r="N436" s="264"/>
      <c r="O436" s="264"/>
      <c r="P436" s="264"/>
      <c r="Q436" s="264"/>
      <c r="R436" s="334"/>
      <c r="S436" s="264"/>
      <c r="T436" s="264"/>
      <c r="U436" s="264"/>
      <c r="V436" s="264"/>
      <c r="W436" s="264"/>
      <c r="X436" s="264"/>
      <c r="Y436" s="264"/>
      <c r="Z436" s="264"/>
    </row>
    <row r="437" spans="1:26" s="3" customFormat="1" ht="18" customHeight="1">
      <c r="A437" s="374"/>
      <c r="B437" s="423" t="s">
        <v>507</v>
      </c>
      <c r="C437" s="374">
        <v>33900</v>
      </c>
      <c r="F437" s="264"/>
      <c r="G437" s="264"/>
      <c r="H437" s="333"/>
      <c r="I437" s="264"/>
      <c r="J437" s="264"/>
      <c r="K437" s="264"/>
      <c r="L437" s="334"/>
      <c r="M437" s="334"/>
      <c r="N437" s="264"/>
      <c r="O437" s="264"/>
      <c r="P437" s="264"/>
      <c r="Q437" s="264"/>
      <c r="R437" s="334"/>
      <c r="S437" s="264"/>
      <c r="T437" s="264"/>
      <c r="U437" s="264"/>
      <c r="V437" s="264"/>
      <c r="W437" s="264"/>
      <c r="X437" s="264"/>
      <c r="Y437" s="264"/>
      <c r="Z437" s="264"/>
    </row>
    <row r="438" spans="1:26" s="3" customFormat="1" ht="18" customHeight="1">
      <c r="A438" s="374"/>
      <c r="B438" s="423" t="s">
        <v>616</v>
      </c>
      <c r="C438" s="374">
        <v>38402</v>
      </c>
      <c r="F438" s="264"/>
      <c r="G438" s="264"/>
      <c r="H438" s="333"/>
      <c r="I438" s="264"/>
      <c r="J438" s="264"/>
      <c r="K438" s="264"/>
      <c r="L438" s="334"/>
      <c r="M438" s="334"/>
      <c r="N438" s="264"/>
      <c r="O438" s="264"/>
      <c r="P438" s="264"/>
      <c r="Q438" s="264"/>
      <c r="R438" s="334"/>
      <c r="S438" s="264"/>
      <c r="T438" s="264"/>
      <c r="U438" s="264"/>
      <c r="V438" s="264"/>
      <c r="W438" s="264"/>
      <c r="X438" s="264"/>
      <c r="Y438" s="264"/>
      <c r="Z438" s="264"/>
    </row>
    <row r="439" spans="1:26" s="3" customFormat="1" ht="18" customHeight="1">
      <c r="A439" s="374"/>
      <c r="B439" s="423" t="s">
        <v>508</v>
      </c>
      <c r="C439" s="374">
        <v>34000</v>
      </c>
      <c r="F439" s="264"/>
      <c r="G439" s="264"/>
      <c r="H439" s="333"/>
      <c r="I439" s="264"/>
      <c r="J439" s="264"/>
      <c r="K439" s="264"/>
      <c r="L439" s="334"/>
      <c r="M439" s="334"/>
      <c r="N439" s="264"/>
      <c r="O439" s="264"/>
      <c r="P439" s="264"/>
      <c r="Q439" s="264"/>
      <c r="R439" s="334"/>
      <c r="S439" s="264"/>
      <c r="T439" s="264"/>
      <c r="U439" s="264"/>
      <c r="V439" s="264"/>
      <c r="W439" s="264"/>
      <c r="X439" s="264"/>
      <c r="Y439" s="264"/>
      <c r="Z439" s="264"/>
    </row>
    <row r="440" spans="1:26" s="3" customFormat="1" ht="18" customHeight="1">
      <c r="A440" s="374"/>
      <c r="B440" s="423" t="s">
        <v>509</v>
      </c>
      <c r="C440" s="374">
        <v>34100</v>
      </c>
      <c r="F440" s="264"/>
      <c r="G440" s="264"/>
      <c r="H440" s="333"/>
      <c r="I440" s="264"/>
      <c r="J440" s="264"/>
      <c r="K440" s="264"/>
      <c r="L440" s="334"/>
      <c r="M440" s="334"/>
      <c r="N440" s="264"/>
      <c r="O440" s="264"/>
      <c r="P440" s="264"/>
      <c r="Q440" s="264"/>
      <c r="R440" s="334"/>
      <c r="S440" s="264"/>
      <c r="T440" s="264"/>
      <c r="U440" s="264"/>
      <c r="V440" s="264"/>
      <c r="W440" s="264"/>
      <c r="X440" s="264"/>
      <c r="Y440" s="264"/>
      <c r="Z440" s="264"/>
    </row>
    <row r="441" spans="1:26" s="3" customFormat="1" ht="18" customHeight="1">
      <c r="A441" s="374"/>
      <c r="B441" s="423" t="s">
        <v>510</v>
      </c>
      <c r="C441" s="374">
        <v>34105</v>
      </c>
      <c r="F441" s="264"/>
      <c r="G441" s="264"/>
      <c r="H441" s="333"/>
      <c r="I441" s="264"/>
      <c r="J441" s="264"/>
      <c r="K441" s="264"/>
      <c r="L441" s="334"/>
      <c r="M441" s="334"/>
      <c r="N441" s="264"/>
      <c r="O441" s="264"/>
      <c r="P441" s="264"/>
      <c r="Q441" s="264"/>
      <c r="R441" s="334"/>
      <c r="S441" s="264"/>
      <c r="T441" s="264"/>
      <c r="U441" s="264"/>
      <c r="V441" s="264"/>
      <c r="W441" s="264"/>
      <c r="X441" s="264"/>
      <c r="Y441" s="264"/>
      <c r="Z441" s="264"/>
    </row>
    <row r="442" spans="1:26" s="3" customFormat="1" ht="18" customHeight="1">
      <c r="A442" s="374"/>
      <c r="B442" s="423" t="s">
        <v>512</v>
      </c>
      <c r="C442" s="374">
        <v>34205</v>
      </c>
      <c r="F442" s="264"/>
      <c r="G442" s="264"/>
      <c r="H442" s="333"/>
      <c r="I442" s="264"/>
      <c r="J442" s="264"/>
      <c r="K442" s="264"/>
      <c r="L442" s="334"/>
      <c r="M442" s="334"/>
      <c r="N442" s="264"/>
      <c r="O442" s="264"/>
      <c r="P442" s="264"/>
      <c r="Q442" s="264"/>
      <c r="R442" s="334"/>
      <c r="S442" s="264"/>
      <c r="T442" s="264"/>
      <c r="U442" s="264"/>
      <c r="V442" s="264"/>
      <c r="W442" s="264"/>
      <c r="X442" s="264"/>
      <c r="Y442" s="264"/>
      <c r="Z442" s="264"/>
    </row>
    <row r="443" spans="1:26" s="3" customFormat="1">
      <c r="A443" s="374"/>
      <c r="B443" s="423" t="s">
        <v>511</v>
      </c>
      <c r="C443" s="374">
        <v>34200</v>
      </c>
      <c r="F443" s="264"/>
      <c r="G443" s="264"/>
      <c r="H443" s="333"/>
      <c r="I443" s="264"/>
      <c r="J443" s="264"/>
      <c r="K443" s="264"/>
      <c r="L443" s="334"/>
      <c r="M443" s="334"/>
      <c r="N443" s="264"/>
      <c r="O443" s="264"/>
      <c r="P443" s="264"/>
      <c r="Q443" s="264"/>
      <c r="R443" s="334"/>
      <c r="S443" s="264"/>
      <c r="T443" s="264"/>
      <c r="U443" s="264"/>
      <c r="V443" s="264"/>
      <c r="W443" s="264"/>
      <c r="X443" s="264"/>
      <c r="Y443" s="264"/>
      <c r="Z443" s="264"/>
    </row>
    <row r="444" spans="1:26" s="3" customFormat="1">
      <c r="A444" s="374"/>
      <c r="B444" s="423" t="s">
        <v>641</v>
      </c>
      <c r="C444" s="374">
        <v>39301</v>
      </c>
      <c r="F444" s="264"/>
      <c r="G444" s="264"/>
      <c r="H444" s="333"/>
      <c r="I444" s="264"/>
      <c r="J444" s="264"/>
      <c r="K444" s="264"/>
      <c r="L444" s="334"/>
      <c r="M444" s="334"/>
      <c r="N444" s="264"/>
      <c r="O444" s="264"/>
      <c r="P444" s="264"/>
      <c r="Q444" s="264"/>
      <c r="R444" s="334"/>
      <c r="S444" s="264"/>
      <c r="T444" s="264"/>
      <c r="U444" s="264"/>
      <c r="V444" s="264"/>
      <c r="W444" s="264"/>
      <c r="X444" s="264"/>
      <c r="Y444" s="264"/>
      <c r="Z444" s="264"/>
    </row>
    <row r="445" spans="1:26" s="3" customFormat="1">
      <c r="A445" s="374"/>
      <c r="B445" s="423" t="s">
        <v>515</v>
      </c>
      <c r="C445" s="374">
        <v>34300</v>
      </c>
      <c r="F445" s="264"/>
      <c r="G445" s="264"/>
      <c r="H445" s="333"/>
      <c r="I445" s="264"/>
      <c r="J445" s="264"/>
      <c r="K445" s="264"/>
      <c r="L445" s="334"/>
      <c r="M445" s="334"/>
      <c r="N445" s="264"/>
      <c r="O445" s="264"/>
      <c r="P445" s="264"/>
      <c r="Q445" s="264"/>
      <c r="R445" s="334"/>
      <c r="S445" s="264"/>
      <c r="T445" s="264"/>
      <c r="U445" s="264"/>
      <c r="V445" s="264"/>
      <c r="W445" s="264"/>
      <c r="X445" s="264"/>
      <c r="Y445" s="264"/>
      <c r="Z445" s="264"/>
    </row>
    <row r="446" spans="1:26" s="3" customFormat="1">
      <c r="A446" s="374"/>
      <c r="B446" s="423" t="s">
        <v>516</v>
      </c>
      <c r="C446" s="374">
        <v>34400</v>
      </c>
      <c r="F446" s="264"/>
      <c r="G446" s="264"/>
      <c r="H446" s="333"/>
      <c r="I446" s="264"/>
      <c r="J446" s="264"/>
      <c r="K446" s="264"/>
      <c r="L446" s="334"/>
      <c r="M446" s="334"/>
      <c r="N446" s="264"/>
      <c r="O446" s="264"/>
      <c r="P446" s="264"/>
      <c r="Q446" s="264"/>
      <c r="R446" s="334"/>
      <c r="S446" s="264"/>
      <c r="T446" s="264"/>
      <c r="U446" s="264"/>
      <c r="V446" s="264"/>
      <c r="W446" s="264"/>
      <c r="X446" s="264"/>
      <c r="Y446" s="264"/>
      <c r="Z446" s="264"/>
    </row>
    <row r="447" spans="1:26" s="3" customFormat="1">
      <c r="A447" s="374"/>
      <c r="B447" s="423" t="s">
        <v>517</v>
      </c>
      <c r="C447" s="374">
        <v>34405</v>
      </c>
      <c r="F447" s="264"/>
      <c r="G447" s="264"/>
      <c r="H447" s="333"/>
      <c r="I447" s="264"/>
      <c r="J447" s="264"/>
      <c r="K447" s="264"/>
      <c r="L447" s="334"/>
      <c r="M447" s="334"/>
      <c r="N447" s="264"/>
      <c r="O447" s="264"/>
      <c r="P447" s="264"/>
      <c r="Q447" s="264"/>
      <c r="R447" s="334"/>
      <c r="S447" s="264"/>
      <c r="T447" s="264"/>
      <c r="U447" s="264"/>
      <c r="V447" s="264"/>
      <c r="W447" s="264"/>
      <c r="X447" s="264"/>
      <c r="Y447" s="264"/>
      <c r="Z447" s="264"/>
    </row>
    <row r="448" spans="1:26" s="3" customFormat="1">
      <c r="A448" s="374"/>
      <c r="B448" s="423" t="s">
        <v>387</v>
      </c>
      <c r="C448" s="374">
        <v>12220</v>
      </c>
      <c r="F448" s="264"/>
      <c r="G448" s="264"/>
      <c r="H448" s="333"/>
      <c r="I448" s="264"/>
      <c r="J448" s="264"/>
      <c r="K448" s="264"/>
      <c r="L448" s="334"/>
      <c r="M448" s="334"/>
      <c r="N448" s="264"/>
      <c r="O448" s="264"/>
      <c r="P448" s="264"/>
      <c r="Q448" s="264"/>
      <c r="R448" s="334"/>
      <c r="S448" s="264"/>
      <c r="T448" s="264"/>
      <c r="U448" s="264"/>
      <c r="V448" s="264"/>
      <c r="W448" s="264"/>
      <c r="X448" s="264"/>
      <c r="Y448" s="264"/>
      <c r="Z448" s="264"/>
    </row>
    <row r="449" spans="1:26" s="3" customFormat="1">
      <c r="A449" s="374"/>
      <c r="B449" s="423" t="s">
        <v>489</v>
      </c>
      <c r="C449" s="374">
        <v>33203</v>
      </c>
      <c r="F449" s="264"/>
      <c r="G449" s="264"/>
      <c r="H449" s="333"/>
      <c r="I449" s="264"/>
      <c r="J449" s="264"/>
      <c r="K449" s="264"/>
      <c r="L449" s="334"/>
      <c r="M449" s="334"/>
      <c r="N449" s="264"/>
      <c r="O449" s="264"/>
      <c r="P449" s="264"/>
      <c r="Q449" s="264"/>
      <c r="R449" s="334"/>
      <c r="S449" s="264"/>
      <c r="T449" s="264"/>
      <c r="U449" s="264"/>
      <c r="V449" s="264"/>
      <c r="W449" s="264"/>
      <c r="X449" s="264"/>
      <c r="Y449" s="264"/>
      <c r="Z449" s="264"/>
    </row>
    <row r="450" spans="1:26" s="3" customFormat="1">
      <c r="A450" s="374"/>
      <c r="B450" s="423" t="s">
        <v>643</v>
      </c>
      <c r="C450" s="374">
        <v>39401</v>
      </c>
      <c r="F450" s="264"/>
      <c r="G450" s="264"/>
      <c r="H450" s="333"/>
      <c r="I450" s="264"/>
      <c r="J450" s="264"/>
      <c r="K450" s="264"/>
      <c r="L450" s="334"/>
      <c r="M450" s="334"/>
      <c r="N450" s="264"/>
      <c r="O450" s="264"/>
      <c r="P450" s="264"/>
      <c r="Q450" s="264"/>
      <c r="R450" s="334"/>
      <c r="S450" s="264"/>
      <c r="T450" s="264"/>
      <c r="U450" s="264"/>
      <c r="V450" s="264"/>
      <c r="W450" s="264"/>
      <c r="X450" s="264"/>
      <c r="Y450" s="264"/>
      <c r="Z450" s="264"/>
    </row>
    <row r="451" spans="1:26" s="3" customFormat="1">
      <c r="A451" s="374"/>
      <c r="B451" s="423" t="s">
        <v>518</v>
      </c>
      <c r="C451" s="374">
        <v>34500</v>
      </c>
      <c r="F451" s="264"/>
      <c r="G451" s="264"/>
      <c r="H451" s="333"/>
      <c r="I451" s="264"/>
      <c r="J451" s="264"/>
      <c r="K451" s="264"/>
      <c r="L451" s="334"/>
      <c r="M451" s="334"/>
      <c r="N451" s="264"/>
      <c r="O451" s="264"/>
      <c r="P451" s="264"/>
      <c r="Q451" s="264"/>
      <c r="R451" s="334"/>
      <c r="S451" s="264"/>
      <c r="T451" s="264"/>
      <c r="U451" s="264"/>
      <c r="V451" s="264"/>
      <c r="W451" s="264"/>
      <c r="X451" s="264"/>
      <c r="Y451" s="264"/>
      <c r="Z451" s="264"/>
    </row>
    <row r="452" spans="1:26" s="3" customFormat="1">
      <c r="A452" s="374"/>
      <c r="B452" s="423" t="s">
        <v>521</v>
      </c>
      <c r="C452" s="374">
        <v>34600</v>
      </c>
      <c r="F452" s="264"/>
      <c r="G452" s="264"/>
      <c r="H452" s="333"/>
      <c r="I452" s="264"/>
      <c r="J452" s="264"/>
      <c r="K452" s="264"/>
      <c r="L452" s="334"/>
      <c r="M452" s="334"/>
      <c r="N452" s="264"/>
      <c r="O452" s="264"/>
      <c r="P452" s="264"/>
      <c r="Q452" s="264"/>
      <c r="R452" s="334"/>
      <c r="S452" s="264"/>
      <c r="T452" s="264"/>
      <c r="U452" s="264"/>
      <c r="V452" s="264"/>
      <c r="W452" s="264"/>
      <c r="X452" s="264"/>
      <c r="Y452" s="264"/>
      <c r="Z452" s="264"/>
    </row>
    <row r="453" spans="1:26" s="3" customFormat="1">
      <c r="A453" s="374"/>
      <c r="B453" s="423" t="s">
        <v>459</v>
      </c>
      <c r="C453" s="374">
        <v>31810</v>
      </c>
      <c r="F453" s="264"/>
      <c r="G453" s="264"/>
      <c r="H453" s="333"/>
      <c r="I453" s="264"/>
      <c r="J453" s="264"/>
      <c r="K453" s="264"/>
      <c r="L453" s="334"/>
      <c r="M453" s="334"/>
      <c r="N453" s="264"/>
      <c r="O453" s="264"/>
      <c r="P453" s="264"/>
      <c r="Q453" s="264"/>
      <c r="R453" s="334"/>
      <c r="S453" s="264"/>
      <c r="T453" s="264"/>
      <c r="U453" s="264"/>
      <c r="V453" s="264"/>
      <c r="W453" s="264"/>
      <c r="X453" s="264"/>
      <c r="Y453" s="264"/>
      <c r="Z453" s="264"/>
    </row>
    <row r="454" spans="1:26" s="3" customFormat="1">
      <c r="A454" s="374"/>
      <c r="B454" s="423" t="s">
        <v>655</v>
      </c>
      <c r="C454" s="374">
        <v>51000</v>
      </c>
      <c r="F454" s="264"/>
      <c r="G454" s="264"/>
      <c r="H454" s="333"/>
      <c r="I454" s="264"/>
      <c r="J454" s="264"/>
      <c r="K454" s="264"/>
      <c r="L454" s="334"/>
      <c r="M454" s="334"/>
      <c r="N454" s="264"/>
      <c r="O454" s="264"/>
      <c r="P454" s="264"/>
      <c r="Q454" s="264"/>
      <c r="R454" s="334"/>
      <c r="S454" s="264"/>
      <c r="T454" s="264"/>
      <c r="U454" s="264"/>
      <c r="V454" s="264"/>
      <c r="W454" s="264"/>
      <c r="X454" s="264"/>
      <c r="Y454" s="264"/>
      <c r="Z454" s="264"/>
    </row>
    <row r="455" spans="1:26" s="3" customFormat="1">
      <c r="A455" s="374"/>
      <c r="B455" s="423" t="s">
        <v>523</v>
      </c>
      <c r="C455" s="374">
        <v>34700</v>
      </c>
      <c r="F455" s="264"/>
      <c r="G455" s="264"/>
      <c r="H455" s="333"/>
      <c r="I455" s="264"/>
      <c r="J455" s="264"/>
      <c r="K455" s="264"/>
      <c r="L455" s="334"/>
      <c r="M455" s="334"/>
      <c r="N455" s="264"/>
      <c r="O455" s="264"/>
      <c r="P455" s="264"/>
      <c r="Q455" s="264"/>
      <c r="R455" s="334"/>
      <c r="S455" s="264"/>
      <c r="T455" s="264"/>
      <c r="U455" s="264"/>
      <c r="V455" s="264"/>
      <c r="W455" s="264"/>
      <c r="X455" s="264"/>
      <c r="Y455" s="264"/>
      <c r="Z455" s="264"/>
    </row>
    <row r="456" spans="1:26" s="3" customFormat="1">
      <c r="A456" s="374"/>
      <c r="B456" s="423" t="s">
        <v>524</v>
      </c>
      <c r="C456" s="374">
        <v>34800</v>
      </c>
      <c r="F456" s="264"/>
      <c r="G456" s="264"/>
      <c r="H456" s="333"/>
      <c r="I456" s="264"/>
      <c r="J456" s="264"/>
      <c r="K456" s="264"/>
      <c r="L456" s="334"/>
      <c r="M456" s="334"/>
      <c r="N456" s="264"/>
      <c r="O456" s="264"/>
      <c r="P456" s="264"/>
      <c r="Q456" s="264"/>
      <c r="R456" s="334"/>
      <c r="S456" s="264"/>
      <c r="T456" s="264"/>
      <c r="U456" s="264"/>
      <c r="V456" s="264"/>
      <c r="W456" s="264"/>
      <c r="X456" s="264"/>
      <c r="Y456" s="264"/>
      <c r="Z456" s="264"/>
    </row>
    <row r="457" spans="1:26" s="3" customFormat="1">
      <c r="A457" s="374"/>
      <c r="B457" s="423" t="s">
        <v>377</v>
      </c>
      <c r="C457" s="374">
        <v>10930</v>
      </c>
      <c r="F457" s="264"/>
      <c r="G457" s="264"/>
      <c r="H457" s="333"/>
      <c r="I457" s="264"/>
      <c r="J457" s="264"/>
      <c r="K457" s="264"/>
      <c r="L457" s="334"/>
      <c r="M457" s="334"/>
      <c r="N457" s="264"/>
      <c r="O457" s="264"/>
      <c r="P457" s="264"/>
      <c r="Q457" s="264"/>
      <c r="R457" s="334"/>
      <c r="S457" s="264"/>
      <c r="T457" s="264"/>
      <c r="U457" s="264"/>
      <c r="V457" s="264"/>
      <c r="W457" s="264"/>
      <c r="X457" s="264"/>
      <c r="Y457" s="264"/>
      <c r="Z457" s="264"/>
    </row>
    <row r="458" spans="1:26" s="3" customFormat="1">
      <c r="A458" s="374"/>
      <c r="B458" s="423" t="s">
        <v>389</v>
      </c>
      <c r="C458" s="374">
        <v>12600</v>
      </c>
      <c r="F458" s="264"/>
      <c r="G458" s="264"/>
      <c r="H458" s="333"/>
      <c r="I458" s="264"/>
      <c r="J458" s="264"/>
      <c r="K458" s="264"/>
      <c r="L458" s="334"/>
      <c r="M458" s="334"/>
      <c r="N458" s="264"/>
      <c r="O458" s="264"/>
      <c r="P458" s="264"/>
      <c r="Q458" s="264"/>
      <c r="R458" s="334"/>
      <c r="S458" s="264"/>
      <c r="T458" s="264"/>
      <c r="U458" s="264"/>
      <c r="V458" s="264"/>
      <c r="W458" s="264"/>
      <c r="X458" s="264"/>
      <c r="Y458" s="264"/>
      <c r="Z458" s="264"/>
    </row>
    <row r="459" spans="1:26" s="3" customFormat="1">
      <c r="A459" s="374"/>
      <c r="B459" s="423" t="s">
        <v>493</v>
      </c>
      <c r="C459" s="374">
        <v>33207</v>
      </c>
      <c r="F459" s="264"/>
      <c r="G459" s="264"/>
      <c r="H459" s="333"/>
      <c r="I459" s="264"/>
      <c r="J459" s="264"/>
      <c r="K459" s="264"/>
      <c r="L459" s="334"/>
      <c r="M459" s="334"/>
      <c r="N459" s="264"/>
      <c r="O459" s="264"/>
      <c r="P459" s="264"/>
      <c r="Q459" s="264"/>
      <c r="R459" s="334"/>
      <c r="S459" s="264"/>
      <c r="T459" s="264"/>
      <c r="U459" s="264"/>
      <c r="V459" s="264"/>
      <c r="W459" s="264"/>
      <c r="X459" s="264"/>
      <c r="Y459" s="264"/>
      <c r="Z459" s="264"/>
    </row>
    <row r="460" spans="1:26" s="3" customFormat="1">
      <c r="A460" s="374"/>
      <c r="B460" s="423" t="s">
        <v>478</v>
      </c>
      <c r="C460" s="374">
        <v>32901</v>
      </c>
      <c r="F460" s="264"/>
      <c r="G460" s="264"/>
      <c r="H460" s="333"/>
      <c r="I460" s="264"/>
      <c r="J460" s="264"/>
      <c r="K460" s="264"/>
      <c r="L460" s="334"/>
      <c r="M460" s="334"/>
      <c r="N460" s="264"/>
      <c r="O460" s="264"/>
      <c r="P460" s="264"/>
      <c r="Q460" s="264"/>
      <c r="R460" s="334"/>
      <c r="S460" s="264"/>
      <c r="T460" s="264"/>
      <c r="U460" s="264"/>
      <c r="V460" s="264"/>
      <c r="W460" s="264"/>
      <c r="X460" s="264"/>
      <c r="Y460" s="264"/>
      <c r="Z460" s="264"/>
    </row>
    <row r="461" spans="1:26" s="3" customFormat="1">
      <c r="A461" s="374"/>
      <c r="B461" s="423" t="s">
        <v>525</v>
      </c>
      <c r="C461" s="374">
        <v>34900</v>
      </c>
      <c r="F461" s="264"/>
      <c r="G461" s="264"/>
      <c r="H461" s="333"/>
      <c r="I461" s="264"/>
      <c r="J461" s="264"/>
      <c r="K461" s="264"/>
      <c r="L461" s="334"/>
      <c r="M461" s="334"/>
      <c r="N461" s="264"/>
      <c r="O461" s="264"/>
      <c r="P461" s="264"/>
      <c r="Q461" s="264"/>
      <c r="R461" s="334"/>
      <c r="S461" s="264"/>
      <c r="T461" s="264"/>
      <c r="U461" s="264"/>
      <c r="V461" s="264"/>
      <c r="W461" s="264"/>
      <c r="X461" s="264"/>
      <c r="Y461" s="264"/>
      <c r="Z461" s="264"/>
    </row>
    <row r="462" spans="1:26" s="3" customFormat="1">
      <c r="A462" s="374"/>
      <c r="B462" s="423" t="s">
        <v>610</v>
      </c>
      <c r="C462" s="374">
        <v>38105</v>
      </c>
      <c r="F462" s="264"/>
      <c r="G462" s="264"/>
      <c r="H462" s="333"/>
      <c r="I462" s="264"/>
      <c r="J462" s="264"/>
      <c r="K462" s="264"/>
      <c r="L462" s="334"/>
      <c r="M462" s="334"/>
      <c r="N462" s="264"/>
      <c r="O462" s="264"/>
      <c r="P462" s="264"/>
      <c r="Q462" s="264"/>
      <c r="R462" s="334"/>
      <c r="S462" s="264"/>
      <c r="T462" s="264"/>
      <c r="U462" s="264"/>
      <c r="V462" s="264"/>
      <c r="W462" s="264"/>
      <c r="X462" s="264"/>
      <c r="Y462" s="264"/>
      <c r="Z462" s="264"/>
    </row>
    <row r="463" spans="1:26" s="3" customFormat="1">
      <c r="A463" s="374"/>
      <c r="B463" s="423" t="s">
        <v>530</v>
      </c>
      <c r="C463" s="374">
        <v>35000</v>
      </c>
      <c r="F463" s="264"/>
      <c r="G463" s="264"/>
      <c r="H463" s="333"/>
      <c r="I463" s="264"/>
      <c r="J463" s="264"/>
      <c r="K463" s="264"/>
      <c r="L463" s="334"/>
      <c r="M463" s="334"/>
      <c r="N463" s="264"/>
      <c r="O463" s="264"/>
      <c r="P463" s="264"/>
      <c r="Q463" s="264"/>
      <c r="R463" s="334"/>
      <c r="S463" s="264"/>
      <c r="T463" s="264"/>
      <c r="U463" s="264"/>
      <c r="V463" s="264"/>
      <c r="W463" s="264"/>
      <c r="X463" s="264"/>
      <c r="Y463" s="264"/>
      <c r="Z463" s="264"/>
    </row>
    <row r="464" spans="1:26" s="3" customFormat="1">
      <c r="A464" s="374"/>
      <c r="B464" s="423" t="s">
        <v>486</v>
      </c>
      <c r="C464" s="374">
        <v>33105</v>
      </c>
      <c r="F464" s="264"/>
      <c r="G464" s="264"/>
      <c r="H464" s="333"/>
      <c r="I464" s="264"/>
      <c r="J464" s="264"/>
      <c r="K464" s="264"/>
      <c r="L464" s="334"/>
      <c r="M464" s="334"/>
      <c r="N464" s="264"/>
      <c r="O464" s="264"/>
      <c r="P464" s="264"/>
      <c r="Q464" s="264"/>
      <c r="R464" s="334"/>
      <c r="S464" s="264"/>
      <c r="T464" s="264"/>
      <c r="U464" s="264"/>
      <c r="V464" s="264"/>
      <c r="W464" s="264"/>
      <c r="X464" s="264"/>
      <c r="Y464" s="264"/>
      <c r="Z464" s="264"/>
    </row>
    <row r="465" spans="1:26" s="3" customFormat="1">
      <c r="A465" s="374"/>
      <c r="B465" s="423" t="s">
        <v>532</v>
      </c>
      <c r="C465" s="374">
        <v>35100</v>
      </c>
      <c r="F465" s="264"/>
      <c r="G465" s="264"/>
      <c r="H465" s="333"/>
      <c r="I465" s="264"/>
      <c r="J465" s="264"/>
      <c r="K465" s="264"/>
      <c r="L465" s="334"/>
      <c r="M465" s="334"/>
      <c r="N465" s="264"/>
      <c r="O465" s="264"/>
      <c r="P465" s="264"/>
      <c r="Q465" s="264"/>
      <c r="R465" s="334"/>
      <c r="S465" s="264"/>
      <c r="T465" s="264"/>
      <c r="U465" s="264"/>
      <c r="V465" s="264"/>
      <c r="W465" s="264"/>
      <c r="X465" s="264"/>
      <c r="Y465" s="264"/>
      <c r="Z465" s="264"/>
    </row>
    <row r="466" spans="1:26" s="3" customFormat="1">
      <c r="A466" s="374"/>
      <c r="B466" s="423" t="s">
        <v>533</v>
      </c>
      <c r="C466" s="374">
        <v>35105</v>
      </c>
      <c r="F466" s="264"/>
      <c r="G466" s="264"/>
      <c r="H466" s="333"/>
      <c r="I466" s="264"/>
      <c r="J466" s="264"/>
      <c r="K466" s="264"/>
      <c r="L466" s="334"/>
      <c r="M466" s="334"/>
      <c r="N466" s="264"/>
      <c r="O466" s="264"/>
      <c r="P466" s="264"/>
      <c r="Q466" s="264"/>
      <c r="R466" s="334"/>
      <c r="S466" s="264"/>
      <c r="T466" s="264"/>
      <c r="U466" s="264"/>
      <c r="V466" s="264"/>
      <c r="W466" s="264"/>
      <c r="X466" s="264"/>
      <c r="Y466" s="264"/>
      <c r="Z466" s="264"/>
    </row>
    <row r="467" spans="1:26" s="3" customFormat="1">
      <c r="A467" s="374"/>
      <c r="B467" s="423" t="s">
        <v>535</v>
      </c>
      <c r="C467" s="374">
        <v>35200</v>
      </c>
      <c r="F467" s="264"/>
      <c r="G467" s="264"/>
      <c r="H467" s="333"/>
      <c r="I467" s="264"/>
      <c r="J467" s="264"/>
      <c r="K467" s="264"/>
      <c r="L467" s="334"/>
      <c r="M467" s="334"/>
      <c r="N467" s="264"/>
      <c r="O467" s="264"/>
      <c r="P467" s="264"/>
      <c r="Q467" s="264"/>
      <c r="R467" s="334"/>
      <c r="S467" s="264"/>
      <c r="T467" s="264"/>
      <c r="U467" s="264"/>
      <c r="V467" s="264"/>
      <c r="W467" s="264"/>
      <c r="X467" s="264"/>
      <c r="Y467" s="264"/>
      <c r="Z467" s="264"/>
    </row>
    <row r="468" spans="1:26" s="3" customFormat="1">
      <c r="A468" s="374"/>
      <c r="B468" s="423" t="s">
        <v>450</v>
      </c>
      <c r="C468" s="374">
        <v>31320</v>
      </c>
      <c r="F468" s="264"/>
      <c r="G468" s="264"/>
      <c r="H468" s="333"/>
      <c r="I468" s="264"/>
      <c r="J468" s="264"/>
      <c r="K468" s="264"/>
      <c r="L468" s="334"/>
      <c r="M468" s="334"/>
      <c r="N468" s="264"/>
      <c r="O468" s="264"/>
      <c r="P468" s="264"/>
      <c r="Q468" s="264"/>
      <c r="R468" s="334"/>
      <c r="S468" s="264"/>
      <c r="T468" s="264"/>
      <c r="U468" s="264"/>
      <c r="V468" s="264"/>
      <c r="W468" s="264"/>
      <c r="X468" s="264"/>
      <c r="Y468" s="264"/>
      <c r="Z468" s="264"/>
    </row>
    <row r="469" spans="1:26" s="3" customFormat="1">
      <c r="A469" s="374"/>
      <c r="B469" s="423" t="s">
        <v>550</v>
      </c>
      <c r="C469" s="374">
        <v>36002</v>
      </c>
      <c r="F469" s="264"/>
      <c r="G469" s="264"/>
      <c r="H469" s="333"/>
      <c r="I469" s="264"/>
      <c r="J469" s="264"/>
      <c r="K469" s="264"/>
      <c r="L469" s="334"/>
      <c r="M469" s="334"/>
      <c r="N469" s="264"/>
      <c r="O469" s="264"/>
      <c r="P469" s="264"/>
      <c r="Q469" s="264"/>
      <c r="R469" s="334"/>
      <c r="S469" s="264"/>
      <c r="T469" s="264"/>
      <c r="U469" s="264"/>
      <c r="V469" s="264"/>
      <c r="W469" s="264"/>
      <c r="X469" s="264"/>
      <c r="Y469" s="264"/>
      <c r="Z469" s="264"/>
    </row>
    <row r="470" spans="1:26" s="3" customFormat="1">
      <c r="A470" s="374"/>
      <c r="B470" s="423" t="s">
        <v>559</v>
      </c>
      <c r="C470" s="374">
        <v>36102</v>
      </c>
      <c r="F470" s="264"/>
      <c r="G470" s="264"/>
      <c r="H470" s="333"/>
      <c r="I470" s="264"/>
      <c r="J470" s="264"/>
      <c r="K470" s="264"/>
      <c r="L470" s="334"/>
      <c r="M470" s="334"/>
      <c r="N470" s="264"/>
      <c r="O470" s="264"/>
      <c r="P470" s="264"/>
      <c r="Q470" s="264"/>
      <c r="R470" s="334"/>
      <c r="S470" s="264"/>
      <c r="T470" s="264"/>
      <c r="U470" s="264"/>
      <c r="V470" s="264"/>
      <c r="W470" s="264"/>
      <c r="X470" s="264"/>
      <c r="Y470" s="264"/>
      <c r="Z470" s="264"/>
    </row>
    <row r="471" spans="1:26" s="3" customFormat="1">
      <c r="A471" s="374"/>
      <c r="B471" s="423" t="s">
        <v>494</v>
      </c>
      <c r="C471" s="374">
        <v>33208</v>
      </c>
      <c r="F471" s="264"/>
      <c r="G471" s="264"/>
      <c r="H471" s="333"/>
      <c r="I471" s="264"/>
      <c r="J471" s="264"/>
      <c r="K471" s="264"/>
      <c r="L471" s="334"/>
      <c r="M471" s="334"/>
      <c r="N471" s="264"/>
      <c r="O471" s="264"/>
      <c r="P471" s="264"/>
      <c r="Q471" s="264"/>
      <c r="R471" s="334"/>
      <c r="S471" s="264"/>
      <c r="T471" s="264"/>
      <c r="U471" s="264"/>
      <c r="V471" s="264"/>
      <c r="W471" s="264"/>
      <c r="X471" s="264"/>
      <c r="Y471" s="264"/>
      <c r="Z471" s="264"/>
    </row>
    <row r="472" spans="1:26" s="3" customFormat="1">
      <c r="A472" s="374"/>
      <c r="B472" s="423" t="s">
        <v>390</v>
      </c>
      <c r="C472" s="374">
        <v>12700</v>
      </c>
      <c r="F472" s="264"/>
      <c r="G472" s="264"/>
      <c r="H472" s="333"/>
      <c r="I472" s="264"/>
      <c r="J472" s="264"/>
      <c r="K472" s="264"/>
      <c r="L472" s="334"/>
      <c r="M472" s="334"/>
      <c r="N472" s="264"/>
      <c r="O472" s="264"/>
      <c r="P472" s="264"/>
      <c r="Q472" s="264"/>
      <c r="R472" s="334"/>
      <c r="S472" s="264"/>
      <c r="T472" s="264"/>
      <c r="U472" s="264"/>
      <c r="V472" s="264"/>
      <c r="W472" s="264"/>
      <c r="X472" s="264"/>
      <c r="Y472" s="264"/>
      <c r="Z472" s="264"/>
    </row>
    <row r="473" spans="1:26" s="3" customFormat="1">
      <c r="A473" s="374"/>
      <c r="B473" s="423" t="s">
        <v>554</v>
      </c>
      <c r="C473" s="374">
        <v>36006</v>
      </c>
      <c r="F473" s="264"/>
      <c r="G473" s="264"/>
      <c r="H473" s="333"/>
      <c r="I473" s="264"/>
      <c r="J473" s="264"/>
      <c r="K473" s="264"/>
      <c r="L473" s="334"/>
      <c r="M473" s="334"/>
      <c r="N473" s="264"/>
      <c r="O473" s="264"/>
      <c r="P473" s="264"/>
      <c r="Q473" s="264"/>
      <c r="R473" s="334"/>
      <c r="S473" s="264"/>
      <c r="T473" s="264"/>
      <c r="U473" s="264"/>
      <c r="V473" s="264"/>
      <c r="W473" s="264"/>
      <c r="X473" s="264"/>
      <c r="Y473" s="264"/>
      <c r="Z473" s="264"/>
    </row>
    <row r="474" spans="1:26" s="3" customFormat="1">
      <c r="A474" s="374"/>
      <c r="B474" s="423" t="s">
        <v>658</v>
      </c>
      <c r="C474" s="374">
        <v>60000</v>
      </c>
      <c r="F474" s="264"/>
      <c r="G474" s="264"/>
      <c r="H474" s="333"/>
      <c r="I474" s="264"/>
      <c r="J474" s="264"/>
      <c r="K474" s="264"/>
      <c r="L474" s="334"/>
      <c r="M474" s="334"/>
      <c r="N474" s="264"/>
      <c r="O474" s="264"/>
      <c r="P474" s="264"/>
      <c r="Q474" s="264"/>
      <c r="R474" s="334"/>
      <c r="S474" s="264"/>
      <c r="T474" s="264"/>
      <c r="U474" s="264"/>
      <c r="V474" s="264"/>
      <c r="W474" s="264"/>
      <c r="X474" s="264"/>
      <c r="Y474" s="264"/>
      <c r="Z474" s="264"/>
    </row>
    <row r="475" spans="1:26" s="3" customFormat="1">
      <c r="A475" s="374"/>
      <c r="B475" s="423" t="s">
        <v>540</v>
      </c>
      <c r="C475" s="374">
        <v>35405</v>
      </c>
      <c r="F475" s="264"/>
      <c r="G475" s="264"/>
      <c r="H475" s="333"/>
      <c r="I475" s="264"/>
      <c r="J475" s="264"/>
      <c r="K475" s="264"/>
      <c r="L475" s="334"/>
      <c r="M475" s="334"/>
      <c r="N475" s="264"/>
      <c r="O475" s="264"/>
      <c r="P475" s="264"/>
      <c r="Q475" s="264"/>
      <c r="R475" s="334"/>
      <c r="S475" s="264"/>
      <c r="T475" s="264"/>
      <c r="U475" s="264"/>
      <c r="V475" s="264"/>
      <c r="W475" s="264"/>
      <c r="X475" s="264"/>
      <c r="Y475" s="264"/>
      <c r="Z475" s="264"/>
    </row>
    <row r="476" spans="1:26" s="3" customFormat="1">
      <c r="A476" s="374"/>
      <c r="B476" s="423" t="s">
        <v>538</v>
      </c>
      <c r="C476" s="374">
        <v>35400</v>
      </c>
      <c r="F476" s="264"/>
      <c r="G476" s="264"/>
      <c r="H476" s="333"/>
      <c r="I476" s="264"/>
      <c r="J476" s="264"/>
      <c r="K476" s="264"/>
      <c r="L476" s="334"/>
      <c r="M476" s="334"/>
      <c r="N476" s="264"/>
      <c r="O476" s="264"/>
      <c r="P476" s="264"/>
      <c r="Q476" s="264"/>
      <c r="R476" s="334"/>
      <c r="S476" s="264"/>
      <c r="T476" s="264"/>
      <c r="U476" s="264"/>
      <c r="V476" s="264"/>
      <c r="W476" s="264"/>
      <c r="X476" s="264"/>
      <c r="Y476" s="264"/>
      <c r="Z476" s="264"/>
    </row>
    <row r="477" spans="1:26" s="3" customFormat="1">
      <c r="A477" s="374"/>
      <c r="B477" s="423" t="s">
        <v>480</v>
      </c>
      <c r="C477" s="374">
        <v>32910</v>
      </c>
      <c r="F477" s="264"/>
      <c r="G477" s="264"/>
      <c r="H477" s="333"/>
      <c r="I477" s="264"/>
      <c r="J477" s="264"/>
      <c r="K477" s="264"/>
      <c r="L477" s="334"/>
      <c r="M477" s="334"/>
      <c r="N477" s="264"/>
      <c r="O477" s="264"/>
      <c r="P477" s="264"/>
      <c r="Q477" s="264"/>
      <c r="R477" s="334"/>
      <c r="S477" s="264"/>
      <c r="T477" s="264"/>
      <c r="U477" s="264"/>
      <c r="V477" s="264"/>
      <c r="W477" s="264"/>
      <c r="X477" s="264"/>
      <c r="Y477" s="264"/>
      <c r="Z477" s="264"/>
    </row>
    <row r="478" spans="1:26" s="3" customFormat="1">
      <c r="A478" s="374"/>
      <c r="B478" s="423" t="s">
        <v>541</v>
      </c>
      <c r="C478" s="374">
        <v>35500</v>
      </c>
      <c r="F478" s="264"/>
      <c r="G478" s="264"/>
      <c r="H478" s="333"/>
      <c r="I478" s="264"/>
      <c r="J478" s="264"/>
      <c r="K478" s="264"/>
      <c r="L478" s="334"/>
      <c r="M478" s="334"/>
      <c r="N478" s="264"/>
      <c r="O478" s="264"/>
      <c r="P478" s="264"/>
      <c r="Q478" s="264"/>
      <c r="R478" s="334"/>
      <c r="S478" s="264"/>
      <c r="T478" s="264"/>
      <c r="U478" s="264"/>
      <c r="V478" s="264"/>
      <c r="W478" s="264"/>
      <c r="X478" s="264"/>
      <c r="Y478" s="264"/>
      <c r="Z478" s="264"/>
    </row>
    <row r="479" spans="1:26" s="3" customFormat="1">
      <c r="A479" s="374"/>
      <c r="B479" s="423" t="s">
        <v>385</v>
      </c>
      <c r="C479" s="374">
        <v>12150</v>
      </c>
      <c r="F479" s="264"/>
      <c r="G479" s="264"/>
      <c r="H479" s="333"/>
      <c r="I479" s="264"/>
      <c r="J479" s="264"/>
      <c r="K479" s="264"/>
      <c r="L479" s="334"/>
      <c r="M479" s="334"/>
      <c r="N479" s="264"/>
      <c r="O479" s="264"/>
      <c r="P479" s="264"/>
      <c r="Q479" s="264"/>
      <c r="R479" s="334"/>
      <c r="S479" s="264"/>
      <c r="T479" s="264"/>
      <c r="U479" s="264"/>
      <c r="V479" s="264"/>
      <c r="W479" s="264"/>
      <c r="X479" s="264"/>
      <c r="Y479" s="264"/>
      <c r="Z479" s="264"/>
    </row>
    <row r="480" spans="1:26" s="3" customFormat="1">
      <c r="A480" s="374"/>
      <c r="B480" s="423" t="s">
        <v>542</v>
      </c>
      <c r="C480" s="374">
        <v>35600</v>
      </c>
      <c r="F480" s="264"/>
      <c r="G480" s="264"/>
      <c r="H480" s="333"/>
      <c r="I480" s="264"/>
      <c r="J480" s="264"/>
      <c r="K480" s="264"/>
      <c r="L480" s="334"/>
      <c r="M480" s="334"/>
      <c r="N480" s="264"/>
      <c r="O480" s="264"/>
      <c r="P480" s="264"/>
      <c r="Q480" s="264"/>
      <c r="R480" s="334"/>
      <c r="S480" s="264"/>
      <c r="T480" s="264"/>
      <c r="U480" s="264"/>
      <c r="V480" s="264"/>
      <c r="W480" s="264"/>
      <c r="X480" s="264"/>
      <c r="Y480" s="264"/>
      <c r="Z480" s="264"/>
    </row>
    <row r="481" spans="1:26" s="3" customFormat="1">
      <c r="A481" s="374"/>
      <c r="B481" s="423" t="s">
        <v>543</v>
      </c>
      <c r="C481" s="374">
        <v>35700</v>
      </c>
      <c r="F481" s="264"/>
      <c r="G481" s="264"/>
      <c r="H481" s="333"/>
      <c r="I481" s="264"/>
      <c r="J481" s="264"/>
      <c r="K481" s="264"/>
      <c r="L481" s="334"/>
      <c r="M481" s="334"/>
      <c r="N481" s="264"/>
      <c r="O481" s="264"/>
      <c r="P481" s="264"/>
      <c r="Q481" s="264"/>
      <c r="R481" s="334"/>
      <c r="S481" s="264"/>
      <c r="T481" s="264"/>
      <c r="U481" s="264"/>
      <c r="V481" s="264"/>
      <c r="W481" s="264"/>
      <c r="X481" s="264"/>
      <c r="Y481" s="264"/>
      <c r="Z481" s="264"/>
    </row>
    <row r="482" spans="1:26" s="3" customFormat="1">
      <c r="A482" s="374"/>
      <c r="B482" s="423" t="s">
        <v>545</v>
      </c>
      <c r="C482" s="374">
        <v>35805</v>
      </c>
      <c r="F482" s="264"/>
      <c r="G482" s="264"/>
      <c r="H482" s="333"/>
      <c r="I482" s="264"/>
      <c r="J482" s="264"/>
      <c r="K482" s="264"/>
      <c r="L482" s="334"/>
      <c r="M482" s="334"/>
      <c r="N482" s="264"/>
      <c r="O482" s="264"/>
      <c r="P482" s="264"/>
      <c r="Q482" s="264"/>
      <c r="R482" s="334"/>
      <c r="S482" s="264"/>
      <c r="T482" s="264"/>
      <c r="U482" s="264"/>
      <c r="V482" s="264"/>
      <c r="W482" s="264"/>
      <c r="X482" s="264"/>
      <c r="Y482" s="264"/>
      <c r="Z482" s="264"/>
    </row>
    <row r="483" spans="1:26" s="3" customFormat="1">
      <c r="A483" s="374"/>
      <c r="B483" s="423" t="s">
        <v>544</v>
      </c>
      <c r="C483" s="374">
        <v>35800</v>
      </c>
      <c r="F483" s="264"/>
      <c r="G483" s="264"/>
      <c r="H483" s="333"/>
      <c r="I483" s="264"/>
      <c r="J483" s="264"/>
      <c r="K483" s="264"/>
      <c r="L483" s="334"/>
      <c r="M483" s="334"/>
      <c r="N483" s="264"/>
      <c r="O483" s="264"/>
      <c r="P483" s="264"/>
      <c r="Q483" s="264"/>
      <c r="R483" s="334"/>
      <c r="S483" s="264"/>
      <c r="T483" s="264"/>
      <c r="U483" s="264"/>
      <c r="V483" s="264"/>
      <c r="W483" s="264"/>
      <c r="X483" s="264"/>
      <c r="Y483" s="264"/>
      <c r="Z483" s="264"/>
    </row>
    <row r="484" spans="1:26" s="3" customFormat="1">
      <c r="A484" s="374"/>
      <c r="B484" s="423" t="s">
        <v>560</v>
      </c>
      <c r="C484" s="374">
        <v>36105</v>
      </c>
      <c r="F484" s="264"/>
      <c r="G484" s="264"/>
      <c r="H484" s="333"/>
      <c r="I484" s="264"/>
      <c r="J484" s="264"/>
      <c r="K484" s="264"/>
      <c r="L484" s="334"/>
      <c r="M484" s="334"/>
      <c r="N484" s="264"/>
      <c r="O484" s="264"/>
      <c r="P484" s="264"/>
      <c r="Q484" s="264"/>
      <c r="R484" s="334"/>
      <c r="S484" s="264"/>
      <c r="T484" s="264"/>
      <c r="U484" s="264"/>
      <c r="V484" s="264"/>
      <c r="W484" s="264"/>
      <c r="X484" s="264"/>
      <c r="Y484" s="264"/>
      <c r="Z484" s="264"/>
    </row>
    <row r="485" spans="1:26" s="3" customFormat="1">
      <c r="A485" s="374"/>
      <c r="B485" s="423" t="s">
        <v>546</v>
      </c>
      <c r="C485" s="374">
        <v>35900</v>
      </c>
      <c r="F485" s="264"/>
      <c r="G485" s="264"/>
      <c r="H485" s="333"/>
      <c r="I485" s="264"/>
      <c r="J485" s="264"/>
      <c r="K485" s="264"/>
      <c r="L485" s="334"/>
      <c r="M485" s="334"/>
      <c r="N485" s="264"/>
      <c r="O485" s="264"/>
      <c r="P485" s="264"/>
      <c r="Q485" s="264"/>
      <c r="R485" s="334"/>
      <c r="S485" s="264"/>
      <c r="T485" s="264"/>
      <c r="U485" s="264"/>
      <c r="V485" s="264"/>
      <c r="W485" s="264"/>
      <c r="X485" s="264"/>
      <c r="Y485" s="264"/>
      <c r="Z485" s="264"/>
    </row>
    <row r="486" spans="1:26" s="3" customFormat="1">
      <c r="A486" s="374"/>
      <c r="B486" s="423" t="s">
        <v>547</v>
      </c>
      <c r="C486" s="374">
        <v>35905</v>
      </c>
      <c r="F486" s="264"/>
      <c r="G486" s="264"/>
      <c r="H486" s="333"/>
      <c r="I486" s="264"/>
      <c r="J486" s="264"/>
      <c r="K486" s="264"/>
      <c r="L486" s="334"/>
      <c r="M486" s="334"/>
      <c r="N486" s="264"/>
      <c r="O486" s="264"/>
      <c r="P486" s="264"/>
      <c r="Q486" s="264"/>
      <c r="R486" s="334"/>
      <c r="S486" s="264"/>
      <c r="T486" s="264"/>
      <c r="U486" s="264"/>
      <c r="V486" s="264"/>
      <c r="W486" s="264"/>
      <c r="X486" s="264"/>
      <c r="Y486" s="264"/>
      <c r="Z486" s="264"/>
    </row>
    <row r="487" spans="1:26" s="3" customFormat="1">
      <c r="A487" s="374"/>
      <c r="B487" s="423" t="s">
        <v>621</v>
      </c>
      <c r="C487" s="374">
        <v>38602</v>
      </c>
      <c r="F487" s="264"/>
      <c r="G487" s="264"/>
      <c r="H487" s="333"/>
      <c r="I487" s="264"/>
      <c r="J487" s="264"/>
      <c r="K487" s="264"/>
      <c r="L487" s="334"/>
      <c r="M487" s="334"/>
      <c r="N487" s="264"/>
      <c r="O487" s="264"/>
      <c r="P487" s="264"/>
      <c r="Q487" s="264"/>
      <c r="R487" s="334"/>
      <c r="S487" s="264"/>
      <c r="T487" s="264"/>
      <c r="U487" s="264"/>
      <c r="V487" s="264"/>
      <c r="W487" s="264"/>
      <c r="X487" s="264"/>
      <c r="Y487" s="264"/>
      <c r="Z487" s="264"/>
    </row>
    <row r="488" spans="1:26" s="3" customFormat="1">
      <c r="A488" s="374"/>
      <c r="B488" s="423" t="s">
        <v>528</v>
      </c>
      <c r="C488" s="374">
        <v>34905</v>
      </c>
      <c r="F488" s="264"/>
      <c r="G488" s="264"/>
      <c r="H488" s="333"/>
      <c r="I488" s="264"/>
      <c r="J488" s="264"/>
      <c r="K488" s="264"/>
      <c r="L488" s="334"/>
      <c r="M488" s="334"/>
      <c r="N488" s="264"/>
      <c r="O488" s="264"/>
      <c r="P488" s="264"/>
      <c r="Q488" s="264"/>
      <c r="R488" s="334"/>
      <c r="S488" s="264"/>
      <c r="T488" s="264"/>
      <c r="U488" s="264"/>
      <c r="V488" s="264"/>
      <c r="W488" s="264"/>
      <c r="X488" s="264"/>
      <c r="Y488" s="264"/>
      <c r="Z488" s="264"/>
    </row>
    <row r="489" spans="1:26" s="3" customFormat="1">
      <c r="A489" s="374"/>
      <c r="B489" s="423" t="s">
        <v>558</v>
      </c>
      <c r="C489" s="374">
        <v>36100</v>
      </c>
      <c r="F489" s="264"/>
      <c r="G489" s="264"/>
      <c r="H489" s="333"/>
      <c r="I489" s="264"/>
      <c r="J489" s="264"/>
      <c r="K489" s="264"/>
      <c r="L489" s="334"/>
      <c r="M489" s="334"/>
      <c r="N489" s="264"/>
      <c r="O489" s="264"/>
      <c r="P489" s="264"/>
      <c r="Q489" s="264"/>
      <c r="R489" s="334"/>
      <c r="S489" s="264"/>
      <c r="T489" s="264"/>
      <c r="U489" s="264"/>
      <c r="V489" s="264"/>
      <c r="W489" s="264"/>
      <c r="X489" s="264"/>
      <c r="Y489" s="264"/>
      <c r="Z489" s="264"/>
    </row>
    <row r="490" spans="1:26" s="3" customFormat="1">
      <c r="A490" s="374"/>
      <c r="B490" s="423" t="s">
        <v>562</v>
      </c>
      <c r="C490" s="374">
        <v>36205</v>
      </c>
      <c r="F490" s="264"/>
      <c r="G490" s="264"/>
      <c r="H490" s="333"/>
      <c r="I490" s="264"/>
      <c r="J490" s="264"/>
      <c r="K490" s="264"/>
      <c r="L490" s="334"/>
      <c r="M490" s="334"/>
      <c r="N490" s="264"/>
      <c r="O490" s="264"/>
      <c r="P490" s="264"/>
      <c r="Q490" s="264"/>
      <c r="R490" s="334"/>
      <c r="S490" s="264"/>
      <c r="T490" s="264"/>
      <c r="U490" s="264"/>
      <c r="V490" s="264"/>
      <c r="W490" s="264"/>
      <c r="X490" s="264"/>
      <c r="Y490" s="264"/>
      <c r="Z490" s="264"/>
    </row>
    <row r="491" spans="1:26" s="3" customFormat="1">
      <c r="A491" s="374"/>
      <c r="B491" s="423" t="s">
        <v>561</v>
      </c>
      <c r="C491" s="374">
        <v>36200</v>
      </c>
      <c r="F491" s="264"/>
      <c r="G491" s="264"/>
      <c r="H491" s="333"/>
      <c r="I491" s="264"/>
      <c r="J491" s="264"/>
      <c r="K491" s="264"/>
      <c r="L491" s="334"/>
      <c r="M491" s="334"/>
      <c r="N491" s="264"/>
      <c r="O491" s="264"/>
      <c r="P491" s="264"/>
      <c r="Q491" s="264"/>
      <c r="R491" s="334"/>
      <c r="S491" s="264"/>
      <c r="T491" s="264"/>
      <c r="U491" s="264"/>
      <c r="V491" s="264"/>
      <c r="W491" s="264"/>
      <c r="X491" s="264"/>
      <c r="Y491" s="264"/>
      <c r="Z491" s="264"/>
    </row>
    <row r="492" spans="1:26" s="3" customFormat="1">
      <c r="A492" s="374"/>
      <c r="B492" s="423" t="s">
        <v>563</v>
      </c>
      <c r="C492" s="374">
        <v>36300</v>
      </c>
      <c r="F492" s="264"/>
      <c r="G492" s="264"/>
      <c r="H492" s="333"/>
      <c r="I492" s="264"/>
      <c r="J492" s="264"/>
      <c r="K492" s="264"/>
      <c r="L492" s="334"/>
      <c r="M492" s="334"/>
      <c r="N492" s="264"/>
      <c r="O492" s="264"/>
      <c r="P492" s="264"/>
      <c r="Q492" s="264"/>
      <c r="R492" s="334"/>
      <c r="S492" s="264"/>
      <c r="T492" s="264"/>
      <c r="U492" s="264"/>
      <c r="V492" s="264"/>
      <c r="W492" s="264"/>
      <c r="X492" s="264"/>
      <c r="Y492" s="264"/>
      <c r="Z492" s="264"/>
    </row>
    <row r="493" spans="1:26" s="3" customFormat="1">
      <c r="A493" s="374"/>
      <c r="B493" s="423" t="s">
        <v>529</v>
      </c>
      <c r="C493" s="374">
        <v>34910</v>
      </c>
      <c r="F493" s="264"/>
      <c r="G493" s="264"/>
      <c r="H493" s="333"/>
      <c r="I493" s="264"/>
      <c r="J493" s="264"/>
      <c r="K493" s="264"/>
      <c r="L493" s="334"/>
      <c r="M493" s="334"/>
      <c r="N493" s="264"/>
      <c r="O493" s="264"/>
      <c r="P493" s="264"/>
      <c r="Q493" s="264"/>
      <c r="R493" s="334"/>
      <c r="S493" s="264"/>
      <c r="T493" s="264"/>
      <c r="U493" s="264"/>
      <c r="V493" s="264"/>
      <c r="W493" s="264"/>
      <c r="X493" s="264"/>
      <c r="Y493" s="264"/>
      <c r="Z493" s="264"/>
    </row>
    <row r="494" spans="1:26" s="3" customFormat="1">
      <c r="A494" s="374"/>
      <c r="B494" s="423" t="s">
        <v>623</v>
      </c>
      <c r="C494" s="374">
        <v>38610</v>
      </c>
      <c r="F494" s="264"/>
      <c r="G494" s="264"/>
      <c r="H494" s="333"/>
      <c r="I494" s="264"/>
      <c r="J494" s="264"/>
      <c r="K494" s="264"/>
      <c r="L494" s="334"/>
      <c r="M494" s="334"/>
      <c r="N494" s="264"/>
      <c r="O494" s="264"/>
      <c r="P494" s="264"/>
      <c r="Q494" s="264"/>
      <c r="R494" s="334"/>
      <c r="S494" s="264"/>
      <c r="T494" s="264"/>
      <c r="U494" s="264"/>
      <c r="V494" s="264"/>
      <c r="W494" s="264"/>
      <c r="X494" s="264"/>
      <c r="Y494" s="264"/>
      <c r="Z494" s="264"/>
    </row>
    <row r="495" spans="1:26" s="3" customFormat="1">
      <c r="A495" s="374"/>
      <c r="B495" s="423" t="s">
        <v>519</v>
      </c>
      <c r="C495" s="374">
        <v>34501</v>
      </c>
      <c r="F495" s="264"/>
      <c r="G495" s="264"/>
      <c r="H495" s="333"/>
      <c r="I495" s="264"/>
      <c r="J495" s="264"/>
      <c r="K495" s="264"/>
      <c r="L495" s="334"/>
      <c r="M495" s="334"/>
      <c r="N495" s="264"/>
      <c r="O495" s="264"/>
      <c r="P495" s="264"/>
      <c r="Q495" s="264"/>
      <c r="R495" s="334"/>
      <c r="S495" s="264"/>
      <c r="T495" s="264"/>
      <c r="U495" s="264"/>
      <c r="V495" s="264"/>
      <c r="W495" s="264"/>
      <c r="X495" s="264"/>
      <c r="Y495" s="264"/>
      <c r="Z495" s="264"/>
    </row>
    <row r="496" spans="1:26" s="3" customFormat="1">
      <c r="A496" s="374"/>
      <c r="B496" s="423" t="s">
        <v>626</v>
      </c>
      <c r="C496" s="374">
        <v>38701</v>
      </c>
      <c r="F496" s="264"/>
      <c r="G496" s="264"/>
      <c r="H496" s="333"/>
      <c r="I496" s="264"/>
      <c r="J496" s="264"/>
      <c r="K496" s="264"/>
      <c r="L496" s="334"/>
      <c r="M496" s="334"/>
      <c r="N496" s="264"/>
      <c r="O496" s="264"/>
      <c r="P496" s="264"/>
      <c r="Q496" s="264"/>
      <c r="R496" s="334"/>
      <c r="S496" s="264"/>
      <c r="T496" s="264"/>
      <c r="U496" s="264"/>
      <c r="V496" s="264"/>
      <c r="W496" s="264"/>
      <c r="X496" s="264"/>
      <c r="Y496" s="264"/>
      <c r="Z496" s="264"/>
    </row>
    <row r="497" spans="1:26" s="3" customFormat="1">
      <c r="A497" s="374"/>
      <c r="B497" s="423" t="s">
        <v>407</v>
      </c>
      <c r="C497" s="374">
        <v>20700</v>
      </c>
      <c r="F497" s="264"/>
      <c r="G497" s="264"/>
      <c r="H497" s="333"/>
      <c r="I497" s="264"/>
      <c r="J497" s="264"/>
      <c r="K497" s="264"/>
      <c r="L497" s="334"/>
      <c r="M497" s="334"/>
      <c r="N497" s="264"/>
      <c r="O497" s="264"/>
      <c r="P497" s="264"/>
      <c r="Q497" s="264"/>
      <c r="R497" s="334"/>
      <c r="S497" s="264"/>
      <c r="T497" s="264"/>
      <c r="U497" s="264"/>
      <c r="V497" s="264"/>
      <c r="W497" s="264"/>
      <c r="X497" s="264"/>
      <c r="Y497" s="264"/>
      <c r="Z497" s="264"/>
    </row>
    <row r="498" spans="1:26" s="3" customFormat="1">
      <c r="A498" s="374"/>
      <c r="B498" s="423" t="s">
        <v>398</v>
      </c>
      <c r="C498" s="374">
        <v>18740</v>
      </c>
      <c r="F498" s="264"/>
      <c r="G498" s="264"/>
      <c r="H498" s="333"/>
      <c r="I498" s="264"/>
      <c r="J498" s="264"/>
      <c r="K498" s="264"/>
      <c r="L498" s="334"/>
      <c r="M498" s="334"/>
      <c r="N498" s="264"/>
      <c r="O498" s="264"/>
      <c r="P498" s="264"/>
      <c r="Q498" s="264"/>
      <c r="R498" s="334"/>
      <c r="S498" s="264"/>
      <c r="T498" s="264"/>
      <c r="U498" s="264"/>
      <c r="V498" s="264"/>
      <c r="W498" s="264"/>
      <c r="X498" s="264"/>
      <c r="Y498" s="264"/>
      <c r="Z498" s="264"/>
    </row>
    <row r="499" spans="1:26" s="3" customFormat="1">
      <c r="A499" s="374"/>
      <c r="B499" s="423" t="s">
        <v>408</v>
      </c>
      <c r="C499" s="374">
        <v>20800</v>
      </c>
      <c r="F499" s="264"/>
      <c r="G499" s="264"/>
      <c r="H499" s="333"/>
      <c r="I499" s="264"/>
      <c r="J499" s="264"/>
      <c r="K499" s="264"/>
      <c r="L499" s="334"/>
      <c r="M499" s="334"/>
      <c r="N499" s="264"/>
      <c r="O499" s="264"/>
      <c r="P499" s="264"/>
      <c r="Q499" s="264"/>
      <c r="R499" s="334"/>
      <c r="S499" s="264"/>
      <c r="T499" s="264"/>
      <c r="U499" s="264"/>
      <c r="V499" s="264"/>
      <c r="W499" s="264"/>
      <c r="X499" s="264"/>
      <c r="Y499" s="264"/>
      <c r="Z499" s="264"/>
    </row>
    <row r="500" spans="1:26" s="3" customFormat="1">
      <c r="A500" s="374"/>
      <c r="B500" s="423" t="s">
        <v>381</v>
      </c>
      <c r="C500" s="374">
        <v>11310</v>
      </c>
      <c r="F500" s="264"/>
      <c r="G500" s="264"/>
      <c r="H500" s="333"/>
      <c r="I500" s="264"/>
      <c r="J500" s="264"/>
      <c r="K500" s="264"/>
      <c r="L500" s="334"/>
      <c r="M500" s="334"/>
      <c r="N500" s="264"/>
      <c r="O500" s="264"/>
      <c r="P500" s="264"/>
      <c r="Q500" s="264"/>
      <c r="R500" s="334"/>
      <c r="S500" s="264"/>
      <c r="T500" s="264"/>
      <c r="U500" s="264"/>
      <c r="V500" s="264"/>
      <c r="W500" s="264"/>
      <c r="X500" s="264"/>
      <c r="Y500" s="264"/>
      <c r="Z500" s="264"/>
    </row>
    <row r="501" spans="1:26" s="3" customFormat="1">
      <c r="A501" s="374"/>
      <c r="B501" s="423" t="s">
        <v>397</v>
      </c>
      <c r="C501" s="374">
        <v>18690</v>
      </c>
      <c r="F501" s="264"/>
      <c r="G501" s="264"/>
      <c r="H501" s="333"/>
      <c r="I501" s="264"/>
      <c r="J501" s="264"/>
      <c r="K501" s="264"/>
      <c r="L501" s="334"/>
      <c r="M501" s="334"/>
      <c r="N501" s="264"/>
      <c r="O501" s="264"/>
      <c r="P501" s="264"/>
      <c r="Q501" s="264"/>
      <c r="R501" s="334"/>
      <c r="S501" s="264"/>
      <c r="T501" s="264"/>
      <c r="U501" s="264"/>
      <c r="V501" s="264"/>
      <c r="W501" s="264"/>
      <c r="X501" s="264"/>
      <c r="Y501" s="264"/>
      <c r="Z501" s="264"/>
    </row>
    <row r="502" spans="1:26" s="3" customFormat="1">
      <c r="A502" s="374"/>
      <c r="B502" s="423" t="s">
        <v>379</v>
      </c>
      <c r="C502" s="374">
        <v>10950</v>
      </c>
      <c r="F502" s="264"/>
      <c r="G502" s="264"/>
      <c r="H502" s="333"/>
      <c r="I502" s="264"/>
      <c r="J502" s="264"/>
      <c r="K502" s="264"/>
      <c r="L502" s="334"/>
      <c r="M502" s="334"/>
      <c r="N502" s="264"/>
      <c r="O502" s="264"/>
      <c r="P502" s="264"/>
      <c r="Q502" s="264"/>
      <c r="R502" s="334"/>
      <c r="S502" s="264"/>
      <c r="T502" s="264"/>
      <c r="U502" s="264"/>
      <c r="V502" s="264"/>
      <c r="W502" s="264"/>
      <c r="X502" s="264"/>
      <c r="Y502" s="264"/>
      <c r="Z502" s="264"/>
    </row>
    <row r="503" spans="1:26" s="3" customFormat="1">
      <c r="A503" s="374"/>
      <c r="B503" s="423" t="s">
        <v>403</v>
      </c>
      <c r="C503" s="374">
        <v>20200</v>
      </c>
      <c r="F503" s="264"/>
      <c r="G503" s="264"/>
      <c r="H503" s="333"/>
      <c r="I503" s="264"/>
      <c r="J503" s="264"/>
      <c r="K503" s="264"/>
      <c r="L503" s="334"/>
      <c r="M503" s="334"/>
      <c r="N503" s="264"/>
      <c r="O503" s="264"/>
      <c r="P503" s="264"/>
      <c r="Q503" s="264"/>
      <c r="R503" s="334"/>
      <c r="S503" s="264"/>
      <c r="T503" s="264"/>
      <c r="U503" s="264"/>
      <c r="V503" s="264"/>
      <c r="W503" s="264"/>
      <c r="X503" s="264"/>
      <c r="Y503" s="264"/>
      <c r="Z503" s="264"/>
    </row>
    <row r="504" spans="1:26" s="3" customFormat="1">
      <c r="A504" s="374"/>
      <c r="B504" s="423" t="s">
        <v>399</v>
      </c>
      <c r="C504" s="374">
        <v>18780</v>
      </c>
      <c r="F504" s="264"/>
      <c r="G504" s="264"/>
      <c r="H504" s="333"/>
      <c r="I504" s="264"/>
      <c r="J504" s="264"/>
      <c r="K504" s="264"/>
      <c r="L504" s="334"/>
      <c r="M504" s="334"/>
      <c r="N504" s="264"/>
      <c r="O504" s="264"/>
      <c r="P504" s="264"/>
      <c r="Q504" s="264"/>
      <c r="R504" s="334"/>
      <c r="S504" s="264"/>
      <c r="T504" s="264"/>
      <c r="U504" s="264"/>
      <c r="V504" s="264"/>
      <c r="W504" s="264"/>
      <c r="X504" s="264"/>
      <c r="Y504" s="264"/>
      <c r="Z504" s="264"/>
    </row>
    <row r="505" spans="1:26" s="3" customFormat="1">
      <c r="A505" s="374"/>
      <c r="B505" s="423" t="s">
        <v>411</v>
      </c>
      <c r="C505" s="374">
        <v>21300</v>
      </c>
      <c r="F505" s="264"/>
      <c r="G505" s="264"/>
      <c r="H505" s="333"/>
      <c r="I505" s="264"/>
      <c r="J505" s="264"/>
      <c r="K505" s="264"/>
      <c r="L505" s="334"/>
      <c r="M505" s="334"/>
      <c r="N505" s="264"/>
      <c r="O505" s="264"/>
      <c r="P505" s="264"/>
      <c r="Q505" s="264"/>
      <c r="R505" s="334"/>
      <c r="S505" s="264"/>
      <c r="T505" s="264"/>
      <c r="U505" s="264"/>
      <c r="V505" s="264"/>
      <c r="W505" s="264"/>
      <c r="X505" s="264"/>
      <c r="Y505" s="264"/>
      <c r="Z505" s="264"/>
    </row>
    <row r="506" spans="1:26" s="3" customFormat="1">
      <c r="A506" s="374"/>
      <c r="B506" s="423" t="s">
        <v>483</v>
      </c>
      <c r="C506" s="374">
        <v>33001</v>
      </c>
      <c r="F506" s="264"/>
      <c r="G506" s="264"/>
      <c r="H506" s="333"/>
      <c r="I506" s="264"/>
      <c r="J506" s="264"/>
      <c r="K506" s="264"/>
      <c r="L506" s="334"/>
      <c r="M506" s="334"/>
      <c r="N506" s="264"/>
      <c r="O506" s="264"/>
      <c r="P506" s="264"/>
      <c r="Q506" s="264"/>
      <c r="R506" s="334"/>
      <c r="S506" s="264"/>
      <c r="T506" s="264"/>
      <c r="U506" s="264"/>
      <c r="V506" s="264"/>
      <c r="W506" s="264"/>
      <c r="X506" s="264"/>
      <c r="Y506" s="264"/>
      <c r="Z506" s="264"/>
    </row>
    <row r="507" spans="1:26" s="3" customFormat="1">
      <c r="A507" s="374"/>
      <c r="B507" s="423" t="s">
        <v>569</v>
      </c>
      <c r="C507" s="374">
        <v>36405</v>
      </c>
      <c r="F507" s="264"/>
      <c r="G507" s="264"/>
      <c r="H507" s="333"/>
      <c r="I507" s="264"/>
      <c r="J507" s="264"/>
      <c r="K507" s="264"/>
      <c r="L507" s="334"/>
      <c r="M507" s="334"/>
      <c r="N507" s="264"/>
      <c r="O507" s="264"/>
      <c r="P507" s="264"/>
      <c r="Q507" s="264"/>
      <c r="R507" s="334"/>
      <c r="S507" s="264"/>
      <c r="T507" s="264"/>
      <c r="U507" s="264"/>
      <c r="V507" s="264"/>
      <c r="W507" s="264"/>
      <c r="X507" s="264"/>
      <c r="Y507" s="264"/>
      <c r="Z507" s="264"/>
    </row>
    <row r="508" spans="1:26" s="3" customFormat="1">
      <c r="A508" s="374"/>
      <c r="B508" s="423" t="s">
        <v>568</v>
      </c>
      <c r="C508" s="374">
        <v>36400</v>
      </c>
      <c r="F508" s="264"/>
      <c r="G508" s="264"/>
      <c r="H508" s="333"/>
      <c r="I508" s="264"/>
      <c r="J508" s="264"/>
      <c r="K508" s="264"/>
      <c r="L508" s="334"/>
      <c r="M508" s="334"/>
      <c r="N508" s="264"/>
      <c r="O508" s="264"/>
      <c r="P508" s="264"/>
      <c r="Q508" s="264"/>
      <c r="R508" s="334"/>
      <c r="S508" s="264"/>
      <c r="T508" s="264"/>
      <c r="U508" s="264"/>
      <c r="V508" s="264"/>
      <c r="W508" s="264"/>
      <c r="X508" s="264"/>
      <c r="Y508" s="264"/>
      <c r="Z508" s="264"/>
    </row>
    <row r="509" spans="1:26" s="3" customFormat="1">
      <c r="A509" s="374"/>
      <c r="B509" s="423" t="s">
        <v>656</v>
      </c>
      <c r="C509" s="476">
        <v>51000.1</v>
      </c>
      <c r="F509" s="264"/>
      <c r="G509" s="264"/>
      <c r="H509" s="333"/>
      <c r="I509" s="264"/>
      <c r="J509" s="264"/>
      <c r="K509" s="264"/>
      <c r="L509" s="334"/>
      <c r="M509" s="334"/>
      <c r="N509" s="264"/>
      <c r="O509" s="264"/>
      <c r="P509" s="264"/>
      <c r="Q509" s="264"/>
      <c r="R509" s="334"/>
      <c r="S509" s="264"/>
      <c r="T509" s="264"/>
      <c r="U509" s="264"/>
      <c r="V509" s="264"/>
      <c r="W509" s="264"/>
      <c r="X509" s="264"/>
      <c r="Y509" s="264"/>
      <c r="Z509" s="264"/>
    </row>
    <row r="510" spans="1:26" s="3" customFormat="1">
      <c r="A510" s="374"/>
      <c r="B510" s="423" t="s">
        <v>657</v>
      </c>
      <c r="C510" s="476">
        <v>51000.2</v>
      </c>
      <c r="F510" s="264"/>
      <c r="G510" s="264"/>
      <c r="H510" s="333"/>
      <c r="I510" s="264"/>
      <c r="J510" s="264"/>
      <c r="K510" s="264"/>
      <c r="L510" s="334"/>
      <c r="M510" s="334"/>
      <c r="N510" s="264"/>
      <c r="O510" s="264"/>
      <c r="P510" s="264"/>
      <c r="Q510" s="264"/>
      <c r="R510" s="334"/>
      <c r="S510" s="264"/>
      <c r="T510" s="264"/>
      <c r="U510" s="264"/>
      <c r="V510" s="264"/>
      <c r="W510" s="264"/>
      <c r="X510" s="264"/>
      <c r="Y510" s="264"/>
      <c r="Z510" s="264"/>
    </row>
    <row r="511" spans="1:26" s="3" customFormat="1">
      <c r="A511" s="374"/>
      <c r="B511" s="423" t="s">
        <v>534</v>
      </c>
      <c r="C511" s="374">
        <v>35106</v>
      </c>
      <c r="F511" s="264"/>
      <c r="G511" s="264"/>
      <c r="H511" s="333"/>
      <c r="I511" s="264"/>
      <c r="J511" s="264"/>
      <c r="K511" s="264"/>
      <c r="L511" s="334"/>
      <c r="M511" s="334"/>
      <c r="N511" s="264"/>
      <c r="O511" s="264"/>
      <c r="P511" s="264"/>
      <c r="Q511" s="264"/>
      <c r="R511" s="334"/>
      <c r="S511" s="264"/>
      <c r="T511" s="264"/>
      <c r="U511" s="264"/>
      <c r="V511" s="264"/>
      <c r="W511" s="264"/>
      <c r="X511" s="264"/>
      <c r="Y511" s="264"/>
      <c r="Z511" s="264"/>
    </row>
    <row r="512" spans="1:26" s="3" customFormat="1">
      <c r="A512" s="374"/>
      <c r="B512" s="423" t="s">
        <v>471</v>
      </c>
      <c r="C512" s="374">
        <v>32500</v>
      </c>
      <c r="F512" s="264"/>
      <c r="G512" s="264"/>
      <c r="H512" s="333"/>
      <c r="I512" s="264"/>
      <c r="J512" s="264"/>
      <c r="K512" s="264"/>
      <c r="L512" s="334"/>
      <c r="M512" s="334"/>
      <c r="N512" s="264"/>
      <c r="O512" s="264"/>
      <c r="P512" s="264"/>
      <c r="Q512" s="264"/>
      <c r="R512" s="334"/>
      <c r="S512" s="264"/>
      <c r="T512" s="264"/>
      <c r="U512" s="264"/>
      <c r="V512" s="264"/>
      <c r="W512" s="264"/>
      <c r="X512" s="264"/>
      <c r="Y512" s="264"/>
      <c r="Z512" s="264"/>
    </row>
    <row r="513" spans="1:26" s="3" customFormat="1">
      <c r="A513" s="374"/>
      <c r="B513" s="423" t="s">
        <v>570</v>
      </c>
      <c r="C513" s="374">
        <v>36500</v>
      </c>
      <c r="F513" s="264"/>
      <c r="G513" s="264"/>
      <c r="H513" s="333"/>
      <c r="I513" s="264"/>
      <c r="J513" s="264"/>
      <c r="K513" s="264"/>
      <c r="L513" s="334"/>
      <c r="M513" s="334"/>
      <c r="N513" s="264"/>
      <c r="O513" s="264"/>
      <c r="P513" s="264"/>
      <c r="Q513" s="264"/>
      <c r="R513" s="334"/>
      <c r="S513" s="264"/>
      <c r="T513" s="264"/>
      <c r="U513" s="264"/>
      <c r="V513" s="264"/>
      <c r="W513" s="264"/>
      <c r="X513" s="264"/>
      <c r="Y513" s="264"/>
      <c r="Z513" s="264"/>
    </row>
    <row r="514" spans="1:26" s="3" customFormat="1">
      <c r="A514" s="374"/>
      <c r="B514" s="423" t="s">
        <v>460</v>
      </c>
      <c r="C514" s="374">
        <v>31820</v>
      </c>
      <c r="F514" s="264"/>
      <c r="G514" s="264"/>
      <c r="H514" s="333"/>
      <c r="I514" s="264"/>
      <c r="J514" s="264"/>
      <c r="K514" s="264"/>
      <c r="L514" s="334"/>
      <c r="M514" s="334"/>
      <c r="N514" s="264"/>
      <c r="O514" s="264"/>
      <c r="P514" s="264"/>
      <c r="Q514" s="264"/>
      <c r="R514" s="334"/>
      <c r="S514" s="264"/>
      <c r="T514" s="264"/>
      <c r="U514" s="264"/>
      <c r="V514" s="264"/>
      <c r="W514" s="264"/>
      <c r="X514" s="264"/>
      <c r="Y514" s="264"/>
      <c r="Z514" s="264"/>
    </row>
    <row r="515" spans="1:26" s="3" customFormat="1">
      <c r="A515" s="374"/>
      <c r="B515" s="423" t="s">
        <v>712</v>
      </c>
      <c r="C515" s="374">
        <v>18640</v>
      </c>
      <c r="F515" s="264"/>
      <c r="G515" s="264"/>
      <c r="H515" s="333"/>
      <c r="I515" s="264"/>
      <c r="J515" s="264"/>
      <c r="K515" s="264"/>
      <c r="L515" s="334"/>
      <c r="M515" s="334"/>
      <c r="N515" s="264"/>
      <c r="O515" s="264"/>
      <c r="P515" s="264"/>
      <c r="Q515" s="264"/>
      <c r="R515" s="334"/>
      <c r="S515" s="264"/>
      <c r="T515" s="264"/>
      <c r="U515" s="264"/>
      <c r="V515" s="264"/>
      <c r="W515" s="264"/>
      <c r="X515" s="264"/>
      <c r="Y515" s="264"/>
      <c r="Z515" s="264"/>
    </row>
    <row r="516" spans="1:26" s="3" customFormat="1">
      <c r="A516" s="374"/>
      <c r="B516" s="423" t="s">
        <v>711</v>
      </c>
      <c r="C516" s="374">
        <v>11050</v>
      </c>
      <c r="F516" s="264"/>
      <c r="G516" s="264"/>
      <c r="H516" s="333"/>
      <c r="I516" s="264"/>
      <c r="J516" s="264"/>
      <c r="K516" s="264"/>
      <c r="L516" s="334"/>
      <c r="M516" s="334"/>
      <c r="N516" s="264"/>
      <c r="O516" s="264"/>
      <c r="P516" s="264"/>
      <c r="Q516" s="264"/>
      <c r="R516" s="334"/>
      <c r="S516" s="264"/>
      <c r="T516" s="264"/>
      <c r="U516" s="264"/>
      <c r="V516" s="264"/>
      <c r="W516" s="264"/>
      <c r="X516" s="264"/>
      <c r="Y516" s="264"/>
      <c r="Z516" s="264"/>
    </row>
    <row r="517" spans="1:26" s="3" customFormat="1">
      <c r="A517" s="374"/>
      <c r="B517" s="423" t="s">
        <v>369</v>
      </c>
      <c r="C517" s="374">
        <v>10200</v>
      </c>
      <c r="F517" s="264"/>
      <c r="G517" s="264"/>
      <c r="H517" s="333"/>
      <c r="I517" s="264"/>
      <c r="J517" s="264"/>
      <c r="K517" s="264"/>
      <c r="L517" s="334"/>
      <c r="M517" s="334"/>
      <c r="N517" s="264"/>
      <c r="O517" s="264"/>
      <c r="P517" s="264"/>
      <c r="Q517" s="264"/>
      <c r="R517" s="334"/>
      <c r="S517" s="264"/>
      <c r="T517" s="264"/>
      <c r="U517" s="264"/>
      <c r="V517" s="264"/>
      <c r="W517" s="264"/>
      <c r="X517" s="264"/>
      <c r="Y517" s="264"/>
      <c r="Z517" s="264"/>
    </row>
    <row r="518" spans="1:26" s="3" customFormat="1">
      <c r="A518" s="374"/>
      <c r="B518" s="423" t="s">
        <v>730</v>
      </c>
      <c r="C518" s="374">
        <v>39220</v>
      </c>
      <c r="F518" s="264"/>
      <c r="G518" s="264"/>
      <c r="H518" s="333"/>
      <c r="I518" s="264"/>
      <c r="J518" s="264"/>
      <c r="K518" s="264"/>
      <c r="L518" s="334"/>
      <c r="M518" s="334"/>
      <c r="N518" s="264"/>
      <c r="O518" s="264"/>
      <c r="P518" s="264"/>
      <c r="Q518" s="264"/>
      <c r="R518" s="334"/>
      <c r="S518" s="264"/>
      <c r="T518" s="264"/>
      <c r="U518" s="264"/>
      <c r="V518" s="264"/>
      <c r="W518" s="264"/>
      <c r="X518" s="264"/>
      <c r="Y518" s="264"/>
      <c r="Z518" s="264"/>
    </row>
    <row r="519" spans="1:26" s="3" customFormat="1">
      <c r="A519" s="374"/>
      <c r="B519" s="423" t="s">
        <v>713</v>
      </c>
      <c r="C519" s="374">
        <v>36303</v>
      </c>
      <c r="F519" s="264"/>
      <c r="G519" s="264"/>
      <c r="H519" s="333"/>
      <c r="I519" s="264"/>
      <c r="J519" s="264"/>
      <c r="K519" s="264"/>
      <c r="L519" s="334"/>
      <c r="M519" s="334"/>
      <c r="N519" s="264"/>
      <c r="O519" s="264"/>
      <c r="P519" s="264"/>
      <c r="Q519" s="264"/>
      <c r="R519" s="334"/>
      <c r="S519" s="264"/>
      <c r="T519" s="264"/>
      <c r="U519" s="264"/>
      <c r="V519" s="264"/>
      <c r="W519" s="264"/>
      <c r="X519" s="264"/>
      <c r="Y519" s="264"/>
      <c r="Z519" s="264"/>
    </row>
    <row r="520" spans="1:26" s="3" customFormat="1">
      <c r="A520" s="374"/>
      <c r="B520" s="423" t="s">
        <v>574</v>
      </c>
      <c r="C520" s="374">
        <v>36600</v>
      </c>
      <c r="F520" s="264"/>
      <c r="G520" s="264"/>
      <c r="H520" s="333"/>
      <c r="I520" s="264"/>
      <c r="J520" s="264"/>
      <c r="K520" s="264"/>
      <c r="L520" s="334"/>
      <c r="M520" s="334"/>
      <c r="N520" s="264"/>
      <c r="O520" s="264"/>
      <c r="P520" s="264"/>
      <c r="Q520" s="264"/>
      <c r="R520" s="334"/>
      <c r="S520" s="264"/>
      <c r="T520" s="264"/>
      <c r="U520" s="264"/>
      <c r="V520" s="264"/>
      <c r="W520" s="264"/>
      <c r="X520" s="264"/>
      <c r="Y520" s="264"/>
      <c r="Z520" s="264"/>
    </row>
    <row r="521" spans="1:26" s="3" customFormat="1">
      <c r="A521" s="374"/>
      <c r="B521" s="423" t="s">
        <v>729</v>
      </c>
      <c r="C521" s="374">
        <v>37001</v>
      </c>
      <c r="F521" s="264"/>
      <c r="G521" s="264"/>
      <c r="H521" s="333"/>
      <c r="I521" s="264"/>
      <c r="J521" s="264"/>
      <c r="K521" s="264"/>
      <c r="L521" s="334"/>
      <c r="M521" s="334"/>
      <c r="N521" s="264"/>
      <c r="O521" s="264"/>
      <c r="P521" s="264"/>
      <c r="Q521" s="264"/>
      <c r="R521" s="334"/>
      <c r="S521" s="264"/>
      <c r="T521" s="264"/>
      <c r="U521" s="264"/>
      <c r="V521" s="264"/>
      <c r="W521" s="264"/>
      <c r="X521" s="264"/>
      <c r="Y521" s="264"/>
      <c r="Z521" s="264"/>
    </row>
    <row r="522" spans="1:26" s="3" customFormat="1">
      <c r="A522" s="374"/>
      <c r="B522" s="423" t="s">
        <v>374</v>
      </c>
      <c r="C522" s="374">
        <v>10850</v>
      </c>
      <c r="F522" s="264"/>
      <c r="G522" s="264"/>
      <c r="H522" s="333"/>
      <c r="I522" s="264"/>
      <c r="J522" s="264"/>
      <c r="K522" s="264"/>
      <c r="L522" s="334"/>
      <c r="M522" s="334"/>
      <c r="N522" s="264"/>
      <c r="O522" s="264"/>
      <c r="P522" s="264"/>
      <c r="Q522" s="264"/>
      <c r="R522" s="334"/>
      <c r="S522" s="264"/>
      <c r="T522" s="264"/>
      <c r="U522" s="264"/>
      <c r="V522" s="264"/>
      <c r="W522" s="264"/>
      <c r="X522" s="264"/>
      <c r="Y522" s="264"/>
      <c r="Z522" s="264"/>
    </row>
    <row r="523" spans="1:26" s="3" customFormat="1">
      <c r="A523" s="374"/>
      <c r="B523" s="423" t="s">
        <v>376</v>
      </c>
      <c r="C523" s="374">
        <v>10910</v>
      </c>
      <c r="F523" s="264"/>
      <c r="G523" s="264"/>
      <c r="H523" s="333"/>
      <c r="I523" s="264"/>
      <c r="J523" s="264"/>
      <c r="K523" s="264"/>
      <c r="L523" s="334"/>
      <c r="M523" s="334"/>
      <c r="N523" s="264"/>
      <c r="O523" s="264"/>
      <c r="P523" s="264"/>
      <c r="Q523" s="264"/>
      <c r="R523" s="334"/>
      <c r="S523" s="264"/>
      <c r="T523" s="264"/>
      <c r="U523" s="264"/>
      <c r="V523" s="264"/>
      <c r="W523" s="264"/>
      <c r="X523" s="264"/>
      <c r="Y523" s="264"/>
      <c r="Z523" s="264"/>
    </row>
    <row r="524" spans="1:26" s="3" customFormat="1">
      <c r="A524" s="374"/>
      <c r="B524" s="423" t="s">
        <v>378</v>
      </c>
      <c r="C524" s="374">
        <v>10940</v>
      </c>
      <c r="F524" s="264"/>
      <c r="G524" s="264"/>
      <c r="H524" s="333"/>
      <c r="I524" s="264"/>
      <c r="J524" s="264"/>
      <c r="K524" s="264"/>
      <c r="L524" s="334"/>
      <c r="M524" s="334"/>
      <c r="N524" s="264"/>
      <c r="O524" s="264"/>
      <c r="P524" s="264"/>
      <c r="Q524" s="264"/>
      <c r="R524" s="334"/>
      <c r="S524" s="264"/>
      <c r="T524" s="264"/>
      <c r="U524" s="264"/>
      <c r="V524" s="264"/>
      <c r="W524" s="264"/>
      <c r="X524" s="264"/>
      <c r="Y524" s="264"/>
      <c r="Z524" s="264"/>
    </row>
    <row r="525" spans="1:26" s="3" customFormat="1">
      <c r="A525" s="374"/>
      <c r="B525" s="423" t="s">
        <v>576</v>
      </c>
      <c r="C525" s="374">
        <v>36700</v>
      </c>
      <c r="F525" s="264"/>
      <c r="G525" s="264"/>
      <c r="H525" s="333"/>
      <c r="I525" s="264"/>
      <c r="J525" s="264"/>
      <c r="K525" s="264"/>
      <c r="L525" s="334"/>
      <c r="M525" s="334"/>
      <c r="N525" s="264"/>
      <c r="O525" s="264"/>
      <c r="P525" s="264"/>
      <c r="Q525" s="264"/>
      <c r="R525" s="334"/>
      <c r="S525" s="264"/>
      <c r="T525" s="264"/>
      <c r="U525" s="264"/>
      <c r="V525" s="264"/>
      <c r="W525" s="264"/>
      <c r="X525" s="264"/>
      <c r="Y525" s="264"/>
      <c r="Z525" s="264"/>
    </row>
    <row r="526" spans="1:26" s="3" customFormat="1">
      <c r="A526" s="374"/>
      <c r="B526" s="423" t="s">
        <v>580</v>
      </c>
      <c r="C526" s="374">
        <v>36802</v>
      </c>
      <c r="F526" s="264"/>
      <c r="G526" s="264"/>
      <c r="H526" s="333"/>
      <c r="I526" s="264"/>
      <c r="J526" s="264"/>
      <c r="K526" s="264"/>
      <c r="L526" s="334"/>
      <c r="M526" s="334"/>
      <c r="N526" s="264"/>
      <c r="O526" s="264"/>
      <c r="P526" s="264"/>
      <c r="Q526" s="264"/>
      <c r="R526" s="334"/>
      <c r="S526" s="264"/>
      <c r="T526" s="264"/>
      <c r="U526" s="264"/>
      <c r="V526" s="264"/>
      <c r="W526" s="264"/>
      <c r="X526" s="264"/>
      <c r="Y526" s="264"/>
      <c r="Z526" s="264"/>
    </row>
    <row r="527" spans="1:26" s="3" customFormat="1">
      <c r="A527" s="374"/>
      <c r="B527" s="423" t="s">
        <v>579</v>
      </c>
      <c r="C527" s="374">
        <v>36800</v>
      </c>
      <c r="F527" s="264"/>
      <c r="G527" s="264"/>
      <c r="H527" s="333"/>
      <c r="I527" s="264"/>
      <c r="J527" s="264"/>
      <c r="K527" s="264"/>
      <c r="L527" s="334"/>
      <c r="M527" s="334"/>
      <c r="N527" s="264"/>
      <c r="O527" s="264"/>
      <c r="P527" s="264"/>
      <c r="Q527" s="264"/>
      <c r="R527" s="334"/>
      <c r="S527" s="264"/>
      <c r="T527" s="264"/>
      <c r="U527" s="264"/>
      <c r="V527" s="264"/>
      <c r="W527" s="264"/>
      <c r="X527" s="264"/>
      <c r="Y527" s="264"/>
      <c r="Z527" s="264"/>
    </row>
    <row r="528" spans="1:26" s="3" customFormat="1">
      <c r="A528" s="374"/>
      <c r="B528" s="423" t="s">
        <v>584</v>
      </c>
      <c r="C528" s="374">
        <v>36905</v>
      </c>
      <c r="F528" s="264"/>
      <c r="G528" s="264"/>
      <c r="H528" s="333"/>
      <c r="I528" s="264"/>
      <c r="J528" s="264"/>
      <c r="K528" s="264"/>
      <c r="L528" s="334"/>
      <c r="M528" s="334"/>
      <c r="N528" s="264"/>
      <c r="O528" s="264"/>
      <c r="P528" s="264"/>
      <c r="Q528" s="264"/>
      <c r="R528" s="334"/>
      <c r="S528" s="264"/>
      <c r="T528" s="264"/>
      <c r="U528" s="264"/>
      <c r="V528" s="264"/>
      <c r="W528" s="264"/>
      <c r="X528" s="264"/>
      <c r="Y528" s="264"/>
      <c r="Z528" s="264"/>
    </row>
    <row r="529" spans="1:26" s="3" customFormat="1">
      <c r="A529" s="374"/>
      <c r="B529" s="423" t="s">
        <v>582</v>
      </c>
      <c r="C529" s="374">
        <v>36900</v>
      </c>
      <c r="F529" s="264"/>
      <c r="G529" s="264"/>
      <c r="H529" s="333"/>
      <c r="I529" s="264"/>
      <c r="J529" s="264"/>
      <c r="K529" s="264"/>
      <c r="L529" s="334"/>
      <c r="M529" s="334"/>
      <c r="N529" s="264"/>
      <c r="O529" s="264"/>
      <c r="P529" s="264"/>
      <c r="Q529" s="264"/>
      <c r="R529" s="334"/>
      <c r="S529" s="264"/>
      <c r="T529" s="264"/>
      <c r="U529" s="264"/>
      <c r="V529" s="264"/>
      <c r="W529" s="264"/>
      <c r="X529" s="264"/>
      <c r="Y529" s="264"/>
      <c r="Z529" s="264"/>
    </row>
    <row r="530" spans="1:26" s="3" customFormat="1">
      <c r="A530" s="374"/>
      <c r="B530" s="423" t="s">
        <v>587</v>
      </c>
      <c r="C530" s="374">
        <v>37100</v>
      </c>
      <c r="F530" s="264"/>
      <c r="G530" s="264"/>
      <c r="H530" s="333"/>
      <c r="I530" s="264"/>
      <c r="J530" s="264"/>
      <c r="K530" s="264"/>
      <c r="L530" s="334"/>
      <c r="M530" s="334"/>
      <c r="N530" s="264"/>
      <c r="O530" s="264"/>
      <c r="P530" s="264"/>
      <c r="Q530" s="264"/>
      <c r="R530" s="334"/>
      <c r="S530" s="264"/>
      <c r="T530" s="264"/>
      <c r="U530" s="264"/>
      <c r="V530" s="264"/>
      <c r="W530" s="264"/>
      <c r="X530" s="264"/>
      <c r="Y530" s="264"/>
      <c r="Z530" s="264"/>
    </row>
    <row r="531" spans="1:26" s="3" customFormat="1">
      <c r="A531" s="374"/>
      <c r="B531" s="423" t="s">
        <v>588</v>
      </c>
      <c r="C531" s="374">
        <v>37200</v>
      </c>
      <c r="F531" s="264"/>
      <c r="G531" s="264"/>
      <c r="H531" s="333"/>
      <c r="I531" s="264"/>
      <c r="J531" s="264"/>
      <c r="K531" s="264"/>
      <c r="L531" s="334"/>
      <c r="M531" s="334"/>
      <c r="N531" s="264"/>
      <c r="O531" s="264"/>
      <c r="P531" s="264"/>
      <c r="Q531" s="264"/>
      <c r="R531" s="334"/>
      <c r="S531" s="264"/>
      <c r="T531" s="264"/>
      <c r="U531" s="264"/>
      <c r="V531" s="264"/>
      <c r="W531" s="264"/>
      <c r="X531" s="264"/>
      <c r="Y531" s="264"/>
      <c r="Z531" s="264"/>
    </row>
    <row r="532" spans="1:26" s="3" customFormat="1">
      <c r="A532" s="374"/>
      <c r="B532" s="423" t="s">
        <v>589</v>
      </c>
      <c r="C532" s="374">
        <v>37300</v>
      </c>
      <c r="F532" s="264"/>
      <c r="G532" s="264"/>
      <c r="H532" s="333"/>
      <c r="I532" s="264"/>
      <c r="J532" s="264"/>
      <c r="K532" s="264"/>
      <c r="L532" s="334"/>
      <c r="M532" s="334"/>
      <c r="N532" s="264"/>
      <c r="O532" s="264"/>
      <c r="P532" s="264"/>
      <c r="Q532" s="264"/>
      <c r="R532" s="334"/>
      <c r="S532" s="264"/>
      <c r="T532" s="264"/>
      <c r="U532" s="264"/>
      <c r="V532" s="264"/>
      <c r="W532" s="264"/>
      <c r="X532" s="264"/>
      <c r="Y532" s="264"/>
      <c r="Z532" s="264"/>
    </row>
    <row r="533" spans="1:26" s="3" customFormat="1">
      <c r="A533" s="374"/>
      <c r="B533" s="423" t="s">
        <v>591</v>
      </c>
      <c r="C533" s="374">
        <v>37305</v>
      </c>
      <c r="F533" s="264"/>
      <c r="G533" s="264"/>
      <c r="H533" s="333"/>
      <c r="I533" s="264"/>
      <c r="J533" s="264"/>
      <c r="K533" s="264"/>
      <c r="L533" s="334"/>
      <c r="M533" s="334"/>
      <c r="N533" s="264"/>
      <c r="O533" s="264"/>
      <c r="P533" s="264"/>
      <c r="Q533" s="264"/>
      <c r="R533" s="334"/>
      <c r="S533" s="264"/>
      <c r="T533" s="264"/>
      <c r="U533" s="264"/>
      <c r="V533" s="264"/>
      <c r="W533" s="264"/>
      <c r="X533" s="264"/>
      <c r="Y533" s="264"/>
      <c r="Z533" s="264"/>
    </row>
    <row r="534" spans="1:26" s="3" customFormat="1">
      <c r="A534" s="374"/>
      <c r="B534" s="423" t="s">
        <v>556</v>
      </c>
      <c r="C534" s="374">
        <v>36008</v>
      </c>
      <c r="F534" s="264"/>
      <c r="G534" s="264"/>
      <c r="H534" s="333"/>
      <c r="I534" s="264"/>
      <c r="J534" s="264"/>
      <c r="K534" s="264"/>
      <c r="L534" s="334"/>
      <c r="M534" s="334"/>
      <c r="N534" s="264"/>
      <c r="O534" s="264"/>
      <c r="P534" s="264"/>
      <c r="Q534" s="264"/>
      <c r="R534" s="334"/>
      <c r="S534" s="264"/>
      <c r="T534" s="264"/>
      <c r="U534" s="264"/>
      <c r="V534" s="264"/>
      <c r="W534" s="264"/>
      <c r="X534" s="264"/>
      <c r="Y534" s="264"/>
      <c r="Z534" s="264"/>
    </row>
    <row r="535" spans="1:26" s="3" customFormat="1">
      <c r="A535" s="374"/>
      <c r="B535" s="423" t="s">
        <v>649</v>
      </c>
      <c r="C535" s="374">
        <v>39703</v>
      </c>
      <c r="F535" s="264"/>
      <c r="G535" s="264"/>
      <c r="H535" s="333"/>
      <c r="I535" s="264"/>
      <c r="J535" s="264"/>
      <c r="K535" s="264"/>
      <c r="L535" s="334"/>
      <c r="M535" s="334"/>
      <c r="N535" s="264"/>
      <c r="O535" s="264"/>
      <c r="P535" s="264"/>
      <c r="Q535" s="264"/>
      <c r="R535" s="334"/>
      <c r="S535" s="264"/>
      <c r="T535" s="264"/>
      <c r="U535" s="264"/>
      <c r="V535" s="264"/>
      <c r="W535" s="264"/>
      <c r="X535" s="264"/>
      <c r="Y535" s="264"/>
      <c r="Z535" s="264"/>
    </row>
    <row r="536" spans="1:26" s="3" customFormat="1">
      <c r="A536" s="374"/>
      <c r="B536" s="423" t="s">
        <v>495</v>
      </c>
      <c r="C536" s="374">
        <v>33209</v>
      </c>
      <c r="F536" s="264"/>
      <c r="G536" s="264"/>
      <c r="H536" s="333"/>
      <c r="I536" s="264"/>
      <c r="J536" s="264"/>
      <c r="K536" s="264"/>
      <c r="L536" s="334"/>
      <c r="M536" s="334"/>
      <c r="N536" s="264"/>
      <c r="O536" s="264"/>
      <c r="P536" s="264"/>
      <c r="Q536" s="264"/>
      <c r="R536" s="334"/>
      <c r="S536" s="264"/>
      <c r="T536" s="264"/>
      <c r="U536" s="264"/>
      <c r="V536" s="264"/>
      <c r="W536" s="264"/>
      <c r="X536" s="264"/>
      <c r="Y536" s="264"/>
      <c r="Z536" s="264"/>
    </row>
    <row r="537" spans="1:26" s="3" customFormat="1">
      <c r="A537" s="374"/>
      <c r="B537" s="423" t="s">
        <v>593</v>
      </c>
      <c r="C537" s="374">
        <v>37405</v>
      </c>
      <c r="F537" s="264"/>
      <c r="G537" s="264"/>
      <c r="H537" s="333"/>
      <c r="I537" s="264"/>
      <c r="J537" s="264"/>
      <c r="K537" s="264"/>
      <c r="L537" s="334"/>
      <c r="M537" s="334"/>
      <c r="N537" s="264"/>
      <c r="O537" s="264"/>
      <c r="P537" s="264"/>
      <c r="Q537" s="264"/>
      <c r="R537" s="334"/>
      <c r="S537" s="264"/>
      <c r="T537" s="264"/>
      <c r="U537" s="264"/>
      <c r="V537" s="264"/>
      <c r="W537" s="264"/>
      <c r="X537" s="264"/>
      <c r="Y537" s="264"/>
      <c r="Z537" s="264"/>
    </row>
    <row r="538" spans="1:26" s="3" customFormat="1">
      <c r="A538" s="374"/>
      <c r="B538" s="423" t="s">
        <v>592</v>
      </c>
      <c r="C538" s="374">
        <v>37400</v>
      </c>
      <c r="F538" s="264"/>
      <c r="G538" s="264"/>
      <c r="H538" s="333"/>
      <c r="I538" s="264"/>
      <c r="J538" s="264"/>
      <c r="K538" s="264"/>
      <c r="L538" s="334"/>
      <c r="M538" s="334"/>
      <c r="N538" s="264"/>
      <c r="O538" s="264"/>
      <c r="P538" s="264"/>
      <c r="Q538" s="264"/>
      <c r="R538" s="334"/>
      <c r="S538" s="264"/>
      <c r="T538" s="264"/>
      <c r="U538" s="264"/>
      <c r="V538" s="264"/>
      <c r="W538" s="264"/>
      <c r="X538" s="264"/>
      <c r="Y538" s="264"/>
      <c r="Z538" s="264"/>
    </row>
    <row r="539" spans="1:26" s="3" customFormat="1">
      <c r="A539" s="374"/>
      <c r="B539" s="423" t="s">
        <v>594</v>
      </c>
      <c r="C539" s="374">
        <v>37500</v>
      </c>
      <c r="F539" s="264"/>
      <c r="G539" s="264"/>
      <c r="H539" s="333"/>
      <c r="I539" s="264"/>
      <c r="J539" s="264"/>
      <c r="K539" s="264"/>
      <c r="L539" s="334"/>
      <c r="M539" s="334"/>
      <c r="N539" s="264"/>
      <c r="O539" s="264"/>
      <c r="P539" s="264"/>
      <c r="Q539" s="264"/>
      <c r="R539" s="334"/>
      <c r="S539" s="264"/>
      <c r="T539" s="264"/>
      <c r="U539" s="264"/>
      <c r="V539" s="264"/>
      <c r="W539" s="264"/>
      <c r="X539" s="264"/>
      <c r="Y539" s="264"/>
      <c r="Z539" s="264"/>
    </row>
    <row r="540" spans="1:26" s="3" customFormat="1">
      <c r="A540" s="374"/>
      <c r="B540" s="423" t="s">
        <v>597</v>
      </c>
      <c r="C540" s="374">
        <v>37605</v>
      </c>
      <c r="F540" s="264"/>
      <c r="G540" s="264"/>
      <c r="H540" s="333"/>
      <c r="I540" s="264"/>
      <c r="J540" s="264"/>
      <c r="K540" s="264"/>
      <c r="L540" s="334"/>
      <c r="M540" s="334"/>
      <c r="N540" s="264"/>
      <c r="O540" s="264"/>
      <c r="P540" s="264"/>
      <c r="Q540" s="264"/>
      <c r="R540" s="334"/>
      <c r="S540" s="264"/>
      <c r="T540" s="264"/>
      <c r="U540" s="264"/>
      <c r="V540" s="264"/>
      <c r="W540" s="264"/>
      <c r="X540" s="264"/>
      <c r="Y540" s="264"/>
      <c r="Z540" s="264"/>
    </row>
    <row r="541" spans="1:26" s="3" customFormat="1">
      <c r="A541" s="374"/>
      <c r="B541" s="423" t="s">
        <v>595</v>
      </c>
      <c r="C541" s="374">
        <v>37600</v>
      </c>
      <c r="F541" s="264"/>
      <c r="G541" s="264"/>
      <c r="H541" s="333"/>
      <c r="I541" s="264"/>
      <c r="J541" s="264"/>
      <c r="K541" s="264"/>
      <c r="L541" s="334"/>
      <c r="M541" s="334"/>
      <c r="N541" s="264"/>
      <c r="O541" s="264"/>
      <c r="P541" s="264"/>
      <c r="Q541" s="264"/>
      <c r="R541" s="334"/>
      <c r="S541" s="264"/>
      <c r="T541" s="264"/>
      <c r="U541" s="264"/>
      <c r="V541" s="264"/>
      <c r="W541" s="264"/>
      <c r="X541" s="264"/>
      <c r="Y541" s="264"/>
      <c r="Z541" s="264"/>
    </row>
    <row r="542" spans="1:26" s="3" customFormat="1">
      <c r="A542" s="374"/>
      <c r="B542" s="423" t="s">
        <v>391</v>
      </c>
      <c r="C542" s="374">
        <v>13500</v>
      </c>
      <c r="F542" s="264"/>
      <c r="G542" s="264"/>
      <c r="H542" s="333"/>
      <c r="I542" s="264"/>
      <c r="J542" s="264"/>
      <c r="K542" s="264"/>
      <c r="L542" s="334"/>
      <c r="M542" s="334"/>
      <c r="N542" s="264"/>
      <c r="O542" s="264"/>
      <c r="P542" s="264"/>
      <c r="Q542" s="264"/>
      <c r="R542" s="334"/>
      <c r="S542" s="264"/>
      <c r="T542" s="264"/>
      <c r="U542" s="264"/>
      <c r="V542" s="264"/>
      <c r="W542" s="264"/>
      <c r="X542" s="264"/>
      <c r="Y542" s="264"/>
      <c r="Z542" s="264"/>
    </row>
    <row r="543" spans="1:26" s="3" customFormat="1">
      <c r="A543" s="374"/>
      <c r="B543" s="423" t="s">
        <v>599</v>
      </c>
      <c r="C543" s="374">
        <v>37700</v>
      </c>
      <c r="F543" s="264"/>
      <c r="G543" s="264"/>
      <c r="H543" s="333"/>
      <c r="I543" s="264"/>
      <c r="J543" s="264"/>
      <c r="K543" s="264"/>
      <c r="L543" s="334"/>
      <c r="M543" s="334"/>
      <c r="N543" s="264"/>
      <c r="O543" s="264"/>
      <c r="P543" s="264"/>
      <c r="Q543" s="264"/>
      <c r="R543" s="334"/>
      <c r="S543" s="264"/>
      <c r="T543" s="264"/>
      <c r="U543" s="264"/>
      <c r="V543" s="264"/>
      <c r="W543" s="264"/>
      <c r="X543" s="264"/>
      <c r="Y543" s="264"/>
      <c r="Z543" s="264"/>
    </row>
    <row r="544" spans="1:26" s="3" customFormat="1">
      <c r="A544" s="374"/>
      <c r="B544" s="423" t="s">
        <v>600</v>
      </c>
      <c r="C544" s="374">
        <v>37705</v>
      </c>
      <c r="F544" s="264"/>
      <c r="G544" s="264"/>
      <c r="H544" s="333"/>
      <c r="I544" s="264"/>
      <c r="J544" s="264"/>
      <c r="K544" s="264"/>
      <c r="L544" s="334"/>
      <c r="M544" s="334"/>
      <c r="N544" s="264"/>
      <c r="O544" s="264"/>
      <c r="P544" s="264"/>
      <c r="Q544" s="264"/>
      <c r="R544" s="334"/>
      <c r="S544" s="264"/>
      <c r="T544" s="264"/>
      <c r="U544" s="264"/>
      <c r="V544" s="264"/>
      <c r="W544" s="264"/>
      <c r="X544" s="264"/>
      <c r="Y544" s="264"/>
      <c r="Z544" s="264"/>
    </row>
    <row r="545" spans="1:26" s="3" customFormat="1">
      <c r="A545" s="374"/>
      <c r="B545" s="423" t="s">
        <v>424</v>
      </c>
      <c r="C545" s="374">
        <v>30103</v>
      </c>
      <c r="F545" s="264"/>
      <c r="G545" s="264"/>
      <c r="H545" s="333"/>
      <c r="I545" s="264"/>
      <c r="J545" s="264"/>
      <c r="K545" s="264"/>
      <c r="L545" s="334"/>
      <c r="M545" s="334"/>
      <c r="N545" s="264"/>
      <c r="O545" s="264"/>
      <c r="P545" s="264"/>
      <c r="Q545" s="264"/>
      <c r="R545" s="334"/>
      <c r="S545" s="264"/>
      <c r="T545" s="264"/>
      <c r="U545" s="264"/>
      <c r="V545" s="264"/>
      <c r="W545" s="264"/>
      <c r="X545" s="264"/>
      <c r="Y545" s="264"/>
      <c r="Z545" s="264"/>
    </row>
    <row r="546" spans="1:26" s="3" customFormat="1">
      <c r="A546" s="374"/>
      <c r="B546" s="423" t="s">
        <v>513</v>
      </c>
      <c r="C546" s="374">
        <v>34220</v>
      </c>
      <c r="F546" s="264"/>
      <c r="G546" s="264"/>
      <c r="H546" s="333"/>
      <c r="I546" s="264"/>
      <c r="J546" s="264"/>
      <c r="K546" s="264"/>
      <c r="L546" s="334"/>
      <c r="M546" s="334"/>
      <c r="N546" s="264"/>
      <c r="O546" s="264"/>
      <c r="P546" s="264"/>
      <c r="Q546" s="264"/>
      <c r="R546" s="334"/>
      <c r="S546" s="264"/>
      <c r="T546" s="264"/>
      <c r="U546" s="264"/>
      <c r="V546" s="264"/>
      <c r="W546" s="264"/>
      <c r="X546" s="264"/>
      <c r="Y546" s="264"/>
      <c r="Z546" s="264"/>
    </row>
    <row r="547" spans="1:26" s="3" customFormat="1">
      <c r="A547" s="374"/>
      <c r="B547" s="423" t="s">
        <v>522</v>
      </c>
      <c r="C547" s="374">
        <v>34605</v>
      </c>
      <c r="F547" s="264"/>
      <c r="G547" s="264"/>
      <c r="H547" s="333"/>
      <c r="I547" s="264"/>
      <c r="J547" s="264"/>
      <c r="K547" s="264"/>
      <c r="L547" s="334"/>
      <c r="M547" s="334"/>
      <c r="N547" s="264"/>
      <c r="O547" s="264"/>
      <c r="P547" s="264"/>
      <c r="Q547" s="264"/>
      <c r="R547" s="334"/>
      <c r="S547" s="264"/>
      <c r="T547" s="264"/>
      <c r="U547" s="264"/>
      <c r="V547" s="264"/>
      <c r="W547" s="264"/>
      <c r="X547" s="264"/>
      <c r="Y547" s="264"/>
      <c r="Z547" s="264"/>
    </row>
    <row r="548" spans="1:26" s="3" customFormat="1">
      <c r="A548" s="374"/>
      <c r="B548" s="423" t="s">
        <v>603</v>
      </c>
      <c r="C548" s="374">
        <v>37805</v>
      </c>
      <c r="F548" s="264"/>
      <c r="G548" s="264"/>
      <c r="H548" s="333"/>
      <c r="I548" s="264"/>
      <c r="J548" s="264"/>
      <c r="K548" s="264"/>
      <c r="L548" s="334"/>
      <c r="M548" s="334"/>
      <c r="N548" s="264"/>
      <c r="O548" s="264"/>
      <c r="P548" s="264"/>
      <c r="Q548" s="264"/>
      <c r="R548" s="334"/>
      <c r="S548" s="264"/>
      <c r="T548" s="264"/>
      <c r="U548" s="264"/>
      <c r="V548" s="264"/>
      <c r="W548" s="264"/>
      <c r="X548" s="264"/>
      <c r="Y548" s="264"/>
      <c r="Z548" s="264"/>
    </row>
    <row r="549" spans="1:26" s="3" customFormat="1">
      <c r="A549" s="374"/>
      <c r="B549" s="423" t="s">
        <v>601</v>
      </c>
      <c r="C549" s="374">
        <v>37800</v>
      </c>
      <c r="F549" s="264"/>
      <c r="G549" s="264"/>
      <c r="H549" s="333"/>
      <c r="I549" s="264"/>
      <c r="J549" s="264"/>
      <c r="K549" s="264"/>
      <c r="L549" s="334"/>
      <c r="M549" s="334"/>
      <c r="N549" s="264"/>
      <c r="O549" s="264"/>
      <c r="P549" s="264"/>
      <c r="Q549" s="264"/>
      <c r="R549" s="334"/>
      <c r="S549" s="264"/>
      <c r="T549" s="264"/>
      <c r="U549" s="264"/>
      <c r="V549" s="264"/>
      <c r="W549" s="264"/>
      <c r="X549" s="264"/>
      <c r="Y549" s="264"/>
      <c r="Z549" s="264"/>
    </row>
    <row r="550" spans="1:26" s="3" customFormat="1">
      <c r="A550" s="374"/>
      <c r="B550" s="423" t="s">
        <v>606</v>
      </c>
      <c r="C550" s="374">
        <v>37905</v>
      </c>
      <c r="F550" s="264"/>
      <c r="G550" s="264"/>
      <c r="H550" s="333"/>
      <c r="I550" s="264"/>
      <c r="J550" s="264"/>
      <c r="K550" s="264"/>
      <c r="L550" s="334"/>
      <c r="M550" s="334"/>
      <c r="N550" s="264"/>
      <c r="O550" s="264"/>
      <c r="P550" s="264"/>
      <c r="Q550" s="264"/>
      <c r="R550" s="334"/>
      <c r="S550" s="264"/>
      <c r="T550" s="264"/>
      <c r="U550" s="264"/>
      <c r="V550" s="264"/>
      <c r="W550" s="264"/>
      <c r="X550" s="264"/>
      <c r="Y550" s="264"/>
      <c r="Z550" s="264"/>
    </row>
    <row r="551" spans="1:26" s="3" customFormat="1">
      <c r="A551" s="374"/>
      <c r="B551" s="423" t="s">
        <v>604</v>
      </c>
      <c r="C551" s="374">
        <v>37900</v>
      </c>
      <c r="F551" s="264"/>
      <c r="G551" s="264"/>
      <c r="H551" s="333"/>
      <c r="I551" s="264"/>
      <c r="J551" s="264"/>
      <c r="K551" s="264"/>
      <c r="L551" s="334"/>
      <c r="M551" s="334"/>
      <c r="N551" s="264"/>
      <c r="O551" s="264"/>
      <c r="P551" s="264"/>
      <c r="Q551" s="264"/>
      <c r="R551" s="334"/>
      <c r="S551" s="264"/>
      <c r="T551" s="264"/>
      <c r="U551" s="264"/>
      <c r="V551" s="264"/>
      <c r="W551" s="264"/>
      <c r="X551" s="264"/>
      <c r="Y551" s="264"/>
      <c r="Z551" s="264"/>
    </row>
    <row r="552" spans="1:26" s="3" customFormat="1">
      <c r="A552" s="374"/>
      <c r="B552" s="423" t="s">
        <v>608</v>
      </c>
      <c r="C552" s="374">
        <v>38005</v>
      </c>
      <c r="F552" s="264"/>
      <c r="G552" s="264"/>
      <c r="H552" s="333"/>
      <c r="I552" s="264"/>
      <c r="J552" s="264"/>
      <c r="K552" s="264"/>
      <c r="L552" s="334"/>
      <c r="M552" s="334"/>
      <c r="N552" s="264"/>
      <c r="O552" s="264"/>
      <c r="P552" s="264"/>
      <c r="Q552" s="264"/>
      <c r="R552" s="334"/>
      <c r="S552" s="264"/>
      <c r="T552" s="264"/>
      <c r="U552" s="264"/>
      <c r="V552" s="264"/>
      <c r="W552" s="264"/>
      <c r="X552" s="264"/>
      <c r="Y552" s="264"/>
      <c r="Z552" s="264"/>
    </row>
    <row r="553" spans="1:26" s="3" customFormat="1">
      <c r="A553" s="374"/>
      <c r="B553" s="423" t="s">
        <v>607</v>
      </c>
      <c r="C553" s="374">
        <v>38000</v>
      </c>
      <c r="F553" s="264"/>
      <c r="G553" s="264"/>
      <c r="H553" s="333"/>
      <c r="I553" s="264"/>
      <c r="J553" s="264"/>
      <c r="K553" s="264"/>
      <c r="L553" s="334"/>
      <c r="M553" s="334"/>
      <c r="N553" s="264"/>
      <c r="O553" s="264"/>
      <c r="P553" s="264"/>
      <c r="Q553" s="264"/>
      <c r="R553" s="334"/>
      <c r="S553" s="264"/>
      <c r="T553" s="264"/>
      <c r="U553" s="264"/>
      <c r="V553" s="264"/>
      <c r="W553" s="264"/>
      <c r="X553" s="264"/>
      <c r="Y553" s="264"/>
      <c r="Z553" s="264"/>
    </row>
    <row r="554" spans="1:26" s="3" customFormat="1">
      <c r="A554" s="374"/>
      <c r="B554" s="423" t="s">
        <v>590</v>
      </c>
      <c r="C554" s="374">
        <v>37301</v>
      </c>
      <c r="F554" s="264"/>
      <c r="G554" s="264"/>
      <c r="H554" s="333"/>
      <c r="I554" s="264"/>
      <c r="J554" s="264"/>
      <c r="K554" s="264"/>
      <c r="L554" s="334"/>
      <c r="M554" s="334"/>
      <c r="N554" s="264"/>
      <c r="O554" s="264"/>
      <c r="P554" s="264"/>
      <c r="Q554" s="264"/>
      <c r="R554" s="334"/>
      <c r="S554" s="264"/>
      <c r="T554" s="264"/>
      <c r="U554" s="264"/>
      <c r="V554" s="264"/>
      <c r="W554" s="264"/>
      <c r="X554" s="264"/>
      <c r="Y554" s="264"/>
      <c r="Z554" s="264"/>
    </row>
    <row r="555" spans="1:26" s="3" customFormat="1">
      <c r="A555" s="374"/>
      <c r="B555" s="423" t="s">
        <v>663</v>
      </c>
      <c r="C555" s="374">
        <v>98101</v>
      </c>
      <c r="F555" s="264"/>
      <c r="G555" s="264"/>
      <c r="H555" s="333"/>
      <c r="I555" s="264"/>
      <c r="J555" s="264"/>
      <c r="K555" s="264"/>
      <c r="L555" s="334"/>
      <c r="M555" s="334"/>
      <c r="N555" s="264"/>
      <c r="O555" s="264"/>
      <c r="P555" s="264"/>
      <c r="Q555" s="264"/>
      <c r="R555" s="334"/>
      <c r="S555" s="264"/>
      <c r="T555" s="264"/>
      <c r="U555" s="264"/>
      <c r="V555" s="264"/>
      <c r="W555" s="264"/>
      <c r="X555" s="264"/>
      <c r="Y555" s="264"/>
      <c r="Z555" s="264"/>
    </row>
    <row r="556" spans="1:26" s="3" customFormat="1">
      <c r="A556" s="374"/>
      <c r="B556" s="423" t="s">
        <v>609</v>
      </c>
      <c r="C556" s="374">
        <v>38100</v>
      </c>
      <c r="F556" s="264"/>
      <c r="G556" s="264"/>
      <c r="H556" s="333"/>
      <c r="I556" s="264"/>
      <c r="J556" s="264"/>
      <c r="K556" s="264"/>
      <c r="L556" s="334"/>
      <c r="M556" s="334"/>
      <c r="N556" s="264"/>
      <c r="O556" s="264"/>
      <c r="P556" s="264"/>
      <c r="Q556" s="264"/>
      <c r="R556" s="334"/>
      <c r="S556" s="264"/>
      <c r="T556" s="264"/>
      <c r="U556" s="264"/>
      <c r="V556" s="264"/>
      <c r="W556" s="264"/>
      <c r="X556" s="264"/>
      <c r="Y556" s="264"/>
      <c r="Z556" s="264"/>
    </row>
    <row r="557" spans="1:26" s="3" customFormat="1">
      <c r="A557" s="374"/>
      <c r="B557" s="423" t="s">
        <v>664</v>
      </c>
      <c r="C557" s="374">
        <v>98103</v>
      </c>
      <c r="F557" s="264"/>
      <c r="G557" s="264"/>
      <c r="H557" s="333"/>
      <c r="I557" s="264"/>
      <c r="J557" s="264"/>
      <c r="K557" s="264"/>
      <c r="L557" s="334"/>
      <c r="M557" s="334"/>
      <c r="N557" s="264"/>
      <c r="O557" s="264"/>
      <c r="P557" s="264"/>
      <c r="Q557" s="264"/>
      <c r="R557" s="334"/>
      <c r="S557" s="264"/>
      <c r="T557" s="264"/>
      <c r="U557" s="264"/>
      <c r="V557" s="264"/>
      <c r="W557" s="264"/>
      <c r="X557" s="264"/>
      <c r="Y557" s="264"/>
      <c r="Z557" s="264"/>
    </row>
    <row r="558" spans="1:26" s="3" customFormat="1">
      <c r="A558" s="374"/>
      <c r="B558" s="423" t="s">
        <v>612</v>
      </c>
      <c r="C558" s="374">
        <v>38205</v>
      </c>
      <c r="F558" s="264"/>
      <c r="G558" s="264"/>
      <c r="H558" s="333"/>
      <c r="I558" s="264"/>
      <c r="J558" s="264"/>
      <c r="K558" s="264"/>
      <c r="L558" s="334"/>
      <c r="M558" s="334"/>
      <c r="N558" s="264"/>
      <c r="O558" s="264"/>
      <c r="P558" s="264"/>
      <c r="Q558" s="264"/>
      <c r="R558" s="334"/>
      <c r="S558" s="264"/>
      <c r="T558" s="264"/>
      <c r="U558" s="264"/>
      <c r="V558" s="264"/>
      <c r="W558" s="264"/>
      <c r="X558" s="264"/>
      <c r="Y558" s="264"/>
      <c r="Z558" s="264"/>
    </row>
    <row r="559" spans="1:26" s="3" customFormat="1">
      <c r="A559" s="374"/>
      <c r="B559" s="423" t="s">
        <v>611</v>
      </c>
      <c r="C559" s="374">
        <v>38200</v>
      </c>
      <c r="F559" s="264"/>
      <c r="G559" s="264"/>
      <c r="H559" s="333"/>
      <c r="I559" s="264"/>
      <c r="J559" s="264"/>
      <c r="K559" s="264"/>
      <c r="L559" s="334"/>
      <c r="M559" s="334"/>
      <c r="N559" s="264"/>
      <c r="O559" s="264"/>
      <c r="P559" s="264"/>
      <c r="Q559" s="264"/>
      <c r="R559" s="334"/>
      <c r="S559" s="264"/>
      <c r="T559" s="264"/>
      <c r="U559" s="264"/>
      <c r="V559" s="264"/>
      <c r="W559" s="264"/>
      <c r="X559" s="264"/>
      <c r="Y559" s="264"/>
      <c r="Z559" s="264"/>
    </row>
    <row r="560" spans="1:26" s="3" customFormat="1">
      <c r="A560" s="374"/>
      <c r="B560" s="423" t="s">
        <v>566</v>
      </c>
      <c r="C560" s="374">
        <v>36305</v>
      </c>
      <c r="F560" s="264"/>
      <c r="G560" s="264"/>
      <c r="H560" s="333"/>
      <c r="I560" s="264"/>
      <c r="J560" s="264"/>
      <c r="K560" s="264"/>
      <c r="L560" s="334"/>
      <c r="M560" s="334"/>
      <c r="N560" s="264"/>
      <c r="O560" s="264"/>
      <c r="P560" s="264"/>
      <c r="Q560" s="264"/>
      <c r="R560" s="334"/>
      <c r="S560" s="264"/>
      <c r="T560" s="264"/>
      <c r="U560" s="264"/>
      <c r="V560" s="264"/>
      <c r="W560" s="264"/>
      <c r="X560" s="264"/>
      <c r="Y560" s="264"/>
      <c r="Z560" s="264"/>
    </row>
    <row r="561" spans="1:26" s="3" customFormat="1">
      <c r="A561" s="374"/>
      <c r="B561" s="423" t="s">
        <v>536</v>
      </c>
      <c r="C561" s="374">
        <v>35300</v>
      </c>
      <c r="F561" s="264"/>
      <c r="G561" s="264"/>
      <c r="H561" s="333"/>
      <c r="I561" s="264"/>
      <c r="J561" s="264"/>
      <c r="K561" s="264"/>
      <c r="L561" s="334"/>
      <c r="M561" s="334"/>
      <c r="N561" s="264"/>
      <c r="O561" s="264"/>
      <c r="P561" s="264"/>
      <c r="Q561" s="264"/>
      <c r="R561" s="334"/>
      <c r="S561" s="264"/>
      <c r="T561" s="264"/>
      <c r="U561" s="264"/>
      <c r="V561" s="264"/>
      <c r="W561" s="264"/>
      <c r="X561" s="264"/>
      <c r="Y561" s="264"/>
      <c r="Z561" s="264"/>
    </row>
    <row r="562" spans="1:26" s="3" customFormat="1">
      <c r="A562" s="374"/>
      <c r="B562" s="423" t="s">
        <v>614</v>
      </c>
      <c r="C562" s="374">
        <v>38300</v>
      </c>
      <c r="F562" s="264"/>
      <c r="G562" s="264"/>
      <c r="H562" s="333"/>
      <c r="I562" s="264"/>
      <c r="J562" s="264"/>
      <c r="K562" s="264"/>
      <c r="L562" s="334"/>
      <c r="M562" s="334"/>
      <c r="N562" s="264"/>
      <c r="O562" s="264"/>
      <c r="P562" s="264"/>
      <c r="Q562" s="264"/>
      <c r="R562" s="334"/>
      <c r="S562" s="264"/>
      <c r="T562" s="264"/>
      <c r="U562" s="264"/>
      <c r="V562" s="264"/>
      <c r="W562" s="264"/>
      <c r="X562" s="264"/>
      <c r="Y562" s="264"/>
      <c r="Z562" s="264"/>
    </row>
    <row r="563" spans="1:26" s="3" customFormat="1">
      <c r="A563" s="374"/>
      <c r="B563" s="423" t="s">
        <v>392</v>
      </c>
      <c r="C563" s="374">
        <v>13700</v>
      </c>
      <c r="F563" s="264"/>
      <c r="G563" s="264"/>
      <c r="H563" s="333"/>
      <c r="I563" s="264"/>
      <c r="J563" s="264"/>
      <c r="K563" s="264"/>
      <c r="L563" s="334"/>
      <c r="M563" s="334"/>
      <c r="N563" s="264"/>
      <c r="O563" s="264"/>
      <c r="P563" s="264"/>
      <c r="Q563" s="264"/>
      <c r="R563" s="334"/>
      <c r="S563" s="264"/>
      <c r="T563" s="264"/>
      <c r="U563" s="264"/>
      <c r="V563" s="264"/>
      <c r="W563" s="264"/>
      <c r="X563" s="264"/>
      <c r="Y563" s="264"/>
      <c r="Z563" s="264"/>
    </row>
    <row r="564" spans="1:26" s="3" customFormat="1">
      <c r="A564" s="374"/>
      <c r="B564" s="423" t="s">
        <v>555</v>
      </c>
      <c r="C564" s="374">
        <v>36007</v>
      </c>
      <c r="F564" s="264"/>
      <c r="G564" s="264"/>
      <c r="H564" s="333"/>
      <c r="I564" s="264"/>
      <c r="J564" s="264"/>
      <c r="K564" s="264"/>
      <c r="L564" s="334"/>
      <c r="M564" s="334"/>
      <c r="N564" s="264"/>
      <c r="O564" s="264"/>
      <c r="P564" s="264"/>
      <c r="Q564" s="264"/>
      <c r="R564" s="334"/>
      <c r="S564" s="264"/>
      <c r="T564" s="264"/>
      <c r="U564" s="264"/>
      <c r="V564" s="264"/>
      <c r="W564" s="264"/>
      <c r="X564" s="264"/>
      <c r="Y564" s="264"/>
      <c r="Z564" s="264"/>
    </row>
    <row r="565" spans="1:26" s="3" customFormat="1">
      <c r="A565" s="374"/>
      <c r="B565" s="423" t="s">
        <v>430</v>
      </c>
      <c r="C565" s="374">
        <v>30405</v>
      </c>
      <c r="F565" s="264"/>
      <c r="G565" s="264"/>
      <c r="H565" s="333"/>
      <c r="I565" s="264"/>
      <c r="J565" s="264"/>
      <c r="K565" s="264"/>
      <c r="L565" s="334"/>
      <c r="M565" s="334"/>
      <c r="N565" s="264"/>
      <c r="O565" s="264"/>
      <c r="P565" s="264"/>
      <c r="Q565" s="264"/>
      <c r="R565" s="334"/>
      <c r="S565" s="264"/>
      <c r="T565" s="264"/>
      <c r="U565" s="264"/>
      <c r="V565" s="264"/>
      <c r="W565" s="264"/>
      <c r="X565" s="264"/>
      <c r="Y565" s="264"/>
      <c r="Z565" s="264"/>
    </row>
    <row r="566" spans="1:26" s="3" customFormat="1">
      <c r="A566" s="374"/>
      <c r="B566" s="423" t="s">
        <v>602</v>
      </c>
      <c r="C566" s="374">
        <v>37801</v>
      </c>
      <c r="F566" s="264"/>
      <c r="G566" s="264"/>
      <c r="H566" s="333"/>
      <c r="I566" s="264"/>
      <c r="J566" s="264"/>
      <c r="K566" s="264"/>
      <c r="L566" s="334"/>
      <c r="M566" s="334"/>
      <c r="N566" s="264"/>
      <c r="O566" s="264"/>
      <c r="P566" s="264"/>
      <c r="Q566" s="264"/>
      <c r="R566" s="334"/>
      <c r="S566" s="264"/>
      <c r="T566" s="264"/>
      <c r="U566" s="264"/>
      <c r="V566" s="264"/>
      <c r="W566" s="264"/>
      <c r="X566" s="264"/>
      <c r="Y566" s="264"/>
      <c r="Z566" s="264"/>
    </row>
    <row r="567" spans="1:26" s="3" customFormat="1">
      <c r="A567" s="374"/>
      <c r="B567" s="423" t="s">
        <v>469</v>
      </c>
      <c r="C567" s="374">
        <v>32405</v>
      </c>
      <c r="F567" s="264"/>
      <c r="G567" s="264"/>
      <c r="H567" s="333"/>
      <c r="I567" s="264"/>
      <c r="J567" s="264"/>
      <c r="K567" s="264"/>
      <c r="L567" s="334"/>
      <c r="M567" s="334"/>
      <c r="N567" s="264"/>
      <c r="O567" s="264"/>
      <c r="P567" s="264"/>
      <c r="Q567" s="264"/>
      <c r="R567" s="334"/>
      <c r="S567" s="264"/>
      <c r="T567" s="264"/>
      <c r="U567" s="264"/>
      <c r="V567" s="264"/>
      <c r="W567" s="264"/>
      <c r="X567" s="264"/>
      <c r="Y567" s="264"/>
      <c r="Z567" s="264"/>
    </row>
    <row r="568" spans="1:26" s="3" customFormat="1">
      <c r="A568" s="374"/>
      <c r="B568" s="423" t="s">
        <v>636</v>
      </c>
      <c r="C568" s="374">
        <v>39204</v>
      </c>
      <c r="F568" s="264"/>
      <c r="G568" s="264"/>
      <c r="H568" s="333"/>
      <c r="I568" s="264"/>
      <c r="J568" s="264"/>
      <c r="K568" s="264"/>
      <c r="L568" s="334"/>
      <c r="M568" s="334"/>
      <c r="N568" s="264"/>
      <c r="O568" s="264"/>
      <c r="P568" s="264"/>
      <c r="Q568" s="264"/>
      <c r="R568" s="334"/>
      <c r="S568" s="264"/>
      <c r="T568" s="264"/>
      <c r="U568" s="264"/>
      <c r="V568" s="264"/>
      <c r="W568" s="264"/>
      <c r="X568" s="264"/>
      <c r="Y568" s="264"/>
      <c r="Z568" s="264"/>
    </row>
    <row r="569" spans="1:26" s="3" customFormat="1">
      <c r="A569" s="374"/>
      <c r="B569" s="423" t="s">
        <v>531</v>
      </c>
      <c r="C569" s="374">
        <v>35005</v>
      </c>
      <c r="F569" s="264"/>
      <c r="G569" s="264"/>
      <c r="H569" s="333"/>
      <c r="I569" s="264"/>
      <c r="J569" s="264"/>
      <c r="K569" s="264"/>
      <c r="L569" s="334"/>
      <c r="M569" s="334"/>
      <c r="N569" s="264"/>
      <c r="O569" s="264"/>
      <c r="P569" s="264"/>
      <c r="Q569" s="264"/>
      <c r="R569" s="334"/>
      <c r="S569" s="264"/>
      <c r="T569" s="264"/>
      <c r="U569" s="264"/>
      <c r="V569" s="264"/>
      <c r="W569" s="264"/>
      <c r="X569" s="264"/>
      <c r="Y569" s="264"/>
      <c r="Z569" s="264"/>
    </row>
    <row r="570" spans="1:26" s="3" customFormat="1">
      <c r="A570" s="374"/>
      <c r="B570" s="423" t="s">
        <v>617</v>
      </c>
      <c r="C570" s="374">
        <v>38405</v>
      </c>
      <c r="F570" s="264"/>
      <c r="G570" s="264"/>
      <c r="H570" s="333"/>
      <c r="I570" s="264"/>
      <c r="J570" s="264"/>
      <c r="K570" s="264"/>
      <c r="L570" s="334"/>
      <c r="M570" s="334"/>
      <c r="N570" s="264"/>
      <c r="O570" s="264"/>
      <c r="P570" s="264"/>
      <c r="Q570" s="264"/>
      <c r="R570" s="334"/>
      <c r="S570" s="264"/>
      <c r="T570" s="264"/>
      <c r="U570" s="264"/>
      <c r="V570" s="264"/>
      <c r="W570" s="264"/>
      <c r="X570" s="264"/>
      <c r="Y570" s="264"/>
      <c r="Z570" s="264"/>
    </row>
    <row r="571" spans="1:26" s="3" customFormat="1">
      <c r="A571" s="374"/>
      <c r="B571" s="423" t="s">
        <v>615</v>
      </c>
      <c r="C571" s="374">
        <v>38400</v>
      </c>
      <c r="F571" s="264"/>
      <c r="G571" s="264"/>
      <c r="H571" s="333"/>
      <c r="I571" s="264"/>
      <c r="J571" s="264"/>
      <c r="K571" s="264"/>
      <c r="L571" s="334"/>
      <c r="M571" s="334"/>
      <c r="N571" s="264"/>
      <c r="O571" s="264"/>
      <c r="P571" s="264"/>
      <c r="Q571" s="264"/>
      <c r="R571" s="334"/>
      <c r="S571" s="264"/>
      <c r="T571" s="264"/>
      <c r="U571" s="264"/>
      <c r="V571" s="264"/>
      <c r="W571" s="264"/>
      <c r="X571" s="264"/>
      <c r="Y571" s="264"/>
      <c r="Z571" s="264"/>
    </row>
    <row r="572" spans="1:26" s="3" customFormat="1">
      <c r="A572" s="374"/>
      <c r="B572" s="423" t="s">
        <v>565</v>
      </c>
      <c r="C572" s="374">
        <v>36302</v>
      </c>
      <c r="F572" s="264"/>
      <c r="G572" s="264"/>
      <c r="H572" s="333"/>
      <c r="I572" s="264"/>
      <c r="J572" s="264"/>
      <c r="K572" s="264"/>
      <c r="L572" s="334"/>
      <c r="M572" s="334"/>
      <c r="N572" s="264"/>
      <c r="O572" s="264"/>
      <c r="P572" s="264"/>
      <c r="Q572" s="264"/>
      <c r="R572" s="334"/>
      <c r="S572" s="264"/>
      <c r="T572" s="264"/>
      <c r="U572" s="264"/>
      <c r="V572" s="264"/>
      <c r="W572" s="264"/>
      <c r="X572" s="264"/>
      <c r="Y572" s="264"/>
      <c r="Z572" s="264"/>
    </row>
    <row r="573" spans="1:26" s="3" customFormat="1">
      <c r="A573" s="374"/>
      <c r="B573" s="423" t="s">
        <v>371</v>
      </c>
      <c r="C573" s="374">
        <v>10500</v>
      </c>
      <c r="F573" s="264"/>
      <c r="G573" s="264"/>
      <c r="H573" s="333"/>
      <c r="I573" s="264"/>
      <c r="J573" s="264"/>
      <c r="K573" s="264"/>
      <c r="L573" s="334"/>
      <c r="M573" s="334"/>
      <c r="N573" s="264"/>
      <c r="O573" s="264"/>
      <c r="P573" s="264"/>
      <c r="Q573" s="264"/>
      <c r="R573" s="334"/>
      <c r="S573" s="264"/>
      <c r="T573" s="264"/>
      <c r="U573" s="264"/>
      <c r="V573" s="264"/>
      <c r="W573" s="264"/>
      <c r="X573" s="264"/>
      <c r="Y573" s="264"/>
      <c r="Z573" s="264"/>
    </row>
    <row r="574" spans="1:26" s="3" customFormat="1">
      <c r="A574" s="374"/>
      <c r="B574" s="423" t="s">
        <v>383</v>
      </c>
      <c r="C574" s="374">
        <v>11900</v>
      </c>
      <c r="F574" s="264"/>
      <c r="G574" s="264"/>
      <c r="H574" s="333"/>
      <c r="I574" s="264"/>
      <c r="J574" s="264"/>
      <c r="K574" s="264"/>
      <c r="L574" s="334"/>
      <c r="M574" s="334"/>
      <c r="N574" s="264"/>
      <c r="O574" s="264"/>
      <c r="P574" s="264"/>
      <c r="Q574" s="264"/>
      <c r="R574" s="334"/>
      <c r="S574" s="264"/>
      <c r="T574" s="264"/>
      <c r="U574" s="264"/>
      <c r="V574" s="264"/>
      <c r="W574" s="264"/>
      <c r="X574" s="264"/>
      <c r="Y574" s="264"/>
      <c r="Z574" s="264"/>
    </row>
    <row r="575" spans="1:26" s="3" customFormat="1" ht="26.25">
      <c r="A575" s="374"/>
      <c r="B575" s="423" t="s">
        <v>714</v>
      </c>
      <c r="C575" s="476">
        <v>21525.1</v>
      </c>
      <c r="F575" s="264"/>
      <c r="G575" s="264"/>
      <c r="H575" s="333"/>
      <c r="I575" s="264"/>
      <c r="J575" s="264"/>
      <c r="K575" s="264"/>
      <c r="L575" s="334"/>
      <c r="M575" s="334"/>
      <c r="N575" s="264"/>
      <c r="O575" s="264"/>
      <c r="P575" s="264"/>
      <c r="Q575" s="264"/>
      <c r="R575" s="334"/>
      <c r="S575" s="264"/>
      <c r="T575" s="264"/>
      <c r="U575" s="264"/>
      <c r="V575" s="264"/>
      <c r="W575" s="264"/>
      <c r="X575" s="264"/>
      <c r="Y575" s="264"/>
      <c r="Z575" s="264"/>
    </row>
    <row r="576" spans="1:26" s="3" customFormat="1">
      <c r="A576" s="374"/>
      <c r="B576" s="423" t="s">
        <v>394</v>
      </c>
      <c r="C576" s="374">
        <v>14300.1</v>
      </c>
      <c r="F576" s="264"/>
      <c r="G576" s="264"/>
      <c r="H576" s="333"/>
      <c r="I576" s="264"/>
      <c r="J576" s="264"/>
      <c r="K576" s="264"/>
      <c r="L576" s="334"/>
      <c r="M576" s="334"/>
      <c r="N576" s="264"/>
      <c r="O576" s="264"/>
      <c r="P576" s="264"/>
      <c r="Q576" s="264"/>
      <c r="R576" s="334"/>
      <c r="S576" s="264"/>
      <c r="T576" s="264"/>
      <c r="U576" s="264"/>
      <c r="V576" s="264"/>
      <c r="W576" s="264"/>
      <c r="X576" s="264"/>
      <c r="Y576" s="264"/>
      <c r="Z576" s="264"/>
    </row>
    <row r="577" spans="1:26" s="3" customFormat="1">
      <c r="A577" s="374"/>
      <c r="B577" s="423" t="s">
        <v>393</v>
      </c>
      <c r="C577" s="374">
        <v>14300</v>
      </c>
      <c r="F577" s="264"/>
      <c r="G577" s="264"/>
      <c r="H577" s="333"/>
      <c r="I577" s="264"/>
      <c r="J577" s="264"/>
      <c r="K577" s="264"/>
      <c r="L577" s="334"/>
      <c r="M577" s="334"/>
      <c r="N577" s="264"/>
      <c r="O577" s="264"/>
      <c r="P577" s="264"/>
      <c r="Q577" s="264"/>
      <c r="R577" s="334"/>
      <c r="S577" s="264"/>
      <c r="T577" s="264"/>
      <c r="U577" s="264"/>
      <c r="V577" s="264"/>
      <c r="W577" s="264"/>
      <c r="X577" s="264"/>
      <c r="Y577" s="264"/>
      <c r="Z577" s="264"/>
    </row>
    <row r="578" spans="1:26" s="3" customFormat="1">
      <c r="A578" s="374"/>
      <c r="B578" s="423" t="s">
        <v>618</v>
      </c>
      <c r="C578" s="374">
        <v>38500</v>
      </c>
      <c r="F578" s="264"/>
      <c r="G578" s="264"/>
      <c r="H578" s="333"/>
      <c r="I578" s="264"/>
      <c r="J578" s="264"/>
      <c r="K578" s="264"/>
      <c r="L578" s="334"/>
      <c r="M578" s="334"/>
      <c r="N578" s="264"/>
      <c r="O578" s="264"/>
      <c r="P578" s="264"/>
      <c r="Q578" s="264"/>
      <c r="R578" s="334"/>
      <c r="S578" s="264"/>
      <c r="T578" s="264"/>
      <c r="U578" s="264"/>
      <c r="V578" s="264"/>
      <c r="W578" s="264"/>
      <c r="X578" s="264"/>
      <c r="Y578" s="264"/>
      <c r="Z578" s="264"/>
    </row>
    <row r="579" spans="1:26" s="3" customFormat="1">
      <c r="A579" s="374"/>
      <c r="B579" s="423" t="s">
        <v>527</v>
      </c>
      <c r="C579" s="374">
        <v>34903</v>
      </c>
      <c r="F579" s="264"/>
      <c r="G579" s="264"/>
      <c r="H579" s="333"/>
      <c r="I579" s="264"/>
      <c r="J579" s="264"/>
      <c r="K579" s="264"/>
      <c r="L579" s="334"/>
      <c r="M579" s="334"/>
      <c r="N579" s="264"/>
      <c r="O579" s="264"/>
      <c r="P579" s="264"/>
      <c r="Q579" s="264"/>
      <c r="R579" s="334"/>
      <c r="S579" s="264"/>
      <c r="T579" s="264"/>
      <c r="U579" s="264"/>
      <c r="V579" s="264"/>
      <c r="W579" s="264"/>
      <c r="X579" s="264"/>
      <c r="Y579" s="264"/>
      <c r="Z579" s="264"/>
    </row>
    <row r="580" spans="1:26" s="3" customFormat="1">
      <c r="A580" s="374"/>
      <c r="B580" s="423" t="s">
        <v>622</v>
      </c>
      <c r="C580" s="374">
        <v>38605</v>
      </c>
      <c r="F580" s="264"/>
      <c r="G580" s="264"/>
      <c r="H580" s="333"/>
      <c r="I580" s="264"/>
      <c r="J580" s="264"/>
      <c r="K580" s="264"/>
      <c r="L580" s="334"/>
      <c r="M580" s="334"/>
      <c r="N580" s="264"/>
      <c r="O580" s="264"/>
      <c r="P580" s="264"/>
      <c r="Q580" s="264"/>
      <c r="R580" s="334"/>
      <c r="S580" s="264"/>
      <c r="T580" s="264"/>
      <c r="U580" s="264"/>
      <c r="V580" s="264"/>
      <c r="W580" s="264"/>
      <c r="X580" s="264"/>
      <c r="Y580" s="264"/>
      <c r="Z580" s="264"/>
    </row>
    <row r="581" spans="1:26" s="3" customFormat="1">
      <c r="A581" s="374"/>
      <c r="B581" s="423" t="s">
        <v>619</v>
      </c>
      <c r="C581" s="374">
        <v>38600</v>
      </c>
      <c r="F581" s="264"/>
      <c r="G581" s="264"/>
      <c r="H581" s="333"/>
      <c r="I581" s="264"/>
      <c r="J581" s="264"/>
      <c r="K581" s="264"/>
      <c r="L581" s="334"/>
      <c r="M581" s="334"/>
      <c r="N581" s="264"/>
      <c r="O581" s="264"/>
      <c r="P581" s="264"/>
      <c r="Q581" s="264"/>
      <c r="R581" s="334"/>
      <c r="S581" s="264"/>
      <c r="T581" s="264"/>
      <c r="U581" s="264"/>
      <c r="V581" s="264"/>
      <c r="W581" s="264"/>
      <c r="X581" s="264"/>
      <c r="Y581" s="264"/>
      <c r="Z581" s="264"/>
    </row>
    <row r="582" spans="1:26" s="3" customFormat="1">
      <c r="A582" s="374"/>
      <c r="B582" s="423" t="s">
        <v>625</v>
      </c>
      <c r="C582" s="374">
        <v>38700</v>
      </c>
      <c r="F582" s="264"/>
      <c r="G582" s="264"/>
      <c r="H582" s="333"/>
      <c r="I582" s="264"/>
      <c r="J582" s="264"/>
      <c r="K582" s="264"/>
      <c r="L582" s="334"/>
      <c r="M582" s="334"/>
      <c r="N582" s="264"/>
      <c r="O582" s="264"/>
      <c r="P582" s="264"/>
      <c r="Q582" s="264"/>
      <c r="R582" s="334"/>
      <c r="S582" s="264"/>
      <c r="T582" s="264"/>
      <c r="U582" s="264"/>
      <c r="V582" s="264"/>
      <c r="W582" s="264"/>
      <c r="X582" s="264"/>
      <c r="Y582" s="264"/>
      <c r="Z582" s="264"/>
    </row>
    <row r="583" spans="1:26" s="3" customFormat="1">
      <c r="A583" s="374"/>
      <c r="B583" s="423" t="s">
        <v>425</v>
      </c>
      <c r="C583" s="374">
        <v>30104</v>
      </c>
      <c r="F583" s="264"/>
      <c r="G583" s="264"/>
      <c r="H583" s="333"/>
      <c r="I583" s="264"/>
      <c r="J583" s="264"/>
      <c r="K583" s="264"/>
      <c r="L583" s="334"/>
      <c r="M583" s="334"/>
      <c r="N583" s="264"/>
      <c r="O583" s="264"/>
      <c r="P583" s="264"/>
      <c r="Q583" s="264"/>
      <c r="R583" s="334"/>
      <c r="S583" s="264"/>
      <c r="T583" s="264"/>
      <c r="U583" s="264"/>
      <c r="V583" s="264"/>
      <c r="W583" s="264"/>
      <c r="X583" s="264"/>
      <c r="Y583" s="264"/>
      <c r="Z583" s="264"/>
    </row>
    <row r="584" spans="1:26" s="3" customFormat="1">
      <c r="A584" s="374"/>
      <c r="B584" s="423" t="s">
        <v>481</v>
      </c>
      <c r="C584" s="374">
        <v>32920</v>
      </c>
      <c r="F584" s="264"/>
      <c r="G584" s="264"/>
      <c r="H584" s="333"/>
      <c r="I584" s="264"/>
      <c r="J584" s="264"/>
      <c r="K584" s="264"/>
      <c r="L584" s="334"/>
      <c r="M584" s="334"/>
      <c r="N584" s="264"/>
      <c r="O584" s="264"/>
      <c r="P584" s="264"/>
      <c r="Q584" s="264"/>
      <c r="R584" s="334"/>
      <c r="S584" s="264"/>
      <c r="T584" s="264"/>
      <c r="U584" s="264"/>
      <c r="V584" s="264"/>
      <c r="W584" s="264"/>
      <c r="X584" s="264"/>
      <c r="Y584" s="264"/>
      <c r="Z584" s="264"/>
    </row>
    <row r="585" spans="1:26" s="3" customFormat="1">
      <c r="A585" s="374"/>
      <c r="B585" s="423" t="s">
        <v>661</v>
      </c>
      <c r="C585" s="374">
        <v>91111</v>
      </c>
      <c r="F585" s="264"/>
      <c r="G585" s="264"/>
      <c r="H585" s="333"/>
      <c r="I585" s="264"/>
      <c r="J585" s="264"/>
      <c r="K585" s="264"/>
      <c r="L585" s="334"/>
      <c r="M585" s="334"/>
      <c r="N585" s="264"/>
      <c r="O585" s="264"/>
      <c r="P585" s="264"/>
      <c r="Q585" s="264"/>
      <c r="R585" s="334"/>
      <c r="S585" s="264"/>
      <c r="T585" s="264"/>
      <c r="U585" s="264"/>
      <c r="V585" s="264"/>
      <c r="W585" s="264"/>
      <c r="X585" s="264"/>
      <c r="Y585" s="264"/>
      <c r="Z585" s="264"/>
    </row>
    <row r="586" spans="1:26" s="3" customFormat="1">
      <c r="A586" s="374"/>
      <c r="B586" s="423" t="s">
        <v>669</v>
      </c>
      <c r="C586" s="374">
        <v>99831</v>
      </c>
      <c r="F586" s="264"/>
      <c r="G586" s="264"/>
      <c r="H586" s="333"/>
      <c r="I586" s="264"/>
      <c r="J586" s="264"/>
      <c r="K586" s="264"/>
      <c r="L586" s="334"/>
      <c r="M586" s="334"/>
      <c r="N586" s="264"/>
      <c r="O586" s="264"/>
      <c r="P586" s="264"/>
      <c r="Q586" s="264"/>
      <c r="R586" s="334"/>
      <c r="S586" s="264"/>
      <c r="T586" s="264"/>
      <c r="U586" s="264"/>
      <c r="V586" s="264"/>
      <c r="W586" s="264"/>
      <c r="X586" s="264"/>
      <c r="Y586" s="264"/>
      <c r="Z586" s="264"/>
    </row>
    <row r="587" spans="1:26" s="3" customFormat="1">
      <c r="A587" s="374"/>
      <c r="B587" s="423" t="s">
        <v>662</v>
      </c>
      <c r="C587" s="374">
        <v>91151</v>
      </c>
      <c r="F587" s="264"/>
      <c r="G587" s="264"/>
      <c r="H587" s="333"/>
      <c r="I587" s="264"/>
      <c r="J587" s="264"/>
      <c r="K587" s="264"/>
      <c r="L587" s="334"/>
      <c r="M587" s="334"/>
      <c r="N587" s="264"/>
      <c r="O587" s="264"/>
      <c r="P587" s="264"/>
      <c r="Q587" s="264"/>
      <c r="R587" s="334"/>
      <c r="S587" s="264"/>
      <c r="T587" s="264"/>
      <c r="U587" s="264"/>
      <c r="V587" s="264"/>
      <c r="W587" s="264"/>
      <c r="X587" s="264"/>
      <c r="Y587" s="264"/>
      <c r="Z587" s="264"/>
    </row>
    <row r="588" spans="1:26" s="3" customFormat="1">
      <c r="A588" s="374"/>
      <c r="B588" s="423" t="s">
        <v>668</v>
      </c>
      <c r="C588" s="374">
        <v>99521</v>
      </c>
      <c r="F588" s="264"/>
      <c r="G588" s="264"/>
      <c r="H588" s="333"/>
      <c r="I588" s="264"/>
      <c r="J588" s="264"/>
      <c r="K588" s="264"/>
      <c r="L588" s="334"/>
      <c r="M588" s="334"/>
      <c r="N588" s="264"/>
      <c r="O588" s="264"/>
      <c r="P588" s="264"/>
      <c r="Q588" s="264"/>
      <c r="R588" s="334"/>
      <c r="S588" s="264"/>
      <c r="T588" s="264"/>
      <c r="U588" s="264"/>
      <c r="V588" s="264"/>
      <c r="W588" s="264"/>
      <c r="X588" s="264"/>
      <c r="Y588" s="264"/>
      <c r="Z588" s="264"/>
    </row>
    <row r="589" spans="1:26" s="3" customFormat="1">
      <c r="A589" s="374"/>
      <c r="B589" s="423" t="s">
        <v>665</v>
      </c>
      <c r="C589" s="374">
        <v>98111</v>
      </c>
      <c r="F589" s="264"/>
      <c r="G589" s="264"/>
      <c r="H589" s="333"/>
      <c r="I589" s="264"/>
      <c r="J589" s="264"/>
      <c r="K589" s="264"/>
      <c r="L589" s="334"/>
      <c r="M589" s="334"/>
      <c r="N589" s="264"/>
      <c r="O589" s="264"/>
      <c r="P589" s="264"/>
      <c r="Q589" s="264"/>
      <c r="R589" s="334"/>
      <c r="S589" s="264"/>
      <c r="T589" s="264"/>
      <c r="U589" s="264"/>
      <c r="V589" s="264"/>
      <c r="W589" s="264"/>
      <c r="X589" s="264"/>
      <c r="Y589" s="264"/>
      <c r="Z589" s="264"/>
    </row>
    <row r="590" spans="1:26" s="3" customFormat="1">
      <c r="A590" s="374"/>
      <c r="B590" s="423" t="s">
        <v>666</v>
      </c>
      <c r="C590" s="374">
        <v>98131</v>
      </c>
      <c r="F590" s="264"/>
      <c r="G590" s="264"/>
      <c r="H590" s="333"/>
      <c r="I590" s="264"/>
      <c r="J590" s="264"/>
      <c r="K590" s="264"/>
      <c r="L590" s="334"/>
      <c r="M590" s="334"/>
      <c r="N590" s="264"/>
      <c r="O590" s="264"/>
      <c r="P590" s="264"/>
      <c r="Q590" s="264"/>
      <c r="R590" s="334"/>
      <c r="S590" s="264"/>
      <c r="T590" s="264"/>
      <c r="U590" s="264"/>
      <c r="V590" s="264"/>
      <c r="W590" s="264"/>
      <c r="X590" s="264"/>
      <c r="Y590" s="264"/>
      <c r="Z590" s="264"/>
    </row>
    <row r="591" spans="1:26" s="3" customFormat="1">
      <c r="A591" s="374"/>
      <c r="B591" s="423" t="s">
        <v>660</v>
      </c>
      <c r="C591" s="374">
        <v>91041</v>
      </c>
      <c r="F591" s="264"/>
      <c r="G591" s="264"/>
      <c r="H591" s="333"/>
      <c r="I591" s="264"/>
      <c r="J591" s="264"/>
      <c r="K591" s="264"/>
      <c r="L591" s="334"/>
      <c r="M591" s="334"/>
      <c r="N591" s="264"/>
      <c r="O591" s="264"/>
      <c r="P591" s="264"/>
      <c r="Q591" s="264"/>
      <c r="R591" s="334"/>
      <c r="S591" s="264"/>
      <c r="T591" s="264"/>
      <c r="U591" s="264"/>
      <c r="V591" s="264"/>
      <c r="W591" s="264"/>
      <c r="X591" s="264"/>
      <c r="Y591" s="264"/>
      <c r="Z591" s="264"/>
    </row>
    <row r="592" spans="1:26" s="3" customFormat="1">
      <c r="A592" s="374"/>
      <c r="B592" s="423" t="s">
        <v>627</v>
      </c>
      <c r="C592" s="374">
        <v>38800</v>
      </c>
      <c r="F592" s="264"/>
      <c r="G592" s="264"/>
      <c r="H592" s="333"/>
      <c r="I592" s="264"/>
      <c r="J592" s="264"/>
      <c r="K592" s="264"/>
      <c r="L592" s="334"/>
      <c r="M592" s="334"/>
      <c r="N592" s="264"/>
      <c r="O592" s="264"/>
      <c r="P592" s="264"/>
      <c r="Q592" s="264"/>
      <c r="R592" s="334"/>
      <c r="S592" s="264"/>
      <c r="T592" s="264"/>
      <c r="U592" s="264"/>
      <c r="V592" s="264"/>
      <c r="W592" s="264"/>
      <c r="X592" s="264"/>
      <c r="Y592" s="264"/>
      <c r="Z592" s="264"/>
    </row>
    <row r="593" spans="1:26" s="3" customFormat="1">
      <c r="A593" s="374"/>
      <c r="B593" s="423" t="s">
        <v>463</v>
      </c>
      <c r="C593" s="374">
        <v>32005</v>
      </c>
      <c r="F593" s="264"/>
      <c r="G593" s="264"/>
      <c r="H593" s="333"/>
      <c r="I593" s="264"/>
      <c r="J593" s="264"/>
      <c r="K593" s="264"/>
      <c r="L593" s="334"/>
      <c r="M593" s="334"/>
      <c r="N593" s="264"/>
      <c r="O593" s="264"/>
      <c r="P593" s="264"/>
      <c r="Q593" s="264"/>
      <c r="R593" s="334"/>
      <c r="S593" s="264"/>
      <c r="T593" s="264"/>
      <c r="U593" s="264"/>
      <c r="V593" s="264"/>
      <c r="W593" s="264"/>
      <c r="X593" s="264"/>
      <c r="Y593" s="264"/>
      <c r="Z593" s="264"/>
    </row>
    <row r="594" spans="1:26" s="3" customFormat="1">
      <c r="A594" s="374"/>
      <c r="B594" s="423" t="s">
        <v>645</v>
      </c>
      <c r="C594" s="374">
        <v>39501</v>
      </c>
      <c r="F594" s="264"/>
      <c r="G594" s="264"/>
      <c r="H594" s="333"/>
      <c r="I594" s="264"/>
      <c r="J594" s="264"/>
      <c r="K594" s="264"/>
      <c r="L594" s="334"/>
      <c r="M594" s="334"/>
      <c r="N594" s="264"/>
      <c r="O594" s="264"/>
      <c r="P594" s="264"/>
      <c r="Q594" s="264"/>
      <c r="R594" s="334"/>
      <c r="S594" s="264"/>
      <c r="T594" s="264"/>
      <c r="U594" s="264"/>
      <c r="V594" s="264"/>
      <c r="W594" s="264"/>
      <c r="X594" s="264"/>
      <c r="Y594" s="264"/>
      <c r="Z594" s="264"/>
    </row>
    <row r="595" spans="1:26" s="3" customFormat="1">
      <c r="A595" s="374"/>
      <c r="B595" s="423" t="s">
        <v>629</v>
      </c>
      <c r="C595" s="374">
        <v>38900</v>
      </c>
      <c r="F595" s="264"/>
      <c r="G595" s="264"/>
      <c r="H595" s="333"/>
      <c r="I595" s="264"/>
      <c r="J595" s="264"/>
      <c r="K595" s="264"/>
      <c r="L595" s="334"/>
      <c r="M595" s="334"/>
      <c r="N595" s="264"/>
      <c r="O595" s="264"/>
      <c r="P595" s="264"/>
      <c r="Q595" s="264"/>
      <c r="R595" s="334"/>
      <c r="S595" s="264"/>
      <c r="T595" s="264"/>
      <c r="U595" s="264"/>
      <c r="V595" s="264"/>
      <c r="W595" s="264"/>
      <c r="X595" s="264"/>
      <c r="Y595" s="264"/>
      <c r="Z595" s="264"/>
    </row>
    <row r="596" spans="1:26" s="3" customFormat="1">
      <c r="A596" s="374"/>
      <c r="B596" s="423" t="s">
        <v>410</v>
      </c>
      <c r="C596" s="374">
        <v>21200</v>
      </c>
      <c r="F596" s="264"/>
      <c r="G596" s="264"/>
      <c r="H596" s="333"/>
      <c r="I596" s="264"/>
      <c r="J596" s="264"/>
      <c r="K596" s="264"/>
      <c r="L596" s="334"/>
      <c r="M596" s="334"/>
      <c r="N596" s="264"/>
      <c r="O596" s="264"/>
      <c r="P596" s="264"/>
      <c r="Q596" s="264"/>
      <c r="R596" s="334"/>
      <c r="S596" s="264"/>
      <c r="T596" s="264"/>
      <c r="U596" s="264"/>
      <c r="V596" s="264"/>
      <c r="W596" s="264"/>
      <c r="X596" s="264"/>
      <c r="Y596" s="264"/>
      <c r="Z596" s="264"/>
    </row>
    <row r="597" spans="1:26" s="3" customFormat="1">
      <c r="A597" s="374"/>
      <c r="B597" s="423" t="s">
        <v>413</v>
      </c>
      <c r="C597" s="374">
        <v>21550</v>
      </c>
      <c r="F597" s="264"/>
      <c r="G597" s="264"/>
      <c r="H597" s="333"/>
      <c r="I597" s="264"/>
      <c r="J597" s="264"/>
      <c r="K597" s="264"/>
      <c r="L597" s="334"/>
      <c r="M597" s="334"/>
      <c r="N597" s="264"/>
      <c r="O597" s="264"/>
      <c r="P597" s="264"/>
      <c r="Q597" s="264"/>
      <c r="R597" s="334"/>
      <c r="S597" s="264"/>
      <c r="T597" s="264"/>
      <c r="U597" s="264"/>
      <c r="V597" s="264"/>
      <c r="W597" s="264"/>
      <c r="X597" s="264"/>
      <c r="Y597" s="264"/>
      <c r="Z597" s="264"/>
    </row>
    <row r="598" spans="1:26" s="3" customFormat="1">
      <c r="A598" s="374"/>
      <c r="B598" s="423" t="s">
        <v>41</v>
      </c>
      <c r="C598" s="374">
        <v>21520</v>
      </c>
      <c r="F598" s="264"/>
      <c r="G598" s="264"/>
      <c r="H598" s="333"/>
      <c r="I598" s="264"/>
      <c r="J598" s="264"/>
      <c r="K598" s="264"/>
      <c r="L598" s="334"/>
      <c r="M598" s="334"/>
      <c r="N598" s="264"/>
      <c r="O598" s="264"/>
      <c r="P598" s="264"/>
      <c r="Q598" s="264"/>
      <c r="R598" s="334"/>
      <c r="S598" s="264"/>
      <c r="T598" s="264"/>
      <c r="U598" s="264"/>
      <c r="V598" s="264"/>
      <c r="W598" s="264"/>
      <c r="X598" s="264"/>
      <c r="Y598" s="264"/>
      <c r="Z598" s="264"/>
    </row>
    <row r="599" spans="1:26" s="3" customFormat="1">
      <c r="A599" s="374"/>
      <c r="B599" s="423" t="s">
        <v>412</v>
      </c>
      <c r="C599" s="374">
        <v>21525</v>
      </c>
      <c r="F599" s="264"/>
      <c r="G599" s="264"/>
      <c r="H599" s="333"/>
      <c r="I599" s="264"/>
      <c r="J599" s="264"/>
      <c r="K599" s="264"/>
      <c r="L599" s="334"/>
      <c r="M599" s="334"/>
      <c r="N599" s="264"/>
      <c r="O599" s="264"/>
      <c r="P599" s="264"/>
      <c r="Q599" s="264"/>
      <c r="R599" s="334"/>
      <c r="S599" s="264"/>
      <c r="T599" s="264"/>
      <c r="U599" s="264"/>
      <c r="V599" s="264"/>
      <c r="W599" s="264"/>
      <c r="X599" s="264"/>
      <c r="Y599" s="264"/>
      <c r="Z599" s="264"/>
    </row>
    <row r="600" spans="1:26" s="3" customFormat="1">
      <c r="A600" s="374"/>
      <c r="B600" s="423" t="s">
        <v>630</v>
      </c>
      <c r="C600" s="374">
        <v>39000</v>
      </c>
      <c r="F600" s="264"/>
      <c r="G600" s="264"/>
      <c r="H600" s="333"/>
      <c r="I600" s="264"/>
      <c r="J600" s="264"/>
      <c r="K600" s="264"/>
      <c r="L600" s="334"/>
      <c r="M600" s="334"/>
      <c r="N600" s="264"/>
      <c r="O600" s="264"/>
      <c r="P600" s="264"/>
      <c r="Q600" s="264"/>
      <c r="R600" s="334"/>
      <c r="S600" s="264"/>
      <c r="T600" s="264"/>
      <c r="U600" s="264"/>
      <c r="V600" s="264"/>
      <c r="W600" s="264"/>
      <c r="X600" s="264"/>
      <c r="Y600" s="264"/>
      <c r="Z600" s="264"/>
    </row>
    <row r="601" spans="1:26" s="3" customFormat="1">
      <c r="A601" s="374"/>
      <c r="B601" s="423" t="s">
        <v>418</v>
      </c>
      <c r="C601" s="374">
        <v>23000</v>
      </c>
      <c r="F601" s="264"/>
      <c r="G601" s="264"/>
      <c r="H601" s="333"/>
      <c r="I601" s="264"/>
      <c r="J601" s="264"/>
      <c r="K601" s="264"/>
      <c r="L601" s="334"/>
      <c r="M601" s="334"/>
      <c r="N601" s="264"/>
      <c r="O601" s="264"/>
      <c r="P601" s="264"/>
      <c r="Q601" s="264"/>
      <c r="R601" s="334"/>
      <c r="S601" s="264"/>
      <c r="T601" s="264"/>
      <c r="U601" s="264"/>
      <c r="V601" s="264"/>
      <c r="W601" s="264"/>
      <c r="X601" s="264"/>
      <c r="Y601" s="264"/>
      <c r="Z601" s="264"/>
    </row>
    <row r="602" spans="1:26" s="3" customFormat="1">
      <c r="A602" s="374"/>
      <c r="B602" s="423" t="s">
        <v>419</v>
      </c>
      <c r="C602" s="374">
        <v>23100</v>
      </c>
      <c r="F602" s="264"/>
      <c r="G602" s="264"/>
      <c r="H602" s="333"/>
      <c r="I602" s="264"/>
      <c r="J602" s="264"/>
      <c r="K602" s="264"/>
      <c r="L602" s="334"/>
      <c r="M602" s="334"/>
      <c r="N602" s="264"/>
      <c r="O602" s="264"/>
      <c r="P602" s="264"/>
      <c r="Q602" s="264"/>
      <c r="R602" s="334"/>
      <c r="S602" s="264"/>
      <c r="T602" s="264"/>
      <c r="U602" s="264"/>
      <c r="V602" s="264"/>
      <c r="W602" s="264"/>
      <c r="X602" s="264"/>
      <c r="Y602" s="264"/>
      <c r="Z602" s="264"/>
    </row>
    <row r="603" spans="1:26" s="3" customFormat="1">
      <c r="A603" s="374"/>
      <c r="B603" s="423" t="s">
        <v>409</v>
      </c>
      <c r="C603" s="374">
        <v>20900</v>
      </c>
      <c r="F603" s="264"/>
      <c r="G603" s="264"/>
      <c r="H603" s="333"/>
      <c r="I603" s="264"/>
      <c r="J603" s="264"/>
      <c r="K603" s="264"/>
      <c r="L603" s="334"/>
      <c r="M603" s="334"/>
      <c r="N603" s="264"/>
      <c r="O603" s="264"/>
      <c r="P603" s="264"/>
      <c r="Q603" s="264"/>
      <c r="R603" s="334"/>
      <c r="S603" s="264"/>
      <c r="T603" s="264"/>
      <c r="U603" s="264"/>
      <c r="V603" s="264"/>
      <c r="W603" s="264"/>
      <c r="X603" s="264"/>
      <c r="Y603" s="264"/>
      <c r="Z603" s="264"/>
    </row>
    <row r="604" spans="1:26" s="3" customFormat="1">
      <c r="A604" s="374"/>
      <c r="B604" s="423" t="s">
        <v>420</v>
      </c>
      <c r="C604" s="374">
        <v>23200</v>
      </c>
      <c r="F604" s="264"/>
      <c r="G604" s="264"/>
      <c r="H604" s="333"/>
      <c r="I604" s="264"/>
      <c r="J604" s="264"/>
      <c r="K604" s="264"/>
      <c r="L604" s="334"/>
      <c r="M604" s="334"/>
      <c r="N604" s="264"/>
      <c r="O604" s="264"/>
      <c r="P604" s="264"/>
      <c r="Q604" s="264"/>
      <c r="R604" s="334"/>
      <c r="S604" s="264"/>
      <c r="T604" s="264"/>
      <c r="U604" s="264"/>
      <c r="V604" s="264"/>
      <c r="W604" s="264"/>
      <c r="X604" s="264"/>
      <c r="Y604" s="264"/>
      <c r="Z604" s="264"/>
    </row>
    <row r="605" spans="1:26" s="3" customFormat="1">
      <c r="A605" s="374"/>
      <c r="B605" s="423" t="s">
        <v>414</v>
      </c>
      <c r="C605" s="374">
        <v>21570</v>
      </c>
      <c r="F605" s="264"/>
      <c r="G605" s="264"/>
      <c r="H605" s="333"/>
      <c r="I605" s="264"/>
      <c r="J605" s="264"/>
      <c r="K605" s="264"/>
      <c r="L605" s="334"/>
      <c r="M605" s="334"/>
      <c r="N605" s="264"/>
      <c r="O605" s="264"/>
      <c r="P605" s="264"/>
      <c r="Q605" s="264"/>
      <c r="R605" s="334"/>
      <c r="S605" s="264"/>
      <c r="T605" s="264"/>
      <c r="U605" s="264"/>
      <c r="V605" s="264"/>
      <c r="W605" s="264"/>
      <c r="X605" s="264"/>
      <c r="Y605" s="264"/>
      <c r="Z605" s="264"/>
    </row>
    <row r="606" spans="1:26" s="3" customFormat="1">
      <c r="A606" s="374"/>
      <c r="B606" s="423" t="s">
        <v>596</v>
      </c>
      <c r="C606" s="374">
        <v>37601</v>
      </c>
      <c r="F606" s="264"/>
      <c r="G606" s="264"/>
      <c r="H606" s="333"/>
      <c r="I606" s="264"/>
      <c r="J606" s="264"/>
      <c r="K606" s="264"/>
      <c r="L606" s="334"/>
      <c r="M606" s="334"/>
      <c r="N606" s="264"/>
      <c r="O606" s="264"/>
      <c r="P606" s="264"/>
      <c r="Q606" s="264"/>
      <c r="R606" s="334"/>
      <c r="S606" s="264"/>
      <c r="T606" s="264"/>
      <c r="U606" s="264"/>
      <c r="V606" s="264"/>
      <c r="W606" s="264"/>
      <c r="X606" s="264"/>
      <c r="Y606" s="264"/>
      <c r="Z606" s="264"/>
    </row>
    <row r="607" spans="1:26" s="3" customFormat="1">
      <c r="A607" s="374"/>
      <c r="B607" s="423" t="s">
        <v>632</v>
      </c>
      <c r="C607" s="374">
        <v>39101</v>
      </c>
      <c r="F607" s="264"/>
      <c r="G607" s="264"/>
      <c r="H607" s="333"/>
      <c r="I607" s="264"/>
      <c r="J607" s="264"/>
      <c r="K607" s="264"/>
      <c r="L607" s="334"/>
      <c r="M607" s="334"/>
      <c r="N607" s="264"/>
      <c r="O607" s="264"/>
      <c r="P607" s="264"/>
      <c r="Q607" s="264"/>
      <c r="R607" s="334"/>
      <c r="S607" s="264"/>
      <c r="T607" s="264"/>
      <c r="U607" s="264"/>
      <c r="V607" s="264"/>
      <c r="W607" s="264"/>
      <c r="X607" s="264"/>
      <c r="Y607" s="264"/>
      <c r="Z607" s="264"/>
    </row>
    <row r="608" spans="1:26" s="3" customFormat="1">
      <c r="A608" s="374"/>
      <c r="B608" s="423" t="s">
        <v>631</v>
      </c>
      <c r="C608" s="374">
        <v>39100</v>
      </c>
      <c r="F608" s="264"/>
      <c r="G608" s="264"/>
      <c r="H608" s="333"/>
      <c r="I608" s="264"/>
      <c r="J608" s="264"/>
      <c r="K608" s="264"/>
      <c r="L608" s="334"/>
      <c r="M608" s="334"/>
      <c r="N608" s="264"/>
      <c r="O608" s="264"/>
      <c r="P608" s="264"/>
      <c r="Q608" s="264"/>
      <c r="R608" s="334"/>
      <c r="S608" s="264"/>
      <c r="T608" s="264"/>
      <c r="U608" s="264"/>
      <c r="V608" s="264"/>
      <c r="W608" s="264"/>
      <c r="X608" s="264"/>
      <c r="Y608" s="264"/>
      <c r="Z608" s="264"/>
    </row>
    <row r="609" spans="1:26" s="3" customFormat="1">
      <c r="A609" s="374"/>
      <c r="B609" s="423" t="s">
        <v>633</v>
      </c>
      <c r="C609" s="374">
        <v>39105</v>
      </c>
      <c r="F609" s="264"/>
      <c r="G609" s="264"/>
      <c r="H609" s="333"/>
      <c r="I609" s="264"/>
      <c r="J609" s="264"/>
      <c r="K609" s="264"/>
      <c r="L609" s="334"/>
      <c r="M609" s="334"/>
      <c r="N609" s="264"/>
      <c r="O609" s="264"/>
      <c r="P609" s="264"/>
      <c r="Q609" s="264"/>
      <c r="R609" s="334"/>
      <c r="S609" s="264"/>
      <c r="T609" s="264"/>
      <c r="U609" s="264"/>
      <c r="V609" s="264"/>
      <c r="W609" s="264"/>
      <c r="X609" s="264"/>
      <c r="Y609" s="264"/>
      <c r="Z609" s="264"/>
    </row>
    <row r="610" spans="1:26" s="3" customFormat="1">
      <c r="A610" s="374"/>
      <c r="B610" s="423" t="s">
        <v>490</v>
      </c>
      <c r="C610" s="374">
        <v>33204</v>
      </c>
      <c r="F610" s="264"/>
      <c r="G610" s="264"/>
      <c r="H610" s="333"/>
      <c r="I610" s="264"/>
      <c r="J610" s="264"/>
      <c r="K610" s="264"/>
      <c r="L610" s="334"/>
      <c r="M610" s="334"/>
      <c r="N610" s="264"/>
      <c r="O610" s="264"/>
      <c r="P610" s="264"/>
      <c r="Q610" s="264"/>
      <c r="R610" s="334"/>
      <c r="S610" s="264"/>
      <c r="T610" s="264"/>
      <c r="U610" s="264"/>
      <c r="V610" s="264"/>
      <c r="W610" s="264"/>
      <c r="X610" s="264"/>
      <c r="Y610" s="264"/>
      <c r="Z610" s="264"/>
    </row>
    <row r="611" spans="1:26" s="3" customFormat="1">
      <c r="A611" s="374"/>
      <c r="B611" s="423" t="s">
        <v>634</v>
      </c>
      <c r="C611" s="374">
        <v>39200</v>
      </c>
      <c r="F611" s="264"/>
      <c r="G611" s="264"/>
      <c r="H611" s="333"/>
      <c r="I611" s="264"/>
      <c r="J611" s="264"/>
      <c r="K611" s="264"/>
      <c r="L611" s="334"/>
      <c r="M611" s="334"/>
      <c r="N611" s="264"/>
      <c r="O611" s="264"/>
      <c r="P611" s="264"/>
      <c r="Q611" s="264"/>
      <c r="R611" s="334"/>
      <c r="S611" s="264"/>
      <c r="T611" s="264"/>
      <c r="U611" s="264"/>
      <c r="V611" s="264"/>
      <c r="W611" s="264"/>
      <c r="X611" s="264"/>
      <c r="Y611" s="264"/>
      <c r="Z611" s="264"/>
    </row>
    <row r="612" spans="1:26" s="3" customFormat="1">
      <c r="A612" s="374"/>
      <c r="B612" s="423" t="s">
        <v>637</v>
      </c>
      <c r="C612" s="374">
        <v>39205</v>
      </c>
      <c r="F612" s="264"/>
      <c r="G612" s="264"/>
      <c r="H612" s="333"/>
      <c r="I612" s="264"/>
      <c r="J612" s="264"/>
      <c r="K612" s="264"/>
      <c r="L612" s="334"/>
      <c r="M612" s="334"/>
      <c r="N612" s="264"/>
      <c r="O612" s="264"/>
      <c r="P612" s="264"/>
      <c r="Q612" s="264"/>
      <c r="R612" s="334"/>
      <c r="S612" s="264"/>
      <c r="T612" s="264"/>
      <c r="U612" s="264"/>
      <c r="V612" s="264"/>
      <c r="W612" s="264"/>
      <c r="X612" s="264"/>
      <c r="Y612" s="264"/>
      <c r="Z612" s="264"/>
    </row>
    <row r="613" spans="1:26" s="3" customFormat="1">
      <c r="A613" s="374"/>
      <c r="B613" s="423" t="s">
        <v>640</v>
      </c>
      <c r="C613" s="374">
        <v>39300</v>
      </c>
      <c r="F613" s="264"/>
      <c r="G613" s="264"/>
      <c r="H613" s="333"/>
      <c r="I613" s="264"/>
      <c r="J613" s="264"/>
      <c r="K613" s="264"/>
      <c r="L613" s="334"/>
      <c r="M613" s="334"/>
      <c r="N613" s="264"/>
      <c r="O613" s="264"/>
      <c r="P613" s="264"/>
      <c r="Q613" s="264"/>
      <c r="R613" s="334"/>
      <c r="S613" s="264"/>
      <c r="T613" s="264"/>
      <c r="U613" s="264"/>
      <c r="V613" s="264"/>
      <c r="W613" s="264"/>
      <c r="X613" s="264"/>
      <c r="Y613" s="264"/>
      <c r="Z613" s="264"/>
    </row>
    <row r="614" spans="1:26" s="3" customFormat="1">
      <c r="A614" s="374"/>
      <c r="B614" s="423" t="s">
        <v>667</v>
      </c>
      <c r="C614" s="374">
        <v>99401</v>
      </c>
      <c r="F614" s="264"/>
      <c r="G614" s="264"/>
      <c r="H614" s="333"/>
      <c r="I614" s="264"/>
      <c r="J614" s="264"/>
      <c r="K614" s="264"/>
      <c r="L614" s="334"/>
      <c r="M614" s="334"/>
      <c r="N614" s="264"/>
      <c r="O614" s="264"/>
      <c r="P614" s="264"/>
      <c r="Q614" s="264"/>
      <c r="R614" s="334"/>
      <c r="S614" s="264"/>
      <c r="T614" s="264"/>
      <c r="U614" s="264"/>
      <c r="V614" s="264"/>
      <c r="W614" s="264"/>
      <c r="X614" s="264"/>
      <c r="Y614" s="264"/>
      <c r="Z614" s="264"/>
    </row>
    <row r="615" spans="1:26" s="3" customFormat="1">
      <c r="A615" s="374"/>
      <c r="B615" s="423" t="s">
        <v>642</v>
      </c>
      <c r="C615" s="374">
        <v>39400</v>
      </c>
      <c r="F615" s="264"/>
      <c r="G615" s="264"/>
      <c r="H615" s="333"/>
      <c r="I615" s="264"/>
      <c r="J615" s="264"/>
      <c r="K615" s="264"/>
      <c r="L615" s="334"/>
      <c r="M615" s="334"/>
      <c r="N615" s="264"/>
      <c r="O615" s="264"/>
      <c r="P615" s="264"/>
      <c r="Q615" s="264"/>
      <c r="R615" s="334"/>
      <c r="S615" s="264"/>
      <c r="T615" s="264"/>
      <c r="U615" s="264"/>
      <c r="V615" s="264"/>
      <c r="W615" s="264"/>
      <c r="X615" s="264"/>
      <c r="Y615" s="264"/>
      <c r="Z615" s="264"/>
    </row>
    <row r="616" spans="1:26" s="3" customFormat="1">
      <c r="A616" s="374"/>
      <c r="B616" s="423" t="s">
        <v>644</v>
      </c>
      <c r="C616" s="374">
        <v>39500</v>
      </c>
      <c r="F616" s="264"/>
      <c r="G616" s="264"/>
      <c r="H616" s="333"/>
      <c r="I616" s="264"/>
      <c r="J616" s="264"/>
      <c r="K616" s="264"/>
      <c r="L616" s="334"/>
      <c r="M616" s="334"/>
      <c r="N616" s="264"/>
      <c r="O616" s="264"/>
      <c r="P616" s="264"/>
      <c r="Q616" s="264"/>
      <c r="R616" s="334"/>
      <c r="S616" s="264"/>
      <c r="T616" s="264"/>
      <c r="U616" s="264"/>
      <c r="V616" s="264"/>
      <c r="W616" s="264"/>
      <c r="X616" s="264"/>
      <c r="Y616" s="264"/>
      <c r="Z616" s="264"/>
    </row>
    <row r="617" spans="1:26" s="3" customFormat="1">
      <c r="A617" s="374"/>
      <c r="B617" s="423" t="s">
        <v>647</v>
      </c>
      <c r="C617" s="374">
        <v>39605</v>
      </c>
      <c r="F617" s="264"/>
      <c r="G617" s="264"/>
      <c r="H617" s="333"/>
      <c r="I617" s="264"/>
      <c r="J617" s="264"/>
      <c r="K617" s="264"/>
      <c r="L617" s="334"/>
      <c r="M617" s="334"/>
      <c r="N617" s="264"/>
      <c r="O617" s="264"/>
      <c r="P617" s="264"/>
      <c r="Q617" s="264"/>
      <c r="R617" s="334"/>
      <c r="S617" s="264"/>
      <c r="T617" s="264"/>
      <c r="U617" s="264"/>
      <c r="V617" s="264"/>
      <c r="W617" s="264"/>
      <c r="X617" s="264"/>
      <c r="Y617" s="264"/>
      <c r="Z617" s="264"/>
    </row>
    <row r="618" spans="1:26" s="3" customFormat="1">
      <c r="A618" s="374"/>
      <c r="B618" s="423" t="s">
        <v>646</v>
      </c>
      <c r="C618" s="374">
        <v>39600</v>
      </c>
      <c r="F618" s="264"/>
      <c r="G618" s="264"/>
      <c r="H618" s="333"/>
      <c r="I618" s="264"/>
      <c r="J618" s="264"/>
      <c r="K618" s="264"/>
      <c r="L618" s="334"/>
      <c r="M618" s="334"/>
      <c r="N618" s="264"/>
      <c r="O618" s="264"/>
      <c r="P618" s="264"/>
      <c r="Q618" s="264"/>
      <c r="R618" s="334"/>
      <c r="S618" s="264"/>
      <c r="T618" s="264"/>
      <c r="U618" s="264"/>
      <c r="V618" s="264"/>
      <c r="W618" s="264"/>
      <c r="X618" s="264"/>
      <c r="Y618" s="264"/>
      <c r="Z618" s="264"/>
    </row>
    <row r="619" spans="1:26" s="3" customFormat="1">
      <c r="A619" s="374"/>
      <c r="B619" s="423" t="s">
        <v>514</v>
      </c>
      <c r="C619" s="374">
        <v>34230</v>
      </c>
      <c r="F619" s="264"/>
      <c r="G619" s="264"/>
      <c r="H619" s="333"/>
      <c r="I619" s="264"/>
      <c r="J619" s="264"/>
      <c r="K619" s="264"/>
      <c r="L619" s="334"/>
      <c r="M619" s="334"/>
      <c r="N619" s="264"/>
      <c r="O619" s="264"/>
      <c r="P619" s="264"/>
      <c r="Q619" s="264"/>
      <c r="R619" s="334"/>
      <c r="S619" s="264"/>
      <c r="T619" s="264"/>
      <c r="U619" s="264"/>
      <c r="V619" s="264"/>
      <c r="W619" s="264"/>
      <c r="X619" s="264"/>
      <c r="Y619" s="264"/>
      <c r="Z619" s="264"/>
    </row>
    <row r="620" spans="1:26" s="3" customFormat="1">
      <c r="A620" s="374"/>
      <c r="B620" s="423" t="s">
        <v>415</v>
      </c>
      <c r="C620" s="374">
        <v>21800</v>
      </c>
      <c r="F620" s="264"/>
      <c r="G620" s="264"/>
      <c r="H620" s="333"/>
      <c r="I620" s="264"/>
      <c r="J620" s="264"/>
      <c r="K620" s="264"/>
      <c r="L620" s="334"/>
      <c r="M620" s="334"/>
      <c r="N620" s="264"/>
      <c r="O620" s="264"/>
      <c r="P620" s="264"/>
      <c r="Q620" s="264"/>
      <c r="R620" s="334"/>
      <c r="S620" s="264"/>
      <c r="T620" s="264"/>
      <c r="U620" s="264"/>
      <c r="V620" s="264"/>
      <c r="W620" s="264"/>
      <c r="X620" s="264"/>
      <c r="Y620" s="264"/>
      <c r="Z620" s="264"/>
    </row>
    <row r="621" spans="1:26" s="3" customFormat="1">
      <c r="A621" s="374"/>
      <c r="B621" s="423" t="s">
        <v>447</v>
      </c>
      <c r="C621" s="374">
        <v>31205</v>
      </c>
      <c r="F621" s="264"/>
      <c r="G621" s="264"/>
      <c r="H621" s="333"/>
      <c r="I621" s="264"/>
      <c r="J621" s="264"/>
      <c r="K621" s="264"/>
      <c r="L621" s="334"/>
      <c r="M621" s="334"/>
      <c r="N621" s="264"/>
      <c r="O621" s="264"/>
      <c r="P621" s="264"/>
      <c r="Q621" s="264"/>
      <c r="R621" s="334"/>
      <c r="S621" s="264"/>
      <c r="T621" s="264"/>
      <c r="U621" s="264"/>
      <c r="V621" s="264"/>
      <c r="W621" s="264"/>
      <c r="X621" s="264"/>
      <c r="Y621" s="264"/>
      <c r="Z621" s="264"/>
    </row>
    <row r="622" spans="1:26" s="3" customFormat="1">
      <c r="A622" s="374"/>
      <c r="B622" s="423" t="s">
        <v>470</v>
      </c>
      <c r="C622" s="374">
        <v>32410</v>
      </c>
      <c r="F622" s="264"/>
      <c r="G622" s="264"/>
      <c r="H622" s="333"/>
      <c r="I622" s="264"/>
      <c r="J622" s="264"/>
      <c r="K622" s="264"/>
      <c r="L622" s="334"/>
      <c r="M622" s="334"/>
      <c r="N622" s="264"/>
      <c r="O622" s="264"/>
      <c r="P622" s="264"/>
      <c r="Q622" s="264"/>
      <c r="R622" s="334"/>
      <c r="S622" s="264"/>
      <c r="T622" s="264"/>
      <c r="U622" s="264"/>
      <c r="V622" s="264"/>
      <c r="W622" s="264"/>
      <c r="X622" s="264"/>
      <c r="Y622" s="264"/>
      <c r="Z622" s="264"/>
    </row>
    <row r="623" spans="1:26" s="3" customFormat="1">
      <c r="A623" s="374"/>
      <c r="B623" s="423" t="s">
        <v>382</v>
      </c>
      <c r="C623" s="374">
        <v>11600</v>
      </c>
      <c r="F623" s="264"/>
      <c r="G623" s="264"/>
      <c r="H623" s="333"/>
      <c r="I623" s="264"/>
      <c r="J623" s="264"/>
      <c r="K623" s="264"/>
      <c r="L623" s="334"/>
      <c r="M623" s="334"/>
      <c r="N623" s="264"/>
      <c r="O623" s="264"/>
      <c r="P623" s="264"/>
      <c r="Q623" s="264"/>
      <c r="R623" s="334"/>
      <c r="S623" s="264"/>
      <c r="T623" s="264"/>
      <c r="U623" s="264"/>
      <c r="V623" s="264"/>
      <c r="W623" s="264"/>
      <c r="X623" s="264"/>
      <c r="Y623" s="264"/>
      <c r="Z623" s="264"/>
    </row>
    <row r="624" spans="1:26" s="3" customFormat="1">
      <c r="A624" s="374"/>
      <c r="B624" s="423" t="s">
        <v>650</v>
      </c>
      <c r="C624" s="374">
        <v>39705</v>
      </c>
      <c r="F624" s="264"/>
      <c r="G624" s="264"/>
      <c r="H624" s="333"/>
      <c r="I624" s="264"/>
      <c r="J624" s="264"/>
      <c r="K624" s="264"/>
      <c r="L624" s="334"/>
      <c r="M624" s="334"/>
      <c r="N624" s="264"/>
      <c r="O624" s="264"/>
      <c r="P624" s="264"/>
      <c r="Q624" s="264"/>
      <c r="R624" s="334"/>
      <c r="S624" s="264"/>
      <c r="T624" s="264"/>
      <c r="U624" s="264"/>
      <c r="V624" s="264"/>
      <c r="W624" s="264"/>
      <c r="X624" s="264"/>
      <c r="Y624" s="264"/>
      <c r="Z624" s="264"/>
    </row>
    <row r="625" spans="1:26" s="3" customFormat="1">
      <c r="A625" s="374"/>
      <c r="B625" s="423" t="s">
        <v>648</v>
      </c>
      <c r="C625" s="374">
        <v>39700</v>
      </c>
      <c r="F625" s="264"/>
      <c r="G625" s="264"/>
      <c r="H625" s="333"/>
      <c r="I625" s="264"/>
      <c r="J625" s="264"/>
      <c r="K625" s="264"/>
      <c r="L625" s="334"/>
      <c r="M625" s="334"/>
      <c r="N625" s="264"/>
      <c r="O625" s="264"/>
      <c r="P625" s="264"/>
      <c r="Q625" s="264"/>
      <c r="R625" s="334"/>
      <c r="S625" s="264"/>
      <c r="T625" s="264"/>
      <c r="U625" s="264"/>
      <c r="V625" s="264"/>
      <c r="W625" s="264"/>
      <c r="X625" s="264"/>
      <c r="Y625" s="264"/>
      <c r="Z625" s="264"/>
    </row>
    <row r="626" spans="1:26" s="3" customFormat="1">
      <c r="A626" s="374"/>
      <c r="B626" s="423" t="s">
        <v>572</v>
      </c>
      <c r="C626" s="374">
        <v>36502</v>
      </c>
      <c r="F626" s="264"/>
      <c r="G626" s="264"/>
      <c r="H626" s="333"/>
      <c r="I626" s="264"/>
      <c r="J626" s="264"/>
      <c r="K626" s="264"/>
      <c r="L626" s="334"/>
      <c r="M626" s="334"/>
      <c r="N626" s="264"/>
      <c r="O626" s="264"/>
      <c r="P626" s="264"/>
      <c r="Q626" s="264"/>
      <c r="R626" s="334"/>
      <c r="S626" s="264"/>
      <c r="T626" s="264"/>
      <c r="U626" s="264"/>
      <c r="V626" s="264"/>
      <c r="W626" s="264"/>
      <c r="X626" s="264"/>
      <c r="Y626" s="264"/>
      <c r="Z626" s="264"/>
    </row>
    <row r="627" spans="1:26" s="3" customFormat="1">
      <c r="A627" s="374"/>
      <c r="B627" s="423" t="s">
        <v>652</v>
      </c>
      <c r="C627" s="374">
        <v>39805</v>
      </c>
      <c r="F627" s="264"/>
      <c r="G627" s="264"/>
      <c r="H627" s="333"/>
      <c r="I627" s="264"/>
      <c r="J627" s="264"/>
      <c r="K627" s="264"/>
      <c r="L627" s="334"/>
      <c r="M627" s="334"/>
      <c r="N627" s="264"/>
      <c r="O627" s="264"/>
      <c r="P627" s="264"/>
      <c r="Q627" s="264"/>
      <c r="R627" s="334"/>
      <c r="S627" s="264"/>
      <c r="T627" s="264"/>
      <c r="U627" s="264"/>
      <c r="V627" s="264"/>
      <c r="W627" s="264"/>
      <c r="X627" s="264"/>
      <c r="Y627" s="264"/>
      <c r="Z627" s="264"/>
    </row>
    <row r="628" spans="1:26" s="3" customFormat="1">
      <c r="A628" s="374"/>
      <c r="B628" s="423" t="s">
        <v>651</v>
      </c>
      <c r="C628" s="374">
        <v>39800</v>
      </c>
      <c r="F628" s="264"/>
      <c r="G628" s="264"/>
      <c r="H628" s="333"/>
      <c r="I628" s="264"/>
      <c r="J628" s="264"/>
      <c r="K628" s="264"/>
      <c r="L628" s="334"/>
      <c r="M628" s="334"/>
      <c r="N628" s="264"/>
      <c r="O628" s="264"/>
      <c r="P628" s="264"/>
      <c r="Q628" s="264"/>
      <c r="R628" s="334"/>
      <c r="S628" s="264"/>
      <c r="T628" s="264"/>
      <c r="U628" s="264"/>
      <c r="V628" s="264"/>
      <c r="W628" s="264"/>
      <c r="X628" s="264"/>
      <c r="Y628" s="264"/>
      <c r="Z628" s="264"/>
    </row>
    <row r="629" spans="1:26" s="3" customFormat="1">
      <c r="A629" s="374"/>
      <c r="B629" s="423" t="s">
        <v>416</v>
      </c>
      <c r="C629" s="374">
        <v>21900</v>
      </c>
      <c r="F629" s="264"/>
      <c r="G629" s="264"/>
      <c r="H629" s="333"/>
      <c r="I629" s="264"/>
      <c r="J629" s="264"/>
      <c r="K629" s="264"/>
      <c r="L629" s="334"/>
      <c r="M629" s="334"/>
      <c r="N629" s="264"/>
      <c r="O629" s="264"/>
      <c r="P629" s="264"/>
      <c r="Q629" s="264"/>
      <c r="R629" s="334"/>
      <c r="S629" s="264"/>
      <c r="T629" s="264"/>
      <c r="U629" s="264"/>
      <c r="V629" s="264"/>
      <c r="W629" s="264"/>
      <c r="X629" s="264"/>
      <c r="Y629" s="264"/>
      <c r="Z629" s="264"/>
    </row>
    <row r="630" spans="1:26" s="3" customFormat="1">
      <c r="A630" s="374"/>
      <c r="B630" s="423" t="s">
        <v>498</v>
      </c>
      <c r="C630" s="374">
        <v>33400</v>
      </c>
      <c r="F630" s="264"/>
      <c r="G630" s="264"/>
      <c r="H630" s="333"/>
      <c r="I630" s="264"/>
      <c r="J630" s="264"/>
      <c r="K630" s="264"/>
      <c r="L630" s="334"/>
      <c r="M630" s="334"/>
      <c r="N630" s="264"/>
      <c r="O630" s="264"/>
      <c r="P630" s="264"/>
      <c r="Q630" s="264"/>
      <c r="R630" s="334"/>
      <c r="S630" s="264"/>
      <c r="T630" s="264"/>
      <c r="U630" s="264"/>
      <c r="V630" s="264"/>
      <c r="W630" s="264"/>
      <c r="X630" s="264"/>
      <c r="Y630" s="264"/>
      <c r="Z630" s="264"/>
    </row>
    <row r="631" spans="1:26" s="3" customFormat="1">
      <c r="A631" s="374"/>
      <c r="B631" s="423" t="s">
        <v>653</v>
      </c>
      <c r="C631" s="374">
        <v>39900</v>
      </c>
      <c r="F631" s="264"/>
      <c r="G631" s="264"/>
      <c r="H631" s="333"/>
      <c r="I631" s="264"/>
      <c r="J631" s="264"/>
      <c r="K631" s="264"/>
      <c r="L631" s="334"/>
      <c r="M631" s="334"/>
      <c r="N631" s="264"/>
      <c r="O631" s="264"/>
      <c r="P631" s="264"/>
      <c r="Q631" s="264"/>
      <c r="R631" s="334"/>
      <c r="S631" s="264"/>
      <c r="T631" s="264"/>
      <c r="U631" s="264"/>
      <c r="V631" s="264"/>
      <c r="W631" s="264"/>
      <c r="X631" s="264"/>
      <c r="Y631" s="264"/>
      <c r="Z631" s="264"/>
    </row>
    <row r="632" spans="1:26" s="3" customFormat="1">
      <c r="A632" s="374"/>
      <c r="B632" s="423" t="s">
        <v>421</v>
      </c>
      <c r="C632" s="374">
        <v>30000</v>
      </c>
      <c r="F632" s="264"/>
      <c r="G632" s="264"/>
      <c r="H632" s="333"/>
      <c r="I632" s="264"/>
      <c r="J632" s="264"/>
      <c r="K632" s="264"/>
      <c r="L632" s="334"/>
      <c r="M632" s="334"/>
      <c r="N632" s="264"/>
      <c r="O632" s="264"/>
      <c r="P632" s="264"/>
      <c r="Q632" s="264"/>
      <c r="R632" s="334"/>
      <c r="S632" s="264"/>
      <c r="T632" s="264"/>
      <c r="U632" s="264"/>
      <c r="V632" s="264"/>
      <c r="W632" s="264"/>
      <c r="X632" s="264"/>
      <c r="Y632" s="264"/>
      <c r="Z632" s="264"/>
    </row>
    <row r="633" spans="1:26" s="3" customFormat="1">
      <c r="A633" s="374"/>
      <c r="B633" s="423" t="s">
        <v>577</v>
      </c>
      <c r="C633" s="374">
        <v>36701</v>
      </c>
      <c r="F633" s="264"/>
      <c r="G633" s="264"/>
      <c r="H633" s="333"/>
      <c r="I633" s="264"/>
      <c r="J633" s="264"/>
      <c r="K633" s="264"/>
      <c r="L633" s="334"/>
      <c r="M633" s="334"/>
      <c r="N633" s="264"/>
      <c r="O633" s="264"/>
      <c r="P633" s="264"/>
      <c r="Q633" s="264"/>
      <c r="R633" s="334"/>
      <c r="S633" s="264"/>
      <c r="T633" s="264"/>
      <c r="U633" s="264"/>
      <c r="V633" s="264"/>
      <c r="W633" s="264"/>
      <c r="X633" s="264"/>
      <c r="Y633" s="264"/>
      <c r="Z633" s="264"/>
    </row>
    <row r="634" spans="1:26" s="3" customFormat="1">
      <c r="A634" s="267"/>
      <c r="C634" s="487"/>
      <c r="F634" s="264"/>
      <c r="G634" s="264"/>
      <c r="H634" s="333"/>
      <c r="I634" s="264"/>
      <c r="J634" s="264"/>
      <c r="K634" s="264"/>
      <c r="L634" s="334"/>
      <c r="M634" s="334"/>
      <c r="N634" s="264"/>
      <c r="O634" s="264"/>
      <c r="P634" s="264"/>
      <c r="Q634" s="264"/>
      <c r="R634" s="334"/>
      <c r="S634" s="264"/>
      <c r="T634" s="264"/>
      <c r="U634" s="264"/>
      <c r="V634" s="264"/>
      <c r="W634" s="264"/>
      <c r="X634" s="264"/>
      <c r="Y634" s="264"/>
      <c r="Z634" s="264"/>
    </row>
  </sheetData>
  <sheetProtection algorithmName="SHA-512" hashValue="CX3+hoVculNNf+bG25qh9pd/4zg7dARNtUJg4sVOEr4ZU2/qzKGQ7gOsa4JTr6Eu9mvWnPZZzVxiTrKVN2hbUw==" saltValue="tGjtCLUcq1QofHAsZnuytQ==" spinCount="100000" sheet="1" objects="1" scenarios="1"/>
  <sortState xmlns:xlrd2="http://schemas.microsoft.com/office/spreadsheetml/2017/richdata2" ref="B324:C633">
    <sortCondition ref="B324:B633"/>
  </sortState>
  <mergeCells count="3">
    <mergeCell ref="H8:L8"/>
    <mergeCell ref="N8:R8"/>
    <mergeCell ref="T8:V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D4E85-47BA-4B3E-B92E-C8EB2FCADE4A}">
  <dimension ref="A1:Z633"/>
  <sheetViews>
    <sheetView topLeftCell="G297" workbookViewId="0">
      <selection activeCell="A6" sqref="A6"/>
    </sheetView>
  </sheetViews>
  <sheetFormatPr defaultColWidth="9.140625" defaultRowHeight="15.75"/>
  <cols>
    <col min="1" max="1" width="14.28515625" style="267" customWidth="1"/>
    <col min="2" max="2" width="56.42578125" style="3" customWidth="1"/>
    <col min="3" max="3" width="16.140625" style="3" customWidth="1"/>
    <col min="4" max="4" width="16" style="3" customWidth="1"/>
    <col min="5" max="5" width="16.28515625" style="3" customWidth="1"/>
    <col min="6" max="6" width="16.7109375" style="264" bestFit="1" customWidth="1"/>
    <col min="7" max="7" width="7.42578125" style="264" customWidth="1"/>
    <col min="8" max="8" width="17" style="333" customWidth="1"/>
    <col min="9" max="9" width="17" style="264" customWidth="1"/>
    <col min="10" max="10" width="15.85546875" style="264" customWidth="1"/>
    <col min="11" max="11" width="17" style="264" customWidth="1"/>
    <col min="12" max="12" width="17" style="334" customWidth="1"/>
    <col min="13" max="13" width="5.7109375" style="334" customWidth="1"/>
    <col min="14" max="15" width="17" style="264" customWidth="1"/>
    <col min="16" max="17" width="15.85546875" style="264" customWidth="1"/>
    <col min="18" max="18" width="17" style="334" customWidth="1"/>
    <col min="19" max="19" width="4.7109375" style="264" customWidth="1"/>
    <col min="20" max="20" width="15.5703125" style="264" customWidth="1"/>
    <col min="21" max="21" width="16.85546875" style="264" customWidth="1"/>
    <col min="22" max="22" width="17.28515625" style="264" customWidth="1"/>
    <col min="23" max="16384" width="9.140625" style="264"/>
  </cols>
  <sheetData>
    <row r="1" spans="1:26" ht="18" hidden="1" customHeight="1">
      <c r="A1" s="261"/>
      <c r="B1" s="262"/>
      <c r="C1" s="262"/>
      <c r="D1" s="262"/>
      <c r="E1" s="262"/>
      <c r="F1" s="262"/>
      <c r="G1" s="262"/>
      <c r="H1" s="351"/>
    </row>
    <row r="2" spans="1:26" ht="18" hidden="1" customHeight="1">
      <c r="A2" s="261"/>
      <c r="B2" s="262"/>
      <c r="C2" s="262"/>
      <c r="D2" s="262"/>
      <c r="E2" s="262"/>
      <c r="F2" s="262"/>
      <c r="G2" s="262"/>
      <c r="H2" s="351"/>
    </row>
    <row r="3" spans="1:26" ht="18" hidden="1" customHeight="1">
      <c r="F3" s="334"/>
      <c r="G3" s="334"/>
    </row>
    <row r="4" spans="1:26" ht="18" hidden="1" customHeight="1">
      <c r="F4" s="334"/>
      <c r="G4" s="334"/>
    </row>
    <row r="5" spans="1:26" ht="18" hidden="1" customHeight="1">
      <c r="F5" s="334"/>
      <c r="G5" s="334"/>
    </row>
    <row r="6" spans="1:26" ht="5.45" customHeight="1">
      <c r="A6" s="269"/>
      <c r="B6" s="270"/>
      <c r="C6" s="270"/>
      <c r="D6" s="270"/>
      <c r="E6" s="270"/>
      <c r="F6" s="270"/>
      <c r="G6" s="270"/>
      <c r="H6" s="335"/>
      <c r="I6" s="270"/>
      <c r="J6" s="270"/>
      <c r="K6" s="270"/>
      <c r="L6" s="270"/>
      <c r="M6" s="270"/>
      <c r="N6" s="270"/>
      <c r="O6" s="270"/>
      <c r="P6" s="270"/>
      <c r="Q6" s="270"/>
      <c r="R6" s="270"/>
    </row>
    <row r="7" spans="1:26" s="276" customFormat="1" ht="18" hidden="1" customHeight="1">
      <c r="A7" s="272"/>
      <c r="B7" s="273"/>
      <c r="C7" s="273"/>
      <c r="D7" s="273"/>
      <c r="E7" s="273"/>
      <c r="F7" s="273"/>
      <c r="G7" s="273"/>
      <c r="H7" s="274" t="s">
        <v>834</v>
      </c>
      <c r="I7" s="273"/>
      <c r="J7" s="273"/>
      <c r="K7" s="273"/>
      <c r="L7" s="273"/>
      <c r="M7" s="273"/>
      <c r="N7" s="273"/>
      <c r="O7" s="273"/>
      <c r="P7" s="273"/>
      <c r="Q7" s="273"/>
      <c r="R7" s="273"/>
    </row>
    <row r="8" spans="1:26" s="282" customFormat="1" ht="24.6" customHeight="1">
      <c r="A8" s="277"/>
      <c r="B8" s="278"/>
      <c r="C8" s="278"/>
      <c r="D8" s="278"/>
      <c r="E8" s="278"/>
      <c r="F8" s="350"/>
      <c r="G8" s="350"/>
      <c r="H8" s="610" t="s">
        <v>283</v>
      </c>
      <c r="I8" s="611"/>
      <c r="J8" s="611"/>
      <c r="K8" s="611"/>
      <c r="L8" s="612"/>
      <c r="M8" s="367"/>
      <c r="N8" s="613" t="s">
        <v>284</v>
      </c>
      <c r="O8" s="611"/>
      <c r="P8" s="611"/>
      <c r="Q8" s="611"/>
      <c r="R8" s="612"/>
      <c r="T8" s="614" t="s">
        <v>361</v>
      </c>
      <c r="U8" s="614"/>
      <c r="V8" s="614"/>
    </row>
    <row r="9" spans="1:26" s="289" customFormat="1" ht="159.75" customHeight="1" thickBot="1">
      <c r="A9" s="368" t="s">
        <v>362</v>
      </c>
      <c r="B9" s="284" t="s">
        <v>363</v>
      </c>
      <c r="C9" s="336" t="s">
        <v>313</v>
      </c>
      <c r="D9" s="336" t="s">
        <v>314</v>
      </c>
      <c r="E9" s="337" t="s">
        <v>840</v>
      </c>
      <c r="F9" s="336" t="s">
        <v>841</v>
      </c>
      <c r="G9" s="336"/>
      <c r="H9" s="370" t="s">
        <v>743</v>
      </c>
      <c r="I9" s="371" t="s">
        <v>365</v>
      </c>
      <c r="J9" s="372" t="s">
        <v>732</v>
      </c>
      <c r="K9" s="369" t="s">
        <v>364</v>
      </c>
      <c r="L9" s="371" t="s">
        <v>733</v>
      </c>
      <c r="M9" s="285"/>
      <c r="N9" s="370" t="s">
        <v>743</v>
      </c>
      <c r="O9" s="371" t="s">
        <v>365</v>
      </c>
      <c r="P9" s="372" t="s">
        <v>732</v>
      </c>
      <c r="Q9" s="369" t="s">
        <v>364</v>
      </c>
      <c r="R9" s="285" t="s">
        <v>367</v>
      </c>
      <c r="T9" s="370" t="s">
        <v>734</v>
      </c>
      <c r="U9" s="370" t="s">
        <v>735</v>
      </c>
      <c r="V9" s="370" t="s">
        <v>368</v>
      </c>
    </row>
    <row r="10" spans="1:26">
      <c r="A10" s="374">
        <v>10200</v>
      </c>
      <c r="B10" s="375" t="s">
        <v>369</v>
      </c>
      <c r="C10" s="376">
        <v>1.0523918E-3</v>
      </c>
      <c r="D10" s="376">
        <v>9.7590879689591627E-4</v>
      </c>
      <c r="E10" s="377">
        <v>27072541</v>
      </c>
      <c r="F10" s="378">
        <v>32535317</v>
      </c>
      <c r="G10" s="378"/>
      <c r="H10" s="379">
        <v>3887578</v>
      </c>
      <c r="I10" s="380">
        <v>2661109</v>
      </c>
      <c r="J10" s="380">
        <v>0</v>
      </c>
      <c r="K10" s="380">
        <v>192084</v>
      </c>
      <c r="L10" s="380">
        <v>6740771</v>
      </c>
      <c r="M10" s="380"/>
      <c r="N10" s="381">
        <v>485444</v>
      </c>
      <c r="O10" s="380">
        <v>7906789</v>
      </c>
      <c r="P10" s="380">
        <v>16643</v>
      </c>
      <c r="Q10" s="380">
        <v>605634</v>
      </c>
      <c r="R10" s="380">
        <v>9014510</v>
      </c>
      <c r="S10" s="382"/>
      <c r="T10" s="220">
        <v>-1129082</v>
      </c>
      <c r="U10" s="220">
        <v>809946</v>
      </c>
      <c r="V10" s="380">
        <v>-319136</v>
      </c>
      <c r="W10" s="382"/>
      <c r="X10" s="382"/>
      <c r="Y10" s="382"/>
      <c r="Z10" s="382"/>
    </row>
    <row r="11" spans="1:26">
      <c r="A11" s="374">
        <v>10400</v>
      </c>
      <c r="B11" s="375" t="s">
        <v>370</v>
      </c>
      <c r="C11" s="376">
        <v>2.9788952000000001E-3</v>
      </c>
      <c r="D11" s="376">
        <v>2.8033911562533737E-3</v>
      </c>
      <c r="E11" s="377">
        <v>77768457</v>
      </c>
      <c r="F11" s="378">
        <v>92094313</v>
      </c>
      <c r="G11" s="378"/>
      <c r="H11" s="379">
        <v>8443546</v>
      </c>
      <c r="I11" s="380">
        <v>7532522</v>
      </c>
      <c r="J11" s="380">
        <v>0</v>
      </c>
      <c r="K11" s="380">
        <v>543711</v>
      </c>
      <c r="L11" s="380">
        <v>16519779</v>
      </c>
      <c r="M11" s="380"/>
      <c r="N11" s="381">
        <v>1484088</v>
      </c>
      <c r="O11" s="380">
        <v>22380920</v>
      </c>
      <c r="P11" s="380">
        <v>47110</v>
      </c>
      <c r="Q11" s="380">
        <v>1714304</v>
      </c>
      <c r="R11" s="380">
        <v>25626422</v>
      </c>
      <c r="S11" s="382"/>
      <c r="T11" s="219">
        <v>-3195976</v>
      </c>
      <c r="U11" s="219">
        <v>1819539</v>
      </c>
      <c r="V11" s="380">
        <v>-1376437</v>
      </c>
      <c r="W11" s="382"/>
      <c r="X11" s="382"/>
      <c r="Y11" s="382"/>
      <c r="Z11" s="382"/>
    </row>
    <row r="12" spans="1:26">
      <c r="A12" s="374">
        <v>10500</v>
      </c>
      <c r="B12" s="375" t="s">
        <v>371</v>
      </c>
      <c r="C12" s="376">
        <v>6.7926249999999998E-4</v>
      </c>
      <c r="D12" s="376">
        <v>6.7235616803859621E-4</v>
      </c>
      <c r="E12" s="377">
        <v>18651732</v>
      </c>
      <c r="F12" s="378">
        <v>20999803</v>
      </c>
      <c r="G12" s="378"/>
      <c r="H12" s="379">
        <v>1179892</v>
      </c>
      <c r="I12" s="380">
        <v>1717603</v>
      </c>
      <c r="J12" s="380">
        <v>0</v>
      </c>
      <c r="K12" s="380">
        <v>123980</v>
      </c>
      <c r="L12" s="380">
        <v>3021475</v>
      </c>
      <c r="M12" s="380"/>
      <c r="N12" s="381">
        <v>665355</v>
      </c>
      <c r="O12" s="380">
        <v>5103409</v>
      </c>
      <c r="P12" s="380">
        <v>10742</v>
      </c>
      <c r="Q12" s="380">
        <v>390904</v>
      </c>
      <c r="R12" s="380">
        <v>6170410</v>
      </c>
      <c r="S12" s="382"/>
      <c r="T12" s="219">
        <v>-728762</v>
      </c>
      <c r="U12" s="219">
        <v>455193</v>
      </c>
      <c r="V12" s="380">
        <v>-273569</v>
      </c>
      <c r="W12" s="382"/>
      <c r="X12" s="382"/>
      <c r="Y12" s="382"/>
      <c r="Z12" s="382"/>
    </row>
    <row r="13" spans="1:26">
      <c r="A13" s="374">
        <v>10700</v>
      </c>
      <c r="B13" s="375" t="s">
        <v>372</v>
      </c>
      <c r="C13" s="376">
        <v>4.5357223000000004E-3</v>
      </c>
      <c r="D13" s="376">
        <v>4.3303815013192946E-3</v>
      </c>
      <c r="E13" s="377">
        <v>120128469</v>
      </c>
      <c r="F13" s="378">
        <v>140224547</v>
      </c>
      <c r="G13" s="378"/>
      <c r="H13" s="379">
        <v>15738308</v>
      </c>
      <c r="I13" s="380">
        <v>11469161</v>
      </c>
      <c r="J13" s="380">
        <v>0</v>
      </c>
      <c r="K13" s="380">
        <v>827865</v>
      </c>
      <c r="L13" s="380">
        <v>28035334</v>
      </c>
      <c r="M13" s="380"/>
      <c r="N13" s="381">
        <v>495152</v>
      </c>
      <c r="O13" s="380">
        <v>34077612</v>
      </c>
      <c r="P13" s="380">
        <v>71731</v>
      </c>
      <c r="Q13" s="380">
        <v>2610232</v>
      </c>
      <c r="R13" s="380">
        <v>37254727</v>
      </c>
      <c r="S13" s="382"/>
      <c r="T13" s="219">
        <v>-4866255</v>
      </c>
      <c r="U13" s="219">
        <v>6014347</v>
      </c>
      <c r="V13" s="380">
        <v>1148092</v>
      </c>
      <c r="W13" s="382"/>
      <c r="X13" s="382"/>
      <c r="Y13" s="382"/>
      <c r="Z13" s="382"/>
    </row>
    <row r="14" spans="1:26">
      <c r="A14" s="374">
        <v>10800</v>
      </c>
      <c r="B14" s="375" t="s">
        <v>373</v>
      </c>
      <c r="C14" s="376">
        <v>1.83550728E-2</v>
      </c>
      <c r="D14" s="376">
        <v>1.7837618546599966E-2</v>
      </c>
      <c r="E14" s="377">
        <v>494830722</v>
      </c>
      <c r="F14" s="378">
        <v>567457968</v>
      </c>
      <c r="G14" s="378"/>
      <c r="H14" s="379">
        <v>33424987</v>
      </c>
      <c r="I14" s="380">
        <v>46413176</v>
      </c>
      <c r="J14" s="380">
        <v>0</v>
      </c>
      <c r="K14" s="380">
        <v>3350190</v>
      </c>
      <c r="L14" s="380">
        <v>83188353</v>
      </c>
      <c r="M14" s="380"/>
      <c r="N14" s="381">
        <v>527132</v>
      </c>
      <c r="O14" s="380">
        <v>137904619</v>
      </c>
      <c r="P14" s="380">
        <v>290278</v>
      </c>
      <c r="Q14" s="380">
        <v>10563034</v>
      </c>
      <c r="R14" s="380">
        <v>149285063</v>
      </c>
      <c r="S14" s="382"/>
      <c r="T14" s="219">
        <v>-19692661</v>
      </c>
      <c r="U14" s="219">
        <v>15967229</v>
      </c>
      <c r="V14" s="380">
        <v>-3725432</v>
      </c>
      <c r="W14" s="382"/>
      <c r="X14" s="382"/>
      <c r="Y14" s="382"/>
      <c r="Z14" s="382"/>
    </row>
    <row r="15" spans="1:26">
      <c r="A15" s="374">
        <v>10850</v>
      </c>
      <c r="B15" s="375" t="s">
        <v>374</v>
      </c>
      <c r="C15" s="376">
        <v>1.4860439999999999E-4</v>
      </c>
      <c r="D15" s="376">
        <v>1.4491479893858782E-4</v>
      </c>
      <c r="E15" s="377">
        <v>4020060</v>
      </c>
      <c r="F15" s="378">
        <v>4594193</v>
      </c>
      <c r="G15" s="378"/>
      <c r="H15" s="379">
        <v>691588</v>
      </c>
      <c r="I15" s="380">
        <v>375765</v>
      </c>
      <c r="J15" s="380">
        <v>0</v>
      </c>
      <c r="K15" s="380">
        <v>27123</v>
      </c>
      <c r="L15" s="380">
        <v>1094476</v>
      </c>
      <c r="M15" s="380"/>
      <c r="N15" s="381">
        <v>92296</v>
      </c>
      <c r="O15" s="380">
        <v>1116489</v>
      </c>
      <c r="P15" s="380">
        <v>2350</v>
      </c>
      <c r="Q15" s="380">
        <v>85519</v>
      </c>
      <c r="R15" s="380">
        <v>1296654</v>
      </c>
      <c r="S15" s="382"/>
      <c r="T15" s="219">
        <v>-159434</v>
      </c>
      <c r="U15" s="219">
        <v>299335</v>
      </c>
      <c r="V15" s="380">
        <v>139901</v>
      </c>
      <c r="W15" s="382"/>
      <c r="X15" s="382"/>
      <c r="Y15" s="382"/>
      <c r="Z15" s="382"/>
    </row>
    <row r="16" spans="1:26">
      <c r="A16" s="374">
        <v>10900</v>
      </c>
      <c r="B16" s="375" t="s">
        <v>375</v>
      </c>
      <c r="C16" s="376">
        <v>1.4493494000000001E-3</v>
      </c>
      <c r="D16" s="376">
        <v>1.309246735193479E-3</v>
      </c>
      <c r="E16" s="377">
        <v>36319619</v>
      </c>
      <c r="F16" s="378">
        <v>44807497</v>
      </c>
      <c r="G16" s="378"/>
      <c r="H16" s="379">
        <v>5354521</v>
      </c>
      <c r="I16" s="380">
        <v>3664867</v>
      </c>
      <c r="J16" s="380">
        <v>0</v>
      </c>
      <c r="K16" s="380">
        <v>264537</v>
      </c>
      <c r="L16" s="380">
        <v>9283925</v>
      </c>
      <c r="M16" s="380"/>
      <c r="N16" s="381">
        <v>3592152</v>
      </c>
      <c r="O16" s="380">
        <v>10889196</v>
      </c>
      <c r="P16" s="380">
        <v>22921</v>
      </c>
      <c r="Q16" s="380">
        <v>834076</v>
      </c>
      <c r="R16" s="380">
        <v>15338345</v>
      </c>
      <c r="S16" s="382"/>
      <c r="T16" s="219">
        <v>-1554968</v>
      </c>
      <c r="U16" s="219">
        <v>-627444</v>
      </c>
      <c r="V16" s="380">
        <v>-2182412</v>
      </c>
      <c r="W16" s="382"/>
      <c r="X16" s="382"/>
      <c r="Y16" s="382"/>
      <c r="Z16" s="382"/>
    </row>
    <row r="17" spans="1:26">
      <c r="A17" s="374">
        <v>10910</v>
      </c>
      <c r="B17" s="375" t="s">
        <v>376</v>
      </c>
      <c r="C17" s="376">
        <v>3.8968549999999997E-4</v>
      </c>
      <c r="D17" s="376">
        <v>3.1841820690772419E-4</v>
      </c>
      <c r="E17" s="377">
        <v>8833192</v>
      </c>
      <c r="F17" s="378">
        <v>12047358</v>
      </c>
      <c r="G17" s="378"/>
      <c r="H17" s="379">
        <v>3930810</v>
      </c>
      <c r="I17" s="380">
        <v>985370</v>
      </c>
      <c r="J17" s="380">
        <v>0</v>
      </c>
      <c r="K17" s="380">
        <v>71126</v>
      </c>
      <c r="L17" s="380">
        <v>4987306</v>
      </c>
      <c r="M17" s="380"/>
      <c r="N17" s="381">
        <v>0</v>
      </c>
      <c r="O17" s="380">
        <v>2927770</v>
      </c>
      <c r="P17" s="380">
        <v>6163</v>
      </c>
      <c r="Q17" s="380">
        <v>224257</v>
      </c>
      <c r="R17" s="380">
        <v>3158190</v>
      </c>
      <c r="S17" s="382"/>
      <c r="T17" s="219">
        <v>-418083</v>
      </c>
      <c r="U17" s="219">
        <v>1051985</v>
      </c>
      <c r="V17" s="380">
        <v>633902</v>
      </c>
      <c r="W17" s="382"/>
      <c r="X17" s="382"/>
      <c r="Y17" s="382"/>
      <c r="Z17" s="382"/>
    </row>
    <row r="18" spans="1:26">
      <c r="A18" s="374">
        <v>10930</v>
      </c>
      <c r="B18" s="375" t="s">
        <v>377</v>
      </c>
      <c r="C18" s="376">
        <v>4.8774374999999998E-3</v>
      </c>
      <c r="D18" s="376">
        <v>4.4271978742770387E-3</v>
      </c>
      <c r="E18" s="377">
        <v>122814238</v>
      </c>
      <c r="F18" s="378">
        <v>150788875</v>
      </c>
      <c r="G18" s="378"/>
      <c r="H18" s="379">
        <v>67095792</v>
      </c>
      <c r="I18" s="380">
        <v>12333232</v>
      </c>
      <c r="J18" s="380">
        <v>0</v>
      </c>
      <c r="K18" s="380">
        <v>890236</v>
      </c>
      <c r="L18" s="380">
        <v>80319260</v>
      </c>
      <c r="M18" s="380"/>
      <c r="N18" s="381">
        <v>1654666</v>
      </c>
      <c r="O18" s="380">
        <v>36644974</v>
      </c>
      <c r="P18" s="380">
        <v>77135</v>
      </c>
      <c r="Q18" s="380">
        <v>2806883</v>
      </c>
      <c r="R18" s="380">
        <v>41183658</v>
      </c>
      <c r="S18" s="382"/>
      <c r="T18" s="219">
        <v>-5232872</v>
      </c>
      <c r="U18" s="219">
        <v>20297623</v>
      </c>
      <c r="V18" s="380">
        <v>15064751</v>
      </c>
      <c r="W18" s="382"/>
      <c r="X18" s="382"/>
      <c r="Y18" s="382"/>
      <c r="Z18" s="382"/>
    </row>
    <row r="19" spans="1:26">
      <c r="A19" s="374">
        <v>10940</v>
      </c>
      <c r="B19" s="375" t="s">
        <v>378</v>
      </c>
      <c r="C19" s="376">
        <v>5.983351E-4</v>
      </c>
      <c r="D19" s="376">
        <v>5.8311077689309518E-4</v>
      </c>
      <c r="E19" s="377">
        <v>16175989</v>
      </c>
      <c r="F19" s="378">
        <v>18497885</v>
      </c>
      <c r="G19" s="378"/>
      <c r="H19" s="379">
        <v>1418793</v>
      </c>
      <c r="I19" s="380">
        <v>1512968</v>
      </c>
      <c r="J19" s="380">
        <v>0</v>
      </c>
      <c r="K19" s="380">
        <v>109209</v>
      </c>
      <c r="L19" s="380">
        <v>3040970</v>
      </c>
      <c r="M19" s="380"/>
      <c r="N19" s="381">
        <v>712155</v>
      </c>
      <c r="O19" s="380">
        <v>4495388</v>
      </c>
      <c r="P19" s="380">
        <v>9462</v>
      </c>
      <c r="Q19" s="380">
        <v>344332</v>
      </c>
      <c r="R19" s="380">
        <v>5561337</v>
      </c>
      <c r="S19" s="382"/>
      <c r="T19" s="220">
        <v>-641936</v>
      </c>
      <c r="U19" s="220">
        <v>286597</v>
      </c>
      <c r="V19" s="380">
        <v>-355339</v>
      </c>
      <c r="W19" s="382"/>
      <c r="X19" s="382"/>
      <c r="Y19" s="382"/>
      <c r="Z19" s="382"/>
    </row>
    <row r="20" spans="1:26">
      <c r="A20" s="374">
        <v>10950</v>
      </c>
      <c r="B20" s="375" t="s">
        <v>379</v>
      </c>
      <c r="C20" s="376">
        <v>8.1572369999999999E-4</v>
      </c>
      <c r="D20" s="376">
        <v>7.8906129082889913E-4</v>
      </c>
      <c r="E20" s="377">
        <v>21889232</v>
      </c>
      <c r="F20" s="378">
        <v>25218582</v>
      </c>
      <c r="G20" s="378"/>
      <c r="H20" s="379">
        <v>2365592</v>
      </c>
      <c r="I20" s="380">
        <v>2062663</v>
      </c>
      <c r="J20" s="380">
        <v>0</v>
      </c>
      <c r="K20" s="380">
        <v>148887</v>
      </c>
      <c r="L20" s="380">
        <v>4577142</v>
      </c>
      <c r="M20" s="380"/>
      <c r="N20" s="381">
        <v>192372</v>
      </c>
      <c r="O20" s="380">
        <v>6128664</v>
      </c>
      <c r="P20" s="380">
        <v>12900</v>
      </c>
      <c r="Q20" s="380">
        <v>469435</v>
      </c>
      <c r="R20" s="380">
        <v>6803371</v>
      </c>
      <c r="S20" s="382"/>
      <c r="T20" s="219">
        <v>-875168</v>
      </c>
      <c r="U20" s="219">
        <v>465251</v>
      </c>
      <c r="V20" s="380">
        <v>-409917</v>
      </c>
      <c r="W20" s="382"/>
      <c r="X20" s="382"/>
      <c r="Y20" s="382"/>
      <c r="Z20" s="382"/>
    </row>
    <row r="21" spans="1:26">
      <c r="A21" s="374">
        <v>11050</v>
      </c>
      <c r="B21" s="375" t="s">
        <v>711</v>
      </c>
      <c r="C21" s="376">
        <v>2.299801E-4</v>
      </c>
      <c r="D21" s="376">
        <v>2.1304308121889793E-4</v>
      </c>
      <c r="E21" s="377">
        <v>5909996</v>
      </c>
      <c r="F21" s="378">
        <v>7109971</v>
      </c>
      <c r="G21" s="378"/>
      <c r="H21" s="379">
        <v>4021026</v>
      </c>
      <c r="I21" s="380">
        <v>581534</v>
      </c>
      <c r="J21" s="380">
        <v>0</v>
      </c>
      <c r="K21" s="380">
        <v>41976</v>
      </c>
      <c r="L21" s="380">
        <v>4644536</v>
      </c>
      <c r="M21" s="380"/>
      <c r="N21" s="381">
        <v>31428</v>
      </c>
      <c r="O21" s="380">
        <v>1727878</v>
      </c>
      <c r="P21" s="380">
        <v>3637</v>
      </c>
      <c r="Q21" s="380">
        <v>132350</v>
      </c>
      <c r="R21" s="380">
        <v>1895293</v>
      </c>
      <c r="S21" s="382"/>
      <c r="T21" s="219">
        <v>-246739</v>
      </c>
      <c r="U21" s="219">
        <v>1702347</v>
      </c>
      <c r="V21" s="380">
        <v>1455608</v>
      </c>
      <c r="W21" s="382"/>
      <c r="X21" s="382"/>
      <c r="Y21" s="382"/>
      <c r="Z21" s="382"/>
    </row>
    <row r="22" spans="1:26">
      <c r="A22" s="374">
        <v>11300</v>
      </c>
      <c r="B22" s="375" t="s">
        <v>380</v>
      </c>
      <c r="C22" s="376">
        <v>4.2704624999999998E-3</v>
      </c>
      <c r="D22" s="376">
        <v>4.1116961116543617E-3</v>
      </c>
      <c r="E22" s="377">
        <v>114061950</v>
      </c>
      <c r="F22" s="378">
        <v>132023882</v>
      </c>
      <c r="G22" s="378"/>
      <c r="H22" s="379">
        <v>7638132</v>
      </c>
      <c r="I22" s="380">
        <v>10798417</v>
      </c>
      <c r="J22" s="380">
        <v>0</v>
      </c>
      <c r="K22" s="380">
        <v>779450</v>
      </c>
      <c r="L22" s="380">
        <v>19215999</v>
      </c>
      <c r="M22" s="380"/>
      <c r="N22" s="381">
        <v>2845040</v>
      </c>
      <c r="O22" s="380">
        <v>32084673</v>
      </c>
      <c r="P22" s="380">
        <v>67536</v>
      </c>
      <c r="Q22" s="380">
        <v>2457579</v>
      </c>
      <c r="R22" s="380">
        <v>37454828</v>
      </c>
      <c r="S22" s="382"/>
      <c r="T22" s="220">
        <v>-4581665</v>
      </c>
      <c r="U22" s="220">
        <v>-90125</v>
      </c>
      <c r="V22" s="380">
        <v>-4671790</v>
      </c>
      <c r="W22" s="382"/>
      <c r="X22" s="382"/>
      <c r="Y22" s="382"/>
      <c r="Z22" s="382"/>
    </row>
    <row r="23" spans="1:26">
      <c r="A23" s="374">
        <v>11310</v>
      </c>
      <c r="B23" s="375" t="s">
        <v>381</v>
      </c>
      <c r="C23" s="376">
        <v>5.0887969999999997E-4</v>
      </c>
      <c r="D23" s="376">
        <v>4.8112152068938098E-4</v>
      </c>
      <c r="E23" s="377">
        <v>13346721</v>
      </c>
      <c r="F23" s="378">
        <v>15732318</v>
      </c>
      <c r="G23" s="378"/>
      <c r="H23" s="379">
        <v>1918225</v>
      </c>
      <c r="I23" s="380">
        <v>1286768</v>
      </c>
      <c r="J23" s="380">
        <v>0</v>
      </c>
      <c r="K23" s="380">
        <v>92881</v>
      </c>
      <c r="L23" s="380">
        <v>3297874</v>
      </c>
      <c r="M23" s="380"/>
      <c r="N23" s="381">
        <v>0</v>
      </c>
      <c r="O23" s="380">
        <v>3823295</v>
      </c>
      <c r="P23" s="380">
        <v>8048</v>
      </c>
      <c r="Q23" s="380">
        <v>292852</v>
      </c>
      <c r="R23" s="380">
        <v>4124195</v>
      </c>
      <c r="S23" s="382"/>
      <c r="T23" s="219">
        <v>-545962</v>
      </c>
      <c r="U23" s="219">
        <v>683489</v>
      </c>
      <c r="V23" s="380">
        <v>137527</v>
      </c>
      <c r="W23" s="382"/>
      <c r="X23" s="382"/>
      <c r="Y23" s="382"/>
      <c r="Z23" s="382"/>
    </row>
    <row r="24" spans="1:26">
      <c r="A24" s="374">
        <v>11600</v>
      </c>
      <c r="B24" s="375" t="s">
        <v>382</v>
      </c>
      <c r="C24" s="376">
        <v>2.1489120999999998E-3</v>
      </c>
      <c r="D24" s="376">
        <v>2.1668875803776805E-3</v>
      </c>
      <c r="E24" s="377">
        <v>60111306</v>
      </c>
      <c r="F24" s="378">
        <v>66434893</v>
      </c>
      <c r="G24" s="378"/>
      <c r="H24" s="379">
        <v>7218136</v>
      </c>
      <c r="I24" s="380">
        <v>5433802</v>
      </c>
      <c r="J24" s="380">
        <v>0</v>
      </c>
      <c r="K24" s="380">
        <v>392222</v>
      </c>
      <c r="L24" s="380">
        <v>13044160</v>
      </c>
      <c r="M24" s="380"/>
      <c r="N24" s="381">
        <v>1047590</v>
      </c>
      <c r="O24" s="380">
        <v>16145123</v>
      </c>
      <c r="P24" s="380">
        <v>33984</v>
      </c>
      <c r="Q24" s="380">
        <v>1236663</v>
      </c>
      <c r="R24" s="380">
        <v>18463360</v>
      </c>
      <c r="S24" s="382"/>
      <c r="T24" s="219">
        <v>-2305510</v>
      </c>
      <c r="U24" s="219">
        <v>2459204</v>
      </c>
      <c r="V24" s="380">
        <v>153694</v>
      </c>
      <c r="W24" s="382"/>
      <c r="X24" s="382"/>
      <c r="Y24" s="382"/>
      <c r="Z24" s="382"/>
    </row>
    <row r="25" spans="1:26">
      <c r="A25" s="374">
        <v>11900</v>
      </c>
      <c r="B25" s="375" t="s">
        <v>383</v>
      </c>
      <c r="C25" s="376">
        <v>3.3003090000000002E-4</v>
      </c>
      <c r="D25" s="376">
        <v>2.3992569465085603E-4</v>
      </c>
      <c r="E25" s="377">
        <v>6655743</v>
      </c>
      <c r="F25" s="378">
        <v>10203101</v>
      </c>
      <c r="G25" s="378"/>
      <c r="H25" s="379">
        <v>4138307</v>
      </c>
      <c r="I25" s="380">
        <v>834526</v>
      </c>
      <c r="J25" s="380">
        <v>0</v>
      </c>
      <c r="K25" s="380">
        <v>60238</v>
      </c>
      <c r="L25" s="380">
        <v>5033071</v>
      </c>
      <c r="M25" s="380"/>
      <c r="N25" s="381">
        <v>180720</v>
      </c>
      <c r="O25" s="380">
        <v>2479575</v>
      </c>
      <c r="P25" s="380">
        <v>5219</v>
      </c>
      <c r="Q25" s="380">
        <v>189927</v>
      </c>
      <c r="R25" s="380">
        <v>2855441</v>
      </c>
      <c r="S25" s="382"/>
      <c r="T25" s="219">
        <v>-354082</v>
      </c>
      <c r="U25" s="219">
        <v>822703</v>
      </c>
      <c r="V25" s="380">
        <v>468621</v>
      </c>
      <c r="W25" s="382"/>
      <c r="X25" s="382"/>
      <c r="Y25" s="382"/>
      <c r="Z25" s="382"/>
    </row>
    <row r="26" spans="1:26">
      <c r="A26" s="374">
        <v>12100</v>
      </c>
      <c r="B26" s="375" t="s">
        <v>384</v>
      </c>
      <c r="C26" s="376">
        <v>2.665209E-4</v>
      </c>
      <c r="D26" s="376">
        <v>2.4961644254927688E-4</v>
      </c>
      <c r="E26" s="377">
        <v>6924573</v>
      </c>
      <c r="F26" s="378">
        <v>8239652</v>
      </c>
      <c r="G26" s="378"/>
      <c r="H26" s="379">
        <v>1215467</v>
      </c>
      <c r="I26" s="380">
        <v>673933</v>
      </c>
      <c r="J26" s="380">
        <v>0</v>
      </c>
      <c r="K26" s="380">
        <v>48646</v>
      </c>
      <c r="L26" s="380">
        <v>1938046</v>
      </c>
      <c r="M26" s="380"/>
      <c r="N26" s="381">
        <v>319516</v>
      </c>
      <c r="O26" s="380">
        <v>2002414</v>
      </c>
      <c r="P26" s="380">
        <v>4215</v>
      </c>
      <c r="Q26" s="380">
        <v>153378</v>
      </c>
      <c r="R26" s="380">
        <v>2479523</v>
      </c>
      <c r="S26" s="382"/>
      <c r="T26" s="219">
        <v>-285943</v>
      </c>
      <c r="U26" s="219">
        <v>127373</v>
      </c>
      <c r="V26" s="380">
        <v>-158570</v>
      </c>
      <c r="W26" s="382"/>
      <c r="X26" s="382"/>
      <c r="Y26" s="382"/>
      <c r="Z26" s="382"/>
    </row>
    <row r="27" spans="1:26">
      <c r="A27" s="374">
        <v>12150</v>
      </c>
      <c r="B27" s="375" t="s">
        <v>385</v>
      </c>
      <c r="C27" s="376">
        <v>3.3962099999999998E-5</v>
      </c>
      <c r="D27" s="376">
        <v>3.6090738735055517E-5</v>
      </c>
      <c r="E27" s="377">
        <v>1001188</v>
      </c>
      <c r="F27" s="378">
        <v>1049958</v>
      </c>
      <c r="G27" s="378"/>
      <c r="H27" s="379">
        <v>78402</v>
      </c>
      <c r="I27" s="380">
        <v>85878</v>
      </c>
      <c r="J27" s="380">
        <v>0</v>
      </c>
      <c r="K27" s="380">
        <v>6199</v>
      </c>
      <c r="L27" s="380">
        <v>170479</v>
      </c>
      <c r="M27" s="380"/>
      <c r="N27" s="381">
        <v>216268</v>
      </c>
      <c r="O27" s="380">
        <v>255163</v>
      </c>
      <c r="P27" s="380">
        <v>537</v>
      </c>
      <c r="Q27" s="380">
        <v>19545</v>
      </c>
      <c r="R27" s="380">
        <v>491513</v>
      </c>
      <c r="S27" s="382"/>
      <c r="T27" s="219">
        <v>-36438</v>
      </c>
      <c r="U27" s="219">
        <v>-21489</v>
      </c>
      <c r="V27" s="380">
        <v>-57927</v>
      </c>
      <c r="W27" s="382"/>
      <c r="X27" s="382"/>
      <c r="Y27" s="382"/>
      <c r="Z27" s="382"/>
    </row>
    <row r="28" spans="1:26">
      <c r="A28" s="374">
        <v>12160</v>
      </c>
      <c r="B28" s="375" t="s">
        <v>386</v>
      </c>
      <c r="C28" s="376">
        <v>1.7391225E-3</v>
      </c>
      <c r="D28" s="376">
        <v>1.7006759835600052E-3</v>
      </c>
      <c r="E28" s="377">
        <v>47178199</v>
      </c>
      <c r="F28" s="378">
        <v>53766004</v>
      </c>
      <c r="G28" s="378"/>
      <c r="H28" s="379">
        <v>4920745</v>
      </c>
      <c r="I28" s="380">
        <v>4397596</v>
      </c>
      <c r="J28" s="380">
        <v>0</v>
      </c>
      <c r="K28" s="380">
        <v>317427</v>
      </c>
      <c r="L28" s="380">
        <v>9635768</v>
      </c>
      <c r="M28" s="380"/>
      <c r="N28" s="381">
        <v>981756</v>
      </c>
      <c r="O28" s="380">
        <v>13066308</v>
      </c>
      <c r="P28" s="380">
        <v>27503</v>
      </c>
      <c r="Q28" s="380">
        <v>1000836</v>
      </c>
      <c r="R28" s="380">
        <v>15076403</v>
      </c>
      <c r="S28" s="382"/>
      <c r="T28" s="219">
        <v>-1865858</v>
      </c>
      <c r="U28" s="219">
        <v>1066186</v>
      </c>
      <c r="V28" s="380">
        <v>-799672</v>
      </c>
      <c r="W28" s="382"/>
      <c r="X28" s="382"/>
      <c r="Y28" s="382"/>
      <c r="Z28" s="382"/>
    </row>
    <row r="29" spans="1:26">
      <c r="A29" s="374">
        <v>12220</v>
      </c>
      <c r="B29" s="375" t="s">
        <v>387</v>
      </c>
      <c r="C29" s="376">
        <v>4.6173208899999998E-2</v>
      </c>
      <c r="D29" s="376">
        <v>4.170679677373898E-2</v>
      </c>
      <c r="E29" s="377">
        <v>1156982045</v>
      </c>
      <c r="F29" s="378">
        <v>1427472154</v>
      </c>
      <c r="G29" s="378"/>
      <c r="H29" s="379">
        <v>175219730</v>
      </c>
      <c r="I29" s="380">
        <v>116754932</v>
      </c>
      <c r="J29" s="380">
        <v>0</v>
      </c>
      <c r="K29" s="380">
        <v>8427589</v>
      </c>
      <c r="L29" s="380">
        <v>300402251</v>
      </c>
      <c r="M29" s="380"/>
      <c r="N29" s="381">
        <v>0</v>
      </c>
      <c r="O29" s="380">
        <v>346906757</v>
      </c>
      <c r="P29" s="380">
        <v>730210</v>
      </c>
      <c r="Q29" s="380">
        <v>26571902</v>
      </c>
      <c r="R29" s="380">
        <v>374208869</v>
      </c>
      <c r="S29" s="382"/>
      <c r="T29" s="219">
        <v>-49537988</v>
      </c>
      <c r="U29" s="219">
        <v>47222703</v>
      </c>
      <c r="V29" s="380">
        <v>-2315285</v>
      </c>
      <c r="W29" s="382"/>
      <c r="X29" s="382"/>
      <c r="Y29" s="382"/>
      <c r="Z29" s="382"/>
    </row>
    <row r="30" spans="1:26">
      <c r="A30" s="374">
        <v>12510</v>
      </c>
      <c r="B30" s="375" t="s">
        <v>388</v>
      </c>
      <c r="C30" s="376">
        <v>4.1376227000000003E-3</v>
      </c>
      <c r="D30" s="376">
        <v>3.7010873279821749E-3</v>
      </c>
      <c r="E30" s="377">
        <v>102671313</v>
      </c>
      <c r="F30" s="378">
        <v>127917061</v>
      </c>
      <c r="G30" s="378"/>
      <c r="H30" s="379">
        <v>16215408</v>
      </c>
      <c r="I30" s="380">
        <v>10462514</v>
      </c>
      <c r="J30" s="380">
        <v>0</v>
      </c>
      <c r="K30" s="380">
        <v>755204</v>
      </c>
      <c r="L30" s="380">
        <v>27433126</v>
      </c>
      <c r="M30" s="380"/>
      <c r="N30" s="381">
        <v>12801223</v>
      </c>
      <c r="O30" s="380">
        <v>31086626</v>
      </c>
      <c r="P30" s="380">
        <v>65435</v>
      </c>
      <c r="Q30" s="380">
        <v>2381132</v>
      </c>
      <c r="R30" s="380">
        <v>46334416</v>
      </c>
      <c r="S30" s="382"/>
      <c r="T30" s="219">
        <v>-4439145</v>
      </c>
      <c r="U30" s="219">
        <v>-1657518</v>
      </c>
      <c r="V30" s="380">
        <v>-6096663</v>
      </c>
      <c r="W30" s="382"/>
      <c r="X30" s="382"/>
      <c r="Y30" s="382"/>
      <c r="Z30" s="382"/>
    </row>
    <row r="31" spans="1:26">
      <c r="A31" s="374">
        <v>12600</v>
      </c>
      <c r="B31" s="375" t="s">
        <v>389</v>
      </c>
      <c r="C31" s="376">
        <v>1.7558728E-3</v>
      </c>
      <c r="D31" s="376">
        <v>1.7481004066709183E-3</v>
      </c>
      <c r="E31" s="377">
        <v>48493793</v>
      </c>
      <c r="F31" s="378">
        <v>54283850</v>
      </c>
      <c r="G31" s="378"/>
      <c r="H31" s="379">
        <v>9278469</v>
      </c>
      <c r="I31" s="380">
        <v>4439952</v>
      </c>
      <c r="J31" s="380">
        <v>0</v>
      </c>
      <c r="K31" s="380">
        <v>320484</v>
      </c>
      <c r="L31" s="380">
        <v>14038905</v>
      </c>
      <c r="M31" s="380"/>
      <c r="N31" s="381">
        <v>0</v>
      </c>
      <c r="O31" s="380">
        <v>13192155</v>
      </c>
      <c r="P31" s="380">
        <v>27768</v>
      </c>
      <c r="Q31" s="380">
        <v>1010475</v>
      </c>
      <c r="R31" s="380">
        <v>14230398</v>
      </c>
      <c r="S31" s="382"/>
      <c r="T31" s="220">
        <v>-1883828</v>
      </c>
      <c r="U31" s="220">
        <v>4325691</v>
      </c>
      <c r="V31" s="380">
        <v>2441863</v>
      </c>
      <c r="W31" s="382"/>
      <c r="X31" s="382"/>
      <c r="Y31" s="382"/>
      <c r="Z31" s="382"/>
    </row>
    <row r="32" spans="1:26">
      <c r="A32" s="374">
        <v>12700</v>
      </c>
      <c r="B32" s="375" t="s">
        <v>390</v>
      </c>
      <c r="C32" s="376">
        <v>9.5340940000000003E-4</v>
      </c>
      <c r="D32" s="376">
        <v>9.4793318602439042E-4</v>
      </c>
      <c r="E32" s="377">
        <v>26296473</v>
      </c>
      <c r="F32" s="378">
        <v>29475217</v>
      </c>
      <c r="G32" s="378"/>
      <c r="H32" s="379">
        <v>1091347</v>
      </c>
      <c r="I32" s="380">
        <v>2410819</v>
      </c>
      <c r="J32" s="380">
        <v>0</v>
      </c>
      <c r="K32" s="380">
        <v>174017</v>
      </c>
      <c r="L32" s="380">
        <v>3676183</v>
      </c>
      <c r="M32" s="380"/>
      <c r="N32" s="381">
        <v>930500</v>
      </c>
      <c r="O32" s="380">
        <v>7163118</v>
      </c>
      <c r="P32" s="380">
        <v>15078</v>
      </c>
      <c r="Q32" s="380">
        <v>548671</v>
      </c>
      <c r="R32" s="380">
        <v>8657367</v>
      </c>
      <c r="S32" s="382"/>
      <c r="T32" s="219">
        <v>-1022886</v>
      </c>
      <c r="U32" s="219">
        <v>231451</v>
      </c>
      <c r="V32" s="380">
        <v>-791435</v>
      </c>
      <c r="W32" s="382"/>
      <c r="X32" s="382"/>
      <c r="Y32" s="382"/>
      <c r="Z32" s="382"/>
    </row>
    <row r="33" spans="1:26">
      <c r="A33" s="374">
        <v>13500</v>
      </c>
      <c r="B33" s="375" t="s">
        <v>391</v>
      </c>
      <c r="C33" s="376">
        <v>3.9634478000000004E-3</v>
      </c>
      <c r="D33" s="376">
        <v>3.7825669056718836E-3</v>
      </c>
      <c r="E33" s="377">
        <v>104931626</v>
      </c>
      <c r="F33" s="378">
        <v>122532341</v>
      </c>
      <c r="G33" s="378"/>
      <c r="H33" s="379">
        <v>9472887</v>
      </c>
      <c r="I33" s="380">
        <v>10022090</v>
      </c>
      <c r="J33" s="380">
        <v>0</v>
      </c>
      <c r="K33" s="380">
        <v>723413</v>
      </c>
      <c r="L33" s="380">
        <v>20218390</v>
      </c>
      <c r="M33" s="380"/>
      <c r="N33" s="381">
        <v>2392423</v>
      </c>
      <c r="O33" s="380">
        <v>29778022</v>
      </c>
      <c r="P33" s="380">
        <v>62680</v>
      </c>
      <c r="Q33" s="380">
        <v>2280897</v>
      </c>
      <c r="R33" s="380">
        <v>34514022</v>
      </c>
      <c r="S33" s="382"/>
      <c r="T33" s="219">
        <v>-4252276</v>
      </c>
      <c r="U33" s="219">
        <v>3317090</v>
      </c>
      <c r="V33" s="380">
        <v>-935186</v>
      </c>
      <c r="W33" s="382"/>
      <c r="X33" s="382"/>
      <c r="Y33" s="382"/>
      <c r="Z33" s="382"/>
    </row>
    <row r="34" spans="1:26">
      <c r="A34" s="374">
        <v>13700</v>
      </c>
      <c r="B34" s="375" t="s">
        <v>392</v>
      </c>
      <c r="C34" s="376">
        <v>4.3429839999999998E-4</v>
      </c>
      <c r="D34" s="376">
        <v>4.1668945829529872E-4</v>
      </c>
      <c r="E34" s="377">
        <v>11559320</v>
      </c>
      <c r="F34" s="378">
        <v>13426593</v>
      </c>
      <c r="G34" s="378"/>
      <c r="H34" s="379">
        <v>1094029</v>
      </c>
      <c r="I34" s="380">
        <v>1098180</v>
      </c>
      <c r="J34" s="380">
        <v>0</v>
      </c>
      <c r="K34" s="380">
        <v>79269</v>
      </c>
      <c r="L34" s="380">
        <v>2271478</v>
      </c>
      <c r="M34" s="380"/>
      <c r="N34" s="381">
        <v>272156</v>
      </c>
      <c r="O34" s="380">
        <v>3262954</v>
      </c>
      <c r="P34" s="380">
        <v>6868</v>
      </c>
      <c r="Q34" s="380">
        <v>249931</v>
      </c>
      <c r="R34" s="380">
        <v>3791909</v>
      </c>
      <c r="S34" s="382"/>
      <c r="T34" s="220">
        <v>-465949</v>
      </c>
      <c r="U34" s="220">
        <v>113828</v>
      </c>
      <c r="V34" s="380">
        <v>-352121</v>
      </c>
      <c r="W34" s="382"/>
      <c r="X34" s="382"/>
      <c r="Y34" s="382"/>
      <c r="Z34" s="382"/>
    </row>
    <row r="35" spans="1:26">
      <c r="A35" s="374">
        <v>14300</v>
      </c>
      <c r="B35" s="375" t="s">
        <v>393</v>
      </c>
      <c r="C35" s="376">
        <v>1.3695177E-3</v>
      </c>
      <c r="D35" s="376">
        <v>1.2922895266282693E-3</v>
      </c>
      <c r="E35" s="377">
        <v>35849212</v>
      </c>
      <c r="F35" s="378">
        <v>42339452</v>
      </c>
      <c r="G35" s="378"/>
      <c r="H35" s="379">
        <v>4128195</v>
      </c>
      <c r="I35" s="380">
        <v>3463003</v>
      </c>
      <c r="J35" s="380">
        <v>0</v>
      </c>
      <c r="K35" s="380">
        <v>249966</v>
      </c>
      <c r="L35" s="380">
        <v>7841164</v>
      </c>
      <c r="M35" s="380"/>
      <c r="N35" s="381">
        <v>2985465</v>
      </c>
      <c r="O35" s="380">
        <v>10289407</v>
      </c>
      <c r="P35" s="380">
        <v>21658</v>
      </c>
      <c r="Q35" s="380">
        <v>788134</v>
      </c>
      <c r="R35" s="380">
        <v>14084664</v>
      </c>
      <c r="S35" s="382"/>
      <c r="T35" s="219">
        <v>-1469319</v>
      </c>
      <c r="U35" s="219">
        <v>1079067</v>
      </c>
      <c r="V35" s="380">
        <v>-390252</v>
      </c>
      <c r="W35" s="382"/>
      <c r="X35" s="382"/>
      <c r="Y35" s="382"/>
      <c r="Z35" s="382"/>
    </row>
    <row r="36" spans="1:26">
      <c r="A36" s="374">
        <v>14300.1</v>
      </c>
      <c r="B36" s="375" t="s">
        <v>394</v>
      </c>
      <c r="C36" s="376">
        <v>1.863291E-4</v>
      </c>
      <c r="D36" s="376">
        <v>1.9604422636789154E-4</v>
      </c>
      <c r="E36" s="377">
        <v>5438434</v>
      </c>
      <c r="F36" s="378">
        <v>5760475</v>
      </c>
      <c r="G36" s="378"/>
      <c r="H36" s="379">
        <v>1788199</v>
      </c>
      <c r="I36" s="380">
        <v>471157</v>
      </c>
      <c r="J36" s="380">
        <v>0</v>
      </c>
      <c r="K36" s="380">
        <v>34009</v>
      </c>
      <c r="L36" s="380">
        <v>2293365</v>
      </c>
      <c r="M36" s="380"/>
      <c r="N36" s="381">
        <v>699468</v>
      </c>
      <c r="O36" s="380">
        <v>1399921</v>
      </c>
      <c r="P36" s="380">
        <v>2947</v>
      </c>
      <c r="Q36" s="380">
        <v>107229</v>
      </c>
      <c r="R36" s="380">
        <v>2209565</v>
      </c>
      <c r="S36" s="382"/>
      <c r="T36" s="219">
        <v>-199908</v>
      </c>
      <c r="U36" s="219">
        <v>425676</v>
      </c>
      <c r="V36" s="380">
        <v>225768</v>
      </c>
      <c r="W36" s="382"/>
      <c r="X36" s="382"/>
      <c r="Y36" s="382"/>
      <c r="Z36" s="382"/>
    </row>
    <row r="37" spans="1:26">
      <c r="A37" s="374">
        <v>18400</v>
      </c>
      <c r="B37" s="375" t="s">
        <v>395</v>
      </c>
      <c r="C37" s="376">
        <v>4.7501427000000004E-3</v>
      </c>
      <c r="D37" s="376">
        <v>4.7684660396508085E-3</v>
      </c>
      <c r="E37" s="377">
        <v>132281307</v>
      </c>
      <c r="F37" s="378">
        <v>146853481</v>
      </c>
      <c r="G37" s="378"/>
      <c r="H37" s="379">
        <v>1555616</v>
      </c>
      <c r="I37" s="380">
        <v>12011350</v>
      </c>
      <c r="J37" s="380">
        <v>0</v>
      </c>
      <c r="K37" s="380">
        <v>867002</v>
      </c>
      <c r="L37" s="380">
        <v>14433968</v>
      </c>
      <c r="M37" s="380"/>
      <c r="N37" s="381">
        <v>1658331</v>
      </c>
      <c r="O37" s="380">
        <v>35688587</v>
      </c>
      <c r="P37" s="380">
        <v>75122</v>
      </c>
      <c r="Q37" s="380">
        <v>2733627</v>
      </c>
      <c r="R37" s="380">
        <v>40155667</v>
      </c>
      <c r="S37" s="382"/>
      <c r="T37" s="219">
        <v>-5096301</v>
      </c>
      <c r="U37" s="219">
        <v>1024984</v>
      </c>
      <c r="V37" s="380">
        <v>-4071317</v>
      </c>
      <c r="W37" s="382"/>
      <c r="X37" s="382"/>
      <c r="Y37" s="382"/>
      <c r="Z37" s="382"/>
    </row>
    <row r="38" spans="1:26">
      <c r="A38" s="374">
        <v>18600</v>
      </c>
      <c r="B38" s="375" t="s">
        <v>396</v>
      </c>
      <c r="C38" s="376">
        <v>1.22988E-5</v>
      </c>
      <c r="D38" s="376">
        <v>1.1962099859786776E-5</v>
      </c>
      <c r="E38" s="377">
        <v>331839</v>
      </c>
      <c r="F38" s="378">
        <v>380225</v>
      </c>
      <c r="G38" s="378"/>
      <c r="H38" s="379">
        <v>14635</v>
      </c>
      <c r="I38" s="380">
        <v>31099</v>
      </c>
      <c r="J38" s="380">
        <v>0</v>
      </c>
      <c r="K38" s="380">
        <v>2245</v>
      </c>
      <c r="L38" s="380">
        <v>47979</v>
      </c>
      <c r="M38" s="380"/>
      <c r="N38" s="381">
        <v>91645</v>
      </c>
      <c r="O38" s="380">
        <v>92403</v>
      </c>
      <c r="P38" s="380">
        <v>195</v>
      </c>
      <c r="Q38" s="380">
        <v>7078</v>
      </c>
      <c r="R38" s="380">
        <v>191321</v>
      </c>
      <c r="S38" s="382"/>
      <c r="T38" s="219">
        <v>-13196</v>
      </c>
      <c r="U38" s="219">
        <v>-51322</v>
      </c>
      <c r="V38" s="380">
        <v>-64518</v>
      </c>
      <c r="W38" s="382"/>
      <c r="X38" s="382"/>
      <c r="Y38" s="382"/>
      <c r="Z38" s="382"/>
    </row>
    <row r="39" spans="1:26">
      <c r="A39" s="374">
        <v>18640</v>
      </c>
      <c r="B39" s="375" t="s">
        <v>712</v>
      </c>
      <c r="C39" s="376">
        <v>1.6840000000000001E-6</v>
      </c>
      <c r="D39" s="376">
        <v>1.3436399395877869E-6</v>
      </c>
      <c r="E39" s="377">
        <v>37274</v>
      </c>
      <c r="F39" s="378">
        <v>52062</v>
      </c>
      <c r="G39" s="378"/>
      <c r="H39" s="379">
        <v>35752</v>
      </c>
      <c r="I39" s="380">
        <v>4258</v>
      </c>
      <c r="J39" s="380">
        <v>0</v>
      </c>
      <c r="K39" s="380">
        <v>307</v>
      </c>
      <c r="L39" s="380">
        <v>40317</v>
      </c>
      <c r="M39" s="380"/>
      <c r="N39" s="381">
        <v>1136</v>
      </c>
      <c r="O39" s="380">
        <v>12652</v>
      </c>
      <c r="P39" s="380">
        <v>27</v>
      </c>
      <c r="Q39" s="380">
        <v>969</v>
      </c>
      <c r="R39" s="380">
        <v>14784</v>
      </c>
      <c r="S39" s="382"/>
      <c r="T39" s="219">
        <v>-1807</v>
      </c>
      <c r="U39" s="219">
        <v>12413</v>
      </c>
      <c r="V39" s="380">
        <v>10606</v>
      </c>
      <c r="W39" s="382"/>
      <c r="X39" s="382"/>
      <c r="Y39" s="382"/>
      <c r="Z39" s="382"/>
    </row>
    <row r="40" spans="1:26">
      <c r="A40" s="374">
        <v>18690</v>
      </c>
      <c r="B40" s="375" t="s">
        <v>397</v>
      </c>
      <c r="C40" s="376">
        <v>0</v>
      </c>
      <c r="D40" s="376">
        <v>0</v>
      </c>
      <c r="E40" s="377">
        <v>0</v>
      </c>
      <c r="F40" s="378">
        <v>0</v>
      </c>
      <c r="G40" s="378"/>
      <c r="H40" s="379">
        <v>0</v>
      </c>
      <c r="I40" s="380">
        <v>0</v>
      </c>
      <c r="J40" s="380">
        <v>0</v>
      </c>
      <c r="K40" s="380">
        <v>0</v>
      </c>
      <c r="L40" s="380">
        <v>0</v>
      </c>
      <c r="M40" s="380"/>
      <c r="N40" s="381">
        <v>29536</v>
      </c>
      <c r="O40" s="380">
        <v>0</v>
      </c>
      <c r="P40" s="380">
        <v>0</v>
      </c>
      <c r="Q40" s="380">
        <v>0</v>
      </c>
      <c r="R40" s="380">
        <v>29536</v>
      </c>
      <c r="S40" s="382"/>
      <c r="T40" s="219">
        <v>0</v>
      </c>
      <c r="U40" s="219">
        <v>-29536</v>
      </c>
      <c r="V40" s="380">
        <v>-29536</v>
      </c>
      <c r="W40" s="382"/>
      <c r="X40" s="382"/>
      <c r="Y40" s="382"/>
      <c r="Z40" s="382"/>
    </row>
    <row r="41" spans="1:26">
      <c r="A41" s="374">
        <v>18740</v>
      </c>
      <c r="B41" s="375" t="s">
        <v>398</v>
      </c>
      <c r="C41" s="376">
        <v>0</v>
      </c>
      <c r="D41" s="376">
        <v>0</v>
      </c>
      <c r="E41" s="377">
        <v>0</v>
      </c>
      <c r="F41" s="378">
        <v>0</v>
      </c>
      <c r="G41" s="378"/>
      <c r="H41" s="379">
        <v>14526</v>
      </c>
      <c r="I41" s="380">
        <v>0</v>
      </c>
      <c r="J41" s="380">
        <v>0</v>
      </c>
      <c r="K41" s="380">
        <v>0</v>
      </c>
      <c r="L41" s="380">
        <v>14526</v>
      </c>
      <c r="M41" s="380"/>
      <c r="N41" s="381">
        <v>175993</v>
      </c>
      <c r="O41" s="380">
        <v>0</v>
      </c>
      <c r="P41" s="380">
        <v>0</v>
      </c>
      <c r="Q41" s="380">
        <v>0</v>
      </c>
      <c r="R41" s="380">
        <v>175993</v>
      </c>
      <c r="S41" s="382"/>
      <c r="T41" s="219">
        <v>0</v>
      </c>
      <c r="U41" s="219">
        <v>-36636</v>
      </c>
      <c r="V41" s="380">
        <v>-36636</v>
      </c>
      <c r="W41" s="382"/>
      <c r="X41" s="382"/>
      <c r="Y41" s="382"/>
      <c r="Z41" s="382"/>
    </row>
    <row r="42" spans="1:26">
      <c r="A42" s="374">
        <v>18780</v>
      </c>
      <c r="B42" s="375" t="s">
        <v>399</v>
      </c>
      <c r="C42" s="376">
        <v>2.10222E-5</v>
      </c>
      <c r="D42" s="376">
        <v>2.0335911638180985E-5</v>
      </c>
      <c r="E42" s="377">
        <v>564135</v>
      </c>
      <c r="F42" s="378">
        <v>649914</v>
      </c>
      <c r="G42" s="378"/>
      <c r="H42" s="379">
        <v>170807</v>
      </c>
      <c r="I42" s="380">
        <v>53157</v>
      </c>
      <c r="J42" s="380">
        <v>0</v>
      </c>
      <c r="K42" s="380">
        <v>3837</v>
      </c>
      <c r="L42" s="380">
        <v>227801</v>
      </c>
      <c r="M42" s="380"/>
      <c r="N42" s="381">
        <v>0</v>
      </c>
      <c r="O42" s="380">
        <v>157943</v>
      </c>
      <c r="P42" s="380">
        <v>332</v>
      </c>
      <c r="Q42" s="380">
        <v>12098</v>
      </c>
      <c r="R42" s="380">
        <v>170373</v>
      </c>
      <c r="S42" s="382"/>
      <c r="T42" s="219">
        <v>-22555</v>
      </c>
      <c r="U42" s="219">
        <v>63399</v>
      </c>
      <c r="V42" s="380">
        <v>40844</v>
      </c>
      <c r="W42" s="382"/>
      <c r="X42" s="382"/>
      <c r="Y42" s="382"/>
      <c r="Z42" s="382"/>
    </row>
    <row r="43" spans="1:26">
      <c r="A43" s="374">
        <v>19005</v>
      </c>
      <c r="B43" s="375" t="s">
        <v>400</v>
      </c>
      <c r="C43" s="376">
        <v>6.5679620000000003E-4</v>
      </c>
      <c r="D43" s="376">
        <v>6.5221187953109626E-4</v>
      </c>
      <c r="E43" s="377">
        <v>18092913</v>
      </c>
      <c r="F43" s="378">
        <v>20305244</v>
      </c>
      <c r="G43" s="378"/>
      <c r="H43" s="379">
        <v>1028910</v>
      </c>
      <c r="I43" s="380">
        <v>1660794</v>
      </c>
      <c r="J43" s="380">
        <v>0</v>
      </c>
      <c r="K43" s="380">
        <v>119879</v>
      </c>
      <c r="L43" s="380">
        <v>2809583</v>
      </c>
      <c r="M43" s="380"/>
      <c r="N43" s="381">
        <v>801576</v>
      </c>
      <c r="O43" s="380">
        <v>4934616</v>
      </c>
      <c r="P43" s="380">
        <v>10387</v>
      </c>
      <c r="Q43" s="380">
        <v>377975</v>
      </c>
      <c r="R43" s="380">
        <v>6124554</v>
      </c>
      <c r="S43" s="382"/>
      <c r="T43" s="220">
        <v>-704658</v>
      </c>
      <c r="U43" s="220">
        <v>280062</v>
      </c>
      <c r="V43" s="380">
        <v>-424596</v>
      </c>
      <c r="W43" s="382"/>
      <c r="X43" s="382"/>
      <c r="Y43" s="382"/>
      <c r="Z43" s="382"/>
    </row>
    <row r="44" spans="1:26">
      <c r="A44" s="374">
        <v>19100</v>
      </c>
      <c r="B44" s="375" t="s">
        <v>401</v>
      </c>
      <c r="C44" s="376">
        <v>6.7365469999999997E-2</v>
      </c>
      <c r="D44" s="376">
        <v>6.1968338989185835E-2</v>
      </c>
      <c r="E44" s="377">
        <v>1719054473</v>
      </c>
      <c r="F44" s="378">
        <v>2082643483</v>
      </c>
      <c r="G44" s="378"/>
      <c r="H44" s="379">
        <v>233611916</v>
      </c>
      <c r="I44" s="380">
        <v>170342305</v>
      </c>
      <c r="J44" s="380">
        <v>0</v>
      </c>
      <c r="K44" s="380">
        <v>12295625</v>
      </c>
      <c r="L44" s="380">
        <v>416249846</v>
      </c>
      <c r="M44" s="380"/>
      <c r="N44" s="381">
        <v>9351900</v>
      </c>
      <c r="O44" s="380">
        <v>506127629</v>
      </c>
      <c r="P44" s="380">
        <v>1065357</v>
      </c>
      <c r="Q44" s="380">
        <v>38767690</v>
      </c>
      <c r="R44" s="380">
        <v>555312576</v>
      </c>
      <c r="S44" s="382"/>
      <c r="T44" s="219">
        <v>-72274593</v>
      </c>
      <c r="U44" s="219">
        <v>71838266</v>
      </c>
      <c r="V44" s="380">
        <v>-436327</v>
      </c>
      <c r="W44" s="382"/>
      <c r="X44" s="382"/>
      <c r="Y44" s="382"/>
      <c r="Z44" s="382"/>
    </row>
    <row r="45" spans="1:26">
      <c r="A45" s="374">
        <v>20100</v>
      </c>
      <c r="B45" s="375" t="s">
        <v>402</v>
      </c>
      <c r="C45" s="376">
        <v>1.0368355900000001E-2</v>
      </c>
      <c r="D45" s="376">
        <v>1.0378926124993205E-2</v>
      </c>
      <c r="E45" s="377">
        <v>287920246</v>
      </c>
      <c r="F45" s="378">
        <v>320543876</v>
      </c>
      <c r="G45" s="378"/>
      <c r="H45" s="379">
        <v>13273284</v>
      </c>
      <c r="I45" s="380">
        <v>26217729</v>
      </c>
      <c r="J45" s="380">
        <v>0</v>
      </c>
      <c r="K45" s="380">
        <v>1892445</v>
      </c>
      <c r="L45" s="380">
        <v>41383458</v>
      </c>
      <c r="M45" s="380"/>
      <c r="N45" s="381">
        <v>8286184</v>
      </c>
      <c r="O45" s="380">
        <v>77899128</v>
      </c>
      <c r="P45" s="380">
        <v>163971</v>
      </c>
      <c r="Q45" s="380">
        <v>5966814</v>
      </c>
      <c r="R45" s="380">
        <v>92316097</v>
      </c>
      <c r="S45" s="382"/>
      <c r="T45" s="219">
        <v>-11123928</v>
      </c>
      <c r="U45" s="219">
        <v>-2703614</v>
      </c>
      <c r="V45" s="380">
        <v>-13827542</v>
      </c>
      <c r="W45" s="382"/>
      <c r="X45" s="382"/>
      <c r="Y45" s="382"/>
      <c r="Z45" s="382"/>
    </row>
    <row r="46" spans="1:26">
      <c r="A46" s="374">
        <v>20200</v>
      </c>
      <c r="B46" s="375" t="s">
        <v>403</v>
      </c>
      <c r="C46" s="376">
        <v>1.5208674999999999E-3</v>
      </c>
      <c r="D46" s="376">
        <v>1.5421973434083889E-3</v>
      </c>
      <c r="E46" s="377">
        <v>42781867</v>
      </c>
      <c r="F46" s="378">
        <v>47018521</v>
      </c>
      <c r="G46" s="378"/>
      <c r="H46" s="379">
        <v>3674443</v>
      </c>
      <c r="I46" s="380">
        <v>3845710</v>
      </c>
      <c r="J46" s="380">
        <v>0</v>
      </c>
      <c r="K46" s="380">
        <v>277591</v>
      </c>
      <c r="L46" s="380">
        <v>7797744</v>
      </c>
      <c r="M46" s="380"/>
      <c r="N46" s="381">
        <v>1068337</v>
      </c>
      <c r="O46" s="380">
        <v>11426523</v>
      </c>
      <c r="P46" s="380">
        <v>24052</v>
      </c>
      <c r="Q46" s="380">
        <v>875234</v>
      </c>
      <c r="R46" s="380">
        <v>13394146</v>
      </c>
      <c r="S46" s="382"/>
      <c r="T46" s="220">
        <v>-1631696</v>
      </c>
      <c r="U46" s="220">
        <v>1061788</v>
      </c>
      <c r="V46" s="380">
        <v>-569908</v>
      </c>
      <c r="W46" s="382"/>
      <c r="X46" s="382"/>
      <c r="Y46" s="382"/>
      <c r="Z46" s="382"/>
    </row>
    <row r="47" spans="1:26">
      <c r="A47" s="374">
        <v>20300</v>
      </c>
      <c r="B47" s="375" t="s">
        <v>404</v>
      </c>
      <c r="C47" s="376">
        <v>2.3439250500000001E-2</v>
      </c>
      <c r="D47" s="376">
        <v>2.4266376641689302E-2</v>
      </c>
      <c r="E47" s="377">
        <v>673169944</v>
      </c>
      <c r="F47" s="378">
        <v>724638339</v>
      </c>
      <c r="G47" s="378"/>
      <c r="H47" s="379">
        <v>24250202</v>
      </c>
      <c r="I47" s="380">
        <v>59269177</v>
      </c>
      <c r="J47" s="380">
        <v>0</v>
      </c>
      <c r="K47" s="380">
        <v>4278160</v>
      </c>
      <c r="L47" s="380">
        <v>87797539</v>
      </c>
      <c r="M47" s="380"/>
      <c r="N47" s="381">
        <v>53748874</v>
      </c>
      <c r="O47" s="380">
        <v>176102865</v>
      </c>
      <c r="P47" s="380">
        <v>370682</v>
      </c>
      <c r="Q47" s="380">
        <v>13488893</v>
      </c>
      <c r="R47" s="380">
        <v>243711314</v>
      </c>
      <c r="S47" s="382"/>
      <c r="T47" s="219">
        <v>-25147339</v>
      </c>
      <c r="U47" s="219">
        <v>-18422932</v>
      </c>
      <c r="V47" s="380">
        <v>-43570271</v>
      </c>
      <c r="W47" s="382"/>
      <c r="X47" s="382"/>
      <c r="Y47" s="382"/>
      <c r="Z47" s="382"/>
    </row>
    <row r="48" spans="1:26">
      <c r="A48" s="374">
        <v>20400</v>
      </c>
      <c r="B48" s="375" t="s">
        <v>405</v>
      </c>
      <c r="C48" s="376">
        <v>1.1933007E-3</v>
      </c>
      <c r="D48" s="376">
        <v>1.1520647833604318E-3</v>
      </c>
      <c r="E48" s="377">
        <v>31959258</v>
      </c>
      <c r="F48" s="378">
        <v>36891599</v>
      </c>
      <c r="G48" s="378"/>
      <c r="H48" s="379">
        <v>2671953</v>
      </c>
      <c r="I48" s="380">
        <v>3017415</v>
      </c>
      <c r="J48" s="380">
        <v>0</v>
      </c>
      <c r="K48" s="380">
        <v>217803</v>
      </c>
      <c r="L48" s="380">
        <v>5907171</v>
      </c>
      <c r="M48" s="380"/>
      <c r="N48" s="381">
        <v>1219478</v>
      </c>
      <c r="O48" s="380">
        <v>8965460</v>
      </c>
      <c r="P48" s="380">
        <v>18872</v>
      </c>
      <c r="Q48" s="380">
        <v>686724</v>
      </c>
      <c r="R48" s="380">
        <v>10890534</v>
      </c>
      <c r="S48" s="382"/>
      <c r="T48" s="219">
        <v>-1280259</v>
      </c>
      <c r="U48" s="219">
        <v>-505688</v>
      </c>
      <c r="V48" s="380">
        <v>-1785947</v>
      </c>
      <c r="W48" s="382"/>
      <c r="X48" s="382"/>
      <c r="Y48" s="382"/>
      <c r="Z48" s="382"/>
    </row>
    <row r="49" spans="1:26">
      <c r="A49" s="374">
        <v>20600</v>
      </c>
      <c r="B49" s="375" t="s">
        <v>406</v>
      </c>
      <c r="C49" s="376">
        <v>2.5758243000000001E-3</v>
      </c>
      <c r="D49" s="376">
        <v>2.7050508889836697E-3</v>
      </c>
      <c r="E49" s="377">
        <v>75040414</v>
      </c>
      <c r="F49" s="378">
        <v>79633137</v>
      </c>
      <c r="G49" s="378"/>
      <c r="H49" s="379">
        <v>5457384</v>
      </c>
      <c r="I49" s="380">
        <v>6513305</v>
      </c>
      <c r="J49" s="380">
        <v>0</v>
      </c>
      <c r="K49" s="380">
        <v>470143</v>
      </c>
      <c r="L49" s="380">
        <v>12440832</v>
      </c>
      <c r="M49" s="380"/>
      <c r="N49" s="381">
        <v>11368950</v>
      </c>
      <c r="O49" s="380">
        <v>19352583</v>
      </c>
      <c r="P49" s="380">
        <v>40736</v>
      </c>
      <c r="Q49" s="380">
        <v>1482343</v>
      </c>
      <c r="R49" s="380">
        <v>32244612</v>
      </c>
      <c r="S49" s="382"/>
      <c r="T49" s="219">
        <v>-2763533</v>
      </c>
      <c r="U49" s="219">
        <v>-1453515</v>
      </c>
      <c r="V49" s="380">
        <v>-4217048</v>
      </c>
      <c r="W49" s="382"/>
      <c r="X49" s="382"/>
      <c r="Y49" s="382"/>
      <c r="Z49" s="382"/>
    </row>
    <row r="50" spans="1:26">
      <c r="A50" s="374">
        <v>20700</v>
      </c>
      <c r="B50" s="375" t="s">
        <v>407</v>
      </c>
      <c r="C50" s="376">
        <v>6.0960379000000002E-3</v>
      </c>
      <c r="D50" s="376">
        <v>5.9081359931042257E-3</v>
      </c>
      <c r="E50" s="377">
        <v>163896722</v>
      </c>
      <c r="F50" s="378">
        <v>188462629</v>
      </c>
      <c r="G50" s="378"/>
      <c r="H50" s="379">
        <v>15336322</v>
      </c>
      <c r="I50" s="380">
        <v>15414620</v>
      </c>
      <c r="J50" s="380">
        <v>0</v>
      </c>
      <c r="K50" s="380">
        <v>1112656</v>
      </c>
      <c r="L50" s="380">
        <v>31863598</v>
      </c>
      <c r="M50" s="380"/>
      <c r="N50" s="381">
        <v>5482299</v>
      </c>
      <c r="O50" s="380">
        <v>45800515</v>
      </c>
      <c r="P50" s="380">
        <v>96406</v>
      </c>
      <c r="Q50" s="380">
        <v>3508167</v>
      </c>
      <c r="R50" s="380">
        <v>54887387</v>
      </c>
      <c r="S50" s="382"/>
      <c r="T50" s="219">
        <v>-6540275</v>
      </c>
      <c r="U50" s="219">
        <v>-544714</v>
      </c>
      <c r="V50" s="380">
        <v>-7084989</v>
      </c>
      <c r="W50" s="382"/>
      <c r="X50" s="382"/>
      <c r="Y50" s="382"/>
      <c r="Z50" s="382"/>
    </row>
    <row r="51" spans="1:26">
      <c r="A51" s="374">
        <v>20800</v>
      </c>
      <c r="B51" s="375" t="s">
        <v>408</v>
      </c>
      <c r="C51" s="376">
        <v>4.3129958999999999E-3</v>
      </c>
      <c r="D51" s="376">
        <v>4.3367036757786083E-3</v>
      </c>
      <c r="E51" s="377">
        <v>120303852</v>
      </c>
      <c r="F51" s="378">
        <v>133338828</v>
      </c>
      <c r="G51" s="378"/>
      <c r="H51" s="379">
        <v>1783594</v>
      </c>
      <c r="I51" s="380">
        <v>10905968</v>
      </c>
      <c r="J51" s="380">
        <v>0</v>
      </c>
      <c r="K51" s="380">
        <v>787213</v>
      </c>
      <c r="L51" s="380">
        <v>13476775</v>
      </c>
      <c r="M51" s="380"/>
      <c r="N51" s="381">
        <v>7512687</v>
      </c>
      <c r="O51" s="380">
        <v>32404233</v>
      </c>
      <c r="P51" s="380">
        <v>68208</v>
      </c>
      <c r="Q51" s="380">
        <v>2482056</v>
      </c>
      <c r="R51" s="380">
        <v>42467184</v>
      </c>
      <c r="S51" s="382"/>
      <c r="T51" s="219">
        <v>-4627297</v>
      </c>
      <c r="U51" s="219">
        <v>-3897531</v>
      </c>
      <c r="V51" s="380">
        <v>-8524828</v>
      </c>
      <c r="W51" s="382"/>
      <c r="X51" s="382"/>
      <c r="Y51" s="382"/>
      <c r="Z51" s="382"/>
    </row>
    <row r="52" spans="1:26">
      <c r="A52" s="374">
        <v>20900</v>
      </c>
      <c r="B52" s="375" t="s">
        <v>409</v>
      </c>
      <c r="C52" s="376">
        <v>1.0322588000000001E-2</v>
      </c>
      <c r="D52" s="376">
        <v>1.0217740007545016E-2</v>
      </c>
      <c r="E52" s="377">
        <v>283448805</v>
      </c>
      <c r="F52" s="378">
        <v>319128934</v>
      </c>
      <c r="G52" s="378"/>
      <c r="H52" s="379">
        <v>29280905</v>
      </c>
      <c r="I52" s="380">
        <v>26101999</v>
      </c>
      <c r="J52" s="380">
        <v>0</v>
      </c>
      <c r="K52" s="380">
        <v>1884091</v>
      </c>
      <c r="L52" s="380">
        <v>57266995</v>
      </c>
      <c r="M52" s="380"/>
      <c r="N52" s="381">
        <v>8455674</v>
      </c>
      <c r="O52" s="380">
        <v>77555267</v>
      </c>
      <c r="P52" s="380">
        <v>163247</v>
      </c>
      <c r="Q52" s="380">
        <v>5940475</v>
      </c>
      <c r="R52" s="380">
        <v>92114663</v>
      </c>
      <c r="S52" s="382"/>
      <c r="T52" s="219">
        <v>-11074827</v>
      </c>
      <c r="U52" s="219">
        <v>1773961</v>
      </c>
      <c r="V52" s="380">
        <v>-9300866</v>
      </c>
      <c r="W52" s="382"/>
      <c r="X52" s="382"/>
      <c r="Y52" s="382"/>
      <c r="Z52" s="382"/>
    </row>
    <row r="53" spans="1:26">
      <c r="A53" s="374">
        <v>21200</v>
      </c>
      <c r="B53" s="375" t="s">
        <v>410</v>
      </c>
      <c r="C53" s="376">
        <v>3.1284122000000002E-3</v>
      </c>
      <c r="D53" s="376">
        <v>3.154525928233962E-3</v>
      </c>
      <c r="E53" s="377">
        <v>87509234</v>
      </c>
      <c r="F53" s="378">
        <v>96716720</v>
      </c>
      <c r="G53" s="378"/>
      <c r="H53" s="379">
        <v>6132799</v>
      </c>
      <c r="I53" s="380">
        <v>7910595</v>
      </c>
      <c r="J53" s="380">
        <v>0</v>
      </c>
      <c r="K53" s="380">
        <v>571002</v>
      </c>
      <c r="L53" s="380">
        <v>14614396</v>
      </c>
      <c r="M53" s="380"/>
      <c r="N53" s="381">
        <v>4261228</v>
      </c>
      <c r="O53" s="380">
        <v>23504265</v>
      </c>
      <c r="P53" s="380">
        <v>49475</v>
      </c>
      <c r="Q53" s="380">
        <v>1800348</v>
      </c>
      <c r="R53" s="380">
        <v>29615316</v>
      </c>
      <c r="S53" s="382"/>
      <c r="T53" s="219">
        <v>-3356388</v>
      </c>
      <c r="U53" s="219">
        <v>-1362028</v>
      </c>
      <c r="V53" s="380">
        <v>-4718416</v>
      </c>
      <c r="W53" s="382"/>
      <c r="X53" s="382"/>
      <c r="Y53" s="382"/>
      <c r="Z53" s="382"/>
    </row>
    <row r="54" spans="1:26">
      <c r="A54" s="374">
        <v>21300</v>
      </c>
      <c r="B54" s="375" t="s">
        <v>411</v>
      </c>
      <c r="C54" s="376">
        <v>3.8267617300000001E-2</v>
      </c>
      <c r="D54" s="376">
        <v>3.9037771344438366E-2</v>
      </c>
      <c r="E54" s="377">
        <v>1082941007</v>
      </c>
      <c r="F54" s="378">
        <v>1183066098</v>
      </c>
      <c r="G54" s="378"/>
      <c r="H54" s="379">
        <v>57818639</v>
      </c>
      <c r="I54" s="380">
        <v>96764621</v>
      </c>
      <c r="J54" s="380">
        <v>0</v>
      </c>
      <c r="K54" s="380">
        <v>6984651</v>
      </c>
      <c r="L54" s="380">
        <v>161567911</v>
      </c>
      <c r="M54" s="380"/>
      <c r="N54" s="381">
        <v>56957290</v>
      </c>
      <c r="O54" s="380">
        <v>287510774</v>
      </c>
      <c r="P54" s="380">
        <v>605186</v>
      </c>
      <c r="Q54" s="380">
        <v>22022367</v>
      </c>
      <c r="R54" s="380">
        <v>367095617</v>
      </c>
      <c r="S54" s="382"/>
      <c r="T54" s="219">
        <v>-41056294</v>
      </c>
      <c r="U54" s="219">
        <v>-10145344</v>
      </c>
      <c r="V54" s="380">
        <v>-51201638</v>
      </c>
      <c r="W54" s="382"/>
      <c r="X54" s="382"/>
      <c r="Y54" s="382"/>
      <c r="Z54" s="382"/>
    </row>
    <row r="55" spans="1:26">
      <c r="A55" s="374">
        <v>21520</v>
      </c>
      <c r="B55" s="375" t="s">
        <v>41</v>
      </c>
      <c r="C55" s="376">
        <v>7.1573577599999993E-2</v>
      </c>
      <c r="D55" s="376">
        <v>6.9595458785089062E-2</v>
      </c>
      <c r="E55" s="377">
        <v>1930637269</v>
      </c>
      <c r="F55" s="378">
        <v>2212739626</v>
      </c>
      <c r="G55" s="378"/>
      <c r="H55" s="379">
        <v>164667774</v>
      </c>
      <c r="I55" s="380">
        <v>180983050</v>
      </c>
      <c r="J55" s="380">
        <v>0</v>
      </c>
      <c r="K55" s="380">
        <v>13063694</v>
      </c>
      <c r="L55" s="380">
        <v>358714518</v>
      </c>
      <c r="M55" s="380"/>
      <c r="N55" s="381">
        <v>63704209</v>
      </c>
      <c r="O55" s="380">
        <v>537743820</v>
      </c>
      <c r="P55" s="380">
        <v>1131906</v>
      </c>
      <c r="Q55" s="380">
        <v>41189385</v>
      </c>
      <c r="R55" s="380">
        <v>643769320</v>
      </c>
      <c r="S55" s="382"/>
      <c r="T55" s="220">
        <v>-76789359</v>
      </c>
      <c r="U55" s="220">
        <v>-8175580</v>
      </c>
      <c r="V55" s="380">
        <v>-84964939</v>
      </c>
      <c r="W55" s="382"/>
      <c r="X55" s="382"/>
      <c r="Y55" s="382"/>
      <c r="Z55" s="382"/>
    </row>
    <row r="56" spans="1:26">
      <c r="A56" s="374">
        <v>21525</v>
      </c>
      <c r="B56" s="375" t="s">
        <v>412</v>
      </c>
      <c r="C56" s="376">
        <v>1.8277606000000001E-3</v>
      </c>
      <c r="D56" s="376">
        <v>1.6588637448720859E-3</v>
      </c>
      <c r="E56" s="377">
        <v>46018292</v>
      </c>
      <c r="F56" s="378">
        <v>56506304</v>
      </c>
      <c r="G56" s="378"/>
      <c r="H56" s="379">
        <v>7133095</v>
      </c>
      <c r="I56" s="380">
        <v>4621729</v>
      </c>
      <c r="J56" s="380">
        <v>0</v>
      </c>
      <c r="K56" s="380">
        <v>333605</v>
      </c>
      <c r="L56" s="380">
        <v>12088429</v>
      </c>
      <c r="M56" s="380"/>
      <c r="N56" s="381">
        <v>1942767</v>
      </c>
      <c r="O56" s="380">
        <v>13732260</v>
      </c>
      <c r="P56" s="380">
        <v>28905</v>
      </c>
      <c r="Q56" s="380">
        <v>1051845</v>
      </c>
      <c r="R56" s="380">
        <v>16755777</v>
      </c>
      <c r="S56" s="382"/>
      <c r="T56" s="219">
        <v>-1960956</v>
      </c>
      <c r="U56" s="219">
        <v>276299</v>
      </c>
      <c r="V56" s="380">
        <v>-1684657</v>
      </c>
      <c r="W56" s="382"/>
      <c r="X56" s="382"/>
      <c r="Y56" s="382"/>
      <c r="Z56" s="382"/>
    </row>
    <row r="57" spans="1:26" ht="26.25">
      <c r="A57" s="374">
        <v>21525.1</v>
      </c>
      <c r="B57" s="375" t="s">
        <v>714</v>
      </c>
      <c r="C57" s="376">
        <v>1.591153E-4</v>
      </c>
      <c r="D57" s="376">
        <v>1.508190834342044E-4</v>
      </c>
      <c r="E57" s="377">
        <v>4183850</v>
      </c>
      <c r="F57" s="378">
        <v>4919144</v>
      </c>
      <c r="G57" s="378"/>
      <c r="H57" s="379">
        <v>1585128</v>
      </c>
      <c r="I57" s="380">
        <v>402344</v>
      </c>
      <c r="J57" s="380">
        <v>0</v>
      </c>
      <c r="K57" s="380">
        <v>29042</v>
      </c>
      <c r="L57" s="380">
        <v>2016514</v>
      </c>
      <c r="M57" s="380"/>
      <c r="N57" s="381">
        <v>66525</v>
      </c>
      <c r="O57" s="380">
        <v>1195459</v>
      </c>
      <c r="P57" s="380">
        <v>2516</v>
      </c>
      <c r="Q57" s="380">
        <v>91568</v>
      </c>
      <c r="R57" s="380">
        <v>1356068</v>
      </c>
      <c r="S57" s="382"/>
      <c r="T57" s="219">
        <v>-170711</v>
      </c>
      <c r="U57" s="219">
        <v>617657</v>
      </c>
      <c r="V57" s="380">
        <v>446946</v>
      </c>
      <c r="W57" s="382"/>
      <c r="X57" s="382"/>
      <c r="Y57" s="382"/>
      <c r="Z57" s="382"/>
    </row>
    <row r="58" spans="1:26">
      <c r="A58" s="374">
        <v>21550</v>
      </c>
      <c r="B58" s="375" t="s">
        <v>413</v>
      </c>
      <c r="C58" s="376">
        <v>4.5192478199999997E-2</v>
      </c>
      <c r="D58" s="376">
        <v>4.3836408562354594E-2</v>
      </c>
      <c r="E58" s="377">
        <v>1216059289</v>
      </c>
      <c r="F58" s="378">
        <v>1397152283</v>
      </c>
      <c r="G58" s="378"/>
      <c r="H58" s="379">
        <v>157628163</v>
      </c>
      <c r="I58" s="380">
        <v>114275027</v>
      </c>
      <c r="J58" s="380">
        <v>0</v>
      </c>
      <c r="K58" s="380">
        <v>8248585</v>
      </c>
      <c r="L58" s="380">
        <v>280151775</v>
      </c>
      <c r="M58" s="380"/>
      <c r="N58" s="381">
        <v>4027677</v>
      </c>
      <c r="O58" s="380">
        <v>339538370</v>
      </c>
      <c r="P58" s="380">
        <v>714700</v>
      </c>
      <c r="Q58" s="380">
        <v>26007508</v>
      </c>
      <c r="R58" s="380">
        <v>370288255</v>
      </c>
      <c r="S58" s="382"/>
      <c r="T58" s="220">
        <v>-48485790</v>
      </c>
      <c r="U58" s="220">
        <v>40092215</v>
      </c>
      <c r="V58" s="380">
        <v>-8393575</v>
      </c>
      <c r="W58" s="382"/>
      <c r="X58" s="382"/>
      <c r="Y58" s="382"/>
      <c r="Z58" s="382"/>
    </row>
    <row r="59" spans="1:26">
      <c r="A59" s="374">
        <v>21570</v>
      </c>
      <c r="B59" s="375" t="s">
        <v>414</v>
      </c>
      <c r="C59" s="376">
        <v>1.9220270000000001E-4</v>
      </c>
      <c r="D59" s="376">
        <v>1.8549162995883269E-4</v>
      </c>
      <c r="E59" s="377">
        <v>5145696</v>
      </c>
      <c r="F59" s="378">
        <v>5942061</v>
      </c>
      <c r="G59" s="378"/>
      <c r="H59" s="379">
        <v>823192</v>
      </c>
      <c r="I59" s="380">
        <v>486009</v>
      </c>
      <c r="J59" s="380">
        <v>0</v>
      </c>
      <c r="K59" s="380">
        <v>35081</v>
      </c>
      <c r="L59" s="380">
        <v>1344282</v>
      </c>
      <c r="M59" s="380"/>
      <c r="N59" s="381">
        <v>13640</v>
      </c>
      <c r="O59" s="380">
        <v>1444050</v>
      </c>
      <c r="P59" s="380">
        <v>3040</v>
      </c>
      <c r="Q59" s="380">
        <v>110609</v>
      </c>
      <c r="R59" s="380">
        <v>1571339</v>
      </c>
      <c r="S59" s="382"/>
      <c r="T59" s="219">
        <v>-206209</v>
      </c>
      <c r="U59" s="219">
        <v>263297</v>
      </c>
      <c r="V59" s="380">
        <v>57088</v>
      </c>
      <c r="W59" s="382"/>
      <c r="X59" s="382"/>
      <c r="Y59" s="382"/>
      <c r="Z59" s="382"/>
    </row>
    <row r="60" spans="1:26">
      <c r="A60" s="374">
        <v>21800</v>
      </c>
      <c r="B60" s="375" t="s">
        <v>415</v>
      </c>
      <c r="C60" s="376">
        <v>5.8779052000000002E-3</v>
      </c>
      <c r="D60" s="376">
        <v>5.8087701312699962E-3</v>
      </c>
      <c r="E60" s="377">
        <v>161140228</v>
      </c>
      <c r="F60" s="378">
        <v>181718927</v>
      </c>
      <c r="G60" s="378"/>
      <c r="H60" s="379">
        <v>12111773</v>
      </c>
      <c r="I60" s="380">
        <v>14863044</v>
      </c>
      <c r="J60" s="380">
        <v>0</v>
      </c>
      <c r="K60" s="380">
        <v>1072842</v>
      </c>
      <c r="L60" s="380">
        <v>28047659</v>
      </c>
      <c r="M60" s="380"/>
      <c r="N60" s="381">
        <v>4711517</v>
      </c>
      <c r="O60" s="380">
        <v>44161649</v>
      </c>
      <c r="P60" s="380">
        <v>92957</v>
      </c>
      <c r="Q60" s="380">
        <v>3382635</v>
      </c>
      <c r="R60" s="380">
        <v>52348758</v>
      </c>
      <c r="S60" s="382"/>
      <c r="T60" s="219">
        <v>-6306247</v>
      </c>
      <c r="U60" s="219">
        <v>34485</v>
      </c>
      <c r="V60" s="380">
        <v>-6271762</v>
      </c>
      <c r="W60" s="382"/>
      <c r="X60" s="382"/>
      <c r="Y60" s="382"/>
      <c r="Z60" s="382"/>
    </row>
    <row r="61" spans="1:26">
      <c r="A61" s="374">
        <v>21900</v>
      </c>
      <c r="B61" s="375" t="s">
        <v>416</v>
      </c>
      <c r="C61" s="376">
        <v>2.7524737999999999E-3</v>
      </c>
      <c r="D61" s="376">
        <v>2.7916493239856376E-3</v>
      </c>
      <c r="E61" s="377">
        <v>77442729</v>
      </c>
      <c r="F61" s="378">
        <v>85094361</v>
      </c>
      <c r="G61" s="378"/>
      <c r="H61" s="379">
        <v>1637652</v>
      </c>
      <c r="I61" s="380">
        <v>6959986</v>
      </c>
      <c r="J61" s="380">
        <v>0</v>
      </c>
      <c r="K61" s="380">
        <v>502385</v>
      </c>
      <c r="L61" s="380">
        <v>9100023</v>
      </c>
      <c r="M61" s="380"/>
      <c r="N61" s="381">
        <v>11722251</v>
      </c>
      <c r="O61" s="380">
        <v>20679779</v>
      </c>
      <c r="P61" s="380">
        <v>43529</v>
      </c>
      <c r="Q61" s="380">
        <v>1584002</v>
      </c>
      <c r="R61" s="380">
        <v>34029561</v>
      </c>
      <c r="S61" s="382"/>
      <c r="T61" s="219">
        <v>-2953054</v>
      </c>
      <c r="U61" s="219">
        <v>-4145056</v>
      </c>
      <c r="V61" s="380">
        <v>-7098110</v>
      </c>
      <c r="W61" s="382"/>
      <c r="X61" s="382"/>
      <c r="Y61" s="382"/>
      <c r="Z61" s="382"/>
    </row>
    <row r="62" spans="1:26">
      <c r="A62" s="374">
        <v>22000</v>
      </c>
      <c r="B62" s="375" t="s">
        <v>417</v>
      </c>
      <c r="C62" s="376">
        <v>2.9875425999999999E-3</v>
      </c>
      <c r="D62" s="376">
        <v>2.8325102128735008E-3</v>
      </c>
      <c r="E62" s="377">
        <v>78576244</v>
      </c>
      <c r="F62" s="378">
        <v>92361652</v>
      </c>
      <c r="G62" s="378"/>
      <c r="H62" s="379">
        <v>5887873</v>
      </c>
      <c r="I62" s="380">
        <v>7554388</v>
      </c>
      <c r="J62" s="380">
        <v>0</v>
      </c>
      <c r="K62" s="380">
        <v>545290</v>
      </c>
      <c r="L62" s="380">
        <v>13987551</v>
      </c>
      <c r="M62" s="380"/>
      <c r="N62" s="381">
        <v>7916103</v>
      </c>
      <c r="O62" s="380">
        <v>22445889</v>
      </c>
      <c r="P62" s="380">
        <v>47247</v>
      </c>
      <c r="Q62" s="380">
        <v>1719280</v>
      </c>
      <c r="R62" s="380">
        <v>32128519</v>
      </c>
      <c r="S62" s="382"/>
      <c r="T62" s="219">
        <v>-3205256</v>
      </c>
      <c r="U62" s="219">
        <v>-1937531</v>
      </c>
      <c r="V62" s="380">
        <v>-5142787</v>
      </c>
      <c r="W62" s="382"/>
      <c r="X62" s="382"/>
      <c r="Y62" s="382"/>
      <c r="Z62" s="382"/>
    </row>
    <row r="63" spans="1:26">
      <c r="A63" s="374">
        <v>23000</v>
      </c>
      <c r="B63" s="375" t="s">
        <v>418</v>
      </c>
      <c r="C63" s="376">
        <v>2.3788480999999998E-3</v>
      </c>
      <c r="D63" s="376">
        <v>2.4091763574401251E-3</v>
      </c>
      <c r="E63" s="377">
        <v>66832603</v>
      </c>
      <c r="F63" s="378">
        <v>73543501</v>
      </c>
      <c r="G63" s="378"/>
      <c r="H63" s="379">
        <v>2067774</v>
      </c>
      <c r="I63" s="380">
        <v>6015225</v>
      </c>
      <c r="J63" s="380">
        <v>0</v>
      </c>
      <c r="K63" s="380">
        <v>434190</v>
      </c>
      <c r="L63" s="380">
        <v>8517189</v>
      </c>
      <c r="M63" s="380"/>
      <c r="N63" s="381">
        <v>5093789</v>
      </c>
      <c r="O63" s="380">
        <v>17872669</v>
      </c>
      <c r="P63" s="380">
        <v>37620</v>
      </c>
      <c r="Q63" s="380">
        <v>1368987</v>
      </c>
      <c r="R63" s="380">
        <v>24373065</v>
      </c>
      <c r="S63" s="382"/>
      <c r="T63" s="219">
        <v>-2552201</v>
      </c>
      <c r="U63" s="219">
        <v>-1166598</v>
      </c>
      <c r="V63" s="380">
        <v>-3718799</v>
      </c>
      <c r="W63" s="382"/>
      <c r="X63" s="382"/>
      <c r="Y63" s="382"/>
      <c r="Z63" s="382"/>
    </row>
    <row r="64" spans="1:26">
      <c r="A64" s="374">
        <v>23100</v>
      </c>
      <c r="B64" s="375" t="s">
        <v>419</v>
      </c>
      <c r="C64" s="376">
        <v>1.55190408E-2</v>
      </c>
      <c r="D64" s="376">
        <v>1.5479745148887428E-2</v>
      </c>
      <c r="E64" s="377">
        <v>429421307</v>
      </c>
      <c r="F64" s="378">
        <v>479780356</v>
      </c>
      <c r="G64" s="378"/>
      <c r="H64" s="379">
        <v>32224555</v>
      </c>
      <c r="I64" s="380">
        <v>39241902</v>
      </c>
      <c r="J64" s="380">
        <v>0</v>
      </c>
      <c r="K64" s="380">
        <v>2832554</v>
      </c>
      <c r="L64" s="380">
        <v>74299011</v>
      </c>
      <c r="M64" s="380"/>
      <c r="N64" s="381">
        <v>7273462</v>
      </c>
      <c r="O64" s="380">
        <v>116597054</v>
      </c>
      <c r="P64" s="380">
        <v>245427</v>
      </c>
      <c r="Q64" s="380">
        <v>8930946</v>
      </c>
      <c r="R64" s="380">
        <v>133046889</v>
      </c>
      <c r="S64" s="382"/>
      <c r="T64" s="219">
        <v>-16649961</v>
      </c>
      <c r="U64" s="219">
        <v>5358396</v>
      </c>
      <c r="V64" s="380">
        <v>-11291565</v>
      </c>
      <c r="W64" s="382"/>
      <c r="X64" s="382"/>
      <c r="Y64" s="382"/>
      <c r="Z64" s="382"/>
    </row>
    <row r="65" spans="1:26">
      <c r="A65" s="374">
        <v>23200</v>
      </c>
      <c r="B65" s="375" t="s">
        <v>420</v>
      </c>
      <c r="C65" s="376">
        <v>8.5416546999999999E-3</v>
      </c>
      <c r="D65" s="376">
        <v>8.2023695022951492E-3</v>
      </c>
      <c r="E65" s="377">
        <v>227540712</v>
      </c>
      <c r="F65" s="378">
        <v>264070324</v>
      </c>
      <c r="G65" s="378"/>
      <c r="H65" s="379">
        <v>33602174</v>
      </c>
      <c r="I65" s="380">
        <v>21598679</v>
      </c>
      <c r="J65" s="380">
        <v>0</v>
      </c>
      <c r="K65" s="380">
        <v>1559033</v>
      </c>
      <c r="L65" s="380">
        <v>56759886</v>
      </c>
      <c r="M65" s="380"/>
      <c r="N65" s="381">
        <v>5600256</v>
      </c>
      <c r="O65" s="380">
        <v>64174828</v>
      </c>
      <c r="P65" s="380">
        <v>135083</v>
      </c>
      <c r="Q65" s="380">
        <v>4915578</v>
      </c>
      <c r="R65" s="380">
        <v>74825745</v>
      </c>
      <c r="S65" s="382"/>
      <c r="T65" s="219">
        <v>-9164110</v>
      </c>
      <c r="U65" s="219">
        <v>5192820</v>
      </c>
      <c r="V65" s="380">
        <v>-3971290</v>
      </c>
      <c r="W65" s="382"/>
      <c r="X65" s="382"/>
      <c r="Y65" s="382"/>
      <c r="Z65" s="382"/>
    </row>
    <row r="66" spans="1:26">
      <c r="A66" s="374">
        <v>30000</v>
      </c>
      <c r="B66" s="375" t="s">
        <v>421</v>
      </c>
      <c r="C66" s="376">
        <v>7.0355720000000001E-4</v>
      </c>
      <c r="D66" s="376">
        <v>7.6123194305557614E-4</v>
      </c>
      <c r="E66" s="377">
        <v>21117222</v>
      </c>
      <c r="F66" s="378">
        <v>21750888</v>
      </c>
      <c r="G66" s="378"/>
      <c r="H66" s="379">
        <v>200407</v>
      </c>
      <c r="I66" s="380">
        <v>1779035</v>
      </c>
      <c r="J66" s="380">
        <v>0</v>
      </c>
      <c r="K66" s="380">
        <v>128414</v>
      </c>
      <c r="L66" s="380">
        <v>2107856</v>
      </c>
      <c r="M66" s="380"/>
      <c r="N66" s="381">
        <v>4758033</v>
      </c>
      <c r="O66" s="380">
        <v>5285939</v>
      </c>
      <c r="P66" s="380">
        <v>11126</v>
      </c>
      <c r="Q66" s="380">
        <v>404885</v>
      </c>
      <c r="R66" s="380">
        <v>10459983</v>
      </c>
      <c r="S66" s="382"/>
      <c r="T66" s="219">
        <v>-754827</v>
      </c>
      <c r="U66" s="219">
        <v>-1195141</v>
      </c>
      <c r="V66" s="380">
        <v>-1949968</v>
      </c>
      <c r="W66" s="382"/>
      <c r="X66" s="382"/>
      <c r="Y66" s="382"/>
      <c r="Z66" s="382"/>
    </row>
    <row r="67" spans="1:26">
      <c r="A67" s="374">
        <v>30100</v>
      </c>
      <c r="B67" s="375" t="s">
        <v>422</v>
      </c>
      <c r="C67" s="376">
        <v>7.1935547999999998E-3</v>
      </c>
      <c r="D67" s="376">
        <v>7.3812994371047188E-3</v>
      </c>
      <c r="E67" s="377">
        <v>204763530</v>
      </c>
      <c r="F67" s="378">
        <v>222393016</v>
      </c>
      <c r="G67" s="378"/>
      <c r="H67" s="379">
        <v>1109498</v>
      </c>
      <c r="I67" s="380">
        <v>18189834</v>
      </c>
      <c r="J67" s="380">
        <v>0</v>
      </c>
      <c r="K67" s="380">
        <v>1312976</v>
      </c>
      <c r="L67" s="380">
        <v>20612308</v>
      </c>
      <c r="M67" s="380"/>
      <c r="N67" s="381">
        <v>15454697</v>
      </c>
      <c r="O67" s="380">
        <v>54046336</v>
      </c>
      <c r="P67" s="380">
        <v>113763</v>
      </c>
      <c r="Q67" s="380">
        <v>4139769</v>
      </c>
      <c r="R67" s="380">
        <v>73754565</v>
      </c>
      <c r="S67" s="382"/>
      <c r="T67" s="220">
        <v>-7717771</v>
      </c>
      <c r="U67" s="220">
        <v>-4193631</v>
      </c>
      <c r="V67" s="380">
        <v>-11911402</v>
      </c>
      <c r="W67" s="382"/>
      <c r="X67" s="382"/>
      <c r="Y67" s="382"/>
      <c r="Z67" s="382"/>
    </row>
    <row r="68" spans="1:26">
      <c r="A68" s="374">
        <v>30102</v>
      </c>
      <c r="B68" s="375" t="s">
        <v>423</v>
      </c>
      <c r="C68" s="376">
        <v>1.5271929999999999E-4</v>
      </c>
      <c r="D68" s="376">
        <v>1.5164857040917315E-4</v>
      </c>
      <c r="E68" s="377">
        <v>4206860</v>
      </c>
      <c r="F68" s="378">
        <v>4721408</v>
      </c>
      <c r="G68" s="378"/>
      <c r="H68" s="379">
        <v>115853</v>
      </c>
      <c r="I68" s="380">
        <v>386171</v>
      </c>
      <c r="J68" s="380">
        <v>0</v>
      </c>
      <c r="K68" s="380">
        <v>27875</v>
      </c>
      <c r="L68" s="380">
        <v>529899</v>
      </c>
      <c r="M68" s="380"/>
      <c r="N68" s="381">
        <v>8160</v>
      </c>
      <c r="O68" s="380">
        <v>1147405</v>
      </c>
      <c r="P68" s="380">
        <v>2415</v>
      </c>
      <c r="Q68" s="380">
        <v>87887</v>
      </c>
      <c r="R68" s="380">
        <v>1245867</v>
      </c>
      <c r="S68" s="382"/>
      <c r="T68" s="219">
        <v>-163849</v>
      </c>
      <c r="U68" s="219">
        <v>40211</v>
      </c>
      <c r="V68" s="380">
        <v>-123638</v>
      </c>
      <c r="W68" s="382"/>
      <c r="X68" s="382"/>
      <c r="Y68" s="382"/>
      <c r="Z68" s="382"/>
    </row>
    <row r="69" spans="1:26">
      <c r="A69" s="374">
        <v>30103</v>
      </c>
      <c r="B69" s="375" t="s">
        <v>424</v>
      </c>
      <c r="C69" s="376">
        <v>2.0315320000000001E-4</v>
      </c>
      <c r="D69" s="376">
        <v>2.1767076488355303E-4</v>
      </c>
      <c r="E69" s="377">
        <v>6038372</v>
      </c>
      <c r="F69" s="378">
        <v>6280602</v>
      </c>
      <c r="G69" s="378"/>
      <c r="H69" s="379">
        <v>962409</v>
      </c>
      <c r="I69" s="380">
        <v>513699</v>
      </c>
      <c r="J69" s="380">
        <v>0</v>
      </c>
      <c r="K69" s="380">
        <v>37080</v>
      </c>
      <c r="L69" s="380">
        <v>1513188</v>
      </c>
      <c r="M69" s="380"/>
      <c r="N69" s="381">
        <v>621169</v>
      </c>
      <c r="O69" s="380">
        <v>1526323</v>
      </c>
      <c r="P69" s="380">
        <v>3213</v>
      </c>
      <c r="Q69" s="380">
        <v>116911</v>
      </c>
      <c r="R69" s="380">
        <v>2267616</v>
      </c>
      <c r="S69" s="382"/>
      <c r="T69" s="219">
        <v>-217956</v>
      </c>
      <c r="U69" s="219">
        <v>253863</v>
      </c>
      <c r="V69" s="380">
        <v>35907</v>
      </c>
      <c r="W69" s="382"/>
      <c r="X69" s="382"/>
      <c r="Y69" s="382"/>
      <c r="Z69" s="382"/>
    </row>
    <row r="70" spans="1:26">
      <c r="A70" s="374">
        <v>30104</v>
      </c>
      <c r="B70" s="375" t="s">
        <v>425</v>
      </c>
      <c r="C70" s="376">
        <v>1.067635E-4</v>
      </c>
      <c r="D70" s="376">
        <v>9.9440950595048596E-5</v>
      </c>
      <c r="E70" s="377">
        <v>2758577</v>
      </c>
      <c r="F70" s="378">
        <v>3300657</v>
      </c>
      <c r="G70" s="378"/>
      <c r="H70" s="379">
        <v>361542</v>
      </c>
      <c r="I70" s="380">
        <v>269965</v>
      </c>
      <c r="J70" s="380">
        <v>0</v>
      </c>
      <c r="K70" s="380">
        <v>19487</v>
      </c>
      <c r="L70" s="380">
        <v>650994</v>
      </c>
      <c r="M70" s="380"/>
      <c r="N70" s="381">
        <v>587629</v>
      </c>
      <c r="O70" s="380">
        <v>802131</v>
      </c>
      <c r="P70" s="380">
        <v>1688</v>
      </c>
      <c r="Q70" s="380">
        <v>61441</v>
      </c>
      <c r="R70" s="380">
        <v>1452889</v>
      </c>
      <c r="S70" s="382"/>
      <c r="T70" s="220">
        <v>-114543</v>
      </c>
      <c r="U70" s="220">
        <v>-13384</v>
      </c>
      <c r="V70" s="380">
        <v>-127927</v>
      </c>
      <c r="W70" s="382"/>
      <c r="X70" s="382"/>
      <c r="Y70" s="382"/>
      <c r="Z70" s="382"/>
    </row>
    <row r="71" spans="1:26">
      <c r="A71" s="374">
        <v>30105</v>
      </c>
      <c r="B71" s="375" t="s">
        <v>426</v>
      </c>
      <c r="C71" s="376">
        <v>6.944602E-4</v>
      </c>
      <c r="D71" s="376">
        <v>6.8579005470643115E-4</v>
      </c>
      <c r="E71" s="377">
        <v>19024400</v>
      </c>
      <c r="F71" s="378">
        <v>21469649</v>
      </c>
      <c r="G71" s="378"/>
      <c r="H71" s="379">
        <v>1139415</v>
      </c>
      <c r="I71" s="380">
        <v>1756032</v>
      </c>
      <c r="J71" s="380">
        <v>0</v>
      </c>
      <c r="K71" s="380">
        <v>126754</v>
      </c>
      <c r="L71" s="380">
        <v>3022201</v>
      </c>
      <c r="M71" s="380"/>
      <c r="N71" s="381">
        <v>2192104</v>
      </c>
      <c r="O71" s="380">
        <v>5217591</v>
      </c>
      <c r="P71" s="380">
        <v>10983</v>
      </c>
      <c r="Q71" s="380">
        <v>399650</v>
      </c>
      <c r="R71" s="380">
        <v>7820328</v>
      </c>
      <c r="S71" s="382"/>
      <c r="T71" s="219">
        <v>-745068</v>
      </c>
      <c r="U71" s="219">
        <v>-61537</v>
      </c>
      <c r="V71" s="380">
        <v>-806605</v>
      </c>
      <c r="W71" s="382"/>
      <c r="X71" s="382"/>
      <c r="Y71" s="382"/>
      <c r="Z71" s="382"/>
    </row>
    <row r="72" spans="1:26">
      <c r="A72" s="374">
        <v>30200</v>
      </c>
      <c r="B72" s="375" t="s">
        <v>427</v>
      </c>
      <c r="C72" s="376">
        <v>1.5918372999999999E-3</v>
      </c>
      <c r="D72" s="376">
        <v>1.6754759713745627E-3</v>
      </c>
      <c r="E72" s="377">
        <v>46479130</v>
      </c>
      <c r="F72" s="378">
        <v>49212595</v>
      </c>
      <c r="G72" s="378"/>
      <c r="H72" s="379">
        <v>711781</v>
      </c>
      <c r="I72" s="380">
        <v>4025167</v>
      </c>
      <c r="J72" s="380">
        <v>0</v>
      </c>
      <c r="K72" s="380">
        <v>290544</v>
      </c>
      <c r="L72" s="380">
        <v>5027492</v>
      </c>
      <c r="M72" s="380"/>
      <c r="N72" s="381">
        <v>5189710</v>
      </c>
      <c r="O72" s="380">
        <v>11959730</v>
      </c>
      <c r="P72" s="380">
        <v>25174</v>
      </c>
      <c r="Q72" s="380">
        <v>916075</v>
      </c>
      <c r="R72" s="380">
        <v>18090689</v>
      </c>
      <c r="S72" s="382"/>
      <c r="T72" s="219">
        <v>-1707840</v>
      </c>
      <c r="U72" s="219">
        <v>-741369</v>
      </c>
      <c r="V72" s="380">
        <v>-2449209</v>
      </c>
      <c r="W72" s="382"/>
      <c r="X72" s="382"/>
      <c r="Y72" s="382"/>
      <c r="Z72" s="382"/>
    </row>
    <row r="73" spans="1:26">
      <c r="A73" s="374">
        <v>30300</v>
      </c>
      <c r="B73" s="375" t="s">
        <v>428</v>
      </c>
      <c r="C73" s="376">
        <v>5.1623960000000003E-4</v>
      </c>
      <c r="D73" s="376">
        <v>5.4205305434375142E-4</v>
      </c>
      <c r="E73" s="377">
        <v>15037013</v>
      </c>
      <c r="F73" s="378">
        <v>15959854</v>
      </c>
      <c r="G73" s="378"/>
      <c r="H73" s="379">
        <v>0</v>
      </c>
      <c r="I73" s="380">
        <v>1305379</v>
      </c>
      <c r="J73" s="380">
        <v>0</v>
      </c>
      <c r="K73" s="380">
        <v>94225</v>
      </c>
      <c r="L73" s="380">
        <v>1399604</v>
      </c>
      <c r="M73" s="380"/>
      <c r="N73" s="381">
        <v>1449255</v>
      </c>
      <c r="O73" s="380">
        <v>3878591</v>
      </c>
      <c r="P73" s="380">
        <v>8164</v>
      </c>
      <c r="Q73" s="380">
        <v>297087</v>
      </c>
      <c r="R73" s="380">
        <v>5633097</v>
      </c>
      <c r="S73" s="382"/>
      <c r="T73" s="219">
        <v>-553859</v>
      </c>
      <c r="U73" s="219">
        <v>-462512</v>
      </c>
      <c r="V73" s="380">
        <v>-1016371</v>
      </c>
      <c r="W73" s="382"/>
      <c r="X73" s="382"/>
      <c r="Y73" s="382"/>
      <c r="Z73" s="382"/>
    </row>
    <row r="74" spans="1:26">
      <c r="A74" s="374">
        <v>30400</v>
      </c>
      <c r="B74" s="375" t="s">
        <v>429</v>
      </c>
      <c r="C74" s="376">
        <v>9.7335230000000002E-4</v>
      </c>
      <c r="D74" s="376">
        <v>1.0156430759619822E-3</v>
      </c>
      <c r="E74" s="377">
        <v>28174803</v>
      </c>
      <c r="F74" s="378">
        <v>30091764</v>
      </c>
      <c r="G74" s="378"/>
      <c r="H74" s="379">
        <v>343279</v>
      </c>
      <c r="I74" s="380">
        <v>2461247</v>
      </c>
      <c r="J74" s="380">
        <v>0</v>
      </c>
      <c r="K74" s="380">
        <v>177657</v>
      </c>
      <c r="L74" s="380">
        <v>2982183</v>
      </c>
      <c r="M74" s="380"/>
      <c r="N74" s="381">
        <v>2525489</v>
      </c>
      <c r="O74" s="380">
        <v>7312953</v>
      </c>
      <c r="P74" s="380">
        <v>15393</v>
      </c>
      <c r="Q74" s="380">
        <v>560148</v>
      </c>
      <c r="R74" s="380">
        <v>10413983</v>
      </c>
      <c r="S74" s="382"/>
      <c r="T74" s="219">
        <v>-1044284</v>
      </c>
      <c r="U74" s="219">
        <v>-640109</v>
      </c>
      <c r="V74" s="380">
        <v>-1684393</v>
      </c>
      <c r="W74" s="382"/>
      <c r="X74" s="382"/>
      <c r="Y74" s="382"/>
      <c r="Z74" s="382"/>
    </row>
    <row r="75" spans="1:26">
      <c r="A75" s="374">
        <v>30405</v>
      </c>
      <c r="B75" s="375" t="s">
        <v>430</v>
      </c>
      <c r="C75" s="376">
        <v>6.1516119999999999E-4</v>
      </c>
      <c r="D75" s="376">
        <v>5.9163063297137746E-4</v>
      </c>
      <c r="E75" s="377">
        <v>16412337</v>
      </c>
      <c r="F75" s="378">
        <v>19018074</v>
      </c>
      <c r="G75" s="378"/>
      <c r="H75" s="379">
        <v>766815</v>
      </c>
      <c r="I75" s="380">
        <v>1555515</v>
      </c>
      <c r="J75" s="380">
        <v>0</v>
      </c>
      <c r="K75" s="380">
        <v>112280</v>
      </c>
      <c r="L75" s="380">
        <v>2434610</v>
      </c>
      <c r="M75" s="380"/>
      <c r="N75" s="381">
        <v>2528706</v>
      </c>
      <c r="O75" s="380">
        <v>4621805</v>
      </c>
      <c r="P75" s="380">
        <v>9729</v>
      </c>
      <c r="Q75" s="380">
        <v>354015</v>
      </c>
      <c r="R75" s="380">
        <v>7514255</v>
      </c>
      <c r="S75" s="382"/>
      <c r="T75" s="219">
        <v>-659989</v>
      </c>
      <c r="U75" s="219">
        <v>-939946</v>
      </c>
      <c r="V75" s="380">
        <v>-1599935</v>
      </c>
      <c r="W75" s="382"/>
      <c r="X75" s="382"/>
      <c r="Y75" s="382"/>
      <c r="Z75" s="382"/>
    </row>
    <row r="76" spans="1:26">
      <c r="A76" s="374">
        <v>30500</v>
      </c>
      <c r="B76" s="375" t="s">
        <v>431</v>
      </c>
      <c r="C76" s="376">
        <v>1.0029208000000001E-3</v>
      </c>
      <c r="D76" s="376">
        <v>1.0672581644119745E-3</v>
      </c>
      <c r="E76" s="377">
        <v>29606650</v>
      </c>
      <c r="F76" s="378">
        <v>31005892</v>
      </c>
      <c r="G76" s="378"/>
      <c r="H76" s="379">
        <v>216406</v>
      </c>
      <c r="I76" s="380">
        <v>2536015</v>
      </c>
      <c r="J76" s="380">
        <v>0</v>
      </c>
      <c r="K76" s="380">
        <v>183054</v>
      </c>
      <c r="L76" s="380">
        <v>2935475</v>
      </c>
      <c r="M76" s="380"/>
      <c r="N76" s="381">
        <v>3876637</v>
      </c>
      <c r="O76" s="380">
        <v>7535106</v>
      </c>
      <c r="P76" s="380">
        <v>15861</v>
      </c>
      <c r="Q76" s="380">
        <v>577164</v>
      </c>
      <c r="R76" s="380">
        <v>12004768</v>
      </c>
      <c r="S76" s="382"/>
      <c r="T76" s="219">
        <v>-1076007</v>
      </c>
      <c r="U76" s="219">
        <v>-865551</v>
      </c>
      <c r="V76" s="380">
        <v>-1941558</v>
      </c>
      <c r="W76" s="382"/>
      <c r="X76" s="382"/>
      <c r="Y76" s="382"/>
      <c r="Z76" s="382"/>
    </row>
    <row r="77" spans="1:26">
      <c r="A77" s="374">
        <v>30600</v>
      </c>
      <c r="B77" s="375" t="s">
        <v>432</v>
      </c>
      <c r="C77" s="376">
        <v>7.5511299999999996E-4</v>
      </c>
      <c r="D77" s="376">
        <v>7.677791760846459E-4</v>
      </c>
      <c r="E77" s="377">
        <v>21298848</v>
      </c>
      <c r="F77" s="378">
        <v>23344767</v>
      </c>
      <c r="G77" s="378"/>
      <c r="H77" s="379">
        <v>168113</v>
      </c>
      <c r="I77" s="380">
        <v>1909401</v>
      </c>
      <c r="J77" s="380">
        <v>0</v>
      </c>
      <c r="K77" s="380">
        <v>137824</v>
      </c>
      <c r="L77" s="380">
        <v>2215338</v>
      </c>
      <c r="M77" s="380"/>
      <c r="N77" s="381">
        <v>3102794</v>
      </c>
      <c r="O77" s="380">
        <v>5673286</v>
      </c>
      <c r="P77" s="380">
        <v>11942</v>
      </c>
      <c r="Q77" s="380">
        <v>434555</v>
      </c>
      <c r="R77" s="380">
        <v>9222577</v>
      </c>
      <c r="S77" s="382"/>
      <c r="T77" s="219">
        <v>-810141</v>
      </c>
      <c r="U77" s="219">
        <v>-894152</v>
      </c>
      <c r="V77" s="380">
        <v>-1704293</v>
      </c>
      <c r="W77" s="382"/>
      <c r="X77" s="382"/>
      <c r="Y77" s="382"/>
      <c r="Z77" s="382"/>
    </row>
    <row r="78" spans="1:26">
      <c r="A78" s="374">
        <v>30601</v>
      </c>
      <c r="B78" s="375" t="s">
        <v>433</v>
      </c>
      <c r="C78" s="376">
        <v>0</v>
      </c>
      <c r="D78" s="376">
        <v>1.5762005970030825E-5</v>
      </c>
      <c r="E78" s="377">
        <v>437251</v>
      </c>
      <c r="F78" s="378">
        <v>0</v>
      </c>
      <c r="G78" s="378"/>
      <c r="H78" s="379">
        <v>289818</v>
      </c>
      <c r="I78" s="380">
        <v>0</v>
      </c>
      <c r="J78" s="380">
        <v>0</v>
      </c>
      <c r="K78" s="380">
        <v>0</v>
      </c>
      <c r="L78" s="380">
        <v>289818</v>
      </c>
      <c r="M78" s="380"/>
      <c r="N78" s="381">
        <v>849315</v>
      </c>
      <c r="O78" s="380">
        <v>0</v>
      </c>
      <c r="P78" s="380">
        <v>0</v>
      </c>
      <c r="Q78" s="380">
        <v>0</v>
      </c>
      <c r="R78" s="380">
        <v>849315</v>
      </c>
      <c r="S78" s="382"/>
      <c r="T78" s="219">
        <v>0</v>
      </c>
      <c r="U78" s="219">
        <v>-147133</v>
      </c>
      <c r="V78" s="380">
        <v>-147133</v>
      </c>
      <c r="W78" s="382"/>
      <c r="X78" s="382"/>
      <c r="Y78" s="382"/>
      <c r="Z78" s="382"/>
    </row>
    <row r="79" spans="1:26">
      <c r="A79" s="374">
        <v>30700</v>
      </c>
      <c r="B79" s="375" t="s">
        <v>434</v>
      </c>
      <c r="C79" s="376">
        <v>1.9955120000000001E-3</v>
      </c>
      <c r="D79" s="376">
        <v>2.1078177905557226E-3</v>
      </c>
      <c r="E79" s="377">
        <v>58472660</v>
      </c>
      <c r="F79" s="378">
        <v>61692438</v>
      </c>
      <c r="G79" s="378"/>
      <c r="H79" s="379">
        <v>476832</v>
      </c>
      <c r="I79" s="380">
        <v>5045910</v>
      </c>
      <c r="J79" s="380">
        <v>0</v>
      </c>
      <c r="K79" s="380">
        <v>364223</v>
      </c>
      <c r="L79" s="380">
        <v>5886965</v>
      </c>
      <c r="M79" s="380"/>
      <c r="N79" s="381">
        <v>7663758</v>
      </c>
      <c r="O79" s="380">
        <v>14992603</v>
      </c>
      <c r="P79" s="380">
        <v>31558</v>
      </c>
      <c r="Q79" s="380">
        <v>1148383</v>
      </c>
      <c r="R79" s="380">
        <v>23836302</v>
      </c>
      <c r="S79" s="382"/>
      <c r="T79" s="220">
        <v>-2140929</v>
      </c>
      <c r="U79" s="220">
        <v>-1769458</v>
      </c>
      <c r="V79" s="380">
        <v>-3910387</v>
      </c>
      <c r="W79" s="382"/>
      <c r="X79" s="382"/>
      <c r="Y79" s="382"/>
      <c r="Z79" s="382"/>
    </row>
    <row r="80" spans="1:26">
      <c r="A80" s="374">
        <v>30705</v>
      </c>
      <c r="B80" s="375" t="s">
        <v>435</v>
      </c>
      <c r="C80" s="376">
        <v>4.1052690000000001E-4</v>
      </c>
      <c r="D80" s="376">
        <v>4.0119838042760789E-4</v>
      </c>
      <c r="E80" s="377">
        <v>11129585</v>
      </c>
      <c r="F80" s="378">
        <v>12691683</v>
      </c>
      <c r="G80" s="378"/>
      <c r="H80" s="379">
        <v>339250</v>
      </c>
      <c r="I80" s="380">
        <v>1038070</v>
      </c>
      <c r="J80" s="380">
        <v>0</v>
      </c>
      <c r="K80" s="380">
        <v>74930</v>
      </c>
      <c r="L80" s="380">
        <v>1452250</v>
      </c>
      <c r="M80" s="380"/>
      <c r="N80" s="381">
        <v>538022</v>
      </c>
      <c r="O80" s="380">
        <v>3084355</v>
      </c>
      <c r="P80" s="380">
        <v>6492</v>
      </c>
      <c r="Q80" s="380">
        <v>236251</v>
      </c>
      <c r="R80" s="380">
        <v>3865120</v>
      </c>
      <c r="S80" s="382"/>
      <c r="T80" s="219">
        <v>-440445</v>
      </c>
      <c r="U80" s="219">
        <v>-267868</v>
      </c>
      <c r="V80" s="380">
        <v>-708313</v>
      </c>
      <c r="W80" s="382"/>
      <c r="X80" s="382"/>
      <c r="Y80" s="382"/>
      <c r="Z80" s="382"/>
    </row>
    <row r="81" spans="1:26">
      <c r="A81" s="374">
        <v>30800</v>
      </c>
      <c r="B81" s="375" t="s">
        <v>436</v>
      </c>
      <c r="C81" s="376">
        <v>6.2024200000000002E-4</v>
      </c>
      <c r="D81" s="376">
        <v>6.6886791066588555E-4</v>
      </c>
      <c r="E81" s="377">
        <v>18554965</v>
      </c>
      <c r="F81" s="378">
        <v>19175150</v>
      </c>
      <c r="G81" s="378"/>
      <c r="H81" s="379">
        <v>0</v>
      </c>
      <c r="I81" s="380">
        <v>1568362</v>
      </c>
      <c r="J81" s="380">
        <v>0</v>
      </c>
      <c r="K81" s="380">
        <v>113207</v>
      </c>
      <c r="L81" s="380">
        <v>1681569</v>
      </c>
      <c r="M81" s="380"/>
      <c r="N81" s="381">
        <v>5031166</v>
      </c>
      <c r="O81" s="380">
        <v>4659978</v>
      </c>
      <c r="P81" s="380">
        <v>9809</v>
      </c>
      <c r="Q81" s="380">
        <v>356939</v>
      </c>
      <c r="R81" s="380">
        <v>10057892</v>
      </c>
      <c r="S81" s="382"/>
      <c r="T81" s="219">
        <v>-665442</v>
      </c>
      <c r="U81" s="219">
        <v>-1760324</v>
      </c>
      <c r="V81" s="380">
        <v>-2425766</v>
      </c>
      <c r="W81" s="382"/>
      <c r="X81" s="382"/>
      <c r="Y81" s="382"/>
      <c r="Z81" s="382"/>
    </row>
    <row r="82" spans="1:26">
      <c r="A82" s="374">
        <v>30900</v>
      </c>
      <c r="B82" s="375" t="s">
        <v>437</v>
      </c>
      <c r="C82" s="376">
        <v>1.3256407999999999E-3</v>
      </c>
      <c r="D82" s="376">
        <v>1.3293099621224066E-3</v>
      </c>
      <c r="E82" s="377">
        <v>36876190</v>
      </c>
      <c r="F82" s="378">
        <v>40982972</v>
      </c>
      <c r="G82" s="378"/>
      <c r="H82" s="379">
        <v>0</v>
      </c>
      <c r="I82" s="380">
        <v>3352054</v>
      </c>
      <c r="J82" s="380">
        <v>0</v>
      </c>
      <c r="K82" s="380">
        <v>241958</v>
      </c>
      <c r="L82" s="380">
        <v>3594012</v>
      </c>
      <c r="M82" s="380"/>
      <c r="N82" s="381">
        <v>2348063</v>
      </c>
      <c r="O82" s="380">
        <v>9959753</v>
      </c>
      <c r="P82" s="380">
        <v>20964</v>
      </c>
      <c r="Q82" s="380">
        <v>762884</v>
      </c>
      <c r="R82" s="380">
        <v>13091664</v>
      </c>
      <c r="S82" s="382"/>
      <c r="T82" s="220">
        <v>-1422244</v>
      </c>
      <c r="U82" s="220">
        <v>-881570</v>
      </c>
      <c r="V82" s="380">
        <v>-2303814</v>
      </c>
      <c r="W82" s="382"/>
      <c r="X82" s="382"/>
      <c r="Y82" s="382"/>
      <c r="Z82" s="382"/>
    </row>
    <row r="83" spans="1:26">
      <c r="A83" s="374">
        <v>30905</v>
      </c>
      <c r="B83" s="375" t="s">
        <v>438</v>
      </c>
      <c r="C83" s="376">
        <v>2.47008E-4</v>
      </c>
      <c r="D83" s="376">
        <v>2.6233676154427307E-4</v>
      </c>
      <c r="E83" s="377">
        <v>7277445</v>
      </c>
      <c r="F83" s="378">
        <v>7636399</v>
      </c>
      <c r="G83" s="378"/>
      <c r="H83" s="379">
        <v>160534</v>
      </c>
      <c r="I83" s="380">
        <v>624592</v>
      </c>
      <c r="J83" s="380">
        <v>0</v>
      </c>
      <c r="K83" s="380">
        <v>45084</v>
      </c>
      <c r="L83" s="380">
        <v>830210</v>
      </c>
      <c r="M83" s="380"/>
      <c r="N83" s="381">
        <v>741105</v>
      </c>
      <c r="O83" s="380">
        <v>1855811</v>
      </c>
      <c r="P83" s="380">
        <v>3906</v>
      </c>
      <c r="Q83" s="380">
        <v>142149</v>
      </c>
      <c r="R83" s="380">
        <v>2742971</v>
      </c>
      <c r="S83" s="382"/>
      <c r="T83" s="219">
        <v>-265008</v>
      </c>
      <c r="U83" s="219">
        <v>-312522</v>
      </c>
      <c r="V83" s="380">
        <v>-577530</v>
      </c>
      <c r="W83" s="382"/>
      <c r="X83" s="382"/>
      <c r="Y83" s="382"/>
      <c r="Z83" s="382"/>
    </row>
    <row r="84" spans="1:26">
      <c r="A84" s="374">
        <v>31000</v>
      </c>
      <c r="B84" s="375" t="s">
        <v>439</v>
      </c>
      <c r="C84" s="376">
        <v>4.1001808000000004E-3</v>
      </c>
      <c r="D84" s="376">
        <v>4.1937644770720772E-3</v>
      </c>
      <c r="E84" s="377">
        <v>116338596</v>
      </c>
      <c r="F84" s="378">
        <v>126759523</v>
      </c>
      <c r="G84" s="378"/>
      <c r="H84" s="379">
        <v>1375017</v>
      </c>
      <c r="I84" s="380">
        <v>10367838</v>
      </c>
      <c r="J84" s="380">
        <v>0</v>
      </c>
      <c r="K84" s="380">
        <v>748370</v>
      </c>
      <c r="L84" s="380">
        <v>12491225</v>
      </c>
      <c r="M84" s="380"/>
      <c r="N84" s="381">
        <v>6228875</v>
      </c>
      <c r="O84" s="380">
        <v>30805319</v>
      </c>
      <c r="P84" s="380">
        <v>64843</v>
      </c>
      <c r="Q84" s="380">
        <v>2359585</v>
      </c>
      <c r="R84" s="380">
        <v>39458622</v>
      </c>
      <c r="S84" s="382"/>
      <c r="T84" s="219">
        <v>-4398973</v>
      </c>
      <c r="U84" s="219">
        <v>-408285</v>
      </c>
      <c r="V84" s="380">
        <v>-4807258</v>
      </c>
      <c r="W84" s="382"/>
      <c r="X84" s="382"/>
      <c r="Y84" s="382"/>
      <c r="Z84" s="382"/>
    </row>
    <row r="85" spans="1:26">
      <c r="A85" s="374">
        <v>31005</v>
      </c>
      <c r="B85" s="375" t="s">
        <v>440</v>
      </c>
      <c r="C85" s="376">
        <v>3.821489E-4</v>
      </c>
      <c r="D85" s="376">
        <v>3.6488843144118866E-4</v>
      </c>
      <c r="E85" s="377">
        <v>10122316</v>
      </c>
      <c r="F85" s="378">
        <v>11814360</v>
      </c>
      <c r="G85" s="378"/>
      <c r="H85" s="379">
        <v>599275</v>
      </c>
      <c r="I85" s="380">
        <v>966313</v>
      </c>
      <c r="J85" s="380">
        <v>0</v>
      </c>
      <c r="K85" s="380">
        <v>69750</v>
      </c>
      <c r="L85" s="380">
        <v>1635338</v>
      </c>
      <c r="M85" s="380"/>
      <c r="N85" s="381">
        <v>636649</v>
      </c>
      <c r="O85" s="380">
        <v>2871146</v>
      </c>
      <c r="P85" s="380">
        <v>6044</v>
      </c>
      <c r="Q85" s="380">
        <v>219920</v>
      </c>
      <c r="R85" s="380">
        <v>3733759</v>
      </c>
      <c r="S85" s="382"/>
      <c r="T85" s="219">
        <v>-409996</v>
      </c>
      <c r="U85" s="219">
        <v>-186971</v>
      </c>
      <c r="V85" s="380">
        <v>-596967</v>
      </c>
      <c r="W85" s="382"/>
      <c r="X85" s="382"/>
      <c r="Y85" s="382"/>
      <c r="Z85" s="382"/>
    </row>
    <row r="86" spans="1:26">
      <c r="A86" s="374">
        <v>31100</v>
      </c>
      <c r="B86" s="375" t="s">
        <v>441</v>
      </c>
      <c r="C86" s="376">
        <v>8.4041406999999999E-3</v>
      </c>
      <c r="D86" s="376">
        <v>8.6798210945628652E-3</v>
      </c>
      <c r="E86" s="377">
        <v>240785626</v>
      </c>
      <c r="F86" s="378">
        <v>259818997</v>
      </c>
      <c r="G86" s="378"/>
      <c r="H86" s="379">
        <v>2331001</v>
      </c>
      <c r="I86" s="380">
        <v>21250957</v>
      </c>
      <c r="J86" s="380">
        <v>0</v>
      </c>
      <c r="K86" s="380">
        <v>1533934</v>
      </c>
      <c r="L86" s="380">
        <v>25115892</v>
      </c>
      <c r="M86" s="380"/>
      <c r="N86" s="381">
        <v>17511312</v>
      </c>
      <c r="O86" s="380">
        <v>63141663</v>
      </c>
      <c r="P86" s="380">
        <v>132908</v>
      </c>
      <c r="Q86" s="380">
        <v>4836441</v>
      </c>
      <c r="R86" s="380">
        <v>85622324</v>
      </c>
      <c r="S86" s="382"/>
      <c r="T86" s="219">
        <v>-9016575</v>
      </c>
      <c r="U86" s="219">
        <v>-2168116</v>
      </c>
      <c r="V86" s="380">
        <v>-11184691</v>
      </c>
      <c r="W86" s="382"/>
      <c r="X86" s="382"/>
      <c r="Y86" s="382"/>
      <c r="Z86" s="382"/>
    </row>
    <row r="87" spans="1:26">
      <c r="A87" s="374">
        <v>31101</v>
      </c>
      <c r="B87" s="375" t="s">
        <v>442</v>
      </c>
      <c r="C87" s="376">
        <v>5.12225E-5</v>
      </c>
      <c r="D87" s="376">
        <v>5.0888287742373417E-5</v>
      </c>
      <c r="E87" s="377">
        <v>1411684</v>
      </c>
      <c r="F87" s="378">
        <v>1583574</v>
      </c>
      <c r="G87" s="378"/>
      <c r="H87" s="379">
        <v>28145</v>
      </c>
      <c r="I87" s="380">
        <v>129523</v>
      </c>
      <c r="J87" s="380">
        <v>0</v>
      </c>
      <c r="K87" s="380">
        <v>9349</v>
      </c>
      <c r="L87" s="380">
        <v>167017</v>
      </c>
      <c r="M87" s="380"/>
      <c r="N87" s="381">
        <v>243058</v>
      </c>
      <c r="O87" s="380">
        <v>384843</v>
      </c>
      <c r="P87" s="380">
        <v>810</v>
      </c>
      <c r="Q87" s="380">
        <v>29478</v>
      </c>
      <c r="R87" s="380">
        <v>658189</v>
      </c>
      <c r="S87" s="382"/>
      <c r="T87" s="219">
        <v>-54954</v>
      </c>
      <c r="U87" s="219">
        <v>-60502</v>
      </c>
      <c r="V87" s="380">
        <v>-115456</v>
      </c>
      <c r="W87" s="382"/>
      <c r="X87" s="382"/>
      <c r="Y87" s="382"/>
      <c r="Z87" s="382"/>
    </row>
    <row r="88" spans="1:26">
      <c r="A88" s="374">
        <v>31102</v>
      </c>
      <c r="B88" s="375" t="s">
        <v>443</v>
      </c>
      <c r="C88" s="376">
        <v>1.5012430000000001E-4</v>
      </c>
      <c r="D88" s="376">
        <v>1.543195211990365E-4</v>
      </c>
      <c r="E88" s="377">
        <v>4280955</v>
      </c>
      <c r="F88" s="378">
        <v>4641182</v>
      </c>
      <c r="G88" s="378"/>
      <c r="H88" s="379">
        <v>258876</v>
      </c>
      <c r="I88" s="380">
        <v>379609</v>
      </c>
      <c r="J88" s="380">
        <v>0</v>
      </c>
      <c r="K88" s="380">
        <v>27401</v>
      </c>
      <c r="L88" s="380">
        <v>665886</v>
      </c>
      <c r="M88" s="380"/>
      <c r="N88" s="381">
        <v>495582</v>
      </c>
      <c r="O88" s="380">
        <v>1127908</v>
      </c>
      <c r="P88" s="380">
        <v>2374</v>
      </c>
      <c r="Q88" s="380">
        <v>86394</v>
      </c>
      <c r="R88" s="380">
        <v>1712258</v>
      </c>
      <c r="S88" s="382"/>
      <c r="T88" s="220">
        <v>-161064</v>
      </c>
      <c r="U88" s="220">
        <v>12027</v>
      </c>
      <c r="V88" s="380">
        <v>-149037</v>
      </c>
      <c r="W88" s="382"/>
      <c r="X88" s="382"/>
      <c r="Y88" s="382"/>
      <c r="Z88" s="382"/>
    </row>
    <row r="89" spans="1:26">
      <c r="A89" s="374">
        <v>31105</v>
      </c>
      <c r="B89" s="375" t="s">
        <v>444</v>
      </c>
      <c r="C89" s="376">
        <v>1.2902651999999999E-3</v>
      </c>
      <c r="D89" s="376">
        <v>1.2760435292040525E-3</v>
      </c>
      <c r="E89" s="377">
        <v>35398534</v>
      </c>
      <c r="F89" s="378">
        <v>39889314</v>
      </c>
      <c r="G89" s="378"/>
      <c r="H89" s="379">
        <v>1656043</v>
      </c>
      <c r="I89" s="380">
        <v>3262602</v>
      </c>
      <c r="J89" s="380">
        <v>0</v>
      </c>
      <c r="K89" s="380">
        <v>235501</v>
      </c>
      <c r="L89" s="380">
        <v>5154146</v>
      </c>
      <c r="M89" s="380"/>
      <c r="N89" s="381">
        <v>3142479</v>
      </c>
      <c r="O89" s="380">
        <v>9693970</v>
      </c>
      <c r="P89" s="380">
        <v>20405</v>
      </c>
      <c r="Q89" s="380">
        <v>742526</v>
      </c>
      <c r="R89" s="380">
        <v>13599380</v>
      </c>
      <c r="S89" s="382"/>
      <c r="T89" s="219">
        <v>-1384291</v>
      </c>
      <c r="U89" s="219">
        <v>-637667</v>
      </c>
      <c r="V89" s="380">
        <v>-2021958</v>
      </c>
      <c r="W89" s="382"/>
      <c r="X89" s="382"/>
      <c r="Y89" s="382"/>
      <c r="Z89" s="382"/>
    </row>
    <row r="90" spans="1:26">
      <c r="A90" s="374">
        <v>31110</v>
      </c>
      <c r="B90" s="375" t="s">
        <v>445</v>
      </c>
      <c r="C90" s="376">
        <v>2.0847705999999999E-3</v>
      </c>
      <c r="D90" s="376">
        <v>2.1233193237602684E-3</v>
      </c>
      <c r="E90" s="377">
        <v>58902685</v>
      </c>
      <c r="F90" s="378">
        <v>64451920</v>
      </c>
      <c r="G90" s="378"/>
      <c r="H90" s="379">
        <v>1416829</v>
      </c>
      <c r="I90" s="380">
        <v>5271612</v>
      </c>
      <c r="J90" s="380">
        <v>0</v>
      </c>
      <c r="K90" s="380">
        <v>380515</v>
      </c>
      <c r="L90" s="380">
        <v>7068956</v>
      </c>
      <c r="M90" s="380"/>
      <c r="N90" s="381">
        <v>1870750</v>
      </c>
      <c r="O90" s="380">
        <v>15663217</v>
      </c>
      <c r="P90" s="380">
        <v>32970</v>
      </c>
      <c r="Q90" s="380">
        <v>1199750</v>
      </c>
      <c r="R90" s="380">
        <v>18766687</v>
      </c>
      <c r="S90" s="382"/>
      <c r="T90" s="219">
        <v>-2236695</v>
      </c>
      <c r="U90" s="219">
        <v>369995</v>
      </c>
      <c r="V90" s="380">
        <v>-1866700</v>
      </c>
      <c r="W90" s="382"/>
      <c r="X90" s="382"/>
      <c r="Y90" s="382"/>
      <c r="Z90" s="382"/>
    </row>
    <row r="91" spans="1:26">
      <c r="A91" s="374">
        <v>31200</v>
      </c>
      <c r="B91" s="375" t="s">
        <v>446</v>
      </c>
      <c r="C91" s="376">
        <v>3.4936963999999998E-3</v>
      </c>
      <c r="D91" s="376">
        <v>3.7386029487406847E-3</v>
      </c>
      <c r="E91" s="377">
        <v>103712028</v>
      </c>
      <c r="F91" s="378">
        <v>108009698</v>
      </c>
      <c r="G91" s="378"/>
      <c r="H91" s="379">
        <v>51672</v>
      </c>
      <c r="I91" s="380">
        <v>8834263</v>
      </c>
      <c r="J91" s="380">
        <v>0</v>
      </c>
      <c r="K91" s="380">
        <v>637674</v>
      </c>
      <c r="L91" s="380">
        <v>9523609</v>
      </c>
      <c r="M91" s="380"/>
      <c r="N91" s="381">
        <v>14016974</v>
      </c>
      <c r="O91" s="380">
        <v>26248704</v>
      </c>
      <c r="P91" s="380">
        <v>55251</v>
      </c>
      <c r="Q91" s="380">
        <v>2010563</v>
      </c>
      <c r="R91" s="380">
        <v>42331492</v>
      </c>
      <c r="S91" s="382"/>
      <c r="T91" s="219">
        <v>-3748292</v>
      </c>
      <c r="U91" s="219">
        <v>-4325023</v>
      </c>
      <c r="V91" s="380">
        <v>-8073315</v>
      </c>
      <c r="W91" s="382"/>
      <c r="X91" s="382"/>
      <c r="Y91" s="382"/>
      <c r="Z91" s="382"/>
    </row>
    <row r="92" spans="1:26">
      <c r="A92" s="374">
        <v>31205</v>
      </c>
      <c r="B92" s="375" t="s">
        <v>447</v>
      </c>
      <c r="C92" s="376">
        <v>4.036585E-4</v>
      </c>
      <c r="D92" s="376">
        <v>3.9241164488954515E-4</v>
      </c>
      <c r="E92" s="377">
        <v>10885833</v>
      </c>
      <c r="F92" s="378">
        <v>12479342</v>
      </c>
      <c r="G92" s="378"/>
      <c r="H92" s="379">
        <v>424310</v>
      </c>
      <c r="I92" s="380">
        <v>1020703</v>
      </c>
      <c r="J92" s="380">
        <v>0</v>
      </c>
      <c r="K92" s="380">
        <v>73676</v>
      </c>
      <c r="L92" s="380">
        <v>1518689</v>
      </c>
      <c r="M92" s="380"/>
      <c r="N92" s="381">
        <v>1703493</v>
      </c>
      <c r="O92" s="380">
        <v>3032751</v>
      </c>
      <c r="P92" s="380">
        <v>6384</v>
      </c>
      <c r="Q92" s="380">
        <v>232299</v>
      </c>
      <c r="R92" s="380">
        <v>4974927</v>
      </c>
      <c r="S92" s="382"/>
      <c r="T92" s="219">
        <v>-433073</v>
      </c>
      <c r="U92" s="219">
        <v>-678385</v>
      </c>
      <c r="V92" s="380">
        <v>-1111458</v>
      </c>
      <c r="W92" s="382"/>
      <c r="X92" s="382"/>
      <c r="Y92" s="382"/>
      <c r="Z92" s="382"/>
    </row>
    <row r="93" spans="1:26">
      <c r="A93" s="374">
        <v>31300</v>
      </c>
      <c r="B93" s="375" t="s">
        <v>448</v>
      </c>
      <c r="C93" s="376">
        <v>1.12451987E-2</v>
      </c>
      <c r="D93" s="376">
        <v>1.1011977626114671E-2</v>
      </c>
      <c r="E93" s="377">
        <v>305481633</v>
      </c>
      <c r="F93" s="378">
        <v>347651991</v>
      </c>
      <c r="G93" s="378"/>
      <c r="H93" s="379">
        <v>14783039</v>
      </c>
      <c r="I93" s="380">
        <v>28434940</v>
      </c>
      <c r="J93" s="380">
        <v>0</v>
      </c>
      <c r="K93" s="380">
        <v>2052487</v>
      </c>
      <c r="L93" s="380">
        <v>45270466</v>
      </c>
      <c r="M93" s="380"/>
      <c r="N93" s="381">
        <v>4992276</v>
      </c>
      <c r="O93" s="380">
        <v>84486990</v>
      </c>
      <c r="P93" s="380">
        <v>177838</v>
      </c>
      <c r="Q93" s="380">
        <v>6471422</v>
      </c>
      <c r="R93" s="380">
        <v>96128526</v>
      </c>
      <c r="S93" s="382"/>
      <c r="T93" s="219">
        <v>-12064669</v>
      </c>
      <c r="U93" s="219">
        <v>5036895</v>
      </c>
      <c r="V93" s="380">
        <v>-7027774</v>
      </c>
      <c r="W93" s="382"/>
      <c r="X93" s="382"/>
      <c r="Y93" s="382"/>
      <c r="Z93" s="382"/>
    </row>
    <row r="94" spans="1:26">
      <c r="A94" s="374">
        <v>31301</v>
      </c>
      <c r="B94" s="375" t="s">
        <v>449</v>
      </c>
      <c r="C94" s="376">
        <v>2.1356200000000001E-4</v>
      </c>
      <c r="D94" s="376">
        <v>2.274019678767828E-4</v>
      </c>
      <c r="E94" s="377">
        <v>6308324</v>
      </c>
      <c r="F94" s="378">
        <v>6602396</v>
      </c>
      <c r="G94" s="378"/>
      <c r="H94" s="379">
        <v>392770</v>
      </c>
      <c r="I94" s="380">
        <v>540019</v>
      </c>
      <c r="J94" s="380">
        <v>0</v>
      </c>
      <c r="K94" s="380">
        <v>38980</v>
      </c>
      <c r="L94" s="380">
        <v>971769</v>
      </c>
      <c r="M94" s="380"/>
      <c r="N94" s="381">
        <v>1108185</v>
      </c>
      <c r="O94" s="380">
        <v>1604526</v>
      </c>
      <c r="P94" s="380">
        <v>3377</v>
      </c>
      <c r="Q94" s="380">
        <v>122901</v>
      </c>
      <c r="R94" s="380">
        <v>2838989</v>
      </c>
      <c r="S94" s="382"/>
      <c r="T94" s="219">
        <v>-229126</v>
      </c>
      <c r="U94" s="219">
        <v>83845</v>
      </c>
      <c r="V94" s="380">
        <v>-145281</v>
      </c>
      <c r="W94" s="382"/>
      <c r="X94" s="382"/>
      <c r="Y94" s="382"/>
      <c r="Z94" s="382"/>
    </row>
    <row r="95" spans="1:26">
      <c r="A95" s="374">
        <v>31320</v>
      </c>
      <c r="B95" s="375" t="s">
        <v>450</v>
      </c>
      <c r="C95" s="376">
        <v>1.7876490000000001E-3</v>
      </c>
      <c r="D95" s="376">
        <v>1.8629136602905051E-3</v>
      </c>
      <c r="E95" s="377">
        <v>51678811</v>
      </c>
      <c r="F95" s="378">
        <v>55266230</v>
      </c>
      <c r="G95" s="378"/>
      <c r="H95" s="379">
        <v>311313</v>
      </c>
      <c r="I95" s="380">
        <v>4520302</v>
      </c>
      <c r="J95" s="380">
        <v>0</v>
      </c>
      <c r="K95" s="380">
        <v>326284</v>
      </c>
      <c r="L95" s="380">
        <v>5157899</v>
      </c>
      <c r="M95" s="380"/>
      <c r="N95" s="381">
        <v>5340849</v>
      </c>
      <c r="O95" s="380">
        <v>13430895</v>
      </c>
      <c r="P95" s="380">
        <v>28271</v>
      </c>
      <c r="Q95" s="380">
        <v>1028762</v>
      </c>
      <c r="R95" s="380">
        <v>19828777</v>
      </c>
      <c r="S95" s="382"/>
      <c r="T95" s="219">
        <v>-1917920</v>
      </c>
      <c r="U95" s="219">
        <v>-1219502</v>
      </c>
      <c r="V95" s="380">
        <v>-3137422</v>
      </c>
      <c r="W95" s="382"/>
      <c r="X95" s="382"/>
      <c r="Y95" s="382"/>
      <c r="Z95" s="382"/>
    </row>
    <row r="96" spans="1:26">
      <c r="A96" s="374">
        <v>31400</v>
      </c>
      <c r="B96" s="375" t="s">
        <v>451</v>
      </c>
      <c r="C96" s="376">
        <v>3.4151336000000001E-3</v>
      </c>
      <c r="D96" s="376">
        <v>3.7107439212699816E-3</v>
      </c>
      <c r="E96" s="377">
        <v>102939195</v>
      </c>
      <c r="F96" s="378">
        <v>105580882</v>
      </c>
      <c r="G96" s="378"/>
      <c r="H96" s="379">
        <v>922751</v>
      </c>
      <c r="I96" s="380">
        <v>8635607</v>
      </c>
      <c r="J96" s="380">
        <v>0</v>
      </c>
      <c r="K96" s="380">
        <v>623334</v>
      </c>
      <c r="L96" s="380">
        <v>10181692</v>
      </c>
      <c r="M96" s="380"/>
      <c r="N96" s="381">
        <v>19938924</v>
      </c>
      <c r="O96" s="380">
        <v>25658449</v>
      </c>
      <c r="P96" s="380">
        <v>54009</v>
      </c>
      <c r="Q96" s="380">
        <v>1965352</v>
      </c>
      <c r="R96" s="380">
        <v>47616734</v>
      </c>
      <c r="S96" s="382"/>
      <c r="T96" s="219">
        <v>-3664004</v>
      </c>
      <c r="U96" s="219">
        <v>-4329045</v>
      </c>
      <c r="V96" s="380">
        <v>-7993049</v>
      </c>
      <c r="W96" s="382"/>
      <c r="X96" s="382"/>
      <c r="Y96" s="382"/>
      <c r="Z96" s="382"/>
    </row>
    <row r="97" spans="1:26">
      <c r="A97" s="374">
        <v>31405</v>
      </c>
      <c r="B97" s="375" t="s">
        <v>452</v>
      </c>
      <c r="C97" s="376">
        <v>7.3868040000000005E-4</v>
      </c>
      <c r="D97" s="376">
        <v>7.1524825111222046E-4</v>
      </c>
      <c r="E97" s="377">
        <v>19841595</v>
      </c>
      <c r="F97" s="378">
        <v>22836743</v>
      </c>
      <c r="G97" s="378"/>
      <c r="H97" s="379">
        <v>1342934</v>
      </c>
      <c r="I97" s="380">
        <v>1867849</v>
      </c>
      <c r="J97" s="380">
        <v>0</v>
      </c>
      <c r="K97" s="380">
        <v>134825</v>
      </c>
      <c r="L97" s="380">
        <v>3345608</v>
      </c>
      <c r="M97" s="380"/>
      <c r="N97" s="381">
        <v>2266998</v>
      </c>
      <c r="O97" s="380">
        <v>5549825</v>
      </c>
      <c r="P97" s="380">
        <v>11682</v>
      </c>
      <c r="Q97" s="380">
        <v>425098</v>
      </c>
      <c r="R97" s="380">
        <v>8253603</v>
      </c>
      <c r="S97" s="382"/>
      <c r="T97" s="220">
        <v>-792510</v>
      </c>
      <c r="U97" s="220">
        <v>-454991</v>
      </c>
      <c r="V97" s="380">
        <v>-1247501</v>
      </c>
      <c r="W97" s="382"/>
      <c r="X97" s="382"/>
      <c r="Y97" s="382"/>
      <c r="Z97" s="382"/>
    </row>
    <row r="98" spans="1:26">
      <c r="A98" s="374">
        <v>31500</v>
      </c>
      <c r="B98" s="375" t="s">
        <v>453</v>
      </c>
      <c r="C98" s="376">
        <v>5.952202E-4</v>
      </c>
      <c r="D98" s="376">
        <v>6.0347596531326055E-4</v>
      </c>
      <c r="E98" s="377">
        <v>16740937</v>
      </c>
      <c r="F98" s="378">
        <v>18401586</v>
      </c>
      <c r="G98" s="378"/>
      <c r="H98" s="379">
        <v>315580</v>
      </c>
      <c r="I98" s="380">
        <v>1505091</v>
      </c>
      <c r="J98" s="380">
        <v>0</v>
      </c>
      <c r="K98" s="380">
        <v>108640</v>
      </c>
      <c r="L98" s="380">
        <v>1929311</v>
      </c>
      <c r="M98" s="380"/>
      <c r="N98" s="381">
        <v>1150022</v>
      </c>
      <c r="O98" s="380">
        <v>4471985</v>
      </c>
      <c r="P98" s="380">
        <v>9413</v>
      </c>
      <c r="Q98" s="380">
        <v>342539</v>
      </c>
      <c r="R98" s="380">
        <v>5973959</v>
      </c>
      <c r="S98" s="382"/>
      <c r="T98" s="219">
        <v>-638596</v>
      </c>
      <c r="U98" s="219">
        <v>-185617</v>
      </c>
      <c r="V98" s="380">
        <v>-824213</v>
      </c>
      <c r="W98" s="382"/>
      <c r="X98" s="382"/>
      <c r="Y98" s="382"/>
      <c r="Z98" s="382"/>
    </row>
    <row r="99" spans="1:26">
      <c r="A99" s="374">
        <v>31600</v>
      </c>
      <c r="B99" s="375" t="s">
        <v>454</v>
      </c>
      <c r="C99" s="376">
        <v>2.6883226000000001E-3</v>
      </c>
      <c r="D99" s="376">
        <v>2.829352902093598E-3</v>
      </c>
      <c r="E99" s="377">
        <v>78488658</v>
      </c>
      <c r="F99" s="378">
        <v>83111089</v>
      </c>
      <c r="G99" s="378"/>
      <c r="H99" s="379">
        <v>435783</v>
      </c>
      <c r="I99" s="380">
        <v>6797771</v>
      </c>
      <c r="J99" s="380">
        <v>0</v>
      </c>
      <c r="K99" s="380">
        <v>490676</v>
      </c>
      <c r="L99" s="380">
        <v>7724230</v>
      </c>
      <c r="M99" s="380"/>
      <c r="N99" s="381">
        <v>6968399</v>
      </c>
      <c r="O99" s="380">
        <v>20197801</v>
      </c>
      <c r="P99" s="380">
        <v>42515</v>
      </c>
      <c r="Q99" s="380">
        <v>1547084</v>
      </c>
      <c r="R99" s="380">
        <v>28755799</v>
      </c>
      <c r="S99" s="382"/>
      <c r="T99" s="219">
        <v>-2884228</v>
      </c>
      <c r="U99" s="219">
        <v>-1432622</v>
      </c>
      <c r="V99" s="380">
        <v>-4316850</v>
      </c>
      <c r="W99" s="382"/>
      <c r="X99" s="382"/>
      <c r="Y99" s="382"/>
      <c r="Z99" s="382"/>
    </row>
    <row r="100" spans="1:26">
      <c r="A100" s="374">
        <v>31605</v>
      </c>
      <c r="B100" s="375" t="s">
        <v>455</v>
      </c>
      <c r="C100" s="376">
        <v>4.1647640000000002E-4</v>
      </c>
      <c r="D100" s="376">
        <v>4.0984201668874018E-4</v>
      </c>
      <c r="E100" s="377">
        <v>11369366</v>
      </c>
      <c r="F100" s="378">
        <v>12875615</v>
      </c>
      <c r="G100" s="378"/>
      <c r="H100" s="379">
        <v>622048</v>
      </c>
      <c r="I100" s="380">
        <v>1053114</v>
      </c>
      <c r="J100" s="380">
        <v>0</v>
      </c>
      <c r="K100" s="380">
        <v>76016</v>
      </c>
      <c r="L100" s="380">
        <v>1751178</v>
      </c>
      <c r="M100" s="380"/>
      <c r="N100" s="381">
        <v>88223</v>
      </c>
      <c r="O100" s="380">
        <v>3129054</v>
      </c>
      <c r="P100" s="380">
        <v>6586</v>
      </c>
      <c r="Q100" s="380">
        <v>239675</v>
      </c>
      <c r="R100" s="380">
        <v>3463538</v>
      </c>
      <c r="S100" s="382"/>
      <c r="T100" s="220">
        <v>-446826</v>
      </c>
      <c r="U100" s="220">
        <v>174175</v>
      </c>
      <c r="V100" s="380">
        <v>-272651</v>
      </c>
      <c r="W100" s="382"/>
      <c r="X100" s="382"/>
      <c r="Y100" s="382"/>
      <c r="Z100" s="382"/>
    </row>
    <row r="101" spans="1:26">
      <c r="A101" s="374">
        <v>31700</v>
      </c>
      <c r="B101" s="375" t="s">
        <v>456</v>
      </c>
      <c r="C101" s="376">
        <v>7.5188160000000002E-4</v>
      </c>
      <c r="D101" s="376">
        <v>7.9079290062385318E-4</v>
      </c>
      <c r="E101" s="377">
        <v>21937268</v>
      </c>
      <c r="F101" s="378">
        <v>23244866</v>
      </c>
      <c r="G101" s="378"/>
      <c r="H101" s="379">
        <v>442962</v>
      </c>
      <c r="I101" s="380">
        <v>1901230</v>
      </c>
      <c r="J101" s="380">
        <v>0</v>
      </c>
      <c r="K101" s="380">
        <v>137234</v>
      </c>
      <c r="L101" s="380">
        <v>2481426</v>
      </c>
      <c r="M101" s="380"/>
      <c r="N101" s="381">
        <v>3655030</v>
      </c>
      <c r="O101" s="380">
        <v>5649008</v>
      </c>
      <c r="P101" s="380">
        <v>11891</v>
      </c>
      <c r="Q101" s="380">
        <v>432695</v>
      </c>
      <c r="R101" s="380">
        <v>9748624</v>
      </c>
      <c r="S101" s="382"/>
      <c r="T101" s="219">
        <v>-806673</v>
      </c>
      <c r="U101" s="219">
        <v>-561780</v>
      </c>
      <c r="V101" s="380">
        <v>-1368453</v>
      </c>
      <c r="W101" s="382"/>
      <c r="X101" s="382"/>
      <c r="Y101" s="382"/>
      <c r="Z101" s="382"/>
    </row>
    <row r="102" spans="1:26">
      <c r="A102" s="374">
        <v>31800</v>
      </c>
      <c r="B102" s="375" t="s">
        <v>457</v>
      </c>
      <c r="C102" s="376">
        <v>4.6540482999999997E-3</v>
      </c>
      <c r="D102" s="376">
        <v>4.9403249108184947E-3</v>
      </c>
      <c r="E102" s="377">
        <v>137048818</v>
      </c>
      <c r="F102" s="378">
        <v>143882665</v>
      </c>
      <c r="G102" s="378"/>
      <c r="H102" s="379">
        <v>846583</v>
      </c>
      <c r="I102" s="380">
        <v>11768363</v>
      </c>
      <c r="J102" s="380">
        <v>0</v>
      </c>
      <c r="K102" s="380">
        <v>849462</v>
      </c>
      <c r="L102" s="380">
        <v>13464408</v>
      </c>
      <c r="M102" s="380"/>
      <c r="N102" s="381">
        <v>16820773</v>
      </c>
      <c r="O102" s="380">
        <v>34966615</v>
      </c>
      <c r="P102" s="380">
        <v>73602</v>
      </c>
      <c r="Q102" s="380">
        <v>2678326</v>
      </c>
      <c r="R102" s="380">
        <v>54539316</v>
      </c>
      <c r="S102" s="382"/>
      <c r="T102" s="219">
        <v>-4993204</v>
      </c>
      <c r="U102" s="219">
        <v>-4693568</v>
      </c>
      <c r="V102" s="380">
        <v>-9686772</v>
      </c>
      <c r="W102" s="382"/>
      <c r="X102" s="382"/>
      <c r="Y102" s="382"/>
      <c r="Z102" s="382"/>
    </row>
    <row r="103" spans="1:26">
      <c r="A103" s="374">
        <v>31805</v>
      </c>
      <c r="B103" s="375" t="s">
        <v>458</v>
      </c>
      <c r="C103" s="376">
        <v>9.9899179999999991E-4</v>
      </c>
      <c r="D103" s="376">
        <v>1.0062445844882893E-3</v>
      </c>
      <c r="E103" s="377">
        <v>27914081</v>
      </c>
      <c r="F103" s="378">
        <v>30884424</v>
      </c>
      <c r="G103" s="378"/>
      <c r="H103" s="379">
        <v>755555</v>
      </c>
      <c r="I103" s="380">
        <v>2526080</v>
      </c>
      <c r="J103" s="380">
        <v>0</v>
      </c>
      <c r="K103" s="380">
        <v>182337</v>
      </c>
      <c r="L103" s="380">
        <v>3463972</v>
      </c>
      <c r="M103" s="380"/>
      <c r="N103" s="381">
        <v>261191</v>
      </c>
      <c r="O103" s="380">
        <v>7505586</v>
      </c>
      <c r="P103" s="380">
        <v>15799</v>
      </c>
      <c r="Q103" s="380">
        <v>574903</v>
      </c>
      <c r="R103" s="380">
        <v>8357479</v>
      </c>
      <c r="S103" s="382"/>
      <c r="T103" s="219">
        <v>-1071791</v>
      </c>
      <c r="U103" s="219">
        <v>188708</v>
      </c>
      <c r="V103" s="380">
        <v>-883083</v>
      </c>
      <c r="W103" s="382"/>
      <c r="X103" s="382"/>
      <c r="Y103" s="382"/>
      <c r="Z103" s="382"/>
    </row>
    <row r="104" spans="1:26">
      <c r="A104" s="374">
        <v>31810</v>
      </c>
      <c r="B104" s="375" t="s">
        <v>459</v>
      </c>
      <c r="C104" s="376">
        <v>1.2148014000000001E-3</v>
      </c>
      <c r="D104" s="376">
        <v>1.2338506676469845E-3</v>
      </c>
      <c r="E104" s="377">
        <v>34228068</v>
      </c>
      <c r="F104" s="378">
        <v>37556306</v>
      </c>
      <c r="G104" s="378"/>
      <c r="H104" s="379">
        <v>510033</v>
      </c>
      <c r="I104" s="380">
        <v>3071782</v>
      </c>
      <c r="J104" s="380">
        <v>0</v>
      </c>
      <c r="K104" s="380">
        <v>221727</v>
      </c>
      <c r="L104" s="380">
        <v>3803542</v>
      </c>
      <c r="M104" s="380"/>
      <c r="N104" s="381">
        <v>4137704</v>
      </c>
      <c r="O104" s="380">
        <v>9126999</v>
      </c>
      <c r="P104" s="380">
        <v>19212</v>
      </c>
      <c r="Q104" s="380">
        <v>699098</v>
      </c>
      <c r="R104" s="380">
        <v>13983013</v>
      </c>
      <c r="S104" s="382"/>
      <c r="T104" s="219">
        <v>-1303328</v>
      </c>
      <c r="U104" s="219">
        <v>-768354</v>
      </c>
      <c r="V104" s="380">
        <v>-2071682</v>
      </c>
      <c r="W104" s="382"/>
      <c r="X104" s="382"/>
      <c r="Y104" s="382"/>
      <c r="Z104" s="382"/>
    </row>
    <row r="105" spans="1:26">
      <c r="A105" s="374">
        <v>31820</v>
      </c>
      <c r="B105" s="375" t="s">
        <v>460</v>
      </c>
      <c r="C105" s="376">
        <v>1.0253822999999999E-3</v>
      </c>
      <c r="D105" s="376">
        <v>1.0613331127175985E-3</v>
      </c>
      <c r="E105" s="377">
        <v>29442284</v>
      </c>
      <c r="F105" s="378">
        <v>31700302</v>
      </c>
      <c r="G105" s="378"/>
      <c r="H105" s="379">
        <v>0</v>
      </c>
      <c r="I105" s="380">
        <v>2592812</v>
      </c>
      <c r="J105" s="380">
        <v>0</v>
      </c>
      <c r="K105" s="380">
        <v>187154</v>
      </c>
      <c r="L105" s="380">
        <v>2779966</v>
      </c>
      <c r="M105" s="380"/>
      <c r="N105" s="381">
        <v>3935947</v>
      </c>
      <c r="O105" s="380">
        <v>7703862</v>
      </c>
      <c r="P105" s="380">
        <v>16216</v>
      </c>
      <c r="Q105" s="380">
        <v>590090</v>
      </c>
      <c r="R105" s="380">
        <v>12246115</v>
      </c>
      <c r="S105" s="382"/>
      <c r="T105" s="219">
        <v>-1100107</v>
      </c>
      <c r="U105" s="219">
        <v>-1151874</v>
      </c>
      <c r="V105" s="380">
        <v>-2251981</v>
      </c>
      <c r="W105" s="382"/>
      <c r="X105" s="382"/>
      <c r="Y105" s="382"/>
      <c r="Z105" s="382"/>
    </row>
    <row r="106" spans="1:26">
      <c r="A106" s="374">
        <v>31900</v>
      </c>
      <c r="B106" s="375" t="s">
        <v>461</v>
      </c>
      <c r="C106" s="376">
        <v>3.1583065999999998E-3</v>
      </c>
      <c r="D106" s="376">
        <v>3.2967456530674142E-3</v>
      </c>
      <c r="E106" s="377">
        <v>91454531</v>
      </c>
      <c r="F106" s="378">
        <v>97640923</v>
      </c>
      <c r="G106" s="378"/>
      <c r="H106" s="379">
        <v>3161720</v>
      </c>
      <c r="I106" s="380">
        <v>7986187</v>
      </c>
      <c r="J106" s="380">
        <v>0</v>
      </c>
      <c r="K106" s="380">
        <v>576458</v>
      </c>
      <c r="L106" s="380">
        <v>11724365</v>
      </c>
      <c r="M106" s="380"/>
      <c r="N106" s="381">
        <v>5877226</v>
      </c>
      <c r="O106" s="380">
        <v>23728866</v>
      </c>
      <c r="P106" s="380">
        <v>49947</v>
      </c>
      <c r="Q106" s="380">
        <v>1817552</v>
      </c>
      <c r="R106" s="380">
        <v>31473591</v>
      </c>
      <c r="S106" s="382"/>
      <c r="T106" s="219">
        <v>-3388461</v>
      </c>
      <c r="U106" s="219">
        <v>296116</v>
      </c>
      <c r="V106" s="380">
        <v>-3092345</v>
      </c>
      <c r="W106" s="382"/>
      <c r="X106" s="382"/>
      <c r="Y106" s="382"/>
      <c r="Z106" s="382"/>
    </row>
    <row r="107" spans="1:26">
      <c r="A107" s="374">
        <v>32000</v>
      </c>
      <c r="B107" s="375" t="s">
        <v>462</v>
      </c>
      <c r="C107" s="376">
        <v>1.1991848999999999E-3</v>
      </c>
      <c r="D107" s="376">
        <v>1.2733204579674577E-3</v>
      </c>
      <c r="E107" s="377">
        <v>35322993</v>
      </c>
      <c r="F107" s="378">
        <v>37073513</v>
      </c>
      <c r="G107" s="378"/>
      <c r="H107" s="379">
        <v>499685</v>
      </c>
      <c r="I107" s="380">
        <v>3032294</v>
      </c>
      <c r="J107" s="380">
        <v>0</v>
      </c>
      <c r="K107" s="380">
        <v>218877</v>
      </c>
      <c r="L107" s="380">
        <v>3750856</v>
      </c>
      <c r="M107" s="380"/>
      <c r="N107" s="381">
        <v>3373251</v>
      </c>
      <c r="O107" s="380">
        <v>9009669</v>
      </c>
      <c r="P107" s="380">
        <v>18965</v>
      </c>
      <c r="Q107" s="380">
        <v>690111</v>
      </c>
      <c r="R107" s="380">
        <v>13091996</v>
      </c>
      <c r="S107" s="382"/>
      <c r="T107" s="219">
        <v>-1286572</v>
      </c>
      <c r="U107" s="219">
        <v>-339758</v>
      </c>
      <c r="V107" s="380">
        <v>-1626330</v>
      </c>
      <c r="W107" s="382"/>
      <c r="X107" s="382"/>
      <c r="Y107" s="382"/>
      <c r="Z107" s="382"/>
    </row>
    <row r="108" spans="1:26">
      <c r="A108" s="374">
        <v>32005</v>
      </c>
      <c r="B108" s="375" t="s">
        <v>463</v>
      </c>
      <c r="C108" s="376">
        <v>2.798357E-4</v>
      </c>
      <c r="D108" s="376">
        <v>2.6252551026483028E-4</v>
      </c>
      <c r="E108" s="377">
        <v>7282681</v>
      </c>
      <c r="F108" s="378">
        <v>8651287</v>
      </c>
      <c r="G108" s="378"/>
      <c r="H108" s="379">
        <v>790665</v>
      </c>
      <c r="I108" s="380">
        <v>707601</v>
      </c>
      <c r="J108" s="380">
        <v>0</v>
      </c>
      <c r="K108" s="380">
        <v>51076</v>
      </c>
      <c r="L108" s="380">
        <v>1549342</v>
      </c>
      <c r="M108" s="380"/>
      <c r="N108" s="381">
        <v>501762</v>
      </c>
      <c r="O108" s="380">
        <v>2102451</v>
      </c>
      <c r="P108" s="380">
        <v>4425</v>
      </c>
      <c r="Q108" s="380">
        <v>161041</v>
      </c>
      <c r="R108" s="380">
        <v>2769679</v>
      </c>
      <c r="S108" s="382"/>
      <c r="T108" s="219">
        <v>-300229</v>
      </c>
      <c r="U108" s="219">
        <v>-3788</v>
      </c>
      <c r="V108" s="380">
        <v>-304017</v>
      </c>
      <c r="W108" s="382"/>
      <c r="X108" s="382"/>
      <c r="Y108" s="382"/>
      <c r="Z108" s="382"/>
    </row>
    <row r="109" spans="1:26">
      <c r="A109" s="374">
        <v>32100</v>
      </c>
      <c r="B109" s="375" t="s">
        <v>464</v>
      </c>
      <c r="C109" s="376">
        <v>6.5862790000000004E-4</v>
      </c>
      <c r="D109" s="376">
        <v>7.1495922718335019E-4</v>
      </c>
      <c r="E109" s="377">
        <v>19833578</v>
      </c>
      <c r="F109" s="378">
        <v>20361872</v>
      </c>
      <c r="G109" s="378"/>
      <c r="H109" s="379">
        <v>0</v>
      </c>
      <c r="I109" s="380">
        <v>1665426</v>
      </c>
      <c r="J109" s="380">
        <v>0</v>
      </c>
      <c r="K109" s="380">
        <v>120214</v>
      </c>
      <c r="L109" s="380">
        <v>1785640</v>
      </c>
      <c r="M109" s="380"/>
      <c r="N109" s="381">
        <v>2734572</v>
      </c>
      <c r="O109" s="380">
        <v>4948378</v>
      </c>
      <c r="P109" s="380">
        <v>10416</v>
      </c>
      <c r="Q109" s="380">
        <v>379029</v>
      </c>
      <c r="R109" s="380">
        <v>8072395</v>
      </c>
      <c r="S109" s="382"/>
      <c r="T109" s="220">
        <v>-706625</v>
      </c>
      <c r="U109" s="220">
        <v>-815834</v>
      </c>
      <c r="V109" s="380">
        <v>-1522459</v>
      </c>
      <c r="W109" s="382"/>
      <c r="X109" s="382"/>
      <c r="Y109" s="382"/>
      <c r="Z109" s="382"/>
    </row>
    <row r="110" spans="1:26">
      <c r="A110" s="374">
        <v>32200</v>
      </c>
      <c r="B110" s="375" t="s">
        <v>465</v>
      </c>
      <c r="C110" s="376">
        <v>4.6100470000000001E-4</v>
      </c>
      <c r="D110" s="376">
        <v>4.8484361544915436E-4</v>
      </c>
      <c r="E110" s="377">
        <v>13449975</v>
      </c>
      <c r="F110" s="378">
        <v>14252234</v>
      </c>
      <c r="G110" s="378"/>
      <c r="H110" s="379">
        <v>186176</v>
      </c>
      <c r="I110" s="380">
        <v>1165710</v>
      </c>
      <c r="J110" s="380">
        <v>0</v>
      </c>
      <c r="K110" s="380">
        <v>84143</v>
      </c>
      <c r="L110" s="380">
        <v>1436029</v>
      </c>
      <c r="M110" s="380"/>
      <c r="N110" s="381">
        <v>1044571</v>
      </c>
      <c r="O110" s="380">
        <v>3463603</v>
      </c>
      <c r="P110" s="380">
        <v>7291</v>
      </c>
      <c r="Q110" s="380">
        <v>265300</v>
      </c>
      <c r="R110" s="380">
        <v>4780765</v>
      </c>
      <c r="S110" s="382"/>
      <c r="T110" s="219">
        <v>-494600</v>
      </c>
      <c r="U110" s="219">
        <v>-114520</v>
      </c>
      <c r="V110" s="380">
        <v>-609120</v>
      </c>
      <c r="W110" s="382"/>
      <c r="X110" s="382"/>
      <c r="Y110" s="382"/>
      <c r="Z110" s="382"/>
    </row>
    <row r="111" spans="1:26">
      <c r="A111" s="374">
        <v>32300</v>
      </c>
      <c r="B111" s="375" t="s">
        <v>466</v>
      </c>
      <c r="C111" s="376">
        <v>4.6623130000000004E-3</v>
      </c>
      <c r="D111" s="376">
        <v>4.870506409626614E-3</v>
      </c>
      <c r="E111" s="377">
        <v>135111994</v>
      </c>
      <c r="F111" s="378">
        <v>144138173</v>
      </c>
      <c r="G111" s="378"/>
      <c r="H111" s="379">
        <v>1190844</v>
      </c>
      <c r="I111" s="380">
        <v>11789262</v>
      </c>
      <c r="J111" s="380">
        <v>0</v>
      </c>
      <c r="K111" s="380">
        <v>850971</v>
      </c>
      <c r="L111" s="380">
        <v>13831077</v>
      </c>
      <c r="M111" s="380"/>
      <c r="N111" s="381">
        <v>22451107</v>
      </c>
      <c r="O111" s="380">
        <v>35028709</v>
      </c>
      <c r="P111" s="380">
        <v>73733</v>
      </c>
      <c r="Q111" s="380">
        <v>2683082</v>
      </c>
      <c r="R111" s="380">
        <v>60236631</v>
      </c>
      <c r="S111" s="382"/>
      <c r="T111" s="219">
        <v>-5002069</v>
      </c>
      <c r="U111" s="219">
        <v>-5678677</v>
      </c>
      <c r="V111" s="380">
        <v>-10680746</v>
      </c>
      <c r="W111" s="382"/>
      <c r="X111" s="382"/>
      <c r="Y111" s="382"/>
      <c r="Z111" s="382"/>
    </row>
    <row r="112" spans="1:26">
      <c r="A112" s="374">
        <v>32305</v>
      </c>
      <c r="B112" s="375" t="s">
        <v>467</v>
      </c>
      <c r="C112" s="376">
        <v>5.0788030000000004E-4</v>
      </c>
      <c r="D112" s="376">
        <v>5.1140894442970998E-4</v>
      </c>
      <c r="E112" s="377">
        <v>14186919</v>
      </c>
      <c r="F112" s="378">
        <v>15701421</v>
      </c>
      <c r="G112" s="378"/>
      <c r="H112" s="379">
        <v>440349</v>
      </c>
      <c r="I112" s="380">
        <v>1284241</v>
      </c>
      <c r="J112" s="380">
        <v>0</v>
      </c>
      <c r="K112" s="380">
        <v>92699</v>
      </c>
      <c r="L112" s="380">
        <v>1817289</v>
      </c>
      <c r="M112" s="380"/>
      <c r="N112" s="381">
        <v>1396632</v>
      </c>
      <c r="O112" s="380">
        <v>3815787</v>
      </c>
      <c r="P112" s="380">
        <v>8032</v>
      </c>
      <c r="Q112" s="380">
        <v>292277</v>
      </c>
      <c r="R112" s="380">
        <v>5512728</v>
      </c>
      <c r="S112" s="382"/>
      <c r="T112" s="220">
        <v>-544889</v>
      </c>
      <c r="U112" s="220">
        <v>-345703</v>
      </c>
      <c r="V112" s="380">
        <v>-890592</v>
      </c>
      <c r="W112" s="382"/>
      <c r="X112" s="382"/>
      <c r="Y112" s="382"/>
      <c r="Z112" s="382"/>
    </row>
    <row r="113" spans="1:26">
      <c r="A113" s="374">
        <v>32400</v>
      </c>
      <c r="B113" s="375" t="s">
        <v>468</v>
      </c>
      <c r="C113" s="376">
        <v>1.6250156E-3</v>
      </c>
      <c r="D113" s="376">
        <v>1.7247142163213185E-3</v>
      </c>
      <c r="E113" s="377">
        <v>47845040</v>
      </c>
      <c r="F113" s="378">
        <v>50238322</v>
      </c>
      <c r="G113" s="378"/>
      <c r="H113" s="379">
        <v>449129</v>
      </c>
      <c r="I113" s="380">
        <v>4109062</v>
      </c>
      <c r="J113" s="380">
        <v>0</v>
      </c>
      <c r="K113" s="380">
        <v>296600</v>
      </c>
      <c r="L113" s="380">
        <v>4854791</v>
      </c>
      <c r="M113" s="380"/>
      <c r="N113" s="381">
        <v>8264744</v>
      </c>
      <c r="O113" s="380">
        <v>12209004</v>
      </c>
      <c r="P113" s="380">
        <v>25699</v>
      </c>
      <c r="Q113" s="380">
        <v>935169</v>
      </c>
      <c r="R113" s="380">
        <v>21434616</v>
      </c>
      <c r="S113" s="382"/>
      <c r="T113" s="219">
        <v>-1743436</v>
      </c>
      <c r="U113" s="219">
        <v>-2076030</v>
      </c>
      <c r="V113" s="380">
        <v>-3819466</v>
      </c>
      <c r="W113" s="382"/>
      <c r="X113" s="382"/>
      <c r="Y113" s="382"/>
      <c r="Z113" s="382"/>
    </row>
    <row r="114" spans="1:26">
      <c r="A114" s="374">
        <v>32405</v>
      </c>
      <c r="B114" s="375" t="s">
        <v>469</v>
      </c>
      <c r="C114" s="376">
        <v>4.3509700000000001E-4</v>
      </c>
      <c r="D114" s="376">
        <v>4.4769573683986941E-4</v>
      </c>
      <c r="E114" s="377">
        <v>12419461</v>
      </c>
      <c r="F114" s="378">
        <v>13451282</v>
      </c>
      <c r="G114" s="378"/>
      <c r="H114" s="379">
        <v>84554</v>
      </c>
      <c r="I114" s="380">
        <v>1100199</v>
      </c>
      <c r="J114" s="380">
        <v>0</v>
      </c>
      <c r="K114" s="380">
        <v>79414</v>
      </c>
      <c r="L114" s="380">
        <v>1264167</v>
      </c>
      <c r="M114" s="380"/>
      <c r="N114" s="381">
        <v>1348790</v>
      </c>
      <c r="O114" s="380">
        <v>3268954</v>
      </c>
      <c r="P114" s="380">
        <v>6881</v>
      </c>
      <c r="Q114" s="380">
        <v>250391</v>
      </c>
      <c r="R114" s="380">
        <v>4875016</v>
      </c>
      <c r="S114" s="382"/>
      <c r="T114" s="219">
        <v>-466803</v>
      </c>
      <c r="U114" s="219">
        <v>-279718</v>
      </c>
      <c r="V114" s="380">
        <v>-746521</v>
      </c>
      <c r="W114" s="382"/>
      <c r="X114" s="382"/>
      <c r="Y114" s="382"/>
      <c r="Z114" s="382"/>
    </row>
    <row r="115" spans="1:26">
      <c r="A115" s="374">
        <v>32410</v>
      </c>
      <c r="B115" s="375" t="s">
        <v>470</v>
      </c>
      <c r="C115" s="376">
        <v>7.0766320000000005E-4</v>
      </c>
      <c r="D115" s="376">
        <v>7.2640230051075855E-4</v>
      </c>
      <c r="E115" s="377">
        <v>20151018</v>
      </c>
      <c r="F115" s="378">
        <v>21877828</v>
      </c>
      <c r="G115" s="378"/>
      <c r="H115" s="379">
        <v>165585</v>
      </c>
      <c r="I115" s="380">
        <v>1789418</v>
      </c>
      <c r="J115" s="380">
        <v>0</v>
      </c>
      <c r="K115" s="380">
        <v>129164</v>
      </c>
      <c r="L115" s="380">
        <v>2084167</v>
      </c>
      <c r="M115" s="380"/>
      <c r="N115" s="381">
        <v>1279063</v>
      </c>
      <c r="O115" s="380">
        <v>5316788</v>
      </c>
      <c r="P115" s="380">
        <v>11191</v>
      </c>
      <c r="Q115" s="380">
        <v>407248</v>
      </c>
      <c r="R115" s="380">
        <v>7014290</v>
      </c>
      <c r="S115" s="382"/>
      <c r="T115" s="219">
        <v>-759233</v>
      </c>
      <c r="U115" s="219">
        <v>-400301</v>
      </c>
      <c r="V115" s="380">
        <v>-1159534</v>
      </c>
      <c r="W115" s="382"/>
      <c r="X115" s="382"/>
      <c r="Y115" s="382"/>
      <c r="Z115" s="382"/>
    </row>
    <row r="116" spans="1:26">
      <c r="A116" s="374">
        <v>32500</v>
      </c>
      <c r="B116" s="375" t="s">
        <v>471</v>
      </c>
      <c r="C116" s="376">
        <v>4.0648634999999999E-3</v>
      </c>
      <c r="D116" s="376">
        <v>4.2437897659494779E-3</v>
      </c>
      <c r="E116" s="377">
        <v>117726341</v>
      </c>
      <c r="F116" s="378">
        <v>125667667</v>
      </c>
      <c r="G116" s="378"/>
      <c r="H116" s="379">
        <v>925857</v>
      </c>
      <c r="I116" s="380">
        <v>10278533</v>
      </c>
      <c r="J116" s="380">
        <v>0</v>
      </c>
      <c r="K116" s="380">
        <v>741924</v>
      </c>
      <c r="L116" s="380">
        <v>11946314</v>
      </c>
      <c r="M116" s="380"/>
      <c r="N116" s="381">
        <v>9070017</v>
      </c>
      <c r="O116" s="380">
        <v>30539974</v>
      </c>
      <c r="P116" s="380">
        <v>64284</v>
      </c>
      <c r="Q116" s="380">
        <v>2339260</v>
      </c>
      <c r="R116" s="380">
        <v>42013535</v>
      </c>
      <c r="S116" s="382"/>
      <c r="T116" s="219">
        <v>-4361082</v>
      </c>
      <c r="U116" s="219">
        <v>-2514161</v>
      </c>
      <c r="V116" s="380">
        <v>-6875243</v>
      </c>
      <c r="W116" s="382"/>
      <c r="X116" s="382"/>
      <c r="Y116" s="382"/>
      <c r="Z116" s="382"/>
    </row>
    <row r="117" spans="1:26">
      <c r="A117" s="374">
        <v>32505</v>
      </c>
      <c r="B117" s="375" t="s">
        <v>472</v>
      </c>
      <c r="C117" s="376">
        <v>6.2618530000000002E-4</v>
      </c>
      <c r="D117" s="376">
        <v>6.0242547054166192E-4</v>
      </c>
      <c r="E117" s="377">
        <v>16711795</v>
      </c>
      <c r="F117" s="378">
        <v>19358890</v>
      </c>
      <c r="G117" s="378"/>
      <c r="H117" s="379">
        <v>1721219</v>
      </c>
      <c r="I117" s="380">
        <v>1583391</v>
      </c>
      <c r="J117" s="380">
        <v>0</v>
      </c>
      <c r="K117" s="380">
        <v>114292</v>
      </c>
      <c r="L117" s="380">
        <v>3418902</v>
      </c>
      <c r="M117" s="380"/>
      <c r="N117" s="381">
        <v>1693183</v>
      </c>
      <c r="O117" s="380">
        <v>4704631</v>
      </c>
      <c r="P117" s="380">
        <v>9903</v>
      </c>
      <c r="Q117" s="380">
        <v>360359</v>
      </c>
      <c r="R117" s="380">
        <v>6768076</v>
      </c>
      <c r="S117" s="382"/>
      <c r="T117" s="219">
        <v>-671818</v>
      </c>
      <c r="U117" s="219">
        <v>-82158</v>
      </c>
      <c r="V117" s="380">
        <v>-753976</v>
      </c>
      <c r="W117" s="382"/>
      <c r="X117" s="382"/>
      <c r="Y117" s="382"/>
      <c r="Z117" s="382"/>
    </row>
    <row r="118" spans="1:26">
      <c r="A118" s="374">
        <v>32600</v>
      </c>
      <c r="B118" s="375" t="s">
        <v>473</v>
      </c>
      <c r="C118" s="376">
        <v>1.47407588E-2</v>
      </c>
      <c r="D118" s="376">
        <v>1.4821709762713499E-2</v>
      </c>
      <c r="E118" s="377">
        <v>411166846</v>
      </c>
      <c r="F118" s="378">
        <v>455719306</v>
      </c>
      <c r="G118" s="378"/>
      <c r="H118" s="379">
        <v>4414320</v>
      </c>
      <c r="I118" s="380">
        <v>37273916</v>
      </c>
      <c r="J118" s="380">
        <v>0</v>
      </c>
      <c r="K118" s="380">
        <v>2690501</v>
      </c>
      <c r="L118" s="380">
        <v>44378737</v>
      </c>
      <c r="M118" s="380"/>
      <c r="N118" s="381">
        <v>29390240</v>
      </c>
      <c r="O118" s="380">
        <v>110749696</v>
      </c>
      <c r="P118" s="380">
        <v>233119</v>
      </c>
      <c r="Q118" s="380">
        <v>8483058</v>
      </c>
      <c r="R118" s="380">
        <v>148856113</v>
      </c>
      <c r="S118" s="382"/>
      <c r="T118" s="219">
        <v>-15814962</v>
      </c>
      <c r="U118" s="219">
        <v>-7956704</v>
      </c>
      <c r="V118" s="380">
        <v>-23771666</v>
      </c>
      <c r="W118" s="382"/>
      <c r="X118" s="382"/>
      <c r="Y118" s="382"/>
      <c r="Z118" s="382"/>
    </row>
    <row r="119" spans="1:26">
      <c r="A119" s="374">
        <v>32605</v>
      </c>
      <c r="B119" s="375" t="s">
        <v>474</v>
      </c>
      <c r="C119" s="376">
        <v>2.4064236999999998E-3</v>
      </c>
      <c r="D119" s="376">
        <v>2.2250245055495822E-3</v>
      </c>
      <c r="E119" s="377">
        <v>61724074</v>
      </c>
      <c r="F119" s="378">
        <v>74396017</v>
      </c>
      <c r="G119" s="378"/>
      <c r="H119" s="379">
        <v>8629915</v>
      </c>
      <c r="I119" s="380">
        <v>6084954</v>
      </c>
      <c r="J119" s="380">
        <v>0</v>
      </c>
      <c r="K119" s="380">
        <v>439223</v>
      </c>
      <c r="L119" s="380">
        <v>15154092</v>
      </c>
      <c r="M119" s="380"/>
      <c r="N119" s="381">
        <v>977639</v>
      </c>
      <c r="O119" s="380">
        <v>18079849</v>
      </c>
      <c r="P119" s="380">
        <v>38057</v>
      </c>
      <c r="Q119" s="380">
        <v>1384856</v>
      </c>
      <c r="R119" s="380">
        <v>20480401</v>
      </c>
      <c r="S119" s="382"/>
      <c r="T119" s="219">
        <v>-2581788</v>
      </c>
      <c r="U119" s="219">
        <v>1170086</v>
      </c>
      <c r="V119" s="380">
        <v>-1411702</v>
      </c>
      <c r="W119" s="382"/>
      <c r="X119" s="382"/>
      <c r="Y119" s="382"/>
      <c r="Z119" s="382"/>
    </row>
    <row r="120" spans="1:26">
      <c r="A120" s="374">
        <v>32700</v>
      </c>
      <c r="B120" s="375" t="s">
        <v>475</v>
      </c>
      <c r="C120" s="376">
        <v>1.4169390999999999E-3</v>
      </c>
      <c r="D120" s="376">
        <v>1.3987194522847102E-3</v>
      </c>
      <c r="E120" s="377">
        <v>38801668</v>
      </c>
      <c r="F120" s="378">
        <v>43805513</v>
      </c>
      <c r="G120" s="378"/>
      <c r="H120" s="379">
        <v>1645676</v>
      </c>
      <c r="I120" s="380">
        <v>3582914</v>
      </c>
      <c r="J120" s="380">
        <v>0</v>
      </c>
      <c r="K120" s="380">
        <v>258621</v>
      </c>
      <c r="L120" s="380">
        <v>5487211</v>
      </c>
      <c r="M120" s="380"/>
      <c r="N120" s="381">
        <v>837532</v>
      </c>
      <c r="O120" s="380">
        <v>10645692</v>
      </c>
      <c r="P120" s="380">
        <v>22408</v>
      </c>
      <c r="Q120" s="380">
        <v>815425</v>
      </c>
      <c r="R120" s="380">
        <v>12321057</v>
      </c>
      <c r="S120" s="382"/>
      <c r="T120" s="219">
        <v>-1520195</v>
      </c>
      <c r="U120" s="219">
        <v>474932</v>
      </c>
      <c r="V120" s="380">
        <v>-1045263</v>
      </c>
      <c r="W120" s="382"/>
      <c r="X120" s="382"/>
      <c r="Y120" s="382"/>
      <c r="Z120" s="382"/>
    </row>
    <row r="121" spans="1:26">
      <c r="A121" s="374">
        <v>32800</v>
      </c>
      <c r="B121" s="375" t="s">
        <v>476</v>
      </c>
      <c r="C121" s="376">
        <v>1.9200148000000001E-3</v>
      </c>
      <c r="D121" s="376">
        <v>2.0208716336216764E-3</v>
      </c>
      <c r="E121" s="377">
        <v>56060699</v>
      </c>
      <c r="F121" s="378">
        <v>59358397</v>
      </c>
      <c r="G121" s="378"/>
      <c r="H121" s="379">
        <v>3315278</v>
      </c>
      <c r="I121" s="380">
        <v>4855006</v>
      </c>
      <c r="J121" s="380">
        <v>0</v>
      </c>
      <c r="K121" s="380">
        <v>350443</v>
      </c>
      <c r="L121" s="380">
        <v>8520727</v>
      </c>
      <c r="M121" s="380"/>
      <c r="N121" s="381">
        <v>3273930</v>
      </c>
      <c r="O121" s="380">
        <v>14425381</v>
      </c>
      <c r="P121" s="380">
        <v>30364</v>
      </c>
      <c r="Q121" s="380">
        <v>1104936</v>
      </c>
      <c r="R121" s="380">
        <v>18834611</v>
      </c>
      <c r="S121" s="382"/>
      <c r="T121" s="220">
        <v>-2059932</v>
      </c>
      <c r="U121" s="220">
        <v>936356</v>
      </c>
      <c r="V121" s="380">
        <v>-1123576</v>
      </c>
      <c r="W121" s="382"/>
      <c r="X121" s="382"/>
      <c r="Y121" s="382"/>
      <c r="Z121" s="382"/>
    </row>
    <row r="122" spans="1:26">
      <c r="A122" s="374">
        <v>32900</v>
      </c>
      <c r="B122" s="375" t="s">
        <v>477</v>
      </c>
      <c r="C122" s="376">
        <v>5.2204423000000002E-3</v>
      </c>
      <c r="D122" s="376">
        <v>5.5336480582292586E-3</v>
      </c>
      <c r="E122" s="377">
        <v>153508108</v>
      </c>
      <c r="F122" s="378">
        <v>161393072</v>
      </c>
      <c r="G122" s="378"/>
      <c r="H122" s="379">
        <v>1741028</v>
      </c>
      <c r="I122" s="380">
        <v>13200564</v>
      </c>
      <c r="J122" s="380">
        <v>0</v>
      </c>
      <c r="K122" s="380">
        <v>952841</v>
      </c>
      <c r="L122" s="380">
        <v>15894433</v>
      </c>
      <c r="M122" s="380"/>
      <c r="N122" s="381">
        <v>19738299</v>
      </c>
      <c r="O122" s="380">
        <v>39222024</v>
      </c>
      <c r="P122" s="380">
        <v>82559</v>
      </c>
      <c r="Q122" s="380">
        <v>3004276</v>
      </c>
      <c r="R122" s="380">
        <v>62047158</v>
      </c>
      <c r="S122" s="382"/>
      <c r="T122" s="219">
        <v>-5600873</v>
      </c>
      <c r="U122" s="219">
        <v>-3794406</v>
      </c>
      <c r="V122" s="380">
        <v>-9395279</v>
      </c>
      <c r="W122" s="382"/>
      <c r="X122" s="382"/>
      <c r="Y122" s="382"/>
      <c r="Z122" s="382"/>
    </row>
    <row r="123" spans="1:26">
      <c r="A123" s="374">
        <v>32901</v>
      </c>
      <c r="B123" s="375" t="s">
        <v>478</v>
      </c>
      <c r="C123" s="376">
        <v>1.157753E-4</v>
      </c>
      <c r="D123" s="376">
        <v>1.2910735891645609E-4</v>
      </c>
      <c r="E123" s="377">
        <v>3581548</v>
      </c>
      <c r="F123" s="378">
        <v>3579262</v>
      </c>
      <c r="G123" s="378"/>
      <c r="H123" s="379">
        <v>94356</v>
      </c>
      <c r="I123" s="380">
        <v>292753</v>
      </c>
      <c r="J123" s="380">
        <v>0</v>
      </c>
      <c r="K123" s="380">
        <v>21131</v>
      </c>
      <c r="L123" s="380">
        <v>408240</v>
      </c>
      <c r="M123" s="380"/>
      <c r="N123" s="381">
        <v>1472408</v>
      </c>
      <c r="O123" s="380">
        <v>869838</v>
      </c>
      <c r="P123" s="380">
        <v>1831</v>
      </c>
      <c r="Q123" s="380">
        <v>66627</v>
      </c>
      <c r="R123" s="380">
        <v>2410704</v>
      </c>
      <c r="S123" s="382"/>
      <c r="T123" s="219">
        <v>-124212</v>
      </c>
      <c r="U123" s="219">
        <v>-609805</v>
      </c>
      <c r="V123" s="380">
        <v>-734017</v>
      </c>
      <c r="W123" s="382"/>
      <c r="X123" s="382"/>
      <c r="Y123" s="382"/>
      <c r="Z123" s="382"/>
    </row>
    <row r="124" spans="1:26">
      <c r="A124" s="374">
        <v>32904</v>
      </c>
      <c r="B124" s="375" t="s">
        <v>830</v>
      </c>
      <c r="C124" s="376">
        <v>3.1096300000000002E-5</v>
      </c>
      <c r="D124" s="376">
        <v>2.688879169580887E-5</v>
      </c>
      <c r="E124" s="377">
        <v>745918</v>
      </c>
      <c r="F124" s="378">
        <v>961361</v>
      </c>
      <c r="G124" s="378"/>
      <c r="H124" s="379">
        <v>870889</v>
      </c>
      <c r="I124" s="380">
        <v>78631</v>
      </c>
      <c r="J124" s="380">
        <v>0</v>
      </c>
      <c r="K124" s="380">
        <v>5676</v>
      </c>
      <c r="L124" s="380">
        <v>955196</v>
      </c>
      <c r="M124" s="380"/>
      <c r="N124" s="381">
        <v>0</v>
      </c>
      <c r="O124" s="380">
        <v>233632</v>
      </c>
      <c r="P124" s="380">
        <v>492</v>
      </c>
      <c r="Q124" s="380">
        <v>17895</v>
      </c>
      <c r="R124" s="380">
        <v>252019</v>
      </c>
      <c r="S124" s="382"/>
      <c r="T124" s="220">
        <v>-33363</v>
      </c>
      <c r="U124" s="220">
        <v>210955</v>
      </c>
      <c r="V124" s="380">
        <v>177592</v>
      </c>
      <c r="W124" s="382"/>
      <c r="X124" s="382"/>
      <c r="Y124" s="382"/>
      <c r="Z124" s="382"/>
    </row>
    <row r="125" spans="1:26">
      <c r="A125" s="374">
        <v>32905</v>
      </c>
      <c r="B125" s="375" t="s">
        <v>479</v>
      </c>
      <c r="C125" s="376">
        <v>7.5351529999999995E-4</v>
      </c>
      <c r="D125" s="376">
        <v>7.4253909534078102E-4</v>
      </c>
      <c r="E125" s="377">
        <v>20598667</v>
      </c>
      <c r="F125" s="378">
        <v>23295373</v>
      </c>
      <c r="G125" s="378"/>
      <c r="H125" s="379">
        <v>648379</v>
      </c>
      <c r="I125" s="380">
        <v>1905361</v>
      </c>
      <c r="J125" s="380">
        <v>0</v>
      </c>
      <c r="K125" s="380">
        <v>137533</v>
      </c>
      <c r="L125" s="380">
        <v>2691273</v>
      </c>
      <c r="M125" s="380"/>
      <c r="N125" s="381">
        <v>1521012</v>
      </c>
      <c r="O125" s="380">
        <v>5661282</v>
      </c>
      <c r="P125" s="380">
        <v>11917</v>
      </c>
      <c r="Q125" s="380">
        <v>433635</v>
      </c>
      <c r="R125" s="380">
        <v>7627846</v>
      </c>
      <c r="S125" s="382"/>
      <c r="T125" s="219">
        <v>-808426</v>
      </c>
      <c r="U125" s="219">
        <v>-508388</v>
      </c>
      <c r="V125" s="380">
        <v>-1316814</v>
      </c>
      <c r="W125" s="382"/>
      <c r="X125" s="382"/>
      <c r="Y125" s="382"/>
      <c r="Z125" s="382"/>
    </row>
    <row r="126" spans="1:26">
      <c r="A126" s="374">
        <v>32910</v>
      </c>
      <c r="B126" s="375" t="s">
        <v>480</v>
      </c>
      <c r="C126" s="376">
        <v>9.7654890000000002E-4</v>
      </c>
      <c r="D126" s="376">
        <v>1.0091941376067729E-3</v>
      </c>
      <c r="E126" s="377">
        <v>27995904</v>
      </c>
      <c r="F126" s="378">
        <v>30190589</v>
      </c>
      <c r="G126" s="378"/>
      <c r="H126" s="379">
        <v>892596</v>
      </c>
      <c r="I126" s="380">
        <v>2469330</v>
      </c>
      <c r="J126" s="380">
        <v>0</v>
      </c>
      <c r="K126" s="380">
        <v>178241</v>
      </c>
      <c r="L126" s="380">
        <v>3540167</v>
      </c>
      <c r="M126" s="380"/>
      <c r="N126" s="381">
        <v>3755642</v>
      </c>
      <c r="O126" s="380">
        <v>7336969</v>
      </c>
      <c r="P126" s="380">
        <v>15444</v>
      </c>
      <c r="Q126" s="380">
        <v>561987</v>
      </c>
      <c r="R126" s="380">
        <v>11670042</v>
      </c>
      <c r="S126" s="382"/>
      <c r="T126" s="219">
        <v>-1047714</v>
      </c>
      <c r="U126" s="219">
        <v>-460813</v>
      </c>
      <c r="V126" s="380">
        <v>-1508527</v>
      </c>
      <c r="W126" s="382"/>
      <c r="X126" s="382"/>
      <c r="Y126" s="382"/>
      <c r="Z126" s="382"/>
    </row>
    <row r="127" spans="1:26">
      <c r="A127" s="374">
        <v>32915</v>
      </c>
      <c r="B127" s="375" t="s">
        <v>833</v>
      </c>
      <c r="C127" s="376">
        <v>5.8590500000000001E-5</v>
      </c>
      <c r="D127" s="376">
        <v>0</v>
      </c>
      <c r="E127" s="377">
        <v>0</v>
      </c>
      <c r="F127" s="378">
        <v>1811360</v>
      </c>
      <c r="G127" s="378"/>
      <c r="H127" s="379">
        <v>1890770</v>
      </c>
      <c r="I127" s="380">
        <v>148154</v>
      </c>
      <c r="J127" s="380">
        <v>0</v>
      </c>
      <c r="K127" s="380">
        <v>10694</v>
      </c>
      <c r="L127" s="380">
        <v>2049618</v>
      </c>
      <c r="M127" s="380"/>
      <c r="N127" s="381">
        <v>0</v>
      </c>
      <c r="O127" s="380">
        <v>440200</v>
      </c>
      <c r="P127" s="380">
        <v>927</v>
      </c>
      <c r="Q127" s="380">
        <v>33718</v>
      </c>
      <c r="R127" s="380">
        <v>474845</v>
      </c>
      <c r="S127" s="382"/>
      <c r="T127" s="219">
        <v>-62860</v>
      </c>
      <c r="U127" s="219">
        <v>378154</v>
      </c>
      <c r="V127" s="380">
        <v>315294</v>
      </c>
      <c r="W127" s="382"/>
      <c r="X127" s="382"/>
      <c r="Y127" s="382"/>
      <c r="Z127" s="382"/>
    </row>
    <row r="128" spans="1:26">
      <c r="A128" s="374">
        <v>32920</v>
      </c>
      <c r="B128" s="375" t="s">
        <v>481</v>
      </c>
      <c r="C128" s="376">
        <v>8.6338579999999999E-4</v>
      </c>
      <c r="D128" s="376">
        <v>9.1923214088743428E-4</v>
      </c>
      <c r="E128" s="377">
        <v>25500282</v>
      </c>
      <c r="F128" s="378">
        <v>26692084</v>
      </c>
      <c r="G128" s="378"/>
      <c r="H128" s="379">
        <v>871632</v>
      </c>
      <c r="I128" s="380">
        <v>2183183</v>
      </c>
      <c r="J128" s="380">
        <v>0</v>
      </c>
      <c r="K128" s="380">
        <v>157586</v>
      </c>
      <c r="L128" s="380">
        <v>3212401</v>
      </c>
      <c r="M128" s="380"/>
      <c r="N128" s="381">
        <v>2394615</v>
      </c>
      <c r="O128" s="380">
        <v>6486757</v>
      </c>
      <c r="P128" s="380">
        <v>13654</v>
      </c>
      <c r="Q128" s="380">
        <v>496864</v>
      </c>
      <c r="R128" s="380">
        <v>9391890</v>
      </c>
      <c r="S128" s="382"/>
      <c r="T128" s="219">
        <v>-926303</v>
      </c>
      <c r="U128" s="219">
        <v>23643</v>
      </c>
      <c r="V128" s="380">
        <v>-902660</v>
      </c>
      <c r="W128" s="382"/>
      <c r="X128" s="382"/>
      <c r="Y128" s="382"/>
      <c r="Z128" s="382"/>
    </row>
    <row r="129" spans="1:26">
      <c r="A129" s="374">
        <v>33000</v>
      </c>
      <c r="B129" s="375" t="s">
        <v>482</v>
      </c>
      <c r="C129" s="376">
        <v>1.9631738000000002E-3</v>
      </c>
      <c r="D129" s="376">
        <v>2.1196838723215273E-3</v>
      </c>
      <c r="E129" s="377">
        <v>58801835</v>
      </c>
      <c r="F129" s="378">
        <v>60692683</v>
      </c>
      <c r="G129" s="378"/>
      <c r="H129" s="379">
        <v>257315</v>
      </c>
      <c r="I129" s="380">
        <v>4964139</v>
      </c>
      <c r="J129" s="380">
        <v>0</v>
      </c>
      <c r="K129" s="380">
        <v>358321</v>
      </c>
      <c r="L129" s="380">
        <v>5579775</v>
      </c>
      <c r="M129" s="380"/>
      <c r="N129" s="381">
        <v>8335563</v>
      </c>
      <c r="O129" s="380">
        <v>14749641</v>
      </c>
      <c r="P129" s="380">
        <v>31047</v>
      </c>
      <c r="Q129" s="380">
        <v>1129773</v>
      </c>
      <c r="R129" s="380">
        <v>24246024</v>
      </c>
      <c r="S129" s="382"/>
      <c r="T129" s="219">
        <v>-2106236</v>
      </c>
      <c r="U129" s="219">
        <v>-1856593</v>
      </c>
      <c r="V129" s="380">
        <v>-3962829</v>
      </c>
      <c r="W129" s="382"/>
      <c r="X129" s="382"/>
      <c r="Y129" s="382"/>
      <c r="Z129" s="382"/>
    </row>
    <row r="130" spans="1:26">
      <c r="A130" s="374">
        <v>33001</v>
      </c>
      <c r="B130" s="375" t="s">
        <v>483</v>
      </c>
      <c r="C130" s="376">
        <v>4.6786300000000003E-5</v>
      </c>
      <c r="D130" s="376">
        <v>4.5001796302005338E-5</v>
      </c>
      <c r="E130" s="377">
        <v>1248388</v>
      </c>
      <c r="F130" s="378">
        <v>1446426</v>
      </c>
      <c r="G130" s="378"/>
      <c r="H130" s="379">
        <v>101172</v>
      </c>
      <c r="I130" s="380">
        <v>118305</v>
      </c>
      <c r="J130" s="380">
        <v>0</v>
      </c>
      <c r="K130" s="380">
        <v>8539</v>
      </c>
      <c r="L130" s="380">
        <v>228016</v>
      </c>
      <c r="M130" s="380"/>
      <c r="N130" s="381">
        <v>426663</v>
      </c>
      <c r="O130" s="380">
        <v>351513</v>
      </c>
      <c r="P130" s="380">
        <v>740</v>
      </c>
      <c r="Q130" s="380">
        <v>26925</v>
      </c>
      <c r="R130" s="380">
        <v>805841</v>
      </c>
      <c r="S130" s="382"/>
      <c r="T130" s="219">
        <v>-50196</v>
      </c>
      <c r="U130" s="219">
        <v>-88162</v>
      </c>
      <c r="V130" s="380">
        <v>-138358</v>
      </c>
      <c r="W130" s="382"/>
      <c r="X130" s="382"/>
      <c r="Y130" s="382"/>
      <c r="Z130" s="382"/>
    </row>
    <row r="131" spans="1:26">
      <c r="A131" s="374">
        <v>33027</v>
      </c>
      <c r="B131" s="375" t="s">
        <v>484</v>
      </c>
      <c r="C131" s="376">
        <v>3.340606E-4</v>
      </c>
      <c r="D131" s="376">
        <v>3.1116765408902952E-4</v>
      </c>
      <c r="E131" s="377">
        <v>8632056</v>
      </c>
      <c r="F131" s="378">
        <v>10327682</v>
      </c>
      <c r="G131" s="378"/>
      <c r="H131" s="379">
        <v>1879760</v>
      </c>
      <c r="I131" s="380">
        <v>844715</v>
      </c>
      <c r="J131" s="380">
        <v>0</v>
      </c>
      <c r="K131" s="380">
        <v>60973</v>
      </c>
      <c r="L131" s="380">
        <v>2785448</v>
      </c>
      <c r="M131" s="380"/>
      <c r="N131" s="381">
        <v>0</v>
      </c>
      <c r="O131" s="380">
        <v>2509851</v>
      </c>
      <c r="P131" s="380">
        <v>5283</v>
      </c>
      <c r="Q131" s="380">
        <v>192246</v>
      </c>
      <c r="R131" s="380">
        <v>2707380</v>
      </c>
      <c r="S131" s="382"/>
      <c r="T131" s="219">
        <v>-358404</v>
      </c>
      <c r="U131" s="219">
        <v>694877</v>
      </c>
      <c r="V131" s="380">
        <v>336473</v>
      </c>
      <c r="W131" s="382"/>
      <c r="X131" s="382"/>
      <c r="Y131" s="382"/>
      <c r="Z131" s="382"/>
    </row>
    <row r="132" spans="1:26">
      <c r="A132" s="374">
        <v>33100</v>
      </c>
      <c r="B132" s="375" t="s">
        <v>485</v>
      </c>
      <c r="C132" s="376">
        <v>2.7411674999999998E-3</v>
      </c>
      <c r="D132" s="376">
        <v>2.8554125345399079E-3</v>
      </c>
      <c r="E132" s="377">
        <v>79211574</v>
      </c>
      <c r="F132" s="378">
        <v>84744820</v>
      </c>
      <c r="G132" s="378"/>
      <c r="H132" s="379">
        <v>339884</v>
      </c>
      <c r="I132" s="380">
        <v>6931397</v>
      </c>
      <c r="J132" s="380">
        <v>0</v>
      </c>
      <c r="K132" s="380">
        <v>500321</v>
      </c>
      <c r="L132" s="380">
        <v>7771602</v>
      </c>
      <c r="M132" s="380"/>
      <c r="N132" s="381">
        <v>10832721</v>
      </c>
      <c r="O132" s="380">
        <v>20594833</v>
      </c>
      <c r="P132" s="380">
        <v>43350</v>
      </c>
      <c r="Q132" s="380">
        <v>1577496</v>
      </c>
      <c r="R132" s="380">
        <v>33048400</v>
      </c>
      <c r="S132" s="382"/>
      <c r="T132" s="219">
        <v>-2940925</v>
      </c>
      <c r="U132" s="219">
        <v>-3066085</v>
      </c>
      <c r="V132" s="380">
        <v>-6007010</v>
      </c>
      <c r="W132" s="382"/>
      <c r="X132" s="382"/>
      <c r="Y132" s="382"/>
      <c r="Z132" s="382"/>
    </row>
    <row r="133" spans="1:26">
      <c r="A133" s="374">
        <v>33105</v>
      </c>
      <c r="B133" s="375" t="s">
        <v>486</v>
      </c>
      <c r="C133" s="376">
        <v>3.3556969999999999E-4</v>
      </c>
      <c r="D133" s="376">
        <v>3.2007377192006913E-4</v>
      </c>
      <c r="E133" s="377">
        <v>8879119</v>
      </c>
      <c r="F133" s="378">
        <v>10374336</v>
      </c>
      <c r="G133" s="378"/>
      <c r="H133" s="379">
        <v>604540</v>
      </c>
      <c r="I133" s="380">
        <v>848531</v>
      </c>
      <c r="J133" s="380">
        <v>0</v>
      </c>
      <c r="K133" s="380">
        <v>61249</v>
      </c>
      <c r="L133" s="380">
        <v>1514320</v>
      </c>
      <c r="M133" s="380"/>
      <c r="N133" s="381">
        <v>616950</v>
      </c>
      <c r="O133" s="380">
        <v>2521189</v>
      </c>
      <c r="P133" s="380">
        <v>5307</v>
      </c>
      <c r="Q133" s="380">
        <v>193115</v>
      </c>
      <c r="R133" s="380">
        <v>3336561</v>
      </c>
      <c r="S133" s="382"/>
      <c r="T133" s="220">
        <v>-360024</v>
      </c>
      <c r="U133" s="220">
        <v>-148020</v>
      </c>
      <c r="V133" s="380">
        <v>-508044</v>
      </c>
      <c r="W133" s="382"/>
      <c r="X133" s="382"/>
      <c r="Y133" s="382"/>
      <c r="Z133" s="382"/>
    </row>
    <row r="134" spans="1:26">
      <c r="A134" s="374">
        <v>33200</v>
      </c>
      <c r="B134" s="375" t="s">
        <v>487</v>
      </c>
      <c r="C134" s="376">
        <v>1.3816396700000001E-2</v>
      </c>
      <c r="D134" s="376">
        <v>1.4126096596490605E-2</v>
      </c>
      <c r="E134" s="377">
        <v>391869944</v>
      </c>
      <c r="F134" s="378">
        <v>427142103</v>
      </c>
      <c r="G134" s="378"/>
      <c r="H134" s="379">
        <v>15026089</v>
      </c>
      <c r="I134" s="380">
        <v>34936546</v>
      </c>
      <c r="J134" s="380">
        <v>0</v>
      </c>
      <c r="K134" s="380">
        <v>2521785</v>
      </c>
      <c r="L134" s="380">
        <v>52484420</v>
      </c>
      <c r="M134" s="380"/>
      <c r="N134" s="381">
        <v>21033592</v>
      </c>
      <c r="O134" s="380">
        <v>103804814</v>
      </c>
      <c r="P134" s="380">
        <v>218501</v>
      </c>
      <c r="Q134" s="380">
        <v>7951103</v>
      </c>
      <c r="R134" s="380">
        <v>133008010</v>
      </c>
      <c r="S134" s="382"/>
      <c r="T134" s="219">
        <v>-14823238</v>
      </c>
      <c r="U134" s="219">
        <v>-1209984</v>
      </c>
      <c r="V134" s="380">
        <v>-16033222</v>
      </c>
      <c r="W134" s="382"/>
      <c r="X134" s="382"/>
      <c r="Y134" s="382"/>
      <c r="Z134" s="382"/>
    </row>
    <row r="135" spans="1:26">
      <c r="A135" s="374">
        <v>33202</v>
      </c>
      <c r="B135" s="375" t="s">
        <v>488</v>
      </c>
      <c r="C135" s="376">
        <v>2.48333E-4</v>
      </c>
      <c r="D135" s="376">
        <v>2.6213969624721043E-4</v>
      </c>
      <c r="E135" s="377">
        <v>7271978</v>
      </c>
      <c r="F135" s="378">
        <v>7677362</v>
      </c>
      <c r="G135" s="378"/>
      <c r="H135" s="379">
        <v>1479140</v>
      </c>
      <c r="I135" s="380">
        <v>627942</v>
      </c>
      <c r="J135" s="380">
        <v>0</v>
      </c>
      <c r="K135" s="380">
        <v>45326</v>
      </c>
      <c r="L135" s="380">
        <v>2152408</v>
      </c>
      <c r="M135" s="380"/>
      <c r="N135" s="381">
        <v>613182</v>
      </c>
      <c r="O135" s="380">
        <v>1865766</v>
      </c>
      <c r="P135" s="380">
        <v>3927</v>
      </c>
      <c r="Q135" s="380">
        <v>142911</v>
      </c>
      <c r="R135" s="380">
        <v>2625786</v>
      </c>
      <c r="S135" s="382"/>
      <c r="T135" s="219">
        <v>-266430</v>
      </c>
      <c r="U135" s="219">
        <v>555622</v>
      </c>
      <c r="V135" s="380">
        <v>289192</v>
      </c>
      <c r="W135" s="382"/>
      <c r="X135" s="382"/>
      <c r="Y135" s="382"/>
      <c r="Z135" s="382"/>
    </row>
    <row r="136" spans="1:26">
      <c r="A136" s="374">
        <v>33203</v>
      </c>
      <c r="B136" s="375" t="s">
        <v>489</v>
      </c>
      <c r="C136" s="376">
        <v>1.61881E-4</v>
      </c>
      <c r="D136" s="376">
        <v>1.3976075279140192E-4</v>
      </c>
      <c r="E136" s="377">
        <v>3877082</v>
      </c>
      <c r="F136" s="378">
        <v>5004647</v>
      </c>
      <c r="G136" s="378"/>
      <c r="H136" s="379">
        <v>1426592</v>
      </c>
      <c r="I136" s="380">
        <v>409337</v>
      </c>
      <c r="J136" s="380">
        <v>0</v>
      </c>
      <c r="K136" s="380">
        <v>29547</v>
      </c>
      <c r="L136" s="380">
        <v>1865476</v>
      </c>
      <c r="M136" s="380"/>
      <c r="N136" s="381">
        <v>137434</v>
      </c>
      <c r="O136" s="380">
        <v>1216238</v>
      </c>
      <c r="P136" s="380">
        <v>2560</v>
      </c>
      <c r="Q136" s="380">
        <v>93160</v>
      </c>
      <c r="R136" s="380">
        <v>1449392</v>
      </c>
      <c r="S136" s="382"/>
      <c r="T136" s="220">
        <v>-173679</v>
      </c>
      <c r="U136" s="220">
        <v>293408</v>
      </c>
      <c r="V136" s="380">
        <v>119729</v>
      </c>
      <c r="W136" s="382"/>
      <c r="X136" s="382"/>
      <c r="Y136" s="382"/>
      <c r="Z136" s="382"/>
    </row>
    <row r="137" spans="1:26">
      <c r="A137" s="374">
        <v>33204</v>
      </c>
      <c r="B137" s="375" t="s">
        <v>490</v>
      </c>
      <c r="C137" s="376">
        <v>3.9671269999999999E-4</v>
      </c>
      <c r="D137" s="376">
        <v>3.984850689845735E-4</v>
      </c>
      <c r="E137" s="377">
        <v>11054315</v>
      </c>
      <c r="F137" s="378">
        <v>12264609</v>
      </c>
      <c r="G137" s="378"/>
      <c r="H137" s="379">
        <v>509338</v>
      </c>
      <c r="I137" s="380">
        <v>1003139</v>
      </c>
      <c r="J137" s="380">
        <v>0</v>
      </c>
      <c r="K137" s="380">
        <v>72408</v>
      </c>
      <c r="L137" s="380">
        <v>1584885</v>
      </c>
      <c r="M137" s="380"/>
      <c r="N137" s="381">
        <v>1021269</v>
      </c>
      <c r="O137" s="380">
        <v>2980566</v>
      </c>
      <c r="P137" s="380">
        <v>6274</v>
      </c>
      <c r="Q137" s="380">
        <v>228301</v>
      </c>
      <c r="R137" s="380">
        <v>4236410</v>
      </c>
      <c r="S137" s="382"/>
      <c r="T137" s="219">
        <v>-425622</v>
      </c>
      <c r="U137" s="219">
        <v>-135626</v>
      </c>
      <c r="V137" s="380">
        <v>-561248</v>
      </c>
      <c r="W137" s="382"/>
      <c r="X137" s="382"/>
      <c r="Y137" s="382"/>
      <c r="Z137" s="382"/>
    </row>
    <row r="138" spans="1:26">
      <c r="A138" s="374">
        <v>33205</v>
      </c>
      <c r="B138" s="375" t="s">
        <v>491</v>
      </c>
      <c r="C138" s="376">
        <v>1.0741103E-3</v>
      </c>
      <c r="D138" s="376">
        <v>9.7785581195993128E-4</v>
      </c>
      <c r="E138" s="377">
        <v>27126553</v>
      </c>
      <c r="F138" s="378">
        <v>33206757</v>
      </c>
      <c r="G138" s="378"/>
      <c r="H138" s="379">
        <v>3359402</v>
      </c>
      <c r="I138" s="380">
        <v>2716027</v>
      </c>
      <c r="J138" s="380">
        <v>0</v>
      </c>
      <c r="K138" s="380">
        <v>196048</v>
      </c>
      <c r="L138" s="380">
        <v>6271477</v>
      </c>
      <c r="M138" s="380"/>
      <c r="N138" s="381">
        <v>2780516</v>
      </c>
      <c r="O138" s="380">
        <v>8069964</v>
      </c>
      <c r="P138" s="380">
        <v>16987</v>
      </c>
      <c r="Q138" s="380">
        <v>618132</v>
      </c>
      <c r="R138" s="380">
        <v>11485599</v>
      </c>
      <c r="S138" s="382"/>
      <c r="T138" s="219">
        <v>-1152384</v>
      </c>
      <c r="U138" s="219">
        <v>-275421</v>
      </c>
      <c r="V138" s="380">
        <v>-1427805</v>
      </c>
      <c r="W138" s="382"/>
      <c r="X138" s="382"/>
      <c r="Y138" s="382"/>
      <c r="Z138" s="382"/>
    </row>
    <row r="139" spans="1:26">
      <c r="A139" s="374">
        <v>33206</v>
      </c>
      <c r="B139" s="375" t="s">
        <v>492</v>
      </c>
      <c r="C139" s="376">
        <v>1.048939E-4</v>
      </c>
      <c r="D139" s="376">
        <v>1.0129611026617302E-4</v>
      </c>
      <c r="E139" s="377">
        <v>2810040</v>
      </c>
      <c r="F139" s="378">
        <v>3242857</v>
      </c>
      <c r="G139" s="378"/>
      <c r="H139" s="379">
        <v>300172</v>
      </c>
      <c r="I139" s="380">
        <v>265238</v>
      </c>
      <c r="J139" s="380">
        <v>0</v>
      </c>
      <c r="K139" s="380">
        <v>19145</v>
      </c>
      <c r="L139" s="380">
        <v>584555</v>
      </c>
      <c r="M139" s="380"/>
      <c r="N139" s="381">
        <v>141576</v>
      </c>
      <c r="O139" s="380">
        <v>788085</v>
      </c>
      <c r="P139" s="380">
        <v>1659</v>
      </c>
      <c r="Q139" s="380">
        <v>60365</v>
      </c>
      <c r="R139" s="380">
        <v>991685</v>
      </c>
      <c r="S139" s="382"/>
      <c r="T139" s="219">
        <v>-112537</v>
      </c>
      <c r="U139" s="219">
        <v>97503</v>
      </c>
      <c r="V139" s="380">
        <v>-15034</v>
      </c>
      <c r="W139" s="382"/>
      <c r="X139" s="382"/>
      <c r="Y139" s="382"/>
      <c r="Z139" s="382"/>
    </row>
    <row r="140" spans="1:26">
      <c r="A140" s="374">
        <v>33207</v>
      </c>
      <c r="B140" s="375" t="s">
        <v>493</v>
      </c>
      <c r="C140" s="376">
        <v>4.8837939999999997E-4</v>
      </c>
      <c r="D140" s="376">
        <v>4.3230110694480561E-4</v>
      </c>
      <c r="E140" s="377">
        <v>11992401</v>
      </c>
      <c r="F140" s="378">
        <v>15098539</v>
      </c>
      <c r="G140" s="378"/>
      <c r="H140" s="379">
        <v>5491869</v>
      </c>
      <c r="I140" s="380">
        <v>1234930</v>
      </c>
      <c r="J140" s="380">
        <v>0</v>
      </c>
      <c r="K140" s="380">
        <v>89140</v>
      </c>
      <c r="L140" s="380">
        <v>6815939</v>
      </c>
      <c r="M140" s="380"/>
      <c r="N140" s="381">
        <v>0</v>
      </c>
      <c r="O140" s="380">
        <v>3669273</v>
      </c>
      <c r="P140" s="380">
        <v>7724</v>
      </c>
      <c r="Q140" s="380">
        <v>281054</v>
      </c>
      <c r="R140" s="380">
        <v>3958051</v>
      </c>
      <c r="S140" s="382"/>
      <c r="T140" s="219">
        <v>-523970</v>
      </c>
      <c r="U140" s="219">
        <v>2007934</v>
      </c>
      <c r="V140" s="380">
        <v>1483964</v>
      </c>
      <c r="W140" s="382"/>
      <c r="X140" s="382"/>
      <c r="Y140" s="382"/>
      <c r="Z140" s="382"/>
    </row>
    <row r="141" spans="1:26">
      <c r="A141" s="374">
        <v>33208</v>
      </c>
      <c r="B141" s="375" t="s">
        <v>494</v>
      </c>
      <c r="C141" s="376">
        <v>0</v>
      </c>
      <c r="D141" s="376">
        <v>0</v>
      </c>
      <c r="E141" s="377">
        <v>0</v>
      </c>
      <c r="F141" s="378">
        <v>0</v>
      </c>
      <c r="G141" s="378"/>
      <c r="H141" s="379">
        <v>0</v>
      </c>
      <c r="I141" s="380">
        <v>0</v>
      </c>
      <c r="J141" s="380">
        <v>0</v>
      </c>
      <c r="K141" s="380">
        <v>0</v>
      </c>
      <c r="L141" s="380">
        <v>0</v>
      </c>
      <c r="M141" s="380"/>
      <c r="N141" s="381">
        <v>424859</v>
      </c>
      <c r="O141" s="380">
        <v>0</v>
      </c>
      <c r="P141" s="380">
        <v>0</v>
      </c>
      <c r="Q141" s="380">
        <v>0</v>
      </c>
      <c r="R141" s="380">
        <v>424859</v>
      </c>
      <c r="S141" s="382"/>
      <c r="T141" s="219">
        <v>0</v>
      </c>
      <c r="U141" s="219">
        <v>-223659</v>
      </c>
      <c r="V141" s="380">
        <v>-223659</v>
      </c>
      <c r="W141" s="382"/>
      <c r="X141" s="382"/>
      <c r="Y141" s="382"/>
      <c r="Z141" s="382"/>
    </row>
    <row r="142" spans="1:26">
      <c r="A142" s="374">
        <v>33209</v>
      </c>
      <c r="B142" s="375" t="s">
        <v>495</v>
      </c>
      <c r="C142" s="376">
        <v>0</v>
      </c>
      <c r="D142" s="376">
        <v>1.0209034745746152E-4</v>
      </c>
      <c r="E142" s="377">
        <v>2832073</v>
      </c>
      <c r="F142" s="378">
        <v>0</v>
      </c>
      <c r="G142" s="378"/>
      <c r="H142" s="379">
        <v>632154</v>
      </c>
      <c r="I142" s="380">
        <v>0</v>
      </c>
      <c r="J142" s="380">
        <v>0</v>
      </c>
      <c r="K142" s="380">
        <v>0</v>
      </c>
      <c r="L142" s="380">
        <v>632154</v>
      </c>
      <c r="M142" s="380"/>
      <c r="N142" s="381">
        <v>3478893</v>
      </c>
      <c r="O142" s="380">
        <v>0</v>
      </c>
      <c r="P142" s="380">
        <v>0</v>
      </c>
      <c r="Q142" s="380">
        <v>0</v>
      </c>
      <c r="R142" s="380">
        <v>3478893</v>
      </c>
      <c r="S142" s="382"/>
      <c r="T142" s="219">
        <v>0</v>
      </c>
      <c r="U142" s="219">
        <v>-438504</v>
      </c>
      <c r="V142" s="380">
        <v>-438504</v>
      </c>
      <c r="W142" s="382"/>
      <c r="X142" s="382"/>
      <c r="Y142" s="382"/>
      <c r="Z142" s="382"/>
    </row>
    <row r="143" spans="1:26">
      <c r="A143" s="374">
        <v>33300</v>
      </c>
      <c r="B143" s="375" t="s">
        <v>496</v>
      </c>
      <c r="C143" s="376">
        <v>1.8563542E-3</v>
      </c>
      <c r="D143" s="376">
        <v>2.0013452488728697E-3</v>
      </c>
      <c r="E143" s="377">
        <v>55519021</v>
      </c>
      <c r="F143" s="378">
        <v>57390292</v>
      </c>
      <c r="G143" s="378"/>
      <c r="H143" s="379">
        <v>647658</v>
      </c>
      <c r="I143" s="380">
        <v>4694032</v>
      </c>
      <c r="J143" s="380">
        <v>0</v>
      </c>
      <c r="K143" s="380">
        <v>338824</v>
      </c>
      <c r="L143" s="380">
        <v>5680514</v>
      </c>
      <c r="M143" s="380"/>
      <c r="N143" s="381">
        <v>6062384</v>
      </c>
      <c r="O143" s="380">
        <v>13947088</v>
      </c>
      <c r="P143" s="380">
        <v>29357</v>
      </c>
      <c r="Q143" s="380">
        <v>1068300</v>
      </c>
      <c r="R143" s="380">
        <v>21107129</v>
      </c>
      <c r="S143" s="382"/>
      <c r="T143" s="219">
        <v>-1991632</v>
      </c>
      <c r="U143" s="219">
        <v>-965336</v>
      </c>
      <c r="V143" s="380">
        <v>-2956968</v>
      </c>
      <c r="W143" s="382"/>
      <c r="X143" s="382"/>
      <c r="Y143" s="382"/>
      <c r="Z143" s="382"/>
    </row>
    <row r="144" spans="1:26">
      <c r="A144" s="374">
        <v>33305</v>
      </c>
      <c r="B144" s="375" t="s">
        <v>497</v>
      </c>
      <c r="C144" s="376">
        <v>3.6992440000000002E-4</v>
      </c>
      <c r="D144" s="376">
        <v>4.1138142185925456E-4</v>
      </c>
      <c r="E144" s="377">
        <v>11412071</v>
      </c>
      <c r="F144" s="378">
        <v>11436432</v>
      </c>
      <c r="G144" s="378"/>
      <c r="H144" s="379">
        <v>0</v>
      </c>
      <c r="I144" s="380">
        <v>935402</v>
      </c>
      <c r="J144" s="380">
        <v>0</v>
      </c>
      <c r="K144" s="380">
        <v>67519</v>
      </c>
      <c r="L144" s="380">
        <v>1002921</v>
      </c>
      <c r="M144" s="380"/>
      <c r="N144" s="381">
        <v>3125289</v>
      </c>
      <c r="O144" s="380">
        <v>2779302</v>
      </c>
      <c r="P144" s="380">
        <v>5850</v>
      </c>
      <c r="Q144" s="380">
        <v>212885</v>
      </c>
      <c r="R144" s="380">
        <v>6123326</v>
      </c>
      <c r="S144" s="382"/>
      <c r="T144" s="219">
        <v>-396883</v>
      </c>
      <c r="U144" s="219">
        <v>-881201</v>
      </c>
      <c r="V144" s="380">
        <v>-1278084</v>
      </c>
      <c r="W144" s="382"/>
      <c r="X144" s="382"/>
      <c r="Y144" s="382"/>
      <c r="Z144" s="382"/>
    </row>
    <row r="145" spans="1:26">
      <c r="A145" s="374">
        <v>33400</v>
      </c>
      <c r="B145" s="375" t="s">
        <v>498</v>
      </c>
      <c r="C145" s="376">
        <v>1.7423907999999998E-2</v>
      </c>
      <c r="D145" s="376">
        <v>1.7727362199064633E-2</v>
      </c>
      <c r="E145" s="377">
        <v>491772118</v>
      </c>
      <c r="F145" s="378">
        <v>538670456</v>
      </c>
      <c r="G145" s="378"/>
      <c r="H145" s="379">
        <v>6161938</v>
      </c>
      <c r="I145" s="380">
        <v>44058605</v>
      </c>
      <c r="J145" s="380">
        <v>0</v>
      </c>
      <c r="K145" s="380">
        <v>3180232</v>
      </c>
      <c r="L145" s="380">
        <v>53400775</v>
      </c>
      <c r="M145" s="380"/>
      <c r="N145" s="381">
        <v>29440226</v>
      </c>
      <c r="O145" s="380">
        <v>130908628</v>
      </c>
      <c r="P145" s="380">
        <v>275552</v>
      </c>
      <c r="Q145" s="380">
        <v>10027165</v>
      </c>
      <c r="R145" s="380">
        <v>170651571</v>
      </c>
      <c r="S145" s="382"/>
      <c r="T145" s="220">
        <v>-18693640</v>
      </c>
      <c r="U145" s="220">
        <v>-2610735</v>
      </c>
      <c r="V145" s="380">
        <v>-21304375</v>
      </c>
      <c r="W145" s="382"/>
      <c r="X145" s="382"/>
      <c r="Y145" s="382"/>
      <c r="Z145" s="382"/>
    </row>
    <row r="146" spans="1:26">
      <c r="A146" s="374">
        <v>33402</v>
      </c>
      <c r="B146" s="375" t="s">
        <v>499</v>
      </c>
      <c r="C146" s="376">
        <v>1.60118E-4</v>
      </c>
      <c r="D146" s="376">
        <v>1.6591035197005189E-4</v>
      </c>
      <c r="E146" s="377">
        <v>4602494</v>
      </c>
      <c r="F146" s="378">
        <v>4950143</v>
      </c>
      <c r="G146" s="378"/>
      <c r="H146" s="379">
        <v>600312</v>
      </c>
      <c r="I146" s="380">
        <v>404879</v>
      </c>
      <c r="J146" s="380">
        <v>0</v>
      </c>
      <c r="K146" s="380">
        <v>29225</v>
      </c>
      <c r="L146" s="380">
        <v>1034416</v>
      </c>
      <c r="M146" s="380"/>
      <c r="N146" s="381">
        <v>397761</v>
      </c>
      <c r="O146" s="380">
        <v>1202992</v>
      </c>
      <c r="P146" s="380">
        <v>2532</v>
      </c>
      <c r="Q146" s="380">
        <v>92145</v>
      </c>
      <c r="R146" s="380">
        <v>1695430</v>
      </c>
      <c r="S146" s="382"/>
      <c r="T146" s="219">
        <v>-171787</v>
      </c>
      <c r="U146" s="219">
        <v>120605</v>
      </c>
      <c r="V146" s="380">
        <v>-51182</v>
      </c>
      <c r="W146" s="382"/>
      <c r="X146" s="382"/>
      <c r="Y146" s="382"/>
      <c r="Z146" s="382"/>
    </row>
    <row r="147" spans="1:26">
      <c r="A147" s="374">
        <v>33405</v>
      </c>
      <c r="B147" s="375" t="s">
        <v>500</v>
      </c>
      <c r="C147" s="376">
        <v>1.5840193E-3</v>
      </c>
      <c r="D147" s="376">
        <v>1.5181599315805155E-3</v>
      </c>
      <c r="E147" s="377">
        <v>42115049</v>
      </c>
      <c r="F147" s="378">
        <v>48970897</v>
      </c>
      <c r="G147" s="378"/>
      <c r="H147" s="379">
        <v>2210300</v>
      </c>
      <c r="I147" s="380">
        <v>4005398</v>
      </c>
      <c r="J147" s="380">
        <v>0</v>
      </c>
      <c r="K147" s="380">
        <v>289117</v>
      </c>
      <c r="L147" s="380">
        <v>6504815</v>
      </c>
      <c r="M147" s="380"/>
      <c r="N147" s="381">
        <v>3409420</v>
      </c>
      <c r="O147" s="380">
        <v>11900992</v>
      </c>
      <c r="P147" s="380">
        <v>25051</v>
      </c>
      <c r="Q147" s="380">
        <v>911576</v>
      </c>
      <c r="R147" s="380">
        <v>16247039</v>
      </c>
      <c r="S147" s="382"/>
      <c r="T147" s="219">
        <v>-1699452</v>
      </c>
      <c r="U147" s="219">
        <v>-1376001</v>
      </c>
      <c r="V147" s="380">
        <v>-3075453</v>
      </c>
      <c r="W147" s="382"/>
      <c r="X147" s="382"/>
      <c r="Y147" s="382"/>
      <c r="Z147" s="382"/>
    </row>
    <row r="148" spans="1:26">
      <c r="A148" s="374">
        <v>33500</v>
      </c>
      <c r="B148" s="375" t="s">
        <v>501</v>
      </c>
      <c r="C148" s="376">
        <v>2.6042646E-3</v>
      </c>
      <c r="D148" s="376">
        <v>2.7524826429486267E-3</v>
      </c>
      <c r="E148" s="377">
        <v>76356212</v>
      </c>
      <c r="F148" s="378">
        <v>80512386</v>
      </c>
      <c r="G148" s="378"/>
      <c r="H148" s="379">
        <v>448068</v>
      </c>
      <c r="I148" s="380">
        <v>6585220</v>
      </c>
      <c r="J148" s="380">
        <v>0</v>
      </c>
      <c r="K148" s="380">
        <v>475333</v>
      </c>
      <c r="L148" s="380">
        <v>7508621</v>
      </c>
      <c r="M148" s="380"/>
      <c r="N148" s="381">
        <v>9237133</v>
      </c>
      <c r="O148" s="380">
        <v>19566260</v>
      </c>
      <c r="P148" s="380">
        <v>41185</v>
      </c>
      <c r="Q148" s="380">
        <v>1498710</v>
      </c>
      <c r="R148" s="380">
        <v>30343288</v>
      </c>
      <c r="S148" s="382"/>
      <c r="T148" s="220">
        <v>-2794045</v>
      </c>
      <c r="U148" s="220">
        <v>-2763019</v>
      </c>
      <c r="V148" s="380">
        <v>-5557064</v>
      </c>
      <c r="W148" s="382"/>
      <c r="X148" s="382"/>
      <c r="Y148" s="382"/>
      <c r="Z148" s="382"/>
    </row>
    <row r="149" spans="1:26">
      <c r="A149" s="374">
        <v>33501</v>
      </c>
      <c r="B149" s="375" t="s">
        <v>502</v>
      </c>
      <c r="C149" s="376">
        <v>9.6994E-5</v>
      </c>
      <c r="D149" s="376">
        <v>8.1995819545017614E-5</v>
      </c>
      <c r="E149" s="377">
        <v>2274634</v>
      </c>
      <c r="F149" s="378">
        <v>2998627</v>
      </c>
      <c r="G149" s="378"/>
      <c r="H149" s="379">
        <v>960842</v>
      </c>
      <c r="I149" s="380">
        <v>245262</v>
      </c>
      <c r="J149" s="380">
        <v>0</v>
      </c>
      <c r="K149" s="380">
        <v>17703</v>
      </c>
      <c r="L149" s="380">
        <v>1223807</v>
      </c>
      <c r="M149" s="380"/>
      <c r="N149" s="381">
        <v>76772</v>
      </c>
      <c r="O149" s="380">
        <v>728732</v>
      </c>
      <c r="P149" s="380">
        <v>1534</v>
      </c>
      <c r="Q149" s="380">
        <v>55818</v>
      </c>
      <c r="R149" s="380">
        <v>862856</v>
      </c>
      <c r="S149" s="382"/>
      <c r="T149" s="219">
        <v>-104061</v>
      </c>
      <c r="U149" s="219">
        <v>236170</v>
      </c>
      <c r="V149" s="380">
        <v>132109</v>
      </c>
      <c r="W149" s="382"/>
      <c r="X149" s="382"/>
      <c r="Y149" s="382"/>
      <c r="Z149" s="382"/>
    </row>
    <row r="150" spans="1:26">
      <c r="A150" s="374">
        <v>33600</v>
      </c>
      <c r="B150" s="375" t="s">
        <v>503</v>
      </c>
      <c r="C150" s="376">
        <v>9.1461543000000006E-3</v>
      </c>
      <c r="D150" s="376">
        <v>9.5571395741109993E-3</v>
      </c>
      <c r="E150" s="377">
        <v>265123187</v>
      </c>
      <c r="F150" s="378">
        <v>282758788</v>
      </c>
      <c r="G150" s="378"/>
      <c r="H150" s="379">
        <v>3903662</v>
      </c>
      <c r="I150" s="380">
        <v>23127234</v>
      </c>
      <c r="J150" s="380">
        <v>0</v>
      </c>
      <c r="K150" s="380">
        <v>1669367</v>
      </c>
      <c r="L150" s="380">
        <v>28700263</v>
      </c>
      <c r="M150" s="380"/>
      <c r="N150" s="381">
        <v>24027153</v>
      </c>
      <c r="O150" s="380">
        <v>68716531</v>
      </c>
      <c r="P150" s="380">
        <v>144643</v>
      </c>
      <c r="Q150" s="380">
        <v>5263457</v>
      </c>
      <c r="R150" s="380">
        <v>98151784</v>
      </c>
      <c r="S150" s="382"/>
      <c r="T150" s="219">
        <v>-9812662</v>
      </c>
      <c r="U150" s="219">
        <v>-1996332</v>
      </c>
      <c r="V150" s="380">
        <v>-11808994</v>
      </c>
      <c r="W150" s="382"/>
      <c r="X150" s="382"/>
      <c r="Y150" s="382"/>
      <c r="Z150" s="382"/>
    </row>
    <row r="151" spans="1:26">
      <c r="A151" s="374">
        <v>33605</v>
      </c>
      <c r="B151" s="375" t="s">
        <v>504</v>
      </c>
      <c r="C151" s="376">
        <v>1.0507672E-3</v>
      </c>
      <c r="D151" s="376">
        <v>1.0282154515633551E-3</v>
      </c>
      <c r="E151" s="377">
        <v>28523572</v>
      </c>
      <c r="F151" s="378">
        <v>32485092</v>
      </c>
      <c r="G151" s="378"/>
      <c r="H151" s="379">
        <v>931010</v>
      </c>
      <c r="I151" s="380">
        <v>2657001</v>
      </c>
      <c r="J151" s="380">
        <v>0</v>
      </c>
      <c r="K151" s="380">
        <v>191787</v>
      </c>
      <c r="L151" s="380">
        <v>3779798</v>
      </c>
      <c r="M151" s="380"/>
      <c r="N151" s="381">
        <v>4263686</v>
      </c>
      <c r="O151" s="380">
        <v>7894583</v>
      </c>
      <c r="P151" s="380">
        <v>16617</v>
      </c>
      <c r="Q151" s="380">
        <v>604699</v>
      </c>
      <c r="R151" s="380">
        <v>12779585</v>
      </c>
      <c r="S151" s="382"/>
      <c r="T151" s="219">
        <v>-1127340</v>
      </c>
      <c r="U151" s="219">
        <v>-1273952</v>
      </c>
      <c r="V151" s="380">
        <v>-2401292</v>
      </c>
      <c r="W151" s="382"/>
      <c r="X151" s="382"/>
      <c r="Y151" s="382"/>
      <c r="Z151" s="382"/>
    </row>
    <row r="152" spans="1:26">
      <c r="A152" s="374">
        <v>33700</v>
      </c>
      <c r="B152" s="375" t="s">
        <v>505</v>
      </c>
      <c r="C152" s="376">
        <v>6.3961970000000004E-4</v>
      </c>
      <c r="D152" s="376">
        <v>6.465314185957762E-4</v>
      </c>
      <c r="E152" s="377">
        <v>17935332</v>
      </c>
      <c r="F152" s="378">
        <v>19774223</v>
      </c>
      <c r="G152" s="378"/>
      <c r="H152" s="379">
        <v>337677</v>
      </c>
      <c r="I152" s="380">
        <v>1617361</v>
      </c>
      <c r="J152" s="380">
        <v>0</v>
      </c>
      <c r="K152" s="380">
        <v>116744</v>
      </c>
      <c r="L152" s="380">
        <v>2071782</v>
      </c>
      <c r="M152" s="380"/>
      <c r="N152" s="381">
        <v>859154</v>
      </c>
      <c r="O152" s="380">
        <v>4805566</v>
      </c>
      <c r="P152" s="380">
        <v>10115</v>
      </c>
      <c r="Q152" s="380">
        <v>368090</v>
      </c>
      <c r="R152" s="380">
        <v>6042925</v>
      </c>
      <c r="S152" s="382"/>
      <c r="T152" s="219">
        <v>-686229</v>
      </c>
      <c r="U152" s="219">
        <v>-199950</v>
      </c>
      <c r="V152" s="380">
        <v>-886179</v>
      </c>
      <c r="W152" s="382"/>
      <c r="X152" s="382"/>
      <c r="Y152" s="382"/>
      <c r="Z152" s="382"/>
    </row>
    <row r="153" spans="1:26">
      <c r="A153" s="374">
        <v>33800</v>
      </c>
      <c r="B153" s="375" t="s">
        <v>506</v>
      </c>
      <c r="C153" s="376">
        <v>4.5240219999999998E-4</v>
      </c>
      <c r="D153" s="376">
        <v>4.8071295047648696E-4</v>
      </c>
      <c r="E153" s="377">
        <v>13335386</v>
      </c>
      <c r="F153" s="378">
        <v>13986282</v>
      </c>
      <c r="G153" s="378"/>
      <c r="H153" s="379">
        <v>284122</v>
      </c>
      <c r="I153" s="380">
        <v>1143957</v>
      </c>
      <c r="J153" s="380">
        <v>0</v>
      </c>
      <c r="K153" s="380">
        <v>82573</v>
      </c>
      <c r="L153" s="380">
        <v>1510652</v>
      </c>
      <c r="M153" s="380"/>
      <c r="N153" s="381">
        <v>1759891</v>
      </c>
      <c r="O153" s="380">
        <v>3398971</v>
      </c>
      <c r="P153" s="380">
        <v>7155</v>
      </c>
      <c r="Q153" s="380">
        <v>260350</v>
      </c>
      <c r="R153" s="380">
        <v>5426367</v>
      </c>
      <c r="S153" s="382"/>
      <c r="T153" s="219">
        <v>-485370</v>
      </c>
      <c r="U153" s="219">
        <v>-359358</v>
      </c>
      <c r="V153" s="380">
        <v>-844728</v>
      </c>
      <c r="W153" s="382"/>
      <c r="X153" s="382"/>
      <c r="Y153" s="382"/>
      <c r="Z153" s="382"/>
    </row>
    <row r="154" spans="1:26">
      <c r="A154" s="374">
        <v>33900</v>
      </c>
      <c r="B154" s="375" t="s">
        <v>507</v>
      </c>
      <c r="C154" s="376">
        <v>2.1670434000000001E-3</v>
      </c>
      <c r="D154" s="376">
        <v>2.3295890724832225E-3</v>
      </c>
      <c r="E154" s="377">
        <v>64624784</v>
      </c>
      <c r="F154" s="378">
        <v>66995433</v>
      </c>
      <c r="G154" s="378"/>
      <c r="H154" s="379">
        <v>59952</v>
      </c>
      <c r="I154" s="380">
        <v>5479650</v>
      </c>
      <c r="J154" s="380">
        <v>0</v>
      </c>
      <c r="K154" s="380">
        <v>395531</v>
      </c>
      <c r="L154" s="380">
        <v>5935133</v>
      </c>
      <c r="M154" s="380"/>
      <c r="N154" s="381">
        <v>11308916</v>
      </c>
      <c r="O154" s="380">
        <v>16281346</v>
      </c>
      <c r="P154" s="380">
        <v>34271</v>
      </c>
      <c r="Q154" s="380">
        <v>1247097</v>
      </c>
      <c r="R154" s="380">
        <v>28871630</v>
      </c>
      <c r="S154" s="382"/>
      <c r="T154" s="219">
        <v>-2324961</v>
      </c>
      <c r="U154" s="219">
        <v>-3232499</v>
      </c>
      <c r="V154" s="380">
        <v>-5557460</v>
      </c>
      <c r="W154" s="382"/>
      <c r="X154" s="382"/>
      <c r="Y154" s="382"/>
      <c r="Z154" s="382"/>
    </row>
    <row r="155" spans="1:26">
      <c r="A155" s="374">
        <v>34000</v>
      </c>
      <c r="B155" s="375" t="s">
        <v>508</v>
      </c>
      <c r="C155" s="376">
        <v>1.0557118E-3</v>
      </c>
      <c r="D155" s="376">
        <v>1.1069872098122082E-3</v>
      </c>
      <c r="E155" s="377">
        <v>30708768</v>
      </c>
      <c r="F155" s="378">
        <v>32637957</v>
      </c>
      <c r="G155" s="378"/>
      <c r="H155" s="379">
        <v>797363</v>
      </c>
      <c r="I155" s="380">
        <v>2669504</v>
      </c>
      <c r="J155" s="380">
        <v>0</v>
      </c>
      <c r="K155" s="380">
        <v>192690</v>
      </c>
      <c r="L155" s="380">
        <v>3659557</v>
      </c>
      <c r="M155" s="380"/>
      <c r="N155" s="381">
        <v>3802330</v>
      </c>
      <c r="O155" s="380">
        <v>7931733</v>
      </c>
      <c r="P155" s="380">
        <v>16696</v>
      </c>
      <c r="Q155" s="380">
        <v>607544</v>
      </c>
      <c r="R155" s="380">
        <v>12358303</v>
      </c>
      <c r="S155" s="382"/>
      <c r="T155" s="219">
        <v>-1132644</v>
      </c>
      <c r="U155" s="219">
        <v>-702533</v>
      </c>
      <c r="V155" s="380">
        <v>-1835177</v>
      </c>
      <c r="W155" s="382"/>
      <c r="X155" s="382"/>
      <c r="Y155" s="382"/>
      <c r="Z155" s="382"/>
    </row>
    <row r="156" spans="1:26">
      <c r="A156" s="374">
        <v>34100</v>
      </c>
      <c r="B156" s="375" t="s">
        <v>509</v>
      </c>
      <c r="C156" s="376">
        <v>2.4260517299999999E-2</v>
      </c>
      <c r="D156" s="376">
        <v>2.4930734486772431E-2</v>
      </c>
      <c r="E156" s="377">
        <v>691599797</v>
      </c>
      <c r="F156" s="378">
        <v>750028290</v>
      </c>
      <c r="G156" s="378"/>
      <c r="H156" s="379">
        <v>4273242</v>
      </c>
      <c r="I156" s="380">
        <v>61345856</v>
      </c>
      <c r="J156" s="380">
        <v>0</v>
      </c>
      <c r="K156" s="380">
        <v>4428058</v>
      </c>
      <c r="L156" s="380">
        <v>70047156</v>
      </c>
      <c r="M156" s="380"/>
      <c r="N156" s="381">
        <v>59622830</v>
      </c>
      <c r="O156" s="380">
        <v>182273175</v>
      </c>
      <c r="P156" s="380">
        <v>383670</v>
      </c>
      <c r="Q156" s="380">
        <v>13961518</v>
      </c>
      <c r="R156" s="380">
        <v>256241193</v>
      </c>
      <c r="S156" s="382"/>
      <c r="T156" s="219">
        <v>-26028455</v>
      </c>
      <c r="U156" s="219">
        <v>-13880549</v>
      </c>
      <c r="V156" s="380">
        <v>-39909004</v>
      </c>
      <c r="W156" s="382"/>
      <c r="X156" s="382"/>
      <c r="Y156" s="382"/>
      <c r="Z156" s="382"/>
    </row>
    <row r="157" spans="1:26">
      <c r="A157" s="374">
        <v>34105</v>
      </c>
      <c r="B157" s="375" t="s">
        <v>510</v>
      </c>
      <c r="C157" s="376">
        <v>1.851884E-3</v>
      </c>
      <c r="D157" s="376">
        <v>1.8311652291927891E-3</v>
      </c>
      <c r="E157" s="377">
        <v>50798082</v>
      </c>
      <c r="F157" s="378">
        <v>57252093</v>
      </c>
      <c r="G157" s="378"/>
      <c r="H157" s="379">
        <v>897210</v>
      </c>
      <c r="I157" s="380">
        <v>4682728</v>
      </c>
      <c r="J157" s="380">
        <v>0</v>
      </c>
      <c r="K157" s="380">
        <v>338008</v>
      </c>
      <c r="L157" s="380">
        <v>5917946</v>
      </c>
      <c r="M157" s="380"/>
      <c r="N157" s="381">
        <v>6249564</v>
      </c>
      <c r="O157" s="380">
        <v>13913503</v>
      </c>
      <c r="P157" s="380">
        <v>29287</v>
      </c>
      <c r="Q157" s="380">
        <v>1065728</v>
      </c>
      <c r="R157" s="380">
        <v>21258082</v>
      </c>
      <c r="S157" s="382"/>
      <c r="T157" s="220">
        <v>-1986837</v>
      </c>
      <c r="U157" s="220">
        <v>-2193170</v>
      </c>
      <c r="V157" s="380">
        <v>-4180007</v>
      </c>
      <c r="W157" s="382"/>
      <c r="X157" s="382"/>
      <c r="Y157" s="382"/>
      <c r="Z157" s="382"/>
    </row>
    <row r="158" spans="1:26">
      <c r="A158" s="374">
        <v>34200</v>
      </c>
      <c r="B158" s="375" t="s">
        <v>511</v>
      </c>
      <c r="C158" s="376">
        <v>7.3032499999999998E-4</v>
      </c>
      <c r="D158" s="376">
        <v>8.1004802473226328E-4</v>
      </c>
      <c r="E158" s="377">
        <v>22471422</v>
      </c>
      <c r="F158" s="378">
        <v>22578431</v>
      </c>
      <c r="G158" s="378"/>
      <c r="H158" s="379">
        <v>874314</v>
      </c>
      <c r="I158" s="380">
        <v>1846721</v>
      </c>
      <c r="J158" s="380">
        <v>0</v>
      </c>
      <c r="K158" s="380">
        <v>133300</v>
      </c>
      <c r="L158" s="380">
        <v>2854335</v>
      </c>
      <c r="M158" s="380"/>
      <c r="N158" s="381">
        <v>5646245</v>
      </c>
      <c r="O158" s="380">
        <v>5487049</v>
      </c>
      <c r="P158" s="380">
        <v>11550</v>
      </c>
      <c r="Q158" s="380">
        <v>420290</v>
      </c>
      <c r="R158" s="380">
        <v>11565134</v>
      </c>
      <c r="S158" s="382"/>
      <c r="T158" s="219">
        <v>-783545</v>
      </c>
      <c r="U158" s="219">
        <v>-1831074</v>
      </c>
      <c r="V158" s="380">
        <v>-2614619</v>
      </c>
      <c r="W158" s="382"/>
      <c r="X158" s="382"/>
      <c r="Y158" s="382"/>
      <c r="Z158" s="382"/>
    </row>
    <row r="159" spans="1:26">
      <c r="A159" s="374">
        <v>34205</v>
      </c>
      <c r="B159" s="375" t="s">
        <v>512</v>
      </c>
      <c r="C159" s="376">
        <v>3.5024559999999999E-4</v>
      </c>
      <c r="D159" s="376">
        <v>3.1822976909060078E-4</v>
      </c>
      <c r="E159" s="377">
        <v>8827965</v>
      </c>
      <c r="F159" s="378">
        <v>10828051</v>
      </c>
      <c r="G159" s="378"/>
      <c r="H159" s="379">
        <v>1062685</v>
      </c>
      <c r="I159" s="380">
        <v>885641</v>
      </c>
      <c r="J159" s="380">
        <v>0</v>
      </c>
      <c r="K159" s="380">
        <v>63927</v>
      </c>
      <c r="L159" s="380">
        <v>2012253</v>
      </c>
      <c r="M159" s="380"/>
      <c r="N159" s="381">
        <v>1618303</v>
      </c>
      <c r="O159" s="380">
        <v>2631452</v>
      </c>
      <c r="P159" s="380">
        <v>5539</v>
      </c>
      <c r="Q159" s="380">
        <v>201560</v>
      </c>
      <c r="R159" s="380">
        <v>4456854</v>
      </c>
      <c r="S159" s="382"/>
      <c r="T159" s="219">
        <v>-375769</v>
      </c>
      <c r="U159" s="219">
        <v>-396841</v>
      </c>
      <c r="V159" s="380">
        <v>-772610</v>
      </c>
      <c r="W159" s="382"/>
      <c r="X159" s="382"/>
      <c r="Y159" s="382"/>
      <c r="Z159" s="382"/>
    </row>
    <row r="160" spans="1:26">
      <c r="A160" s="374">
        <v>34220</v>
      </c>
      <c r="B160" s="375" t="s">
        <v>513</v>
      </c>
      <c r="C160" s="376">
        <v>8.9466299999999997E-4</v>
      </c>
      <c r="D160" s="376">
        <v>9.4120995418281103E-4</v>
      </c>
      <c r="E160" s="377">
        <v>26109965</v>
      </c>
      <c r="F160" s="378">
        <v>27659038</v>
      </c>
      <c r="G160" s="378"/>
      <c r="H160" s="379">
        <v>845004</v>
      </c>
      <c r="I160" s="380">
        <v>2262271</v>
      </c>
      <c r="J160" s="380">
        <v>0</v>
      </c>
      <c r="K160" s="380">
        <v>163295</v>
      </c>
      <c r="L160" s="380">
        <v>3270570</v>
      </c>
      <c r="M160" s="380"/>
      <c r="N160" s="381">
        <v>2988308</v>
      </c>
      <c r="O160" s="380">
        <v>6721747</v>
      </c>
      <c r="P160" s="380">
        <v>14149</v>
      </c>
      <c r="Q160" s="380">
        <v>514863</v>
      </c>
      <c r="R160" s="380">
        <v>10239067</v>
      </c>
      <c r="S160" s="382"/>
      <c r="T160" s="220">
        <v>-959859</v>
      </c>
      <c r="U160" s="220">
        <v>-62489</v>
      </c>
      <c r="V160" s="380">
        <v>-1022348</v>
      </c>
      <c r="W160" s="382"/>
      <c r="X160" s="382"/>
      <c r="Y160" s="382"/>
      <c r="Z160" s="382"/>
    </row>
    <row r="161" spans="1:26">
      <c r="A161" s="374">
        <v>34230</v>
      </c>
      <c r="B161" s="375" t="s">
        <v>514</v>
      </c>
      <c r="C161" s="376">
        <v>2.8408950000000002E-4</v>
      </c>
      <c r="D161" s="376">
        <v>3.0640885718172256E-4</v>
      </c>
      <c r="E161" s="377">
        <v>8500043</v>
      </c>
      <c r="F161" s="378">
        <v>8782795</v>
      </c>
      <c r="G161" s="378"/>
      <c r="H161" s="379">
        <v>0</v>
      </c>
      <c r="I161" s="380">
        <v>718357</v>
      </c>
      <c r="J161" s="380">
        <v>0</v>
      </c>
      <c r="K161" s="380">
        <v>51852</v>
      </c>
      <c r="L161" s="380">
        <v>770209</v>
      </c>
      <c r="M161" s="380"/>
      <c r="N161" s="381">
        <v>2794279</v>
      </c>
      <c r="O161" s="380">
        <v>2134410</v>
      </c>
      <c r="P161" s="380">
        <v>4493</v>
      </c>
      <c r="Q161" s="380">
        <v>163489</v>
      </c>
      <c r="R161" s="380">
        <v>5096671</v>
      </c>
      <c r="S161" s="382"/>
      <c r="T161" s="219">
        <v>-304793</v>
      </c>
      <c r="U161" s="219">
        <v>-1012377</v>
      </c>
      <c r="V161" s="380">
        <v>-1317170</v>
      </c>
      <c r="W161" s="382"/>
      <c r="X161" s="382"/>
      <c r="Y161" s="382"/>
      <c r="Z161" s="382"/>
    </row>
    <row r="162" spans="1:26">
      <c r="A162" s="374">
        <v>34300</v>
      </c>
      <c r="B162" s="375" t="s">
        <v>515</v>
      </c>
      <c r="C162" s="376">
        <v>5.8426848000000002E-3</v>
      </c>
      <c r="D162" s="376">
        <v>6.1638855415289797E-3</v>
      </c>
      <c r="E162" s="377">
        <v>170991432</v>
      </c>
      <c r="F162" s="378">
        <v>180630068</v>
      </c>
      <c r="G162" s="378"/>
      <c r="H162" s="379">
        <v>2327720</v>
      </c>
      <c r="I162" s="380">
        <v>14773984</v>
      </c>
      <c r="J162" s="380">
        <v>0</v>
      </c>
      <c r="K162" s="380">
        <v>1066414</v>
      </c>
      <c r="L162" s="380">
        <v>18168118</v>
      </c>
      <c r="M162" s="380"/>
      <c r="N162" s="381">
        <v>17706370</v>
      </c>
      <c r="O162" s="380">
        <v>43897032</v>
      </c>
      <c r="P162" s="380">
        <v>92400</v>
      </c>
      <c r="Q162" s="380">
        <v>3362366</v>
      </c>
      <c r="R162" s="380">
        <v>65058168</v>
      </c>
      <c r="S162" s="382"/>
      <c r="T162" s="219">
        <v>-6268459</v>
      </c>
      <c r="U162" s="219">
        <v>-2411333</v>
      </c>
      <c r="V162" s="380">
        <v>-8679792</v>
      </c>
      <c r="W162" s="382"/>
      <c r="X162" s="382"/>
      <c r="Y162" s="382"/>
      <c r="Z162" s="382"/>
    </row>
    <row r="163" spans="1:26">
      <c r="A163" s="374">
        <v>34400</v>
      </c>
      <c r="B163" s="375" t="s">
        <v>516</v>
      </c>
      <c r="C163" s="376">
        <v>2.4465301000000002E-3</v>
      </c>
      <c r="D163" s="376">
        <v>2.5194978460256734E-3</v>
      </c>
      <c r="E163" s="377">
        <v>69893015</v>
      </c>
      <c r="F163" s="378">
        <v>75635930</v>
      </c>
      <c r="G163" s="378"/>
      <c r="H163" s="379">
        <v>1366896</v>
      </c>
      <c r="I163" s="380">
        <v>6186368</v>
      </c>
      <c r="J163" s="380">
        <v>0</v>
      </c>
      <c r="K163" s="380">
        <v>446544</v>
      </c>
      <c r="L163" s="380">
        <v>7999808</v>
      </c>
      <c r="M163" s="380"/>
      <c r="N163" s="381">
        <v>4684788</v>
      </c>
      <c r="O163" s="380">
        <v>18381175</v>
      </c>
      <c r="P163" s="380">
        <v>38691</v>
      </c>
      <c r="Q163" s="380">
        <v>1407937</v>
      </c>
      <c r="R163" s="380">
        <v>24512591</v>
      </c>
      <c r="S163" s="382"/>
      <c r="T163" s="219">
        <v>-2624815</v>
      </c>
      <c r="U163" s="219">
        <v>-1295743</v>
      </c>
      <c r="V163" s="380">
        <v>-3920558</v>
      </c>
      <c r="W163" s="382"/>
      <c r="X163" s="382"/>
      <c r="Y163" s="382"/>
      <c r="Z163" s="382"/>
    </row>
    <row r="164" spans="1:26">
      <c r="A164" s="374">
        <v>34405</v>
      </c>
      <c r="B164" s="375" t="s">
        <v>517</v>
      </c>
      <c r="C164" s="376">
        <v>4.3606029999999999E-4</v>
      </c>
      <c r="D164" s="376">
        <v>4.4212565626263091E-4</v>
      </c>
      <c r="E164" s="377">
        <v>12264942</v>
      </c>
      <c r="F164" s="378">
        <v>13481063</v>
      </c>
      <c r="G164" s="378"/>
      <c r="H164" s="379">
        <v>0</v>
      </c>
      <c r="I164" s="380">
        <v>1102635</v>
      </c>
      <c r="J164" s="380">
        <v>0</v>
      </c>
      <c r="K164" s="380">
        <v>79590</v>
      </c>
      <c r="L164" s="380">
        <v>1182225</v>
      </c>
      <c r="M164" s="380"/>
      <c r="N164" s="381">
        <v>1969785</v>
      </c>
      <c r="O164" s="380">
        <v>3276191</v>
      </c>
      <c r="P164" s="380">
        <v>6896</v>
      </c>
      <c r="Q164" s="380">
        <v>250945</v>
      </c>
      <c r="R164" s="380">
        <v>5503817</v>
      </c>
      <c r="S164" s="382"/>
      <c r="T164" s="219">
        <v>-467836</v>
      </c>
      <c r="U164" s="219">
        <v>-788871</v>
      </c>
      <c r="V164" s="380">
        <v>-1256707</v>
      </c>
      <c r="W164" s="382"/>
      <c r="X164" s="382"/>
      <c r="Y164" s="382"/>
      <c r="Z164" s="382"/>
    </row>
    <row r="165" spans="1:26">
      <c r="A165" s="374">
        <v>34500</v>
      </c>
      <c r="B165" s="375" t="s">
        <v>518</v>
      </c>
      <c r="C165" s="376">
        <v>4.3415360999999996E-3</v>
      </c>
      <c r="D165" s="376">
        <v>4.4989977468929652E-3</v>
      </c>
      <c r="E165" s="377">
        <v>124806027</v>
      </c>
      <c r="F165" s="378">
        <v>134221165</v>
      </c>
      <c r="G165" s="378"/>
      <c r="H165" s="379">
        <v>633613</v>
      </c>
      <c r="I165" s="380">
        <v>10978136</v>
      </c>
      <c r="J165" s="380">
        <v>0</v>
      </c>
      <c r="K165" s="380">
        <v>792422</v>
      </c>
      <c r="L165" s="380">
        <v>12404171</v>
      </c>
      <c r="M165" s="380"/>
      <c r="N165" s="381">
        <v>7393019</v>
      </c>
      <c r="O165" s="380">
        <v>32618660</v>
      </c>
      <c r="P165" s="380">
        <v>68660</v>
      </c>
      <c r="Q165" s="380">
        <v>2498481</v>
      </c>
      <c r="R165" s="380">
        <v>42578820</v>
      </c>
      <c r="S165" s="382"/>
      <c r="T165" s="219">
        <v>-4657918</v>
      </c>
      <c r="U165" s="219">
        <v>-1169581</v>
      </c>
      <c r="V165" s="380">
        <v>-5827499</v>
      </c>
      <c r="W165" s="382"/>
      <c r="X165" s="382"/>
      <c r="Y165" s="382"/>
      <c r="Z165" s="382"/>
    </row>
    <row r="166" spans="1:26">
      <c r="A166" s="374">
        <v>34501</v>
      </c>
      <c r="B166" s="375" t="s">
        <v>519</v>
      </c>
      <c r="C166" s="376">
        <v>5.5770699999999998E-5</v>
      </c>
      <c r="D166" s="376">
        <v>6.1591535461858691E-5</v>
      </c>
      <c r="E166" s="377">
        <v>1708602</v>
      </c>
      <c r="F166" s="378">
        <v>1724184</v>
      </c>
      <c r="G166" s="378"/>
      <c r="H166" s="379">
        <v>131970</v>
      </c>
      <c r="I166" s="380">
        <v>141023</v>
      </c>
      <c r="J166" s="380">
        <v>0</v>
      </c>
      <c r="K166" s="380">
        <v>10179</v>
      </c>
      <c r="L166" s="380">
        <v>283172</v>
      </c>
      <c r="M166" s="380"/>
      <c r="N166" s="381">
        <v>228517</v>
      </c>
      <c r="O166" s="380">
        <v>419014</v>
      </c>
      <c r="P166" s="380">
        <v>882</v>
      </c>
      <c r="Q166" s="380">
        <v>32095</v>
      </c>
      <c r="R166" s="380">
        <v>680508</v>
      </c>
      <c r="S166" s="382"/>
      <c r="T166" s="220">
        <v>-59834</v>
      </c>
      <c r="U166" s="220">
        <v>28863</v>
      </c>
      <c r="V166" s="380">
        <v>-30971</v>
      </c>
      <c r="W166" s="382"/>
      <c r="X166" s="382"/>
      <c r="Y166" s="382"/>
      <c r="Z166" s="382"/>
    </row>
    <row r="167" spans="1:26">
      <c r="A167" s="374">
        <v>34505</v>
      </c>
      <c r="B167" s="375" t="s">
        <v>520</v>
      </c>
      <c r="C167" s="376">
        <v>5.8508159999999998E-4</v>
      </c>
      <c r="D167" s="376">
        <v>5.6223027525614019E-4</v>
      </c>
      <c r="E167" s="377">
        <v>15596746</v>
      </c>
      <c r="F167" s="378">
        <v>18088145</v>
      </c>
      <c r="G167" s="378"/>
      <c r="H167" s="379">
        <v>1815638</v>
      </c>
      <c r="I167" s="380">
        <v>1479455</v>
      </c>
      <c r="J167" s="380">
        <v>0</v>
      </c>
      <c r="K167" s="380">
        <v>106790</v>
      </c>
      <c r="L167" s="380">
        <v>3401883</v>
      </c>
      <c r="M167" s="380"/>
      <c r="N167" s="381">
        <v>642628</v>
      </c>
      <c r="O167" s="380">
        <v>4395812</v>
      </c>
      <c r="P167" s="380">
        <v>9253</v>
      </c>
      <c r="Q167" s="380">
        <v>336705</v>
      </c>
      <c r="R167" s="380">
        <v>5384398</v>
      </c>
      <c r="S167" s="382"/>
      <c r="T167" s="219">
        <v>-627721</v>
      </c>
      <c r="U167" s="219">
        <v>239033</v>
      </c>
      <c r="V167" s="380">
        <v>-388688</v>
      </c>
      <c r="W167" s="382"/>
      <c r="X167" s="382"/>
      <c r="Y167" s="382"/>
      <c r="Z167" s="382"/>
    </row>
    <row r="168" spans="1:26">
      <c r="A168" s="374">
        <v>34600</v>
      </c>
      <c r="B168" s="375" t="s">
        <v>521</v>
      </c>
      <c r="C168" s="376">
        <v>9.0114470000000001E-4</v>
      </c>
      <c r="D168" s="376">
        <v>9.6371926154707678E-4</v>
      </c>
      <c r="E168" s="377">
        <v>26734393</v>
      </c>
      <c r="F168" s="378">
        <v>27859423</v>
      </c>
      <c r="G168" s="378"/>
      <c r="H168" s="379">
        <v>47847</v>
      </c>
      <c r="I168" s="380">
        <v>2278661</v>
      </c>
      <c r="J168" s="380">
        <v>0</v>
      </c>
      <c r="K168" s="380">
        <v>164478</v>
      </c>
      <c r="L168" s="380">
        <v>2490986</v>
      </c>
      <c r="M168" s="380"/>
      <c r="N168" s="381">
        <v>3918462</v>
      </c>
      <c r="O168" s="380">
        <v>6770445</v>
      </c>
      <c r="P168" s="380">
        <v>14251</v>
      </c>
      <c r="Q168" s="380">
        <v>518594</v>
      </c>
      <c r="R168" s="380">
        <v>11221752</v>
      </c>
      <c r="S168" s="382"/>
      <c r="T168" s="219">
        <v>-966813</v>
      </c>
      <c r="U168" s="219">
        <v>-1036479</v>
      </c>
      <c r="V168" s="380">
        <v>-2003292</v>
      </c>
      <c r="W168" s="382"/>
      <c r="X168" s="382"/>
      <c r="Y168" s="382"/>
      <c r="Z168" s="382"/>
    </row>
    <row r="169" spans="1:26">
      <c r="A169" s="374">
        <v>34605</v>
      </c>
      <c r="B169" s="375" t="s">
        <v>522</v>
      </c>
      <c r="C169" s="376">
        <v>1.5408229999999999E-4</v>
      </c>
      <c r="D169" s="376">
        <v>1.5475067403643706E-4</v>
      </c>
      <c r="E169" s="377">
        <v>4292915</v>
      </c>
      <c r="F169" s="378">
        <v>4763546</v>
      </c>
      <c r="G169" s="378"/>
      <c r="H169" s="379">
        <v>0</v>
      </c>
      <c r="I169" s="380">
        <v>389617</v>
      </c>
      <c r="J169" s="380">
        <v>0</v>
      </c>
      <c r="K169" s="380">
        <v>28123</v>
      </c>
      <c r="L169" s="380">
        <v>417740</v>
      </c>
      <c r="M169" s="380"/>
      <c r="N169" s="381">
        <v>1759945</v>
      </c>
      <c r="O169" s="380">
        <v>1157645</v>
      </c>
      <c r="P169" s="380">
        <v>2437</v>
      </c>
      <c r="Q169" s="380">
        <v>88672</v>
      </c>
      <c r="R169" s="380">
        <v>3008699</v>
      </c>
      <c r="S169" s="382"/>
      <c r="T169" s="219">
        <v>-165311</v>
      </c>
      <c r="U169" s="219">
        <v>-649226</v>
      </c>
      <c r="V169" s="380">
        <v>-814537</v>
      </c>
      <c r="W169" s="382"/>
      <c r="X169" s="382"/>
      <c r="Y169" s="382"/>
      <c r="Z169" s="382"/>
    </row>
    <row r="170" spans="1:26">
      <c r="A170" s="374">
        <v>34700</v>
      </c>
      <c r="B170" s="375" t="s">
        <v>523</v>
      </c>
      <c r="C170" s="376">
        <v>2.9417000999999998E-3</v>
      </c>
      <c r="D170" s="376">
        <v>3.0303641503785211E-3</v>
      </c>
      <c r="E170" s="377">
        <v>84064881</v>
      </c>
      <c r="F170" s="378">
        <v>90944404</v>
      </c>
      <c r="G170" s="378"/>
      <c r="H170" s="379">
        <v>1837832</v>
      </c>
      <c r="I170" s="380">
        <v>7438469</v>
      </c>
      <c r="J170" s="380">
        <v>0</v>
      </c>
      <c r="K170" s="380">
        <v>536923</v>
      </c>
      <c r="L170" s="380">
        <v>9813224</v>
      </c>
      <c r="M170" s="380"/>
      <c r="N170" s="381">
        <v>4153261</v>
      </c>
      <c r="O170" s="380">
        <v>22101467</v>
      </c>
      <c r="P170" s="380">
        <v>46522</v>
      </c>
      <c r="Q170" s="380">
        <v>1692899</v>
      </c>
      <c r="R170" s="380">
        <v>27994149</v>
      </c>
      <c r="S170" s="382"/>
      <c r="T170" s="219">
        <v>-3156071</v>
      </c>
      <c r="U170" s="219">
        <v>-339759</v>
      </c>
      <c r="V170" s="380">
        <v>-3495830</v>
      </c>
      <c r="W170" s="382"/>
      <c r="X170" s="382"/>
      <c r="Y170" s="382"/>
      <c r="Z170" s="382"/>
    </row>
    <row r="171" spans="1:26">
      <c r="A171" s="374">
        <v>34800</v>
      </c>
      <c r="B171" s="375" t="s">
        <v>524</v>
      </c>
      <c r="C171" s="376">
        <v>2.8938919999999999E-4</v>
      </c>
      <c r="D171" s="376">
        <v>2.9958195561204581E-4</v>
      </c>
      <c r="E171" s="377">
        <v>8310658</v>
      </c>
      <c r="F171" s="378">
        <v>8946639</v>
      </c>
      <c r="G171" s="378"/>
      <c r="H171" s="379">
        <v>254952</v>
      </c>
      <c r="I171" s="380">
        <v>731758</v>
      </c>
      <c r="J171" s="380">
        <v>0</v>
      </c>
      <c r="K171" s="380">
        <v>52820</v>
      </c>
      <c r="L171" s="380">
        <v>1039530</v>
      </c>
      <c r="M171" s="380"/>
      <c r="N171" s="381">
        <v>1130568</v>
      </c>
      <c r="O171" s="380">
        <v>2174228</v>
      </c>
      <c r="P171" s="380">
        <v>4577</v>
      </c>
      <c r="Q171" s="380">
        <v>166539</v>
      </c>
      <c r="R171" s="380">
        <v>3475912</v>
      </c>
      <c r="S171" s="382"/>
      <c r="T171" s="219">
        <v>-310477</v>
      </c>
      <c r="U171" s="219">
        <v>-61694</v>
      </c>
      <c r="V171" s="380">
        <v>-372171</v>
      </c>
      <c r="W171" s="382"/>
      <c r="X171" s="382"/>
      <c r="Y171" s="382"/>
      <c r="Z171" s="382"/>
    </row>
    <row r="172" spans="1:26">
      <c r="A172" s="374">
        <v>34900</v>
      </c>
      <c r="B172" s="375" t="s">
        <v>525</v>
      </c>
      <c r="C172" s="376">
        <v>6.2265640000000004E-3</v>
      </c>
      <c r="D172" s="376">
        <v>6.1847002799911271E-3</v>
      </c>
      <c r="E172" s="377">
        <v>171568850</v>
      </c>
      <c r="F172" s="378">
        <v>192497921</v>
      </c>
      <c r="G172" s="378"/>
      <c r="H172" s="379">
        <v>2780028</v>
      </c>
      <c r="I172" s="380">
        <v>15744673</v>
      </c>
      <c r="J172" s="380">
        <v>0</v>
      </c>
      <c r="K172" s="380">
        <v>1136480</v>
      </c>
      <c r="L172" s="380">
        <v>19661181</v>
      </c>
      <c r="M172" s="380"/>
      <c r="N172" s="381">
        <v>8986186</v>
      </c>
      <c r="O172" s="380">
        <v>46781178</v>
      </c>
      <c r="P172" s="380">
        <v>98470</v>
      </c>
      <c r="Q172" s="380">
        <v>3583282</v>
      </c>
      <c r="R172" s="380">
        <v>59449116</v>
      </c>
      <c r="S172" s="382"/>
      <c r="T172" s="219">
        <v>-6680314</v>
      </c>
      <c r="U172" s="219">
        <v>-1584862</v>
      </c>
      <c r="V172" s="380">
        <v>-8265176</v>
      </c>
      <c r="W172" s="382"/>
      <c r="X172" s="382"/>
      <c r="Y172" s="382"/>
      <c r="Z172" s="382"/>
    </row>
    <row r="173" spans="1:26">
      <c r="A173" s="374">
        <v>34901</v>
      </c>
      <c r="B173" s="375" t="s">
        <v>526</v>
      </c>
      <c r="C173" s="376">
        <v>1.771407E-4</v>
      </c>
      <c r="D173" s="376">
        <v>1.6930706314634096E-4</v>
      </c>
      <c r="E173" s="377">
        <v>4696722</v>
      </c>
      <c r="F173" s="378">
        <v>5476410</v>
      </c>
      <c r="G173" s="378"/>
      <c r="H173" s="379">
        <v>351587</v>
      </c>
      <c r="I173" s="380">
        <v>447923</v>
      </c>
      <c r="J173" s="380">
        <v>0</v>
      </c>
      <c r="K173" s="380">
        <v>32332</v>
      </c>
      <c r="L173" s="380">
        <v>831842</v>
      </c>
      <c r="M173" s="380"/>
      <c r="N173" s="381">
        <v>117873</v>
      </c>
      <c r="O173" s="380">
        <v>1330887</v>
      </c>
      <c r="P173" s="380">
        <v>2801</v>
      </c>
      <c r="Q173" s="380">
        <v>101941</v>
      </c>
      <c r="R173" s="380">
        <v>1553502</v>
      </c>
      <c r="S173" s="382"/>
      <c r="T173" s="219">
        <v>-190050</v>
      </c>
      <c r="U173" s="219">
        <v>67361</v>
      </c>
      <c r="V173" s="380">
        <v>-122689</v>
      </c>
      <c r="W173" s="382"/>
      <c r="X173" s="382"/>
      <c r="Y173" s="382"/>
      <c r="Z173" s="382"/>
    </row>
    <row r="174" spans="1:26">
      <c r="A174" s="374">
        <v>34903</v>
      </c>
      <c r="B174" s="375" t="s">
        <v>527</v>
      </c>
      <c r="C174" s="376">
        <v>8.1363000000000003E-6</v>
      </c>
      <c r="D174" s="376">
        <v>8.3586205918621488E-6</v>
      </c>
      <c r="E174" s="377">
        <v>231875</v>
      </c>
      <c r="F174" s="378">
        <v>251539</v>
      </c>
      <c r="G174" s="378"/>
      <c r="H174" s="379">
        <v>68194</v>
      </c>
      <c r="I174" s="380">
        <v>20574</v>
      </c>
      <c r="J174" s="380">
        <v>0</v>
      </c>
      <c r="K174" s="380">
        <v>1485</v>
      </c>
      <c r="L174" s="380">
        <v>90253</v>
      </c>
      <c r="M174" s="380"/>
      <c r="N174" s="381">
        <v>73723</v>
      </c>
      <c r="O174" s="380">
        <v>61129</v>
      </c>
      <c r="P174" s="380">
        <v>129</v>
      </c>
      <c r="Q174" s="380">
        <v>4682</v>
      </c>
      <c r="R174" s="380">
        <v>139663</v>
      </c>
      <c r="S174" s="382"/>
      <c r="T174" s="219">
        <v>-8730</v>
      </c>
      <c r="U174" s="219">
        <v>-9908</v>
      </c>
      <c r="V174" s="380">
        <v>-18638</v>
      </c>
      <c r="W174" s="382"/>
      <c r="X174" s="382"/>
      <c r="Y174" s="382"/>
      <c r="Z174" s="382"/>
    </row>
    <row r="175" spans="1:26">
      <c r="A175" s="374">
        <v>34905</v>
      </c>
      <c r="B175" s="375" t="s">
        <v>528</v>
      </c>
      <c r="C175" s="376">
        <v>5.7486449999999997E-4</v>
      </c>
      <c r="D175" s="376">
        <v>5.9387645850150555E-4</v>
      </c>
      <c r="E175" s="377">
        <v>16474638</v>
      </c>
      <c r="F175" s="378">
        <v>17772277</v>
      </c>
      <c r="G175" s="378"/>
      <c r="H175" s="379">
        <v>200372</v>
      </c>
      <c r="I175" s="380">
        <v>1453619</v>
      </c>
      <c r="J175" s="380">
        <v>0</v>
      </c>
      <c r="K175" s="380">
        <v>104925</v>
      </c>
      <c r="L175" s="380">
        <v>1758916</v>
      </c>
      <c r="M175" s="380"/>
      <c r="N175" s="381">
        <v>1110868</v>
      </c>
      <c r="O175" s="380">
        <v>4319050</v>
      </c>
      <c r="P175" s="380">
        <v>9091</v>
      </c>
      <c r="Q175" s="380">
        <v>330825</v>
      </c>
      <c r="R175" s="380">
        <v>5769834</v>
      </c>
      <c r="S175" s="382"/>
      <c r="T175" s="220">
        <v>-616757</v>
      </c>
      <c r="U175" s="220">
        <v>-480895</v>
      </c>
      <c r="V175" s="380">
        <v>-1097652</v>
      </c>
      <c r="W175" s="382"/>
      <c r="X175" s="382"/>
      <c r="Y175" s="382"/>
      <c r="Z175" s="382"/>
    </row>
    <row r="176" spans="1:26">
      <c r="A176" s="374">
        <v>34910</v>
      </c>
      <c r="B176" s="375" t="s">
        <v>529</v>
      </c>
      <c r="C176" s="376">
        <v>2.0109554000000002E-3</v>
      </c>
      <c r="D176" s="376">
        <v>1.9971198927613517E-3</v>
      </c>
      <c r="E176" s="377">
        <v>55401806</v>
      </c>
      <c r="F176" s="378">
        <v>62169880</v>
      </c>
      <c r="G176" s="378"/>
      <c r="H176" s="379">
        <v>994267</v>
      </c>
      <c r="I176" s="380">
        <v>5084961</v>
      </c>
      <c r="J176" s="380">
        <v>0</v>
      </c>
      <c r="K176" s="380">
        <v>367042</v>
      </c>
      <c r="L176" s="380">
        <v>6446270</v>
      </c>
      <c r="M176" s="380"/>
      <c r="N176" s="381">
        <v>1803371</v>
      </c>
      <c r="O176" s="380">
        <v>15108632</v>
      </c>
      <c r="P176" s="380">
        <v>31802</v>
      </c>
      <c r="Q176" s="380">
        <v>1157271</v>
      </c>
      <c r="R176" s="380">
        <v>18101076</v>
      </c>
      <c r="S176" s="382"/>
      <c r="T176" s="219">
        <v>-2157499</v>
      </c>
      <c r="U176" s="219">
        <v>-230520</v>
      </c>
      <c r="V176" s="380">
        <v>-2388019</v>
      </c>
      <c r="W176" s="382"/>
      <c r="X176" s="382"/>
      <c r="Y176" s="382"/>
      <c r="Z176" s="382"/>
    </row>
    <row r="177" spans="1:26">
      <c r="A177" s="374">
        <v>35000</v>
      </c>
      <c r="B177" s="375" t="s">
        <v>530</v>
      </c>
      <c r="C177" s="376">
        <v>1.2988718999999999E-3</v>
      </c>
      <c r="D177" s="376">
        <v>1.3316025322283177E-3</v>
      </c>
      <c r="E177" s="377">
        <v>36939788</v>
      </c>
      <c r="F177" s="378">
        <v>40155396</v>
      </c>
      <c r="G177" s="378"/>
      <c r="H177" s="379">
        <v>479359</v>
      </c>
      <c r="I177" s="380">
        <v>3284366</v>
      </c>
      <c r="J177" s="380">
        <v>0</v>
      </c>
      <c r="K177" s="380">
        <v>237072</v>
      </c>
      <c r="L177" s="380">
        <v>4000797</v>
      </c>
      <c r="M177" s="380"/>
      <c r="N177" s="381">
        <v>1843607</v>
      </c>
      <c r="O177" s="380">
        <v>9758634</v>
      </c>
      <c r="P177" s="380">
        <v>20541</v>
      </c>
      <c r="Q177" s="380">
        <v>747479</v>
      </c>
      <c r="R177" s="380">
        <v>12370261</v>
      </c>
      <c r="S177" s="382"/>
      <c r="T177" s="219">
        <v>-1393525</v>
      </c>
      <c r="U177" s="219">
        <v>-63691</v>
      </c>
      <c r="V177" s="380">
        <v>-1457216</v>
      </c>
      <c r="W177" s="382"/>
      <c r="X177" s="382"/>
      <c r="Y177" s="382"/>
      <c r="Z177" s="382"/>
    </row>
    <row r="178" spans="1:26">
      <c r="A178" s="374">
        <v>35005</v>
      </c>
      <c r="B178" s="375" t="s">
        <v>531</v>
      </c>
      <c r="C178" s="376">
        <v>5.3298940000000002E-4</v>
      </c>
      <c r="D178" s="376">
        <v>5.3161530369921577E-4</v>
      </c>
      <c r="E178" s="377">
        <v>14747461</v>
      </c>
      <c r="F178" s="378">
        <v>16477684</v>
      </c>
      <c r="G178" s="378"/>
      <c r="H178" s="379">
        <v>312204</v>
      </c>
      <c r="I178" s="380">
        <v>1347733</v>
      </c>
      <c r="J178" s="380">
        <v>0</v>
      </c>
      <c r="K178" s="380">
        <v>97282</v>
      </c>
      <c r="L178" s="380">
        <v>1757219</v>
      </c>
      <c r="M178" s="380"/>
      <c r="N178" s="381">
        <v>1944637</v>
      </c>
      <c r="O178" s="380">
        <v>4004435</v>
      </c>
      <c r="P178" s="380">
        <v>8429</v>
      </c>
      <c r="Q178" s="380">
        <v>306726</v>
      </c>
      <c r="R178" s="380">
        <v>6264227</v>
      </c>
      <c r="S178" s="382"/>
      <c r="T178" s="220">
        <v>-571830</v>
      </c>
      <c r="U178" s="220">
        <v>-532196</v>
      </c>
      <c r="V178" s="380">
        <v>-1104026</v>
      </c>
      <c r="W178" s="382"/>
      <c r="X178" s="382"/>
      <c r="Y178" s="382"/>
      <c r="Z178" s="382"/>
    </row>
    <row r="179" spans="1:26">
      <c r="A179" s="374">
        <v>35100</v>
      </c>
      <c r="B179" s="375" t="s">
        <v>532</v>
      </c>
      <c r="C179" s="376">
        <v>1.16178414E-2</v>
      </c>
      <c r="D179" s="376">
        <v>1.2100129063992377E-2</v>
      </c>
      <c r="E179" s="377">
        <v>335667880</v>
      </c>
      <c r="F179" s="378">
        <v>359172461</v>
      </c>
      <c r="G179" s="378"/>
      <c r="H179" s="379">
        <v>5812120</v>
      </c>
      <c r="I179" s="380">
        <v>29377215</v>
      </c>
      <c r="J179" s="380">
        <v>0</v>
      </c>
      <c r="K179" s="380">
        <v>2120502</v>
      </c>
      <c r="L179" s="380">
        <v>37309837</v>
      </c>
      <c r="M179" s="380"/>
      <c r="N179" s="381">
        <v>18264022</v>
      </c>
      <c r="O179" s="380">
        <v>87286714</v>
      </c>
      <c r="P179" s="380">
        <v>183731</v>
      </c>
      <c r="Q179" s="380">
        <v>6685871</v>
      </c>
      <c r="R179" s="380">
        <v>112420338</v>
      </c>
      <c r="S179" s="382"/>
      <c r="T179" s="219">
        <v>-12464466</v>
      </c>
      <c r="U179" s="219">
        <v>903959</v>
      </c>
      <c r="V179" s="380">
        <v>-11560507</v>
      </c>
      <c r="W179" s="382"/>
      <c r="X179" s="382"/>
      <c r="Y179" s="382"/>
      <c r="Z179" s="382"/>
    </row>
    <row r="180" spans="1:26">
      <c r="A180" s="374">
        <v>35105</v>
      </c>
      <c r="B180" s="375" t="s">
        <v>533</v>
      </c>
      <c r="C180" s="376">
        <v>1.0013851000000001E-3</v>
      </c>
      <c r="D180" s="376">
        <v>1.0128440856457274E-3</v>
      </c>
      <c r="E180" s="377">
        <v>28097157</v>
      </c>
      <c r="F180" s="378">
        <v>30958415</v>
      </c>
      <c r="G180" s="378"/>
      <c r="H180" s="379">
        <v>400922</v>
      </c>
      <c r="I180" s="380">
        <v>2532132</v>
      </c>
      <c r="J180" s="380">
        <v>0</v>
      </c>
      <c r="K180" s="380">
        <v>182774</v>
      </c>
      <c r="L180" s="380">
        <v>3115828</v>
      </c>
      <c r="M180" s="380"/>
      <c r="N180" s="381">
        <v>936950</v>
      </c>
      <c r="O180" s="380">
        <v>7523568</v>
      </c>
      <c r="P180" s="380">
        <v>15836</v>
      </c>
      <c r="Q180" s="380">
        <v>576280</v>
      </c>
      <c r="R180" s="380">
        <v>9052634</v>
      </c>
      <c r="S180" s="382"/>
      <c r="T180" s="219">
        <v>-1074360</v>
      </c>
      <c r="U180" s="219">
        <v>-440577</v>
      </c>
      <c r="V180" s="380">
        <v>-1514937</v>
      </c>
      <c r="W180" s="382"/>
      <c r="X180" s="382"/>
      <c r="Y180" s="382"/>
      <c r="Z180" s="382"/>
    </row>
    <row r="181" spans="1:26">
      <c r="A181" s="374">
        <v>35106</v>
      </c>
      <c r="B181" s="375" t="s">
        <v>534</v>
      </c>
      <c r="C181" s="376">
        <v>2.469576E-4</v>
      </c>
      <c r="D181" s="376">
        <v>2.5732723999817336E-4</v>
      </c>
      <c r="E181" s="377">
        <v>7138477</v>
      </c>
      <c r="F181" s="378">
        <v>7634841</v>
      </c>
      <c r="G181" s="378"/>
      <c r="H181" s="379">
        <v>162331</v>
      </c>
      <c r="I181" s="380">
        <v>624464</v>
      </c>
      <c r="J181" s="380">
        <v>0</v>
      </c>
      <c r="K181" s="380">
        <v>45075</v>
      </c>
      <c r="L181" s="380">
        <v>831870</v>
      </c>
      <c r="M181" s="380"/>
      <c r="N181" s="381">
        <v>764743</v>
      </c>
      <c r="O181" s="380">
        <v>1855432</v>
      </c>
      <c r="P181" s="380">
        <v>3906</v>
      </c>
      <c r="Q181" s="380">
        <v>142120</v>
      </c>
      <c r="R181" s="380">
        <v>2766201</v>
      </c>
      <c r="S181" s="382"/>
      <c r="T181" s="219">
        <v>-264954</v>
      </c>
      <c r="U181" s="219">
        <v>-169399</v>
      </c>
      <c r="V181" s="380">
        <v>-434353</v>
      </c>
      <c r="W181" s="382"/>
      <c r="X181" s="382"/>
      <c r="Y181" s="382"/>
      <c r="Z181" s="382"/>
    </row>
    <row r="182" spans="1:26">
      <c r="A182" s="374">
        <v>35200</v>
      </c>
      <c r="B182" s="375" t="s">
        <v>535</v>
      </c>
      <c r="C182" s="376">
        <v>4.301396E-4</v>
      </c>
      <c r="D182" s="376">
        <v>4.3944224883137739E-4</v>
      </c>
      <c r="E182" s="377">
        <v>12190502</v>
      </c>
      <c r="F182" s="378">
        <v>13298021</v>
      </c>
      <c r="G182" s="378"/>
      <c r="H182" s="379">
        <v>101591</v>
      </c>
      <c r="I182" s="380">
        <v>1087664</v>
      </c>
      <c r="J182" s="380">
        <v>0</v>
      </c>
      <c r="K182" s="380">
        <v>78510</v>
      </c>
      <c r="L182" s="380">
        <v>1267765</v>
      </c>
      <c r="M182" s="380"/>
      <c r="N182" s="381">
        <v>1712009</v>
      </c>
      <c r="O182" s="380">
        <v>3231708</v>
      </c>
      <c r="P182" s="380">
        <v>6802</v>
      </c>
      <c r="Q182" s="380">
        <v>247538</v>
      </c>
      <c r="R182" s="380">
        <v>5198057</v>
      </c>
      <c r="S182" s="382"/>
      <c r="T182" s="219">
        <v>-461486</v>
      </c>
      <c r="U182" s="219">
        <v>-388767</v>
      </c>
      <c r="V182" s="380">
        <v>-850253</v>
      </c>
      <c r="W182" s="382"/>
      <c r="X182" s="382"/>
      <c r="Y182" s="382"/>
      <c r="Z182" s="382"/>
    </row>
    <row r="183" spans="1:26">
      <c r="A183" s="374">
        <v>35300</v>
      </c>
      <c r="B183" s="375" t="s">
        <v>536</v>
      </c>
      <c r="C183" s="376">
        <v>3.2129951000000002E-3</v>
      </c>
      <c r="D183" s="376">
        <v>3.4492446714992271E-3</v>
      </c>
      <c r="E183" s="377">
        <v>95684983</v>
      </c>
      <c r="F183" s="378">
        <v>99331650</v>
      </c>
      <c r="G183" s="378"/>
      <c r="H183" s="379">
        <v>2931697</v>
      </c>
      <c r="I183" s="380">
        <v>8124474</v>
      </c>
      <c r="J183" s="380">
        <v>0</v>
      </c>
      <c r="K183" s="380">
        <v>586440</v>
      </c>
      <c r="L183" s="380">
        <v>11642611</v>
      </c>
      <c r="M183" s="380"/>
      <c r="N183" s="381">
        <v>14546567</v>
      </c>
      <c r="O183" s="380">
        <v>24139750</v>
      </c>
      <c r="P183" s="380">
        <v>50812</v>
      </c>
      <c r="Q183" s="380">
        <v>1849024</v>
      </c>
      <c r="R183" s="380">
        <v>40586153</v>
      </c>
      <c r="S183" s="382"/>
      <c r="T183" s="219">
        <v>-3447134</v>
      </c>
      <c r="U183" s="219">
        <v>-1011139</v>
      </c>
      <c r="V183" s="380">
        <v>-4458273</v>
      </c>
      <c r="W183" s="382"/>
      <c r="X183" s="382"/>
      <c r="Y183" s="382"/>
      <c r="Z183" s="382"/>
    </row>
    <row r="184" spans="1:26">
      <c r="A184" s="374">
        <v>35305</v>
      </c>
      <c r="B184" s="375" t="s">
        <v>537</v>
      </c>
      <c r="C184" s="376">
        <v>1.2836293E-3</v>
      </c>
      <c r="D184" s="376">
        <v>1.2217880019113677E-3</v>
      </c>
      <c r="E184" s="377">
        <v>33893439</v>
      </c>
      <c r="F184" s="378">
        <v>39684162</v>
      </c>
      <c r="G184" s="378"/>
      <c r="H184" s="379">
        <v>2567389</v>
      </c>
      <c r="I184" s="380">
        <v>3245823</v>
      </c>
      <c r="J184" s="380">
        <v>0</v>
      </c>
      <c r="K184" s="380">
        <v>234290</v>
      </c>
      <c r="L184" s="380">
        <v>6047502</v>
      </c>
      <c r="M184" s="380"/>
      <c r="N184" s="381">
        <v>1129620</v>
      </c>
      <c r="O184" s="380">
        <v>9644114</v>
      </c>
      <c r="P184" s="380">
        <v>20300</v>
      </c>
      <c r="Q184" s="380">
        <v>738707</v>
      </c>
      <c r="R184" s="380">
        <v>11532741</v>
      </c>
      <c r="S184" s="382"/>
      <c r="T184" s="219">
        <v>-1377172</v>
      </c>
      <c r="U184" s="219">
        <v>170084</v>
      </c>
      <c r="V184" s="380">
        <v>-1207088</v>
      </c>
      <c r="W184" s="382"/>
      <c r="X184" s="382"/>
      <c r="Y184" s="382"/>
      <c r="Z184" s="382"/>
    </row>
    <row r="185" spans="1:26">
      <c r="A185" s="374">
        <v>35400</v>
      </c>
      <c r="B185" s="375" t="s">
        <v>538</v>
      </c>
      <c r="C185" s="376">
        <v>2.5374806000000001E-3</v>
      </c>
      <c r="D185" s="376">
        <v>2.6178109742170381E-3</v>
      </c>
      <c r="E185" s="377">
        <v>72620305</v>
      </c>
      <c r="F185" s="378">
        <v>78447719</v>
      </c>
      <c r="G185" s="378"/>
      <c r="H185" s="379">
        <v>1055400</v>
      </c>
      <c r="I185" s="380">
        <v>6416348</v>
      </c>
      <c r="J185" s="380">
        <v>0</v>
      </c>
      <c r="K185" s="380">
        <v>463144</v>
      </c>
      <c r="L185" s="380">
        <v>7934892</v>
      </c>
      <c r="M185" s="380"/>
      <c r="N185" s="381">
        <v>4786698</v>
      </c>
      <c r="O185" s="380">
        <v>19064501</v>
      </c>
      <c r="P185" s="380">
        <v>40129</v>
      </c>
      <c r="Q185" s="380">
        <v>1460277</v>
      </c>
      <c r="R185" s="380">
        <v>25351605</v>
      </c>
      <c r="S185" s="382"/>
      <c r="T185" s="219">
        <v>-2722395</v>
      </c>
      <c r="U185" s="219">
        <v>-1011732</v>
      </c>
      <c r="V185" s="380">
        <v>-3734127</v>
      </c>
      <c r="W185" s="382"/>
      <c r="X185" s="382"/>
      <c r="Y185" s="382"/>
      <c r="Z185" s="382"/>
    </row>
    <row r="186" spans="1:26">
      <c r="A186" s="374">
        <v>35401</v>
      </c>
      <c r="B186" s="375" t="s">
        <v>539</v>
      </c>
      <c r="C186" s="376">
        <v>3.0537499999999997E-5</v>
      </c>
      <c r="D186" s="376">
        <v>2.5269290781054686E-5</v>
      </c>
      <c r="E186" s="377">
        <v>700992</v>
      </c>
      <c r="F186" s="378">
        <v>944085</v>
      </c>
      <c r="G186" s="378"/>
      <c r="H186" s="379">
        <v>235388</v>
      </c>
      <c r="I186" s="380">
        <v>77218</v>
      </c>
      <c r="J186" s="380">
        <v>0</v>
      </c>
      <c r="K186" s="380">
        <v>5574</v>
      </c>
      <c r="L186" s="380">
        <v>318180</v>
      </c>
      <c r="M186" s="380"/>
      <c r="N186" s="381">
        <v>148532</v>
      </c>
      <c r="O186" s="380">
        <v>229433</v>
      </c>
      <c r="P186" s="380">
        <v>483</v>
      </c>
      <c r="Q186" s="380">
        <v>17574</v>
      </c>
      <c r="R186" s="380">
        <v>396022</v>
      </c>
      <c r="S186" s="382"/>
      <c r="T186" s="219">
        <v>-32762</v>
      </c>
      <c r="U186" s="219">
        <v>38596</v>
      </c>
      <c r="V186" s="380">
        <v>5834</v>
      </c>
      <c r="W186" s="382"/>
      <c r="X186" s="382"/>
      <c r="Y186" s="382"/>
      <c r="Z186" s="382"/>
    </row>
    <row r="187" spans="1:26">
      <c r="A187" s="374">
        <v>35405</v>
      </c>
      <c r="B187" s="375" t="s">
        <v>540</v>
      </c>
      <c r="C187" s="376">
        <v>8.1186449999999999E-4</v>
      </c>
      <c r="D187" s="376">
        <v>8.0040054662220133E-4</v>
      </c>
      <c r="E187" s="377">
        <v>22203792</v>
      </c>
      <c r="F187" s="378">
        <v>25099273</v>
      </c>
      <c r="G187" s="378"/>
      <c r="H187" s="379">
        <v>347555</v>
      </c>
      <c r="I187" s="380">
        <v>2052904</v>
      </c>
      <c r="J187" s="380">
        <v>0</v>
      </c>
      <c r="K187" s="380">
        <v>148182</v>
      </c>
      <c r="L187" s="380">
        <v>2548641</v>
      </c>
      <c r="M187" s="380"/>
      <c r="N187" s="381">
        <v>2169584</v>
      </c>
      <c r="O187" s="380">
        <v>6099669</v>
      </c>
      <c r="P187" s="380">
        <v>12839</v>
      </c>
      <c r="Q187" s="380">
        <v>467214</v>
      </c>
      <c r="R187" s="380">
        <v>8749306</v>
      </c>
      <c r="S187" s="382"/>
      <c r="T187" s="220">
        <v>-871027</v>
      </c>
      <c r="U187" s="220">
        <v>-840846</v>
      </c>
      <c r="V187" s="380">
        <v>-1711873</v>
      </c>
      <c r="W187" s="382"/>
      <c r="X187" s="382"/>
      <c r="Y187" s="382"/>
      <c r="Z187" s="382"/>
    </row>
    <row r="188" spans="1:26">
      <c r="A188" s="374">
        <v>35500</v>
      </c>
      <c r="B188" s="375" t="s">
        <v>541</v>
      </c>
      <c r="C188" s="376">
        <v>3.3923358000000001E-3</v>
      </c>
      <c r="D188" s="376">
        <v>3.5161942993141861E-3</v>
      </c>
      <c r="E188" s="377">
        <v>97542223</v>
      </c>
      <c r="F188" s="378">
        <v>104876074</v>
      </c>
      <c r="G188" s="378"/>
      <c r="H188" s="379">
        <v>0</v>
      </c>
      <c r="I188" s="380">
        <v>8577960</v>
      </c>
      <c r="J188" s="380">
        <v>0</v>
      </c>
      <c r="K188" s="380">
        <v>619173</v>
      </c>
      <c r="L188" s="380">
        <v>9197133</v>
      </c>
      <c r="M188" s="380"/>
      <c r="N188" s="381">
        <v>9664763</v>
      </c>
      <c r="O188" s="380">
        <v>25487165</v>
      </c>
      <c r="P188" s="380">
        <v>53648</v>
      </c>
      <c r="Q188" s="380">
        <v>1952232</v>
      </c>
      <c r="R188" s="380">
        <v>37157808</v>
      </c>
      <c r="S188" s="382"/>
      <c r="T188" s="219">
        <v>-3639545</v>
      </c>
      <c r="U188" s="219">
        <v>-3123037</v>
      </c>
      <c r="V188" s="380">
        <v>-6762582</v>
      </c>
      <c r="W188" s="382"/>
      <c r="X188" s="382"/>
      <c r="Y188" s="382"/>
      <c r="Z188" s="382"/>
    </row>
    <row r="189" spans="1:26">
      <c r="A189" s="374">
        <v>35600</v>
      </c>
      <c r="B189" s="375" t="s">
        <v>542</v>
      </c>
      <c r="C189" s="376">
        <v>1.4524538000000001E-3</v>
      </c>
      <c r="D189" s="376">
        <v>1.4828795232318212E-3</v>
      </c>
      <c r="E189" s="377">
        <v>41136340</v>
      </c>
      <c r="F189" s="378">
        <v>44903471</v>
      </c>
      <c r="G189" s="378"/>
      <c r="H189" s="379">
        <v>677140</v>
      </c>
      <c r="I189" s="380">
        <v>3672717</v>
      </c>
      <c r="J189" s="380">
        <v>0</v>
      </c>
      <c r="K189" s="380">
        <v>265104</v>
      </c>
      <c r="L189" s="380">
        <v>4614961</v>
      </c>
      <c r="M189" s="380"/>
      <c r="N189" s="381">
        <v>2619412</v>
      </c>
      <c r="O189" s="380">
        <v>10912519</v>
      </c>
      <c r="P189" s="380">
        <v>22970</v>
      </c>
      <c r="Q189" s="380">
        <v>835863</v>
      </c>
      <c r="R189" s="380">
        <v>14390764</v>
      </c>
      <c r="S189" s="382"/>
      <c r="T189" s="219">
        <v>-1558299</v>
      </c>
      <c r="U189" s="219">
        <v>-58859</v>
      </c>
      <c r="V189" s="380">
        <v>-1617158</v>
      </c>
      <c r="W189" s="382"/>
      <c r="X189" s="382"/>
      <c r="Y189" s="382"/>
      <c r="Z189" s="382"/>
    </row>
    <row r="190" spans="1:26">
      <c r="A190" s="374">
        <v>35700</v>
      </c>
      <c r="B190" s="375" t="s">
        <v>543</v>
      </c>
      <c r="C190" s="376">
        <v>7.7688520000000001E-4</v>
      </c>
      <c r="D190" s="376">
        <v>8.0206536567271577E-4</v>
      </c>
      <c r="E190" s="377">
        <v>22249976</v>
      </c>
      <c r="F190" s="378">
        <v>24017867</v>
      </c>
      <c r="G190" s="378"/>
      <c r="H190" s="379">
        <v>333509</v>
      </c>
      <c r="I190" s="380">
        <v>1964455</v>
      </c>
      <c r="J190" s="380">
        <v>0</v>
      </c>
      <c r="K190" s="380">
        <v>141798</v>
      </c>
      <c r="L190" s="380">
        <v>2439762</v>
      </c>
      <c r="M190" s="380"/>
      <c r="N190" s="381">
        <v>1964222</v>
      </c>
      <c r="O190" s="380">
        <v>5836864</v>
      </c>
      <c r="P190" s="380">
        <v>12286</v>
      </c>
      <c r="Q190" s="380">
        <v>447084</v>
      </c>
      <c r="R190" s="380">
        <v>8260456</v>
      </c>
      <c r="S190" s="382"/>
      <c r="T190" s="220">
        <v>-833499</v>
      </c>
      <c r="U190" s="220">
        <v>-317009</v>
      </c>
      <c r="V190" s="380">
        <v>-1150508</v>
      </c>
      <c r="W190" s="382"/>
      <c r="X190" s="382"/>
      <c r="Y190" s="382"/>
      <c r="Z190" s="382"/>
    </row>
    <row r="191" spans="1:26">
      <c r="A191" s="374">
        <v>35800</v>
      </c>
      <c r="B191" s="375" t="s">
        <v>544</v>
      </c>
      <c r="C191" s="376">
        <v>9.9923900000000007E-4</v>
      </c>
      <c r="D191" s="376">
        <v>1.0805410381615902E-3</v>
      </c>
      <c r="E191" s="377">
        <v>29975128</v>
      </c>
      <c r="F191" s="378">
        <v>30892067</v>
      </c>
      <c r="G191" s="378"/>
      <c r="H191" s="379">
        <v>354203</v>
      </c>
      <c r="I191" s="380">
        <v>2526705</v>
      </c>
      <c r="J191" s="380">
        <v>0</v>
      </c>
      <c r="K191" s="380">
        <v>182382</v>
      </c>
      <c r="L191" s="380">
        <v>3063290</v>
      </c>
      <c r="M191" s="380"/>
      <c r="N191" s="381">
        <v>4578651</v>
      </c>
      <c r="O191" s="380">
        <v>7507444</v>
      </c>
      <c r="P191" s="380">
        <v>15803</v>
      </c>
      <c r="Q191" s="380">
        <v>575045</v>
      </c>
      <c r="R191" s="380">
        <v>12676943</v>
      </c>
      <c r="S191" s="382"/>
      <c r="T191" s="219">
        <v>-1072056</v>
      </c>
      <c r="U191" s="219">
        <v>-1220812</v>
      </c>
      <c r="V191" s="380">
        <v>-2292868</v>
      </c>
      <c r="W191" s="382"/>
      <c r="X191" s="382"/>
      <c r="Y191" s="382"/>
      <c r="Z191" s="382"/>
    </row>
    <row r="192" spans="1:26">
      <c r="A192" s="374">
        <v>35805</v>
      </c>
      <c r="B192" s="375" t="s">
        <v>545</v>
      </c>
      <c r="C192" s="376">
        <v>2.1476399999999999E-4</v>
      </c>
      <c r="D192" s="376">
        <v>2.1938772613966349E-4</v>
      </c>
      <c r="E192" s="377">
        <v>6086002</v>
      </c>
      <c r="F192" s="378">
        <v>6639557</v>
      </c>
      <c r="G192" s="378"/>
      <c r="H192" s="379">
        <v>625953</v>
      </c>
      <c r="I192" s="380">
        <v>543059</v>
      </c>
      <c r="J192" s="380">
        <v>0</v>
      </c>
      <c r="K192" s="380">
        <v>39199</v>
      </c>
      <c r="L192" s="380">
        <v>1208211</v>
      </c>
      <c r="M192" s="380"/>
      <c r="N192" s="381">
        <v>198329</v>
      </c>
      <c r="O192" s="380">
        <v>1613557</v>
      </c>
      <c r="P192" s="380">
        <v>3396</v>
      </c>
      <c r="Q192" s="380">
        <v>123593</v>
      </c>
      <c r="R192" s="380">
        <v>1938875</v>
      </c>
      <c r="S192" s="382"/>
      <c r="T192" s="219">
        <v>-230414</v>
      </c>
      <c r="U192" s="219">
        <v>249957</v>
      </c>
      <c r="V192" s="380">
        <v>19543</v>
      </c>
      <c r="W192" s="382"/>
      <c r="X192" s="382"/>
      <c r="Y192" s="382"/>
      <c r="Z192" s="382"/>
    </row>
    <row r="193" spans="1:26">
      <c r="A193" s="374">
        <v>35900</v>
      </c>
      <c r="B193" s="375" t="s">
        <v>546</v>
      </c>
      <c r="C193" s="376">
        <v>1.9624575000000001E-3</v>
      </c>
      <c r="D193" s="376">
        <v>2.0589142721616233E-3</v>
      </c>
      <c r="E193" s="377">
        <v>57116035</v>
      </c>
      <c r="F193" s="378">
        <v>60670538</v>
      </c>
      <c r="G193" s="378"/>
      <c r="H193" s="379">
        <v>86847</v>
      </c>
      <c r="I193" s="380">
        <v>4962328</v>
      </c>
      <c r="J193" s="380">
        <v>0</v>
      </c>
      <c r="K193" s="380">
        <v>358190</v>
      </c>
      <c r="L193" s="380">
        <v>5407365</v>
      </c>
      <c r="M193" s="380"/>
      <c r="N193" s="381">
        <v>6924063</v>
      </c>
      <c r="O193" s="380">
        <v>14744259</v>
      </c>
      <c r="P193" s="380">
        <v>31035</v>
      </c>
      <c r="Q193" s="380">
        <v>1129361</v>
      </c>
      <c r="R193" s="380">
        <v>22828718</v>
      </c>
      <c r="S193" s="382"/>
      <c r="T193" s="219">
        <v>-2105466</v>
      </c>
      <c r="U193" s="219">
        <v>-1843268</v>
      </c>
      <c r="V193" s="380">
        <v>-3948734</v>
      </c>
      <c r="W193" s="382"/>
      <c r="X193" s="382"/>
      <c r="Y193" s="382"/>
      <c r="Z193" s="382"/>
    </row>
    <row r="194" spans="1:26">
      <c r="A194" s="374">
        <v>35905</v>
      </c>
      <c r="B194" s="375" t="s">
        <v>547</v>
      </c>
      <c r="C194" s="376">
        <v>2.2349110000000001E-4</v>
      </c>
      <c r="D194" s="376">
        <v>2.1873166384799413E-4</v>
      </c>
      <c r="E194" s="377">
        <v>6067803</v>
      </c>
      <c r="F194" s="378">
        <v>6909360</v>
      </c>
      <c r="G194" s="378"/>
      <c r="H194" s="379">
        <v>224120</v>
      </c>
      <c r="I194" s="380">
        <v>565126</v>
      </c>
      <c r="J194" s="380">
        <v>0</v>
      </c>
      <c r="K194" s="380">
        <v>40792</v>
      </c>
      <c r="L194" s="380">
        <v>830038</v>
      </c>
      <c r="M194" s="380"/>
      <c r="N194" s="381">
        <v>1440971</v>
      </c>
      <c r="O194" s="380">
        <v>1679125</v>
      </c>
      <c r="P194" s="380">
        <v>3534</v>
      </c>
      <c r="Q194" s="380">
        <v>128615</v>
      </c>
      <c r="R194" s="380">
        <v>3252245</v>
      </c>
      <c r="S194" s="382"/>
      <c r="T194" s="219">
        <v>-239776</v>
      </c>
      <c r="U194" s="219">
        <v>-432583</v>
      </c>
      <c r="V194" s="380">
        <v>-672359</v>
      </c>
      <c r="W194" s="382"/>
      <c r="X194" s="382"/>
      <c r="Y194" s="382"/>
      <c r="Z194" s="382"/>
    </row>
    <row r="195" spans="1:26">
      <c r="A195" s="374">
        <v>36000</v>
      </c>
      <c r="B195" s="375" t="s">
        <v>548</v>
      </c>
      <c r="C195" s="376">
        <v>5.4294448299999999E-2</v>
      </c>
      <c r="D195" s="376">
        <v>5.4000465506441157E-2</v>
      </c>
      <c r="E195" s="377">
        <v>1498018880</v>
      </c>
      <c r="F195" s="378">
        <v>1678545090</v>
      </c>
      <c r="G195" s="378"/>
      <c r="H195" s="379">
        <v>35597331</v>
      </c>
      <c r="I195" s="380">
        <v>137290536</v>
      </c>
      <c r="J195" s="380">
        <v>0</v>
      </c>
      <c r="K195" s="380">
        <v>9909887</v>
      </c>
      <c r="L195" s="380">
        <v>182797754</v>
      </c>
      <c r="M195" s="380"/>
      <c r="N195" s="381">
        <v>32193153</v>
      </c>
      <c r="O195" s="380">
        <v>407922938</v>
      </c>
      <c r="P195" s="380">
        <v>858644</v>
      </c>
      <c r="Q195" s="380">
        <v>31245538</v>
      </c>
      <c r="R195" s="380">
        <v>472220273</v>
      </c>
      <c r="S195" s="382"/>
      <c r="T195" s="219">
        <v>-58251046</v>
      </c>
      <c r="U195" s="219">
        <v>9575728</v>
      </c>
      <c r="V195" s="380">
        <v>-48675318</v>
      </c>
      <c r="W195" s="382"/>
      <c r="X195" s="382"/>
      <c r="Y195" s="382"/>
      <c r="Z195" s="382"/>
    </row>
    <row r="196" spans="1:26">
      <c r="A196" s="374">
        <v>36001</v>
      </c>
      <c r="B196" s="375" t="s">
        <v>549</v>
      </c>
      <c r="C196" s="376">
        <v>0</v>
      </c>
      <c r="D196" s="376">
        <v>0</v>
      </c>
      <c r="E196" s="377">
        <v>0</v>
      </c>
      <c r="F196" s="378">
        <v>0</v>
      </c>
      <c r="G196" s="378"/>
      <c r="H196" s="379">
        <v>21242</v>
      </c>
      <c r="I196" s="380">
        <v>0</v>
      </c>
      <c r="J196" s="380">
        <v>0</v>
      </c>
      <c r="K196" s="380">
        <v>0</v>
      </c>
      <c r="L196" s="380">
        <v>21242</v>
      </c>
      <c r="M196" s="380"/>
      <c r="N196" s="381">
        <v>436720</v>
      </c>
      <c r="O196" s="380">
        <v>0</v>
      </c>
      <c r="P196" s="380">
        <v>0</v>
      </c>
      <c r="Q196" s="380">
        <v>0</v>
      </c>
      <c r="R196" s="380">
        <v>436720</v>
      </c>
      <c r="S196" s="382"/>
      <c r="T196" s="219">
        <v>0</v>
      </c>
      <c r="U196" s="219">
        <v>-197118</v>
      </c>
      <c r="V196" s="380">
        <v>-197118</v>
      </c>
      <c r="W196" s="382"/>
      <c r="X196" s="382"/>
      <c r="Y196" s="382"/>
      <c r="Z196" s="382"/>
    </row>
    <row r="197" spans="1:26">
      <c r="A197" s="374">
        <v>36002</v>
      </c>
      <c r="B197" s="375" t="s">
        <v>550</v>
      </c>
      <c r="C197" s="376">
        <v>0</v>
      </c>
      <c r="D197" s="376">
        <v>0</v>
      </c>
      <c r="E197" s="377">
        <v>0</v>
      </c>
      <c r="F197" s="378">
        <v>0</v>
      </c>
      <c r="G197" s="378"/>
      <c r="H197" s="379">
        <v>0</v>
      </c>
      <c r="I197" s="380">
        <v>0</v>
      </c>
      <c r="J197" s="380">
        <v>0</v>
      </c>
      <c r="K197" s="380">
        <v>0</v>
      </c>
      <c r="L197" s="380">
        <v>0</v>
      </c>
      <c r="M197" s="380"/>
      <c r="N197" s="381">
        <v>1231684</v>
      </c>
      <c r="O197" s="380">
        <v>0</v>
      </c>
      <c r="P197" s="380">
        <v>0</v>
      </c>
      <c r="Q197" s="380">
        <v>0</v>
      </c>
      <c r="R197" s="380">
        <v>1231684</v>
      </c>
      <c r="S197" s="382"/>
      <c r="T197" s="219">
        <v>0</v>
      </c>
      <c r="U197" s="219">
        <v>-1070064</v>
      </c>
      <c r="V197" s="380">
        <v>-1070064</v>
      </c>
      <c r="W197" s="382"/>
      <c r="X197" s="382"/>
      <c r="Y197" s="382"/>
      <c r="Z197" s="382"/>
    </row>
    <row r="198" spans="1:26">
      <c r="A198" s="374">
        <v>36003</v>
      </c>
      <c r="B198" s="375" t="s">
        <v>551</v>
      </c>
      <c r="C198" s="376">
        <v>3.3969350000000002E-4</v>
      </c>
      <c r="D198" s="376">
        <v>3.5257976298314693E-4</v>
      </c>
      <c r="E198" s="377">
        <v>9780863</v>
      </c>
      <c r="F198" s="378">
        <v>10501826</v>
      </c>
      <c r="G198" s="378"/>
      <c r="H198" s="379">
        <v>77350</v>
      </c>
      <c r="I198" s="380">
        <v>858959</v>
      </c>
      <c r="J198" s="380">
        <v>0</v>
      </c>
      <c r="K198" s="380">
        <v>62001</v>
      </c>
      <c r="L198" s="380">
        <v>998310</v>
      </c>
      <c r="M198" s="380"/>
      <c r="N198" s="381">
        <v>1434180</v>
      </c>
      <c r="O198" s="380">
        <v>2552172</v>
      </c>
      <c r="P198" s="380">
        <v>5372</v>
      </c>
      <c r="Q198" s="380">
        <v>195488</v>
      </c>
      <c r="R198" s="380">
        <v>4187212</v>
      </c>
      <c r="S198" s="382"/>
      <c r="T198" s="219">
        <v>-364449</v>
      </c>
      <c r="U198" s="219">
        <v>-376824</v>
      </c>
      <c r="V198" s="380">
        <v>-741273</v>
      </c>
      <c r="W198" s="382"/>
      <c r="X198" s="382"/>
      <c r="Y198" s="382"/>
      <c r="Z198" s="382"/>
    </row>
    <row r="199" spans="1:26">
      <c r="A199" s="374">
        <v>36004</v>
      </c>
      <c r="B199" s="375" t="s">
        <v>552</v>
      </c>
      <c r="C199" s="376">
        <v>3.0340160000000001E-4</v>
      </c>
      <c r="D199" s="376">
        <v>2.6891151077580673E-4</v>
      </c>
      <c r="E199" s="377">
        <v>7459834</v>
      </c>
      <c r="F199" s="378">
        <v>9379841</v>
      </c>
      <c r="G199" s="378"/>
      <c r="H199" s="379">
        <v>2240560</v>
      </c>
      <c r="I199" s="380">
        <v>767190</v>
      </c>
      <c r="J199" s="380">
        <v>0</v>
      </c>
      <c r="K199" s="380">
        <v>55377</v>
      </c>
      <c r="L199" s="380">
        <v>3063127</v>
      </c>
      <c r="M199" s="380"/>
      <c r="N199" s="381">
        <v>0</v>
      </c>
      <c r="O199" s="380">
        <v>2279505</v>
      </c>
      <c r="P199" s="380">
        <v>4798</v>
      </c>
      <c r="Q199" s="380">
        <v>174602</v>
      </c>
      <c r="R199" s="380">
        <v>2458905</v>
      </c>
      <c r="S199" s="382"/>
      <c r="T199" s="220">
        <v>-325512</v>
      </c>
      <c r="U199" s="220">
        <v>691224</v>
      </c>
      <c r="V199" s="380">
        <v>365712</v>
      </c>
      <c r="W199" s="382"/>
      <c r="X199" s="382"/>
      <c r="Y199" s="382"/>
      <c r="Z199" s="382"/>
    </row>
    <row r="200" spans="1:26">
      <c r="A200" s="374">
        <v>36005</v>
      </c>
      <c r="B200" s="375" t="s">
        <v>553</v>
      </c>
      <c r="C200" s="376">
        <v>3.9068907999999999E-3</v>
      </c>
      <c r="D200" s="376">
        <v>3.9665890341606469E-3</v>
      </c>
      <c r="E200" s="377">
        <v>110036556</v>
      </c>
      <c r="F200" s="378">
        <v>120783848</v>
      </c>
      <c r="G200" s="378"/>
      <c r="H200" s="379">
        <v>2431308</v>
      </c>
      <c r="I200" s="380">
        <v>9879079</v>
      </c>
      <c r="J200" s="380">
        <v>0</v>
      </c>
      <c r="K200" s="380">
        <v>713090</v>
      </c>
      <c r="L200" s="380">
        <v>13023477</v>
      </c>
      <c r="M200" s="380"/>
      <c r="N200" s="381">
        <v>12638820</v>
      </c>
      <c r="O200" s="380">
        <v>29353100</v>
      </c>
      <c r="P200" s="380">
        <v>61786</v>
      </c>
      <c r="Q200" s="380">
        <v>2248350</v>
      </c>
      <c r="R200" s="380">
        <v>44302056</v>
      </c>
      <c r="S200" s="382"/>
      <c r="T200" s="219">
        <v>-4191598</v>
      </c>
      <c r="U200" s="219">
        <v>-3638334</v>
      </c>
      <c r="V200" s="380">
        <v>-7829932</v>
      </c>
      <c r="W200" s="382"/>
      <c r="X200" s="382"/>
      <c r="Y200" s="382"/>
      <c r="Z200" s="382"/>
    </row>
    <row r="201" spans="1:26">
      <c r="A201" s="374">
        <v>36006</v>
      </c>
      <c r="B201" s="375" t="s">
        <v>554</v>
      </c>
      <c r="C201" s="376">
        <v>6.3387350000000003E-4</v>
      </c>
      <c r="D201" s="376">
        <v>6.2529823663455108E-4</v>
      </c>
      <c r="E201" s="377">
        <v>17346305</v>
      </c>
      <c r="F201" s="378">
        <v>19596575</v>
      </c>
      <c r="G201" s="378"/>
      <c r="H201" s="379">
        <v>2131792</v>
      </c>
      <c r="I201" s="380">
        <v>1602831</v>
      </c>
      <c r="J201" s="380">
        <v>0</v>
      </c>
      <c r="K201" s="380">
        <v>115695</v>
      </c>
      <c r="L201" s="380">
        <v>3850318</v>
      </c>
      <c r="M201" s="380"/>
      <c r="N201" s="381">
        <v>0</v>
      </c>
      <c r="O201" s="380">
        <v>4762394</v>
      </c>
      <c r="P201" s="380">
        <v>10024</v>
      </c>
      <c r="Q201" s="380">
        <v>364783</v>
      </c>
      <c r="R201" s="380">
        <v>5137201</v>
      </c>
      <c r="S201" s="382"/>
      <c r="T201" s="219">
        <v>-680065</v>
      </c>
      <c r="U201" s="219">
        <v>987740</v>
      </c>
      <c r="V201" s="380">
        <v>307675</v>
      </c>
      <c r="W201" s="382"/>
      <c r="X201" s="382"/>
      <c r="Y201" s="382"/>
      <c r="Z201" s="382"/>
    </row>
    <row r="202" spans="1:26">
      <c r="A202" s="374">
        <v>36007</v>
      </c>
      <c r="B202" s="375" t="s">
        <v>555</v>
      </c>
      <c r="C202" s="376">
        <v>1.9473860000000001E-4</v>
      </c>
      <c r="D202" s="376">
        <v>1.9800424464276104E-4</v>
      </c>
      <c r="E202" s="377">
        <v>5492806</v>
      </c>
      <c r="F202" s="378">
        <v>6020459</v>
      </c>
      <c r="G202" s="378"/>
      <c r="H202" s="379">
        <v>556208</v>
      </c>
      <c r="I202" s="380">
        <v>492422</v>
      </c>
      <c r="J202" s="380">
        <v>0</v>
      </c>
      <c r="K202" s="380">
        <v>35544</v>
      </c>
      <c r="L202" s="380">
        <v>1084174</v>
      </c>
      <c r="M202" s="380"/>
      <c r="N202" s="381">
        <v>128425</v>
      </c>
      <c r="O202" s="380">
        <v>1463102</v>
      </c>
      <c r="P202" s="380">
        <v>3080</v>
      </c>
      <c r="Q202" s="380">
        <v>112069</v>
      </c>
      <c r="R202" s="380">
        <v>1706676</v>
      </c>
      <c r="S202" s="382"/>
      <c r="T202" s="220">
        <v>-208930</v>
      </c>
      <c r="U202" s="220">
        <v>198855</v>
      </c>
      <c r="V202" s="380">
        <v>-10075</v>
      </c>
      <c r="W202" s="382"/>
      <c r="X202" s="382"/>
      <c r="Y202" s="382"/>
      <c r="Z202" s="382"/>
    </row>
    <row r="203" spans="1:26">
      <c r="A203" s="374">
        <v>36008</v>
      </c>
      <c r="B203" s="375" t="s">
        <v>556</v>
      </c>
      <c r="C203" s="376">
        <v>5.3343200000000003E-4</v>
      </c>
      <c r="D203" s="376">
        <v>5.4012455104535952E-4</v>
      </c>
      <c r="E203" s="377">
        <v>14983515</v>
      </c>
      <c r="F203" s="378">
        <v>16491367</v>
      </c>
      <c r="G203" s="378"/>
      <c r="H203" s="379">
        <v>647526</v>
      </c>
      <c r="I203" s="380">
        <v>1348852</v>
      </c>
      <c r="J203" s="380">
        <v>0</v>
      </c>
      <c r="K203" s="380">
        <v>97363</v>
      </c>
      <c r="L203" s="380">
        <v>2093741</v>
      </c>
      <c r="M203" s="380"/>
      <c r="N203" s="381">
        <v>1137103</v>
      </c>
      <c r="O203" s="380">
        <v>4007761</v>
      </c>
      <c r="P203" s="380">
        <v>8436</v>
      </c>
      <c r="Q203" s="380">
        <v>306981</v>
      </c>
      <c r="R203" s="380">
        <v>5460281</v>
      </c>
      <c r="S203" s="382"/>
      <c r="T203" s="219">
        <v>-572304</v>
      </c>
      <c r="U203" s="219">
        <v>48316</v>
      </c>
      <c r="V203" s="380">
        <v>-523988</v>
      </c>
      <c r="W203" s="382"/>
      <c r="X203" s="382"/>
      <c r="Y203" s="382"/>
      <c r="Z203" s="382"/>
    </row>
    <row r="204" spans="1:26">
      <c r="A204" s="374">
        <v>36009</v>
      </c>
      <c r="B204" s="375" t="s">
        <v>557</v>
      </c>
      <c r="C204" s="376">
        <v>8.05778E-5</v>
      </c>
      <c r="D204" s="376">
        <v>9.3510363865831119E-5</v>
      </c>
      <c r="E204" s="377">
        <v>2594057</v>
      </c>
      <c r="F204" s="378">
        <v>2491111</v>
      </c>
      <c r="G204" s="378"/>
      <c r="H204" s="379">
        <v>30519</v>
      </c>
      <c r="I204" s="380">
        <v>203751</v>
      </c>
      <c r="J204" s="380">
        <v>0</v>
      </c>
      <c r="K204" s="380">
        <v>14707</v>
      </c>
      <c r="L204" s="380">
        <v>248977</v>
      </c>
      <c r="M204" s="380"/>
      <c r="N204" s="381">
        <v>1763279</v>
      </c>
      <c r="O204" s="380">
        <v>605394</v>
      </c>
      <c r="P204" s="380">
        <v>1274</v>
      </c>
      <c r="Q204" s="380">
        <v>46371</v>
      </c>
      <c r="R204" s="380">
        <v>2416318</v>
      </c>
      <c r="S204" s="382"/>
      <c r="T204" s="219">
        <v>-86449</v>
      </c>
      <c r="U204" s="219">
        <v>-585614</v>
      </c>
      <c r="V204" s="380">
        <v>-672063</v>
      </c>
      <c r="W204" s="382"/>
      <c r="X204" s="382"/>
      <c r="Y204" s="382"/>
      <c r="Z204" s="382"/>
    </row>
    <row r="205" spans="1:26">
      <c r="A205" s="374">
        <v>36100</v>
      </c>
      <c r="B205" s="375" t="s">
        <v>558</v>
      </c>
      <c r="C205" s="376">
        <v>5.838439E-4</v>
      </c>
      <c r="D205" s="376">
        <v>6.2930570298925191E-4</v>
      </c>
      <c r="E205" s="377">
        <v>17457476</v>
      </c>
      <c r="F205" s="378">
        <v>18049881</v>
      </c>
      <c r="G205" s="378"/>
      <c r="H205" s="379">
        <v>36176</v>
      </c>
      <c r="I205" s="380">
        <v>1476325</v>
      </c>
      <c r="J205" s="380">
        <v>0</v>
      </c>
      <c r="K205" s="380">
        <v>106564</v>
      </c>
      <c r="L205" s="380">
        <v>1619065</v>
      </c>
      <c r="M205" s="380"/>
      <c r="N205" s="381">
        <v>2296437</v>
      </c>
      <c r="O205" s="380">
        <v>4386513</v>
      </c>
      <c r="P205" s="380">
        <v>9233</v>
      </c>
      <c r="Q205" s="380">
        <v>335992</v>
      </c>
      <c r="R205" s="380">
        <v>7028175</v>
      </c>
      <c r="S205" s="382"/>
      <c r="T205" s="219">
        <v>-626390</v>
      </c>
      <c r="U205" s="219">
        <v>-581384</v>
      </c>
      <c r="V205" s="380">
        <v>-1207774</v>
      </c>
      <c r="W205" s="382"/>
      <c r="X205" s="382"/>
      <c r="Y205" s="382"/>
      <c r="Z205" s="382"/>
    </row>
    <row r="206" spans="1:26">
      <c r="A206" s="374">
        <v>36102</v>
      </c>
      <c r="B206" s="375" t="s">
        <v>559</v>
      </c>
      <c r="C206" s="376">
        <v>0</v>
      </c>
      <c r="D206" s="376">
        <v>2.8992375216369497E-4</v>
      </c>
      <c r="E206" s="377">
        <v>8042732</v>
      </c>
      <c r="F206" s="378">
        <v>0</v>
      </c>
      <c r="G206" s="378"/>
      <c r="H206" s="379">
        <v>2136837</v>
      </c>
      <c r="I206" s="380">
        <v>0</v>
      </c>
      <c r="J206" s="380">
        <v>0</v>
      </c>
      <c r="K206" s="380">
        <v>0</v>
      </c>
      <c r="L206" s="380">
        <v>2136837</v>
      </c>
      <c r="M206" s="380"/>
      <c r="N206" s="381">
        <v>9320195</v>
      </c>
      <c r="O206" s="380">
        <v>0</v>
      </c>
      <c r="P206" s="380">
        <v>0</v>
      </c>
      <c r="Q206" s="380">
        <v>0</v>
      </c>
      <c r="R206" s="380">
        <v>9320195</v>
      </c>
      <c r="S206" s="382"/>
      <c r="T206" s="219">
        <v>0</v>
      </c>
      <c r="U206" s="219">
        <v>-997449</v>
      </c>
      <c r="V206" s="380">
        <v>-997449</v>
      </c>
      <c r="W206" s="382"/>
      <c r="X206" s="382"/>
      <c r="Y206" s="382"/>
      <c r="Z206" s="382"/>
    </row>
    <row r="207" spans="1:26">
      <c r="A207" s="374">
        <v>36105</v>
      </c>
      <c r="B207" s="375" t="s">
        <v>560</v>
      </c>
      <c r="C207" s="376">
        <v>3.0108540000000001E-4</v>
      </c>
      <c r="D207" s="376">
        <v>3.2011287925590664E-4</v>
      </c>
      <c r="E207" s="377">
        <v>8880204</v>
      </c>
      <c r="F207" s="378">
        <v>9308234</v>
      </c>
      <c r="G207" s="378"/>
      <c r="H207" s="379">
        <v>358056</v>
      </c>
      <c r="I207" s="380">
        <v>761333</v>
      </c>
      <c r="J207" s="380">
        <v>0</v>
      </c>
      <c r="K207" s="380">
        <v>54954</v>
      </c>
      <c r="L207" s="380">
        <v>1174343</v>
      </c>
      <c r="M207" s="380"/>
      <c r="N207" s="381">
        <v>1330684</v>
      </c>
      <c r="O207" s="380">
        <v>2262103</v>
      </c>
      <c r="P207" s="380">
        <v>4762</v>
      </c>
      <c r="Q207" s="380">
        <v>173270</v>
      </c>
      <c r="R207" s="380">
        <v>3770819</v>
      </c>
      <c r="S207" s="382"/>
      <c r="T207" s="219">
        <v>-323026</v>
      </c>
      <c r="U207" s="219">
        <v>-271774</v>
      </c>
      <c r="V207" s="380">
        <v>-594800</v>
      </c>
      <c r="W207" s="382"/>
      <c r="X207" s="382"/>
      <c r="Y207" s="382"/>
      <c r="Z207" s="382"/>
    </row>
    <row r="208" spans="1:26">
      <c r="A208" s="374">
        <v>36200</v>
      </c>
      <c r="B208" s="375" t="s">
        <v>561</v>
      </c>
      <c r="C208" s="376">
        <v>1.1253342E-3</v>
      </c>
      <c r="D208" s="376">
        <v>1.2209768507708784E-3</v>
      </c>
      <c r="E208" s="377">
        <v>33870937</v>
      </c>
      <c r="F208" s="378">
        <v>34790375</v>
      </c>
      <c r="G208" s="378"/>
      <c r="H208" s="379">
        <v>392254</v>
      </c>
      <c r="I208" s="380">
        <v>2845553</v>
      </c>
      <c r="J208" s="380">
        <v>0</v>
      </c>
      <c r="K208" s="380">
        <v>205397</v>
      </c>
      <c r="L208" s="380">
        <v>3443204</v>
      </c>
      <c r="M208" s="380"/>
      <c r="N208" s="381">
        <v>7362306</v>
      </c>
      <c r="O208" s="380">
        <v>8454817</v>
      </c>
      <c r="P208" s="380">
        <v>17797</v>
      </c>
      <c r="Q208" s="380">
        <v>647611</v>
      </c>
      <c r="R208" s="380">
        <v>16482531</v>
      </c>
      <c r="S208" s="382"/>
      <c r="T208" s="219">
        <v>-1207340</v>
      </c>
      <c r="U208" s="219">
        <v>-1708335</v>
      </c>
      <c r="V208" s="380">
        <v>-2915675</v>
      </c>
      <c r="W208" s="382"/>
      <c r="X208" s="382"/>
      <c r="Y208" s="382"/>
      <c r="Z208" s="382"/>
    </row>
    <row r="209" spans="1:26">
      <c r="A209" s="374">
        <v>36205</v>
      </c>
      <c r="B209" s="375" t="s">
        <v>562</v>
      </c>
      <c r="C209" s="376">
        <v>2.6084179999999999E-4</v>
      </c>
      <c r="D209" s="376">
        <v>2.6510942906165635E-4</v>
      </c>
      <c r="E209" s="377">
        <v>7354361</v>
      </c>
      <c r="F209" s="378">
        <v>8064079</v>
      </c>
      <c r="G209" s="378"/>
      <c r="H209" s="379">
        <v>684279</v>
      </c>
      <c r="I209" s="380">
        <v>659572</v>
      </c>
      <c r="J209" s="380">
        <v>0</v>
      </c>
      <c r="K209" s="380">
        <v>47609</v>
      </c>
      <c r="L209" s="380">
        <v>1391460</v>
      </c>
      <c r="M209" s="380"/>
      <c r="N209" s="381">
        <v>253692</v>
      </c>
      <c r="O209" s="380">
        <v>1959746</v>
      </c>
      <c r="P209" s="380">
        <v>4125</v>
      </c>
      <c r="Q209" s="380">
        <v>150110</v>
      </c>
      <c r="R209" s="380">
        <v>2367673</v>
      </c>
      <c r="S209" s="382"/>
      <c r="T209" s="219">
        <v>-279850</v>
      </c>
      <c r="U209" s="219">
        <v>122272</v>
      </c>
      <c r="V209" s="380">
        <v>-157578</v>
      </c>
      <c r="W209" s="382"/>
      <c r="X209" s="382"/>
      <c r="Y209" s="382"/>
      <c r="Z209" s="382"/>
    </row>
    <row r="210" spans="1:26">
      <c r="A210" s="374">
        <v>36300</v>
      </c>
      <c r="B210" s="375" t="s">
        <v>563</v>
      </c>
      <c r="C210" s="376">
        <v>4.1783276000000001E-3</v>
      </c>
      <c r="D210" s="376">
        <v>4.3939666089733266E-3</v>
      </c>
      <c r="E210" s="377">
        <v>121892374</v>
      </c>
      <c r="F210" s="378">
        <v>129175477</v>
      </c>
      <c r="G210" s="378"/>
      <c r="H210" s="379">
        <v>2346460</v>
      </c>
      <c r="I210" s="380">
        <v>10565442</v>
      </c>
      <c r="J210" s="380">
        <v>0</v>
      </c>
      <c r="K210" s="380">
        <v>762633</v>
      </c>
      <c r="L210" s="380">
        <v>13674535</v>
      </c>
      <c r="M210" s="380"/>
      <c r="N210" s="381">
        <v>11487476</v>
      </c>
      <c r="O210" s="380">
        <v>31392448</v>
      </c>
      <c r="P210" s="380">
        <v>66078</v>
      </c>
      <c r="Q210" s="380">
        <v>2404557</v>
      </c>
      <c r="R210" s="380">
        <v>45350559</v>
      </c>
      <c r="S210" s="382"/>
      <c r="T210" s="219">
        <v>-4482814</v>
      </c>
      <c r="U210" s="219">
        <v>-1422653</v>
      </c>
      <c r="V210" s="380">
        <v>-5905467</v>
      </c>
      <c r="W210" s="382"/>
      <c r="X210" s="382"/>
      <c r="Y210" s="382"/>
      <c r="Z210" s="382"/>
    </row>
    <row r="211" spans="1:26">
      <c r="A211" s="374">
        <v>36301</v>
      </c>
      <c r="B211" s="375" t="s">
        <v>564</v>
      </c>
      <c r="C211" s="376">
        <v>1.134697E-4</v>
      </c>
      <c r="D211" s="376">
        <v>9.8585765463510278E-5</v>
      </c>
      <c r="E211" s="377">
        <v>2734853</v>
      </c>
      <c r="F211" s="378">
        <v>3507983</v>
      </c>
      <c r="G211" s="378"/>
      <c r="H211" s="379">
        <v>1204844</v>
      </c>
      <c r="I211" s="380">
        <v>286923</v>
      </c>
      <c r="J211" s="380">
        <v>0</v>
      </c>
      <c r="K211" s="380">
        <v>20711</v>
      </c>
      <c r="L211" s="380">
        <v>1512478</v>
      </c>
      <c r="M211" s="380"/>
      <c r="N211" s="381">
        <v>0</v>
      </c>
      <c r="O211" s="380">
        <v>852516</v>
      </c>
      <c r="P211" s="380">
        <v>1794</v>
      </c>
      <c r="Q211" s="380">
        <v>65300</v>
      </c>
      <c r="R211" s="380">
        <v>919610</v>
      </c>
      <c r="S211" s="382"/>
      <c r="T211" s="220">
        <v>-121737</v>
      </c>
      <c r="U211" s="220">
        <v>390028</v>
      </c>
      <c r="V211" s="380">
        <v>268291</v>
      </c>
      <c r="W211" s="382"/>
      <c r="X211" s="382"/>
      <c r="Y211" s="382"/>
      <c r="Z211" s="382"/>
    </row>
    <row r="212" spans="1:26">
      <c r="A212" s="374">
        <v>36302</v>
      </c>
      <c r="B212" s="375" t="s">
        <v>565</v>
      </c>
      <c r="C212" s="376">
        <v>1.5517800000000001E-4</v>
      </c>
      <c r="D212" s="376">
        <v>1.3874038018233306E-4</v>
      </c>
      <c r="E212" s="377">
        <v>3848776</v>
      </c>
      <c r="F212" s="378">
        <v>4797420</v>
      </c>
      <c r="G212" s="378"/>
      <c r="H212" s="379">
        <v>1100384</v>
      </c>
      <c r="I212" s="380">
        <v>392388</v>
      </c>
      <c r="J212" s="380">
        <v>0</v>
      </c>
      <c r="K212" s="380">
        <v>28323</v>
      </c>
      <c r="L212" s="380">
        <v>1521095</v>
      </c>
      <c r="M212" s="380"/>
      <c r="N212" s="381">
        <v>8734</v>
      </c>
      <c r="O212" s="380">
        <v>1165877</v>
      </c>
      <c r="P212" s="380">
        <v>2454</v>
      </c>
      <c r="Q212" s="380">
        <v>89302</v>
      </c>
      <c r="R212" s="380">
        <v>1266367</v>
      </c>
      <c r="S212" s="382"/>
      <c r="T212" s="219">
        <v>-166488</v>
      </c>
      <c r="U212" s="219">
        <v>283435</v>
      </c>
      <c r="V212" s="380">
        <v>116947</v>
      </c>
      <c r="W212" s="382"/>
      <c r="X212" s="382"/>
      <c r="Y212" s="382"/>
      <c r="Z212" s="382"/>
    </row>
    <row r="213" spans="1:26">
      <c r="A213" s="374">
        <v>36303</v>
      </c>
      <c r="B213" s="375" t="s">
        <v>713</v>
      </c>
      <c r="C213" s="376">
        <v>2.1714790000000001E-4</v>
      </c>
      <c r="D213" s="376">
        <v>2.0410668478587757E-4</v>
      </c>
      <c r="E213" s="377">
        <v>5662093</v>
      </c>
      <c r="F213" s="378">
        <v>6713256</v>
      </c>
      <c r="G213" s="378"/>
      <c r="H213" s="379">
        <v>3845214</v>
      </c>
      <c r="I213" s="380">
        <v>549087</v>
      </c>
      <c r="J213" s="380">
        <v>0</v>
      </c>
      <c r="K213" s="380">
        <v>39634</v>
      </c>
      <c r="L213" s="380">
        <v>4433935</v>
      </c>
      <c r="M213" s="380"/>
      <c r="N213" s="381">
        <v>0</v>
      </c>
      <c r="O213" s="380">
        <v>1631467</v>
      </c>
      <c r="P213" s="380">
        <v>3434</v>
      </c>
      <c r="Q213" s="380">
        <v>124965</v>
      </c>
      <c r="R213" s="380">
        <v>1759866</v>
      </c>
      <c r="S213" s="382"/>
      <c r="T213" s="219">
        <v>-232973</v>
      </c>
      <c r="U213" s="219">
        <v>1535280</v>
      </c>
      <c r="V213" s="380">
        <v>1302307</v>
      </c>
      <c r="W213" s="382"/>
      <c r="X213" s="382"/>
      <c r="Y213" s="382"/>
      <c r="Z213" s="382"/>
    </row>
    <row r="214" spans="1:26">
      <c r="A214" s="374">
        <v>36305</v>
      </c>
      <c r="B214" s="375" t="s">
        <v>566</v>
      </c>
      <c r="C214" s="376">
        <v>8.0952650000000004E-4</v>
      </c>
      <c r="D214" s="376">
        <v>7.8467717893460813E-4</v>
      </c>
      <c r="E214" s="377">
        <v>21767613</v>
      </c>
      <c r="F214" s="378">
        <v>25026992</v>
      </c>
      <c r="G214" s="378"/>
      <c r="H214" s="379">
        <v>900490</v>
      </c>
      <c r="I214" s="380">
        <v>2046992</v>
      </c>
      <c r="J214" s="380">
        <v>0</v>
      </c>
      <c r="K214" s="380">
        <v>147756</v>
      </c>
      <c r="L214" s="380">
        <v>3095238</v>
      </c>
      <c r="M214" s="380"/>
      <c r="N214" s="381">
        <v>826203</v>
      </c>
      <c r="O214" s="380">
        <v>6082103</v>
      </c>
      <c r="P214" s="380">
        <v>12802</v>
      </c>
      <c r="Q214" s="380">
        <v>465869</v>
      </c>
      <c r="R214" s="380">
        <v>7386977</v>
      </c>
      <c r="S214" s="382"/>
      <c r="T214" s="220">
        <v>-868519</v>
      </c>
      <c r="U214" s="220">
        <v>-418249</v>
      </c>
      <c r="V214" s="380">
        <v>-1286768</v>
      </c>
      <c r="W214" s="382"/>
      <c r="X214" s="382"/>
      <c r="Y214" s="382"/>
      <c r="Z214" s="382"/>
    </row>
    <row r="215" spans="1:26">
      <c r="A215" s="374">
        <v>36310</v>
      </c>
      <c r="B215" s="375" t="s">
        <v>567</v>
      </c>
      <c r="C215" s="376">
        <v>0</v>
      </c>
      <c r="D215" s="376">
        <v>0</v>
      </c>
      <c r="E215" s="377">
        <v>0</v>
      </c>
      <c r="F215" s="378">
        <v>0</v>
      </c>
      <c r="G215" s="378"/>
      <c r="H215" s="379">
        <v>178589</v>
      </c>
      <c r="I215" s="380">
        <v>0</v>
      </c>
      <c r="J215" s="380">
        <v>0</v>
      </c>
      <c r="K215" s="380">
        <v>0</v>
      </c>
      <c r="L215" s="380">
        <v>178589</v>
      </c>
      <c r="M215" s="380"/>
      <c r="N215" s="381">
        <v>359962</v>
      </c>
      <c r="O215" s="380">
        <v>0</v>
      </c>
      <c r="P215" s="380">
        <v>0</v>
      </c>
      <c r="Q215" s="380">
        <v>0</v>
      </c>
      <c r="R215" s="380">
        <v>359962</v>
      </c>
      <c r="S215" s="382"/>
      <c r="T215" s="219">
        <v>0</v>
      </c>
      <c r="U215" s="219">
        <v>-1392</v>
      </c>
      <c r="V215" s="380">
        <v>-1392</v>
      </c>
      <c r="W215" s="382"/>
      <c r="X215" s="382"/>
      <c r="Y215" s="382"/>
      <c r="Z215" s="382"/>
    </row>
    <row r="216" spans="1:26">
      <c r="A216" s="374">
        <v>36400</v>
      </c>
      <c r="B216" s="375" t="s">
        <v>568</v>
      </c>
      <c r="C216" s="376">
        <v>4.1772485000000003E-3</v>
      </c>
      <c r="D216" s="376">
        <v>4.4104102020968948E-3</v>
      </c>
      <c r="E216" s="377">
        <v>122348533</v>
      </c>
      <c r="F216" s="378">
        <v>129142116</v>
      </c>
      <c r="G216" s="378"/>
      <c r="H216" s="379">
        <v>2930965</v>
      </c>
      <c r="I216" s="380">
        <v>10562713</v>
      </c>
      <c r="J216" s="380">
        <v>0</v>
      </c>
      <c r="K216" s="380">
        <v>762436</v>
      </c>
      <c r="L216" s="380">
        <v>14256114</v>
      </c>
      <c r="M216" s="380"/>
      <c r="N216" s="381">
        <v>21425234</v>
      </c>
      <c r="O216" s="380">
        <v>31384341</v>
      </c>
      <c r="P216" s="380">
        <v>66061</v>
      </c>
      <c r="Q216" s="380">
        <v>2403936</v>
      </c>
      <c r="R216" s="380">
        <v>55279572</v>
      </c>
      <c r="S216" s="382"/>
      <c r="T216" s="219">
        <v>-4481657</v>
      </c>
      <c r="U216" s="219">
        <v>-3371856</v>
      </c>
      <c r="V216" s="380">
        <v>-7853513</v>
      </c>
      <c r="W216" s="382"/>
      <c r="X216" s="382"/>
      <c r="Y216" s="382"/>
      <c r="Z216" s="382"/>
    </row>
    <row r="217" spans="1:26">
      <c r="A217" s="374">
        <v>36405</v>
      </c>
      <c r="B217" s="375" t="s">
        <v>569</v>
      </c>
      <c r="C217" s="376">
        <v>6.8484410000000003E-4</v>
      </c>
      <c r="D217" s="376">
        <v>7.1535269886249656E-4</v>
      </c>
      <c r="E217" s="377">
        <v>19844493</v>
      </c>
      <c r="F217" s="378">
        <v>21172362</v>
      </c>
      <c r="G217" s="378"/>
      <c r="H217" s="379">
        <v>320574</v>
      </c>
      <c r="I217" s="380">
        <v>1731717</v>
      </c>
      <c r="J217" s="380">
        <v>0</v>
      </c>
      <c r="K217" s="380">
        <v>124999</v>
      </c>
      <c r="L217" s="380">
        <v>2177290</v>
      </c>
      <c r="M217" s="380"/>
      <c r="N217" s="381">
        <v>3326717</v>
      </c>
      <c r="O217" s="380">
        <v>5145344</v>
      </c>
      <c r="P217" s="380">
        <v>10831</v>
      </c>
      <c r="Q217" s="380">
        <v>394116</v>
      </c>
      <c r="R217" s="380">
        <v>8877008</v>
      </c>
      <c r="S217" s="382"/>
      <c r="T217" s="219">
        <v>-734749</v>
      </c>
      <c r="U217" s="219">
        <v>-767835</v>
      </c>
      <c r="V217" s="380">
        <v>-1502584</v>
      </c>
      <c r="W217" s="382"/>
      <c r="X217" s="382"/>
      <c r="Y217" s="382"/>
      <c r="Z217" s="382"/>
    </row>
    <row r="218" spans="1:26">
      <c r="A218" s="374">
        <v>36500</v>
      </c>
      <c r="B218" s="375" t="s">
        <v>570</v>
      </c>
      <c r="C218" s="376">
        <v>9.4198823999999994E-3</v>
      </c>
      <c r="D218" s="376">
        <v>9.375553970608649E-3</v>
      </c>
      <c r="E218" s="377">
        <v>260085848</v>
      </c>
      <c r="F218" s="378">
        <v>291221255</v>
      </c>
      <c r="G218" s="378"/>
      <c r="H218" s="379">
        <v>5261853</v>
      </c>
      <c r="I218" s="380">
        <v>23819391</v>
      </c>
      <c r="J218" s="380">
        <v>0</v>
      </c>
      <c r="K218" s="380">
        <v>1719328</v>
      </c>
      <c r="L218" s="380">
        <v>30800572</v>
      </c>
      <c r="M218" s="380"/>
      <c r="N218" s="381">
        <v>11918757</v>
      </c>
      <c r="O218" s="380">
        <v>70773094</v>
      </c>
      <c r="P218" s="380">
        <v>148971</v>
      </c>
      <c r="Q218" s="380">
        <v>5420983</v>
      </c>
      <c r="R218" s="380">
        <v>88261805</v>
      </c>
      <c r="S218" s="382"/>
      <c r="T218" s="219">
        <v>-10106338</v>
      </c>
      <c r="U218" s="219">
        <v>783361</v>
      </c>
      <c r="V218" s="380">
        <v>-9322977</v>
      </c>
      <c r="W218" s="382"/>
      <c r="X218" s="382"/>
      <c r="Y218" s="382"/>
      <c r="Z218" s="382"/>
    </row>
    <row r="219" spans="1:26">
      <c r="A219" s="374">
        <v>36501</v>
      </c>
      <c r="B219" s="375" t="s">
        <v>571</v>
      </c>
      <c r="C219" s="376">
        <v>1.3106470000000001E-4</v>
      </c>
      <c r="D219" s="376">
        <v>1.2806480589305633E-4</v>
      </c>
      <c r="E219" s="377">
        <v>3552627</v>
      </c>
      <c r="F219" s="378">
        <v>4051943</v>
      </c>
      <c r="G219" s="378"/>
      <c r="H219" s="379">
        <v>290000</v>
      </c>
      <c r="I219" s="380">
        <v>331414</v>
      </c>
      <c r="J219" s="380">
        <v>0</v>
      </c>
      <c r="K219" s="380">
        <v>23922</v>
      </c>
      <c r="L219" s="380">
        <v>645336</v>
      </c>
      <c r="M219" s="380"/>
      <c r="N219" s="381">
        <v>116015</v>
      </c>
      <c r="O219" s="380">
        <v>984710</v>
      </c>
      <c r="P219" s="380">
        <v>2073</v>
      </c>
      <c r="Q219" s="380">
        <v>75426</v>
      </c>
      <c r="R219" s="380">
        <v>1178224</v>
      </c>
      <c r="S219" s="382"/>
      <c r="T219" s="219">
        <v>-140615</v>
      </c>
      <c r="U219" s="219">
        <v>127129</v>
      </c>
      <c r="V219" s="380">
        <v>-13486</v>
      </c>
      <c r="W219" s="382"/>
      <c r="X219" s="382"/>
      <c r="Y219" s="382"/>
      <c r="Z219" s="382"/>
    </row>
    <row r="220" spans="1:26">
      <c r="A220" s="374">
        <v>36502</v>
      </c>
      <c r="B220" s="375" t="s">
        <v>572</v>
      </c>
      <c r="C220" s="376">
        <v>4.0580800000000003E-5</v>
      </c>
      <c r="D220" s="376">
        <v>4.4392372423343728E-5</v>
      </c>
      <c r="E220" s="377">
        <v>1231482</v>
      </c>
      <c r="F220" s="378">
        <v>1254580</v>
      </c>
      <c r="G220" s="378"/>
      <c r="H220" s="379">
        <v>27682</v>
      </c>
      <c r="I220" s="380">
        <v>102614</v>
      </c>
      <c r="J220" s="380">
        <v>0</v>
      </c>
      <c r="K220" s="380">
        <v>7407</v>
      </c>
      <c r="L220" s="380">
        <v>137703</v>
      </c>
      <c r="M220" s="380"/>
      <c r="N220" s="381">
        <v>220078</v>
      </c>
      <c r="O220" s="380">
        <v>304890</v>
      </c>
      <c r="P220" s="380">
        <v>642</v>
      </c>
      <c r="Q220" s="380">
        <v>23354</v>
      </c>
      <c r="R220" s="380">
        <v>548964</v>
      </c>
      <c r="S220" s="382"/>
      <c r="T220" s="219">
        <v>-43538</v>
      </c>
      <c r="U220" s="219">
        <v>-42215</v>
      </c>
      <c r="V220" s="380">
        <v>-85753</v>
      </c>
      <c r="W220" s="382"/>
      <c r="X220" s="382"/>
      <c r="Y220" s="382"/>
      <c r="Z220" s="382"/>
    </row>
    <row r="221" spans="1:26">
      <c r="A221" s="374">
        <v>36505</v>
      </c>
      <c r="B221" s="375" t="s">
        <v>573</v>
      </c>
      <c r="C221" s="376">
        <v>1.6890378000000001E-3</v>
      </c>
      <c r="D221" s="376">
        <v>1.7334805168490051E-3</v>
      </c>
      <c r="E221" s="377">
        <v>48088225</v>
      </c>
      <c r="F221" s="378">
        <v>52217606</v>
      </c>
      <c r="G221" s="378"/>
      <c r="H221" s="379">
        <v>128870</v>
      </c>
      <c r="I221" s="380">
        <v>4270951</v>
      </c>
      <c r="J221" s="380">
        <v>0</v>
      </c>
      <c r="K221" s="380">
        <v>308285</v>
      </c>
      <c r="L221" s="380">
        <v>4708106</v>
      </c>
      <c r="M221" s="380"/>
      <c r="N221" s="381">
        <v>4371560</v>
      </c>
      <c r="O221" s="380">
        <v>12690013</v>
      </c>
      <c r="P221" s="380">
        <v>26711</v>
      </c>
      <c r="Q221" s="380">
        <v>972013</v>
      </c>
      <c r="R221" s="380">
        <v>18060297</v>
      </c>
      <c r="S221" s="382"/>
      <c r="T221" s="219">
        <v>-1812125</v>
      </c>
      <c r="U221" s="219">
        <v>-1021874</v>
      </c>
      <c r="V221" s="380">
        <v>-2833999</v>
      </c>
      <c r="W221" s="382"/>
      <c r="X221" s="382"/>
      <c r="Y221" s="382"/>
      <c r="Z221" s="382"/>
    </row>
    <row r="222" spans="1:26">
      <c r="A222" s="374">
        <v>36600</v>
      </c>
      <c r="B222" s="375" t="s">
        <v>574</v>
      </c>
      <c r="C222" s="376">
        <v>5.1803859999999995E-4</v>
      </c>
      <c r="D222" s="376">
        <v>6.0121926943115843E-4</v>
      </c>
      <c r="E222" s="377">
        <v>16678334</v>
      </c>
      <c r="F222" s="378">
        <v>16015471</v>
      </c>
      <c r="G222" s="378"/>
      <c r="H222" s="379">
        <v>43470</v>
      </c>
      <c r="I222" s="380">
        <v>1309928</v>
      </c>
      <c r="J222" s="380">
        <v>0</v>
      </c>
      <c r="K222" s="380">
        <v>94553</v>
      </c>
      <c r="L222" s="380">
        <v>1447951</v>
      </c>
      <c r="M222" s="380"/>
      <c r="N222" s="381">
        <v>4449314</v>
      </c>
      <c r="O222" s="380">
        <v>3892107</v>
      </c>
      <c r="P222" s="380">
        <v>8193</v>
      </c>
      <c r="Q222" s="380">
        <v>298122</v>
      </c>
      <c r="R222" s="380">
        <v>8647736</v>
      </c>
      <c r="S222" s="382"/>
      <c r="T222" s="219">
        <v>-555788</v>
      </c>
      <c r="U222" s="219">
        <v>-1063651</v>
      </c>
      <c r="V222" s="380">
        <v>-1619439</v>
      </c>
      <c r="W222" s="382"/>
      <c r="X222" s="382"/>
      <c r="Y222" s="382"/>
      <c r="Z222" s="382"/>
    </row>
    <row r="223" spans="1:26">
      <c r="A223" s="374">
        <v>36601</v>
      </c>
      <c r="B223" s="375" t="s">
        <v>575</v>
      </c>
      <c r="C223" s="376">
        <v>0</v>
      </c>
      <c r="D223" s="376">
        <v>3.7666591260588532E-4</v>
      </c>
      <c r="E223" s="377">
        <v>10449033</v>
      </c>
      <c r="F223" s="378">
        <v>0</v>
      </c>
      <c r="G223" s="378"/>
      <c r="H223" s="379">
        <v>505364</v>
      </c>
      <c r="I223" s="380">
        <v>0</v>
      </c>
      <c r="J223" s="380">
        <v>0</v>
      </c>
      <c r="K223" s="380">
        <v>0</v>
      </c>
      <c r="L223" s="380">
        <v>505364</v>
      </c>
      <c r="M223" s="380"/>
      <c r="N223" s="381">
        <v>13517276</v>
      </c>
      <c r="O223" s="380">
        <v>0</v>
      </c>
      <c r="P223" s="380">
        <v>0</v>
      </c>
      <c r="Q223" s="380">
        <v>0</v>
      </c>
      <c r="R223" s="380">
        <v>13517276</v>
      </c>
      <c r="S223" s="382"/>
      <c r="T223" s="220">
        <v>0</v>
      </c>
      <c r="U223" s="220">
        <v>-2381045</v>
      </c>
      <c r="V223" s="380">
        <v>-2381045</v>
      </c>
      <c r="W223" s="382"/>
      <c r="X223" s="382"/>
      <c r="Y223" s="382"/>
      <c r="Z223" s="382"/>
    </row>
    <row r="224" spans="1:26">
      <c r="A224" s="374">
        <v>36700</v>
      </c>
      <c r="B224" s="375" t="s">
        <v>576</v>
      </c>
      <c r="C224" s="376">
        <v>8.1275668999999991E-3</v>
      </c>
      <c r="D224" s="376">
        <v>8.4053601565483617E-3</v>
      </c>
      <c r="E224" s="377">
        <v>233171846</v>
      </c>
      <c r="F224" s="378">
        <v>251268554</v>
      </c>
      <c r="G224" s="378"/>
      <c r="H224" s="379">
        <v>3009794</v>
      </c>
      <c r="I224" s="380">
        <v>20551604</v>
      </c>
      <c r="J224" s="380">
        <v>0</v>
      </c>
      <c r="K224" s="380">
        <v>1483453</v>
      </c>
      <c r="L224" s="380">
        <v>25044851</v>
      </c>
      <c r="M224" s="380"/>
      <c r="N224" s="381">
        <v>9408970</v>
      </c>
      <c r="O224" s="380">
        <v>61063720</v>
      </c>
      <c r="P224" s="380">
        <v>128534</v>
      </c>
      <c r="Q224" s="380">
        <v>4677277</v>
      </c>
      <c r="R224" s="380">
        <v>75278501</v>
      </c>
      <c r="S224" s="382"/>
      <c r="T224" s="219">
        <v>-8719845</v>
      </c>
      <c r="U224" s="219">
        <v>620458</v>
      </c>
      <c r="V224" s="380">
        <v>-8099387</v>
      </c>
      <c r="W224" s="382"/>
      <c r="X224" s="382"/>
      <c r="Y224" s="382"/>
      <c r="Z224" s="382"/>
    </row>
    <row r="225" spans="1:26">
      <c r="A225" s="374">
        <v>36701</v>
      </c>
      <c r="B225" s="375" t="s">
        <v>577</v>
      </c>
      <c r="C225" s="376">
        <v>4.36885E-5</v>
      </c>
      <c r="D225" s="376">
        <v>4.217827006589959E-5</v>
      </c>
      <c r="E225" s="377">
        <v>1170061</v>
      </c>
      <c r="F225" s="378">
        <v>1350656</v>
      </c>
      <c r="G225" s="378"/>
      <c r="H225" s="379">
        <v>320533</v>
      </c>
      <c r="I225" s="380">
        <v>110472</v>
      </c>
      <c r="J225" s="380">
        <v>0</v>
      </c>
      <c r="K225" s="380">
        <v>7974</v>
      </c>
      <c r="L225" s="380">
        <v>438979</v>
      </c>
      <c r="M225" s="380"/>
      <c r="N225" s="381">
        <v>106032</v>
      </c>
      <c r="O225" s="380">
        <v>328239</v>
      </c>
      <c r="P225" s="380">
        <v>691</v>
      </c>
      <c r="Q225" s="380">
        <v>25142</v>
      </c>
      <c r="R225" s="380">
        <v>460104</v>
      </c>
      <c r="S225" s="382"/>
      <c r="T225" s="219">
        <v>-46872</v>
      </c>
      <c r="U225" s="219">
        <v>8156</v>
      </c>
      <c r="V225" s="380">
        <v>-38716</v>
      </c>
      <c r="W225" s="382"/>
      <c r="X225" s="382"/>
      <c r="Y225" s="382"/>
      <c r="Z225" s="382"/>
    </row>
    <row r="226" spans="1:26">
      <c r="A226" s="374">
        <v>36705</v>
      </c>
      <c r="B226" s="375" t="s">
        <v>578</v>
      </c>
      <c r="C226" s="376">
        <v>8.5474240000000005E-4</v>
      </c>
      <c r="D226" s="376">
        <v>9.1014063328092437E-4</v>
      </c>
      <c r="E226" s="377">
        <v>25248076</v>
      </c>
      <c r="F226" s="378">
        <v>26424869</v>
      </c>
      <c r="G226" s="378"/>
      <c r="H226" s="379">
        <v>1205738</v>
      </c>
      <c r="I226" s="380">
        <v>2161327</v>
      </c>
      <c r="J226" s="380">
        <v>0</v>
      </c>
      <c r="K226" s="380">
        <v>156009</v>
      </c>
      <c r="L226" s="380">
        <v>3523074</v>
      </c>
      <c r="M226" s="380"/>
      <c r="N226" s="381">
        <v>3734958</v>
      </c>
      <c r="O226" s="380">
        <v>6421817</v>
      </c>
      <c r="P226" s="380">
        <v>13517</v>
      </c>
      <c r="Q226" s="380">
        <v>491890</v>
      </c>
      <c r="R226" s="380">
        <v>10662182</v>
      </c>
      <c r="S226" s="382"/>
      <c r="T226" s="220">
        <v>-917031</v>
      </c>
      <c r="U226" s="220">
        <v>-476411</v>
      </c>
      <c r="V226" s="380">
        <v>-1393442</v>
      </c>
      <c r="W226" s="382"/>
      <c r="X226" s="382"/>
      <c r="Y226" s="382"/>
      <c r="Z226" s="382"/>
    </row>
    <row r="227" spans="1:26">
      <c r="A227" s="374">
        <v>36800</v>
      </c>
      <c r="B227" s="375" t="s">
        <v>579</v>
      </c>
      <c r="C227" s="376">
        <v>2.8652783999999999E-3</v>
      </c>
      <c r="D227" s="376">
        <v>2.9335894897790033E-3</v>
      </c>
      <c r="E227" s="377">
        <v>81380270</v>
      </c>
      <c r="F227" s="378">
        <v>88581782</v>
      </c>
      <c r="G227" s="378"/>
      <c r="H227" s="379">
        <v>1245630</v>
      </c>
      <c r="I227" s="380">
        <v>7245227</v>
      </c>
      <c r="J227" s="380">
        <v>0</v>
      </c>
      <c r="K227" s="380">
        <v>522974</v>
      </c>
      <c r="L227" s="380">
        <v>9013831</v>
      </c>
      <c r="M227" s="380"/>
      <c r="N227" s="381">
        <v>8674116</v>
      </c>
      <c r="O227" s="380">
        <v>21527298</v>
      </c>
      <c r="P227" s="380">
        <v>45313</v>
      </c>
      <c r="Q227" s="380">
        <v>1648919</v>
      </c>
      <c r="R227" s="380">
        <v>31895646</v>
      </c>
      <c r="S227" s="382"/>
      <c r="T227" s="219">
        <v>-3074079</v>
      </c>
      <c r="U227" s="219">
        <v>-1175006</v>
      </c>
      <c r="V227" s="380">
        <v>-4249085</v>
      </c>
      <c r="W227" s="382"/>
      <c r="X227" s="382"/>
      <c r="Y227" s="382"/>
      <c r="Z227" s="382"/>
    </row>
    <row r="228" spans="1:26">
      <c r="A228" s="374">
        <v>36802</v>
      </c>
      <c r="B228" s="375" t="s">
        <v>580</v>
      </c>
      <c r="C228" s="376">
        <v>2.3959050000000001E-4</v>
      </c>
      <c r="D228" s="376">
        <v>2.4266520986960104E-4</v>
      </c>
      <c r="E228" s="377">
        <v>6731739</v>
      </c>
      <c r="F228" s="378">
        <v>7407082</v>
      </c>
      <c r="G228" s="378"/>
      <c r="H228" s="379">
        <v>2905426</v>
      </c>
      <c r="I228" s="380">
        <v>605836</v>
      </c>
      <c r="J228" s="380">
        <v>0</v>
      </c>
      <c r="K228" s="380">
        <v>43730</v>
      </c>
      <c r="L228" s="380">
        <v>3554992</v>
      </c>
      <c r="M228" s="380"/>
      <c r="N228" s="381">
        <v>138755</v>
      </c>
      <c r="O228" s="380">
        <v>1800082</v>
      </c>
      <c r="P228" s="380">
        <v>3789</v>
      </c>
      <c r="Q228" s="380">
        <v>137880</v>
      </c>
      <c r="R228" s="380">
        <v>2080506</v>
      </c>
      <c r="S228" s="382"/>
      <c r="T228" s="219">
        <v>-257051</v>
      </c>
      <c r="U228" s="219">
        <v>1102261</v>
      </c>
      <c r="V228" s="380">
        <v>845210</v>
      </c>
      <c r="W228" s="382"/>
      <c r="X228" s="382"/>
      <c r="Y228" s="382"/>
      <c r="Z228" s="382"/>
    </row>
    <row r="229" spans="1:26">
      <c r="A229" s="374">
        <v>36810</v>
      </c>
      <c r="B229" s="375" t="s">
        <v>581</v>
      </c>
      <c r="C229" s="376">
        <v>5.8491161000000002E-3</v>
      </c>
      <c r="D229" s="376">
        <v>5.9454424959469064E-3</v>
      </c>
      <c r="E229" s="377">
        <v>164931636</v>
      </c>
      <c r="F229" s="378">
        <v>180828895</v>
      </c>
      <c r="G229" s="378"/>
      <c r="H229" s="379">
        <v>1464440</v>
      </c>
      <c r="I229" s="380">
        <v>14790247</v>
      </c>
      <c r="J229" s="380">
        <v>0</v>
      </c>
      <c r="K229" s="380">
        <v>1067588</v>
      </c>
      <c r="L229" s="380">
        <v>17322275</v>
      </c>
      <c r="M229" s="380"/>
      <c r="N229" s="381">
        <v>6771262</v>
      </c>
      <c r="O229" s="380">
        <v>43945352</v>
      </c>
      <c r="P229" s="380">
        <v>92501</v>
      </c>
      <c r="Q229" s="380">
        <v>3366068</v>
      </c>
      <c r="R229" s="380">
        <v>54175183</v>
      </c>
      <c r="S229" s="382"/>
      <c r="T229" s="219">
        <v>-6275359</v>
      </c>
      <c r="U229" s="219">
        <v>-881750</v>
      </c>
      <c r="V229" s="380">
        <v>-7157109</v>
      </c>
      <c r="W229" s="382"/>
      <c r="X229" s="382"/>
      <c r="Y229" s="382"/>
      <c r="Z229" s="382"/>
    </row>
    <row r="230" spans="1:26">
      <c r="A230" s="374">
        <v>36900</v>
      </c>
      <c r="B230" s="375" t="s">
        <v>582</v>
      </c>
      <c r="C230" s="376">
        <v>5.1265749999999998E-4</v>
      </c>
      <c r="D230" s="376">
        <v>5.6242770123940172E-4</v>
      </c>
      <c r="E230" s="377">
        <v>15602223</v>
      </c>
      <c r="F230" s="378">
        <v>15849111</v>
      </c>
      <c r="G230" s="378"/>
      <c r="H230" s="379">
        <v>453056</v>
      </c>
      <c r="I230" s="380">
        <v>1296321</v>
      </c>
      <c r="J230" s="380">
        <v>0</v>
      </c>
      <c r="K230" s="380">
        <v>93571</v>
      </c>
      <c r="L230" s="380">
        <v>1842948</v>
      </c>
      <c r="M230" s="380"/>
      <c r="N230" s="381">
        <v>2272042</v>
      </c>
      <c r="O230" s="380">
        <v>3851678</v>
      </c>
      <c r="P230" s="380">
        <v>8107</v>
      </c>
      <c r="Q230" s="380">
        <v>295026</v>
      </c>
      <c r="R230" s="380">
        <v>6426853</v>
      </c>
      <c r="S230" s="382"/>
      <c r="T230" s="219">
        <v>-550015</v>
      </c>
      <c r="U230" s="219">
        <v>-353914</v>
      </c>
      <c r="V230" s="380">
        <v>-903929</v>
      </c>
      <c r="W230" s="382"/>
      <c r="X230" s="382"/>
      <c r="Y230" s="382"/>
      <c r="Z230" s="382"/>
    </row>
    <row r="231" spans="1:26">
      <c r="A231" s="374">
        <v>36901</v>
      </c>
      <c r="B231" s="375" t="s">
        <v>583</v>
      </c>
      <c r="C231" s="376">
        <v>1.8603580000000001E-4</v>
      </c>
      <c r="D231" s="376">
        <v>2.2156685491857677E-4</v>
      </c>
      <c r="E231" s="377">
        <v>6146453</v>
      </c>
      <c r="F231" s="378">
        <v>5751407</v>
      </c>
      <c r="G231" s="378"/>
      <c r="H231" s="379">
        <v>499415</v>
      </c>
      <c r="I231" s="380">
        <v>470416</v>
      </c>
      <c r="J231" s="380">
        <v>0</v>
      </c>
      <c r="K231" s="380">
        <v>33955</v>
      </c>
      <c r="L231" s="380">
        <v>1003786</v>
      </c>
      <c r="M231" s="380"/>
      <c r="N231" s="381">
        <v>1134630</v>
      </c>
      <c r="O231" s="380">
        <v>1397717</v>
      </c>
      <c r="P231" s="380">
        <v>2942</v>
      </c>
      <c r="Q231" s="380">
        <v>107060</v>
      </c>
      <c r="R231" s="380">
        <v>2642349</v>
      </c>
      <c r="S231" s="382"/>
      <c r="T231" s="219">
        <v>-199592</v>
      </c>
      <c r="U231" s="219">
        <v>31937</v>
      </c>
      <c r="V231" s="380">
        <v>-167655</v>
      </c>
      <c r="W231" s="382"/>
      <c r="X231" s="382"/>
      <c r="Y231" s="382"/>
      <c r="Z231" s="382"/>
    </row>
    <row r="232" spans="1:26">
      <c r="A232" s="374">
        <v>36905</v>
      </c>
      <c r="B232" s="375" t="s">
        <v>584</v>
      </c>
      <c r="C232" s="376">
        <v>1.9338910000000001E-4</v>
      </c>
      <c r="D232" s="376">
        <v>1.9854541231990075E-4</v>
      </c>
      <c r="E232" s="377">
        <v>5507819</v>
      </c>
      <c r="F232" s="378">
        <v>5978739</v>
      </c>
      <c r="G232" s="378"/>
      <c r="H232" s="379">
        <v>550871</v>
      </c>
      <c r="I232" s="380">
        <v>489009</v>
      </c>
      <c r="J232" s="380">
        <v>0</v>
      </c>
      <c r="K232" s="380">
        <v>35298</v>
      </c>
      <c r="L232" s="380">
        <v>1075178</v>
      </c>
      <c r="M232" s="380"/>
      <c r="N232" s="381">
        <v>339572</v>
      </c>
      <c r="O232" s="380">
        <v>1452963</v>
      </c>
      <c r="P232" s="380">
        <v>3058</v>
      </c>
      <c r="Q232" s="380">
        <v>111292</v>
      </c>
      <c r="R232" s="380">
        <v>1906885</v>
      </c>
      <c r="S232" s="382"/>
      <c r="T232" s="219">
        <v>-207483</v>
      </c>
      <c r="U232" s="219">
        <v>196567</v>
      </c>
      <c r="V232" s="380">
        <v>-10916</v>
      </c>
      <c r="W232" s="382"/>
      <c r="X232" s="382"/>
      <c r="Y232" s="382"/>
      <c r="Z232" s="382"/>
    </row>
    <row r="233" spans="1:26">
      <c r="A233" s="374">
        <v>37000</v>
      </c>
      <c r="B233" s="375" t="s">
        <v>585</v>
      </c>
      <c r="C233" s="376">
        <v>1.6554278E-3</v>
      </c>
      <c r="D233" s="376">
        <v>1.7698036913157097E-3</v>
      </c>
      <c r="E233" s="377">
        <v>49095861</v>
      </c>
      <c r="F233" s="378">
        <v>51178533</v>
      </c>
      <c r="G233" s="378"/>
      <c r="H233" s="379">
        <v>260219</v>
      </c>
      <c r="I233" s="380">
        <v>4185963</v>
      </c>
      <c r="J233" s="380">
        <v>0</v>
      </c>
      <c r="K233" s="380">
        <v>302151</v>
      </c>
      <c r="L233" s="380">
        <v>4748333</v>
      </c>
      <c r="M233" s="380"/>
      <c r="N233" s="381">
        <v>7584568</v>
      </c>
      <c r="O233" s="380">
        <v>12437496</v>
      </c>
      <c r="P233" s="380">
        <v>26180</v>
      </c>
      <c r="Q233" s="380">
        <v>952671</v>
      </c>
      <c r="R233" s="380">
        <v>21000915</v>
      </c>
      <c r="S233" s="382"/>
      <c r="T233" s="219">
        <v>-1776063</v>
      </c>
      <c r="U233" s="219">
        <v>-2093038</v>
      </c>
      <c r="V233" s="380">
        <v>-3869101</v>
      </c>
      <c r="W233" s="382"/>
      <c r="X233" s="382"/>
      <c r="Y233" s="382"/>
      <c r="Z233" s="382"/>
    </row>
    <row r="234" spans="1:26">
      <c r="A234" s="374">
        <v>37001</v>
      </c>
      <c r="B234" s="375" t="s">
        <v>729</v>
      </c>
      <c r="C234" s="376">
        <v>1.6582009999999999E-4</v>
      </c>
      <c r="D234" s="376">
        <v>1.5211619524735948E-4</v>
      </c>
      <c r="E234" s="377">
        <v>4219833</v>
      </c>
      <c r="F234" s="378">
        <v>5126427</v>
      </c>
      <c r="G234" s="378"/>
      <c r="H234" s="379">
        <v>2412716</v>
      </c>
      <c r="I234" s="380">
        <v>419298</v>
      </c>
      <c r="J234" s="380">
        <v>0</v>
      </c>
      <c r="K234" s="380">
        <v>30266</v>
      </c>
      <c r="L234" s="380">
        <v>2862280</v>
      </c>
      <c r="M234" s="380"/>
      <c r="N234" s="381">
        <v>0</v>
      </c>
      <c r="O234" s="380">
        <v>1245833</v>
      </c>
      <c r="P234" s="380">
        <v>2622</v>
      </c>
      <c r="Q234" s="380">
        <v>95427</v>
      </c>
      <c r="R234" s="380">
        <v>1343882</v>
      </c>
      <c r="S234" s="382"/>
      <c r="T234" s="219">
        <v>-177904</v>
      </c>
      <c r="U234" s="219">
        <v>939315</v>
      </c>
      <c r="V234" s="380">
        <v>761411</v>
      </c>
      <c r="W234" s="382"/>
      <c r="X234" s="382"/>
      <c r="Y234" s="382"/>
      <c r="Z234" s="382"/>
    </row>
    <row r="235" spans="1:26">
      <c r="A235" s="374">
        <v>37005</v>
      </c>
      <c r="B235" s="375" t="s">
        <v>586</v>
      </c>
      <c r="C235" s="376">
        <v>4.8407749999999997E-4</v>
      </c>
      <c r="D235" s="376">
        <v>4.4241763164627301E-4</v>
      </c>
      <c r="E235" s="377">
        <v>12273042</v>
      </c>
      <c r="F235" s="378">
        <v>14965543</v>
      </c>
      <c r="G235" s="378"/>
      <c r="H235" s="379">
        <v>1907606</v>
      </c>
      <c r="I235" s="380">
        <v>1224053</v>
      </c>
      <c r="J235" s="380">
        <v>0</v>
      </c>
      <c r="K235" s="380">
        <v>88354</v>
      </c>
      <c r="L235" s="380">
        <v>3220013</v>
      </c>
      <c r="M235" s="380"/>
      <c r="N235" s="381">
        <v>439802</v>
      </c>
      <c r="O235" s="380">
        <v>3636952</v>
      </c>
      <c r="P235" s="380">
        <v>7655</v>
      </c>
      <c r="Q235" s="380">
        <v>278578</v>
      </c>
      <c r="R235" s="380">
        <v>4362987</v>
      </c>
      <c r="S235" s="382"/>
      <c r="T235" s="220">
        <v>-519353</v>
      </c>
      <c r="U235" s="220">
        <v>200588</v>
      </c>
      <c r="V235" s="380">
        <v>-318765</v>
      </c>
      <c r="W235" s="382"/>
      <c r="X235" s="382"/>
      <c r="Y235" s="382"/>
      <c r="Z235" s="382"/>
    </row>
    <row r="236" spans="1:26">
      <c r="A236" s="374">
        <v>37100</v>
      </c>
      <c r="B236" s="375" t="s">
        <v>587</v>
      </c>
      <c r="C236" s="376">
        <v>2.9834516E-3</v>
      </c>
      <c r="D236" s="376">
        <v>3.0056309255115901E-3</v>
      </c>
      <c r="E236" s="377">
        <v>83378760</v>
      </c>
      <c r="F236" s="378">
        <v>92235177</v>
      </c>
      <c r="G236" s="378"/>
      <c r="H236" s="379">
        <v>3402530</v>
      </c>
      <c r="I236" s="380">
        <v>7544043</v>
      </c>
      <c r="J236" s="380">
        <v>0</v>
      </c>
      <c r="K236" s="380">
        <v>544543</v>
      </c>
      <c r="L236" s="380">
        <v>11491116</v>
      </c>
      <c r="M236" s="380"/>
      <c r="N236" s="381">
        <v>1306369</v>
      </c>
      <c r="O236" s="380">
        <v>22415153</v>
      </c>
      <c r="P236" s="380">
        <v>47182</v>
      </c>
      <c r="Q236" s="380">
        <v>1716926</v>
      </c>
      <c r="R236" s="380">
        <v>25485630</v>
      </c>
      <c r="S236" s="382"/>
      <c r="T236" s="219">
        <v>-3200865</v>
      </c>
      <c r="U236" s="219">
        <v>1464378</v>
      </c>
      <c r="V236" s="380">
        <v>-1736487</v>
      </c>
      <c r="W236" s="382"/>
      <c r="X236" s="382"/>
      <c r="Y236" s="382"/>
      <c r="Z236" s="382"/>
    </row>
    <row r="237" spans="1:26">
      <c r="A237" s="374">
        <v>37200</v>
      </c>
      <c r="B237" s="375" t="s">
        <v>588</v>
      </c>
      <c r="C237" s="376">
        <v>5.5873149999999998E-4</v>
      </c>
      <c r="D237" s="376">
        <v>6.1597119446473087E-4</v>
      </c>
      <c r="E237" s="377">
        <v>17087565</v>
      </c>
      <c r="F237" s="378">
        <v>17273516</v>
      </c>
      <c r="G237" s="378"/>
      <c r="H237" s="379">
        <v>256217</v>
      </c>
      <c r="I237" s="380">
        <v>1412825</v>
      </c>
      <c r="J237" s="380">
        <v>0</v>
      </c>
      <c r="K237" s="380">
        <v>101980</v>
      </c>
      <c r="L237" s="380">
        <v>1771022</v>
      </c>
      <c r="M237" s="380"/>
      <c r="N237" s="381">
        <v>2611082</v>
      </c>
      <c r="O237" s="380">
        <v>4197840</v>
      </c>
      <c r="P237" s="380">
        <v>8836</v>
      </c>
      <c r="Q237" s="380">
        <v>321541</v>
      </c>
      <c r="R237" s="380">
        <v>7139299</v>
      </c>
      <c r="S237" s="382"/>
      <c r="T237" s="219">
        <v>-599447</v>
      </c>
      <c r="U237" s="219">
        <v>-430079</v>
      </c>
      <c r="V237" s="380">
        <v>-1029526</v>
      </c>
      <c r="W237" s="382"/>
      <c r="X237" s="382"/>
      <c r="Y237" s="382"/>
      <c r="Z237" s="382"/>
    </row>
    <row r="238" spans="1:26">
      <c r="A238" s="374">
        <v>37300</v>
      </c>
      <c r="B238" s="375" t="s">
        <v>589</v>
      </c>
      <c r="C238" s="376">
        <v>1.4989266E-3</v>
      </c>
      <c r="D238" s="376">
        <v>1.5747850310261547E-3</v>
      </c>
      <c r="E238" s="377">
        <v>43685877</v>
      </c>
      <c r="F238" s="378">
        <v>46340205</v>
      </c>
      <c r="G238" s="378"/>
      <c r="H238" s="379">
        <v>725708</v>
      </c>
      <c r="I238" s="380">
        <v>3790230</v>
      </c>
      <c r="J238" s="380">
        <v>0</v>
      </c>
      <c r="K238" s="380">
        <v>273586</v>
      </c>
      <c r="L238" s="380">
        <v>4789524</v>
      </c>
      <c r="M238" s="380"/>
      <c r="N238" s="381">
        <v>6715539</v>
      </c>
      <c r="O238" s="380">
        <v>11261677</v>
      </c>
      <c r="P238" s="380">
        <v>23705</v>
      </c>
      <c r="Q238" s="380">
        <v>862607</v>
      </c>
      <c r="R238" s="380">
        <v>18863528</v>
      </c>
      <c r="S238" s="382"/>
      <c r="T238" s="220">
        <v>-1608157</v>
      </c>
      <c r="U238" s="220">
        <v>-1005884</v>
      </c>
      <c r="V238" s="380">
        <v>-2614041</v>
      </c>
      <c r="W238" s="382"/>
      <c r="X238" s="382"/>
      <c r="Y238" s="382"/>
      <c r="Z238" s="382"/>
    </row>
    <row r="239" spans="1:26">
      <c r="A239" s="374">
        <v>37301</v>
      </c>
      <c r="B239" s="375" t="s">
        <v>590</v>
      </c>
      <c r="C239" s="376">
        <v>1.8224699999999999E-4</v>
      </c>
      <c r="D239" s="376">
        <v>1.8966523342315992E-4</v>
      </c>
      <c r="E239" s="377">
        <v>5261475</v>
      </c>
      <c r="F239" s="378">
        <v>5634274</v>
      </c>
      <c r="G239" s="378"/>
      <c r="H239" s="379">
        <v>162763</v>
      </c>
      <c r="I239" s="380">
        <v>460835</v>
      </c>
      <c r="J239" s="380">
        <v>0</v>
      </c>
      <c r="K239" s="380">
        <v>33264</v>
      </c>
      <c r="L239" s="380">
        <v>656862</v>
      </c>
      <c r="M239" s="380"/>
      <c r="N239" s="381">
        <v>429999</v>
      </c>
      <c r="O239" s="380">
        <v>1369251</v>
      </c>
      <c r="P239" s="380">
        <v>2882</v>
      </c>
      <c r="Q239" s="380">
        <v>104880</v>
      </c>
      <c r="R239" s="380">
        <v>1907012</v>
      </c>
      <c r="S239" s="382"/>
      <c r="T239" s="219">
        <v>-195527</v>
      </c>
      <c r="U239" s="219">
        <v>18456</v>
      </c>
      <c r="V239" s="380">
        <v>-177071</v>
      </c>
      <c r="W239" s="382"/>
      <c r="X239" s="382"/>
      <c r="Y239" s="382"/>
      <c r="Z239" s="382"/>
    </row>
    <row r="240" spans="1:26">
      <c r="A240" s="374">
        <v>37305</v>
      </c>
      <c r="B240" s="375" t="s">
        <v>591</v>
      </c>
      <c r="C240" s="376">
        <v>3.7389960000000001E-4</v>
      </c>
      <c r="D240" s="376">
        <v>3.6606994591196096E-4</v>
      </c>
      <c r="E240" s="377">
        <v>10155092</v>
      </c>
      <c r="F240" s="378">
        <v>11559328</v>
      </c>
      <c r="G240" s="378"/>
      <c r="H240" s="379">
        <v>286435</v>
      </c>
      <c r="I240" s="380">
        <v>945454</v>
      </c>
      <c r="J240" s="380">
        <v>0</v>
      </c>
      <c r="K240" s="380">
        <v>68245</v>
      </c>
      <c r="L240" s="380">
        <v>1300134</v>
      </c>
      <c r="M240" s="380"/>
      <c r="N240" s="381">
        <v>1482858</v>
      </c>
      <c r="O240" s="380">
        <v>2809168</v>
      </c>
      <c r="P240" s="380">
        <v>5913</v>
      </c>
      <c r="Q240" s="380">
        <v>215173</v>
      </c>
      <c r="R240" s="380">
        <v>4513112</v>
      </c>
      <c r="S240" s="382"/>
      <c r="T240" s="219">
        <v>-401148</v>
      </c>
      <c r="U240" s="219">
        <v>-688010</v>
      </c>
      <c r="V240" s="380">
        <v>-1089158</v>
      </c>
      <c r="W240" s="382"/>
      <c r="X240" s="382"/>
      <c r="Y240" s="382"/>
      <c r="Z240" s="382"/>
    </row>
    <row r="241" spans="1:26">
      <c r="A241" s="374">
        <v>37400</v>
      </c>
      <c r="B241" s="375" t="s">
        <v>592</v>
      </c>
      <c r="C241" s="376">
        <v>7.8237128000000003E-3</v>
      </c>
      <c r="D241" s="376">
        <v>8.1100059976420731E-3</v>
      </c>
      <c r="E241" s="377">
        <v>224978470</v>
      </c>
      <c r="F241" s="378">
        <v>241874724</v>
      </c>
      <c r="G241" s="378"/>
      <c r="H241" s="379">
        <v>1245115</v>
      </c>
      <c r="I241" s="380">
        <v>19783270</v>
      </c>
      <c r="J241" s="380">
        <v>0</v>
      </c>
      <c r="K241" s="380">
        <v>1427993</v>
      </c>
      <c r="L241" s="380">
        <v>22456378</v>
      </c>
      <c r="M241" s="380"/>
      <c r="N241" s="381">
        <v>12892416</v>
      </c>
      <c r="O241" s="380">
        <v>58780815</v>
      </c>
      <c r="P241" s="380">
        <v>123729</v>
      </c>
      <c r="Q241" s="380">
        <v>4502415</v>
      </c>
      <c r="R241" s="380">
        <v>76299375</v>
      </c>
      <c r="S241" s="382"/>
      <c r="T241" s="219">
        <v>-8393850</v>
      </c>
      <c r="U241" s="219">
        <v>-2270354</v>
      </c>
      <c r="V241" s="380">
        <v>-10664204</v>
      </c>
      <c r="W241" s="382"/>
      <c r="X241" s="382"/>
      <c r="Y241" s="382"/>
      <c r="Z241" s="382"/>
    </row>
    <row r="242" spans="1:26">
      <c r="A242" s="374">
        <v>37405</v>
      </c>
      <c r="B242" s="375" t="s">
        <v>593</v>
      </c>
      <c r="C242" s="376">
        <v>1.5763588E-3</v>
      </c>
      <c r="D242" s="376">
        <v>1.5606741917587659E-3</v>
      </c>
      <c r="E242" s="377">
        <v>43294431</v>
      </c>
      <c r="F242" s="378">
        <v>48734068</v>
      </c>
      <c r="G242" s="378"/>
      <c r="H242" s="379">
        <v>1224643</v>
      </c>
      <c r="I242" s="380">
        <v>3986027</v>
      </c>
      <c r="J242" s="380">
        <v>0</v>
      </c>
      <c r="K242" s="380">
        <v>287719</v>
      </c>
      <c r="L242" s="380">
        <v>5498389</v>
      </c>
      <c r="M242" s="380"/>
      <c r="N242" s="381">
        <v>5657771</v>
      </c>
      <c r="O242" s="380">
        <v>11843438</v>
      </c>
      <c r="P242" s="380">
        <v>24929</v>
      </c>
      <c r="Q242" s="380">
        <v>907168</v>
      </c>
      <c r="R242" s="380">
        <v>18433306</v>
      </c>
      <c r="S242" s="382"/>
      <c r="T242" s="219">
        <v>-1691233</v>
      </c>
      <c r="U242" s="219">
        <v>-1505063</v>
      </c>
      <c r="V242" s="380">
        <v>-3196296</v>
      </c>
      <c r="W242" s="382"/>
      <c r="X242" s="382"/>
      <c r="Y242" s="382"/>
      <c r="Z242" s="382"/>
    </row>
    <row r="243" spans="1:26">
      <c r="A243" s="374">
        <v>37500</v>
      </c>
      <c r="B243" s="375" t="s">
        <v>594</v>
      </c>
      <c r="C243" s="376">
        <v>8.1347280000000004E-4</v>
      </c>
      <c r="D243" s="376">
        <v>8.4643554461404059E-4</v>
      </c>
      <c r="E243" s="377">
        <v>23480843</v>
      </c>
      <c r="F243" s="378">
        <v>25148994</v>
      </c>
      <c r="G243" s="378"/>
      <c r="H243" s="379">
        <v>56666</v>
      </c>
      <c r="I243" s="380">
        <v>2056971</v>
      </c>
      <c r="J243" s="380">
        <v>0</v>
      </c>
      <c r="K243" s="380">
        <v>148476</v>
      </c>
      <c r="L243" s="380">
        <v>2262113</v>
      </c>
      <c r="M243" s="380"/>
      <c r="N243" s="381">
        <v>2444629</v>
      </c>
      <c r="O243" s="380">
        <v>6111752</v>
      </c>
      <c r="P243" s="380">
        <v>12865</v>
      </c>
      <c r="Q243" s="380">
        <v>468140</v>
      </c>
      <c r="R243" s="380">
        <v>9037386</v>
      </c>
      <c r="S243" s="382"/>
      <c r="T243" s="219">
        <v>-872753</v>
      </c>
      <c r="U243" s="219">
        <v>-660876</v>
      </c>
      <c r="V243" s="380">
        <v>-1533629</v>
      </c>
      <c r="W243" s="382"/>
      <c r="X243" s="382"/>
      <c r="Y243" s="382"/>
      <c r="Z243" s="382"/>
    </row>
    <row r="244" spans="1:26">
      <c r="A244" s="374">
        <v>37600</v>
      </c>
      <c r="B244" s="375" t="s">
        <v>595</v>
      </c>
      <c r="C244" s="376">
        <v>4.7881106000000001E-3</v>
      </c>
      <c r="D244" s="376">
        <v>5.0551992673964607E-3</v>
      </c>
      <c r="E244" s="377">
        <v>140235531</v>
      </c>
      <c r="F244" s="378">
        <v>148027281</v>
      </c>
      <c r="G244" s="378"/>
      <c r="H244" s="379">
        <v>1353573</v>
      </c>
      <c r="I244" s="380">
        <v>12107357</v>
      </c>
      <c r="J244" s="380">
        <v>0</v>
      </c>
      <c r="K244" s="380">
        <v>873932</v>
      </c>
      <c r="L244" s="380">
        <v>14334862</v>
      </c>
      <c r="M244" s="380"/>
      <c r="N244" s="381">
        <v>24075551</v>
      </c>
      <c r="O244" s="380">
        <v>35973846</v>
      </c>
      <c r="P244" s="380">
        <v>75722</v>
      </c>
      <c r="Q244" s="380">
        <v>2755477</v>
      </c>
      <c r="R244" s="380">
        <v>62880596</v>
      </c>
      <c r="S244" s="382"/>
      <c r="T244" s="220">
        <v>-5137035</v>
      </c>
      <c r="U244" s="220">
        <v>-5666100</v>
      </c>
      <c r="V244" s="380">
        <v>-10803135</v>
      </c>
      <c r="W244" s="382"/>
      <c r="X244" s="382"/>
      <c r="Y244" s="382"/>
      <c r="Z244" s="382"/>
    </row>
    <row r="245" spans="1:26">
      <c r="A245" s="374">
        <v>37601</v>
      </c>
      <c r="B245" s="375" t="s">
        <v>596</v>
      </c>
      <c r="C245" s="376">
        <v>4.8940870000000001E-4</v>
      </c>
      <c r="D245" s="376">
        <v>4.6716665665658656E-4</v>
      </c>
      <c r="E245" s="377">
        <v>12959601</v>
      </c>
      <c r="F245" s="378">
        <v>15130360</v>
      </c>
      <c r="G245" s="378"/>
      <c r="H245" s="379">
        <v>5837443</v>
      </c>
      <c r="I245" s="380">
        <v>1237533</v>
      </c>
      <c r="J245" s="380">
        <v>0</v>
      </c>
      <c r="K245" s="380">
        <v>89327</v>
      </c>
      <c r="L245" s="380">
        <v>7164303</v>
      </c>
      <c r="M245" s="380"/>
      <c r="N245" s="381">
        <v>0</v>
      </c>
      <c r="O245" s="380">
        <v>3677006</v>
      </c>
      <c r="P245" s="380">
        <v>7740</v>
      </c>
      <c r="Q245" s="380">
        <v>281646</v>
      </c>
      <c r="R245" s="380">
        <v>3966392</v>
      </c>
      <c r="S245" s="382"/>
      <c r="T245" s="219">
        <v>-525072</v>
      </c>
      <c r="U245" s="219">
        <v>2148884</v>
      </c>
      <c r="V245" s="380">
        <v>1623812</v>
      </c>
      <c r="W245" s="382"/>
      <c r="X245" s="382"/>
      <c r="Y245" s="382"/>
      <c r="Z245" s="382"/>
    </row>
    <row r="246" spans="1:26">
      <c r="A246" s="374">
        <v>37605</v>
      </c>
      <c r="B246" s="375" t="s">
        <v>597</v>
      </c>
      <c r="C246" s="376">
        <v>6.2054329999999998E-4</v>
      </c>
      <c r="D246" s="376">
        <v>6.3979300361387498E-4</v>
      </c>
      <c r="E246" s="377">
        <v>17748403</v>
      </c>
      <c r="F246" s="378">
        <v>19184464</v>
      </c>
      <c r="G246" s="378"/>
      <c r="H246" s="379">
        <v>168308</v>
      </c>
      <c r="I246" s="380">
        <v>1569124</v>
      </c>
      <c r="J246" s="380">
        <v>0</v>
      </c>
      <c r="K246" s="380">
        <v>113262</v>
      </c>
      <c r="L246" s="380">
        <v>1850694</v>
      </c>
      <c r="M246" s="380"/>
      <c r="N246" s="381">
        <v>1432603</v>
      </c>
      <c r="O246" s="380">
        <v>4662242</v>
      </c>
      <c r="P246" s="380">
        <v>9814</v>
      </c>
      <c r="Q246" s="380">
        <v>357112</v>
      </c>
      <c r="R246" s="380">
        <v>6461771</v>
      </c>
      <c r="S246" s="382"/>
      <c r="T246" s="219">
        <v>-665765</v>
      </c>
      <c r="U246" s="219">
        <v>-350666</v>
      </c>
      <c r="V246" s="380">
        <v>-1016431</v>
      </c>
      <c r="W246" s="382"/>
      <c r="X246" s="382"/>
      <c r="Y246" s="382"/>
      <c r="Z246" s="382"/>
    </row>
    <row r="247" spans="1:26">
      <c r="A247" s="374">
        <v>37610</v>
      </c>
      <c r="B247" s="375" t="s">
        <v>598</v>
      </c>
      <c r="C247" s="376">
        <v>1.5617534000000001E-3</v>
      </c>
      <c r="D247" s="376">
        <v>1.6524969233645864E-3</v>
      </c>
      <c r="E247" s="377">
        <v>45841671</v>
      </c>
      <c r="F247" s="378">
        <v>48282533</v>
      </c>
      <c r="G247" s="378"/>
      <c r="H247" s="379">
        <v>717002</v>
      </c>
      <c r="I247" s="380">
        <v>3949096</v>
      </c>
      <c r="J247" s="380">
        <v>0</v>
      </c>
      <c r="K247" s="380">
        <v>285053</v>
      </c>
      <c r="L247" s="380">
        <v>4951151</v>
      </c>
      <c r="M247" s="380"/>
      <c r="N247" s="381">
        <v>5859953</v>
      </c>
      <c r="O247" s="380">
        <v>11733705</v>
      </c>
      <c r="P247" s="380">
        <v>24698</v>
      </c>
      <c r="Q247" s="380">
        <v>898763</v>
      </c>
      <c r="R247" s="380">
        <v>18517119</v>
      </c>
      <c r="S247" s="382"/>
      <c r="T247" s="219">
        <v>-1675563</v>
      </c>
      <c r="U247" s="219">
        <v>-1130565</v>
      </c>
      <c r="V247" s="380">
        <v>-2806128</v>
      </c>
      <c r="W247" s="382"/>
      <c r="X247" s="382"/>
      <c r="Y247" s="382"/>
      <c r="Z247" s="382"/>
    </row>
    <row r="248" spans="1:26">
      <c r="A248" s="374">
        <v>37700</v>
      </c>
      <c r="B248" s="375" t="s">
        <v>599</v>
      </c>
      <c r="C248" s="376">
        <v>2.0834507E-3</v>
      </c>
      <c r="D248" s="376">
        <v>2.2120538566986073E-3</v>
      </c>
      <c r="E248" s="377">
        <v>61364257</v>
      </c>
      <c r="F248" s="378">
        <v>64411115</v>
      </c>
      <c r="G248" s="378"/>
      <c r="H248" s="379">
        <v>269813</v>
      </c>
      <c r="I248" s="380">
        <v>5268275</v>
      </c>
      <c r="J248" s="380">
        <v>0</v>
      </c>
      <c r="K248" s="380">
        <v>380274</v>
      </c>
      <c r="L248" s="380">
        <v>5918362</v>
      </c>
      <c r="M248" s="380"/>
      <c r="N248" s="381">
        <v>8544958</v>
      </c>
      <c r="O248" s="380">
        <v>15653301</v>
      </c>
      <c r="P248" s="380">
        <v>32949</v>
      </c>
      <c r="Q248" s="380">
        <v>1198991</v>
      </c>
      <c r="R248" s="380">
        <v>25430199</v>
      </c>
      <c r="S248" s="382"/>
      <c r="T248" s="219">
        <v>-2235278</v>
      </c>
      <c r="U248" s="219">
        <v>-2072797</v>
      </c>
      <c r="V248" s="380">
        <v>-4308075</v>
      </c>
      <c r="W248" s="382"/>
      <c r="X248" s="382"/>
      <c r="Y248" s="382"/>
      <c r="Z248" s="382"/>
    </row>
    <row r="249" spans="1:26">
      <c r="A249" s="374">
        <v>37705</v>
      </c>
      <c r="B249" s="375" t="s">
        <v>600</v>
      </c>
      <c r="C249" s="376">
        <v>6.4021260000000002E-4</v>
      </c>
      <c r="D249" s="376">
        <v>6.496943014295877E-4</v>
      </c>
      <c r="E249" s="377">
        <v>18023073</v>
      </c>
      <c r="F249" s="378">
        <v>19792552</v>
      </c>
      <c r="G249" s="378"/>
      <c r="H249" s="379">
        <v>566748</v>
      </c>
      <c r="I249" s="380">
        <v>1618860</v>
      </c>
      <c r="J249" s="380">
        <v>0</v>
      </c>
      <c r="K249" s="380">
        <v>116852</v>
      </c>
      <c r="L249" s="380">
        <v>2302460</v>
      </c>
      <c r="M249" s="380"/>
      <c r="N249" s="381">
        <v>1908824</v>
      </c>
      <c r="O249" s="380">
        <v>4810020</v>
      </c>
      <c r="P249" s="380">
        <v>10125</v>
      </c>
      <c r="Q249" s="380">
        <v>368432</v>
      </c>
      <c r="R249" s="380">
        <v>7097401</v>
      </c>
      <c r="S249" s="382"/>
      <c r="T249" s="219">
        <v>-686866</v>
      </c>
      <c r="U249" s="219">
        <v>-317287</v>
      </c>
      <c r="V249" s="380">
        <v>-1004153</v>
      </c>
      <c r="W249" s="382"/>
      <c r="X249" s="382"/>
      <c r="Y249" s="382"/>
      <c r="Z249" s="382"/>
    </row>
    <row r="250" spans="1:26">
      <c r="A250" s="374">
        <v>37800</v>
      </c>
      <c r="B250" s="375" t="s">
        <v>601</v>
      </c>
      <c r="C250" s="376">
        <v>6.2389780999999997E-3</v>
      </c>
      <c r="D250" s="376">
        <v>6.7275786762890834E-3</v>
      </c>
      <c r="E250" s="377">
        <v>186628759</v>
      </c>
      <c r="F250" s="378">
        <v>192881710</v>
      </c>
      <c r="G250" s="378"/>
      <c r="H250" s="379">
        <v>1832744</v>
      </c>
      <c r="I250" s="380">
        <v>15776063</v>
      </c>
      <c r="J250" s="380">
        <v>0</v>
      </c>
      <c r="K250" s="380">
        <v>1138746</v>
      </c>
      <c r="L250" s="380">
        <v>18747553</v>
      </c>
      <c r="M250" s="380"/>
      <c r="N250" s="381">
        <v>32474865</v>
      </c>
      <c r="O250" s="380">
        <v>46874448</v>
      </c>
      <c r="P250" s="380">
        <v>98667</v>
      </c>
      <c r="Q250" s="380">
        <v>3590426</v>
      </c>
      <c r="R250" s="380">
        <v>83038406</v>
      </c>
      <c r="S250" s="382"/>
      <c r="T250" s="219">
        <v>-6693631</v>
      </c>
      <c r="U250" s="219">
        <v>-6191162</v>
      </c>
      <c r="V250" s="380">
        <v>-12884793</v>
      </c>
      <c r="W250" s="382"/>
      <c r="X250" s="382"/>
      <c r="Y250" s="382"/>
      <c r="Z250" s="382"/>
    </row>
    <row r="251" spans="1:26">
      <c r="A251" s="374">
        <v>37801</v>
      </c>
      <c r="B251" s="375" t="s">
        <v>602</v>
      </c>
      <c r="C251" s="376">
        <v>6.2478500000000002E-5</v>
      </c>
      <c r="D251" s="376">
        <v>6.7272531851585439E-5</v>
      </c>
      <c r="E251" s="377">
        <v>1866197</v>
      </c>
      <c r="F251" s="378">
        <v>1931560</v>
      </c>
      <c r="G251" s="378"/>
      <c r="H251" s="379">
        <v>330178</v>
      </c>
      <c r="I251" s="380">
        <v>157985</v>
      </c>
      <c r="J251" s="380">
        <v>0</v>
      </c>
      <c r="K251" s="380">
        <v>11404</v>
      </c>
      <c r="L251" s="380">
        <v>499567</v>
      </c>
      <c r="M251" s="380"/>
      <c r="N251" s="381">
        <v>210796</v>
      </c>
      <c r="O251" s="380">
        <v>469411</v>
      </c>
      <c r="P251" s="380">
        <v>988</v>
      </c>
      <c r="Q251" s="380">
        <v>35955</v>
      </c>
      <c r="R251" s="380">
        <v>717150</v>
      </c>
      <c r="S251" s="382"/>
      <c r="T251" s="219">
        <v>-67031</v>
      </c>
      <c r="U251" s="219">
        <v>114516</v>
      </c>
      <c r="V251" s="380">
        <v>47485</v>
      </c>
      <c r="W251" s="382"/>
      <c r="X251" s="382"/>
      <c r="Y251" s="382"/>
      <c r="Z251" s="382"/>
    </row>
    <row r="252" spans="1:26">
      <c r="A252" s="374">
        <v>37805</v>
      </c>
      <c r="B252" s="375" t="s">
        <v>603</v>
      </c>
      <c r="C252" s="376">
        <v>5.1010349999999999E-4</v>
      </c>
      <c r="D252" s="376">
        <v>4.9903286572615944E-4</v>
      </c>
      <c r="E252" s="377">
        <v>13843596</v>
      </c>
      <c r="F252" s="378">
        <v>15770152</v>
      </c>
      <c r="G252" s="378"/>
      <c r="H252" s="379">
        <v>966127</v>
      </c>
      <c r="I252" s="380">
        <v>1289863</v>
      </c>
      <c r="J252" s="380">
        <v>0</v>
      </c>
      <c r="K252" s="380">
        <v>93105</v>
      </c>
      <c r="L252" s="380">
        <v>2349095</v>
      </c>
      <c r="M252" s="380"/>
      <c r="N252" s="381">
        <v>1595805</v>
      </c>
      <c r="O252" s="380">
        <v>3832490</v>
      </c>
      <c r="P252" s="380">
        <v>8067</v>
      </c>
      <c r="Q252" s="380">
        <v>293556</v>
      </c>
      <c r="R252" s="380">
        <v>5729918</v>
      </c>
      <c r="S252" s="382"/>
      <c r="T252" s="219">
        <v>-547276</v>
      </c>
      <c r="U252" s="219">
        <v>-529416</v>
      </c>
      <c r="V252" s="380">
        <v>-1076692</v>
      </c>
      <c r="W252" s="382"/>
      <c r="X252" s="382"/>
      <c r="Y252" s="382"/>
      <c r="Z252" s="382"/>
    </row>
    <row r="253" spans="1:26">
      <c r="A253" s="374">
        <v>37900</v>
      </c>
      <c r="B253" s="375" t="s">
        <v>604</v>
      </c>
      <c r="C253" s="376">
        <v>3.5813869000000001E-3</v>
      </c>
      <c r="D253" s="376">
        <v>3.5027568790272465E-3</v>
      </c>
      <c r="E253" s="377">
        <v>97169457</v>
      </c>
      <c r="F253" s="378">
        <v>110720701</v>
      </c>
      <c r="G253" s="378"/>
      <c r="H253" s="379">
        <v>3649065</v>
      </c>
      <c r="I253" s="380">
        <v>9056000</v>
      </c>
      <c r="J253" s="380">
        <v>0</v>
      </c>
      <c r="K253" s="380">
        <v>653679</v>
      </c>
      <c r="L253" s="380">
        <v>13358744</v>
      </c>
      <c r="M253" s="380"/>
      <c r="N253" s="381">
        <v>8834166</v>
      </c>
      <c r="O253" s="380">
        <v>26907537</v>
      </c>
      <c r="P253" s="380">
        <v>56638</v>
      </c>
      <c r="Q253" s="380">
        <v>2061028</v>
      </c>
      <c r="R253" s="380">
        <v>37859369</v>
      </c>
      <c r="S253" s="382"/>
      <c r="T253" s="220">
        <v>-3842372</v>
      </c>
      <c r="U253" s="220">
        <v>-2382036</v>
      </c>
      <c r="V253" s="380">
        <v>-6224408</v>
      </c>
      <c r="W253" s="382"/>
      <c r="X253" s="382"/>
      <c r="Y253" s="382"/>
      <c r="Z253" s="382"/>
    </row>
    <row r="254" spans="1:26">
      <c r="A254" s="374">
        <v>37901</v>
      </c>
      <c r="B254" s="375" t="s">
        <v>605</v>
      </c>
      <c r="C254" s="376">
        <v>1.010858E-4</v>
      </c>
      <c r="D254" s="376">
        <v>9.217124991240076E-5</v>
      </c>
      <c r="E254" s="377">
        <v>2556909</v>
      </c>
      <c r="F254" s="378">
        <v>3125127</v>
      </c>
      <c r="G254" s="378"/>
      <c r="H254" s="379">
        <v>996946</v>
      </c>
      <c r="I254" s="380">
        <v>255609</v>
      </c>
      <c r="J254" s="380">
        <v>0</v>
      </c>
      <c r="K254" s="380">
        <v>18450</v>
      </c>
      <c r="L254" s="380">
        <v>1271005</v>
      </c>
      <c r="M254" s="380"/>
      <c r="N254" s="381">
        <v>22256</v>
      </c>
      <c r="O254" s="380">
        <v>759474</v>
      </c>
      <c r="P254" s="380">
        <v>1599</v>
      </c>
      <c r="Q254" s="380">
        <v>58173</v>
      </c>
      <c r="R254" s="380">
        <v>841502</v>
      </c>
      <c r="S254" s="382"/>
      <c r="T254" s="219">
        <v>-108451</v>
      </c>
      <c r="U254" s="219">
        <v>304609</v>
      </c>
      <c r="V254" s="380">
        <v>196158</v>
      </c>
      <c r="W254" s="382"/>
      <c r="X254" s="382"/>
      <c r="Y254" s="382"/>
      <c r="Z254" s="382"/>
    </row>
    <row r="255" spans="1:26">
      <c r="A255" s="374">
        <v>37905</v>
      </c>
      <c r="B255" s="375" t="s">
        <v>606</v>
      </c>
      <c r="C255" s="376">
        <v>3.9191049999999999E-4</v>
      </c>
      <c r="D255" s="376">
        <v>3.920870543700658E-4</v>
      </c>
      <c r="E255" s="377">
        <v>10876829</v>
      </c>
      <c r="F255" s="378">
        <v>12116146</v>
      </c>
      <c r="G255" s="378"/>
      <c r="H255" s="379">
        <v>50300</v>
      </c>
      <c r="I255" s="380">
        <v>990996</v>
      </c>
      <c r="J255" s="380">
        <v>0</v>
      </c>
      <c r="K255" s="380">
        <v>71532</v>
      </c>
      <c r="L255" s="380">
        <v>1112828</v>
      </c>
      <c r="M255" s="380"/>
      <c r="N255" s="381">
        <v>830823</v>
      </c>
      <c r="O255" s="380">
        <v>2944487</v>
      </c>
      <c r="P255" s="380">
        <v>6198</v>
      </c>
      <c r="Q255" s="380">
        <v>225538</v>
      </c>
      <c r="R255" s="380">
        <v>4007046</v>
      </c>
      <c r="S255" s="382"/>
      <c r="T255" s="219">
        <v>-420470</v>
      </c>
      <c r="U255" s="219">
        <v>-325224</v>
      </c>
      <c r="V255" s="380">
        <v>-745694</v>
      </c>
      <c r="W255" s="382"/>
      <c r="X255" s="382"/>
      <c r="Y255" s="382"/>
      <c r="Z255" s="382"/>
    </row>
    <row r="256" spans="1:26">
      <c r="A256" s="374">
        <v>38000</v>
      </c>
      <c r="B256" s="375" t="s">
        <v>607</v>
      </c>
      <c r="C256" s="376">
        <v>5.9182877000000002E-3</v>
      </c>
      <c r="D256" s="376">
        <v>6.1982614156399513E-3</v>
      </c>
      <c r="E256" s="377">
        <v>171945048</v>
      </c>
      <c r="F256" s="378">
        <v>182967376</v>
      </c>
      <c r="G256" s="378"/>
      <c r="H256" s="379">
        <v>2033098</v>
      </c>
      <c r="I256" s="380">
        <v>14965156</v>
      </c>
      <c r="J256" s="380">
        <v>0</v>
      </c>
      <c r="K256" s="380">
        <v>1080213</v>
      </c>
      <c r="L256" s="380">
        <v>18078467</v>
      </c>
      <c r="M256" s="380"/>
      <c r="N256" s="381">
        <v>16770931</v>
      </c>
      <c r="O256" s="380">
        <v>44465049</v>
      </c>
      <c r="P256" s="380">
        <v>93595</v>
      </c>
      <c r="Q256" s="380">
        <v>3405875</v>
      </c>
      <c r="R256" s="380">
        <v>64735450</v>
      </c>
      <c r="S256" s="382"/>
      <c r="T256" s="220">
        <v>-6349572</v>
      </c>
      <c r="U256" s="220">
        <v>-2360520</v>
      </c>
      <c r="V256" s="380">
        <v>-8710092</v>
      </c>
      <c r="W256" s="382"/>
      <c r="X256" s="382"/>
      <c r="Y256" s="382"/>
      <c r="Z256" s="382"/>
    </row>
    <row r="257" spans="1:26">
      <c r="A257" s="374">
        <v>38005</v>
      </c>
      <c r="B257" s="375" t="s">
        <v>608</v>
      </c>
      <c r="C257" s="376">
        <v>1.2116772E-3</v>
      </c>
      <c r="D257" s="376">
        <v>1.1765572823578734E-3</v>
      </c>
      <c r="E257" s="377">
        <v>32638701</v>
      </c>
      <c r="F257" s="378">
        <v>37459720</v>
      </c>
      <c r="G257" s="378"/>
      <c r="H257" s="379">
        <v>1514006</v>
      </c>
      <c r="I257" s="380">
        <v>3063883</v>
      </c>
      <c r="J257" s="380">
        <v>0</v>
      </c>
      <c r="K257" s="380">
        <v>221157</v>
      </c>
      <c r="L257" s="380">
        <v>4799046</v>
      </c>
      <c r="M257" s="380"/>
      <c r="N257" s="381">
        <v>1237997</v>
      </c>
      <c r="O257" s="380">
        <v>9103526</v>
      </c>
      <c r="P257" s="380">
        <v>19162</v>
      </c>
      <c r="Q257" s="380">
        <v>697300</v>
      </c>
      <c r="R257" s="380">
        <v>11057985</v>
      </c>
      <c r="S257" s="382"/>
      <c r="T257" s="219">
        <v>-1299975</v>
      </c>
      <c r="U257" s="219">
        <v>-845782</v>
      </c>
      <c r="V257" s="380">
        <v>-2145757</v>
      </c>
      <c r="W257" s="382"/>
      <c r="X257" s="382"/>
      <c r="Y257" s="382"/>
      <c r="Z257" s="382"/>
    </row>
    <row r="258" spans="1:26">
      <c r="A258" s="374">
        <v>38100</v>
      </c>
      <c r="B258" s="375" t="s">
        <v>609</v>
      </c>
      <c r="C258" s="376">
        <v>2.5480673999999999E-3</v>
      </c>
      <c r="D258" s="376">
        <v>2.765202854784933E-3</v>
      </c>
      <c r="E258" s="377">
        <v>76709081</v>
      </c>
      <c r="F258" s="378">
        <v>78775016</v>
      </c>
      <c r="G258" s="378"/>
      <c r="H258" s="379">
        <v>261019</v>
      </c>
      <c r="I258" s="380">
        <v>6443118</v>
      </c>
      <c r="J258" s="380">
        <v>0</v>
      </c>
      <c r="K258" s="380">
        <v>465076</v>
      </c>
      <c r="L258" s="380">
        <v>7169213</v>
      </c>
      <c r="M258" s="380"/>
      <c r="N258" s="381">
        <v>9705970</v>
      </c>
      <c r="O258" s="380">
        <v>19144041</v>
      </c>
      <c r="P258" s="380">
        <v>40297</v>
      </c>
      <c r="Q258" s="380">
        <v>1466370</v>
      </c>
      <c r="R258" s="380">
        <v>30356678</v>
      </c>
      <c r="S258" s="382"/>
      <c r="T258" s="219">
        <v>-2733754</v>
      </c>
      <c r="U258" s="219">
        <v>-1935289</v>
      </c>
      <c r="V258" s="380">
        <v>-4669043</v>
      </c>
      <c r="W258" s="382"/>
      <c r="X258" s="382"/>
      <c r="Y258" s="382"/>
      <c r="Z258" s="382"/>
    </row>
    <row r="259" spans="1:26">
      <c r="A259" s="374">
        <v>38105</v>
      </c>
      <c r="B259" s="375" t="s">
        <v>610</v>
      </c>
      <c r="C259" s="376">
        <v>4.9964949999999997E-4</v>
      </c>
      <c r="D259" s="376">
        <v>5.1761987361115952E-4</v>
      </c>
      <c r="E259" s="377">
        <v>14359216</v>
      </c>
      <c r="F259" s="378">
        <v>15446961</v>
      </c>
      <c r="G259" s="378"/>
      <c r="H259" s="379">
        <v>0</v>
      </c>
      <c r="I259" s="380">
        <v>1263428</v>
      </c>
      <c r="J259" s="380">
        <v>0</v>
      </c>
      <c r="K259" s="380">
        <v>91197</v>
      </c>
      <c r="L259" s="380">
        <v>1354625</v>
      </c>
      <c r="M259" s="380"/>
      <c r="N259" s="381">
        <v>1573595</v>
      </c>
      <c r="O259" s="380">
        <v>3753947</v>
      </c>
      <c r="P259" s="380">
        <v>7902</v>
      </c>
      <c r="Q259" s="380">
        <v>287540</v>
      </c>
      <c r="R259" s="380">
        <v>5622984</v>
      </c>
      <c r="S259" s="382"/>
      <c r="T259" s="219">
        <v>-536062</v>
      </c>
      <c r="U259" s="219">
        <v>-674954</v>
      </c>
      <c r="V259" s="380">
        <v>-1211016</v>
      </c>
      <c r="W259" s="382"/>
      <c r="X259" s="382"/>
      <c r="Y259" s="382"/>
      <c r="Z259" s="382"/>
    </row>
    <row r="260" spans="1:26">
      <c r="A260" s="374">
        <v>38200</v>
      </c>
      <c r="B260" s="375" t="s">
        <v>611</v>
      </c>
      <c r="C260" s="376">
        <v>2.3778617E-3</v>
      </c>
      <c r="D260" s="376">
        <v>2.510260132189736E-3</v>
      </c>
      <c r="E260" s="377">
        <v>69636753</v>
      </c>
      <c r="F260" s="378">
        <v>73513006</v>
      </c>
      <c r="G260" s="378"/>
      <c r="H260" s="379">
        <v>81565</v>
      </c>
      <c r="I260" s="380">
        <v>6012731</v>
      </c>
      <c r="J260" s="380">
        <v>0</v>
      </c>
      <c r="K260" s="380">
        <v>434010</v>
      </c>
      <c r="L260" s="380">
        <v>6528306</v>
      </c>
      <c r="M260" s="380"/>
      <c r="N260" s="381">
        <v>10497822</v>
      </c>
      <c r="O260" s="380">
        <v>17865258</v>
      </c>
      <c r="P260" s="380">
        <v>37605</v>
      </c>
      <c r="Q260" s="380">
        <v>1368419</v>
      </c>
      <c r="R260" s="380">
        <v>29769104</v>
      </c>
      <c r="S260" s="382"/>
      <c r="T260" s="219">
        <v>-2551143</v>
      </c>
      <c r="U260" s="219">
        <v>-2934071</v>
      </c>
      <c r="V260" s="380">
        <v>-5485214</v>
      </c>
      <c r="W260" s="382"/>
      <c r="X260" s="382"/>
      <c r="Y260" s="382"/>
      <c r="Z260" s="382"/>
    </row>
    <row r="261" spans="1:26">
      <c r="A261" s="374">
        <v>38205</v>
      </c>
      <c r="B261" s="375" t="s">
        <v>612</v>
      </c>
      <c r="C261" s="376">
        <v>3.8099770000000002E-4</v>
      </c>
      <c r="D261" s="376">
        <v>3.8587733147694135E-4</v>
      </c>
      <c r="E261" s="377">
        <v>10704566</v>
      </c>
      <c r="F261" s="378">
        <v>11778770</v>
      </c>
      <c r="G261" s="378"/>
      <c r="H261" s="379">
        <v>444240</v>
      </c>
      <c r="I261" s="380">
        <v>963402</v>
      </c>
      <c r="J261" s="380">
        <v>0</v>
      </c>
      <c r="K261" s="380">
        <v>69540</v>
      </c>
      <c r="L261" s="380">
        <v>1477182</v>
      </c>
      <c r="M261" s="380"/>
      <c r="N261" s="381">
        <v>272049</v>
      </c>
      <c r="O261" s="380">
        <v>2862497</v>
      </c>
      <c r="P261" s="380">
        <v>6025</v>
      </c>
      <c r="Q261" s="380">
        <v>219258</v>
      </c>
      <c r="R261" s="380">
        <v>3359829</v>
      </c>
      <c r="S261" s="382"/>
      <c r="T261" s="219">
        <v>-408763</v>
      </c>
      <c r="U261" s="219">
        <v>9592</v>
      </c>
      <c r="V261" s="380">
        <v>-399171</v>
      </c>
      <c r="W261" s="382"/>
      <c r="X261" s="382"/>
      <c r="Y261" s="382"/>
      <c r="Z261" s="382"/>
    </row>
    <row r="262" spans="1:26">
      <c r="A262" s="374">
        <v>38210</v>
      </c>
      <c r="B262" s="375" t="s">
        <v>613</v>
      </c>
      <c r="C262" s="376">
        <v>9.2891969999999997E-4</v>
      </c>
      <c r="D262" s="376">
        <v>9.7496153782418839E-4</v>
      </c>
      <c r="E262" s="377">
        <v>27046263</v>
      </c>
      <c r="F262" s="378">
        <v>28718104</v>
      </c>
      <c r="G262" s="378"/>
      <c r="H262" s="379">
        <v>292335</v>
      </c>
      <c r="I262" s="380">
        <v>2348894</v>
      </c>
      <c r="J262" s="380">
        <v>0</v>
      </c>
      <c r="K262" s="380">
        <v>169548</v>
      </c>
      <c r="L262" s="380">
        <v>2810777</v>
      </c>
      <c r="M262" s="380"/>
      <c r="N262" s="381">
        <v>3473874</v>
      </c>
      <c r="O262" s="380">
        <v>6979123</v>
      </c>
      <c r="P262" s="380">
        <v>14690</v>
      </c>
      <c r="Q262" s="380">
        <v>534578</v>
      </c>
      <c r="R262" s="380">
        <v>11002265</v>
      </c>
      <c r="S262" s="382"/>
      <c r="T262" s="219">
        <v>-996613</v>
      </c>
      <c r="U262" s="219">
        <v>-652598</v>
      </c>
      <c r="V262" s="380">
        <v>-1649211</v>
      </c>
      <c r="W262" s="382"/>
      <c r="X262" s="382"/>
      <c r="Y262" s="382"/>
      <c r="Z262" s="382"/>
    </row>
    <row r="263" spans="1:26">
      <c r="A263" s="374">
        <v>38300</v>
      </c>
      <c r="B263" s="375" t="s">
        <v>614</v>
      </c>
      <c r="C263" s="376">
        <v>1.8829421999999999E-3</v>
      </c>
      <c r="D263" s="376">
        <v>2.0104884350824019E-3</v>
      </c>
      <c r="E263" s="377">
        <v>55772661</v>
      </c>
      <c r="F263" s="378">
        <v>58212276</v>
      </c>
      <c r="G263" s="378"/>
      <c r="H263" s="379">
        <v>268368</v>
      </c>
      <c r="I263" s="380">
        <v>4761263</v>
      </c>
      <c r="J263" s="380">
        <v>0</v>
      </c>
      <c r="K263" s="380">
        <v>343677</v>
      </c>
      <c r="L263" s="380">
        <v>5373308</v>
      </c>
      <c r="M263" s="380"/>
      <c r="N263" s="381">
        <v>8052367</v>
      </c>
      <c r="O263" s="380">
        <v>14146848</v>
      </c>
      <c r="P263" s="380">
        <v>29778</v>
      </c>
      <c r="Q263" s="380">
        <v>1083601</v>
      </c>
      <c r="R263" s="380">
        <v>23312594</v>
      </c>
      <c r="S263" s="382"/>
      <c r="T263" s="219">
        <v>-2020158</v>
      </c>
      <c r="U263" s="219">
        <v>-2044136</v>
      </c>
      <c r="V263" s="380">
        <v>-4064294</v>
      </c>
      <c r="W263" s="382"/>
      <c r="X263" s="382"/>
      <c r="Y263" s="382"/>
      <c r="Z263" s="382"/>
    </row>
    <row r="264" spans="1:26">
      <c r="A264" s="374">
        <v>38400</v>
      </c>
      <c r="B264" s="375" t="s">
        <v>615</v>
      </c>
      <c r="C264" s="376">
        <v>2.4422582000000002E-3</v>
      </c>
      <c r="D264" s="376">
        <v>2.6042818542082809E-3</v>
      </c>
      <c r="E264" s="377">
        <v>72244995</v>
      </c>
      <c r="F264" s="378">
        <v>75503862</v>
      </c>
      <c r="G264" s="378"/>
      <c r="H264" s="379">
        <v>2813851</v>
      </c>
      <c r="I264" s="380">
        <v>6175566</v>
      </c>
      <c r="J264" s="380">
        <v>0</v>
      </c>
      <c r="K264" s="380">
        <v>445764</v>
      </c>
      <c r="L264" s="380">
        <v>9435181</v>
      </c>
      <c r="M264" s="380"/>
      <c r="N264" s="381">
        <v>9579091</v>
      </c>
      <c r="O264" s="380">
        <v>18349079</v>
      </c>
      <c r="P264" s="380">
        <v>38623</v>
      </c>
      <c r="Q264" s="380">
        <v>1405478</v>
      </c>
      <c r="R264" s="380">
        <v>29372271</v>
      </c>
      <c r="S264" s="382"/>
      <c r="T264" s="219">
        <v>-2620235</v>
      </c>
      <c r="U264" s="219">
        <v>-1744447</v>
      </c>
      <c r="V264" s="380">
        <v>-4364682</v>
      </c>
      <c r="W264" s="382"/>
      <c r="X264" s="382"/>
      <c r="Y264" s="382"/>
      <c r="Z264" s="382"/>
    </row>
    <row r="265" spans="1:26">
      <c r="A265" s="374">
        <v>38402</v>
      </c>
      <c r="B265" s="375" t="s">
        <v>616</v>
      </c>
      <c r="C265" s="376">
        <v>1.869711E-4</v>
      </c>
      <c r="D265" s="376">
        <v>1.960145672285913E-4</v>
      </c>
      <c r="E265" s="377">
        <v>5437611</v>
      </c>
      <c r="F265" s="378">
        <v>5780323</v>
      </c>
      <c r="G265" s="378"/>
      <c r="H265" s="379">
        <v>1551980</v>
      </c>
      <c r="I265" s="380">
        <v>472781</v>
      </c>
      <c r="J265" s="380">
        <v>0</v>
      </c>
      <c r="K265" s="380">
        <v>34126</v>
      </c>
      <c r="L265" s="380">
        <v>2058887</v>
      </c>
      <c r="M265" s="380"/>
      <c r="N265" s="381">
        <v>550061</v>
      </c>
      <c r="O265" s="380">
        <v>1404744</v>
      </c>
      <c r="P265" s="380">
        <v>2957</v>
      </c>
      <c r="Q265" s="380">
        <v>107599</v>
      </c>
      <c r="R265" s="380">
        <v>2065361</v>
      </c>
      <c r="S265" s="382"/>
      <c r="T265" s="220">
        <v>-200597</v>
      </c>
      <c r="U265" s="220">
        <v>648349</v>
      </c>
      <c r="V265" s="380">
        <v>447752</v>
      </c>
      <c r="W265" s="382"/>
      <c r="X265" s="382"/>
      <c r="Y265" s="382"/>
      <c r="Z265" s="382"/>
    </row>
    <row r="266" spans="1:26">
      <c r="A266" s="374">
        <v>38405</v>
      </c>
      <c r="B266" s="375" t="s">
        <v>617</v>
      </c>
      <c r="C266" s="376">
        <v>6.0204219999999997E-4</v>
      </c>
      <c r="D266" s="376">
        <v>6.2698352126388992E-4</v>
      </c>
      <c r="E266" s="377">
        <v>17393057</v>
      </c>
      <c r="F266" s="378">
        <v>18612492</v>
      </c>
      <c r="G266" s="378"/>
      <c r="H266" s="379">
        <v>707322</v>
      </c>
      <c r="I266" s="380">
        <v>1522342</v>
      </c>
      <c r="J266" s="380">
        <v>0</v>
      </c>
      <c r="K266" s="380">
        <v>109885</v>
      </c>
      <c r="L266" s="380">
        <v>2339549</v>
      </c>
      <c r="M266" s="380"/>
      <c r="N266" s="381">
        <v>2811333</v>
      </c>
      <c r="O266" s="380">
        <v>4523240</v>
      </c>
      <c r="P266" s="380">
        <v>9521</v>
      </c>
      <c r="Q266" s="380">
        <v>346465</v>
      </c>
      <c r="R266" s="380">
        <v>7690559</v>
      </c>
      <c r="S266" s="382"/>
      <c r="T266" s="219">
        <v>-645917</v>
      </c>
      <c r="U266" s="219">
        <v>-594948</v>
      </c>
      <c r="V266" s="380">
        <v>-1240865</v>
      </c>
      <c r="W266" s="382"/>
      <c r="X266" s="382"/>
      <c r="Y266" s="382"/>
      <c r="Z266" s="382"/>
    </row>
    <row r="267" spans="1:26">
      <c r="A267" s="374">
        <v>38500</v>
      </c>
      <c r="B267" s="375" t="s">
        <v>618</v>
      </c>
      <c r="C267" s="376">
        <v>1.8430661E-3</v>
      </c>
      <c r="D267" s="376">
        <v>1.9257252638091673E-3</v>
      </c>
      <c r="E267" s="377">
        <v>53421258</v>
      </c>
      <c r="F267" s="378">
        <v>56979482</v>
      </c>
      <c r="G267" s="378"/>
      <c r="H267" s="379">
        <v>0</v>
      </c>
      <c r="I267" s="380">
        <v>4660431</v>
      </c>
      <c r="J267" s="380">
        <v>0</v>
      </c>
      <c r="K267" s="380">
        <v>336399</v>
      </c>
      <c r="L267" s="380">
        <v>4996830</v>
      </c>
      <c r="M267" s="380"/>
      <c r="N267" s="381">
        <v>6899248</v>
      </c>
      <c r="O267" s="380">
        <v>13847253</v>
      </c>
      <c r="P267" s="380">
        <v>29147</v>
      </c>
      <c r="Q267" s="380">
        <v>1060653</v>
      </c>
      <c r="R267" s="380">
        <v>21836301</v>
      </c>
      <c r="S267" s="382"/>
      <c r="T267" s="219">
        <v>-1977374</v>
      </c>
      <c r="U267" s="219">
        <v>-2222441</v>
      </c>
      <c r="V267" s="380">
        <v>-4199815</v>
      </c>
      <c r="W267" s="382"/>
      <c r="X267" s="382"/>
      <c r="Y267" s="382"/>
      <c r="Z267" s="382"/>
    </row>
    <row r="268" spans="1:26">
      <c r="A268" s="374">
        <v>38600</v>
      </c>
      <c r="B268" s="375" t="s">
        <v>619</v>
      </c>
      <c r="C268" s="376">
        <v>2.2982819E-3</v>
      </c>
      <c r="D268" s="376">
        <v>2.44183763833877E-3</v>
      </c>
      <c r="E268" s="377">
        <v>67738655</v>
      </c>
      <c r="F268" s="378">
        <v>71052749</v>
      </c>
      <c r="G268" s="378"/>
      <c r="H268" s="379">
        <v>786222</v>
      </c>
      <c r="I268" s="380">
        <v>5811503</v>
      </c>
      <c r="J268" s="380">
        <v>0</v>
      </c>
      <c r="K268" s="380">
        <v>419485</v>
      </c>
      <c r="L268" s="380">
        <v>7017210</v>
      </c>
      <c r="M268" s="380"/>
      <c r="N268" s="381">
        <v>11214757</v>
      </c>
      <c r="O268" s="380">
        <v>17267362</v>
      </c>
      <c r="P268" s="380">
        <v>36346</v>
      </c>
      <c r="Q268" s="380">
        <v>1322622</v>
      </c>
      <c r="R268" s="380">
        <v>29841087</v>
      </c>
      <c r="S268" s="382"/>
      <c r="T268" s="220">
        <v>-2465765</v>
      </c>
      <c r="U268" s="220">
        <v>-2364571</v>
      </c>
      <c r="V268" s="380">
        <v>-4830336</v>
      </c>
      <c r="W268" s="382"/>
      <c r="X268" s="382"/>
      <c r="Y268" s="382"/>
      <c r="Z268" s="382"/>
    </row>
    <row r="269" spans="1:26">
      <c r="A269" s="374">
        <v>38601</v>
      </c>
      <c r="B269" s="375" t="s">
        <v>620</v>
      </c>
      <c r="C269" s="376">
        <v>3.3847299999999997E-5</v>
      </c>
      <c r="D269" s="376">
        <v>3.7623709132757461E-5</v>
      </c>
      <c r="E269" s="377">
        <v>1043714</v>
      </c>
      <c r="F269" s="378">
        <v>1046409</v>
      </c>
      <c r="G269" s="378"/>
      <c r="H269" s="379">
        <v>95270</v>
      </c>
      <c r="I269" s="380">
        <v>85587</v>
      </c>
      <c r="J269" s="380">
        <v>0</v>
      </c>
      <c r="K269" s="380">
        <v>6178</v>
      </c>
      <c r="L269" s="380">
        <v>187035</v>
      </c>
      <c r="M269" s="380"/>
      <c r="N269" s="381">
        <v>163760</v>
      </c>
      <c r="O269" s="380">
        <v>254300</v>
      </c>
      <c r="P269" s="380">
        <v>535</v>
      </c>
      <c r="Q269" s="380">
        <v>19479</v>
      </c>
      <c r="R269" s="380">
        <v>438074</v>
      </c>
      <c r="S269" s="382"/>
      <c r="T269" s="219">
        <v>-36314</v>
      </c>
      <c r="U269" s="219">
        <v>-27221</v>
      </c>
      <c r="V269" s="380">
        <v>-63535</v>
      </c>
      <c r="W269" s="382"/>
      <c r="X269" s="382"/>
      <c r="Y269" s="382"/>
      <c r="Z269" s="382"/>
    </row>
    <row r="270" spans="1:26">
      <c r="A270" s="374">
        <v>38602</v>
      </c>
      <c r="B270" s="375" t="s">
        <v>621</v>
      </c>
      <c r="C270" s="376">
        <v>2.1945990000000001E-4</v>
      </c>
      <c r="D270" s="376">
        <v>2.2849784249161012E-4</v>
      </c>
      <c r="E270" s="377">
        <v>6338725</v>
      </c>
      <c r="F270" s="378">
        <v>6784733</v>
      </c>
      <c r="G270" s="378"/>
      <c r="H270" s="379">
        <v>795852</v>
      </c>
      <c r="I270" s="380">
        <v>554933</v>
      </c>
      <c r="J270" s="380">
        <v>0</v>
      </c>
      <c r="K270" s="380">
        <v>40056</v>
      </c>
      <c r="L270" s="380">
        <v>1390841</v>
      </c>
      <c r="M270" s="380"/>
      <c r="N270" s="381">
        <v>379278</v>
      </c>
      <c r="O270" s="380">
        <v>1648838</v>
      </c>
      <c r="P270" s="380">
        <v>3471</v>
      </c>
      <c r="Q270" s="380">
        <v>126295</v>
      </c>
      <c r="R270" s="380">
        <v>2157882</v>
      </c>
      <c r="S270" s="382"/>
      <c r="T270" s="219">
        <v>-235453</v>
      </c>
      <c r="U270" s="219">
        <v>374723</v>
      </c>
      <c r="V270" s="380">
        <v>139270</v>
      </c>
      <c r="W270" s="382"/>
      <c r="X270" s="382"/>
      <c r="Y270" s="382"/>
      <c r="Z270" s="382"/>
    </row>
    <row r="271" spans="1:26">
      <c r="A271" s="374">
        <v>38605</v>
      </c>
      <c r="B271" s="375" t="s">
        <v>622</v>
      </c>
      <c r="C271" s="376">
        <v>6.3851680000000005E-4</v>
      </c>
      <c r="D271" s="376">
        <v>6.0198018239352986E-4</v>
      </c>
      <c r="E271" s="377">
        <v>16699443</v>
      </c>
      <c r="F271" s="378">
        <v>19740126</v>
      </c>
      <c r="G271" s="378"/>
      <c r="H271" s="379">
        <v>1209145</v>
      </c>
      <c r="I271" s="380">
        <v>1614572</v>
      </c>
      <c r="J271" s="380">
        <v>0</v>
      </c>
      <c r="K271" s="380">
        <v>116543</v>
      </c>
      <c r="L271" s="380">
        <v>2940260</v>
      </c>
      <c r="M271" s="380"/>
      <c r="N271" s="381">
        <v>2670993</v>
      </c>
      <c r="O271" s="380">
        <v>4797280</v>
      </c>
      <c r="P271" s="380">
        <v>10098</v>
      </c>
      <c r="Q271" s="380">
        <v>367456</v>
      </c>
      <c r="R271" s="380">
        <v>7845827</v>
      </c>
      <c r="S271" s="382"/>
      <c r="T271" s="219">
        <v>-685047</v>
      </c>
      <c r="U271" s="219">
        <v>-751359</v>
      </c>
      <c r="V271" s="380">
        <v>-1436406</v>
      </c>
      <c r="W271" s="382"/>
      <c r="X271" s="382"/>
      <c r="Y271" s="382"/>
      <c r="Z271" s="382"/>
    </row>
    <row r="272" spans="1:26">
      <c r="A272" s="374">
        <v>38610</v>
      </c>
      <c r="B272" s="375" t="s">
        <v>623</v>
      </c>
      <c r="C272" s="376">
        <v>5.666124E-4</v>
      </c>
      <c r="D272" s="376">
        <v>5.7585877997782891E-4</v>
      </c>
      <c r="E272" s="377">
        <v>15974813</v>
      </c>
      <c r="F272" s="378">
        <v>17517159</v>
      </c>
      <c r="G272" s="378"/>
      <c r="H272" s="379">
        <v>820799</v>
      </c>
      <c r="I272" s="380">
        <v>1432753</v>
      </c>
      <c r="J272" s="380">
        <v>0</v>
      </c>
      <c r="K272" s="380">
        <v>103419</v>
      </c>
      <c r="L272" s="380">
        <v>2356971</v>
      </c>
      <c r="M272" s="380"/>
      <c r="N272" s="381">
        <v>413589</v>
      </c>
      <c r="O272" s="380">
        <v>4257050</v>
      </c>
      <c r="P272" s="380">
        <v>8961</v>
      </c>
      <c r="Q272" s="380">
        <v>326076</v>
      </c>
      <c r="R272" s="380">
        <v>5005676</v>
      </c>
      <c r="S272" s="382"/>
      <c r="T272" s="219">
        <v>-607904</v>
      </c>
      <c r="U272" s="219">
        <v>94256</v>
      </c>
      <c r="V272" s="380">
        <v>-513648</v>
      </c>
      <c r="W272" s="382"/>
      <c r="X272" s="382"/>
      <c r="Y272" s="382"/>
      <c r="Z272" s="382"/>
    </row>
    <row r="273" spans="1:26">
      <c r="A273" s="374">
        <v>38620</v>
      </c>
      <c r="B273" s="375" t="s">
        <v>624</v>
      </c>
      <c r="C273" s="376">
        <v>3.9993210000000001E-4</v>
      </c>
      <c r="D273" s="376">
        <v>3.9896369137996175E-4</v>
      </c>
      <c r="E273" s="377">
        <v>11067592</v>
      </c>
      <c r="F273" s="378">
        <v>12364138</v>
      </c>
      <c r="G273" s="378"/>
      <c r="H273" s="379">
        <v>181349</v>
      </c>
      <c r="I273" s="380">
        <v>1011280</v>
      </c>
      <c r="J273" s="380">
        <v>0</v>
      </c>
      <c r="K273" s="380">
        <v>72996</v>
      </c>
      <c r="L273" s="380">
        <v>1265625</v>
      </c>
      <c r="M273" s="380"/>
      <c r="N273" s="381">
        <v>1046120</v>
      </c>
      <c r="O273" s="380">
        <v>3004754</v>
      </c>
      <c r="P273" s="380">
        <v>6325</v>
      </c>
      <c r="Q273" s="380">
        <v>230154</v>
      </c>
      <c r="R273" s="380">
        <v>4287353</v>
      </c>
      <c r="S273" s="382"/>
      <c r="T273" s="219">
        <v>-429076</v>
      </c>
      <c r="U273" s="219">
        <v>-414428</v>
      </c>
      <c r="V273" s="380">
        <v>-843504</v>
      </c>
      <c r="W273" s="382"/>
      <c r="X273" s="382"/>
      <c r="Y273" s="382"/>
      <c r="Z273" s="382"/>
    </row>
    <row r="274" spans="1:26">
      <c r="A274" s="374">
        <v>38700</v>
      </c>
      <c r="B274" s="375" t="s">
        <v>625</v>
      </c>
      <c r="C274" s="376">
        <v>7.2919179999999997E-4</v>
      </c>
      <c r="D274" s="376">
        <v>7.542990142113407E-4</v>
      </c>
      <c r="E274" s="377">
        <v>20924897</v>
      </c>
      <c r="F274" s="378">
        <v>22543397</v>
      </c>
      <c r="G274" s="378"/>
      <c r="H274" s="379">
        <v>223364</v>
      </c>
      <c r="I274" s="380">
        <v>1843856</v>
      </c>
      <c r="J274" s="380">
        <v>0</v>
      </c>
      <c r="K274" s="380">
        <v>133093</v>
      </c>
      <c r="L274" s="380">
        <v>2200313</v>
      </c>
      <c r="M274" s="380"/>
      <c r="N274" s="381">
        <v>2366998</v>
      </c>
      <c r="O274" s="380">
        <v>5478535</v>
      </c>
      <c r="P274" s="380">
        <v>11532</v>
      </c>
      <c r="Q274" s="380">
        <v>419638</v>
      </c>
      <c r="R274" s="380">
        <v>8276703</v>
      </c>
      <c r="S274" s="382"/>
      <c r="T274" s="219">
        <v>-782330</v>
      </c>
      <c r="U274" s="219">
        <v>-461986</v>
      </c>
      <c r="V274" s="380">
        <v>-1244316</v>
      </c>
      <c r="W274" s="382"/>
      <c r="X274" s="382"/>
      <c r="Y274" s="382"/>
      <c r="Z274" s="382"/>
    </row>
    <row r="275" spans="1:26">
      <c r="A275" s="374">
        <v>38701</v>
      </c>
      <c r="B275" s="375" t="s">
        <v>626</v>
      </c>
      <c r="C275" s="376">
        <v>5.5239699999999999E-5</v>
      </c>
      <c r="D275" s="376">
        <v>4.9177317937567502E-5</v>
      </c>
      <c r="E275" s="377">
        <v>1364221</v>
      </c>
      <c r="F275" s="378">
        <v>1707768</v>
      </c>
      <c r="G275" s="378"/>
      <c r="H275" s="379">
        <v>233091</v>
      </c>
      <c r="I275" s="380">
        <v>139681</v>
      </c>
      <c r="J275" s="380">
        <v>0</v>
      </c>
      <c r="K275" s="380">
        <v>10082</v>
      </c>
      <c r="L275" s="380">
        <v>382854</v>
      </c>
      <c r="M275" s="380"/>
      <c r="N275" s="381">
        <v>27532</v>
      </c>
      <c r="O275" s="380">
        <v>415025</v>
      </c>
      <c r="P275" s="380">
        <v>874</v>
      </c>
      <c r="Q275" s="380">
        <v>31790</v>
      </c>
      <c r="R275" s="380">
        <v>475221</v>
      </c>
      <c r="S275" s="382"/>
      <c r="T275" s="219">
        <v>-59267</v>
      </c>
      <c r="U275" s="219">
        <v>28856</v>
      </c>
      <c r="V275" s="380">
        <v>-30411</v>
      </c>
      <c r="W275" s="382"/>
      <c r="X275" s="382"/>
      <c r="Y275" s="382"/>
      <c r="Z275" s="382"/>
    </row>
    <row r="276" spans="1:26">
      <c r="A276" s="374">
        <v>38800</v>
      </c>
      <c r="B276" s="375" t="s">
        <v>627</v>
      </c>
      <c r="C276" s="376">
        <v>1.2614118000000001E-3</v>
      </c>
      <c r="D276" s="376">
        <v>1.3052345150100786E-3</v>
      </c>
      <c r="E276" s="377">
        <v>36208317</v>
      </c>
      <c r="F276" s="378">
        <v>38997294</v>
      </c>
      <c r="G276" s="378"/>
      <c r="H276" s="379">
        <v>164372</v>
      </c>
      <c r="I276" s="380">
        <v>3189643</v>
      </c>
      <c r="J276" s="380">
        <v>0</v>
      </c>
      <c r="K276" s="380">
        <v>230234</v>
      </c>
      <c r="L276" s="380">
        <v>3584249</v>
      </c>
      <c r="M276" s="380"/>
      <c r="N276" s="381">
        <v>3291503</v>
      </c>
      <c r="O276" s="380">
        <v>9477190</v>
      </c>
      <c r="P276" s="380">
        <v>19949</v>
      </c>
      <c r="Q276" s="380">
        <v>725921</v>
      </c>
      <c r="R276" s="380">
        <v>13514563</v>
      </c>
      <c r="S276" s="382"/>
      <c r="T276" s="219">
        <v>-1353334</v>
      </c>
      <c r="U276" s="219">
        <v>-822321</v>
      </c>
      <c r="V276" s="380">
        <v>-2175655</v>
      </c>
      <c r="W276" s="382"/>
      <c r="X276" s="382"/>
      <c r="Y276" s="382"/>
      <c r="Z276" s="382"/>
    </row>
    <row r="277" spans="1:26">
      <c r="A277" s="374">
        <v>38801</v>
      </c>
      <c r="B277" s="375" t="s">
        <v>628</v>
      </c>
      <c r="C277" s="376">
        <v>1.2747999999999999E-4</v>
      </c>
      <c r="D277" s="376">
        <v>1.3027955355777814E-4</v>
      </c>
      <c r="E277" s="377">
        <v>3614066</v>
      </c>
      <c r="F277" s="378">
        <v>3941120</v>
      </c>
      <c r="G277" s="378"/>
      <c r="H277" s="379">
        <v>874869</v>
      </c>
      <c r="I277" s="380">
        <v>322350</v>
      </c>
      <c r="J277" s="380">
        <v>0</v>
      </c>
      <c r="K277" s="380">
        <v>23268</v>
      </c>
      <c r="L277" s="380">
        <v>1220487</v>
      </c>
      <c r="M277" s="380"/>
      <c r="N277" s="381">
        <v>443569</v>
      </c>
      <c r="O277" s="380">
        <v>957778</v>
      </c>
      <c r="P277" s="380">
        <v>2016</v>
      </c>
      <c r="Q277" s="380">
        <v>73363</v>
      </c>
      <c r="R277" s="380">
        <v>1476726</v>
      </c>
      <c r="S277" s="382"/>
      <c r="T277" s="220">
        <v>-136770</v>
      </c>
      <c r="U277" s="220">
        <v>221775</v>
      </c>
      <c r="V277" s="380">
        <v>85005</v>
      </c>
      <c r="W277" s="382"/>
      <c r="X277" s="382"/>
      <c r="Y277" s="382"/>
      <c r="Z277" s="382"/>
    </row>
    <row r="278" spans="1:26">
      <c r="A278" s="374">
        <v>38900</v>
      </c>
      <c r="B278" s="375" t="s">
        <v>629</v>
      </c>
      <c r="C278" s="376">
        <v>2.9064889999999999E-4</v>
      </c>
      <c r="D278" s="376">
        <v>3.0247082211020277E-4</v>
      </c>
      <c r="E278" s="377">
        <v>8390798</v>
      </c>
      <c r="F278" s="378">
        <v>8985583</v>
      </c>
      <c r="G278" s="378"/>
      <c r="H278" s="379">
        <v>615868</v>
      </c>
      <c r="I278" s="380">
        <v>734943</v>
      </c>
      <c r="J278" s="380">
        <v>0</v>
      </c>
      <c r="K278" s="380">
        <v>53050</v>
      </c>
      <c r="L278" s="380">
        <v>1403861</v>
      </c>
      <c r="M278" s="380"/>
      <c r="N278" s="381">
        <v>747823</v>
      </c>
      <c r="O278" s="380">
        <v>2183692</v>
      </c>
      <c r="P278" s="380">
        <v>4596</v>
      </c>
      <c r="Q278" s="380">
        <v>167264</v>
      </c>
      <c r="R278" s="380">
        <v>3103375</v>
      </c>
      <c r="S278" s="382"/>
      <c r="T278" s="219">
        <v>-311829</v>
      </c>
      <c r="U278" s="219">
        <v>-109577</v>
      </c>
      <c r="V278" s="380">
        <v>-421406</v>
      </c>
      <c r="W278" s="382"/>
      <c r="X278" s="382"/>
      <c r="Y278" s="382"/>
      <c r="Z278" s="382"/>
    </row>
    <row r="279" spans="1:26">
      <c r="A279" s="374">
        <v>39000</v>
      </c>
      <c r="B279" s="375" t="s">
        <v>630</v>
      </c>
      <c r="C279" s="376">
        <v>1.2762897800000001E-2</v>
      </c>
      <c r="D279" s="376">
        <v>1.3730553458849812E-2</v>
      </c>
      <c r="E279" s="377">
        <v>380897241</v>
      </c>
      <c r="F279" s="378">
        <v>394572560</v>
      </c>
      <c r="G279" s="378"/>
      <c r="H279" s="379">
        <v>4344078</v>
      </c>
      <c r="I279" s="380">
        <v>32272638</v>
      </c>
      <c r="J279" s="380">
        <v>0</v>
      </c>
      <c r="K279" s="380">
        <v>2329499</v>
      </c>
      <c r="L279" s="380">
        <v>38946215</v>
      </c>
      <c r="M279" s="380"/>
      <c r="N279" s="381">
        <v>46172491</v>
      </c>
      <c r="O279" s="380">
        <v>95889707</v>
      </c>
      <c r="P279" s="380">
        <v>201840</v>
      </c>
      <c r="Q279" s="380">
        <v>7344832</v>
      </c>
      <c r="R279" s="380">
        <v>149608870</v>
      </c>
      <c r="S279" s="382"/>
      <c r="T279" s="219">
        <v>-13692969</v>
      </c>
      <c r="U279" s="219">
        <v>-8516001</v>
      </c>
      <c r="V279" s="380">
        <v>-22208970</v>
      </c>
      <c r="W279" s="382"/>
      <c r="X279" s="382"/>
      <c r="Y279" s="382"/>
      <c r="Z279" s="382"/>
    </row>
    <row r="280" spans="1:26">
      <c r="A280" s="374">
        <v>39100</v>
      </c>
      <c r="B280" s="375" t="s">
        <v>631</v>
      </c>
      <c r="C280" s="376">
        <v>1.4973062E-3</v>
      </c>
      <c r="D280" s="376">
        <v>1.6400166816190301E-3</v>
      </c>
      <c r="E280" s="377">
        <v>45495459</v>
      </c>
      <c r="F280" s="378">
        <v>46290110</v>
      </c>
      <c r="G280" s="378"/>
      <c r="H280" s="379">
        <v>0</v>
      </c>
      <c r="I280" s="380">
        <v>3786132</v>
      </c>
      <c r="J280" s="380">
        <v>0</v>
      </c>
      <c r="K280" s="380">
        <v>273290</v>
      </c>
      <c r="L280" s="380">
        <v>4059422</v>
      </c>
      <c r="M280" s="380"/>
      <c r="N280" s="381">
        <v>13999133</v>
      </c>
      <c r="O280" s="380">
        <v>11249503</v>
      </c>
      <c r="P280" s="380">
        <v>23679</v>
      </c>
      <c r="Q280" s="380">
        <v>861674</v>
      </c>
      <c r="R280" s="380">
        <v>26133989</v>
      </c>
      <c r="S280" s="382"/>
      <c r="T280" s="220">
        <v>-1606421</v>
      </c>
      <c r="U280" s="220">
        <v>-4369776</v>
      </c>
      <c r="V280" s="380">
        <v>-5976197</v>
      </c>
      <c r="W280" s="382"/>
      <c r="X280" s="382"/>
      <c r="Y280" s="382"/>
      <c r="Z280" s="382"/>
    </row>
    <row r="281" spans="1:26">
      <c r="A281" s="374">
        <v>39101</v>
      </c>
      <c r="B281" s="375" t="s">
        <v>632</v>
      </c>
      <c r="C281" s="376">
        <v>2.441988E-4</v>
      </c>
      <c r="D281" s="376">
        <v>2.3448097743640188E-4</v>
      </c>
      <c r="E281" s="377">
        <v>6504702</v>
      </c>
      <c r="F281" s="378">
        <v>7549551</v>
      </c>
      <c r="G281" s="378"/>
      <c r="H281" s="379">
        <v>1645030</v>
      </c>
      <c r="I281" s="380">
        <v>617488</v>
      </c>
      <c r="J281" s="380">
        <v>0</v>
      </c>
      <c r="K281" s="380">
        <v>44571</v>
      </c>
      <c r="L281" s="380">
        <v>2307089</v>
      </c>
      <c r="M281" s="380"/>
      <c r="N281" s="381">
        <v>0</v>
      </c>
      <c r="O281" s="380">
        <v>1834705</v>
      </c>
      <c r="P281" s="380">
        <v>3862</v>
      </c>
      <c r="Q281" s="380">
        <v>140532</v>
      </c>
      <c r="R281" s="380">
        <v>1979099</v>
      </c>
      <c r="S281" s="382"/>
      <c r="T281" s="219">
        <v>-261995</v>
      </c>
      <c r="U281" s="219">
        <v>651751</v>
      </c>
      <c r="V281" s="380">
        <v>389756</v>
      </c>
      <c r="W281" s="382"/>
      <c r="X281" s="382"/>
      <c r="Y281" s="382"/>
      <c r="Z281" s="382"/>
    </row>
    <row r="282" spans="1:26">
      <c r="A282" s="374">
        <v>39105</v>
      </c>
      <c r="B282" s="375" t="s">
        <v>633</v>
      </c>
      <c r="C282" s="376">
        <v>6.2184679999999996E-4</v>
      </c>
      <c r="D282" s="376">
        <v>6.1185247709332423E-4</v>
      </c>
      <c r="E282" s="377">
        <v>16973309</v>
      </c>
      <c r="F282" s="378">
        <v>19224763</v>
      </c>
      <c r="G282" s="378"/>
      <c r="H282" s="379">
        <v>363365</v>
      </c>
      <c r="I282" s="380">
        <v>1572420</v>
      </c>
      <c r="J282" s="380">
        <v>0</v>
      </c>
      <c r="K282" s="380">
        <v>113500</v>
      </c>
      <c r="L282" s="380">
        <v>2049285</v>
      </c>
      <c r="M282" s="380"/>
      <c r="N282" s="381">
        <v>4787923</v>
      </c>
      <c r="O282" s="380">
        <v>4672035</v>
      </c>
      <c r="P282" s="380">
        <v>9834</v>
      </c>
      <c r="Q282" s="380">
        <v>357862</v>
      </c>
      <c r="R282" s="380">
        <v>9827654</v>
      </c>
      <c r="S282" s="382"/>
      <c r="T282" s="219">
        <v>-667160</v>
      </c>
      <c r="U282" s="219">
        <v>-1830317</v>
      </c>
      <c r="V282" s="380">
        <v>-2497477</v>
      </c>
      <c r="W282" s="382"/>
      <c r="X282" s="382"/>
      <c r="Y282" s="382"/>
      <c r="Z282" s="382"/>
    </row>
    <row r="283" spans="1:26">
      <c r="A283" s="374">
        <v>39200</v>
      </c>
      <c r="B283" s="375" t="s">
        <v>634</v>
      </c>
      <c r="C283" s="376">
        <v>5.8509059099999997E-2</v>
      </c>
      <c r="D283" s="376">
        <v>5.8836962273458027E-2</v>
      </c>
      <c r="E283" s="377">
        <v>1632187417</v>
      </c>
      <c r="F283" s="378">
        <v>1808842284</v>
      </c>
      <c r="G283" s="378"/>
      <c r="H283" s="379">
        <v>29298615</v>
      </c>
      <c r="I283" s="380">
        <v>147947725</v>
      </c>
      <c r="J283" s="380">
        <v>0</v>
      </c>
      <c r="K283" s="380">
        <v>10679143</v>
      </c>
      <c r="L283" s="380">
        <v>187925483</v>
      </c>
      <c r="M283" s="380"/>
      <c r="N283" s="381">
        <v>45121987</v>
      </c>
      <c r="O283" s="380">
        <v>439587987</v>
      </c>
      <c r="P283" s="380">
        <v>925296</v>
      </c>
      <c r="Q283" s="380">
        <v>33670975</v>
      </c>
      <c r="R283" s="380">
        <v>519306245</v>
      </c>
      <c r="S283" s="382"/>
      <c r="T283" s="219">
        <v>-62772790</v>
      </c>
      <c r="U283" s="219">
        <v>12477079</v>
      </c>
      <c r="V283" s="380">
        <v>-50295711</v>
      </c>
      <c r="W283" s="382"/>
      <c r="X283" s="382"/>
      <c r="Y283" s="382"/>
      <c r="Z283" s="382"/>
    </row>
    <row r="284" spans="1:26">
      <c r="A284" s="374">
        <v>39201</v>
      </c>
      <c r="B284" s="375" t="s">
        <v>635</v>
      </c>
      <c r="C284" s="376">
        <v>1.6581509999999999E-4</v>
      </c>
      <c r="D284" s="376">
        <v>1.6216142126221627E-4</v>
      </c>
      <c r="E284" s="377">
        <v>4498496</v>
      </c>
      <c r="F284" s="378">
        <v>5126272</v>
      </c>
      <c r="G284" s="378"/>
      <c r="H284" s="379">
        <v>118652</v>
      </c>
      <c r="I284" s="380">
        <v>419285</v>
      </c>
      <c r="J284" s="380">
        <v>0</v>
      </c>
      <c r="K284" s="380">
        <v>30265</v>
      </c>
      <c r="L284" s="380">
        <v>568202</v>
      </c>
      <c r="M284" s="380"/>
      <c r="N284" s="381">
        <v>558287</v>
      </c>
      <c r="O284" s="380">
        <v>1245796</v>
      </c>
      <c r="P284" s="380">
        <v>2622</v>
      </c>
      <c r="Q284" s="380">
        <v>95424</v>
      </c>
      <c r="R284" s="380">
        <v>1902129</v>
      </c>
      <c r="S284" s="382"/>
      <c r="T284" s="219">
        <v>-177899</v>
      </c>
      <c r="U284" s="219">
        <v>-133958</v>
      </c>
      <c r="V284" s="380">
        <v>-311857</v>
      </c>
      <c r="W284" s="382"/>
      <c r="X284" s="382"/>
      <c r="Y284" s="382"/>
      <c r="Z284" s="382"/>
    </row>
    <row r="285" spans="1:26">
      <c r="A285" s="374">
        <v>39204</v>
      </c>
      <c r="B285" s="375" t="s">
        <v>636</v>
      </c>
      <c r="C285" s="376">
        <v>2.2786449999999999E-4</v>
      </c>
      <c r="D285" s="376">
        <v>2.9408030529183278E-4</v>
      </c>
      <c r="E285" s="377">
        <v>8158038</v>
      </c>
      <c r="F285" s="378">
        <v>7044566</v>
      </c>
      <c r="G285" s="378"/>
      <c r="H285" s="379">
        <v>3163277</v>
      </c>
      <c r="I285" s="380">
        <v>576185</v>
      </c>
      <c r="J285" s="380">
        <v>0</v>
      </c>
      <c r="K285" s="380">
        <v>41590</v>
      </c>
      <c r="L285" s="380">
        <v>3781052</v>
      </c>
      <c r="M285" s="380"/>
      <c r="N285" s="381">
        <v>2178355</v>
      </c>
      <c r="O285" s="380">
        <v>1711983</v>
      </c>
      <c r="P285" s="380">
        <v>3604</v>
      </c>
      <c r="Q285" s="380">
        <v>131132</v>
      </c>
      <c r="R285" s="380">
        <v>4025074</v>
      </c>
      <c r="S285" s="382"/>
      <c r="T285" s="219">
        <v>-244470</v>
      </c>
      <c r="U285" s="219">
        <v>804401</v>
      </c>
      <c r="V285" s="380">
        <v>559931</v>
      </c>
      <c r="W285" s="382"/>
      <c r="X285" s="382"/>
      <c r="Y285" s="382"/>
      <c r="Z285" s="382"/>
    </row>
    <row r="286" spans="1:26">
      <c r="A286" s="374">
        <v>39205</v>
      </c>
      <c r="B286" s="375" t="s">
        <v>637</v>
      </c>
      <c r="C286" s="376">
        <v>4.8901563000000002E-3</v>
      </c>
      <c r="D286" s="376">
        <v>4.6395482001159866E-3</v>
      </c>
      <c r="E286" s="377">
        <v>128705016</v>
      </c>
      <c r="F286" s="378">
        <v>151182084</v>
      </c>
      <c r="G286" s="378"/>
      <c r="H286" s="379">
        <v>13711714</v>
      </c>
      <c r="I286" s="380">
        <v>12365393</v>
      </c>
      <c r="J286" s="380">
        <v>0</v>
      </c>
      <c r="K286" s="380">
        <v>892557</v>
      </c>
      <c r="L286" s="380">
        <v>26969664</v>
      </c>
      <c r="M286" s="380"/>
      <c r="N286" s="381">
        <v>3031784</v>
      </c>
      <c r="O286" s="380">
        <v>36740532</v>
      </c>
      <c r="P286" s="380">
        <v>77336</v>
      </c>
      <c r="Q286" s="380">
        <v>2814202</v>
      </c>
      <c r="R286" s="380">
        <v>42663854</v>
      </c>
      <c r="S286" s="382"/>
      <c r="T286" s="219">
        <v>-5246517</v>
      </c>
      <c r="U286" s="219">
        <v>3661406</v>
      </c>
      <c r="V286" s="380">
        <v>-1585111</v>
      </c>
      <c r="W286" s="382"/>
      <c r="X286" s="382"/>
      <c r="Y286" s="382"/>
      <c r="Z286" s="382"/>
    </row>
    <row r="287" spans="1:26">
      <c r="A287" s="374">
        <v>39208</v>
      </c>
      <c r="B287" s="375" t="s">
        <v>638</v>
      </c>
      <c r="C287" s="376">
        <v>3.5813110000000001E-4</v>
      </c>
      <c r="D287" s="376">
        <v>3.7796641979848079E-4</v>
      </c>
      <c r="E287" s="377">
        <v>10485110</v>
      </c>
      <c r="F287" s="378">
        <v>11071835</v>
      </c>
      <c r="G287" s="378"/>
      <c r="H287" s="379">
        <v>728896</v>
      </c>
      <c r="I287" s="380">
        <v>905581</v>
      </c>
      <c r="J287" s="380">
        <v>0</v>
      </c>
      <c r="K287" s="380">
        <v>65367</v>
      </c>
      <c r="L287" s="380">
        <v>1699844</v>
      </c>
      <c r="M287" s="380"/>
      <c r="N287" s="381">
        <v>999475</v>
      </c>
      <c r="O287" s="380">
        <v>2690697</v>
      </c>
      <c r="P287" s="380">
        <v>5664</v>
      </c>
      <c r="Q287" s="380">
        <v>206098</v>
      </c>
      <c r="R287" s="380">
        <v>3901934</v>
      </c>
      <c r="S287" s="382"/>
      <c r="T287" s="219">
        <v>-384229</v>
      </c>
      <c r="U287" s="219">
        <v>-73112</v>
      </c>
      <c r="V287" s="380">
        <v>-457341</v>
      </c>
      <c r="W287" s="382"/>
      <c r="X287" s="382"/>
      <c r="Y287" s="382"/>
      <c r="Z287" s="382"/>
    </row>
    <row r="288" spans="1:26">
      <c r="A288" s="374">
        <v>39209</v>
      </c>
      <c r="B288" s="375" t="s">
        <v>639</v>
      </c>
      <c r="C288" s="376">
        <v>1.6546280000000001E-4</v>
      </c>
      <c r="D288" s="376">
        <v>1.627938553159068E-4</v>
      </c>
      <c r="E288" s="377">
        <v>4516040</v>
      </c>
      <c r="F288" s="378">
        <v>5115381</v>
      </c>
      <c r="G288" s="378"/>
      <c r="H288" s="379">
        <v>105078</v>
      </c>
      <c r="I288" s="380">
        <v>418394</v>
      </c>
      <c r="J288" s="380">
        <v>0</v>
      </c>
      <c r="K288" s="380">
        <v>30200</v>
      </c>
      <c r="L288" s="380">
        <v>553672</v>
      </c>
      <c r="M288" s="380"/>
      <c r="N288" s="381">
        <v>612481</v>
      </c>
      <c r="O288" s="380">
        <v>1243149</v>
      </c>
      <c r="P288" s="380">
        <v>2617</v>
      </c>
      <c r="Q288" s="380">
        <v>95221</v>
      </c>
      <c r="R288" s="380">
        <v>1953468</v>
      </c>
      <c r="S288" s="382"/>
      <c r="T288" s="219">
        <v>-177520</v>
      </c>
      <c r="U288" s="219">
        <v>-122173</v>
      </c>
      <c r="V288" s="380">
        <v>-299693</v>
      </c>
      <c r="W288" s="382"/>
      <c r="X288" s="382"/>
      <c r="Y288" s="382"/>
      <c r="Z288" s="382"/>
    </row>
    <row r="289" spans="1:26">
      <c r="A289" s="374">
        <v>39220</v>
      </c>
      <c r="B289" s="375" t="s">
        <v>730</v>
      </c>
      <c r="C289" s="376">
        <v>5.2191500000000003E-5</v>
      </c>
      <c r="D289" s="376">
        <v>6.3216714892055207E-5</v>
      </c>
      <c r="E289" s="377">
        <v>1753685</v>
      </c>
      <c r="F289" s="378">
        <v>1613531</v>
      </c>
      <c r="G289" s="378"/>
      <c r="H289" s="379">
        <v>1521218</v>
      </c>
      <c r="I289" s="380">
        <v>131973</v>
      </c>
      <c r="J289" s="380">
        <v>0</v>
      </c>
      <c r="K289" s="380">
        <v>9526</v>
      </c>
      <c r="L289" s="380">
        <v>1662717</v>
      </c>
      <c r="M289" s="380"/>
      <c r="N289" s="381">
        <v>356075</v>
      </c>
      <c r="O289" s="380">
        <v>392123</v>
      </c>
      <c r="P289" s="380">
        <v>825</v>
      </c>
      <c r="Q289" s="380">
        <v>30035</v>
      </c>
      <c r="R289" s="380">
        <v>779058</v>
      </c>
      <c r="S289" s="382"/>
      <c r="T289" s="219">
        <v>-55995</v>
      </c>
      <c r="U289" s="219">
        <v>373111</v>
      </c>
      <c r="V289" s="380">
        <v>317116</v>
      </c>
      <c r="W289" s="382"/>
      <c r="X289" s="382"/>
      <c r="Y289" s="382"/>
      <c r="Z289" s="382"/>
    </row>
    <row r="290" spans="1:26">
      <c r="A290" s="374">
        <v>39300</v>
      </c>
      <c r="B290" s="375" t="s">
        <v>640</v>
      </c>
      <c r="C290" s="376">
        <v>5.5545819999999995E-4</v>
      </c>
      <c r="D290" s="376">
        <v>6.2135899052519292E-4</v>
      </c>
      <c r="E290" s="377">
        <v>17237027</v>
      </c>
      <c r="F290" s="378">
        <v>17172320</v>
      </c>
      <c r="G290" s="378"/>
      <c r="H290" s="379">
        <v>0</v>
      </c>
      <c r="I290" s="380">
        <v>1404548</v>
      </c>
      <c r="J290" s="380">
        <v>0</v>
      </c>
      <c r="K290" s="380">
        <v>101383</v>
      </c>
      <c r="L290" s="380">
        <v>1505931</v>
      </c>
      <c r="M290" s="380"/>
      <c r="N290" s="381">
        <v>6010450</v>
      </c>
      <c r="O290" s="380">
        <v>4173247</v>
      </c>
      <c r="P290" s="380">
        <v>8784</v>
      </c>
      <c r="Q290" s="380">
        <v>319657</v>
      </c>
      <c r="R290" s="380">
        <v>10512138</v>
      </c>
      <c r="S290" s="382"/>
      <c r="T290" s="219">
        <v>-595938</v>
      </c>
      <c r="U290" s="219">
        <v>-1992827</v>
      </c>
      <c r="V290" s="380">
        <v>-2588765</v>
      </c>
      <c r="W290" s="382"/>
      <c r="X290" s="382"/>
      <c r="Y290" s="382"/>
      <c r="Z290" s="382"/>
    </row>
    <row r="291" spans="1:26">
      <c r="A291" s="374">
        <v>39301</v>
      </c>
      <c r="B291" s="375" t="s">
        <v>641</v>
      </c>
      <c r="C291" s="376">
        <v>3.1907099999999998E-5</v>
      </c>
      <c r="D291" s="376">
        <v>3.3448328468535813E-5</v>
      </c>
      <c r="E291" s="377">
        <v>927885</v>
      </c>
      <c r="F291" s="378">
        <v>986427</v>
      </c>
      <c r="G291" s="378"/>
      <c r="H291" s="379">
        <v>189328</v>
      </c>
      <c r="I291" s="380">
        <v>80681</v>
      </c>
      <c r="J291" s="380">
        <v>0</v>
      </c>
      <c r="K291" s="380">
        <v>5824</v>
      </c>
      <c r="L291" s="380">
        <v>275833</v>
      </c>
      <c r="M291" s="380"/>
      <c r="N291" s="381">
        <v>526512</v>
      </c>
      <c r="O291" s="380">
        <v>239723</v>
      </c>
      <c r="P291" s="380">
        <v>505</v>
      </c>
      <c r="Q291" s="380">
        <v>18362</v>
      </c>
      <c r="R291" s="380">
        <v>785102</v>
      </c>
      <c r="S291" s="382"/>
      <c r="T291" s="219">
        <v>-34232</v>
      </c>
      <c r="U291" s="219">
        <v>-123998</v>
      </c>
      <c r="V291" s="380">
        <v>-158230</v>
      </c>
      <c r="W291" s="382"/>
      <c r="X291" s="382"/>
      <c r="Y291" s="382"/>
      <c r="Z291" s="382"/>
    </row>
    <row r="292" spans="1:26">
      <c r="A292" s="374">
        <v>39400</v>
      </c>
      <c r="B292" s="375" t="s">
        <v>642</v>
      </c>
      <c r="C292" s="376">
        <v>3.8457120000000002E-4</v>
      </c>
      <c r="D292" s="376">
        <v>4.2191354898386851E-4</v>
      </c>
      <c r="E292" s="377">
        <v>11704241</v>
      </c>
      <c r="F292" s="378">
        <v>11889247</v>
      </c>
      <c r="G292" s="378"/>
      <c r="H292" s="379">
        <v>0</v>
      </c>
      <c r="I292" s="380">
        <v>972438</v>
      </c>
      <c r="J292" s="380">
        <v>0</v>
      </c>
      <c r="K292" s="380">
        <v>70192</v>
      </c>
      <c r="L292" s="380">
        <v>1042630</v>
      </c>
      <c r="M292" s="380"/>
      <c r="N292" s="381">
        <v>4131554</v>
      </c>
      <c r="O292" s="380">
        <v>2889345</v>
      </c>
      <c r="P292" s="380">
        <v>6082</v>
      </c>
      <c r="Q292" s="380">
        <v>221314</v>
      </c>
      <c r="R292" s="380">
        <v>7248295</v>
      </c>
      <c r="S292" s="382"/>
      <c r="T292" s="219">
        <v>-412595</v>
      </c>
      <c r="U292" s="219">
        <v>-1227828</v>
      </c>
      <c r="V292" s="380">
        <v>-1640423</v>
      </c>
      <c r="W292" s="382"/>
      <c r="X292" s="382"/>
      <c r="Y292" s="382"/>
      <c r="Z292" s="382"/>
    </row>
    <row r="293" spans="1:26">
      <c r="A293" s="374">
        <v>39401</v>
      </c>
      <c r="B293" s="375" t="s">
        <v>643</v>
      </c>
      <c r="C293" s="376">
        <v>4.6883100000000001E-4</v>
      </c>
      <c r="D293" s="376">
        <v>4.5103495518347849E-4</v>
      </c>
      <c r="E293" s="377">
        <v>12512094</v>
      </c>
      <c r="F293" s="378">
        <v>14494189</v>
      </c>
      <c r="G293" s="378"/>
      <c r="H293" s="379">
        <v>4536223</v>
      </c>
      <c r="I293" s="380">
        <v>1185500</v>
      </c>
      <c r="J293" s="380">
        <v>0</v>
      </c>
      <c r="K293" s="380">
        <v>85572</v>
      </c>
      <c r="L293" s="380">
        <v>5807295</v>
      </c>
      <c r="M293" s="380"/>
      <c r="N293" s="381">
        <v>0</v>
      </c>
      <c r="O293" s="380">
        <v>3522403</v>
      </c>
      <c r="P293" s="380">
        <v>7414</v>
      </c>
      <c r="Q293" s="380">
        <v>269804</v>
      </c>
      <c r="R293" s="380">
        <v>3799621</v>
      </c>
      <c r="S293" s="382"/>
      <c r="T293" s="219">
        <v>-502997</v>
      </c>
      <c r="U293" s="219">
        <v>1840890</v>
      </c>
      <c r="V293" s="380">
        <v>1337893</v>
      </c>
      <c r="W293" s="382"/>
      <c r="X293" s="382"/>
      <c r="Y293" s="382"/>
      <c r="Z293" s="382"/>
    </row>
    <row r="294" spans="1:26">
      <c r="A294" s="374">
        <v>39500</v>
      </c>
      <c r="B294" s="375" t="s">
        <v>644</v>
      </c>
      <c r="C294" s="376">
        <v>1.7550769E-3</v>
      </c>
      <c r="D294" s="376">
        <v>1.8277986290385091E-3</v>
      </c>
      <c r="E294" s="377">
        <v>50704690</v>
      </c>
      <c r="F294" s="378">
        <v>54259244</v>
      </c>
      <c r="G294" s="378"/>
      <c r="H294" s="379">
        <v>1534608</v>
      </c>
      <c r="I294" s="380">
        <v>4437939</v>
      </c>
      <c r="J294" s="380">
        <v>0</v>
      </c>
      <c r="K294" s="380">
        <v>320339</v>
      </c>
      <c r="L294" s="380">
        <v>6292886</v>
      </c>
      <c r="M294" s="380"/>
      <c r="N294" s="381">
        <v>2677509</v>
      </c>
      <c r="O294" s="380">
        <v>13186176</v>
      </c>
      <c r="P294" s="380">
        <v>27756</v>
      </c>
      <c r="Q294" s="380">
        <v>1010017</v>
      </c>
      <c r="R294" s="380">
        <v>16901458</v>
      </c>
      <c r="S294" s="382"/>
      <c r="T294" s="219">
        <v>-1882975</v>
      </c>
      <c r="U294" s="219">
        <v>186704</v>
      </c>
      <c r="V294" s="380">
        <v>-1696271</v>
      </c>
      <c r="W294" s="382"/>
      <c r="X294" s="382"/>
      <c r="Y294" s="382"/>
      <c r="Z294" s="382"/>
    </row>
    <row r="295" spans="1:26">
      <c r="A295" s="374">
        <v>39501</v>
      </c>
      <c r="B295" s="375" t="s">
        <v>645</v>
      </c>
      <c r="C295" s="376">
        <v>5.16368E-5</v>
      </c>
      <c r="D295" s="376">
        <v>4.8360247461620644E-5</v>
      </c>
      <c r="E295" s="377">
        <v>1341554</v>
      </c>
      <c r="F295" s="378">
        <v>1596382</v>
      </c>
      <c r="G295" s="378"/>
      <c r="H295" s="379">
        <v>111152</v>
      </c>
      <c r="I295" s="380">
        <v>130570</v>
      </c>
      <c r="J295" s="380">
        <v>0</v>
      </c>
      <c r="K295" s="380">
        <v>9425</v>
      </c>
      <c r="L295" s="380">
        <v>251147</v>
      </c>
      <c r="M295" s="380"/>
      <c r="N295" s="381">
        <v>191468</v>
      </c>
      <c r="O295" s="380">
        <v>387956</v>
      </c>
      <c r="P295" s="380">
        <v>817</v>
      </c>
      <c r="Q295" s="380">
        <v>29716</v>
      </c>
      <c r="R295" s="380">
        <v>609957</v>
      </c>
      <c r="S295" s="382"/>
      <c r="T295" s="219">
        <v>-55400</v>
      </c>
      <c r="U295" s="219">
        <v>-44530</v>
      </c>
      <c r="V295" s="380">
        <v>-99930</v>
      </c>
      <c r="W295" s="382"/>
      <c r="X295" s="382"/>
      <c r="Y295" s="382"/>
      <c r="Z295" s="382"/>
    </row>
    <row r="296" spans="1:26">
      <c r="A296" s="374">
        <v>39600</v>
      </c>
      <c r="B296" s="375" t="s">
        <v>646</v>
      </c>
      <c r="C296" s="376">
        <v>5.1280561000000002E-3</v>
      </c>
      <c r="D296" s="376">
        <v>5.6271077715627461E-3</v>
      </c>
      <c r="E296" s="377">
        <v>156100760</v>
      </c>
      <c r="F296" s="378">
        <v>158536898</v>
      </c>
      <c r="G296" s="378"/>
      <c r="H296" s="379">
        <v>2303258</v>
      </c>
      <c r="I296" s="380">
        <v>12966953</v>
      </c>
      <c r="J296" s="380">
        <v>0</v>
      </c>
      <c r="K296" s="380">
        <v>935979</v>
      </c>
      <c r="L296" s="380">
        <v>16206190</v>
      </c>
      <c r="M296" s="380"/>
      <c r="N296" s="381">
        <v>20209660</v>
      </c>
      <c r="O296" s="380">
        <v>38527912</v>
      </c>
      <c r="P296" s="380">
        <v>81098</v>
      </c>
      <c r="Q296" s="380">
        <v>2951110</v>
      </c>
      <c r="R296" s="380">
        <v>61769780</v>
      </c>
      <c r="S296" s="382"/>
      <c r="T296" s="219">
        <v>-5501752</v>
      </c>
      <c r="U296" s="219">
        <v>-2822894</v>
      </c>
      <c r="V296" s="380">
        <v>-8324646</v>
      </c>
      <c r="W296" s="382"/>
      <c r="X296" s="382"/>
      <c r="Y296" s="382"/>
      <c r="Z296" s="382"/>
    </row>
    <row r="297" spans="1:26">
      <c r="A297" s="374">
        <v>39605</v>
      </c>
      <c r="B297" s="375" t="s">
        <v>647</v>
      </c>
      <c r="C297" s="376">
        <v>8.2317390000000005E-4</v>
      </c>
      <c r="D297" s="376">
        <v>7.9808744171710143E-4</v>
      </c>
      <c r="E297" s="377">
        <v>22139625</v>
      </c>
      <c r="F297" s="378">
        <v>25448910</v>
      </c>
      <c r="G297" s="378"/>
      <c r="H297" s="379">
        <v>1631051</v>
      </c>
      <c r="I297" s="380">
        <v>2081502</v>
      </c>
      <c r="J297" s="380">
        <v>0</v>
      </c>
      <c r="K297" s="380">
        <v>150247</v>
      </c>
      <c r="L297" s="380">
        <v>3862800</v>
      </c>
      <c r="M297" s="380"/>
      <c r="N297" s="381">
        <v>1106573</v>
      </c>
      <c r="O297" s="380">
        <v>6184638</v>
      </c>
      <c r="P297" s="380">
        <v>13018</v>
      </c>
      <c r="Q297" s="380">
        <v>473723</v>
      </c>
      <c r="R297" s="380">
        <v>7777952</v>
      </c>
      <c r="S297" s="382"/>
      <c r="T297" s="219">
        <v>-883161</v>
      </c>
      <c r="U297" s="219">
        <v>177712</v>
      </c>
      <c r="V297" s="380">
        <v>-705449</v>
      </c>
      <c r="W297" s="382"/>
      <c r="X297" s="382"/>
      <c r="Y297" s="382"/>
      <c r="Z297" s="382"/>
    </row>
    <row r="298" spans="1:26">
      <c r="A298" s="374">
        <v>39700</v>
      </c>
      <c r="B298" s="375" t="s">
        <v>648</v>
      </c>
      <c r="C298" s="376">
        <v>2.9649908000000001E-3</v>
      </c>
      <c r="D298" s="376">
        <v>3.083732610448709E-3</v>
      </c>
      <c r="E298" s="377">
        <v>85545368</v>
      </c>
      <c r="F298" s="378">
        <v>91664450</v>
      </c>
      <c r="G298" s="378"/>
      <c r="H298" s="379">
        <v>382730</v>
      </c>
      <c r="I298" s="380">
        <v>7497363</v>
      </c>
      <c r="J298" s="380">
        <v>0</v>
      </c>
      <c r="K298" s="380">
        <v>541174</v>
      </c>
      <c r="L298" s="380">
        <v>8421267</v>
      </c>
      <c r="M298" s="380"/>
      <c r="N298" s="381">
        <v>10493391</v>
      </c>
      <c r="O298" s="380">
        <v>22276454</v>
      </c>
      <c r="P298" s="380">
        <v>46890</v>
      </c>
      <c r="Q298" s="380">
        <v>1706302</v>
      </c>
      <c r="R298" s="380">
        <v>34523037</v>
      </c>
      <c r="S298" s="382"/>
      <c r="T298" s="219">
        <v>-3181057</v>
      </c>
      <c r="U298" s="219">
        <v>-2990281</v>
      </c>
      <c r="V298" s="380">
        <v>-6171338</v>
      </c>
      <c r="W298" s="382"/>
      <c r="X298" s="382"/>
      <c r="Y298" s="382"/>
      <c r="Z298" s="382"/>
    </row>
    <row r="299" spans="1:26">
      <c r="A299" s="374">
        <v>39703</v>
      </c>
      <c r="B299" s="375" t="s">
        <v>649</v>
      </c>
      <c r="C299" s="376">
        <v>2.248703E-4</v>
      </c>
      <c r="D299" s="376">
        <v>2.2366256816143225E-4</v>
      </c>
      <c r="E299" s="377">
        <v>6204590</v>
      </c>
      <c r="F299" s="378">
        <v>6951999</v>
      </c>
      <c r="G299" s="378"/>
      <c r="H299" s="379">
        <v>1760150</v>
      </c>
      <c r="I299" s="380">
        <v>568614</v>
      </c>
      <c r="J299" s="380">
        <v>0</v>
      </c>
      <c r="K299" s="380">
        <v>41044</v>
      </c>
      <c r="L299" s="380">
        <v>2369808</v>
      </c>
      <c r="M299" s="380"/>
      <c r="N299" s="381">
        <v>222978</v>
      </c>
      <c r="O299" s="380">
        <v>1689487</v>
      </c>
      <c r="P299" s="380">
        <v>3556</v>
      </c>
      <c r="Q299" s="380">
        <v>129409</v>
      </c>
      <c r="R299" s="380">
        <v>2045430</v>
      </c>
      <c r="S299" s="382"/>
      <c r="T299" s="219">
        <v>-241257</v>
      </c>
      <c r="U299" s="219">
        <v>832057</v>
      </c>
      <c r="V299" s="380">
        <v>590800</v>
      </c>
      <c r="W299" s="382"/>
      <c r="X299" s="382"/>
      <c r="Y299" s="382"/>
      <c r="Z299" s="382"/>
    </row>
    <row r="300" spans="1:26">
      <c r="A300" s="374">
        <v>39705</v>
      </c>
      <c r="B300" s="375" t="s">
        <v>650</v>
      </c>
      <c r="C300" s="376">
        <v>7.5113060000000001E-4</v>
      </c>
      <c r="D300" s="376">
        <v>7.5723848562955613E-4</v>
      </c>
      <c r="E300" s="377">
        <v>21006440</v>
      </c>
      <c r="F300" s="378">
        <v>23221648</v>
      </c>
      <c r="G300" s="378"/>
      <c r="H300" s="379">
        <v>287654</v>
      </c>
      <c r="I300" s="380">
        <v>1899331</v>
      </c>
      <c r="J300" s="380">
        <v>0</v>
      </c>
      <c r="K300" s="380">
        <v>137097</v>
      </c>
      <c r="L300" s="380">
        <v>2324082</v>
      </c>
      <c r="M300" s="380"/>
      <c r="N300" s="381">
        <v>606315</v>
      </c>
      <c r="O300" s="380">
        <v>5643365</v>
      </c>
      <c r="P300" s="380">
        <v>11879</v>
      </c>
      <c r="Q300" s="380">
        <v>432263</v>
      </c>
      <c r="R300" s="380">
        <v>6693822</v>
      </c>
      <c r="S300" s="382"/>
      <c r="T300" s="219">
        <v>-805868</v>
      </c>
      <c r="U300" s="219">
        <v>-245840</v>
      </c>
      <c r="V300" s="380">
        <v>-1051708</v>
      </c>
      <c r="W300" s="382"/>
      <c r="X300" s="382"/>
      <c r="Y300" s="382"/>
      <c r="Z300" s="382"/>
    </row>
    <row r="301" spans="1:26">
      <c r="A301" s="374">
        <v>39800</v>
      </c>
      <c r="B301" s="375" t="s">
        <v>651</v>
      </c>
      <c r="C301" s="376">
        <v>3.2469624000000001E-3</v>
      </c>
      <c r="D301" s="376">
        <v>3.3557449106552005E-3</v>
      </c>
      <c r="E301" s="377">
        <v>93091220</v>
      </c>
      <c r="F301" s="378">
        <v>100381769</v>
      </c>
      <c r="G301" s="378"/>
      <c r="H301" s="379">
        <v>436998</v>
      </c>
      <c r="I301" s="380">
        <v>8210364</v>
      </c>
      <c r="J301" s="380">
        <v>0</v>
      </c>
      <c r="K301" s="380">
        <v>592639</v>
      </c>
      <c r="L301" s="380">
        <v>9240001</v>
      </c>
      <c r="M301" s="380"/>
      <c r="N301" s="381">
        <v>13538628</v>
      </c>
      <c r="O301" s="380">
        <v>24394952</v>
      </c>
      <c r="P301" s="380">
        <v>51349</v>
      </c>
      <c r="Q301" s="380">
        <v>1868572</v>
      </c>
      <c r="R301" s="380">
        <v>39853501</v>
      </c>
      <c r="S301" s="382"/>
      <c r="T301" s="219">
        <v>-3483578</v>
      </c>
      <c r="U301" s="219">
        <v>-3391950</v>
      </c>
      <c r="V301" s="380">
        <v>-6875528</v>
      </c>
      <c r="W301" s="382"/>
      <c r="X301" s="382"/>
      <c r="Y301" s="382"/>
      <c r="Z301" s="382"/>
    </row>
    <row r="302" spans="1:26">
      <c r="A302" s="374">
        <v>39805</v>
      </c>
      <c r="B302" s="375" t="s">
        <v>652</v>
      </c>
      <c r="C302" s="376">
        <v>3.7844959999999998E-4</v>
      </c>
      <c r="D302" s="376">
        <v>3.9042131655915433E-4</v>
      </c>
      <c r="E302" s="377">
        <v>10830620</v>
      </c>
      <c r="F302" s="378">
        <v>11699994</v>
      </c>
      <c r="G302" s="378"/>
      <c r="H302" s="379">
        <v>324951</v>
      </c>
      <c r="I302" s="380">
        <v>956959</v>
      </c>
      <c r="J302" s="380">
        <v>0</v>
      </c>
      <c r="K302" s="380">
        <v>69075</v>
      </c>
      <c r="L302" s="380">
        <v>1350985</v>
      </c>
      <c r="M302" s="380"/>
      <c r="N302" s="381">
        <v>1291561</v>
      </c>
      <c r="O302" s="380">
        <v>2843353</v>
      </c>
      <c r="P302" s="380">
        <v>5985</v>
      </c>
      <c r="Q302" s="380">
        <v>217791</v>
      </c>
      <c r="R302" s="380">
        <v>4358690</v>
      </c>
      <c r="S302" s="382"/>
      <c r="T302" s="220">
        <v>-406027</v>
      </c>
      <c r="U302" s="220">
        <v>-256208</v>
      </c>
      <c r="V302" s="380">
        <v>-662235</v>
      </c>
      <c r="W302" s="382"/>
      <c r="X302" s="382"/>
      <c r="Y302" s="382"/>
      <c r="Z302" s="382"/>
    </row>
    <row r="303" spans="1:26">
      <c r="A303" s="374">
        <v>39900</v>
      </c>
      <c r="B303" s="375" t="s">
        <v>653</v>
      </c>
      <c r="C303" s="376">
        <v>1.6383671E-3</v>
      </c>
      <c r="D303" s="376">
        <v>1.7021696517667262E-3</v>
      </c>
      <c r="E303" s="377">
        <v>47219635</v>
      </c>
      <c r="F303" s="378">
        <v>50651091</v>
      </c>
      <c r="G303" s="378"/>
      <c r="H303" s="379">
        <v>617796</v>
      </c>
      <c r="I303" s="380">
        <v>4142823</v>
      </c>
      <c r="J303" s="380">
        <v>0</v>
      </c>
      <c r="K303" s="380">
        <v>299037</v>
      </c>
      <c r="L303" s="380">
        <v>5059656</v>
      </c>
      <c r="M303" s="380"/>
      <c r="N303" s="381">
        <v>6925042</v>
      </c>
      <c r="O303" s="380">
        <v>12309316</v>
      </c>
      <c r="P303" s="380">
        <v>25910</v>
      </c>
      <c r="Q303" s="380">
        <v>942853</v>
      </c>
      <c r="R303" s="380">
        <v>20203121</v>
      </c>
      <c r="S303" s="382"/>
      <c r="T303" s="219">
        <v>-1757760</v>
      </c>
      <c r="U303" s="219">
        <v>-1412536</v>
      </c>
      <c r="V303" s="380">
        <v>-3170296</v>
      </c>
      <c r="W303" s="382"/>
      <c r="X303" s="382"/>
      <c r="Y303" s="382"/>
      <c r="Z303" s="382"/>
    </row>
    <row r="304" spans="1:26">
      <c r="A304" s="374">
        <v>40000</v>
      </c>
      <c r="B304" s="375" t="s">
        <v>654</v>
      </c>
      <c r="C304" s="376">
        <v>3.0333382000000001E-3</v>
      </c>
      <c r="D304" s="376">
        <v>2.9131741189188953E-3</v>
      </c>
      <c r="E304" s="377">
        <v>80813930</v>
      </c>
      <c r="F304" s="378">
        <v>93777451</v>
      </c>
      <c r="G304" s="378"/>
      <c r="H304" s="379">
        <v>21774787</v>
      </c>
      <c r="I304" s="380">
        <v>7670188</v>
      </c>
      <c r="J304" s="380">
        <v>0</v>
      </c>
      <c r="K304" s="380">
        <v>553648</v>
      </c>
      <c r="L304" s="380">
        <v>29998623</v>
      </c>
      <c r="M304" s="380"/>
      <c r="N304" s="381">
        <v>7223147</v>
      </c>
      <c r="O304" s="380">
        <v>22789959</v>
      </c>
      <c r="P304" s="380">
        <v>47971</v>
      </c>
      <c r="Q304" s="380">
        <v>1745635</v>
      </c>
      <c r="R304" s="380">
        <v>31806712</v>
      </c>
      <c r="S304" s="382"/>
      <c r="T304" s="219">
        <v>-3254386</v>
      </c>
      <c r="U304" s="219">
        <v>1450374</v>
      </c>
      <c r="V304" s="380">
        <v>-1804012</v>
      </c>
      <c r="W304" s="382"/>
      <c r="X304" s="382"/>
      <c r="Y304" s="382"/>
      <c r="Z304" s="382"/>
    </row>
    <row r="305" spans="1:26">
      <c r="A305" s="374">
        <v>51000</v>
      </c>
      <c r="B305" s="375" t="s">
        <v>655</v>
      </c>
      <c r="C305" s="376">
        <v>2.51196593E-2</v>
      </c>
      <c r="D305" s="376">
        <v>2.6735116669649433E-2</v>
      </c>
      <c r="E305" s="377">
        <v>741654894</v>
      </c>
      <c r="F305" s="378">
        <v>776589174</v>
      </c>
      <c r="G305" s="378"/>
      <c r="H305" s="379">
        <v>55796548</v>
      </c>
      <c r="I305" s="380">
        <v>63518308</v>
      </c>
      <c r="J305" s="380">
        <v>0</v>
      </c>
      <c r="K305" s="380">
        <v>4584870</v>
      </c>
      <c r="L305" s="380">
        <v>123899726</v>
      </c>
      <c r="M305" s="380"/>
      <c r="N305" s="381">
        <v>82993493</v>
      </c>
      <c r="O305" s="380">
        <v>188728047</v>
      </c>
      <c r="P305" s="380">
        <v>397257</v>
      </c>
      <c r="Q305" s="380">
        <v>14455940</v>
      </c>
      <c r="R305" s="380">
        <v>286574737</v>
      </c>
      <c r="S305" s="382"/>
      <c r="T305" s="220">
        <v>-26950204</v>
      </c>
      <c r="U305" s="220">
        <v>-17543805</v>
      </c>
      <c r="V305" s="380">
        <v>-44494009</v>
      </c>
      <c r="W305" s="382"/>
      <c r="X305" s="382"/>
      <c r="Y305" s="382"/>
      <c r="Z305" s="382"/>
    </row>
    <row r="306" spans="1:26">
      <c r="A306" s="374">
        <v>51000.1</v>
      </c>
      <c r="B306" s="375" t="s">
        <v>656</v>
      </c>
      <c r="C306" s="376">
        <v>2.32612E-5</v>
      </c>
      <c r="D306" s="376">
        <v>1.9416500813848398E-5</v>
      </c>
      <c r="E306" s="377">
        <v>538630</v>
      </c>
      <c r="F306" s="378">
        <v>719134</v>
      </c>
      <c r="G306" s="378"/>
      <c r="H306" s="379">
        <v>433288</v>
      </c>
      <c r="I306" s="380">
        <v>58819</v>
      </c>
      <c r="J306" s="380">
        <v>0</v>
      </c>
      <c r="K306" s="380">
        <v>4246</v>
      </c>
      <c r="L306" s="380">
        <v>496353</v>
      </c>
      <c r="M306" s="380"/>
      <c r="N306" s="381">
        <v>173148</v>
      </c>
      <c r="O306" s="380">
        <v>174765</v>
      </c>
      <c r="P306" s="380">
        <v>368</v>
      </c>
      <c r="Q306" s="380">
        <v>13386</v>
      </c>
      <c r="R306" s="380">
        <v>361667</v>
      </c>
      <c r="S306" s="382"/>
      <c r="T306" s="219">
        <v>-24956</v>
      </c>
      <c r="U306" s="219">
        <v>99752</v>
      </c>
      <c r="V306" s="380">
        <v>74796</v>
      </c>
      <c r="W306" s="382"/>
      <c r="X306" s="382"/>
      <c r="Y306" s="382"/>
      <c r="Z306" s="382"/>
    </row>
    <row r="307" spans="1:26">
      <c r="A307" s="374">
        <v>51000.2</v>
      </c>
      <c r="B307" s="375" t="s">
        <v>657</v>
      </c>
      <c r="C307" s="376">
        <v>7.2486770000000005E-4</v>
      </c>
      <c r="D307" s="376">
        <v>7.2298316507074046E-4</v>
      </c>
      <c r="E307" s="377">
        <v>20056168</v>
      </c>
      <c r="F307" s="378">
        <v>22409715</v>
      </c>
      <c r="G307" s="378"/>
      <c r="H307" s="379">
        <v>2795294</v>
      </c>
      <c r="I307" s="380">
        <v>1832922</v>
      </c>
      <c r="J307" s="380">
        <v>0</v>
      </c>
      <c r="K307" s="380">
        <v>132304</v>
      </c>
      <c r="L307" s="380">
        <v>4760520</v>
      </c>
      <c r="M307" s="380"/>
      <c r="N307" s="381">
        <v>0</v>
      </c>
      <c r="O307" s="380">
        <v>5446048</v>
      </c>
      <c r="P307" s="380">
        <v>11463</v>
      </c>
      <c r="Q307" s="380">
        <v>417149</v>
      </c>
      <c r="R307" s="380">
        <v>5874660</v>
      </c>
      <c r="S307" s="382"/>
      <c r="T307" s="219">
        <v>-777690</v>
      </c>
      <c r="U307" s="219">
        <v>926070</v>
      </c>
      <c r="V307" s="380">
        <v>148380</v>
      </c>
      <c r="W307" s="382"/>
      <c r="X307" s="382"/>
      <c r="Y307" s="382"/>
      <c r="Z307" s="382"/>
    </row>
    <row r="308" spans="1:26">
      <c r="A308" s="374">
        <v>60000</v>
      </c>
      <c r="B308" s="375" t="s">
        <v>658</v>
      </c>
      <c r="C308" s="376">
        <v>1.4332019999999999E-4</v>
      </c>
      <c r="D308" s="376">
        <v>1.3036372026384546E-4</v>
      </c>
      <c r="E308" s="377">
        <v>3616401</v>
      </c>
      <c r="F308" s="378">
        <v>4430829</v>
      </c>
      <c r="G308" s="378"/>
      <c r="H308" s="379">
        <v>1036228</v>
      </c>
      <c r="I308" s="380">
        <v>362404</v>
      </c>
      <c r="J308" s="380">
        <v>0</v>
      </c>
      <c r="K308" s="380">
        <v>26159</v>
      </c>
      <c r="L308" s="380">
        <v>1424791</v>
      </c>
      <c r="M308" s="380"/>
      <c r="N308" s="381">
        <v>243177</v>
      </c>
      <c r="O308" s="380">
        <v>1076788</v>
      </c>
      <c r="P308" s="380">
        <v>2267</v>
      </c>
      <c r="Q308" s="380">
        <v>82478</v>
      </c>
      <c r="R308" s="380">
        <v>1404710</v>
      </c>
      <c r="S308" s="382"/>
      <c r="T308" s="219">
        <v>-153764</v>
      </c>
      <c r="U308" s="219">
        <v>59144</v>
      </c>
      <c r="V308" s="380">
        <v>-94620</v>
      </c>
      <c r="W308" s="382"/>
      <c r="X308" s="382"/>
      <c r="Y308" s="382"/>
      <c r="Z308" s="382"/>
    </row>
    <row r="309" spans="1:26">
      <c r="A309" s="374">
        <v>90901</v>
      </c>
      <c r="B309" s="375" t="s">
        <v>659</v>
      </c>
      <c r="C309" s="376">
        <v>8.2658929999999996E-4</v>
      </c>
      <c r="D309" s="376">
        <v>8.1865145278573728E-4</v>
      </c>
      <c r="E309" s="377">
        <v>22710088</v>
      </c>
      <c r="F309" s="378">
        <v>25554499</v>
      </c>
      <c r="G309" s="378"/>
      <c r="H309" s="379">
        <v>2306377</v>
      </c>
      <c r="I309" s="380">
        <v>2090138</v>
      </c>
      <c r="J309" s="380">
        <v>0</v>
      </c>
      <c r="K309" s="380">
        <v>150870</v>
      </c>
      <c r="L309" s="380">
        <v>4547385</v>
      </c>
      <c r="M309" s="380"/>
      <c r="N309" s="381">
        <v>1140470</v>
      </c>
      <c r="O309" s="380">
        <v>6210299</v>
      </c>
      <c r="P309" s="380">
        <v>13072</v>
      </c>
      <c r="Q309" s="380">
        <v>475688</v>
      </c>
      <c r="R309" s="380">
        <v>7839529</v>
      </c>
      <c r="S309" s="382"/>
      <c r="T309" s="219">
        <v>-886825</v>
      </c>
      <c r="U309" s="219">
        <v>818542</v>
      </c>
      <c r="V309" s="380">
        <v>-68283</v>
      </c>
      <c r="W309" s="382"/>
      <c r="X309" s="382"/>
      <c r="Y309" s="382"/>
      <c r="Z309" s="382"/>
    </row>
    <row r="310" spans="1:26">
      <c r="A310" s="374">
        <v>91041</v>
      </c>
      <c r="B310" s="375" t="s">
        <v>660</v>
      </c>
      <c r="C310" s="376">
        <v>1.6211970000000001E-4</v>
      </c>
      <c r="D310" s="376">
        <v>1.7067040208895137E-4</v>
      </c>
      <c r="E310" s="377">
        <v>4734542</v>
      </c>
      <c r="F310" s="378">
        <v>5012027</v>
      </c>
      <c r="G310" s="378"/>
      <c r="H310" s="379">
        <v>579800</v>
      </c>
      <c r="I310" s="380">
        <v>409941</v>
      </c>
      <c r="J310" s="380">
        <v>0</v>
      </c>
      <c r="K310" s="380">
        <v>29590</v>
      </c>
      <c r="L310" s="380">
        <v>1019331</v>
      </c>
      <c r="M310" s="380"/>
      <c r="N310" s="381">
        <v>287095</v>
      </c>
      <c r="O310" s="380">
        <v>1218031</v>
      </c>
      <c r="P310" s="380">
        <v>2564</v>
      </c>
      <c r="Q310" s="380">
        <v>93297</v>
      </c>
      <c r="R310" s="380">
        <v>1600987</v>
      </c>
      <c r="S310" s="382"/>
      <c r="T310" s="219">
        <v>-173935</v>
      </c>
      <c r="U310" s="219">
        <v>224294</v>
      </c>
      <c r="V310" s="380">
        <v>50359</v>
      </c>
      <c r="W310" s="382"/>
      <c r="X310" s="382"/>
      <c r="Y310" s="382"/>
      <c r="Z310" s="382"/>
    </row>
    <row r="311" spans="1:26">
      <c r="A311" s="374">
        <v>91111</v>
      </c>
      <c r="B311" s="375" t="s">
        <v>661</v>
      </c>
      <c r="C311" s="376">
        <v>8.8099100000000005E-5</v>
      </c>
      <c r="D311" s="376">
        <v>7.1632672135731385E-5</v>
      </c>
      <c r="E311" s="377">
        <v>1987151</v>
      </c>
      <c r="F311" s="378">
        <v>2723636</v>
      </c>
      <c r="G311" s="378"/>
      <c r="H311" s="379">
        <v>635666</v>
      </c>
      <c r="I311" s="380">
        <v>222770</v>
      </c>
      <c r="J311" s="380">
        <v>0</v>
      </c>
      <c r="K311" s="380">
        <v>16080</v>
      </c>
      <c r="L311" s="380">
        <v>874516</v>
      </c>
      <c r="M311" s="380"/>
      <c r="N311" s="381">
        <v>251393</v>
      </c>
      <c r="O311" s="380">
        <v>661903</v>
      </c>
      <c r="P311" s="380">
        <v>1393</v>
      </c>
      <c r="Q311" s="380">
        <v>50700</v>
      </c>
      <c r="R311" s="380">
        <v>965389</v>
      </c>
      <c r="S311" s="382"/>
      <c r="T311" s="219">
        <v>-94519</v>
      </c>
      <c r="U311" s="219">
        <v>125345</v>
      </c>
      <c r="V311" s="380">
        <v>30826</v>
      </c>
      <c r="W311" s="382"/>
      <c r="X311" s="382"/>
      <c r="Y311" s="382"/>
      <c r="Z311" s="382"/>
    </row>
    <row r="312" spans="1:26">
      <c r="A312" s="374">
        <v>91151</v>
      </c>
      <c r="B312" s="375" t="s">
        <v>662</v>
      </c>
      <c r="C312" s="376">
        <v>2.3962890000000001E-4</v>
      </c>
      <c r="D312" s="376">
        <v>2.2922282327595976E-4</v>
      </c>
      <c r="E312" s="377">
        <v>6358836</v>
      </c>
      <c r="F312" s="378">
        <v>7408270</v>
      </c>
      <c r="G312" s="378"/>
      <c r="H312" s="379">
        <v>723080</v>
      </c>
      <c r="I312" s="380">
        <v>605933</v>
      </c>
      <c r="J312" s="380">
        <v>0</v>
      </c>
      <c r="K312" s="380">
        <v>43737</v>
      </c>
      <c r="L312" s="380">
        <v>1372750</v>
      </c>
      <c r="M312" s="380"/>
      <c r="N312" s="381">
        <v>201116</v>
      </c>
      <c r="O312" s="380">
        <v>1800371</v>
      </c>
      <c r="P312" s="380">
        <v>3790</v>
      </c>
      <c r="Q312" s="380">
        <v>137902</v>
      </c>
      <c r="R312" s="380">
        <v>2143179</v>
      </c>
      <c r="S312" s="382"/>
      <c r="T312" s="219">
        <v>-257091</v>
      </c>
      <c r="U312" s="219">
        <v>228587</v>
      </c>
      <c r="V312" s="380">
        <v>-28504</v>
      </c>
      <c r="W312" s="382"/>
      <c r="X312" s="382"/>
      <c r="Y312" s="382"/>
      <c r="Z312" s="382"/>
    </row>
    <row r="313" spans="1:26">
      <c r="A313" s="374">
        <v>98101</v>
      </c>
      <c r="B313" s="375" t="s">
        <v>663</v>
      </c>
      <c r="C313" s="376">
        <v>1.0878856E-3</v>
      </c>
      <c r="D313" s="376">
        <v>1.0464482582082978E-3</v>
      </c>
      <c r="E313" s="377">
        <v>29029365</v>
      </c>
      <c r="F313" s="378">
        <v>33632629</v>
      </c>
      <c r="G313" s="378"/>
      <c r="H313" s="379">
        <v>3876271</v>
      </c>
      <c r="I313" s="380">
        <v>2750859</v>
      </c>
      <c r="J313" s="380">
        <v>0</v>
      </c>
      <c r="K313" s="380">
        <v>198562</v>
      </c>
      <c r="L313" s="380">
        <v>6825692</v>
      </c>
      <c r="M313" s="380"/>
      <c r="N313" s="381">
        <v>983220</v>
      </c>
      <c r="O313" s="380">
        <v>8173460</v>
      </c>
      <c r="P313" s="380">
        <v>17204</v>
      </c>
      <c r="Q313" s="380">
        <v>626060</v>
      </c>
      <c r="R313" s="380">
        <v>9799944</v>
      </c>
      <c r="S313" s="382"/>
      <c r="T313" s="220">
        <v>-1167163</v>
      </c>
      <c r="U313" s="220">
        <v>1115268</v>
      </c>
      <c r="V313" s="380">
        <v>-51895</v>
      </c>
      <c r="W313" s="382"/>
      <c r="X313" s="382"/>
      <c r="Y313" s="382"/>
      <c r="Z313" s="382"/>
    </row>
    <row r="314" spans="1:26">
      <c r="A314" s="374">
        <v>98103</v>
      </c>
      <c r="B314" s="375" t="s">
        <v>664</v>
      </c>
      <c r="C314" s="376">
        <v>1.9894490000000001E-4</v>
      </c>
      <c r="D314" s="376">
        <v>2.0231740335222595E-4</v>
      </c>
      <c r="E314" s="377">
        <v>5612457</v>
      </c>
      <c r="F314" s="378">
        <v>6150500</v>
      </c>
      <c r="G314" s="378"/>
      <c r="H314" s="379">
        <v>680945</v>
      </c>
      <c r="I314" s="380">
        <v>503058</v>
      </c>
      <c r="J314" s="380">
        <v>0</v>
      </c>
      <c r="K314" s="380">
        <v>36312</v>
      </c>
      <c r="L314" s="380">
        <v>1220315</v>
      </c>
      <c r="M314" s="380"/>
      <c r="N314" s="381">
        <v>297929</v>
      </c>
      <c r="O314" s="380">
        <v>1494705</v>
      </c>
      <c r="P314" s="380">
        <v>3146</v>
      </c>
      <c r="Q314" s="380">
        <v>114489</v>
      </c>
      <c r="R314" s="380">
        <v>1910269</v>
      </c>
      <c r="S314" s="382"/>
      <c r="T314" s="245">
        <v>-213443</v>
      </c>
      <c r="U314" s="246">
        <v>95546</v>
      </c>
      <c r="V314" s="380">
        <v>-117897</v>
      </c>
      <c r="W314" s="382"/>
      <c r="X314" s="382"/>
      <c r="Y314" s="382"/>
      <c r="Z314" s="382"/>
    </row>
    <row r="315" spans="1:26">
      <c r="A315" s="374">
        <v>98111</v>
      </c>
      <c r="B315" s="375" t="s">
        <v>665</v>
      </c>
      <c r="C315" s="376">
        <v>3.9554219999999999E-4</v>
      </c>
      <c r="D315" s="376">
        <v>3.8707719912367506E-4</v>
      </c>
      <c r="E315" s="377">
        <v>10737851</v>
      </c>
      <c r="F315" s="378">
        <v>12228422</v>
      </c>
      <c r="G315" s="378"/>
      <c r="H315" s="379">
        <v>791181</v>
      </c>
      <c r="I315" s="380">
        <v>1000180</v>
      </c>
      <c r="J315" s="380">
        <v>0</v>
      </c>
      <c r="K315" s="380">
        <v>72195</v>
      </c>
      <c r="L315" s="380">
        <v>1863556</v>
      </c>
      <c r="M315" s="380"/>
      <c r="N315" s="381">
        <v>32558</v>
      </c>
      <c r="O315" s="380">
        <v>2971772</v>
      </c>
      <c r="P315" s="380">
        <v>6255</v>
      </c>
      <c r="Q315" s="380">
        <v>227628</v>
      </c>
      <c r="R315" s="380">
        <v>3238213</v>
      </c>
      <c r="S315" s="382"/>
      <c r="T315" s="245">
        <v>-424368</v>
      </c>
      <c r="U315" s="246">
        <v>281695</v>
      </c>
      <c r="V315" s="380">
        <v>-142673</v>
      </c>
      <c r="W315" s="382"/>
      <c r="X315" s="382"/>
      <c r="Y315" s="382"/>
      <c r="Z315" s="382"/>
    </row>
    <row r="316" spans="1:26">
      <c r="A316" s="374">
        <v>98131</v>
      </c>
      <c r="B316" s="375" t="s">
        <v>666</v>
      </c>
      <c r="C316" s="376">
        <v>1.046402E-4</v>
      </c>
      <c r="D316" s="376">
        <v>8.9518253499947832E-5</v>
      </c>
      <c r="E316" s="377">
        <v>2483313</v>
      </c>
      <c r="F316" s="378">
        <v>3235014</v>
      </c>
      <c r="G316" s="378"/>
      <c r="H316" s="379">
        <v>784316</v>
      </c>
      <c r="I316" s="380">
        <v>264596</v>
      </c>
      <c r="J316" s="380">
        <v>0</v>
      </c>
      <c r="K316" s="380">
        <v>19099</v>
      </c>
      <c r="L316" s="380">
        <v>1068011</v>
      </c>
      <c r="M316" s="380"/>
      <c r="N316" s="381">
        <v>227279</v>
      </c>
      <c r="O316" s="380">
        <v>786179</v>
      </c>
      <c r="P316" s="380">
        <v>1655</v>
      </c>
      <c r="Q316" s="380">
        <v>60219</v>
      </c>
      <c r="R316" s="380">
        <v>1075332</v>
      </c>
      <c r="S316" s="382"/>
      <c r="T316" s="219">
        <v>-112265</v>
      </c>
      <c r="U316" s="219">
        <v>31618</v>
      </c>
      <c r="V316" s="380">
        <v>-80647</v>
      </c>
      <c r="W316" s="382"/>
      <c r="X316" s="382"/>
      <c r="Y316" s="382"/>
      <c r="Z316" s="382"/>
    </row>
    <row r="317" spans="1:26">
      <c r="A317" s="374">
        <v>99401</v>
      </c>
      <c r="B317" s="375" t="s">
        <v>667</v>
      </c>
      <c r="C317" s="376">
        <v>3.03307E-4</v>
      </c>
      <c r="D317" s="376">
        <v>2.9801883649380992E-4</v>
      </c>
      <c r="E317" s="377">
        <v>8267296</v>
      </c>
      <c r="F317" s="378">
        <v>9376916</v>
      </c>
      <c r="G317" s="378"/>
      <c r="H317" s="379">
        <v>495833</v>
      </c>
      <c r="I317" s="380">
        <v>766951</v>
      </c>
      <c r="J317" s="380">
        <v>0</v>
      </c>
      <c r="K317" s="380">
        <v>55360</v>
      </c>
      <c r="L317" s="380">
        <v>1318144</v>
      </c>
      <c r="M317" s="380"/>
      <c r="N317" s="381">
        <v>597764</v>
      </c>
      <c r="O317" s="380">
        <v>2278794</v>
      </c>
      <c r="P317" s="380">
        <v>4797</v>
      </c>
      <c r="Q317" s="380">
        <v>174548</v>
      </c>
      <c r="R317" s="380">
        <v>3055903</v>
      </c>
      <c r="S317" s="382"/>
      <c r="T317" s="220">
        <v>-325411</v>
      </c>
      <c r="U317" s="220">
        <v>4744</v>
      </c>
      <c r="V317" s="380">
        <v>-320667</v>
      </c>
      <c r="W317" s="382"/>
      <c r="X317" s="382"/>
      <c r="Y317" s="382"/>
      <c r="Z317" s="382"/>
    </row>
    <row r="318" spans="1:26" s="334" customFormat="1">
      <c r="A318" s="374">
        <v>99521</v>
      </c>
      <c r="B318" s="375" t="s">
        <v>668</v>
      </c>
      <c r="C318" s="376">
        <v>2.116265E-4</v>
      </c>
      <c r="D318" s="376">
        <v>1.8608131489319119E-4</v>
      </c>
      <c r="E318" s="377">
        <v>5162054</v>
      </c>
      <c r="F318" s="378">
        <v>6542559</v>
      </c>
      <c r="G318" s="378"/>
      <c r="H318" s="379">
        <v>1515318</v>
      </c>
      <c r="I318" s="380">
        <v>535125</v>
      </c>
      <c r="J318" s="380">
        <v>0</v>
      </c>
      <c r="K318" s="380">
        <v>38626</v>
      </c>
      <c r="L318" s="380">
        <v>2089069</v>
      </c>
      <c r="M318" s="380"/>
      <c r="N318" s="381">
        <v>0</v>
      </c>
      <c r="O318" s="380">
        <v>1589984</v>
      </c>
      <c r="P318" s="380">
        <v>3347</v>
      </c>
      <c r="Q318" s="380">
        <v>121787</v>
      </c>
      <c r="R318" s="380">
        <v>1715118</v>
      </c>
      <c r="S318" s="383"/>
      <c r="T318" s="220">
        <v>-227048</v>
      </c>
      <c r="U318" s="220">
        <v>511917</v>
      </c>
      <c r="V318" s="380">
        <v>284869</v>
      </c>
      <c r="W318" s="383"/>
      <c r="X318" s="383"/>
      <c r="Y318" s="383"/>
      <c r="Z318" s="383"/>
    </row>
    <row r="319" spans="1:26" s="307" customFormat="1" ht="16.5" thickBot="1">
      <c r="A319" s="374">
        <v>99831</v>
      </c>
      <c r="B319" s="375" t="s">
        <v>669</v>
      </c>
      <c r="C319" s="384">
        <v>1.6735299999999999E-5</v>
      </c>
      <c r="D319" s="384">
        <v>2.1311838429210946E-5</v>
      </c>
      <c r="E319" s="385">
        <v>591209</v>
      </c>
      <c r="F319" s="386">
        <v>517382</v>
      </c>
      <c r="G319" s="386"/>
      <c r="H319" s="387">
        <v>121470</v>
      </c>
      <c r="I319" s="388">
        <v>42317</v>
      </c>
      <c r="J319" s="388">
        <v>0</v>
      </c>
      <c r="K319" s="388">
        <v>3055</v>
      </c>
      <c r="L319" s="388">
        <v>166842</v>
      </c>
      <c r="M319" s="388"/>
      <c r="N319" s="389">
        <v>221069</v>
      </c>
      <c r="O319" s="388">
        <v>125735</v>
      </c>
      <c r="P319" s="388">
        <v>265</v>
      </c>
      <c r="Q319" s="388">
        <v>9631</v>
      </c>
      <c r="R319" s="388">
        <v>356700</v>
      </c>
      <c r="S319" s="390"/>
      <c r="T319" s="248">
        <v>-17955</v>
      </c>
      <c r="U319" s="248">
        <v>801</v>
      </c>
      <c r="V319" s="388">
        <v>-17154</v>
      </c>
      <c r="W319" s="390"/>
      <c r="X319" s="390"/>
      <c r="Y319" s="390"/>
      <c r="Z319" s="390"/>
    </row>
    <row r="320" spans="1:26" s="307" customFormat="1" ht="18" customHeight="1" thickBot="1">
      <c r="A320" s="308"/>
      <c r="B320" s="338" t="s">
        <v>325</v>
      </c>
      <c r="C320" s="340">
        <v>0.99999999999999967</v>
      </c>
      <c r="D320" s="340">
        <v>1.0000000000000007</v>
      </c>
      <c r="E320" s="341">
        <v>27740851233</v>
      </c>
      <c r="F320" s="341">
        <v>30915593468</v>
      </c>
      <c r="G320" s="343"/>
      <c r="H320" s="342">
        <v>1652675648</v>
      </c>
      <c r="I320" s="339">
        <v>2528629368</v>
      </c>
      <c r="J320" s="339">
        <v>0</v>
      </c>
      <c r="K320" s="339">
        <v>182521190</v>
      </c>
      <c r="L320" s="343">
        <v>4363826206</v>
      </c>
      <c r="M320" s="343"/>
      <c r="N320" s="339">
        <v>1652675749</v>
      </c>
      <c r="O320" s="339">
        <v>7513161120</v>
      </c>
      <c r="P320" s="339">
        <v>15814580</v>
      </c>
      <c r="Q320" s="343">
        <v>575483100</v>
      </c>
      <c r="R320" s="341">
        <v>9757134549</v>
      </c>
      <c r="T320" s="373">
        <f>SUM(T10:T319)</f>
        <v>-1072872989</v>
      </c>
      <c r="U320" s="373">
        <f>SUM(U10:U319)</f>
        <v>-37</v>
      </c>
      <c r="V320" s="373">
        <f>SUM(V10:V319)</f>
        <v>-1072873026</v>
      </c>
    </row>
    <row r="321" spans="1:18" ht="18" customHeight="1">
      <c r="A321" s="317"/>
      <c r="B321" s="345"/>
      <c r="C321" s="346"/>
      <c r="D321" s="345"/>
      <c r="E321" s="345"/>
      <c r="F321" s="347"/>
      <c r="G321" s="347"/>
      <c r="H321" s="348"/>
      <c r="I321" s="319"/>
      <c r="J321" s="319"/>
      <c r="K321" s="319"/>
      <c r="L321" s="347"/>
      <c r="M321" s="347"/>
      <c r="N321" s="319"/>
      <c r="O321" s="319"/>
      <c r="P321" s="319"/>
      <c r="Q321" s="319"/>
      <c r="R321" s="347"/>
    </row>
    <row r="322" spans="1:18" ht="18" customHeight="1">
      <c r="B322" s="423" t="s">
        <v>670</v>
      </c>
      <c r="C322" s="349" t="s">
        <v>359</v>
      </c>
      <c r="F322" s="334"/>
      <c r="G322" s="334"/>
    </row>
    <row r="323" spans="1:18" ht="18" customHeight="1">
      <c r="B323" s="423" t="s">
        <v>369</v>
      </c>
      <c r="C323" s="374">
        <v>10200</v>
      </c>
      <c r="F323" s="334"/>
      <c r="G323" s="334"/>
    </row>
    <row r="324" spans="1:18" ht="18" customHeight="1">
      <c r="B324" s="423" t="s">
        <v>370</v>
      </c>
      <c r="C324" s="374">
        <v>10400</v>
      </c>
      <c r="F324" s="334"/>
      <c r="G324" s="334"/>
    </row>
    <row r="325" spans="1:18" ht="18" customHeight="1">
      <c r="B325" s="423" t="s">
        <v>371</v>
      </c>
      <c r="C325" s="374">
        <v>10500</v>
      </c>
      <c r="F325" s="334"/>
      <c r="G325" s="334"/>
    </row>
    <row r="326" spans="1:18" ht="18" customHeight="1">
      <c r="B326" s="423" t="s">
        <v>372</v>
      </c>
      <c r="C326" s="374">
        <v>10700</v>
      </c>
      <c r="F326" s="334"/>
      <c r="G326" s="334"/>
    </row>
    <row r="327" spans="1:18" ht="18" customHeight="1">
      <c r="B327" s="423" t="s">
        <v>373</v>
      </c>
      <c r="C327" s="374">
        <v>10800</v>
      </c>
      <c r="F327" s="334"/>
      <c r="G327" s="334"/>
    </row>
    <row r="328" spans="1:18" ht="18" customHeight="1">
      <c r="B328" s="423" t="s">
        <v>374</v>
      </c>
      <c r="C328" s="374">
        <v>10850</v>
      </c>
      <c r="F328" s="334"/>
      <c r="G328" s="334"/>
    </row>
    <row r="329" spans="1:18" ht="18" customHeight="1">
      <c r="B329" s="423" t="s">
        <v>375</v>
      </c>
      <c r="C329" s="374">
        <v>10900</v>
      </c>
      <c r="F329" s="334"/>
      <c r="G329" s="334"/>
    </row>
    <row r="330" spans="1:18" ht="18" customHeight="1">
      <c r="B330" s="423" t="s">
        <v>376</v>
      </c>
      <c r="C330" s="374">
        <v>10910</v>
      </c>
      <c r="F330" s="334"/>
      <c r="G330" s="334"/>
    </row>
    <row r="331" spans="1:18" ht="18" customHeight="1">
      <c r="B331" s="423" t="s">
        <v>377</v>
      </c>
      <c r="C331" s="374">
        <v>10930</v>
      </c>
      <c r="F331" s="334"/>
      <c r="G331" s="334"/>
    </row>
    <row r="332" spans="1:18" ht="18" customHeight="1">
      <c r="B332" s="423" t="s">
        <v>378</v>
      </c>
      <c r="C332" s="374">
        <v>10940</v>
      </c>
      <c r="F332" s="334"/>
      <c r="G332" s="334"/>
    </row>
    <row r="333" spans="1:18" ht="18" customHeight="1">
      <c r="B333" s="423" t="s">
        <v>379</v>
      </c>
      <c r="C333" s="374">
        <v>10950</v>
      </c>
      <c r="F333" s="334"/>
      <c r="G333" s="334"/>
    </row>
    <row r="334" spans="1:18" ht="18" customHeight="1">
      <c r="B334" s="423" t="s">
        <v>711</v>
      </c>
      <c r="C334" s="374">
        <v>11050</v>
      </c>
      <c r="F334" s="334"/>
      <c r="G334" s="334"/>
    </row>
    <row r="335" spans="1:18" ht="18" customHeight="1">
      <c r="B335" s="423" t="s">
        <v>380</v>
      </c>
      <c r="C335" s="374">
        <v>11300</v>
      </c>
      <c r="F335" s="334"/>
      <c r="G335" s="334"/>
    </row>
    <row r="336" spans="1:18" ht="18" customHeight="1">
      <c r="B336" s="423" t="s">
        <v>381</v>
      </c>
      <c r="C336" s="374">
        <v>11310</v>
      </c>
      <c r="F336" s="334"/>
      <c r="G336" s="334"/>
    </row>
    <row r="337" spans="2:7" ht="18" customHeight="1">
      <c r="B337" s="423" t="s">
        <v>382</v>
      </c>
      <c r="C337" s="374">
        <v>11600</v>
      </c>
      <c r="F337" s="334"/>
      <c r="G337" s="334"/>
    </row>
    <row r="338" spans="2:7" ht="18" customHeight="1">
      <c r="B338" s="423" t="s">
        <v>383</v>
      </c>
      <c r="C338" s="374">
        <v>11900</v>
      </c>
      <c r="F338" s="334"/>
      <c r="G338" s="334"/>
    </row>
    <row r="339" spans="2:7" ht="18" customHeight="1">
      <c r="B339" s="423" t="s">
        <v>384</v>
      </c>
      <c r="C339" s="374">
        <v>12100</v>
      </c>
      <c r="F339" s="334"/>
      <c r="G339" s="334"/>
    </row>
    <row r="340" spans="2:7" ht="18" customHeight="1">
      <c r="B340" s="423" t="s">
        <v>385</v>
      </c>
      <c r="C340" s="374">
        <v>12150</v>
      </c>
      <c r="F340" s="334"/>
      <c r="G340" s="334"/>
    </row>
    <row r="341" spans="2:7" ht="18" customHeight="1">
      <c r="B341" s="423" t="s">
        <v>386</v>
      </c>
      <c r="C341" s="374">
        <v>12160</v>
      </c>
      <c r="F341" s="334"/>
      <c r="G341" s="334"/>
    </row>
    <row r="342" spans="2:7" ht="18" customHeight="1">
      <c r="B342" s="423" t="s">
        <v>387</v>
      </c>
      <c r="C342" s="374">
        <v>12220</v>
      </c>
      <c r="F342" s="334"/>
      <c r="G342" s="334"/>
    </row>
    <row r="343" spans="2:7" ht="18" customHeight="1">
      <c r="B343" s="423" t="s">
        <v>388</v>
      </c>
      <c r="C343" s="374">
        <v>12510</v>
      </c>
      <c r="F343" s="334"/>
      <c r="G343" s="334"/>
    </row>
    <row r="344" spans="2:7" ht="18" customHeight="1">
      <c r="B344" s="423" t="s">
        <v>389</v>
      </c>
      <c r="C344" s="374">
        <v>12600</v>
      </c>
      <c r="F344" s="334"/>
      <c r="G344" s="334"/>
    </row>
    <row r="345" spans="2:7" ht="18" customHeight="1">
      <c r="B345" s="423" t="s">
        <v>390</v>
      </c>
      <c r="C345" s="374">
        <v>12700</v>
      </c>
      <c r="F345" s="334"/>
      <c r="G345" s="334"/>
    </row>
    <row r="346" spans="2:7" ht="18" customHeight="1">
      <c r="B346" s="423" t="s">
        <v>391</v>
      </c>
      <c r="C346" s="374">
        <v>13500</v>
      </c>
      <c r="F346" s="334"/>
      <c r="G346" s="334"/>
    </row>
    <row r="347" spans="2:7" ht="18" customHeight="1">
      <c r="B347" s="423" t="s">
        <v>392</v>
      </c>
      <c r="C347" s="374">
        <v>13700</v>
      </c>
      <c r="F347" s="334"/>
      <c r="G347" s="334"/>
    </row>
    <row r="348" spans="2:7" ht="18" customHeight="1">
      <c r="B348" s="423" t="s">
        <v>393</v>
      </c>
      <c r="C348" s="374">
        <v>14300</v>
      </c>
      <c r="F348" s="334"/>
      <c r="G348" s="334"/>
    </row>
    <row r="349" spans="2:7" ht="18" customHeight="1">
      <c r="B349" s="423" t="s">
        <v>394</v>
      </c>
      <c r="C349" s="374">
        <v>14300.1</v>
      </c>
      <c r="F349" s="334"/>
      <c r="G349" s="334"/>
    </row>
    <row r="350" spans="2:7" ht="36" customHeight="1">
      <c r="B350" s="423" t="s">
        <v>395</v>
      </c>
      <c r="C350" s="374">
        <v>18400</v>
      </c>
      <c r="F350" s="334"/>
      <c r="G350" s="334"/>
    </row>
    <row r="351" spans="2:7" ht="18" customHeight="1">
      <c r="B351" s="423" t="s">
        <v>396</v>
      </c>
      <c r="C351" s="374">
        <v>18600</v>
      </c>
      <c r="F351" s="334"/>
      <c r="G351" s="334"/>
    </row>
    <row r="352" spans="2:7" ht="18" customHeight="1">
      <c r="B352" s="423" t="s">
        <v>712</v>
      </c>
      <c r="C352" s="374">
        <v>18640</v>
      </c>
      <c r="F352" s="334"/>
      <c r="G352" s="334"/>
    </row>
    <row r="353" spans="2:7" ht="18" customHeight="1">
      <c r="B353" s="423" t="s">
        <v>397</v>
      </c>
      <c r="C353" s="374">
        <v>18690</v>
      </c>
      <c r="F353" s="334"/>
      <c r="G353" s="334"/>
    </row>
    <row r="354" spans="2:7" ht="18" customHeight="1">
      <c r="B354" s="423" t="s">
        <v>398</v>
      </c>
      <c r="C354" s="374">
        <v>18740</v>
      </c>
      <c r="F354" s="334"/>
      <c r="G354" s="334"/>
    </row>
    <row r="355" spans="2:7" ht="18" customHeight="1">
      <c r="B355" s="423" t="s">
        <v>399</v>
      </c>
      <c r="C355" s="374">
        <v>18780</v>
      </c>
      <c r="F355" s="334"/>
      <c r="G355" s="334"/>
    </row>
    <row r="356" spans="2:7" ht="18" customHeight="1">
      <c r="B356" s="423" t="s">
        <v>400</v>
      </c>
      <c r="C356" s="374">
        <v>19005</v>
      </c>
      <c r="F356" s="334"/>
      <c r="G356" s="334"/>
    </row>
    <row r="357" spans="2:7" ht="18" customHeight="1">
      <c r="B357" s="423" t="s">
        <v>401</v>
      </c>
      <c r="C357" s="374">
        <v>19100</v>
      </c>
      <c r="F357" s="334"/>
      <c r="G357" s="334"/>
    </row>
    <row r="358" spans="2:7" ht="18" customHeight="1">
      <c r="B358" s="423" t="s">
        <v>402</v>
      </c>
      <c r="C358" s="374">
        <v>20100</v>
      </c>
      <c r="F358" s="334"/>
      <c r="G358" s="334"/>
    </row>
    <row r="359" spans="2:7" ht="18" customHeight="1">
      <c r="B359" s="423" t="s">
        <v>403</v>
      </c>
      <c r="C359" s="374">
        <v>20200</v>
      </c>
      <c r="F359" s="334"/>
      <c r="G359" s="334"/>
    </row>
    <row r="360" spans="2:7" ht="18" customHeight="1">
      <c r="B360" s="423" t="s">
        <v>404</v>
      </c>
      <c r="C360" s="374">
        <v>20300</v>
      </c>
      <c r="F360" s="334"/>
      <c r="G360" s="334"/>
    </row>
    <row r="361" spans="2:7" ht="18" customHeight="1">
      <c r="B361" s="423" t="s">
        <v>405</v>
      </c>
      <c r="C361" s="374">
        <v>20400</v>
      </c>
      <c r="F361" s="334"/>
      <c r="G361" s="334"/>
    </row>
    <row r="362" spans="2:7" ht="18" customHeight="1">
      <c r="B362" s="423" t="s">
        <v>406</v>
      </c>
      <c r="C362" s="374">
        <v>20600</v>
      </c>
      <c r="F362" s="334"/>
      <c r="G362" s="334"/>
    </row>
    <row r="363" spans="2:7" ht="18" customHeight="1">
      <c r="B363" s="423" t="s">
        <v>407</v>
      </c>
      <c r="C363" s="374">
        <v>20700</v>
      </c>
      <c r="F363" s="334"/>
      <c r="G363" s="334"/>
    </row>
    <row r="364" spans="2:7" ht="54" customHeight="1">
      <c r="B364" s="423" t="s">
        <v>408</v>
      </c>
      <c r="C364" s="374">
        <v>20800</v>
      </c>
    </row>
    <row r="365" spans="2:7" ht="18" customHeight="1">
      <c r="B365" s="423" t="s">
        <v>409</v>
      </c>
      <c r="C365" s="374">
        <v>20900</v>
      </c>
    </row>
    <row r="366" spans="2:7" ht="18" customHeight="1">
      <c r="B366" s="423" t="s">
        <v>410</v>
      </c>
      <c r="C366" s="374">
        <v>21200</v>
      </c>
    </row>
    <row r="367" spans="2:7" ht="18" customHeight="1">
      <c r="B367" s="423" t="s">
        <v>411</v>
      </c>
      <c r="C367" s="374">
        <v>21300</v>
      </c>
    </row>
    <row r="368" spans="2:7" ht="18" customHeight="1">
      <c r="B368" s="423" t="s">
        <v>41</v>
      </c>
      <c r="C368" s="374">
        <v>21520</v>
      </c>
    </row>
    <row r="369" spans="2:3" ht="18" customHeight="1">
      <c r="B369" s="423" t="s">
        <v>412</v>
      </c>
      <c r="C369" s="374">
        <v>21525</v>
      </c>
    </row>
    <row r="370" spans="2:3" ht="18" customHeight="1">
      <c r="B370" s="423" t="s">
        <v>714</v>
      </c>
      <c r="C370" s="374">
        <v>21525.1</v>
      </c>
    </row>
    <row r="371" spans="2:3" ht="18" customHeight="1">
      <c r="B371" s="423" t="s">
        <v>413</v>
      </c>
      <c r="C371" s="374">
        <v>21550</v>
      </c>
    </row>
    <row r="372" spans="2:3" ht="18" customHeight="1">
      <c r="B372" s="423" t="s">
        <v>414</v>
      </c>
      <c r="C372" s="374">
        <v>21570</v>
      </c>
    </row>
    <row r="373" spans="2:3" ht="18" customHeight="1">
      <c r="B373" s="423" t="s">
        <v>415</v>
      </c>
      <c r="C373" s="374">
        <v>21800</v>
      </c>
    </row>
    <row r="374" spans="2:3" ht="18" customHeight="1">
      <c r="B374" s="423" t="s">
        <v>416</v>
      </c>
      <c r="C374" s="374">
        <v>21900</v>
      </c>
    </row>
    <row r="375" spans="2:3" ht="18" customHeight="1">
      <c r="B375" s="423" t="s">
        <v>417</v>
      </c>
      <c r="C375" s="374">
        <v>22000</v>
      </c>
    </row>
    <row r="376" spans="2:3" ht="18" customHeight="1">
      <c r="B376" s="423" t="s">
        <v>418</v>
      </c>
      <c r="C376" s="374">
        <v>23000</v>
      </c>
    </row>
    <row r="377" spans="2:3" ht="18" customHeight="1">
      <c r="B377" s="423" t="s">
        <v>419</v>
      </c>
      <c r="C377" s="374">
        <v>23100</v>
      </c>
    </row>
    <row r="378" spans="2:3" ht="18" customHeight="1">
      <c r="B378" s="423" t="s">
        <v>420</v>
      </c>
      <c r="C378" s="374">
        <v>23200</v>
      </c>
    </row>
    <row r="379" spans="2:3" ht="18" customHeight="1">
      <c r="B379" s="423" t="s">
        <v>421</v>
      </c>
      <c r="C379" s="374">
        <v>30000</v>
      </c>
    </row>
    <row r="380" spans="2:3" ht="18" customHeight="1">
      <c r="B380" s="423" t="s">
        <v>422</v>
      </c>
      <c r="C380" s="374">
        <v>30100</v>
      </c>
    </row>
    <row r="381" spans="2:3" ht="18" customHeight="1">
      <c r="B381" s="423" t="s">
        <v>423</v>
      </c>
      <c r="C381" s="374">
        <v>30102</v>
      </c>
    </row>
    <row r="382" spans="2:3" ht="18" customHeight="1">
      <c r="B382" s="423" t="s">
        <v>424</v>
      </c>
      <c r="C382" s="374">
        <v>30103</v>
      </c>
    </row>
    <row r="383" spans="2:3" ht="18" customHeight="1">
      <c r="B383" s="423" t="s">
        <v>425</v>
      </c>
      <c r="C383" s="374">
        <v>30104</v>
      </c>
    </row>
    <row r="384" spans="2:3" ht="18" customHeight="1">
      <c r="B384" s="423" t="s">
        <v>426</v>
      </c>
      <c r="C384" s="374">
        <v>30105</v>
      </c>
    </row>
    <row r="385" spans="2:3" ht="18" customHeight="1">
      <c r="B385" s="423" t="s">
        <v>427</v>
      </c>
      <c r="C385" s="374">
        <v>30200</v>
      </c>
    </row>
    <row r="386" spans="2:3" ht="18" customHeight="1">
      <c r="B386" s="423" t="s">
        <v>428</v>
      </c>
      <c r="C386" s="374">
        <v>30300</v>
      </c>
    </row>
    <row r="387" spans="2:3" ht="18" customHeight="1">
      <c r="B387" s="423" t="s">
        <v>429</v>
      </c>
      <c r="C387" s="374">
        <v>30400</v>
      </c>
    </row>
    <row r="388" spans="2:3" ht="18" customHeight="1">
      <c r="B388" s="423" t="s">
        <v>430</v>
      </c>
      <c r="C388" s="374">
        <v>30405</v>
      </c>
    </row>
    <row r="389" spans="2:3" ht="18" customHeight="1">
      <c r="B389" s="423" t="s">
        <v>431</v>
      </c>
      <c r="C389" s="374">
        <v>30500</v>
      </c>
    </row>
    <row r="390" spans="2:3" ht="18" customHeight="1">
      <c r="B390" s="423" t="s">
        <v>432</v>
      </c>
      <c r="C390" s="374">
        <v>30600</v>
      </c>
    </row>
    <row r="391" spans="2:3" ht="18" customHeight="1">
      <c r="B391" s="423" t="s">
        <v>433</v>
      </c>
      <c r="C391" s="374">
        <v>30601</v>
      </c>
    </row>
    <row r="392" spans="2:3" ht="18" customHeight="1">
      <c r="B392" s="423" t="s">
        <v>434</v>
      </c>
      <c r="C392" s="374">
        <v>30700</v>
      </c>
    </row>
    <row r="393" spans="2:3" ht="18" customHeight="1">
      <c r="B393" s="423" t="s">
        <v>435</v>
      </c>
      <c r="C393" s="374">
        <v>30705</v>
      </c>
    </row>
    <row r="394" spans="2:3" ht="18" customHeight="1">
      <c r="B394" s="423" t="s">
        <v>436</v>
      </c>
      <c r="C394" s="374">
        <v>30800</v>
      </c>
    </row>
    <row r="395" spans="2:3" ht="18" customHeight="1">
      <c r="B395" s="423" t="s">
        <v>437</v>
      </c>
      <c r="C395" s="374">
        <v>30900</v>
      </c>
    </row>
    <row r="396" spans="2:3" ht="18" customHeight="1">
      <c r="B396" s="423" t="s">
        <v>438</v>
      </c>
      <c r="C396" s="374">
        <v>30905</v>
      </c>
    </row>
    <row r="397" spans="2:3" ht="18" customHeight="1">
      <c r="B397" s="423" t="s">
        <v>439</v>
      </c>
      <c r="C397" s="374">
        <v>31000</v>
      </c>
    </row>
    <row r="398" spans="2:3" ht="18" customHeight="1">
      <c r="B398" s="423" t="s">
        <v>440</v>
      </c>
      <c r="C398" s="374">
        <v>31005</v>
      </c>
    </row>
    <row r="399" spans="2:3" ht="18" customHeight="1">
      <c r="B399" s="423" t="s">
        <v>441</v>
      </c>
      <c r="C399" s="374">
        <v>31100</v>
      </c>
    </row>
    <row r="400" spans="2:3" ht="18" customHeight="1">
      <c r="B400" s="423" t="s">
        <v>442</v>
      </c>
      <c r="C400" s="374">
        <v>31101</v>
      </c>
    </row>
    <row r="401" spans="2:3" ht="18" customHeight="1">
      <c r="B401" s="423" t="s">
        <v>443</v>
      </c>
      <c r="C401" s="374">
        <v>31102</v>
      </c>
    </row>
    <row r="402" spans="2:3" ht="18" customHeight="1">
      <c r="B402" s="423" t="s">
        <v>444</v>
      </c>
      <c r="C402" s="374">
        <v>31105</v>
      </c>
    </row>
    <row r="403" spans="2:3" ht="18" customHeight="1">
      <c r="B403" s="423" t="s">
        <v>445</v>
      </c>
      <c r="C403" s="374">
        <v>31110</v>
      </c>
    </row>
    <row r="404" spans="2:3" ht="18" customHeight="1">
      <c r="B404" s="423" t="s">
        <v>446</v>
      </c>
      <c r="C404" s="374">
        <v>31200</v>
      </c>
    </row>
    <row r="405" spans="2:3" ht="18" customHeight="1">
      <c r="B405" s="423" t="s">
        <v>447</v>
      </c>
      <c r="C405" s="374">
        <v>31205</v>
      </c>
    </row>
    <row r="406" spans="2:3" ht="18" customHeight="1">
      <c r="B406" s="423" t="s">
        <v>448</v>
      </c>
      <c r="C406" s="374">
        <v>31300</v>
      </c>
    </row>
    <row r="407" spans="2:3" ht="18" customHeight="1">
      <c r="B407" s="423" t="s">
        <v>449</v>
      </c>
      <c r="C407" s="374">
        <v>31301</v>
      </c>
    </row>
    <row r="408" spans="2:3" ht="18" customHeight="1">
      <c r="B408" s="423" t="s">
        <v>450</v>
      </c>
      <c r="C408" s="374">
        <v>31320</v>
      </c>
    </row>
    <row r="409" spans="2:3" ht="18" customHeight="1">
      <c r="B409" s="423" t="s">
        <v>451</v>
      </c>
      <c r="C409" s="374">
        <v>31400</v>
      </c>
    </row>
    <row r="410" spans="2:3" ht="18" customHeight="1">
      <c r="B410" s="423" t="s">
        <v>452</v>
      </c>
      <c r="C410" s="374">
        <v>31405</v>
      </c>
    </row>
    <row r="411" spans="2:3" ht="18" customHeight="1">
      <c r="B411" s="423" t="s">
        <v>453</v>
      </c>
      <c r="C411" s="374">
        <v>31500</v>
      </c>
    </row>
    <row r="412" spans="2:3" ht="18" customHeight="1">
      <c r="B412" s="423" t="s">
        <v>454</v>
      </c>
      <c r="C412" s="374">
        <v>31600</v>
      </c>
    </row>
    <row r="413" spans="2:3" ht="18" customHeight="1">
      <c r="B413" s="423" t="s">
        <v>455</v>
      </c>
      <c r="C413" s="374">
        <v>31605</v>
      </c>
    </row>
    <row r="414" spans="2:3" ht="18" customHeight="1">
      <c r="B414" s="423" t="s">
        <v>456</v>
      </c>
      <c r="C414" s="374">
        <v>31700</v>
      </c>
    </row>
    <row r="415" spans="2:3" ht="18" customHeight="1">
      <c r="B415" s="423" t="s">
        <v>457</v>
      </c>
      <c r="C415" s="374">
        <v>31800</v>
      </c>
    </row>
    <row r="416" spans="2:3" ht="18" customHeight="1">
      <c r="B416" s="423" t="s">
        <v>458</v>
      </c>
      <c r="C416" s="374">
        <v>31805</v>
      </c>
    </row>
    <row r="417" spans="2:3" ht="18" customHeight="1">
      <c r="B417" s="423" t="s">
        <v>459</v>
      </c>
      <c r="C417" s="374">
        <v>31810</v>
      </c>
    </row>
    <row r="418" spans="2:3" ht="18" customHeight="1">
      <c r="B418" s="423" t="s">
        <v>460</v>
      </c>
      <c r="C418" s="374">
        <v>31820</v>
      </c>
    </row>
    <row r="419" spans="2:3" ht="18" customHeight="1">
      <c r="B419" s="423" t="s">
        <v>461</v>
      </c>
      <c r="C419" s="374">
        <v>31900</v>
      </c>
    </row>
    <row r="420" spans="2:3" ht="18" customHeight="1">
      <c r="B420" s="423" t="s">
        <v>462</v>
      </c>
      <c r="C420" s="374">
        <v>32000</v>
      </c>
    </row>
    <row r="421" spans="2:3" ht="18" customHeight="1">
      <c r="B421" s="423" t="s">
        <v>463</v>
      </c>
      <c r="C421" s="374">
        <v>32005</v>
      </c>
    </row>
    <row r="422" spans="2:3" ht="18" customHeight="1">
      <c r="B422" s="423" t="s">
        <v>464</v>
      </c>
      <c r="C422" s="374">
        <v>32100</v>
      </c>
    </row>
    <row r="423" spans="2:3" ht="18" customHeight="1">
      <c r="B423" s="423" t="s">
        <v>465</v>
      </c>
      <c r="C423" s="374">
        <v>32200</v>
      </c>
    </row>
    <row r="424" spans="2:3" ht="18" customHeight="1">
      <c r="B424" s="423" t="s">
        <v>466</v>
      </c>
      <c r="C424" s="374">
        <v>32300</v>
      </c>
    </row>
    <row r="425" spans="2:3" ht="18" customHeight="1">
      <c r="B425" s="423" t="s">
        <v>467</v>
      </c>
      <c r="C425" s="374">
        <v>32305</v>
      </c>
    </row>
    <row r="426" spans="2:3" ht="18" customHeight="1">
      <c r="B426" s="423" t="s">
        <v>468</v>
      </c>
      <c r="C426" s="374">
        <v>32400</v>
      </c>
    </row>
    <row r="427" spans="2:3" ht="18" customHeight="1">
      <c r="B427" s="423" t="s">
        <v>469</v>
      </c>
      <c r="C427" s="374">
        <v>32405</v>
      </c>
    </row>
    <row r="428" spans="2:3" ht="18" customHeight="1">
      <c r="B428" s="423" t="s">
        <v>470</v>
      </c>
      <c r="C428" s="374">
        <v>32410</v>
      </c>
    </row>
    <row r="429" spans="2:3" ht="18" customHeight="1">
      <c r="B429" s="423" t="s">
        <v>471</v>
      </c>
      <c r="C429" s="374">
        <v>32500</v>
      </c>
    </row>
    <row r="430" spans="2:3" ht="18" customHeight="1">
      <c r="B430" s="423" t="s">
        <v>472</v>
      </c>
      <c r="C430" s="374">
        <v>32505</v>
      </c>
    </row>
    <row r="431" spans="2:3" ht="18" customHeight="1">
      <c r="B431" s="423" t="s">
        <v>473</v>
      </c>
      <c r="C431" s="374">
        <v>32600</v>
      </c>
    </row>
    <row r="432" spans="2:3" ht="18" customHeight="1">
      <c r="B432" s="423" t="s">
        <v>474</v>
      </c>
      <c r="C432" s="374">
        <v>32605</v>
      </c>
    </row>
    <row r="433" spans="2:3" ht="18" customHeight="1">
      <c r="B433" s="423" t="s">
        <v>475</v>
      </c>
      <c r="C433" s="374">
        <v>32700</v>
      </c>
    </row>
    <row r="434" spans="2:3" ht="18" customHeight="1">
      <c r="B434" s="423" t="s">
        <v>476</v>
      </c>
      <c r="C434" s="374">
        <v>32800</v>
      </c>
    </row>
    <row r="435" spans="2:3" ht="18" customHeight="1">
      <c r="B435" s="423" t="s">
        <v>477</v>
      </c>
      <c r="C435" s="374">
        <v>32900</v>
      </c>
    </row>
    <row r="436" spans="2:3" ht="18" customHeight="1">
      <c r="B436" s="423" t="s">
        <v>478</v>
      </c>
      <c r="C436" s="374">
        <v>32901</v>
      </c>
    </row>
    <row r="437" spans="2:3" ht="18" customHeight="1">
      <c r="B437" s="423" t="s">
        <v>830</v>
      </c>
      <c r="C437" s="374">
        <v>32904</v>
      </c>
    </row>
    <row r="438" spans="2:3" ht="18" customHeight="1">
      <c r="B438" s="423" t="s">
        <v>479</v>
      </c>
      <c r="C438" s="374">
        <v>32905</v>
      </c>
    </row>
    <row r="439" spans="2:3" ht="18" customHeight="1">
      <c r="B439" s="423" t="s">
        <v>480</v>
      </c>
      <c r="C439" s="374">
        <v>32910</v>
      </c>
    </row>
    <row r="440" spans="2:3" ht="18" customHeight="1">
      <c r="B440" s="423" t="s">
        <v>833</v>
      </c>
      <c r="C440" s="374">
        <v>32915</v>
      </c>
    </row>
    <row r="441" spans="2:3" ht="18" customHeight="1">
      <c r="B441" s="423" t="s">
        <v>481</v>
      </c>
      <c r="C441" s="374">
        <v>32920</v>
      </c>
    </row>
    <row r="442" spans="2:3">
      <c r="B442" s="423" t="s">
        <v>482</v>
      </c>
      <c r="C442" s="374">
        <v>33000</v>
      </c>
    </row>
    <row r="443" spans="2:3">
      <c r="B443" s="423" t="s">
        <v>483</v>
      </c>
      <c r="C443" s="374">
        <v>33001</v>
      </c>
    </row>
    <row r="444" spans="2:3">
      <c r="B444" s="423" t="s">
        <v>484</v>
      </c>
      <c r="C444" s="374">
        <v>33027</v>
      </c>
    </row>
    <row r="445" spans="2:3">
      <c r="B445" s="423" t="s">
        <v>485</v>
      </c>
      <c r="C445" s="374">
        <v>33100</v>
      </c>
    </row>
    <row r="446" spans="2:3">
      <c r="B446" s="423" t="s">
        <v>486</v>
      </c>
      <c r="C446" s="374">
        <v>33105</v>
      </c>
    </row>
    <row r="447" spans="2:3">
      <c r="B447" s="423" t="s">
        <v>487</v>
      </c>
      <c r="C447" s="374">
        <v>33200</v>
      </c>
    </row>
    <row r="448" spans="2:3">
      <c r="B448" s="423" t="s">
        <v>488</v>
      </c>
      <c r="C448" s="374">
        <v>33202</v>
      </c>
    </row>
    <row r="449" spans="2:3">
      <c r="B449" s="423" t="s">
        <v>489</v>
      </c>
      <c r="C449" s="374">
        <v>33203</v>
      </c>
    </row>
    <row r="450" spans="2:3">
      <c r="B450" s="423" t="s">
        <v>490</v>
      </c>
      <c r="C450" s="374">
        <v>33204</v>
      </c>
    </row>
    <row r="451" spans="2:3">
      <c r="B451" s="423" t="s">
        <v>491</v>
      </c>
      <c r="C451" s="374">
        <v>33205</v>
      </c>
    </row>
    <row r="452" spans="2:3">
      <c r="B452" s="423" t="s">
        <v>492</v>
      </c>
      <c r="C452" s="374">
        <v>33206</v>
      </c>
    </row>
    <row r="453" spans="2:3">
      <c r="B453" s="423" t="s">
        <v>493</v>
      </c>
      <c r="C453" s="374">
        <v>33207</v>
      </c>
    </row>
    <row r="454" spans="2:3">
      <c r="B454" s="423" t="s">
        <v>494</v>
      </c>
      <c r="C454" s="374">
        <v>33208</v>
      </c>
    </row>
    <row r="455" spans="2:3">
      <c r="B455" s="423" t="s">
        <v>495</v>
      </c>
      <c r="C455" s="374">
        <v>33209</v>
      </c>
    </row>
    <row r="456" spans="2:3">
      <c r="B456" s="423" t="s">
        <v>496</v>
      </c>
      <c r="C456" s="374">
        <v>33300</v>
      </c>
    </row>
    <row r="457" spans="2:3">
      <c r="B457" s="423" t="s">
        <v>497</v>
      </c>
      <c r="C457" s="374">
        <v>33305</v>
      </c>
    </row>
    <row r="458" spans="2:3">
      <c r="B458" s="423" t="s">
        <v>498</v>
      </c>
      <c r="C458" s="374">
        <v>33400</v>
      </c>
    </row>
    <row r="459" spans="2:3">
      <c r="B459" s="423" t="s">
        <v>499</v>
      </c>
      <c r="C459" s="374">
        <v>33402</v>
      </c>
    </row>
    <row r="460" spans="2:3">
      <c r="B460" s="423" t="s">
        <v>500</v>
      </c>
      <c r="C460" s="374">
        <v>33405</v>
      </c>
    </row>
    <row r="461" spans="2:3">
      <c r="B461" s="423" t="s">
        <v>501</v>
      </c>
      <c r="C461" s="374">
        <v>33500</v>
      </c>
    </row>
    <row r="462" spans="2:3">
      <c r="B462" s="423" t="s">
        <v>502</v>
      </c>
      <c r="C462" s="374">
        <v>33501</v>
      </c>
    </row>
    <row r="463" spans="2:3">
      <c r="B463" s="423" t="s">
        <v>503</v>
      </c>
      <c r="C463" s="374">
        <v>33600</v>
      </c>
    </row>
    <row r="464" spans="2:3">
      <c r="B464" s="423" t="s">
        <v>504</v>
      </c>
      <c r="C464" s="374">
        <v>33605</v>
      </c>
    </row>
    <row r="465" spans="2:3">
      <c r="B465" s="423" t="s">
        <v>505</v>
      </c>
      <c r="C465" s="374">
        <v>33700</v>
      </c>
    </row>
    <row r="466" spans="2:3">
      <c r="B466" s="423" t="s">
        <v>506</v>
      </c>
      <c r="C466" s="374">
        <v>33800</v>
      </c>
    </row>
    <row r="467" spans="2:3">
      <c r="B467" s="423" t="s">
        <v>507</v>
      </c>
      <c r="C467" s="374">
        <v>33900</v>
      </c>
    </row>
    <row r="468" spans="2:3">
      <c r="B468" s="423" t="s">
        <v>508</v>
      </c>
      <c r="C468" s="374">
        <v>34000</v>
      </c>
    </row>
    <row r="469" spans="2:3">
      <c r="B469" s="423" t="s">
        <v>509</v>
      </c>
      <c r="C469" s="374">
        <v>34100</v>
      </c>
    </row>
    <row r="470" spans="2:3">
      <c r="B470" s="423" t="s">
        <v>510</v>
      </c>
      <c r="C470" s="374">
        <v>34105</v>
      </c>
    </row>
    <row r="471" spans="2:3">
      <c r="B471" s="423" t="s">
        <v>511</v>
      </c>
      <c r="C471" s="374">
        <v>34200</v>
      </c>
    </row>
    <row r="472" spans="2:3">
      <c r="B472" s="423" t="s">
        <v>512</v>
      </c>
      <c r="C472" s="374">
        <v>34205</v>
      </c>
    </row>
    <row r="473" spans="2:3">
      <c r="B473" s="423" t="s">
        <v>513</v>
      </c>
      <c r="C473" s="374">
        <v>34220</v>
      </c>
    </row>
    <row r="474" spans="2:3">
      <c r="B474" s="423" t="s">
        <v>514</v>
      </c>
      <c r="C474" s="374">
        <v>34230</v>
      </c>
    </row>
    <row r="475" spans="2:3">
      <c r="B475" s="423" t="s">
        <v>515</v>
      </c>
      <c r="C475" s="374">
        <v>34300</v>
      </c>
    </row>
    <row r="476" spans="2:3">
      <c r="B476" s="423" t="s">
        <v>516</v>
      </c>
      <c r="C476" s="374">
        <v>34400</v>
      </c>
    </row>
    <row r="477" spans="2:3">
      <c r="B477" s="423" t="s">
        <v>517</v>
      </c>
      <c r="C477" s="374">
        <v>34405</v>
      </c>
    </row>
    <row r="478" spans="2:3">
      <c r="B478" s="423" t="s">
        <v>518</v>
      </c>
      <c r="C478" s="374">
        <v>34500</v>
      </c>
    </row>
    <row r="479" spans="2:3">
      <c r="B479" s="423" t="s">
        <v>519</v>
      </c>
      <c r="C479" s="374">
        <v>34501</v>
      </c>
    </row>
    <row r="480" spans="2:3">
      <c r="B480" s="423" t="s">
        <v>520</v>
      </c>
      <c r="C480" s="374">
        <v>34505</v>
      </c>
    </row>
    <row r="481" spans="2:3">
      <c r="B481" s="423" t="s">
        <v>521</v>
      </c>
      <c r="C481" s="374">
        <v>34600</v>
      </c>
    </row>
    <row r="482" spans="2:3">
      <c r="B482" s="423" t="s">
        <v>522</v>
      </c>
      <c r="C482" s="374">
        <v>34605</v>
      </c>
    </row>
    <row r="483" spans="2:3">
      <c r="B483" s="423" t="s">
        <v>523</v>
      </c>
      <c r="C483" s="374">
        <v>34700</v>
      </c>
    </row>
    <row r="484" spans="2:3">
      <c r="B484" s="423" t="s">
        <v>524</v>
      </c>
      <c r="C484" s="374">
        <v>34800</v>
      </c>
    </row>
    <row r="485" spans="2:3">
      <c r="B485" s="423" t="s">
        <v>525</v>
      </c>
      <c r="C485" s="374">
        <v>34900</v>
      </c>
    </row>
    <row r="486" spans="2:3">
      <c r="B486" s="423" t="s">
        <v>526</v>
      </c>
      <c r="C486" s="374">
        <v>34901</v>
      </c>
    </row>
    <row r="487" spans="2:3">
      <c r="B487" s="423" t="s">
        <v>527</v>
      </c>
      <c r="C487" s="374">
        <v>34903</v>
      </c>
    </row>
    <row r="488" spans="2:3">
      <c r="B488" s="423" t="s">
        <v>528</v>
      </c>
      <c r="C488" s="374">
        <v>34905</v>
      </c>
    </row>
    <row r="489" spans="2:3">
      <c r="B489" s="423" t="s">
        <v>529</v>
      </c>
      <c r="C489" s="374">
        <v>34910</v>
      </c>
    </row>
    <row r="490" spans="2:3">
      <c r="B490" s="423" t="s">
        <v>530</v>
      </c>
      <c r="C490" s="374">
        <v>35000</v>
      </c>
    </row>
    <row r="491" spans="2:3">
      <c r="B491" s="423" t="s">
        <v>531</v>
      </c>
      <c r="C491" s="374">
        <v>35005</v>
      </c>
    </row>
    <row r="492" spans="2:3">
      <c r="B492" s="423" t="s">
        <v>532</v>
      </c>
      <c r="C492" s="374">
        <v>35100</v>
      </c>
    </row>
    <row r="493" spans="2:3">
      <c r="B493" s="423" t="s">
        <v>533</v>
      </c>
      <c r="C493" s="374">
        <v>35105</v>
      </c>
    </row>
    <row r="494" spans="2:3">
      <c r="B494" s="423" t="s">
        <v>534</v>
      </c>
      <c r="C494" s="374">
        <v>35106</v>
      </c>
    </row>
    <row r="495" spans="2:3">
      <c r="B495" s="423" t="s">
        <v>535</v>
      </c>
      <c r="C495" s="374">
        <v>35200</v>
      </c>
    </row>
    <row r="496" spans="2:3">
      <c r="B496" s="423" t="s">
        <v>536</v>
      </c>
      <c r="C496" s="374">
        <v>35300</v>
      </c>
    </row>
    <row r="497" spans="2:3">
      <c r="B497" s="423" t="s">
        <v>537</v>
      </c>
      <c r="C497" s="374">
        <v>35305</v>
      </c>
    </row>
    <row r="498" spans="2:3">
      <c r="B498" s="423" t="s">
        <v>538</v>
      </c>
      <c r="C498" s="374">
        <v>35400</v>
      </c>
    </row>
    <row r="499" spans="2:3">
      <c r="B499" s="423" t="s">
        <v>539</v>
      </c>
      <c r="C499" s="374">
        <v>35401</v>
      </c>
    </row>
    <row r="500" spans="2:3">
      <c r="B500" s="423" t="s">
        <v>540</v>
      </c>
      <c r="C500" s="374">
        <v>35405</v>
      </c>
    </row>
    <row r="501" spans="2:3">
      <c r="B501" s="423" t="s">
        <v>541</v>
      </c>
      <c r="C501" s="374">
        <v>35500</v>
      </c>
    </row>
    <row r="502" spans="2:3">
      <c r="B502" s="423" t="s">
        <v>542</v>
      </c>
      <c r="C502" s="374">
        <v>35600</v>
      </c>
    </row>
    <row r="503" spans="2:3">
      <c r="B503" s="423" t="s">
        <v>543</v>
      </c>
      <c r="C503" s="374">
        <v>35700</v>
      </c>
    </row>
    <row r="504" spans="2:3">
      <c r="B504" s="423" t="s">
        <v>544</v>
      </c>
      <c r="C504" s="374">
        <v>35800</v>
      </c>
    </row>
    <row r="505" spans="2:3">
      <c r="B505" s="423" t="s">
        <v>545</v>
      </c>
      <c r="C505" s="374">
        <v>35805</v>
      </c>
    </row>
    <row r="506" spans="2:3">
      <c r="B506" s="423" t="s">
        <v>546</v>
      </c>
      <c r="C506" s="374">
        <v>35900</v>
      </c>
    </row>
    <row r="507" spans="2:3">
      <c r="B507" s="423" t="s">
        <v>547</v>
      </c>
      <c r="C507" s="374">
        <v>35905</v>
      </c>
    </row>
    <row r="508" spans="2:3">
      <c r="B508" s="423" t="s">
        <v>548</v>
      </c>
      <c r="C508" s="374">
        <v>36000</v>
      </c>
    </row>
    <row r="509" spans="2:3">
      <c r="B509" s="423" t="s">
        <v>549</v>
      </c>
      <c r="C509" s="374">
        <v>36001</v>
      </c>
    </row>
    <row r="510" spans="2:3">
      <c r="B510" s="423" t="s">
        <v>550</v>
      </c>
      <c r="C510" s="374">
        <v>36002</v>
      </c>
    </row>
    <row r="511" spans="2:3">
      <c r="B511" s="423" t="s">
        <v>551</v>
      </c>
      <c r="C511" s="374">
        <v>36003</v>
      </c>
    </row>
    <row r="512" spans="2:3">
      <c r="B512" s="423" t="s">
        <v>552</v>
      </c>
      <c r="C512" s="374">
        <v>36004</v>
      </c>
    </row>
    <row r="513" spans="2:3">
      <c r="B513" s="423" t="s">
        <v>553</v>
      </c>
      <c r="C513" s="374">
        <v>36005</v>
      </c>
    </row>
    <row r="514" spans="2:3">
      <c r="B514" s="423" t="s">
        <v>554</v>
      </c>
      <c r="C514" s="374">
        <v>36006</v>
      </c>
    </row>
    <row r="515" spans="2:3">
      <c r="B515" s="423" t="s">
        <v>555</v>
      </c>
      <c r="C515" s="374">
        <v>36007</v>
      </c>
    </row>
    <row r="516" spans="2:3">
      <c r="B516" s="423" t="s">
        <v>556</v>
      </c>
      <c r="C516" s="374">
        <v>36008</v>
      </c>
    </row>
    <row r="517" spans="2:3">
      <c r="B517" s="423" t="s">
        <v>557</v>
      </c>
      <c r="C517" s="374">
        <v>36009</v>
      </c>
    </row>
    <row r="518" spans="2:3">
      <c r="B518" s="423" t="s">
        <v>558</v>
      </c>
      <c r="C518" s="374">
        <v>36100</v>
      </c>
    </row>
    <row r="519" spans="2:3">
      <c r="B519" s="423" t="s">
        <v>559</v>
      </c>
      <c r="C519" s="374">
        <v>36102</v>
      </c>
    </row>
    <row r="520" spans="2:3">
      <c r="B520" s="423" t="s">
        <v>560</v>
      </c>
      <c r="C520" s="374">
        <v>36105</v>
      </c>
    </row>
    <row r="521" spans="2:3">
      <c r="B521" s="423" t="s">
        <v>561</v>
      </c>
      <c r="C521" s="374">
        <v>36200</v>
      </c>
    </row>
    <row r="522" spans="2:3">
      <c r="B522" s="423" t="s">
        <v>562</v>
      </c>
      <c r="C522" s="374">
        <v>36205</v>
      </c>
    </row>
    <row r="523" spans="2:3">
      <c r="B523" s="423" t="s">
        <v>563</v>
      </c>
      <c r="C523" s="374">
        <v>36300</v>
      </c>
    </row>
    <row r="524" spans="2:3">
      <c r="B524" s="423" t="s">
        <v>564</v>
      </c>
      <c r="C524" s="374">
        <v>36301</v>
      </c>
    </row>
    <row r="525" spans="2:3">
      <c r="B525" s="423" t="s">
        <v>565</v>
      </c>
      <c r="C525" s="374">
        <v>36302</v>
      </c>
    </row>
    <row r="526" spans="2:3">
      <c r="B526" s="423" t="s">
        <v>713</v>
      </c>
      <c r="C526" s="374">
        <v>36303</v>
      </c>
    </row>
    <row r="527" spans="2:3">
      <c r="B527" s="423" t="s">
        <v>566</v>
      </c>
      <c r="C527" s="374">
        <v>36305</v>
      </c>
    </row>
    <row r="528" spans="2:3">
      <c r="B528" s="423" t="s">
        <v>567</v>
      </c>
      <c r="C528" s="374">
        <v>36310</v>
      </c>
    </row>
    <row r="529" spans="2:3">
      <c r="B529" s="423" t="s">
        <v>568</v>
      </c>
      <c r="C529" s="374">
        <v>36400</v>
      </c>
    </row>
    <row r="530" spans="2:3">
      <c r="B530" s="423" t="s">
        <v>569</v>
      </c>
      <c r="C530" s="374">
        <v>36405</v>
      </c>
    </row>
    <row r="531" spans="2:3">
      <c r="B531" s="423" t="s">
        <v>570</v>
      </c>
      <c r="C531" s="374">
        <v>36500</v>
      </c>
    </row>
    <row r="532" spans="2:3">
      <c r="B532" s="423" t="s">
        <v>571</v>
      </c>
      <c r="C532" s="374">
        <v>36501</v>
      </c>
    </row>
    <row r="533" spans="2:3">
      <c r="B533" s="423" t="s">
        <v>572</v>
      </c>
      <c r="C533" s="374">
        <v>36502</v>
      </c>
    </row>
    <row r="534" spans="2:3">
      <c r="B534" s="423" t="s">
        <v>573</v>
      </c>
      <c r="C534" s="374">
        <v>36505</v>
      </c>
    </row>
    <row r="535" spans="2:3">
      <c r="B535" s="423" t="s">
        <v>574</v>
      </c>
      <c r="C535" s="374">
        <v>36600</v>
      </c>
    </row>
    <row r="536" spans="2:3">
      <c r="B536" s="423" t="s">
        <v>575</v>
      </c>
      <c r="C536" s="374">
        <v>36601</v>
      </c>
    </row>
    <row r="537" spans="2:3">
      <c r="B537" s="423" t="s">
        <v>576</v>
      </c>
      <c r="C537" s="374">
        <v>36700</v>
      </c>
    </row>
    <row r="538" spans="2:3">
      <c r="B538" s="423" t="s">
        <v>577</v>
      </c>
      <c r="C538" s="374">
        <v>36701</v>
      </c>
    </row>
    <row r="539" spans="2:3">
      <c r="B539" s="423" t="s">
        <v>578</v>
      </c>
      <c r="C539" s="374">
        <v>36705</v>
      </c>
    </row>
    <row r="540" spans="2:3">
      <c r="B540" s="423" t="s">
        <v>579</v>
      </c>
      <c r="C540" s="374">
        <v>36800</v>
      </c>
    </row>
    <row r="541" spans="2:3">
      <c r="B541" s="423" t="s">
        <v>580</v>
      </c>
      <c r="C541" s="374">
        <v>36802</v>
      </c>
    </row>
    <row r="542" spans="2:3">
      <c r="B542" s="423" t="s">
        <v>581</v>
      </c>
      <c r="C542" s="374">
        <v>36810</v>
      </c>
    </row>
    <row r="543" spans="2:3">
      <c r="B543" s="423" t="s">
        <v>582</v>
      </c>
      <c r="C543" s="374">
        <v>36900</v>
      </c>
    </row>
    <row r="544" spans="2:3">
      <c r="B544" s="423" t="s">
        <v>583</v>
      </c>
      <c r="C544" s="374">
        <v>36901</v>
      </c>
    </row>
    <row r="545" spans="2:3">
      <c r="B545" s="423" t="s">
        <v>584</v>
      </c>
      <c r="C545" s="374">
        <v>36905</v>
      </c>
    </row>
    <row r="546" spans="2:3">
      <c r="B546" s="423" t="s">
        <v>585</v>
      </c>
      <c r="C546" s="374">
        <v>37000</v>
      </c>
    </row>
    <row r="547" spans="2:3">
      <c r="B547" s="423" t="s">
        <v>729</v>
      </c>
      <c r="C547" s="374">
        <v>37001</v>
      </c>
    </row>
    <row r="548" spans="2:3">
      <c r="B548" s="423" t="s">
        <v>586</v>
      </c>
      <c r="C548" s="374">
        <v>37005</v>
      </c>
    </row>
    <row r="549" spans="2:3">
      <c r="B549" s="423" t="s">
        <v>587</v>
      </c>
      <c r="C549" s="374">
        <v>37100</v>
      </c>
    </row>
    <row r="550" spans="2:3">
      <c r="B550" s="423" t="s">
        <v>588</v>
      </c>
      <c r="C550" s="374">
        <v>37200</v>
      </c>
    </row>
    <row r="551" spans="2:3">
      <c r="B551" s="423" t="s">
        <v>589</v>
      </c>
      <c r="C551" s="374">
        <v>37300</v>
      </c>
    </row>
    <row r="552" spans="2:3">
      <c r="B552" s="423" t="s">
        <v>590</v>
      </c>
      <c r="C552" s="374">
        <v>37301</v>
      </c>
    </row>
    <row r="553" spans="2:3">
      <c r="B553" s="423" t="s">
        <v>591</v>
      </c>
      <c r="C553" s="374">
        <v>37305</v>
      </c>
    </row>
    <row r="554" spans="2:3">
      <c r="B554" s="423" t="s">
        <v>592</v>
      </c>
      <c r="C554" s="374">
        <v>37400</v>
      </c>
    </row>
    <row r="555" spans="2:3">
      <c r="B555" s="423" t="s">
        <v>593</v>
      </c>
      <c r="C555" s="374">
        <v>37405</v>
      </c>
    </row>
    <row r="556" spans="2:3">
      <c r="B556" s="423" t="s">
        <v>594</v>
      </c>
      <c r="C556" s="374">
        <v>37500</v>
      </c>
    </row>
    <row r="557" spans="2:3">
      <c r="B557" s="423" t="s">
        <v>595</v>
      </c>
      <c r="C557" s="374">
        <v>37600</v>
      </c>
    </row>
    <row r="558" spans="2:3">
      <c r="B558" s="423" t="s">
        <v>596</v>
      </c>
      <c r="C558" s="374">
        <v>37601</v>
      </c>
    </row>
    <row r="559" spans="2:3">
      <c r="B559" s="423" t="s">
        <v>597</v>
      </c>
      <c r="C559" s="374">
        <v>37605</v>
      </c>
    </row>
    <row r="560" spans="2:3">
      <c r="B560" s="423" t="s">
        <v>598</v>
      </c>
      <c r="C560" s="374">
        <v>37610</v>
      </c>
    </row>
    <row r="561" spans="2:3">
      <c r="B561" s="423" t="s">
        <v>599</v>
      </c>
      <c r="C561" s="374">
        <v>37700</v>
      </c>
    </row>
    <row r="562" spans="2:3">
      <c r="B562" s="423" t="s">
        <v>600</v>
      </c>
      <c r="C562" s="374">
        <v>37705</v>
      </c>
    </row>
    <row r="563" spans="2:3">
      <c r="B563" s="423" t="s">
        <v>601</v>
      </c>
      <c r="C563" s="374">
        <v>37800</v>
      </c>
    </row>
    <row r="564" spans="2:3">
      <c r="B564" s="423" t="s">
        <v>602</v>
      </c>
      <c r="C564" s="374">
        <v>37801</v>
      </c>
    </row>
    <row r="565" spans="2:3">
      <c r="B565" s="423" t="s">
        <v>603</v>
      </c>
      <c r="C565" s="374">
        <v>37805</v>
      </c>
    </row>
    <row r="566" spans="2:3">
      <c r="B566" s="423" t="s">
        <v>604</v>
      </c>
      <c r="C566" s="374">
        <v>37900</v>
      </c>
    </row>
    <row r="567" spans="2:3">
      <c r="B567" s="423" t="s">
        <v>605</v>
      </c>
      <c r="C567" s="374">
        <v>37901</v>
      </c>
    </row>
    <row r="568" spans="2:3">
      <c r="B568" s="423" t="s">
        <v>606</v>
      </c>
      <c r="C568" s="374">
        <v>37905</v>
      </c>
    </row>
    <row r="569" spans="2:3">
      <c r="B569" s="423" t="s">
        <v>607</v>
      </c>
      <c r="C569" s="374">
        <v>38000</v>
      </c>
    </row>
    <row r="570" spans="2:3">
      <c r="B570" s="423" t="s">
        <v>608</v>
      </c>
      <c r="C570" s="374">
        <v>38005</v>
      </c>
    </row>
    <row r="571" spans="2:3">
      <c r="B571" s="423" t="s">
        <v>609</v>
      </c>
      <c r="C571" s="374">
        <v>38100</v>
      </c>
    </row>
    <row r="572" spans="2:3">
      <c r="B572" s="423" t="s">
        <v>610</v>
      </c>
      <c r="C572" s="374">
        <v>38105</v>
      </c>
    </row>
    <row r="573" spans="2:3">
      <c r="B573" s="423" t="s">
        <v>611</v>
      </c>
      <c r="C573" s="374">
        <v>38200</v>
      </c>
    </row>
    <row r="574" spans="2:3">
      <c r="B574" s="423" t="s">
        <v>612</v>
      </c>
      <c r="C574" s="374">
        <v>38205</v>
      </c>
    </row>
    <row r="575" spans="2:3">
      <c r="B575" s="423" t="s">
        <v>613</v>
      </c>
      <c r="C575" s="374">
        <v>38210</v>
      </c>
    </row>
    <row r="576" spans="2:3">
      <c r="B576" s="423" t="s">
        <v>614</v>
      </c>
      <c r="C576" s="374">
        <v>38300</v>
      </c>
    </row>
    <row r="577" spans="2:3">
      <c r="B577" s="423" t="s">
        <v>615</v>
      </c>
      <c r="C577" s="374">
        <v>38400</v>
      </c>
    </row>
    <row r="578" spans="2:3">
      <c r="B578" s="423" t="s">
        <v>616</v>
      </c>
      <c r="C578" s="374">
        <v>38402</v>
      </c>
    </row>
    <row r="579" spans="2:3">
      <c r="B579" s="423" t="s">
        <v>617</v>
      </c>
      <c r="C579" s="374">
        <v>38405</v>
      </c>
    </row>
    <row r="580" spans="2:3">
      <c r="B580" s="423" t="s">
        <v>618</v>
      </c>
      <c r="C580" s="374">
        <v>38500</v>
      </c>
    </row>
    <row r="581" spans="2:3">
      <c r="B581" s="423" t="s">
        <v>619</v>
      </c>
      <c r="C581" s="374">
        <v>38600</v>
      </c>
    </row>
    <row r="582" spans="2:3">
      <c r="B582" s="423" t="s">
        <v>620</v>
      </c>
      <c r="C582" s="374">
        <v>38601</v>
      </c>
    </row>
    <row r="583" spans="2:3">
      <c r="B583" s="423" t="s">
        <v>621</v>
      </c>
      <c r="C583" s="374">
        <v>38602</v>
      </c>
    </row>
    <row r="584" spans="2:3">
      <c r="B584" s="423" t="s">
        <v>622</v>
      </c>
      <c r="C584" s="374">
        <v>38605</v>
      </c>
    </row>
    <row r="585" spans="2:3">
      <c r="B585" s="423" t="s">
        <v>623</v>
      </c>
      <c r="C585" s="374">
        <v>38610</v>
      </c>
    </row>
    <row r="586" spans="2:3">
      <c r="B586" s="423" t="s">
        <v>624</v>
      </c>
      <c r="C586" s="374">
        <v>38620</v>
      </c>
    </row>
    <row r="587" spans="2:3">
      <c r="B587" s="423" t="s">
        <v>625</v>
      </c>
      <c r="C587" s="374">
        <v>38700</v>
      </c>
    </row>
    <row r="588" spans="2:3">
      <c r="B588" s="423" t="s">
        <v>626</v>
      </c>
      <c r="C588" s="374">
        <v>38701</v>
      </c>
    </row>
    <row r="589" spans="2:3">
      <c r="B589" s="423" t="s">
        <v>627</v>
      </c>
      <c r="C589" s="374">
        <v>38800</v>
      </c>
    </row>
    <row r="590" spans="2:3">
      <c r="B590" s="423" t="s">
        <v>628</v>
      </c>
      <c r="C590" s="374">
        <v>38801</v>
      </c>
    </row>
    <row r="591" spans="2:3">
      <c r="B591" s="423" t="s">
        <v>629</v>
      </c>
      <c r="C591" s="374">
        <v>38900</v>
      </c>
    </row>
    <row r="592" spans="2:3">
      <c r="B592" s="423" t="s">
        <v>630</v>
      </c>
      <c r="C592" s="374">
        <v>39000</v>
      </c>
    </row>
    <row r="593" spans="2:3">
      <c r="B593" s="423" t="s">
        <v>631</v>
      </c>
      <c r="C593" s="374">
        <v>39100</v>
      </c>
    </row>
    <row r="594" spans="2:3">
      <c r="B594" s="423" t="s">
        <v>632</v>
      </c>
      <c r="C594" s="374">
        <v>39101</v>
      </c>
    </row>
    <row r="595" spans="2:3">
      <c r="B595" s="423" t="s">
        <v>633</v>
      </c>
      <c r="C595" s="374">
        <v>39105</v>
      </c>
    </row>
    <row r="596" spans="2:3">
      <c r="B596" s="423" t="s">
        <v>634</v>
      </c>
      <c r="C596" s="374">
        <v>39200</v>
      </c>
    </row>
    <row r="597" spans="2:3">
      <c r="B597" s="423" t="s">
        <v>635</v>
      </c>
      <c r="C597" s="374">
        <v>39201</v>
      </c>
    </row>
    <row r="598" spans="2:3">
      <c r="B598" s="423" t="s">
        <v>636</v>
      </c>
      <c r="C598" s="374">
        <v>39204</v>
      </c>
    </row>
    <row r="599" spans="2:3">
      <c r="B599" s="423" t="s">
        <v>637</v>
      </c>
      <c r="C599" s="374">
        <v>39205</v>
      </c>
    </row>
    <row r="600" spans="2:3">
      <c r="B600" s="423" t="s">
        <v>638</v>
      </c>
      <c r="C600" s="374">
        <v>39208</v>
      </c>
    </row>
    <row r="601" spans="2:3">
      <c r="B601" s="423" t="s">
        <v>639</v>
      </c>
      <c r="C601" s="374">
        <v>39209</v>
      </c>
    </row>
    <row r="602" spans="2:3">
      <c r="B602" s="423" t="s">
        <v>730</v>
      </c>
      <c r="C602" s="374">
        <v>39220</v>
      </c>
    </row>
    <row r="603" spans="2:3">
      <c r="B603" s="423" t="s">
        <v>640</v>
      </c>
      <c r="C603" s="374">
        <v>39300</v>
      </c>
    </row>
    <row r="604" spans="2:3">
      <c r="B604" s="423" t="s">
        <v>641</v>
      </c>
      <c r="C604" s="374">
        <v>39301</v>
      </c>
    </row>
    <row r="605" spans="2:3">
      <c r="B605" s="423" t="s">
        <v>642</v>
      </c>
      <c r="C605" s="374">
        <v>39400</v>
      </c>
    </row>
    <row r="606" spans="2:3">
      <c r="B606" s="423" t="s">
        <v>643</v>
      </c>
      <c r="C606" s="374">
        <v>39401</v>
      </c>
    </row>
    <row r="607" spans="2:3">
      <c r="B607" s="423" t="s">
        <v>644</v>
      </c>
      <c r="C607" s="374">
        <v>39500</v>
      </c>
    </row>
    <row r="608" spans="2:3">
      <c r="B608" s="423" t="s">
        <v>645</v>
      </c>
      <c r="C608" s="374">
        <v>39501</v>
      </c>
    </row>
    <row r="609" spans="2:3">
      <c r="B609" s="423" t="s">
        <v>646</v>
      </c>
      <c r="C609" s="374">
        <v>39600</v>
      </c>
    </row>
    <row r="610" spans="2:3">
      <c r="B610" s="423" t="s">
        <v>647</v>
      </c>
      <c r="C610" s="374">
        <v>39605</v>
      </c>
    </row>
    <row r="611" spans="2:3">
      <c r="B611" s="423" t="s">
        <v>648</v>
      </c>
      <c r="C611" s="374">
        <v>39700</v>
      </c>
    </row>
    <row r="612" spans="2:3">
      <c r="B612" s="423" t="s">
        <v>649</v>
      </c>
      <c r="C612" s="374">
        <v>39703</v>
      </c>
    </row>
    <row r="613" spans="2:3">
      <c r="B613" s="423" t="s">
        <v>650</v>
      </c>
      <c r="C613" s="374">
        <v>39705</v>
      </c>
    </row>
    <row r="614" spans="2:3">
      <c r="B614" s="423" t="s">
        <v>651</v>
      </c>
      <c r="C614" s="374">
        <v>39800</v>
      </c>
    </row>
    <row r="615" spans="2:3">
      <c r="B615" s="423" t="s">
        <v>652</v>
      </c>
      <c r="C615" s="374">
        <v>39805</v>
      </c>
    </row>
    <row r="616" spans="2:3">
      <c r="B616" s="423" t="s">
        <v>653</v>
      </c>
      <c r="C616" s="374">
        <v>39900</v>
      </c>
    </row>
    <row r="617" spans="2:3">
      <c r="B617" s="423" t="s">
        <v>654</v>
      </c>
      <c r="C617" s="374">
        <v>40000</v>
      </c>
    </row>
    <row r="618" spans="2:3">
      <c r="B618" s="423" t="s">
        <v>655</v>
      </c>
      <c r="C618" s="374">
        <v>51000</v>
      </c>
    </row>
    <row r="619" spans="2:3">
      <c r="B619" s="423" t="s">
        <v>656</v>
      </c>
      <c r="C619" s="374">
        <v>51000.1</v>
      </c>
    </row>
    <row r="620" spans="2:3">
      <c r="B620" s="423" t="s">
        <v>657</v>
      </c>
      <c r="C620" s="374">
        <v>51000.2</v>
      </c>
    </row>
    <row r="621" spans="2:3">
      <c r="B621" s="423" t="s">
        <v>658</v>
      </c>
      <c r="C621" s="374">
        <v>60000</v>
      </c>
    </row>
    <row r="622" spans="2:3">
      <c r="B622" s="423" t="s">
        <v>659</v>
      </c>
      <c r="C622" s="374">
        <v>90901</v>
      </c>
    </row>
    <row r="623" spans="2:3">
      <c r="B623" s="423" t="s">
        <v>660</v>
      </c>
      <c r="C623" s="374">
        <v>91041</v>
      </c>
    </row>
    <row r="624" spans="2:3">
      <c r="B624" s="423" t="s">
        <v>661</v>
      </c>
      <c r="C624" s="374">
        <v>91111</v>
      </c>
    </row>
    <row r="625" spans="2:3">
      <c r="B625" s="423" t="s">
        <v>662</v>
      </c>
      <c r="C625" s="374">
        <v>91151</v>
      </c>
    </row>
    <row r="626" spans="2:3">
      <c r="B626" s="423" t="s">
        <v>663</v>
      </c>
      <c r="C626" s="374">
        <v>98101</v>
      </c>
    </row>
    <row r="627" spans="2:3">
      <c r="B627" s="423" t="s">
        <v>664</v>
      </c>
      <c r="C627" s="374">
        <v>98103</v>
      </c>
    </row>
    <row r="628" spans="2:3">
      <c r="B628" s="423" t="s">
        <v>665</v>
      </c>
      <c r="C628" s="374">
        <v>98111</v>
      </c>
    </row>
    <row r="629" spans="2:3">
      <c r="B629" s="423" t="s">
        <v>666</v>
      </c>
      <c r="C629" s="374">
        <v>98131</v>
      </c>
    </row>
    <row r="630" spans="2:3">
      <c r="B630" s="423" t="s">
        <v>667</v>
      </c>
      <c r="C630" s="374">
        <v>99401</v>
      </c>
    </row>
    <row r="631" spans="2:3">
      <c r="B631" s="423" t="s">
        <v>668</v>
      </c>
      <c r="C631" s="374">
        <v>99521</v>
      </c>
    </row>
    <row r="632" spans="2:3">
      <c r="B632" s="423" t="s">
        <v>669</v>
      </c>
      <c r="C632" s="374">
        <v>99831</v>
      </c>
    </row>
    <row r="633" spans="2:3">
      <c r="C633" s="424"/>
    </row>
  </sheetData>
  <sheetProtection algorithmName="SHA-512" hashValue="WwH1eeLPV8yNmLrILBTA4ClAJJt2pdK0hRsa36wZvNhYDOBlG1rBg7Ubi156TYVo0rR7LxmGhNF968BDzBL+bQ==" saltValue="0kUfeEPiRs6PJ3CzFfXn8g==" spinCount="100000" sheet="1" objects="1" scenarios="1"/>
  <mergeCells count="3">
    <mergeCell ref="T8:V8"/>
    <mergeCell ref="H8:L8"/>
    <mergeCell ref="N8:R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EA67D-98D4-45A3-8A4F-D646391C090D}">
  <dimension ref="A1:AAZ632"/>
  <sheetViews>
    <sheetView zoomScale="85" zoomScaleNormal="85" zoomScaleSheetLayoutView="70" workbookViewId="0">
      <pane xSplit="2" ySplit="4" topLeftCell="C5" activePane="bottomRight" state="frozen"/>
      <selection pane="topRight" activeCell="C1" sqref="C1"/>
      <selection pane="bottomLeft" activeCell="A5" sqref="A5"/>
      <selection pane="bottomRight"/>
    </sheetView>
  </sheetViews>
  <sheetFormatPr defaultColWidth="9.140625" defaultRowHeight="15"/>
  <cols>
    <col min="1" max="1" width="12.5703125" style="5" customWidth="1"/>
    <col min="2" max="2" width="62.7109375" style="5" customWidth="1"/>
    <col min="3" max="5" width="18.5703125" style="5" customWidth="1"/>
    <col min="6" max="6" width="17.85546875" style="5" customWidth="1"/>
    <col min="7" max="7" width="16" style="5" customWidth="1"/>
    <col min="8" max="8" width="18.140625" style="229" customWidth="1"/>
    <col min="9" max="9" width="18.42578125" style="229" customWidth="1"/>
    <col min="10" max="10" width="18.5703125" style="5" customWidth="1"/>
    <col min="11" max="11" width="16.42578125" style="5" customWidth="1"/>
    <col min="12" max="12" width="6.28515625" style="5" customWidth="1"/>
    <col min="13" max="16" width="20.85546875" style="5" customWidth="1"/>
    <col min="17" max="17" width="3.140625" style="5" customWidth="1"/>
    <col min="18" max="18" width="19.85546875" style="5" customWidth="1"/>
    <col min="19" max="19" width="25" style="5" customWidth="1"/>
    <col min="20" max="20" width="20.140625" style="5" customWidth="1"/>
    <col min="21" max="728" width="8.85546875" style="5" customWidth="1"/>
    <col min="729" max="16384" width="9.140625" style="5"/>
  </cols>
  <sheetData>
    <row r="1" spans="1:728" ht="20.25" customHeight="1">
      <c r="A1" s="228"/>
      <c r="B1" s="228"/>
      <c r="C1" s="228"/>
      <c r="D1" s="228"/>
      <c r="E1" s="228"/>
      <c r="S1" s="230"/>
      <c r="T1" s="230"/>
    </row>
    <row r="3" spans="1:728" s="234" customFormat="1">
      <c r="A3" s="231"/>
      <c r="B3" s="232"/>
      <c r="C3" s="232"/>
      <c r="D3" s="232"/>
      <c r="E3" s="232"/>
      <c r="F3" s="232"/>
      <c r="G3" s="615" t="s">
        <v>838</v>
      </c>
      <c r="H3" s="615"/>
      <c r="I3" s="615"/>
      <c r="J3" s="615"/>
      <c r="K3" s="615"/>
      <c r="L3" s="233"/>
      <c r="M3" s="615" t="s">
        <v>839</v>
      </c>
      <c r="N3" s="615"/>
      <c r="O3" s="615"/>
      <c r="P3" s="615"/>
      <c r="Q3" s="233"/>
      <c r="R3" s="615"/>
      <c r="S3" s="615"/>
      <c r="T3" s="61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row>
    <row r="4" spans="1:728" s="232" customFormat="1" ht="135" customHeight="1">
      <c r="A4" s="235" t="s">
        <v>362</v>
      </c>
      <c r="B4" s="235" t="s">
        <v>363</v>
      </c>
      <c r="C4" s="252" t="s">
        <v>313</v>
      </c>
      <c r="D4" s="252" t="s">
        <v>314</v>
      </c>
      <c r="E4" s="252" t="s">
        <v>804</v>
      </c>
      <c r="F4" s="253" t="s">
        <v>805</v>
      </c>
      <c r="G4" s="236" t="s">
        <v>364</v>
      </c>
      <c r="H4" s="237" t="s">
        <v>365</v>
      </c>
      <c r="I4" s="238" t="s">
        <v>732</v>
      </c>
      <c r="J4" s="236" t="s">
        <v>743</v>
      </c>
      <c r="K4" s="236" t="s">
        <v>733</v>
      </c>
      <c r="L4" s="239"/>
      <c r="M4" s="236" t="s">
        <v>364</v>
      </c>
      <c r="N4" s="236" t="s">
        <v>365</v>
      </c>
      <c r="O4" s="236" t="s">
        <v>743</v>
      </c>
      <c r="P4" s="236" t="s">
        <v>367</v>
      </c>
      <c r="Q4" s="239"/>
      <c r="R4" s="236" t="s">
        <v>734</v>
      </c>
      <c r="S4" s="236" t="s">
        <v>735</v>
      </c>
      <c r="T4" s="236" t="s">
        <v>368</v>
      </c>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row>
    <row r="5" spans="1:728">
      <c r="A5" s="258" t="s">
        <v>806</v>
      </c>
      <c r="B5" s="11" t="s">
        <v>670</v>
      </c>
      <c r="C5" s="240"/>
      <c r="D5" s="240"/>
      <c r="E5" s="240">
        <v>0</v>
      </c>
      <c r="F5" s="240">
        <v>0</v>
      </c>
      <c r="G5" s="240">
        <v>0</v>
      </c>
      <c r="H5" s="241">
        <v>0</v>
      </c>
      <c r="I5" s="241">
        <v>0</v>
      </c>
      <c r="J5" s="240">
        <v>0</v>
      </c>
      <c r="K5" s="240">
        <v>0</v>
      </c>
      <c r="L5" s="240">
        <v>0</v>
      </c>
      <c r="M5" s="240">
        <v>0</v>
      </c>
      <c r="N5" s="240">
        <v>0</v>
      </c>
      <c r="O5" s="240">
        <v>0</v>
      </c>
      <c r="P5" s="240">
        <v>0</v>
      </c>
      <c r="Q5" s="240">
        <v>0</v>
      </c>
      <c r="R5" s="240">
        <v>0</v>
      </c>
      <c r="S5" s="240">
        <v>0</v>
      </c>
      <c r="T5" s="240">
        <v>0</v>
      </c>
    </row>
    <row r="6" spans="1:728">
      <c r="A6" s="242">
        <v>10200</v>
      </c>
      <c r="B6" s="243" t="s">
        <v>0</v>
      </c>
      <c r="C6" s="254">
        <f>F6/$F$316</f>
        <v>9.759088058478541E-4</v>
      </c>
      <c r="D6" s="254">
        <f>E6/$E$316</f>
        <v>9.401360473777449E-4</v>
      </c>
      <c r="E6" s="220">
        <v>29745434</v>
      </c>
      <c r="F6" s="220">
        <v>27072541</v>
      </c>
      <c r="G6" s="220">
        <v>24526</v>
      </c>
      <c r="H6" s="220">
        <v>1187285</v>
      </c>
      <c r="I6" s="220">
        <v>57031</v>
      </c>
      <c r="J6" s="220">
        <v>1982219</v>
      </c>
      <c r="K6" s="220">
        <v>3251061</v>
      </c>
      <c r="L6" s="217"/>
      <c r="M6" s="220">
        <v>1059111</v>
      </c>
      <c r="N6" s="220">
        <v>10986464</v>
      </c>
      <c r="O6" s="220">
        <v>728166</v>
      </c>
      <c r="P6" s="220">
        <v>12773741</v>
      </c>
      <c r="Q6" s="217"/>
      <c r="R6" s="220">
        <v>-764140</v>
      </c>
      <c r="S6" s="220">
        <v>316941</v>
      </c>
      <c r="T6" s="220">
        <v>-447199</v>
      </c>
    </row>
    <row r="7" spans="1:728">
      <c r="A7" s="242">
        <v>10400</v>
      </c>
      <c r="B7" s="243" t="s">
        <v>1</v>
      </c>
      <c r="C7" s="254">
        <f t="shared" ref="C7:C70" si="0">F7/$F$316</f>
        <v>2.8033911557655482E-3</v>
      </c>
      <c r="D7" s="255">
        <f t="shared" ref="D7:D70" si="1">E7/$E$316</f>
        <v>2.7449645972669372E-3</v>
      </c>
      <c r="E7" s="220">
        <v>86849306</v>
      </c>
      <c r="F7" s="219">
        <v>77768457</v>
      </c>
      <c r="G7" s="219">
        <v>70453</v>
      </c>
      <c r="H7" s="219">
        <v>3410591</v>
      </c>
      <c r="I7" s="219">
        <v>163828</v>
      </c>
      <c r="J7" s="219">
        <v>4233082</v>
      </c>
      <c r="K7" s="219">
        <v>7877954</v>
      </c>
      <c r="L7" s="218"/>
      <c r="M7" s="219">
        <v>3042398</v>
      </c>
      <c r="N7" s="219">
        <v>31559668</v>
      </c>
      <c r="O7" s="219">
        <v>2226132</v>
      </c>
      <c r="P7" s="219">
        <v>36828198</v>
      </c>
      <c r="Q7" s="218"/>
      <c r="R7" s="219">
        <v>-2195063</v>
      </c>
      <c r="S7" s="219">
        <v>690869</v>
      </c>
      <c r="T7" s="219">
        <v>-1504194</v>
      </c>
    </row>
    <row r="8" spans="1:728">
      <c r="A8" s="242">
        <v>10500</v>
      </c>
      <c r="B8" s="243" t="s">
        <v>744</v>
      </c>
      <c r="C8" s="254">
        <f t="shared" si="0"/>
        <v>6.7235615242448822E-4</v>
      </c>
      <c r="D8" s="255">
        <f t="shared" si="1"/>
        <v>6.5759715954601615E-4</v>
      </c>
      <c r="E8" s="220">
        <v>20806045</v>
      </c>
      <c r="F8" s="219">
        <v>18651732</v>
      </c>
      <c r="G8" s="219">
        <v>16897</v>
      </c>
      <c r="H8" s="219">
        <v>817985</v>
      </c>
      <c r="I8" s="219">
        <v>39292</v>
      </c>
      <c r="J8" s="219">
        <v>1646346</v>
      </c>
      <c r="K8" s="219">
        <v>2520520</v>
      </c>
      <c r="L8" s="218"/>
      <c r="M8" s="219">
        <v>729679</v>
      </c>
      <c r="N8" s="219">
        <v>7569168</v>
      </c>
      <c r="O8" s="219">
        <v>936136</v>
      </c>
      <c r="P8" s="219">
        <v>9234983</v>
      </c>
      <c r="Q8" s="218"/>
      <c r="R8" s="219">
        <v>-526456</v>
      </c>
      <c r="S8" s="219">
        <v>411937</v>
      </c>
      <c r="T8" s="219">
        <v>-114519</v>
      </c>
    </row>
    <row r="9" spans="1:728">
      <c r="A9" s="242">
        <v>10700</v>
      </c>
      <c r="B9" s="243" t="s">
        <v>331</v>
      </c>
      <c r="C9" s="254">
        <f t="shared" si="0"/>
        <v>4.3303815009503891E-3</v>
      </c>
      <c r="D9" s="255">
        <f t="shared" si="1"/>
        <v>4.3564809552172745E-3</v>
      </c>
      <c r="E9" s="220">
        <v>137836877</v>
      </c>
      <c r="F9" s="219">
        <v>120128469</v>
      </c>
      <c r="G9" s="219">
        <v>108828</v>
      </c>
      <c r="H9" s="219">
        <v>5268319</v>
      </c>
      <c r="I9" s="219">
        <v>253063</v>
      </c>
      <c r="J9" s="219">
        <v>13828843</v>
      </c>
      <c r="K9" s="219">
        <v>19459053</v>
      </c>
      <c r="L9" s="218"/>
      <c r="M9" s="219">
        <v>4699573</v>
      </c>
      <c r="N9" s="219">
        <v>48750029</v>
      </c>
      <c r="O9" s="219">
        <v>618940</v>
      </c>
      <c r="P9" s="219">
        <v>54068542</v>
      </c>
      <c r="Q9" s="218"/>
      <c r="R9" s="219">
        <v>-3390703</v>
      </c>
      <c r="S9" s="219">
        <v>4673084</v>
      </c>
      <c r="T9" s="219">
        <v>1282381</v>
      </c>
    </row>
    <row r="10" spans="1:728">
      <c r="A10" s="242">
        <v>10800</v>
      </c>
      <c r="B10" s="243" t="s">
        <v>3</v>
      </c>
      <c r="C10" s="254">
        <f t="shared" si="0"/>
        <v>1.7837618530297968E-2</v>
      </c>
      <c r="D10" s="255">
        <f t="shared" si="1"/>
        <v>1.7896663283750638E-2</v>
      </c>
      <c r="E10" s="220">
        <v>566241469</v>
      </c>
      <c r="F10" s="219">
        <v>494830722</v>
      </c>
      <c r="G10" s="219">
        <v>448281</v>
      </c>
      <c r="H10" s="219">
        <v>21701151</v>
      </c>
      <c r="I10" s="219">
        <v>1042414</v>
      </c>
      <c r="J10" s="219">
        <v>27689386</v>
      </c>
      <c r="K10" s="219">
        <v>50881232</v>
      </c>
      <c r="L10" s="218"/>
      <c r="M10" s="219">
        <v>19358387</v>
      </c>
      <c r="N10" s="219">
        <v>200810120</v>
      </c>
      <c r="O10" s="219">
        <v>658915</v>
      </c>
      <c r="P10" s="219">
        <v>220827422</v>
      </c>
      <c r="Q10" s="218"/>
      <c r="R10" s="219">
        <v>-13966913</v>
      </c>
      <c r="S10" s="219">
        <v>12328125</v>
      </c>
      <c r="T10" s="219">
        <v>-1638788</v>
      </c>
    </row>
    <row r="11" spans="1:728">
      <c r="A11" s="242">
        <v>10850</v>
      </c>
      <c r="B11" s="243" t="s">
        <v>745</v>
      </c>
      <c r="C11" s="254">
        <f t="shared" si="0"/>
        <v>1.4491480330703808E-4</v>
      </c>
      <c r="D11" s="255">
        <f t="shared" si="1"/>
        <v>1.4875503957162013E-4</v>
      </c>
      <c r="E11" s="220">
        <v>4706535</v>
      </c>
      <c r="F11" s="219">
        <v>4020060</v>
      </c>
      <c r="G11" s="219">
        <v>3642</v>
      </c>
      <c r="H11" s="219">
        <v>176303</v>
      </c>
      <c r="I11" s="219">
        <v>8469</v>
      </c>
      <c r="J11" s="219">
        <v>792440</v>
      </c>
      <c r="K11" s="219">
        <v>980854</v>
      </c>
      <c r="L11" s="218"/>
      <c r="M11" s="219">
        <v>157270</v>
      </c>
      <c r="N11" s="219">
        <v>1631404</v>
      </c>
      <c r="O11" s="219">
        <v>118683</v>
      </c>
      <c r="P11" s="219">
        <v>1907357</v>
      </c>
      <c r="Q11" s="218"/>
      <c r="R11" s="219">
        <v>-113470</v>
      </c>
      <c r="S11" s="219">
        <v>261857</v>
      </c>
      <c r="T11" s="219">
        <v>148387</v>
      </c>
    </row>
    <row r="12" spans="1:728">
      <c r="A12" s="242">
        <v>10900</v>
      </c>
      <c r="B12" s="243" t="s">
        <v>5</v>
      </c>
      <c r="C12" s="254">
        <f t="shared" si="0"/>
        <v>1.3092467384993168E-3</v>
      </c>
      <c r="D12" s="255">
        <f t="shared" si="1"/>
        <v>1.3325269573664566E-3</v>
      </c>
      <c r="E12" s="220">
        <v>42160486</v>
      </c>
      <c r="F12" s="219">
        <v>36319619</v>
      </c>
      <c r="G12" s="219">
        <v>32903</v>
      </c>
      <c r="H12" s="219">
        <v>1592823</v>
      </c>
      <c r="I12" s="219">
        <v>76511</v>
      </c>
      <c r="J12" s="219">
        <v>667608</v>
      </c>
      <c r="K12" s="219">
        <v>2369845</v>
      </c>
      <c r="L12" s="218"/>
      <c r="M12" s="219">
        <v>1420868</v>
      </c>
      <c r="N12" s="219">
        <v>14739075</v>
      </c>
      <c r="O12" s="219">
        <v>5357261</v>
      </c>
      <c r="P12" s="219">
        <v>21517204</v>
      </c>
      <c r="Q12" s="218"/>
      <c r="R12" s="219">
        <v>-1025144</v>
      </c>
      <c r="S12" s="219">
        <v>-1598207</v>
      </c>
      <c r="T12" s="219">
        <v>-2623351</v>
      </c>
    </row>
    <row r="13" spans="1:728">
      <c r="A13" s="242">
        <v>10910</v>
      </c>
      <c r="B13" s="243" t="s">
        <v>746</v>
      </c>
      <c r="C13" s="254">
        <f t="shared" si="0"/>
        <v>3.1841820302515447E-4</v>
      </c>
      <c r="D13" s="255">
        <f t="shared" si="1"/>
        <v>2.8992136870843743E-4</v>
      </c>
      <c r="E13" s="220">
        <v>9172967</v>
      </c>
      <c r="F13" s="219">
        <v>8833192</v>
      </c>
      <c r="G13" s="219">
        <v>8002</v>
      </c>
      <c r="H13" s="219">
        <v>387386</v>
      </c>
      <c r="I13" s="219">
        <v>18608</v>
      </c>
      <c r="J13" s="219">
        <v>2182930</v>
      </c>
      <c r="K13" s="219">
        <v>2596926</v>
      </c>
      <c r="L13" s="218"/>
      <c r="M13" s="219">
        <v>345565</v>
      </c>
      <c r="N13" s="219">
        <v>3584649</v>
      </c>
      <c r="O13" s="219">
        <v>0</v>
      </c>
      <c r="P13" s="219">
        <v>3930214</v>
      </c>
      <c r="Q13" s="218"/>
      <c r="R13" s="219">
        <v>-249324</v>
      </c>
      <c r="S13" s="219">
        <v>585339</v>
      </c>
      <c r="T13" s="219">
        <v>336015</v>
      </c>
    </row>
    <row r="14" spans="1:728">
      <c r="A14" s="242">
        <v>10930</v>
      </c>
      <c r="B14" s="243" t="s">
        <v>747</v>
      </c>
      <c r="C14" s="254">
        <f t="shared" si="0"/>
        <v>4.4271978883583234E-3</v>
      </c>
      <c r="D14" s="255">
        <f t="shared" si="1"/>
        <v>4.1470465107751485E-3</v>
      </c>
      <c r="E14" s="220">
        <v>131210476</v>
      </c>
      <c r="F14" s="219">
        <v>122814238</v>
      </c>
      <c r="G14" s="219">
        <v>111261</v>
      </c>
      <c r="H14" s="219">
        <v>5386105</v>
      </c>
      <c r="I14" s="219">
        <v>258721</v>
      </c>
      <c r="J14" s="219">
        <v>69617362</v>
      </c>
      <c r="K14" s="219">
        <v>75373449</v>
      </c>
      <c r="L14" s="218"/>
      <c r="M14" s="219">
        <v>4804644</v>
      </c>
      <c r="N14" s="219">
        <v>49839957</v>
      </c>
      <c r="O14" s="219">
        <v>2481999</v>
      </c>
      <c r="P14" s="219">
        <v>57126600</v>
      </c>
      <c r="Q14" s="218"/>
      <c r="R14" s="219">
        <v>-3466511</v>
      </c>
      <c r="S14" s="219">
        <v>17197057</v>
      </c>
      <c r="T14" s="219">
        <v>13730546</v>
      </c>
    </row>
    <row r="15" spans="1:728">
      <c r="A15" s="242">
        <v>10940</v>
      </c>
      <c r="B15" s="243" t="s">
        <v>748</v>
      </c>
      <c r="C15" s="254">
        <f t="shared" si="0"/>
        <v>5.8311076556862625E-4</v>
      </c>
      <c r="D15" s="255">
        <f t="shared" si="1"/>
        <v>5.6945891323500423E-4</v>
      </c>
      <c r="E15" s="220">
        <v>18017395</v>
      </c>
      <c r="F15" s="220">
        <v>16175989</v>
      </c>
      <c r="G15" s="220">
        <v>14654</v>
      </c>
      <c r="H15" s="220">
        <v>709409</v>
      </c>
      <c r="I15" s="220">
        <v>34076</v>
      </c>
      <c r="J15" s="220">
        <v>1170743</v>
      </c>
      <c r="K15" s="220">
        <v>1928882</v>
      </c>
      <c r="L15" s="217"/>
      <c r="M15" s="220">
        <v>632825</v>
      </c>
      <c r="N15" s="220">
        <v>6564472</v>
      </c>
      <c r="O15" s="220">
        <v>949540</v>
      </c>
      <c r="P15" s="220">
        <v>8146837</v>
      </c>
      <c r="Q15" s="217"/>
      <c r="R15" s="220">
        <v>-456577</v>
      </c>
      <c r="S15" s="220">
        <v>157923</v>
      </c>
      <c r="T15" s="220">
        <v>-298654</v>
      </c>
    </row>
    <row r="16" spans="1:728">
      <c r="A16" s="242">
        <v>10950</v>
      </c>
      <c r="B16" s="243" t="s">
        <v>749</v>
      </c>
      <c r="C16" s="254">
        <f t="shared" si="0"/>
        <v>7.8906129506080107E-4</v>
      </c>
      <c r="D16" s="255">
        <f t="shared" si="1"/>
        <v>7.8211474238971815E-4</v>
      </c>
      <c r="E16" s="220">
        <v>24745719</v>
      </c>
      <c r="F16" s="219">
        <v>21889232</v>
      </c>
      <c r="G16" s="219">
        <v>19830</v>
      </c>
      <c r="H16" s="219">
        <v>959968</v>
      </c>
      <c r="I16" s="219">
        <v>46112</v>
      </c>
      <c r="J16" s="219">
        <v>1989412</v>
      </c>
      <c r="K16" s="219">
        <v>3015322</v>
      </c>
      <c r="L16" s="218"/>
      <c r="M16" s="219">
        <v>856334</v>
      </c>
      <c r="N16" s="219">
        <v>8882996</v>
      </c>
      <c r="O16" s="219">
        <v>384744</v>
      </c>
      <c r="P16" s="219">
        <v>10124074</v>
      </c>
      <c r="Q16" s="218"/>
      <c r="R16" s="219">
        <v>-617838</v>
      </c>
      <c r="S16" s="219">
        <v>292947</v>
      </c>
      <c r="T16" s="219">
        <v>-324891</v>
      </c>
    </row>
    <row r="17" spans="1:20">
      <c r="A17" s="242">
        <v>11050</v>
      </c>
      <c r="B17" s="243" t="s">
        <v>750</v>
      </c>
      <c r="C17" s="254">
        <f t="shared" si="0"/>
        <v>2.1304306599537865E-4</v>
      </c>
      <c r="D17" s="255">
        <f t="shared" si="1"/>
        <v>1.9600746213434909E-4</v>
      </c>
      <c r="E17" s="220">
        <v>6201578</v>
      </c>
      <c r="F17" s="219">
        <v>5909996</v>
      </c>
      <c r="G17" s="219">
        <v>5354</v>
      </c>
      <c r="H17" s="219">
        <v>259187</v>
      </c>
      <c r="I17" s="219">
        <v>12450</v>
      </c>
      <c r="J17" s="219">
        <v>5041391</v>
      </c>
      <c r="K17" s="219">
        <v>5318382</v>
      </c>
      <c r="L17" s="218"/>
      <c r="M17" s="219">
        <v>231206</v>
      </c>
      <c r="N17" s="219">
        <v>2398370</v>
      </c>
      <c r="O17" s="219">
        <v>41904</v>
      </c>
      <c r="P17" s="219">
        <v>2671480</v>
      </c>
      <c r="Q17" s="218"/>
      <c r="R17" s="219">
        <v>-166812</v>
      </c>
      <c r="S17" s="219">
        <v>1586941</v>
      </c>
      <c r="T17" s="219">
        <v>1420129</v>
      </c>
    </row>
    <row r="18" spans="1:20">
      <c r="A18" s="242">
        <v>11300</v>
      </c>
      <c r="B18" s="243" t="s">
        <v>751</v>
      </c>
      <c r="C18" s="254">
        <f t="shared" si="0"/>
        <v>4.1116961062937401E-3</v>
      </c>
      <c r="D18" s="255">
        <f t="shared" si="1"/>
        <v>4.1492134224231083E-3</v>
      </c>
      <c r="E18" s="220">
        <v>131279036</v>
      </c>
      <c r="F18" s="220">
        <v>114061950</v>
      </c>
      <c r="G18" s="220">
        <v>103332</v>
      </c>
      <c r="H18" s="220">
        <v>5002268</v>
      </c>
      <c r="I18" s="220">
        <v>240284</v>
      </c>
      <c r="J18" s="220">
        <v>2379416</v>
      </c>
      <c r="K18" s="220">
        <v>7725300</v>
      </c>
      <c r="L18" s="217"/>
      <c r="M18" s="220">
        <v>4462244</v>
      </c>
      <c r="N18" s="220">
        <v>46288140</v>
      </c>
      <c r="O18" s="220">
        <v>4700735</v>
      </c>
      <c r="P18" s="220">
        <v>55451119</v>
      </c>
      <c r="Q18" s="217"/>
      <c r="R18" s="220">
        <v>-3219471</v>
      </c>
      <c r="S18" s="220">
        <v>-1260843</v>
      </c>
      <c r="T18" s="220">
        <v>-4480314</v>
      </c>
    </row>
    <row r="19" spans="1:20">
      <c r="A19" s="242">
        <v>11310</v>
      </c>
      <c r="B19" s="243" t="s">
        <v>752</v>
      </c>
      <c r="C19" s="254">
        <f t="shared" si="0"/>
        <v>4.8112153761608402E-4</v>
      </c>
      <c r="D19" s="255">
        <f t="shared" si="1"/>
        <v>4.7606287199568575E-4</v>
      </c>
      <c r="E19" s="220">
        <v>15062391</v>
      </c>
      <c r="F19" s="219">
        <v>13346721</v>
      </c>
      <c r="G19" s="219">
        <v>12091</v>
      </c>
      <c r="H19" s="219">
        <v>585330</v>
      </c>
      <c r="I19" s="219">
        <v>28116</v>
      </c>
      <c r="J19" s="219">
        <v>1460181</v>
      </c>
      <c r="K19" s="219">
        <v>2085718</v>
      </c>
      <c r="L19" s="218"/>
      <c r="M19" s="219">
        <v>522140</v>
      </c>
      <c r="N19" s="219">
        <v>5416310</v>
      </c>
      <c r="O19" s="219">
        <v>0</v>
      </c>
      <c r="P19" s="219">
        <v>5938450</v>
      </c>
      <c r="Q19" s="218"/>
      <c r="R19" s="219">
        <v>-376721</v>
      </c>
      <c r="S19" s="219">
        <v>493233</v>
      </c>
      <c r="T19" s="219">
        <v>116512</v>
      </c>
    </row>
    <row r="20" spans="1:20">
      <c r="A20" s="242">
        <v>11600</v>
      </c>
      <c r="B20" s="243" t="s">
        <v>12</v>
      </c>
      <c r="C20" s="254">
        <f t="shared" si="0"/>
        <v>2.1668875801652658E-3</v>
      </c>
      <c r="D20" s="255">
        <f t="shared" si="1"/>
        <v>2.0718492718910376E-3</v>
      </c>
      <c r="E20" s="220">
        <v>65552274</v>
      </c>
      <c r="F20" s="219">
        <v>60111306</v>
      </c>
      <c r="G20" s="219">
        <v>54456</v>
      </c>
      <c r="H20" s="219">
        <v>2636224</v>
      </c>
      <c r="I20" s="219">
        <v>126631</v>
      </c>
      <c r="J20" s="219">
        <v>9985858</v>
      </c>
      <c r="K20" s="219">
        <v>12803169</v>
      </c>
      <c r="L20" s="218"/>
      <c r="M20" s="219">
        <v>2351628</v>
      </c>
      <c r="N20" s="219">
        <v>24394117</v>
      </c>
      <c r="O20" s="219">
        <v>494985</v>
      </c>
      <c r="P20" s="219">
        <v>27240730</v>
      </c>
      <c r="Q20" s="218"/>
      <c r="R20" s="219">
        <v>-1696681</v>
      </c>
      <c r="S20" s="219">
        <v>2602727</v>
      </c>
      <c r="T20" s="219">
        <v>906046</v>
      </c>
    </row>
    <row r="21" spans="1:20">
      <c r="A21" s="242">
        <v>11900</v>
      </c>
      <c r="B21" s="243" t="s">
        <v>13</v>
      </c>
      <c r="C21" s="254">
        <f t="shared" si="0"/>
        <v>2.3992569456853769E-4</v>
      </c>
      <c r="D21" s="255">
        <f t="shared" si="1"/>
        <v>2.2453929779213288E-4</v>
      </c>
      <c r="E21" s="220">
        <v>7104311</v>
      </c>
      <c r="F21" s="219">
        <v>6655743</v>
      </c>
      <c r="G21" s="219">
        <v>6030</v>
      </c>
      <c r="H21" s="219">
        <v>291892</v>
      </c>
      <c r="I21" s="219">
        <v>14021</v>
      </c>
      <c r="J21" s="219">
        <v>1543264</v>
      </c>
      <c r="K21" s="219">
        <v>1855207</v>
      </c>
      <c r="L21" s="218"/>
      <c r="M21" s="219">
        <v>260381</v>
      </c>
      <c r="N21" s="219">
        <v>2701006</v>
      </c>
      <c r="O21" s="219">
        <v>306335</v>
      </c>
      <c r="P21" s="219">
        <v>3267722</v>
      </c>
      <c r="Q21" s="218"/>
      <c r="R21" s="219">
        <v>-187862</v>
      </c>
      <c r="S21" s="219">
        <v>232143</v>
      </c>
      <c r="T21" s="219">
        <v>44281</v>
      </c>
    </row>
    <row r="22" spans="1:20">
      <c r="A22" s="242">
        <v>12100</v>
      </c>
      <c r="B22" s="243" t="s">
        <v>753</v>
      </c>
      <c r="C22" s="254">
        <f t="shared" si="0"/>
        <v>2.4961645703801104E-4</v>
      </c>
      <c r="D22" s="255">
        <f t="shared" si="1"/>
        <v>2.2772768577542535E-4</v>
      </c>
      <c r="E22" s="220">
        <v>7205190</v>
      </c>
      <c r="F22" s="219">
        <v>6924573</v>
      </c>
      <c r="G22" s="219">
        <v>6273</v>
      </c>
      <c r="H22" s="219">
        <v>303682</v>
      </c>
      <c r="I22" s="219">
        <v>14587</v>
      </c>
      <c r="J22" s="219">
        <v>850771</v>
      </c>
      <c r="K22" s="219">
        <v>1175313</v>
      </c>
      <c r="L22" s="218"/>
      <c r="M22" s="219">
        <v>270898</v>
      </c>
      <c r="N22" s="219">
        <v>2810101</v>
      </c>
      <c r="O22" s="219">
        <v>479274</v>
      </c>
      <c r="P22" s="219">
        <v>3560273</v>
      </c>
      <c r="Q22" s="218"/>
      <c r="R22" s="219">
        <v>-195452</v>
      </c>
      <c r="S22" s="219">
        <v>18735</v>
      </c>
      <c r="T22" s="219">
        <v>-176717</v>
      </c>
    </row>
    <row r="23" spans="1:20">
      <c r="A23" s="242">
        <v>12150</v>
      </c>
      <c r="B23" s="243" t="s">
        <v>754</v>
      </c>
      <c r="C23" s="254">
        <f t="shared" si="0"/>
        <v>3.6090745434985259E-5</v>
      </c>
      <c r="D23" s="255">
        <f t="shared" si="1"/>
        <v>4.1187219160694601E-5</v>
      </c>
      <c r="E23" s="220">
        <v>1303143</v>
      </c>
      <c r="F23" s="219">
        <v>1001188</v>
      </c>
      <c r="G23" s="219">
        <v>907</v>
      </c>
      <c r="H23" s="219">
        <v>43908</v>
      </c>
      <c r="I23" s="219">
        <v>2109</v>
      </c>
      <c r="J23" s="219">
        <v>108378</v>
      </c>
      <c r="K23" s="219">
        <v>155302</v>
      </c>
      <c r="L23" s="218"/>
      <c r="M23" s="219">
        <v>39168</v>
      </c>
      <c r="N23" s="219">
        <v>406298</v>
      </c>
      <c r="O23" s="219">
        <v>184146</v>
      </c>
      <c r="P23" s="219">
        <v>629612</v>
      </c>
      <c r="Q23" s="218"/>
      <c r="R23" s="219">
        <v>-28259</v>
      </c>
      <c r="S23" s="219">
        <v>-7559</v>
      </c>
      <c r="T23" s="219">
        <v>-35818</v>
      </c>
    </row>
    <row r="24" spans="1:20">
      <c r="A24" s="242">
        <v>12160</v>
      </c>
      <c r="B24" s="243" t="s">
        <v>16</v>
      </c>
      <c r="C24" s="254">
        <f t="shared" si="0"/>
        <v>1.7006759671411127E-3</v>
      </c>
      <c r="D24" s="255">
        <f t="shared" si="1"/>
        <v>1.6084344191856902E-3</v>
      </c>
      <c r="E24" s="220">
        <v>50890060</v>
      </c>
      <c r="F24" s="219">
        <v>47178199</v>
      </c>
      <c r="G24" s="219">
        <v>42740</v>
      </c>
      <c r="H24" s="219">
        <v>2069033</v>
      </c>
      <c r="I24" s="219">
        <v>99386</v>
      </c>
      <c r="J24" s="219">
        <v>4563442</v>
      </c>
      <c r="K24" s="219">
        <v>6774601</v>
      </c>
      <c r="L24" s="218"/>
      <c r="M24" s="219">
        <v>1845669</v>
      </c>
      <c r="N24" s="219">
        <v>19145658</v>
      </c>
      <c r="O24" s="219">
        <v>1309008</v>
      </c>
      <c r="P24" s="219">
        <v>22300335</v>
      </c>
      <c r="Q24" s="218"/>
      <c r="R24" s="219">
        <v>-1331634</v>
      </c>
      <c r="S24" s="219">
        <v>774394</v>
      </c>
      <c r="T24" s="219">
        <v>-557240</v>
      </c>
    </row>
    <row r="25" spans="1:20">
      <c r="A25" s="242">
        <v>12220</v>
      </c>
      <c r="B25" s="243" t="s">
        <v>755</v>
      </c>
      <c r="C25" s="254">
        <f t="shared" si="0"/>
        <v>4.1706796784363835E-2</v>
      </c>
      <c r="D25" s="255">
        <f t="shared" si="1"/>
        <v>4.1711058262527544E-2</v>
      </c>
      <c r="E25" s="220">
        <v>1319717007</v>
      </c>
      <c r="F25" s="219">
        <v>1156982045</v>
      </c>
      <c r="G25" s="219">
        <v>1048142</v>
      </c>
      <c r="H25" s="219">
        <v>50740266</v>
      </c>
      <c r="I25" s="219">
        <v>2437306</v>
      </c>
      <c r="J25" s="219">
        <v>43843958</v>
      </c>
      <c r="K25" s="219">
        <v>98069672</v>
      </c>
      <c r="L25" s="218"/>
      <c r="M25" s="219">
        <v>45262561</v>
      </c>
      <c r="N25" s="219">
        <v>469521581</v>
      </c>
      <c r="O25" s="219">
        <v>0</v>
      </c>
      <c r="P25" s="219">
        <v>514784142</v>
      </c>
      <c r="Q25" s="218"/>
      <c r="R25" s="219">
        <v>-32656559</v>
      </c>
      <c r="S25" s="219">
        <v>17456293</v>
      </c>
      <c r="T25" s="219">
        <v>-15200266</v>
      </c>
    </row>
    <row r="26" spans="1:20">
      <c r="A26" s="242">
        <v>12510</v>
      </c>
      <c r="B26" s="243" t="s">
        <v>18</v>
      </c>
      <c r="C26" s="254">
        <f t="shared" si="0"/>
        <v>3.7010873292115895E-3</v>
      </c>
      <c r="D26" s="255">
        <f t="shared" si="1"/>
        <v>3.8222175102302809E-3</v>
      </c>
      <c r="E26" s="220">
        <v>120933049</v>
      </c>
      <c r="F26" s="219">
        <v>102671313</v>
      </c>
      <c r="G26" s="219">
        <v>93013</v>
      </c>
      <c r="H26" s="219">
        <v>4502723</v>
      </c>
      <c r="I26" s="219">
        <v>216288</v>
      </c>
      <c r="J26" s="219">
        <v>1574676</v>
      </c>
      <c r="K26" s="219">
        <v>6386700</v>
      </c>
      <c r="L26" s="218"/>
      <c r="M26" s="219">
        <v>4016628</v>
      </c>
      <c r="N26" s="219">
        <v>41665640</v>
      </c>
      <c r="O26" s="219">
        <v>18331692</v>
      </c>
      <c r="P26" s="219">
        <v>64013960</v>
      </c>
      <c r="Q26" s="218"/>
      <c r="R26" s="219">
        <v>-2897963</v>
      </c>
      <c r="S26" s="219">
        <v>-4743131</v>
      </c>
      <c r="T26" s="219">
        <v>-7641094</v>
      </c>
    </row>
    <row r="27" spans="1:20">
      <c r="A27" s="242">
        <v>12600</v>
      </c>
      <c r="B27" s="243" t="s">
        <v>756</v>
      </c>
      <c r="C27" s="254">
        <f t="shared" si="0"/>
        <v>1.7481003950705265E-3</v>
      </c>
      <c r="D27" s="255">
        <f t="shared" si="1"/>
        <v>1.726200947070171E-3</v>
      </c>
      <c r="E27" s="220">
        <v>54616134</v>
      </c>
      <c r="F27" s="220">
        <v>48493793</v>
      </c>
      <c r="G27" s="220">
        <v>43932</v>
      </c>
      <c r="H27" s="220">
        <v>2126730</v>
      </c>
      <c r="I27" s="220">
        <v>102157</v>
      </c>
      <c r="J27" s="220">
        <v>12913425</v>
      </c>
      <c r="K27" s="220">
        <v>15186244</v>
      </c>
      <c r="L27" s="217"/>
      <c r="M27" s="220">
        <v>1897137</v>
      </c>
      <c r="N27" s="220">
        <v>19679547</v>
      </c>
      <c r="O27" s="220">
        <v>0</v>
      </c>
      <c r="P27" s="220">
        <v>21576684</v>
      </c>
      <c r="Q27" s="217"/>
      <c r="R27" s="220">
        <v>-1368770</v>
      </c>
      <c r="S27" s="220">
        <v>4210568</v>
      </c>
      <c r="T27" s="220">
        <v>2841798</v>
      </c>
    </row>
    <row r="28" spans="1:20">
      <c r="A28" s="242">
        <v>12700</v>
      </c>
      <c r="B28" s="243" t="s">
        <v>757</v>
      </c>
      <c r="C28" s="254">
        <f t="shared" si="0"/>
        <v>9.4793316827705004E-4</v>
      </c>
      <c r="D28" s="255">
        <f t="shared" si="1"/>
        <v>9.878215362094404E-4</v>
      </c>
      <c r="E28" s="220">
        <v>31254179</v>
      </c>
      <c r="F28" s="219">
        <v>26296473</v>
      </c>
      <c r="G28" s="219">
        <v>23823</v>
      </c>
      <c r="H28" s="219">
        <v>1153250</v>
      </c>
      <c r="I28" s="219">
        <v>55396</v>
      </c>
      <c r="J28" s="219">
        <v>1083726</v>
      </c>
      <c r="K28" s="219">
        <v>2316195</v>
      </c>
      <c r="L28" s="218"/>
      <c r="M28" s="219">
        <v>1028750</v>
      </c>
      <c r="N28" s="219">
        <v>10671524</v>
      </c>
      <c r="O28" s="219">
        <v>1163125</v>
      </c>
      <c r="P28" s="219">
        <v>12863399</v>
      </c>
      <c r="Q28" s="218"/>
      <c r="R28" s="219">
        <v>-742235</v>
      </c>
      <c r="S28" s="219">
        <v>152833</v>
      </c>
      <c r="T28" s="219">
        <v>-589402</v>
      </c>
    </row>
    <row r="29" spans="1:20">
      <c r="A29" s="242">
        <v>13500</v>
      </c>
      <c r="B29" s="243" t="s">
        <v>758</v>
      </c>
      <c r="C29" s="254">
        <f t="shared" si="0"/>
        <v>3.7825669125529679E-3</v>
      </c>
      <c r="D29" s="255">
        <f t="shared" si="1"/>
        <v>3.7778069467811213E-3</v>
      </c>
      <c r="E29" s="220">
        <v>119527921</v>
      </c>
      <c r="F29" s="219">
        <v>104931626</v>
      </c>
      <c r="G29" s="219">
        <v>95060</v>
      </c>
      <c r="H29" s="219">
        <v>4601851</v>
      </c>
      <c r="I29" s="219">
        <v>221050</v>
      </c>
      <c r="J29" s="219">
        <v>6181857</v>
      </c>
      <c r="K29" s="219">
        <v>11099818</v>
      </c>
      <c r="L29" s="218"/>
      <c r="M29" s="219">
        <v>4105054</v>
      </c>
      <c r="N29" s="219">
        <v>42582910</v>
      </c>
      <c r="O29" s="219">
        <v>3212866</v>
      </c>
      <c r="P29" s="219">
        <v>49900830</v>
      </c>
      <c r="Q29" s="218"/>
      <c r="R29" s="219">
        <v>-2961761</v>
      </c>
      <c r="S29" s="219">
        <v>2078997</v>
      </c>
      <c r="T29" s="219">
        <v>-882764</v>
      </c>
    </row>
    <row r="30" spans="1:20">
      <c r="A30" s="242">
        <v>13700</v>
      </c>
      <c r="B30" s="243" t="s">
        <v>759</v>
      </c>
      <c r="C30" s="254">
        <f t="shared" si="0"/>
        <v>4.166894484567672E-4</v>
      </c>
      <c r="D30" s="255">
        <f t="shared" si="1"/>
        <v>4.078815785441828E-4</v>
      </c>
      <c r="E30" s="220">
        <v>12905169</v>
      </c>
      <c r="F30" s="220">
        <v>11559320</v>
      </c>
      <c r="G30" s="220">
        <v>10472</v>
      </c>
      <c r="H30" s="220">
        <v>506942</v>
      </c>
      <c r="I30" s="220">
        <v>24351</v>
      </c>
      <c r="J30" s="220">
        <v>556691</v>
      </c>
      <c r="K30" s="220">
        <v>1098456</v>
      </c>
      <c r="L30" s="217"/>
      <c r="M30" s="220">
        <v>452215</v>
      </c>
      <c r="N30" s="220">
        <v>4690955</v>
      </c>
      <c r="O30" s="220">
        <v>422138</v>
      </c>
      <c r="P30" s="220">
        <v>5565308</v>
      </c>
      <c r="Q30" s="217"/>
      <c r="R30" s="220">
        <v>-326270</v>
      </c>
      <c r="S30" s="220">
        <v>-19693</v>
      </c>
      <c r="T30" s="220">
        <v>-345963</v>
      </c>
    </row>
    <row r="31" spans="1:20">
      <c r="A31" s="242">
        <v>14300</v>
      </c>
      <c r="B31" s="243" t="s">
        <v>760</v>
      </c>
      <c r="C31" s="254">
        <f t="shared" si="0"/>
        <v>1.2922895443581214E-3</v>
      </c>
      <c r="D31" s="255">
        <f t="shared" si="1"/>
        <v>1.3366561946195343E-3</v>
      </c>
      <c r="E31" s="220">
        <v>42291133</v>
      </c>
      <c r="F31" s="219">
        <v>35849212</v>
      </c>
      <c r="G31" s="219">
        <v>32477</v>
      </c>
      <c r="H31" s="219">
        <v>1572193</v>
      </c>
      <c r="I31" s="219">
        <v>75520</v>
      </c>
      <c r="J31" s="219">
        <v>3129730</v>
      </c>
      <c r="K31" s="219">
        <v>4809920</v>
      </c>
      <c r="L31" s="218"/>
      <c r="M31" s="219">
        <v>1402465</v>
      </c>
      <c r="N31" s="219">
        <v>14548176</v>
      </c>
      <c r="O31" s="219">
        <v>3983926</v>
      </c>
      <c r="P31" s="219">
        <v>19934567</v>
      </c>
      <c r="Q31" s="218"/>
      <c r="R31" s="219">
        <v>-1011866</v>
      </c>
      <c r="S31" s="219">
        <v>566405</v>
      </c>
      <c r="T31" s="219">
        <v>-445461</v>
      </c>
    </row>
    <row r="32" spans="1:20">
      <c r="A32" s="242">
        <v>14300.2</v>
      </c>
      <c r="B32" s="243" t="s">
        <v>761</v>
      </c>
      <c r="C32" s="254">
        <f t="shared" si="0"/>
        <v>1.960442365059995E-4</v>
      </c>
      <c r="D32" s="255">
        <f t="shared" si="1"/>
        <v>1.4445516118687197E-4</v>
      </c>
      <c r="E32" s="220">
        <v>4570489</v>
      </c>
      <c r="F32" s="219">
        <v>5438434</v>
      </c>
      <c r="G32" s="219">
        <v>4927</v>
      </c>
      <c r="H32" s="219">
        <v>238506</v>
      </c>
      <c r="I32" s="219">
        <v>11457</v>
      </c>
      <c r="J32" s="219">
        <v>2468748</v>
      </c>
      <c r="K32" s="219">
        <v>2723638</v>
      </c>
      <c r="L32" s="218"/>
      <c r="M32" s="219">
        <v>212758</v>
      </c>
      <c r="N32" s="219">
        <v>2207002</v>
      </c>
      <c r="O32" s="219">
        <v>574887</v>
      </c>
      <c r="P32" s="219">
        <v>2994647</v>
      </c>
      <c r="Q32" s="218"/>
      <c r="R32" s="219">
        <v>-153503</v>
      </c>
      <c r="S32" s="219">
        <v>488918</v>
      </c>
      <c r="T32" s="219">
        <v>335415</v>
      </c>
    </row>
    <row r="33" spans="1:20">
      <c r="A33" s="242">
        <v>18400</v>
      </c>
      <c r="B33" s="243" t="s">
        <v>762</v>
      </c>
      <c r="C33" s="254">
        <f t="shared" si="0"/>
        <v>4.7684660390896949E-3</v>
      </c>
      <c r="D33" s="255">
        <f t="shared" si="1"/>
        <v>4.803545517678102E-3</v>
      </c>
      <c r="E33" s="220">
        <v>151981776</v>
      </c>
      <c r="F33" s="219">
        <v>132281307</v>
      </c>
      <c r="G33" s="219">
        <v>119837</v>
      </c>
      <c r="H33" s="219">
        <v>5801290</v>
      </c>
      <c r="I33" s="219">
        <v>278665</v>
      </c>
      <c r="J33" s="219">
        <v>3111232</v>
      </c>
      <c r="K33" s="219">
        <v>9311024</v>
      </c>
      <c r="L33" s="218"/>
      <c r="M33" s="219">
        <v>5175007</v>
      </c>
      <c r="N33" s="219">
        <v>53681843</v>
      </c>
      <c r="O33" s="219">
        <v>2011220</v>
      </c>
      <c r="P33" s="219">
        <v>60868070</v>
      </c>
      <c r="Q33" s="218"/>
      <c r="R33" s="219">
        <v>-3733725</v>
      </c>
      <c r="S33" s="219">
        <v>1054609</v>
      </c>
      <c r="T33" s="219">
        <v>-2679116</v>
      </c>
    </row>
    <row r="34" spans="1:20">
      <c r="A34" s="242">
        <v>18600</v>
      </c>
      <c r="B34" s="243" t="s">
        <v>763</v>
      </c>
      <c r="C34" s="254">
        <f t="shared" si="0"/>
        <v>1.1962105892599666E-5</v>
      </c>
      <c r="D34" s="255">
        <f t="shared" si="1"/>
        <v>1.3420597883143524E-5</v>
      </c>
      <c r="E34" s="220">
        <v>424621</v>
      </c>
      <c r="F34" s="219">
        <v>331839</v>
      </c>
      <c r="G34" s="219">
        <v>301</v>
      </c>
      <c r="H34" s="219">
        <v>14553</v>
      </c>
      <c r="I34" s="219">
        <v>699</v>
      </c>
      <c r="J34" s="219">
        <v>0</v>
      </c>
      <c r="K34" s="219">
        <v>15553</v>
      </c>
      <c r="L34" s="218"/>
      <c r="M34" s="219">
        <v>12982</v>
      </c>
      <c r="N34" s="219">
        <v>134665</v>
      </c>
      <c r="O34" s="219">
        <v>145899</v>
      </c>
      <c r="P34" s="219">
        <v>293546</v>
      </c>
      <c r="Q34" s="218"/>
      <c r="R34" s="219">
        <v>-9365</v>
      </c>
      <c r="S34" s="219">
        <v>-54254</v>
      </c>
      <c r="T34" s="219">
        <v>-63619</v>
      </c>
    </row>
    <row r="35" spans="1:20">
      <c r="A35" s="242">
        <v>18640</v>
      </c>
      <c r="B35" s="243" t="s">
        <v>25</v>
      </c>
      <c r="C35" s="254">
        <f t="shared" si="0"/>
        <v>1.3436501889192047E-6</v>
      </c>
      <c r="D35" s="255">
        <f t="shared" si="1"/>
        <v>1.3979361462844233E-6</v>
      </c>
      <c r="E35" s="220">
        <v>44230</v>
      </c>
      <c r="F35" s="219">
        <v>37274</v>
      </c>
      <c r="G35" s="219">
        <v>34</v>
      </c>
      <c r="H35" s="219">
        <v>1635</v>
      </c>
      <c r="I35" s="219">
        <v>79</v>
      </c>
      <c r="J35" s="219">
        <v>34743</v>
      </c>
      <c r="K35" s="219">
        <v>36491</v>
      </c>
      <c r="L35" s="218"/>
      <c r="M35" s="219">
        <v>1458</v>
      </c>
      <c r="N35" s="219">
        <v>15126</v>
      </c>
      <c r="O35" s="219">
        <v>1420</v>
      </c>
      <c r="P35" s="219">
        <v>18004</v>
      </c>
      <c r="Q35" s="218"/>
      <c r="R35" s="219">
        <v>-1052</v>
      </c>
      <c r="S35" s="219">
        <v>10128</v>
      </c>
      <c r="T35" s="219">
        <v>9076</v>
      </c>
    </row>
    <row r="36" spans="1:20">
      <c r="A36" s="242">
        <v>18690</v>
      </c>
      <c r="B36" s="243" t="s">
        <v>764</v>
      </c>
      <c r="C36" s="254">
        <f t="shared" si="0"/>
        <v>0</v>
      </c>
      <c r="D36" s="255">
        <f t="shared" si="1"/>
        <v>0</v>
      </c>
      <c r="E36" s="220">
        <v>0</v>
      </c>
      <c r="F36" s="219">
        <v>0</v>
      </c>
      <c r="G36" s="219">
        <v>0</v>
      </c>
      <c r="H36" s="219">
        <v>0</v>
      </c>
      <c r="I36" s="219">
        <v>0</v>
      </c>
      <c r="J36" s="219">
        <v>0</v>
      </c>
      <c r="K36" s="219">
        <v>0</v>
      </c>
      <c r="L36" s="218"/>
      <c r="M36" s="219">
        <v>0</v>
      </c>
      <c r="N36" s="219">
        <v>0</v>
      </c>
      <c r="O36" s="219">
        <v>59072</v>
      </c>
      <c r="P36" s="219">
        <v>59072</v>
      </c>
      <c r="Q36" s="218"/>
      <c r="R36" s="219">
        <v>0</v>
      </c>
      <c r="S36" s="219">
        <v>-29536</v>
      </c>
      <c r="T36" s="219">
        <v>-29536</v>
      </c>
    </row>
    <row r="37" spans="1:20">
      <c r="A37" s="242">
        <v>18740</v>
      </c>
      <c r="B37" s="243" t="s">
        <v>765</v>
      </c>
      <c r="C37" s="254">
        <f t="shared" si="0"/>
        <v>0</v>
      </c>
      <c r="D37" s="255">
        <f t="shared" si="1"/>
        <v>6.5544336441401178E-6</v>
      </c>
      <c r="E37" s="220">
        <v>207379</v>
      </c>
      <c r="F37" s="219">
        <v>0</v>
      </c>
      <c r="G37" s="219">
        <v>0</v>
      </c>
      <c r="H37" s="219">
        <v>0</v>
      </c>
      <c r="I37" s="219">
        <v>0</v>
      </c>
      <c r="J37" s="219">
        <v>12182</v>
      </c>
      <c r="K37" s="219">
        <v>12182</v>
      </c>
      <c r="L37" s="218"/>
      <c r="M37" s="219">
        <v>0</v>
      </c>
      <c r="N37" s="219">
        <v>0</v>
      </c>
      <c r="O37" s="219">
        <v>220405</v>
      </c>
      <c r="P37" s="219">
        <v>220405</v>
      </c>
      <c r="Q37" s="218"/>
      <c r="R37" s="219">
        <v>0</v>
      </c>
      <c r="S37" s="219">
        <v>-38323</v>
      </c>
      <c r="T37" s="219">
        <v>-38323</v>
      </c>
    </row>
    <row r="38" spans="1:20">
      <c r="A38" s="242">
        <v>18780</v>
      </c>
      <c r="B38" s="243" t="s">
        <v>766</v>
      </c>
      <c r="C38" s="254">
        <f t="shared" si="0"/>
        <v>2.033589363432783E-5</v>
      </c>
      <c r="D38" s="255">
        <f t="shared" si="1"/>
        <v>1.8126993444321929E-5</v>
      </c>
      <c r="E38" s="220">
        <v>573529</v>
      </c>
      <c r="F38" s="219">
        <v>564135</v>
      </c>
      <c r="G38" s="219">
        <v>511</v>
      </c>
      <c r="H38" s="219">
        <v>24741</v>
      </c>
      <c r="I38" s="219">
        <v>1188</v>
      </c>
      <c r="J38" s="219">
        <v>212478</v>
      </c>
      <c r="K38" s="219">
        <v>238918</v>
      </c>
      <c r="L38" s="218"/>
      <c r="M38" s="219">
        <v>22070</v>
      </c>
      <c r="N38" s="219">
        <v>228935</v>
      </c>
      <c r="O38" s="219">
        <v>0</v>
      </c>
      <c r="P38" s="219">
        <v>251005</v>
      </c>
      <c r="Q38" s="218"/>
      <c r="R38" s="219">
        <v>-15924</v>
      </c>
      <c r="S38" s="219">
        <v>59773</v>
      </c>
      <c r="T38" s="219">
        <v>43849</v>
      </c>
    </row>
    <row r="39" spans="1:20">
      <c r="A39" s="242">
        <v>19005</v>
      </c>
      <c r="B39" s="243" t="s">
        <v>767</v>
      </c>
      <c r="C39" s="254">
        <f t="shared" si="0"/>
        <v>6.5221188953556726E-4</v>
      </c>
      <c r="D39" s="255">
        <f t="shared" si="1"/>
        <v>6.869546087695526E-4</v>
      </c>
      <c r="E39" s="220">
        <v>21734900</v>
      </c>
      <c r="F39" s="220">
        <v>18092913</v>
      </c>
      <c r="G39" s="220">
        <v>16391</v>
      </c>
      <c r="H39" s="220">
        <v>793477</v>
      </c>
      <c r="I39" s="220">
        <v>38115</v>
      </c>
      <c r="J39" s="220">
        <v>1083352</v>
      </c>
      <c r="K39" s="220">
        <v>1931335</v>
      </c>
      <c r="L39" s="217"/>
      <c r="M39" s="220">
        <v>707817</v>
      </c>
      <c r="N39" s="220">
        <v>7342390</v>
      </c>
      <c r="O39" s="220">
        <v>1001970</v>
      </c>
      <c r="P39" s="220">
        <v>9052177</v>
      </c>
      <c r="Q39" s="217"/>
      <c r="R39" s="220">
        <v>-510685</v>
      </c>
      <c r="S39" s="220">
        <v>209066</v>
      </c>
      <c r="T39" s="220">
        <v>-301619</v>
      </c>
    </row>
    <row r="40" spans="1:20">
      <c r="A40" s="242">
        <v>19100</v>
      </c>
      <c r="B40" s="243" t="s">
        <v>30</v>
      </c>
      <c r="C40" s="254">
        <f t="shared" si="0"/>
        <v>6.1968338987198952E-2</v>
      </c>
      <c r="D40" s="255">
        <f t="shared" si="1"/>
        <v>6.2379403253909858E-2</v>
      </c>
      <c r="E40" s="220">
        <v>1973653098</v>
      </c>
      <c r="F40" s="219">
        <v>1719054473</v>
      </c>
      <c r="G40" s="219">
        <v>1557338</v>
      </c>
      <c r="H40" s="219">
        <v>75390350</v>
      </c>
      <c r="I40" s="219">
        <v>3621372</v>
      </c>
      <c r="J40" s="219">
        <v>98896494</v>
      </c>
      <c r="K40" s="219">
        <v>179465554</v>
      </c>
      <c r="L40" s="218"/>
      <c r="M40" s="219">
        <v>67251526</v>
      </c>
      <c r="N40" s="219">
        <v>697619447</v>
      </c>
      <c r="O40" s="219">
        <v>11689875</v>
      </c>
      <c r="P40" s="219">
        <v>776560848</v>
      </c>
      <c r="Q40" s="218"/>
      <c r="R40" s="219">
        <v>-48521411</v>
      </c>
      <c r="S40" s="219">
        <v>37022986</v>
      </c>
      <c r="T40" s="219">
        <v>-11498425</v>
      </c>
    </row>
    <row r="41" spans="1:20">
      <c r="A41" s="242">
        <v>20100</v>
      </c>
      <c r="B41" s="243" t="s">
        <v>31</v>
      </c>
      <c r="C41" s="254">
        <f t="shared" si="0"/>
        <v>1.0378926139710358E-2</v>
      </c>
      <c r="D41" s="255">
        <f t="shared" si="1"/>
        <v>1.0390856467574363E-2</v>
      </c>
      <c r="E41" s="220">
        <v>328761498</v>
      </c>
      <c r="F41" s="219">
        <v>287920246</v>
      </c>
      <c r="G41" s="219">
        <v>260835</v>
      </c>
      <c r="H41" s="219">
        <v>12626946</v>
      </c>
      <c r="I41" s="219">
        <v>606535</v>
      </c>
      <c r="J41" s="219">
        <v>18751919</v>
      </c>
      <c r="K41" s="219">
        <v>32246235</v>
      </c>
      <c r="L41" s="218"/>
      <c r="M41" s="219">
        <v>11263794</v>
      </c>
      <c r="N41" s="219">
        <v>116842582</v>
      </c>
      <c r="O41" s="219">
        <v>16341745</v>
      </c>
      <c r="P41" s="219">
        <v>144448121</v>
      </c>
      <c r="Q41" s="218"/>
      <c r="R41" s="219">
        <v>-8126733</v>
      </c>
      <c r="S41" s="219">
        <v>-2682499</v>
      </c>
      <c r="T41" s="219">
        <v>-10809232</v>
      </c>
    </row>
    <row r="42" spans="1:20">
      <c r="A42" s="242">
        <v>20200</v>
      </c>
      <c r="B42" s="243" t="s">
        <v>768</v>
      </c>
      <c r="C42" s="254">
        <f t="shared" si="0"/>
        <v>1.5421973406896572E-3</v>
      </c>
      <c r="D42" s="255">
        <f t="shared" si="1"/>
        <v>1.554574085520998E-3</v>
      </c>
      <c r="E42" s="220">
        <v>49185946</v>
      </c>
      <c r="F42" s="220">
        <v>42781867</v>
      </c>
      <c r="G42" s="220">
        <v>38757</v>
      </c>
      <c r="H42" s="220">
        <v>1876229</v>
      </c>
      <c r="I42" s="220">
        <v>90125</v>
      </c>
      <c r="J42" s="220">
        <v>5156811</v>
      </c>
      <c r="K42" s="220">
        <v>7161922</v>
      </c>
      <c r="L42" s="217"/>
      <c r="M42" s="220">
        <v>1673679</v>
      </c>
      <c r="N42" s="220">
        <v>17361557</v>
      </c>
      <c r="O42" s="220">
        <v>770591</v>
      </c>
      <c r="P42" s="220">
        <v>19805827</v>
      </c>
      <c r="Q42" s="217"/>
      <c r="R42" s="220">
        <v>-1207547</v>
      </c>
      <c r="S42" s="220">
        <v>1181510</v>
      </c>
      <c r="T42" s="220">
        <v>-26037</v>
      </c>
    </row>
    <row r="43" spans="1:20">
      <c r="A43" s="242">
        <v>20300</v>
      </c>
      <c r="B43" s="243" t="s">
        <v>33</v>
      </c>
      <c r="C43" s="254">
        <f t="shared" si="0"/>
        <v>2.4266376627953275E-2</v>
      </c>
      <c r="D43" s="255">
        <f t="shared" si="1"/>
        <v>2.4363414282971303E-2</v>
      </c>
      <c r="E43" s="220">
        <v>770846234</v>
      </c>
      <c r="F43" s="219">
        <v>673169944</v>
      </c>
      <c r="G43" s="219">
        <v>609843</v>
      </c>
      <c r="H43" s="219">
        <v>29522344</v>
      </c>
      <c r="I43" s="219">
        <v>1418105</v>
      </c>
      <c r="J43" s="219">
        <v>35916753</v>
      </c>
      <c r="K43" s="219">
        <v>67467045</v>
      </c>
      <c r="L43" s="218"/>
      <c r="M43" s="219">
        <v>26335236</v>
      </c>
      <c r="N43" s="219">
        <v>273182992</v>
      </c>
      <c r="O43" s="219">
        <v>51300828</v>
      </c>
      <c r="P43" s="219">
        <v>350819056</v>
      </c>
      <c r="Q43" s="218"/>
      <c r="R43" s="219">
        <v>-19000651</v>
      </c>
      <c r="S43" s="219">
        <v>-13000015</v>
      </c>
      <c r="T43" s="219">
        <v>-32000666</v>
      </c>
    </row>
    <row r="44" spans="1:20">
      <c r="A44" s="242">
        <v>20400</v>
      </c>
      <c r="B44" s="243" t="s">
        <v>34</v>
      </c>
      <c r="C44" s="254">
        <f t="shared" si="0"/>
        <v>1.1520647917963622E-3</v>
      </c>
      <c r="D44" s="255">
        <f t="shared" si="1"/>
        <v>1.1262660144521651E-3</v>
      </c>
      <c r="E44" s="220">
        <v>35634493</v>
      </c>
      <c r="F44" s="219">
        <v>31959258</v>
      </c>
      <c r="G44" s="219">
        <v>28953</v>
      </c>
      <c r="H44" s="219">
        <v>1401596</v>
      </c>
      <c r="I44" s="219">
        <v>67326</v>
      </c>
      <c r="J44" s="219">
        <v>1712486</v>
      </c>
      <c r="K44" s="219">
        <v>3210361</v>
      </c>
      <c r="L44" s="218"/>
      <c r="M44" s="219">
        <v>1250285</v>
      </c>
      <c r="N44" s="219">
        <v>12969571</v>
      </c>
      <c r="O44" s="219">
        <v>2438956</v>
      </c>
      <c r="P44" s="219">
        <v>16658812</v>
      </c>
      <c r="Q44" s="218"/>
      <c r="R44" s="219">
        <v>-902070</v>
      </c>
      <c r="S44" s="219">
        <v>-784568</v>
      </c>
      <c r="T44" s="219">
        <v>-1686638</v>
      </c>
    </row>
    <row r="45" spans="1:20">
      <c r="A45" s="242">
        <v>20600</v>
      </c>
      <c r="B45" s="243" t="s">
        <v>35</v>
      </c>
      <c r="C45" s="254">
        <f t="shared" si="0"/>
        <v>2.7050508785661674E-3</v>
      </c>
      <c r="D45" s="255">
        <f t="shared" si="1"/>
        <v>2.9204613367199584E-3</v>
      </c>
      <c r="E45" s="220">
        <v>92401935</v>
      </c>
      <c r="F45" s="219">
        <v>75040414</v>
      </c>
      <c r="G45" s="219">
        <v>67981</v>
      </c>
      <c r="H45" s="219">
        <v>3290950</v>
      </c>
      <c r="I45" s="219">
        <v>158081</v>
      </c>
      <c r="J45" s="219">
        <v>7924065</v>
      </c>
      <c r="K45" s="219">
        <v>11441077</v>
      </c>
      <c r="L45" s="218"/>
      <c r="M45" s="219">
        <v>2935673</v>
      </c>
      <c r="N45" s="219">
        <v>30452585</v>
      </c>
      <c r="O45" s="219">
        <v>10596557</v>
      </c>
      <c r="P45" s="219">
        <v>43984815</v>
      </c>
      <c r="Q45" s="218"/>
      <c r="R45" s="219">
        <v>-2118064</v>
      </c>
      <c r="S45" s="219">
        <v>-671418</v>
      </c>
      <c r="T45" s="219">
        <v>-2789482</v>
      </c>
    </row>
    <row r="46" spans="1:20">
      <c r="A46" s="242">
        <v>20700</v>
      </c>
      <c r="B46" s="243" t="s">
        <v>769</v>
      </c>
      <c r="C46" s="254">
        <f t="shared" si="0"/>
        <v>5.9081360057557106E-3</v>
      </c>
      <c r="D46" s="255">
        <f t="shared" si="1"/>
        <v>5.8562289838325742E-3</v>
      </c>
      <c r="E46" s="220">
        <v>185288154</v>
      </c>
      <c r="F46" s="219">
        <v>163896722</v>
      </c>
      <c r="G46" s="219">
        <v>148479</v>
      </c>
      <c r="H46" s="219">
        <v>7187807</v>
      </c>
      <c r="I46" s="219">
        <v>345266</v>
      </c>
      <c r="J46" s="219">
        <v>12471674</v>
      </c>
      <c r="K46" s="219">
        <v>20153226</v>
      </c>
      <c r="L46" s="218"/>
      <c r="M46" s="219">
        <v>6411841</v>
      </c>
      <c r="N46" s="219">
        <v>66511877</v>
      </c>
      <c r="O46" s="219">
        <v>10964598</v>
      </c>
      <c r="P46" s="219">
        <v>83888316</v>
      </c>
      <c r="Q46" s="218"/>
      <c r="R46" s="219">
        <v>-4626089</v>
      </c>
      <c r="S46" s="219">
        <v>-1845087</v>
      </c>
      <c r="T46" s="219">
        <v>-6471176</v>
      </c>
    </row>
    <row r="47" spans="1:20">
      <c r="A47" s="242">
        <v>20800</v>
      </c>
      <c r="B47" s="243" t="s">
        <v>770</v>
      </c>
      <c r="C47" s="254">
        <f t="shared" si="0"/>
        <v>4.336703693392392E-3</v>
      </c>
      <c r="D47" s="255">
        <f t="shared" si="1"/>
        <v>4.4494108386401434E-3</v>
      </c>
      <c r="E47" s="220">
        <v>140777132</v>
      </c>
      <c r="F47" s="219">
        <v>120303852</v>
      </c>
      <c r="G47" s="219">
        <v>108987</v>
      </c>
      <c r="H47" s="219">
        <v>5276011</v>
      </c>
      <c r="I47" s="219">
        <v>253433</v>
      </c>
      <c r="J47" s="219">
        <v>2675391</v>
      </c>
      <c r="K47" s="219">
        <v>8313822</v>
      </c>
      <c r="L47" s="218"/>
      <c r="M47" s="219">
        <v>4706435</v>
      </c>
      <c r="N47" s="219">
        <v>48821202</v>
      </c>
      <c r="O47" s="219">
        <v>11919739</v>
      </c>
      <c r="P47" s="219">
        <v>65447376</v>
      </c>
      <c r="Q47" s="218"/>
      <c r="R47" s="219">
        <v>-3395654</v>
      </c>
      <c r="S47" s="219">
        <v>-3833819</v>
      </c>
      <c r="T47" s="219">
        <v>-7229473</v>
      </c>
    </row>
    <row r="48" spans="1:20">
      <c r="A48" s="242">
        <v>20900</v>
      </c>
      <c r="B48" s="243" t="s">
        <v>38</v>
      </c>
      <c r="C48" s="254">
        <f t="shared" si="0"/>
        <v>1.021773998999766E-2</v>
      </c>
      <c r="D48" s="255">
        <f t="shared" si="1"/>
        <v>1.0044522891711498E-2</v>
      </c>
      <c r="E48" s="220">
        <v>317803677</v>
      </c>
      <c r="F48" s="219">
        <v>283448805</v>
      </c>
      <c r="G48" s="219">
        <v>256784</v>
      </c>
      <c r="H48" s="219">
        <v>12430848</v>
      </c>
      <c r="I48" s="219">
        <v>597115</v>
      </c>
      <c r="J48" s="219">
        <v>35206467</v>
      </c>
      <c r="K48" s="219">
        <v>48491214</v>
      </c>
      <c r="L48" s="218"/>
      <c r="M48" s="219">
        <v>11088866</v>
      </c>
      <c r="N48" s="219">
        <v>115028001</v>
      </c>
      <c r="O48" s="219">
        <v>16911348</v>
      </c>
      <c r="P48" s="219">
        <v>143028215</v>
      </c>
      <c r="Q48" s="218"/>
      <c r="R48" s="219">
        <v>-8000522</v>
      </c>
      <c r="S48" s="219">
        <v>1056616</v>
      </c>
      <c r="T48" s="219">
        <v>-6943906</v>
      </c>
    </row>
    <row r="49" spans="1:20">
      <c r="A49" s="242">
        <v>21200</v>
      </c>
      <c r="B49" s="243" t="s">
        <v>771</v>
      </c>
      <c r="C49" s="254">
        <f t="shared" si="0"/>
        <v>3.1545259107226185E-3</v>
      </c>
      <c r="D49" s="255">
        <f t="shared" si="1"/>
        <v>3.0559204327191055E-3</v>
      </c>
      <c r="E49" s="220">
        <v>96687793</v>
      </c>
      <c r="F49" s="219">
        <v>87509234</v>
      </c>
      <c r="G49" s="219">
        <v>79277</v>
      </c>
      <c r="H49" s="219">
        <v>3837779</v>
      </c>
      <c r="I49" s="219">
        <v>184348</v>
      </c>
      <c r="J49" s="219">
        <v>8317876</v>
      </c>
      <c r="K49" s="219">
        <v>12419280</v>
      </c>
      <c r="L49" s="218"/>
      <c r="M49" s="219">
        <v>3423469</v>
      </c>
      <c r="N49" s="219">
        <v>35512629</v>
      </c>
      <c r="O49" s="219">
        <v>6737146</v>
      </c>
      <c r="P49" s="219">
        <v>45673244</v>
      </c>
      <c r="Q49" s="218"/>
      <c r="R49" s="219">
        <v>-2470005</v>
      </c>
      <c r="S49" s="219">
        <v>-1183496</v>
      </c>
      <c r="T49" s="219">
        <v>-3653501</v>
      </c>
    </row>
    <row r="50" spans="1:20">
      <c r="A50" s="242">
        <v>21300</v>
      </c>
      <c r="B50" s="243" t="s">
        <v>772</v>
      </c>
      <c r="C50" s="254">
        <f t="shared" si="0"/>
        <v>3.9037771332400696E-2</v>
      </c>
      <c r="D50" s="255">
        <f t="shared" si="1"/>
        <v>3.8835592233019856E-2</v>
      </c>
      <c r="E50" s="220">
        <v>1228738701</v>
      </c>
      <c r="F50" s="219">
        <v>1082941007</v>
      </c>
      <c r="G50" s="219">
        <v>981066</v>
      </c>
      <c r="H50" s="219">
        <v>47493144</v>
      </c>
      <c r="I50" s="219">
        <v>2281331</v>
      </c>
      <c r="J50" s="219">
        <v>83913229</v>
      </c>
      <c r="K50" s="219">
        <v>134668770</v>
      </c>
      <c r="L50" s="218"/>
      <c r="M50" s="219">
        <v>42365984</v>
      </c>
      <c r="N50" s="219">
        <v>439474559</v>
      </c>
      <c r="O50" s="219">
        <v>62121200</v>
      </c>
      <c r="P50" s="219">
        <v>543961743</v>
      </c>
      <c r="Q50" s="218"/>
      <c r="R50" s="219">
        <v>-30566701</v>
      </c>
      <c r="S50" s="219">
        <v>-4966011</v>
      </c>
      <c r="T50" s="219">
        <v>-35532712</v>
      </c>
    </row>
    <row r="51" spans="1:20">
      <c r="A51" s="242">
        <v>21520</v>
      </c>
      <c r="B51" s="243" t="s">
        <v>773</v>
      </c>
      <c r="C51" s="254">
        <f t="shared" si="0"/>
        <v>6.959545879772247E-2</v>
      </c>
      <c r="D51" s="255">
        <f t="shared" si="1"/>
        <v>6.9092226761333322E-2</v>
      </c>
      <c r="E51" s="220">
        <v>2186043474</v>
      </c>
      <c r="F51" s="220">
        <v>1930637269</v>
      </c>
      <c r="G51" s="220">
        <v>1749017</v>
      </c>
      <c r="H51" s="220">
        <v>84669463</v>
      </c>
      <c r="I51" s="220">
        <v>4067094</v>
      </c>
      <c r="J51" s="220">
        <v>146674266</v>
      </c>
      <c r="K51" s="220">
        <v>237159840</v>
      </c>
      <c r="L51" s="217"/>
      <c r="M51" s="220">
        <v>75528905</v>
      </c>
      <c r="N51" s="220">
        <v>783483086</v>
      </c>
      <c r="O51" s="220">
        <v>127408418</v>
      </c>
      <c r="P51" s="220">
        <v>986420409</v>
      </c>
      <c r="Q51" s="217"/>
      <c r="R51" s="220">
        <v>-54493435</v>
      </c>
      <c r="S51" s="220">
        <v>-20429270</v>
      </c>
      <c r="T51" s="220">
        <v>-74922705</v>
      </c>
    </row>
    <row r="52" spans="1:20">
      <c r="A52" s="242">
        <v>21525</v>
      </c>
      <c r="B52" s="243" t="s">
        <v>774</v>
      </c>
      <c r="C52" s="254">
        <f t="shared" si="0"/>
        <v>1.6588637318114268E-3</v>
      </c>
      <c r="D52" s="255">
        <f t="shared" si="1"/>
        <v>1.5966124875520426E-3</v>
      </c>
      <c r="E52" s="220">
        <v>50516020</v>
      </c>
      <c r="F52" s="219">
        <v>46018292</v>
      </c>
      <c r="G52" s="219">
        <v>41689</v>
      </c>
      <c r="H52" s="219">
        <v>2018165</v>
      </c>
      <c r="I52" s="219">
        <v>96942</v>
      </c>
      <c r="J52" s="219">
        <v>2166289</v>
      </c>
      <c r="K52" s="219">
        <v>4323085</v>
      </c>
      <c r="L52" s="218"/>
      <c r="M52" s="219">
        <v>1800292</v>
      </c>
      <c r="N52" s="219">
        <v>18674950</v>
      </c>
      <c r="O52" s="219">
        <v>3215242</v>
      </c>
      <c r="P52" s="219">
        <v>23690484</v>
      </c>
      <c r="Q52" s="218"/>
      <c r="R52" s="219">
        <v>-1298895</v>
      </c>
      <c r="S52" s="219">
        <v>-809631</v>
      </c>
      <c r="T52" s="219">
        <v>-2108526</v>
      </c>
    </row>
    <row r="53" spans="1:20">
      <c r="A53" s="242">
        <v>21525.200000000001</v>
      </c>
      <c r="B53" s="243" t="s">
        <v>775</v>
      </c>
      <c r="C53" s="254">
        <f t="shared" si="0"/>
        <v>1.5081909220662163E-4</v>
      </c>
      <c r="D53" s="255">
        <f t="shared" si="1"/>
        <v>1.4981317893950291E-4</v>
      </c>
      <c r="E53" s="220">
        <v>4740014</v>
      </c>
      <c r="F53" s="219">
        <v>4183850</v>
      </c>
      <c r="G53" s="219">
        <v>3790</v>
      </c>
      <c r="H53" s="219">
        <v>183486</v>
      </c>
      <c r="I53" s="219">
        <v>8814</v>
      </c>
      <c r="J53" s="219">
        <v>1846458</v>
      </c>
      <c r="K53" s="219">
        <v>2042548</v>
      </c>
      <c r="L53" s="218"/>
      <c r="M53" s="219">
        <v>163677</v>
      </c>
      <c r="N53" s="219">
        <v>1697872</v>
      </c>
      <c r="O53" s="219">
        <v>88700</v>
      </c>
      <c r="P53" s="219">
        <v>1950249</v>
      </c>
      <c r="Q53" s="218"/>
      <c r="R53" s="219">
        <v>-118093</v>
      </c>
      <c r="S53" s="219">
        <v>554572</v>
      </c>
      <c r="T53" s="219">
        <v>436479</v>
      </c>
    </row>
    <row r="54" spans="1:20">
      <c r="A54" s="242">
        <v>21550</v>
      </c>
      <c r="B54" s="243" t="s">
        <v>43</v>
      </c>
      <c r="C54" s="254">
        <f t="shared" si="0"/>
        <v>4.3836408579755425E-2</v>
      </c>
      <c r="D54" s="255">
        <f t="shared" si="1"/>
        <v>4.2226732570223711E-2</v>
      </c>
      <c r="E54" s="220">
        <v>1336032684</v>
      </c>
      <c r="F54" s="220">
        <v>1216059289</v>
      </c>
      <c r="G54" s="220">
        <v>1101661</v>
      </c>
      <c r="H54" s="220">
        <v>53331140</v>
      </c>
      <c r="I54" s="220">
        <v>2561759</v>
      </c>
      <c r="J54" s="220">
        <v>152353519</v>
      </c>
      <c r="K54" s="220">
        <v>209348079</v>
      </c>
      <c r="L54" s="217"/>
      <c r="M54" s="220">
        <v>47573735</v>
      </c>
      <c r="N54" s="220">
        <v>493496059</v>
      </c>
      <c r="O54" s="220">
        <v>8055354</v>
      </c>
      <c r="P54" s="220">
        <v>549125148</v>
      </c>
      <c r="Q54" s="217"/>
      <c r="R54" s="220">
        <v>-34324051</v>
      </c>
      <c r="S54" s="220">
        <v>31859795</v>
      </c>
      <c r="T54" s="220">
        <v>-2464256</v>
      </c>
    </row>
    <row r="55" spans="1:20">
      <c r="A55" s="242">
        <v>21570</v>
      </c>
      <c r="B55" s="243" t="s">
        <v>44</v>
      </c>
      <c r="C55" s="254">
        <f t="shared" si="0"/>
        <v>1.8549164035308247E-4</v>
      </c>
      <c r="D55" s="255">
        <f t="shared" si="1"/>
        <v>1.8252064955017765E-4</v>
      </c>
      <c r="E55" s="220">
        <v>5774862</v>
      </c>
      <c r="F55" s="219">
        <v>5145696</v>
      </c>
      <c r="G55" s="219">
        <v>4662</v>
      </c>
      <c r="H55" s="219">
        <v>225668</v>
      </c>
      <c r="I55" s="219">
        <v>10840</v>
      </c>
      <c r="J55" s="219">
        <v>815301</v>
      </c>
      <c r="K55" s="219">
        <v>1056471</v>
      </c>
      <c r="L55" s="218"/>
      <c r="M55" s="219">
        <v>201306</v>
      </c>
      <c r="N55" s="219">
        <v>2088205</v>
      </c>
      <c r="O55" s="219">
        <v>20460</v>
      </c>
      <c r="P55" s="219">
        <v>2309971</v>
      </c>
      <c r="Q55" s="218"/>
      <c r="R55" s="219">
        <v>-145240</v>
      </c>
      <c r="S55" s="219">
        <v>216965</v>
      </c>
      <c r="T55" s="219">
        <v>71725</v>
      </c>
    </row>
    <row r="56" spans="1:20">
      <c r="A56" s="242">
        <v>21800</v>
      </c>
      <c r="B56" s="243" t="s">
        <v>45</v>
      </c>
      <c r="C56" s="254">
        <f t="shared" si="0"/>
        <v>5.8087701291700301E-3</v>
      </c>
      <c r="D56" s="255">
        <f t="shared" si="1"/>
        <v>5.7892033660579623E-3</v>
      </c>
      <c r="E56" s="220">
        <v>183167497</v>
      </c>
      <c r="F56" s="219">
        <v>161140228</v>
      </c>
      <c r="G56" s="219">
        <v>145981</v>
      </c>
      <c r="H56" s="219">
        <v>7066919</v>
      </c>
      <c r="I56" s="219">
        <v>339459</v>
      </c>
      <c r="J56" s="219">
        <v>14408014</v>
      </c>
      <c r="K56" s="219">
        <v>21960373</v>
      </c>
      <c r="L56" s="218"/>
      <c r="M56" s="219">
        <v>6304004</v>
      </c>
      <c r="N56" s="219">
        <v>65393249</v>
      </c>
      <c r="O56" s="219">
        <v>9423034</v>
      </c>
      <c r="P56" s="219">
        <v>81120287</v>
      </c>
      <c r="Q56" s="218"/>
      <c r="R56" s="219">
        <v>-4548285</v>
      </c>
      <c r="S56" s="219">
        <v>-373807</v>
      </c>
      <c r="T56" s="219">
        <v>-4922092</v>
      </c>
    </row>
    <row r="57" spans="1:20">
      <c r="A57" s="242">
        <v>21900</v>
      </c>
      <c r="B57" s="243" t="s">
        <v>46</v>
      </c>
      <c r="C57" s="254">
        <f t="shared" si="0"/>
        <v>2.7916493387151573E-3</v>
      </c>
      <c r="D57" s="255">
        <f t="shared" si="1"/>
        <v>2.9853166926039811E-3</v>
      </c>
      <c r="E57" s="220">
        <v>94453926</v>
      </c>
      <c r="F57" s="219">
        <v>77442729</v>
      </c>
      <c r="G57" s="219">
        <v>70157</v>
      </c>
      <c r="H57" s="219">
        <v>3396306</v>
      </c>
      <c r="I57" s="219">
        <v>163141</v>
      </c>
      <c r="J57" s="219">
        <v>2456478</v>
      </c>
      <c r="K57" s="219">
        <v>6086082</v>
      </c>
      <c r="L57" s="218"/>
      <c r="M57" s="219">
        <v>3029655</v>
      </c>
      <c r="N57" s="219">
        <v>31427482</v>
      </c>
      <c r="O57" s="219">
        <v>15387257</v>
      </c>
      <c r="P57" s="219">
        <v>49844394</v>
      </c>
      <c r="Q57" s="218"/>
      <c r="R57" s="219">
        <v>-2185872</v>
      </c>
      <c r="S57" s="219">
        <v>-3928573</v>
      </c>
      <c r="T57" s="219">
        <v>-6114445</v>
      </c>
    </row>
    <row r="58" spans="1:20">
      <c r="A58" s="242">
        <v>22000</v>
      </c>
      <c r="B58" s="243" t="s">
        <v>47</v>
      </c>
      <c r="C58" s="254">
        <f t="shared" si="0"/>
        <v>2.8325101973268635E-3</v>
      </c>
      <c r="D58" s="255">
        <f t="shared" si="1"/>
        <v>2.839276139713881E-3</v>
      </c>
      <c r="E58" s="220">
        <v>89833276</v>
      </c>
      <c r="F58" s="219">
        <v>78576244</v>
      </c>
      <c r="G58" s="219">
        <v>71184</v>
      </c>
      <c r="H58" s="219">
        <v>3446017</v>
      </c>
      <c r="I58" s="219">
        <v>165529</v>
      </c>
      <c r="J58" s="219">
        <v>339210</v>
      </c>
      <c r="K58" s="219">
        <v>4021940</v>
      </c>
      <c r="L58" s="218"/>
      <c r="M58" s="219">
        <v>3073999</v>
      </c>
      <c r="N58" s="219">
        <v>31887481</v>
      </c>
      <c r="O58" s="219">
        <v>11044772</v>
      </c>
      <c r="P58" s="219">
        <v>46006252</v>
      </c>
      <c r="Q58" s="218"/>
      <c r="R58" s="219">
        <v>-2217866</v>
      </c>
      <c r="S58" s="219">
        <v>-3060827</v>
      </c>
      <c r="T58" s="219">
        <v>-5278693</v>
      </c>
    </row>
    <row r="59" spans="1:20">
      <c r="A59" s="242">
        <v>23000</v>
      </c>
      <c r="B59" s="243" t="s">
        <v>48</v>
      </c>
      <c r="C59" s="254">
        <f t="shared" si="0"/>
        <v>2.4091763601146159E-3</v>
      </c>
      <c r="D59" s="255">
        <f t="shared" si="1"/>
        <v>2.4844759950290768E-3</v>
      </c>
      <c r="E59" s="220">
        <v>78607577</v>
      </c>
      <c r="F59" s="219">
        <v>66832603</v>
      </c>
      <c r="G59" s="219">
        <v>60545</v>
      </c>
      <c r="H59" s="219">
        <v>2930991</v>
      </c>
      <c r="I59" s="219">
        <v>140790</v>
      </c>
      <c r="J59" s="219">
        <v>3101661</v>
      </c>
      <c r="K59" s="219">
        <v>6233987</v>
      </c>
      <c r="L59" s="218"/>
      <c r="M59" s="219">
        <v>2614574</v>
      </c>
      <c r="N59" s="219">
        <v>27121725</v>
      </c>
      <c r="O59" s="219">
        <v>6028880</v>
      </c>
      <c r="P59" s="219">
        <v>35765179</v>
      </c>
      <c r="Q59" s="218"/>
      <c r="R59" s="219">
        <v>-1886392</v>
      </c>
      <c r="S59" s="219">
        <v>-955698</v>
      </c>
      <c r="T59" s="219">
        <v>-2842090</v>
      </c>
    </row>
    <row r="60" spans="1:20">
      <c r="A60" s="242">
        <v>23100</v>
      </c>
      <c r="B60" s="243" t="s">
        <v>49</v>
      </c>
      <c r="C60" s="254">
        <f t="shared" si="0"/>
        <v>1.5479745138071625E-2</v>
      </c>
      <c r="D60" s="255">
        <f t="shared" si="1"/>
        <v>1.5402893051939804E-2</v>
      </c>
      <c r="E60" s="220">
        <v>487339827</v>
      </c>
      <c r="F60" s="219">
        <v>429421307</v>
      </c>
      <c r="G60" s="219">
        <v>389024</v>
      </c>
      <c r="H60" s="219">
        <v>18832575</v>
      </c>
      <c r="I60" s="219">
        <v>904622</v>
      </c>
      <c r="J60" s="219">
        <v>43965935</v>
      </c>
      <c r="K60" s="219">
        <v>64092156</v>
      </c>
      <c r="L60" s="218"/>
      <c r="M60" s="219">
        <v>16799490</v>
      </c>
      <c r="N60" s="219">
        <v>174265946</v>
      </c>
      <c r="O60" s="219">
        <v>14546924</v>
      </c>
      <c r="P60" s="219">
        <v>205612360</v>
      </c>
      <c r="Q60" s="218"/>
      <c r="R60" s="219">
        <v>-12120690</v>
      </c>
      <c r="S60" s="219">
        <v>5209990</v>
      </c>
      <c r="T60" s="219">
        <v>-6910700</v>
      </c>
    </row>
    <row r="61" spans="1:20">
      <c r="A61" s="242">
        <v>23200</v>
      </c>
      <c r="B61" s="243" t="s">
        <v>50</v>
      </c>
      <c r="C61" s="254">
        <f t="shared" si="0"/>
        <v>8.2023694979237623E-3</v>
      </c>
      <c r="D61" s="255">
        <f t="shared" si="1"/>
        <v>8.2034718029658938E-3</v>
      </c>
      <c r="E61" s="220">
        <v>259553742</v>
      </c>
      <c r="F61" s="219">
        <v>227540712</v>
      </c>
      <c r="G61" s="219">
        <v>206135</v>
      </c>
      <c r="H61" s="219">
        <v>9978959</v>
      </c>
      <c r="I61" s="219">
        <v>479339</v>
      </c>
      <c r="J61" s="219">
        <v>31299146</v>
      </c>
      <c r="K61" s="219">
        <v>41963579</v>
      </c>
      <c r="L61" s="218"/>
      <c r="M61" s="219">
        <v>8901673</v>
      </c>
      <c r="N61" s="219">
        <v>92339614</v>
      </c>
      <c r="O61" s="219">
        <v>11200512</v>
      </c>
      <c r="P61" s="219">
        <v>112441799</v>
      </c>
      <c r="Q61" s="218"/>
      <c r="R61" s="219">
        <v>-6422481</v>
      </c>
      <c r="S61" s="219">
        <v>3010135</v>
      </c>
      <c r="T61" s="219">
        <v>-3412346</v>
      </c>
    </row>
    <row r="62" spans="1:20">
      <c r="A62" s="242">
        <v>30000</v>
      </c>
      <c r="B62" s="243" t="s">
        <v>51</v>
      </c>
      <c r="C62" s="254">
        <f t="shared" si="0"/>
        <v>7.6123193995140807E-4</v>
      </c>
      <c r="D62" s="255">
        <f t="shared" si="1"/>
        <v>7.8485976052765501E-4</v>
      </c>
      <c r="E62" s="220">
        <v>24832570</v>
      </c>
      <c r="F62" s="219">
        <v>21117222</v>
      </c>
      <c r="G62" s="219">
        <v>19131</v>
      </c>
      <c r="H62" s="219">
        <v>926111</v>
      </c>
      <c r="I62" s="219">
        <v>44486</v>
      </c>
      <c r="J62" s="219">
        <v>400814</v>
      </c>
      <c r="K62" s="219">
        <v>1390542</v>
      </c>
      <c r="L62" s="218"/>
      <c r="M62" s="219">
        <v>826132</v>
      </c>
      <c r="N62" s="219">
        <v>8569702</v>
      </c>
      <c r="O62" s="219">
        <v>3948024</v>
      </c>
      <c r="P62" s="219">
        <v>13343858</v>
      </c>
      <c r="Q62" s="218"/>
      <c r="R62" s="219">
        <v>-596048</v>
      </c>
      <c r="S62" s="219">
        <v>-827547</v>
      </c>
      <c r="T62" s="219">
        <v>-1423595</v>
      </c>
    </row>
    <row r="63" spans="1:20">
      <c r="A63" s="242">
        <v>30100</v>
      </c>
      <c r="B63" s="243" t="s">
        <v>52</v>
      </c>
      <c r="C63" s="254">
        <f t="shared" si="0"/>
        <v>7.3812994518501693E-3</v>
      </c>
      <c r="D63" s="255">
        <f t="shared" si="1"/>
        <v>7.3597556120430967E-3</v>
      </c>
      <c r="E63" s="220">
        <v>232858984</v>
      </c>
      <c r="F63" s="220">
        <v>204763530</v>
      </c>
      <c r="G63" s="220">
        <v>185501</v>
      </c>
      <c r="H63" s="220">
        <v>8980049</v>
      </c>
      <c r="I63" s="220">
        <v>431356</v>
      </c>
      <c r="J63" s="220">
        <v>2038498</v>
      </c>
      <c r="K63" s="220">
        <v>11635404</v>
      </c>
      <c r="L63" s="217"/>
      <c r="M63" s="220">
        <v>8010601</v>
      </c>
      <c r="N63" s="220">
        <v>83096273</v>
      </c>
      <c r="O63" s="220">
        <v>12984281</v>
      </c>
      <c r="P63" s="220">
        <v>104091155</v>
      </c>
      <c r="Q63" s="217"/>
      <c r="R63" s="220">
        <v>-5779581</v>
      </c>
      <c r="S63" s="220">
        <v>-2928122</v>
      </c>
      <c r="T63" s="220">
        <v>-8707703</v>
      </c>
    </row>
    <row r="64" spans="1:20">
      <c r="A64" s="242">
        <v>30102</v>
      </c>
      <c r="B64" s="243" t="s">
        <v>53</v>
      </c>
      <c r="C64" s="254">
        <f t="shared" si="0"/>
        <v>1.5164855485745143E-4</v>
      </c>
      <c r="D64" s="255">
        <f t="shared" si="1"/>
        <v>1.4853322822469217E-4</v>
      </c>
      <c r="E64" s="220">
        <v>4699517</v>
      </c>
      <c r="F64" s="219">
        <v>4206860</v>
      </c>
      <c r="G64" s="219">
        <v>3811</v>
      </c>
      <c r="H64" s="219">
        <v>184495</v>
      </c>
      <c r="I64" s="219">
        <v>8862</v>
      </c>
      <c r="J64" s="219">
        <v>143075</v>
      </c>
      <c r="K64" s="219">
        <v>340243</v>
      </c>
      <c r="L64" s="218"/>
      <c r="M64" s="219">
        <v>164578</v>
      </c>
      <c r="N64" s="219">
        <v>1707210</v>
      </c>
      <c r="O64" s="219">
        <v>10880</v>
      </c>
      <c r="P64" s="219">
        <v>1882668</v>
      </c>
      <c r="Q64" s="218"/>
      <c r="R64" s="219">
        <v>-118743</v>
      </c>
      <c r="S64" s="219">
        <v>37589</v>
      </c>
      <c r="T64" s="219">
        <v>-81154</v>
      </c>
    </row>
    <row r="65" spans="1:20">
      <c r="A65" s="242">
        <v>30103</v>
      </c>
      <c r="B65" s="243" t="s">
        <v>54</v>
      </c>
      <c r="C65" s="254">
        <f t="shared" si="0"/>
        <v>2.1767075383818306E-4</v>
      </c>
      <c r="D65" s="255">
        <f t="shared" si="1"/>
        <v>1.9298478473697047E-4</v>
      </c>
      <c r="E65" s="220">
        <v>6105942</v>
      </c>
      <c r="F65" s="219">
        <v>6038372</v>
      </c>
      <c r="G65" s="219">
        <v>5470</v>
      </c>
      <c r="H65" s="219">
        <v>264817</v>
      </c>
      <c r="I65" s="219">
        <v>12720</v>
      </c>
      <c r="J65" s="219">
        <v>1380027</v>
      </c>
      <c r="K65" s="219">
        <v>1663034</v>
      </c>
      <c r="L65" s="218"/>
      <c r="M65" s="219">
        <v>236229</v>
      </c>
      <c r="N65" s="219">
        <v>2450467</v>
      </c>
      <c r="O65" s="219">
        <v>197631</v>
      </c>
      <c r="P65" s="219">
        <v>2884327</v>
      </c>
      <c r="Q65" s="218"/>
      <c r="R65" s="219">
        <v>-170437</v>
      </c>
      <c r="S65" s="219">
        <v>351741</v>
      </c>
      <c r="T65" s="219">
        <v>181304</v>
      </c>
    </row>
    <row r="66" spans="1:20">
      <c r="A66" s="242">
        <v>30104</v>
      </c>
      <c r="B66" s="243" t="s">
        <v>55</v>
      </c>
      <c r="C66" s="254">
        <f t="shared" si="0"/>
        <v>9.944096440409327E-5</v>
      </c>
      <c r="D66" s="255">
        <f t="shared" si="1"/>
        <v>1.1036618958243527E-4</v>
      </c>
      <c r="E66" s="220">
        <v>3491931</v>
      </c>
      <c r="F66" s="220">
        <v>2758577</v>
      </c>
      <c r="G66" s="220">
        <v>2499</v>
      </c>
      <c r="H66" s="220">
        <v>120979</v>
      </c>
      <c r="I66" s="220">
        <v>5811</v>
      </c>
      <c r="J66" s="220">
        <v>260299</v>
      </c>
      <c r="K66" s="220">
        <v>389588</v>
      </c>
      <c r="L66" s="217"/>
      <c r="M66" s="220">
        <v>107919</v>
      </c>
      <c r="N66" s="220">
        <v>1119474</v>
      </c>
      <c r="O66" s="220">
        <v>757342</v>
      </c>
      <c r="P66" s="220">
        <v>1984735</v>
      </c>
      <c r="Q66" s="217"/>
      <c r="R66" s="220">
        <v>-77862</v>
      </c>
      <c r="S66" s="220">
        <v>-56317</v>
      </c>
      <c r="T66" s="220">
        <v>-134179</v>
      </c>
    </row>
    <row r="67" spans="1:20">
      <c r="A67" s="242">
        <v>30105</v>
      </c>
      <c r="B67" s="243" t="s">
        <v>56</v>
      </c>
      <c r="C67" s="254">
        <f t="shared" si="0"/>
        <v>6.8579005886340388E-4</v>
      </c>
      <c r="D67" s="255">
        <f t="shared" si="1"/>
        <v>7.51933544358119E-4</v>
      </c>
      <c r="E67" s="220">
        <v>23790801</v>
      </c>
      <c r="F67" s="219">
        <v>19024400</v>
      </c>
      <c r="G67" s="219">
        <v>17235</v>
      </c>
      <c r="H67" s="219">
        <v>834329</v>
      </c>
      <c r="I67" s="219">
        <v>40077</v>
      </c>
      <c r="J67" s="219">
        <v>1236426</v>
      </c>
      <c r="K67" s="219">
        <v>2128067</v>
      </c>
      <c r="L67" s="218"/>
      <c r="M67" s="219">
        <v>744258</v>
      </c>
      <c r="N67" s="219">
        <v>7720402</v>
      </c>
      <c r="O67" s="219">
        <v>2777922</v>
      </c>
      <c r="P67" s="219">
        <v>11242582</v>
      </c>
      <c r="Q67" s="218"/>
      <c r="R67" s="219">
        <v>-536974</v>
      </c>
      <c r="S67" s="219">
        <v>-132746</v>
      </c>
      <c r="T67" s="219">
        <v>-669720</v>
      </c>
    </row>
    <row r="68" spans="1:20">
      <c r="A68" s="242">
        <v>30200</v>
      </c>
      <c r="B68" s="243" t="s">
        <v>57</v>
      </c>
      <c r="C68" s="254">
        <f t="shared" si="0"/>
        <v>1.6754759834013058E-3</v>
      </c>
      <c r="D68" s="255">
        <f t="shared" si="1"/>
        <v>1.7035995465637375E-3</v>
      </c>
      <c r="E68" s="220">
        <v>53901037</v>
      </c>
      <c r="F68" s="219">
        <v>46479130</v>
      </c>
      <c r="G68" s="219">
        <v>42107</v>
      </c>
      <c r="H68" s="219">
        <v>2038375</v>
      </c>
      <c r="I68" s="219">
        <v>97913</v>
      </c>
      <c r="J68" s="219">
        <v>1423562</v>
      </c>
      <c r="K68" s="219">
        <v>3601957</v>
      </c>
      <c r="L68" s="218"/>
      <c r="M68" s="219">
        <v>1818321</v>
      </c>
      <c r="N68" s="219">
        <v>18861965</v>
      </c>
      <c r="O68" s="219">
        <v>3445046</v>
      </c>
      <c r="P68" s="219">
        <v>24125332</v>
      </c>
      <c r="Q68" s="218"/>
      <c r="R68" s="219">
        <v>-1311901</v>
      </c>
      <c r="S68" s="219">
        <v>-208397</v>
      </c>
      <c r="T68" s="219">
        <v>-1520298</v>
      </c>
    </row>
    <row r="69" spans="1:20">
      <c r="A69" s="242">
        <v>30300</v>
      </c>
      <c r="B69" s="243" t="s">
        <v>58</v>
      </c>
      <c r="C69" s="254">
        <f t="shared" si="0"/>
        <v>5.4205304926303953E-4</v>
      </c>
      <c r="D69" s="255">
        <f t="shared" si="1"/>
        <v>5.50224000874294E-4</v>
      </c>
      <c r="E69" s="220">
        <v>17408812</v>
      </c>
      <c r="F69" s="219">
        <v>15037013</v>
      </c>
      <c r="G69" s="219">
        <v>13622</v>
      </c>
      <c r="H69" s="219">
        <v>659459</v>
      </c>
      <c r="I69" s="219">
        <v>31677</v>
      </c>
      <c r="J69" s="219">
        <v>0</v>
      </c>
      <c r="K69" s="219">
        <v>704758</v>
      </c>
      <c r="L69" s="218"/>
      <c r="M69" s="219">
        <v>588266</v>
      </c>
      <c r="N69" s="219">
        <v>6102257</v>
      </c>
      <c r="O69" s="219">
        <v>915333</v>
      </c>
      <c r="P69" s="219">
        <v>7605856</v>
      </c>
      <c r="Q69" s="218"/>
      <c r="R69" s="219">
        <v>-424430</v>
      </c>
      <c r="S69" s="219">
        <v>-296438</v>
      </c>
      <c r="T69" s="219">
        <v>-720868</v>
      </c>
    </row>
    <row r="70" spans="1:20">
      <c r="A70" s="242">
        <v>30400</v>
      </c>
      <c r="B70" s="243" t="s">
        <v>59</v>
      </c>
      <c r="C70" s="254">
        <f t="shared" si="0"/>
        <v>1.0156430588000047E-3</v>
      </c>
      <c r="D70" s="255">
        <f t="shared" si="1"/>
        <v>1.0061028936632231E-3</v>
      </c>
      <c r="E70" s="220">
        <v>31832592</v>
      </c>
      <c r="F70" s="219">
        <v>28174803</v>
      </c>
      <c r="G70" s="219">
        <v>25524</v>
      </c>
      <c r="H70" s="219">
        <v>1235626</v>
      </c>
      <c r="I70" s="219">
        <v>59353</v>
      </c>
      <c r="J70" s="219">
        <v>476309</v>
      </c>
      <c r="K70" s="219">
        <v>1796812</v>
      </c>
      <c r="L70" s="218"/>
      <c r="M70" s="219">
        <v>1102233</v>
      </c>
      <c r="N70" s="219">
        <v>11433780</v>
      </c>
      <c r="O70" s="219">
        <v>1717547</v>
      </c>
      <c r="P70" s="219">
        <v>14253560</v>
      </c>
      <c r="Q70" s="218"/>
      <c r="R70" s="219">
        <v>-795250</v>
      </c>
      <c r="S70" s="219">
        <v>-376601</v>
      </c>
      <c r="T70" s="219">
        <v>-1171851</v>
      </c>
    </row>
    <row r="71" spans="1:20">
      <c r="A71" s="242">
        <v>30405</v>
      </c>
      <c r="B71" s="243" t="s">
        <v>60</v>
      </c>
      <c r="C71" s="254">
        <f t="shared" ref="C71:C134" si="2">F71/$F$316</f>
        <v>5.9163061948424244E-4</v>
      </c>
      <c r="D71" s="255">
        <f t="shared" ref="D71:D134" si="3">E71/$E$316</f>
        <v>6.0446382853194202E-4</v>
      </c>
      <c r="E71" s="220">
        <v>19124933</v>
      </c>
      <c r="F71" s="219">
        <v>16412337</v>
      </c>
      <c r="G71" s="219">
        <v>14868</v>
      </c>
      <c r="H71" s="219">
        <v>719775</v>
      </c>
      <c r="I71" s="219">
        <v>34574</v>
      </c>
      <c r="J71" s="219">
        <v>0</v>
      </c>
      <c r="K71" s="219">
        <v>769217</v>
      </c>
      <c r="L71" s="218"/>
      <c r="M71" s="219">
        <v>642071</v>
      </c>
      <c r="N71" s="219">
        <v>6660386</v>
      </c>
      <c r="O71" s="219">
        <v>3622015</v>
      </c>
      <c r="P71" s="219">
        <v>10924472</v>
      </c>
      <c r="Q71" s="218"/>
      <c r="R71" s="219">
        <v>-463247</v>
      </c>
      <c r="S71" s="219">
        <v>-1093307</v>
      </c>
      <c r="T71" s="219">
        <v>-1556554</v>
      </c>
    </row>
    <row r="72" spans="1:20">
      <c r="A72" s="242">
        <v>30500</v>
      </c>
      <c r="B72" s="243" t="s">
        <v>61</v>
      </c>
      <c r="C72" s="254">
        <f t="shared" si="2"/>
        <v>1.0672581656319356E-3</v>
      </c>
      <c r="D72" s="255">
        <f t="shared" si="3"/>
        <v>1.0891823684217629E-3</v>
      </c>
      <c r="E72" s="220">
        <v>34461185</v>
      </c>
      <c r="F72" s="219">
        <v>29606650</v>
      </c>
      <c r="G72" s="219">
        <v>26821</v>
      </c>
      <c r="H72" s="219">
        <v>1298421</v>
      </c>
      <c r="I72" s="219">
        <v>62370</v>
      </c>
      <c r="J72" s="219">
        <v>432812</v>
      </c>
      <c r="K72" s="219">
        <v>1820424</v>
      </c>
      <c r="L72" s="218"/>
      <c r="M72" s="219">
        <v>1158249</v>
      </c>
      <c r="N72" s="219">
        <v>12014846</v>
      </c>
      <c r="O72" s="219">
        <v>2521070</v>
      </c>
      <c r="P72" s="219">
        <v>15694165</v>
      </c>
      <c r="Q72" s="218"/>
      <c r="R72" s="219">
        <v>-835668</v>
      </c>
      <c r="S72" s="219">
        <v>-459298</v>
      </c>
      <c r="T72" s="219">
        <v>-1294966</v>
      </c>
    </row>
    <row r="73" spans="1:20">
      <c r="A73" s="242">
        <v>30600</v>
      </c>
      <c r="B73" s="243" t="s">
        <v>62</v>
      </c>
      <c r="C73" s="254">
        <f t="shared" si="2"/>
        <v>7.6777917956112629E-4</v>
      </c>
      <c r="D73" s="255">
        <f t="shared" si="3"/>
        <v>7.9402861605930362E-4</v>
      </c>
      <c r="E73" s="220">
        <v>25122668</v>
      </c>
      <c r="F73" s="219">
        <v>21298848</v>
      </c>
      <c r="G73" s="219">
        <v>19295</v>
      </c>
      <c r="H73" s="219">
        <v>934076</v>
      </c>
      <c r="I73" s="219">
        <v>44868</v>
      </c>
      <c r="J73" s="219">
        <v>336226</v>
      </c>
      <c r="K73" s="219">
        <v>1334465</v>
      </c>
      <c r="L73" s="218"/>
      <c r="M73" s="219">
        <v>833237</v>
      </c>
      <c r="N73" s="219">
        <v>8643409</v>
      </c>
      <c r="O73" s="219">
        <v>3702805</v>
      </c>
      <c r="P73" s="219">
        <v>13179451</v>
      </c>
      <c r="Q73" s="218"/>
      <c r="R73" s="219">
        <v>-601174</v>
      </c>
      <c r="S73" s="219">
        <v>-817112</v>
      </c>
      <c r="T73" s="219">
        <v>-1418286</v>
      </c>
    </row>
    <row r="74" spans="1:20">
      <c r="A74" s="242">
        <v>30601</v>
      </c>
      <c r="B74" s="243" t="s">
        <v>63</v>
      </c>
      <c r="C74" s="254">
        <f t="shared" si="2"/>
        <v>1.5761989288917506E-5</v>
      </c>
      <c r="D74" s="255">
        <f t="shared" si="3"/>
        <v>7.3418670863406633E-6</v>
      </c>
      <c r="E74" s="220">
        <v>232293</v>
      </c>
      <c r="F74" s="219">
        <v>437251</v>
      </c>
      <c r="G74" s="219">
        <v>396</v>
      </c>
      <c r="H74" s="219">
        <v>19176</v>
      </c>
      <c r="I74" s="219">
        <v>921</v>
      </c>
      <c r="J74" s="219">
        <v>376201</v>
      </c>
      <c r="K74" s="219">
        <v>396694</v>
      </c>
      <c r="L74" s="218"/>
      <c r="M74" s="219">
        <v>17106</v>
      </c>
      <c r="N74" s="219">
        <v>177444</v>
      </c>
      <c r="O74" s="219">
        <v>471524</v>
      </c>
      <c r="P74" s="219">
        <v>666074</v>
      </c>
      <c r="Q74" s="218"/>
      <c r="R74" s="219">
        <v>-12341</v>
      </c>
      <c r="S74" s="219">
        <v>-45251</v>
      </c>
      <c r="T74" s="219">
        <v>-57592</v>
      </c>
    </row>
    <row r="75" spans="1:20">
      <c r="A75" s="242">
        <v>30700</v>
      </c>
      <c r="B75" s="243" t="s">
        <v>64</v>
      </c>
      <c r="C75" s="254">
        <f t="shared" si="2"/>
        <v>2.1078177994207333E-3</v>
      </c>
      <c r="D75" s="255">
        <f t="shared" si="3"/>
        <v>2.1387537436279216E-3</v>
      </c>
      <c r="E75" s="220">
        <v>67669098</v>
      </c>
      <c r="F75" s="220">
        <v>58472660</v>
      </c>
      <c r="G75" s="220">
        <v>52972</v>
      </c>
      <c r="H75" s="220">
        <v>2564360</v>
      </c>
      <c r="I75" s="220">
        <v>123179</v>
      </c>
      <c r="J75" s="220">
        <v>953664</v>
      </c>
      <c r="K75" s="220">
        <v>3694175</v>
      </c>
      <c r="L75" s="217"/>
      <c r="M75" s="220">
        <v>2287522</v>
      </c>
      <c r="N75" s="220">
        <v>23729129</v>
      </c>
      <c r="O75" s="220">
        <v>5698223</v>
      </c>
      <c r="P75" s="220">
        <v>31714874</v>
      </c>
      <c r="Q75" s="217"/>
      <c r="R75" s="220">
        <v>-1650428</v>
      </c>
      <c r="S75" s="220">
        <v>-1067481</v>
      </c>
      <c r="T75" s="220">
        <v>-2717909</v>
      </c>
    </row>
    <row r="76" spans="1:20">
      <c r="A76" s="242">
        <v>30705</v>
      </c>
      <c r="B76" s="243" t="s">
        <v>65</v>
      </c>
      <c r="C76" s="254">
        <f t="shared" si="2"/>
        <v>4.0119839533836845E-4</v>
      </c>
      <c r="D76" s="255">
        <f t="shared" si="3"/>
        <v>4.075760111315154E-4</v>
      </c>
      <c r="E76" s="220">
        <v>12895501</v>
      </c>
      <c r="F76" s="219">
        <v>11129585</v>
      </c>
      <c r="G76" s="219">
        <v>10083</v>
      </c>
      <c r="H76" s="219">
        <v>488096</v>
      </c>
      <c r="I76" s="219">
        <v>23446</v>
      </c>
      <c r="J76" s="219">
        <v>41430</v>
      </c>
      <c r="K76" s="219">
        <v>563055</v>
      </c>
      <c r="L76" s="218"/>
      <c r="M76" s="219">
        <v>435403</v>
      </c>
      <c r="N76" s="219">
        <v>4516561</v>
      </c>
      <c r="O76" s="219">
        <v>882025</v>
      </c>
      <c r="P76" s="219">
        <v>5833989</v>
      </c>
      <c r="Q76" s="218"/>
      <c r="R76" s="219">
        <v>-314138</v>
      </c>
      <c r="S76" s="219">
        <v>-330191</v>
      </c>
      <c r="T76" s="219">
        <v>-644329</v>
      </c>
    </row>
    <row r="77" spans="1:20">
      <c r="A77" s="242">
        <v>30800</v>
      </c>
      <c r="B77" s="243" t="s">
        <v>66</v>
      </c>
      <c r="C77" s="254">
        <f t="shared" si="2"/>
        <v>6.6886790330093976E-4</v>
      </c>
      <c r="D77" s="255">
        <f t="shared" si="3"/>
        <v>7.1397245081939343E-4</v>
      </c>
      <c r="E77" s="220">
        <v>22589731</v>
      </c>
      <c r="F77" s="219">
        <v>18554965</v>
      </c>
      <c r="G77" s="219">
        <v>16809</v>
      </c>
      <c r="H77" s="219">
        <v>813741</v>
      </c>
      <c r="I77" s="219">
        <v>39088</v>
      </c>
      <c r="J77" s="219">
        <v>0</v>
      </c>
      <c r="K77" s="219">
        <v>869638</v>
      </c>
      <c r="L77" s="218"/>
      <c r="M77" s="219">
        <v>725893</v>
      </c>
      <c r="N77" s="219">
        <v>7529898</v>
      </c>
      <c r="O77" s="219">
        <v>5034238</v>
      </c>
      <c r="P77" s="219">
        <v>13290029</v>
      </c>
      <c r="Q77" s="218"/>
      <c r="R77" s="219">
        <v>-523726</v>
      </c>
      <c r="S77" s="219">
        <v>-1467453</v>
      </c>
      <c r="T77" s="219">
        <v>-1991179</v>
      </c>
    </row>
    <row r="78" spans="1:20">
      <c r="A78" s="242">
        <v>30900</v>
      </c>
      <c r="B78" s="243" t="s">
        <v>67</v>
      </c>
      <c r="C78" s="254">
        <f t="shared" si="2"/>
        <v>1.3293099656629416E-3</v>
      </c>
      <c r="D78" s="255">
        <f t="shared" si="3"/>
        <v>1.3471224790185801E-3</v>
      </c>
      <c r="E78" s="220">
        <v>42622281</v>
      </c>
      <c r="F78" s="220">
        <v>36876190</v>
      </c>
      <c r="G78" s="220">
        <v>33407</v>
      </c>
      <c r="H78" s="220">
        <v>1617231</v>
      </c>
      <c r="I78" s="220">
        <v>77684</v>
      </c>
      <c r="J78" s="220">
        <v>0</v>
      </c>
      <c r="K78" s="220">
        <v>1728322</v>
      </c>
      <c r="L78" s="217"/>
      <c r="M78" s="220">
        <v>1442642</v>
      </c>
      <c r="N78" s="220">
        <v>14964940</v>
      </c>
      <c r="O78" s="220">
        <v>3223236</v>
      </c>
      <c r="P78" s="220">
        <v>19630818</v>
      </c>
      <c r="Q78" s="217"/>
      <c r="R78" s="220">
        <v>-1040854</v>
      </c>
      <c r="S78" s="220">
        <v>-880505</v>
      </c>
      <c r="T78" s="220">
        <v>-1921359</v>
      </c>
    </row>
    <row r="79" spans="1:20">
      <c r="A79" s="242">
        <v>30905</v>
      </c>
      <c r="B79" s="243" t="s">
        <v>68</v>
      </c>
      <c r="C79" s="254">
        <f t="shared" si="2"/>
        <v>2.6233675884260128E-4</v>
      </c>
      <c r="D79" s="255">
        <f t="shared" si="3"/>
        <v>2.6544294735969016E-4</v>
      </c>
      <c r="E79" s="220">
        <v>8398482</v>
      </c>
      <c r="F79" s="219">
        <v>7277445</v>
      </c>
      <c r="G79" s="219">
        <v>6593</v>
      </c>
      <c r="H79" s="219">
        <v>319158</v>
      </c>
      <c r="I79" s="219">
        <v>15331</v>
      </c>
      <c r="J79" s="219">
        <v>238459</v>
      </c>
      <c r="K79" s="219">
        <v>579541</v>
      </c>
      <c r="L79" s="218"/>
      <c r="M79" s="219">
        <v>284703</v>
      </c>
      <c r="N79" s="219">
        <v>2953302</v>
      </c>
      <c r="O79" s="219">
        <v>632279</v>
      </c>
      <c r="P79" s="219">
        <v>3870284</v>
      </c>
      <c r="Q79" s="218"/>
      <c r="R79" s="219">
        <v>-205411</v>
      </c>
      <c r="S79" s="219">
        <v>-229308</v>
      </c>
      <c r="T79" s="219">
        <v>-434719</v>
      </c>
    </row>
    <row r="80" spans="1:20">
      <c r="A80" s="242">
        <v>31000</v>
      </c>
      <c r="B80" s="243" t="s">
        <v>69</v>
      </c>
      <c r="C80" s="254">
        <f t="shared" si="2"/>
        <v>4.1937644603207338E-3</v>
      </c>
      <c r="D80" s="255">
        <f t="shared" si="3"/>
        <v>4.2110363978485514E-3</v>
      </c>
      <c r="E80" s="220">
        <v>133235084</v>
      </c>
      <c r="F80" s="219">
        <v>116338596</v>
      </c>
      <c r="G80" s="219">
        <v>105394</v>
      </c>
      <c r="H80" s="219">
        <v>5102111</v>
      </c>
      <c r="I80" s="219">
        <v>245080</v>
      </c>
      <c r="J80" s="219">
        <v>2750034</v>
      </c>
      <c r="K80" s="219">
        <v>8202619</v>
      </c>
      <c r="L80" s="218"/>
      <c r="M80" s="219">
        <v>4551309</v>
      </c>
      <c r="N80" s="219">
        <v>47212039</v>
      </c>
      <c r="O80" s="219">
        <v>4518501</v>
      </c>
      <c r="P80" s="219">
        <v>56281849</v>
      </c>
      <c r="Q80" s="218"/>
      <c r="R80" s="219">
        <v>-3283732</v>
      </c>
      <c r="S80" s="219">
        <v>173992</v>
      </c>
      <c r="T80" s="219">
        <v>-3109740</v>
      </c>
    </row>
    <row r="81" spans="1:20">
      <c r="A81" s="242">
        <v>31005</v>
      </c>
      <c r="B81" s="243" t="s">
        <v>70</v>
      </c>
      <c r="C81" s="254">
        <f t="shared" si="2"/>
        <v>3.6488844249878968E-4</v>
      </c>
      <c r="D81" s="255">
        <f t="shared" si="3"/>
        <v>3.8063563554096788E-4</v>
      </c>
      <c r="E81" s="220">
        <v>12043121</v>
      </c>
      <c r="F81" s="219">
        <v>10122316</v>
      </c>
      <c r="G81" s="219">
        <v>9170</v>
      </c>
      <c r="H81" s="219">
        <v>443921</v>
      </c>
      <c r="I81" s="219">
        <v>21324</v>
      </c>
      <c r="J81" s="219">
        <v>0</v>
      </c>
      <c r="K81" s="219">
        <v>474415</v>
      </c>
      <c r="L81" s="218"/>
      <c r="M81" s="219">
        <v>395997</v>
      </c>
      <c r="N81" s="219">
        <v>4107796</v>
      </c>
      <c r="O81" s="219">
        <v>943469</v>
      </c>
      <c r="P81" s="219">
        <v>5447262</v>
      </c>
      <c r="Q81" s="218"/>
      <c r="R81" s="219">
        <v>-285710</v>
      </c>
      <c r="S81" s="219">
        <v>-306819</v>
      </c>
      <c r="T81" s="219">
        <v>-592529</v>
      </c>
    </row>
    <row r="82" spans="1:20">
      <c r="A82" s="242">
        <v>31100</v>
      </c>
      <c r="B82" s="243" t="s">
        <v>71</v>
      </c>
      <c r="C82" s="254">
        <f t="shared" si="2"/>
        <v>8.6798211048969513E-3</v>
      </c>
      <c r="D82" s="255">
        <f t="shared" si="3"/>
        <v>8.7968210119378411E-3</v>
      </c>
      <c r="E82" s="220">
        <v>278327014</v>
      </c>
      <c r="F82" s="219">
        <v>240785626</v>
      </c>
      <c r="G82" s="219">
        <v>218134</v>
      </c>
      <c r="H82" s="219">
        <v>10559824</v>
      </c>
      <c r="I82" s="219">
        <v>507241</v>
      </c>
      <c r="J82" s="219">
        <v>4662002</v>
      </c>
      <c r="K82" s="219">
        <v>15947201</v>
      </c>
      <c r="L82" s="218"/>
      <c r="M82" s="219">
        <v>9419830</v>
      </c>
      <c r="N82" s="219">
        <v>97714609</v>
      </c>
      <c r="O82" s="219">
        <v>11142334</v>
      </c>
      <c r="P82" s="219">
        <v>118276773</v>
      </c>
      <c r="Q82" s="218"/>
      <c r="R82" s="219">
        <v>-6796329</v>
      </c>
      <c r="S82" s="219">
        <v>-356772</v>
      </c>
      <c r="T82" s="219">
        <v>-7153101</v>
      </c>
    </row>
    <row r="83" spans="1:20">
      <c r="A83" s="242">
        <v>31101</v>
      </c>
      <c r="B83" s="243" t="s">
        <v>776</v>
      </c>
      <c r="C83" s="254">
        <f t="shared" si="2"/>
        <v>5.0888272610780126E-5</v>
      </c>
      <c r="D83" s="255">
        <f t="shared" si="3"/>
        <v>5.2653709014981531E-5</v>
      </c>
      <c r="E83" s="220">
        <v>1665937</v>
      </c>
      <c r="F83" s="219">
        <v>1411684</v>
      </c>
      <c r="G83" s="219">
        <v>1279</v>
      </c>
      <c r="H83" s="219">
        <v>61910</v>
      </c>
      <c r="I83" s="219">
        <v>2974</v>
      </c>
      <c r="J83" s="219">
        <v>38870</v>
      </c>
      <c r="K83" s="219">
        <v>105033</v>
      </c>
      <c r="L83" s="218"/>
      <c r="M83" s="219">
        <v>55227</v>
      </c>
      <c r="N83" s="219">
        <v>572884</v>
      </c>
      <c r="O83" s="219">
        <v>324743</v>
      </c>
      <c r="P83" s="219">
        <v>952854</v>
      </c>
      <c r="Q83" s="218"/>
      <c r="R83" s="219">
        <v>-39846</v>
      </c>
      <c r="S83" s="219">
        <v>-62248</v>
      </c>
      <c r="T83" s="219">
        <v>-102094</v>
      </c>
    </row>
    <row r="84" spans="1:20">
      <c r="A84" s="242">
        <v>31102</v>
      </c>
      <c r="B84" s="243" t="s">
        <v>73</v>
      </c>
      <c r="C84" s="254">
        <f t="shared" si="2"/>
        <v>1.5431952552730089E-4</v>
      </c>
      <c r="D84" s="255">
        <f t="shared" si="3"/>
        <v>1.6616647175996468E-4</v>
      </c>
      <c r="E84" s="220">
        <v>5257424</v>
      </c>
      <c r="F84" s="220">
        <v>4280955</v>
      </c>
      <c r="G84" s="220">
        <v>3878</v>
      </c>
      <c r="H84" s="220">
        <v>187744</v>
      </c>
      <c r="I84" s="220">
        <v>9018</v>
      </c>
      <c r="J84" s="220">
        <v>387178</v>
      </c>
      <c r="K84" s="220">
        <v>587818</v>
      </c>
      <c r="L84" s="217"/>
      <c r="M84" s="220">
        <v>167476</v>
      </c>
      <c r="N84" s="220">
        <v>1737279</v>
      </c>
      <c r="O84" s="220">
        <v>428990</v>
      </c>
      <c r="P84" s="220">
        <v>2333745</v>
      </c>
      <c r="Q84" s="217"/>
      <c r="R84" s="220">
        <v>-120831</v>
      </c>
      <c r="S84" s="220">
        <v>42506</v>
      </c>
      <c r="T84" s="220">
        <v>-78325</v>
      </c>
    </row>
    <row r="85" spans="1:20">
      <c r="A85" s="242">
        <v>31105</v>
      </c>
      <c r="B85" s="243" t="s">
        <v>74</v>
      </c>
      <c r="C85" s="254">
        <f t="shared" si="2"/>
        <v>1.2760435396405776E-3</v>
      </c>
      <c r="D85" s="255">
        <f t="shared" si="3"/>
        <v>1.3437211293858716E-3</v>
      </c>
      <c r="E85" s="220">
        <v>42514664</v>
      </c>
      <c r="F85" s="219">
        <v>35398534</v>
      </c>
      <c r="G85" s="219">
        <v>32068</v>
      </c>
      <c r="H85" s="219">
        <v>1552428</v>
      </c>
      <c r="I85" s="219">
        <v>74571</v>
      </c>
      <c r="J85" s="219">
        <v>1777197</v>
      </c>
      <c r="K85" s="219">
        <v>3436264</v>
      </c>
      <c r="L85" s="218"/>
      <c r="M85" s="219">
        <v>1384834</v>
      </c>
      <c r="N85" s="219">
        <v>14365284</v>
      </c>
      <c r="O85" s="219">
        <v>4466795</v>
      </c>
      <c r="P85" s="219">
        <v>20216913</v>
      </c>
      <c r="Q85" s="218"/>
      <c r="R85" s="219">
        <v>-999147</v>
      </c>
      <c r="S85" s="219">
        <v>-731917</v>
      </c>
      <c r="T85" s="219">
        <v>-1731064</v>
      </c>
    </row>
    <row r="86" spans="1:20">
      <c r="A86" s="242">
        <v>31110</v>
      </c>
      <c r="B86" s="243" t="s">
        <v>75</v>
      </c>
      <c r="C86" s="254">
        <f t="shared" si="2"/>
        <v>2.1233193064360786E-3</v>
      </c>
      <c r="D86" s="255">
        <f t="shared" si="3"/>
        <v>2.1374246138797935E-3</v>
      </c>
      <c r="E86" s="220">
        <v>67627045</v>
      </c>
      <c r="F86" s="219">
        <v>58902685</v>
      </c>
      <c r="G86" s="219">
        <v>53362</v>
      </c>
      <c r="H86" s="219">
        <v>2583219</v>
      </c>
      <c r="I86" s="219">
        <v>124085</v>
      </c>
      <c r="J86" s="219">
        <v>2185946</v>
      </c>
      <c r="K86" s="219">
        <v>4946612</v>
      </c>
      <c r="L86" s="218"/>
      <c r="M86" s="219">
        <v>2304346</v>
      </c>
      <c r="N86" s="219">
        <v>23903640</v>
      </c>
      <c r="O86" s="219">
        <v>624225</v>
      </c>
      <c r="P86" s="219">
        <v>26832211</v>
      </c>
      <c r="Q86" s="218"/>
      <c r="R86" s="219">
        <v>-1662566</v>
      </c>
      <c r="S86" s="219">
        <v>644275</v>
      </c>
      <c r="T86" s="219">
        <v>-1018291</v>
      </c>
    </row>
    <row r="87" spans="1:20">
      <c r="A87" s="242">
        <v>31200</v>
      </c>
      <c r="B87" s="243" t="s">
        <v>76</v>
      </c>
      <c r="C87" s="254">
        <f t="shared" si="2"/>
        <v>3.7386029408003926E-3</v>
      </c>
      <c r="D87" s="255">
        <f t="shared" si="3"/>
        <v>3.7364182073656512E-3</v>
      </c>
      <c r="E87" s="220">
        <v>118218402</v>
      </c>
      <c r="F87" s="219">
        <v>103712028</v>
      </c>
      <c r="G87" s="219">
        <v>93956</v>
      </c>
      <c r="H87" s="219">
        <v>4548364</v>
      </c>
      <c r="I87" s="219">
        <v>218480</v>
      </c>
      <c r="J87" s="219">
        <v>64590</v>
      </c>
      <c r="K87" s="219">
        <v>4925390</v>
      </c>
      <c r="L87" s="218"/>
      <c r="M87" s="219">
        <v>4057342</v>
      </c>
      <c r="N87" s="219">
        <v>42087979</v>
      </c>
      <c r="O87" s="219">
        <v>8995591</v>
      </c>
      <c r="P87" s="219">
        <v>55140912</v>
      </c>
      <c r="Q87" s="218"/>
      <c r="R87" s="219">
        <v>-2927339</v>
      </c>
      <c r="S87" s="219">
        <v>-2765133</v>
      </c>
      <c r="T87" s="219">
        <v>-5692472</v>
      </c>
    </row>
    <row r="88" spans="1:20">
      <c r="A88" s="242">
        <v>31205</v>
      </c>
      <c r="B88" s="243" t="s">
        <v>777</v>
      </c>
      <c r="C88" s="254">
        <f t="shared" si="2"/>
        <v>3.9241164261933015E-4</v>
      </c>
      <c r="D88" s="255">
        <f t="shared" si="3"/>
        <v>4.2184330382412789E-4</v>
      </c>
      <c r="E88" s="220">
        <v>13346911</v>
      </c>
      <c r="F88" s="219">
        <v>10885833</v>
      </c>
      <c r="G88" s="219">
        <v>9862</v>
      </c>
      <c r="H88" s="219">
        <v>477406</v>
      </c>
      <c r="I88" s="219">
        <v>22932</v>
      </c>
      <c r="J88" s="219">
        <v>0</v>
      </c>
      <c r="K88" s="219">
        <v>510200</v>
      </c>
      <c r="L88" s="218"/>
      <c r="M88" s="219">
        <v>425867</v>
      </c>
      <c r="N88" s="219">
        <v>4417643</v>
      </c>
      <c r="O88" s="219">
        <v>2466738</v>
      </c>
      <c r="P88" s="219">
        <v>7310248</v>
      </c>
      <c r="Q88" s="218"/>
      <c r="R88" s="219">
        <v>-307262</v>
      </c>
      <c r="S88" s="219">
        <v>-763242</v>
      </c>
      <c r="T88" s="219">
        <v>-1070504</v>
      </c>
    </row>
    <row r="89" spans="1:20">
      <c r="A89" s="242">
        <v>31300</v>
      </c>
      <c r="B89" s="243" t="s">
        <v>78</v>
      </c>
      <c r="C89" s="254">
        <f t="shared" si="2"/>
        <v>1.1011977622251359E-2</v>
      </c>
      <c r="D89" s="255">
        <f t="shared" si="3"/>
        <v>1.0868536179305508E-2</v>
      </c>
      <c r="E89" s="220">
        <v>343875045</v>
      </c>
      <c r="F89" s="219">
        <v>305481633</v>
      </c>
      <c r="G89" s="219">
        <v>276744</v>
      </c>
      <c r="H89" s="219">
        <v>13397113</v>
      </c>
      <c r="I89" s="219">
        <v>643530</v>
      </c>
      <c r="J89" s="219">
        <v>13871997</v>
      </c>
      <c r="K89" s="219">
        <v>28189384</v>
      </c>
      <c r="L89" s="218"/>
      <c r="M89" s="219">
        <v>11950817</v>
      </c>
      <c r="N89" s="219">
        <v>123969270</v>
      </c>
      <c r="O89" s="219">
        <v>7028427</v>
      </c>
      <c r="P89" s="219">
        <v>142948514</v>
      </c>
      <c r="Q89" s="218"/>
      <c r="R89" s="219">
        <v>-8622415</v>
      </c>
      <c r="S89" s="219">
        <v>3706211</v>
      </c>
      <c r="T89" s="219">
        <v>-4916204</v>
      </c>
    </row>
    <row r="90" spans="1:20">
      <c r="A90" s="242">
        <v>31301</v>
      </c>
      <c r="B90" s="243" t="s">
        <v>79</v>
      </c>
      <c r="C90" s="254">
        <f t="shared" si="2"/>
        <v>2.2740196207446351E-4</v>
      </c>
      <c r="D90" s="255">
        <f t="shared" si="3"/>
        <v>2.3366554835147331E-4</v>
      </c>
      <c r="E90" s="220">
        <v>7393061</v>
      </c>
      <c r="F90" s="219">
        <v>6308324</v>
      </c>
      <c r="G90" s="219">
        <v>5715</v>
      </c>
      <c r="H90" s="219">
        <v>276656</v>
      </c>
      <c r="I90" s="219">
        <v>13289</v>
      </c>
      <c r="J90" s="219">
        <v>785540</v>
      </c>
      <c r="K90" s="219">
        <v>1081200</v>
      </c>
      <c r="L90" s="218"/>
      <c r="M90" s="219">
        <v>246789</v>
      </c>
      <c r="N90" s="219">
        <v>2560018</v>
      </c>
      <c r="O90" s="219">
        <v>853002</v>
      </c>
      <c r="P90" s="219">
        <v>3659809</v>
      </c>
      <c r="Q90" s="218"/>
      <c r="R90" s="219">
        <v>-178055</v>
      </c>
      <c r="S90" s="219">
        <v>177870</v>
      </c>
      <c r="T90" s="219">
        <v>-185</v>
      </c>
    </row>
    <row r="91" spans="1:20">
      <c r="A91" s="242">
        <v>31320</v>
      </c>
      <c r="B91" s="243" t="s">
        <v>80</v>
      </c>
      <c r="C91" s="254">
        <f t="shared" si="2"/>
        <v>1.8629136707428735E-3</v>
      </c>
      <c r="D91" s="255">
        <f t="shared" si="3"/>
        <v>1.9133532438436124E-3</v>
      </c>
      <c r="E91" s="220">
        <v>60537539</v>
      </c>
      <c r="F91" s="219">
        <v>51678811</v>
      </c>
      <c r="G91" s="219">
        <v>46817</v>
      </c>
      <c r="H91" s="219">
        <v>2266411</v>
      </c>
      <c r="I91" s="219">
        <v>108867</v>
      </c>
      <c r="J91" s="219">
        <v>622626</v>
      </c>
      <c r="K91" s="219">
        <v>3044721</v>
      </c>
      <c r="L91" s="218"/>
      <c r="M91" s="219">
        <v>2021739</v>
      </c>
      <c r="N91" s="219">
        <v>20972077</v>
      </c>
      <c r="O91" s="219">
        <v>3866818</v>
      </c>
      <c r="P91" s="219">
        <v>26860634</v>
      </c>
      <c r="Q91" s="218"/>
      <c r="R91" s="219">
        <v>-1458669</v>
      </c>
      <c r="S91" s="219">
        <v>-718695</v>
      </c>
      <c r="T91" s="219">
        <v>-2177364</v>
      </c>
    </row>
    <row r="92" spans="1:20">
      <c r="A92" s="242">
        <v>31400</v>
      </c>
      <c r="B92" s="243" t="s">
        <v>81</v>
      </c>
      <c r="C92" s="254">
        <f t="shared" si="2"/>
        <v>3.7107439182524236E-3</v>
      </c>
      <c r="D92" s="255">
        <f t="shared" si="3"/>
        <v>3.8923829058639938E-3</v>
      </c>
      <c r="E92" s="220">
        <v>123153047</v>
      </c>
      <c r="F92" s="219">
        <v>102939195</v>
      </c>
      <c r="G92" s="219">
        <v>93255</v>
      </c>
      <c r="H92" s="219">
        <v>4514471</v>
      </c>
      <c r="I92" s="219">
        <v>216852</v>
      </c>
      <c r="J92" s="219">
        <v>1845502</v>
      </c>
      <c r="K92" s="219">
        <v>6670080</v>
      </c>
      <c r="L92" s="218"/>
      <c r="M92" s="219">
        <v>4027108</v>
      </c>
      <c r="N92" s="219">
        <v>41774351</v>
      </c>
      <c r="O92" s="219">
        <v>13946302</v>
      </c>
      <c r="P92" s="219">
        <v>59747761</v>
      </c>
      <c r="Q92" s="218"/>
      <c r="R92" s="219">
        <v>-2905526</v>
      </c>
      <c r="S92" s="219">
        <v>-2454971</v>
      </c>
      <c r="T92" s="219">
        <v>-5360497</v>
      </c>
    </row>
    <row r="93" spans="1:20">
      <c r="A93" s="242">
        <v>31405</v>
      </c>
      <c r="B93" s="243" t="s">
        <v>82</v>
      </c>
      <c r="C93" s="254">
        <f t="shared" si="2"/>
        <v>7.1524823926083449E-4</v>
      </c>
      <c r="D93" s="255">
        <f t="shared" si="3"/>
        <v>7.5861275873717951E-4</v>
      </c>
      <c r="E93" s="220">
        <v>24002128</v>
      </c>
      <c r="F93" s="220">
        <v>19841595</v>
      </c>
      <c r="G93" s="220">
        <v>17975</v>
      </c>
      <c r="H93" s="220">
        <v>870167</v>
      </c>
      <c r="I93" s="220">
        <v>41798</v>
      </c>
      <c r="J93" s="220">
        <v>684171</v>
      </c>
      <c r="K93" s="220">
        <v>1614111</v>
      </c>
      <c r="L93" s="217"/>
      <c r="M93" s="220">
        <v>776228</v>
      </c>
      <c r="N93" s="220">
        <v>8052033</v>
      </c>
      <c r="O93" s="220">
        <v>3127408</v>
      </c>
      <c r="P93" s="220">
        <v>11955669</v>
      </c>
      <c r="Q93" s="217"/>
      <c r="R93" s="220">
        <v>-560042</v>
      </c>
      <c r="S93" s="220">
        <v>-632351</v>
      </c>
      <c r="T93" s="220">
        <v>-1192393</v>
      </c>
    </row>
    <row r="94" spans="1:20">
      <c r="A94" s="242">
        <v>31500</v>
      </c>
      <c r="B94" s="243" t="s">
        <v>83</v>
      </c>
      <c r="C94" s="254">
        <f t="shared" si="2"/>
        <v>6.0347596616232497E-4</v>
      </c>
      <c r="D94" s="255">
        <f t="shared" si="3"/>
        <v>6.3103596188779896E-4</v>
      </c>
      <c r="E94" s="220">
        <v>19965662</v>
      </c>
      <c r="F94" s="219">
        <v>16740937</v>
      </c>
      <c r="G94" s="219">
        <v>15166</v>
      </c>
      <c r="H94" s="219">
        <v>734186</v>
      </c>
      <c r="I94" s="219">
        <v>35267</v>
      </c>
      <c r="J94" s="219">
        <v>457624</v>
      </c>
      <c r="K94" s="219">
        <v>1242243</v>
      </c>
      <c r="L94" s="218"/>
      <c r="M94" s="219">
        <v>654926</v>
      </c>
      <c r="N94" s="219">
        <v>6793737</v>
      </c>
      <c r="O94" s="219">
        <v>1203305</v>
      </c>
      <c r="P94" s="219">
        <v>8651968</v>
      </c>
      <c r="Q94" s="218"/>
      <c r="R94" s="219">
        <v>-472522</v>
      </c>
      <c r="S94" s="219">
        <v>-139886</v>
      </c>
      <c r="T94" s="219">
        <v>-612408</v>
      </c>
    </row>
    <row r="95" spans="1:20">
      <c r="A95" s="242">
        <v>31600</v>
      </c>
      <c r="B95" s="243" t="s">
        <v>84</v>
      </c>
      <c r="C95" s="254">
        <f t="shared" si="2"/>
        <v>2.8293529041614755E-3</v>
      </c>
      <c r="D95" s="255">
        <f t="shared" si="3"/>
        <v>2.8435256380349356E-3</v>
      </c>
      <c r="E95" s="220">
        <v>89967728</v>
      </c>
      <c r="F95" s="219">
        <v>78488658</v>
      </c>
      <c r="G95" s="219">
        <v>71105</v>
      </c>
      <c r="H95" s="219">
        <v>3442176</v>
      </c>
      <c r="I95" s="219">
        <v>165345</v>
      </c>
      <c r="J95" s="219">
        <v>871566</v>
      </c>
      <c r="K95" s="219">
        <v>4550192</v>
      </c>
      <c r="L95" s="218"/>
      <c r="M95" s="219">
        <v>3070573</v>
      </c>
      <c r="N95" s="219">
        <v>31851937</v>
      </c>
      <c r="O95" s="219">
        <v>3423777</v>
      </c>
      <c r="P95" s="219">
        <v>38346287</v>
      </c>
      <c r="Q95" s="218"/>
      <c r="R95" s="219">
        <v>-2215393</v>
      </c>
      <c r="S95" s="219">
        <v>-530447</v>
      </c>
      <c r="T95" s="219">
        <v>-2745840</v>
      </c>
    </row>
    <row r="96" spans="1:20">
      <c r="A96" s="242">
        <v>31605</v>
      </c>
      <c r="B96" s="243" t="s">
        <v>85</v>
      </c>
      <c r="C96" s="254">
        <f t="shared" si="2"/>
        <v>4.0984200176507972E-4</v>
      </c>
      <c r="D96" s="255">
        <f t="shared" si="3"/>
        <v>4.0174260659217261E-4</v>
      </c>
      <c r="E96" s="220">
        <v>12710935</v>
      </c>
      <c r="F96" s="220">
        <v>11369366</v>
      </c>
      <c r="G96" s="220">
        <v>10300</v>
      </c>
      <c r="H96" s="220">
        <v>498612</v>
      </c>
      <c r="I96" s="220">
        <v>23951</v>
      </c>
      <c r="J96" s="220">
        <v>511095</v>
      </c>
      <c r="K96" s="220">
        <v>1043958</v>
      </c>
      <c r="L96" s="217"/>
      <c r="M96" s="220">
        <v>444784</v>
      </c>
      <c r="N96" s="220">
        <v>4613868</v>
      </c>
      <c r="O96" s="220">
        <v>118127</v>
      </c>
      <c r="P96" s="220">
        <v>5176779</v>
      </c>
      <c r="Q96" s="217"/>
      <c r="R96" s="220">
        <v>-320908</v>
      </c>
      <c r="S96" s="220">
        <v>121670</v>
      </c>
      <c r="T96" s="220">
        <v>-199238</v>
      </c>
    </row>
    <row r="97" spans="1:20">
      <c r="A97" s="242">
        <v>31700</v>
      </c>
      <c r="B97" s="243" t="s">
        <v>86</v>
      </c>
      <c r="C97" s="254">
        <f t="shared" si="2"/>
        <v>7.9079289297019964E-4</v>
      </c>
      <c r="D97" s="255">
        <f t="shared" si="3"/>
        <v>8.3986701498991372E-4</v>
      </c>
      <c r="E97" s="220">
        <v>26572972</v>
      </c>
      <c r="F97" s="219">
        <v>21937268</v>
      </c>
      <c r="G97" s="219">
        <v>19874</v>
      </c>
      <c r="H97" s="219">
        <v>962074</v>
      </c>
      <c r="I97" s="219">
        <v>46213</v>
      </c>
      <c r="J97" s="219">
        <v>824510</v>
      </c>
      <c r="K97" s="219">
        <v>1852671</v>
      </c>
      <c r="L97" s="218"/>
      <c r="M97" s="219">
        <v>858213</v>
      </c>
      <c r="N97" s="219">
        <v>8902490</v>
      </c>
      <c r="O97" s="219">
        <v>3110886</v>
      </c>
      <c r="P97" s="219">
        <v>12871589</v>
      </c>
      <c r="Q97" s="218"/>
      <c r="R97" s="219">
        <v>-619193</v>
      </c>
      <c r="S97" s="219">
        <v>-313865</v>
      </c>
      <c r="T97" s="219">
        <v>-933058</v>
      </c>
    </row>
    <row r="98" spans="1:20">
      <c r="A98" s="242">
        <v>31800</v>
      </c>
      <c r="B98" s="243" t="s">
        <v>87</v>
      </c>
      <c r="C98" s="254">
        <f t="shared" si="2"/>
        <v>4.940324896626434E-3</v>
      </c>
      <c r="D98" s="255">
        <f t="shared" si="3"/>
        <v>4.9170736409694807E-3</v>
      </c>
      <c r="E98" s="220">
        <v>155573749</v>
      </c>
      <c r="F98" s="219">
        <v>137048818</v>
      </c>
      <c r="G98" s="219">
        <v>124156</v>
      </c>
      <c r="H98" s="219">
        <v>6010373</v>
      </c>
      <c r="I98" s="219">
        <v>288708</v>
      </c>
      <c r="J98" s="219">
        <v>1247216</v>
      </c>
      <c r="K98" s="219">
        <v>7670453</v>
      </c>
      <c r="L98" s="218"/>
      <c r="M98" s="219">
        <v>5361518</v>
      </c>
      <c r="N98" s="219">
        <v>55616574</v>
      </c>
      <c r="O98" s="219">
        <v>11031523</v>
      </c>
      <c r="P98" s="219">
        <v>72009615</v>
      </c>
      <c r="Q98" s="218"/>
      <c r="R98" s="219">
        <v>-3868289</v>
      </c>
      <c r="S98" s="219">
        <v>-2879663</v>
      </c>
      <c r="T98" s="219">
        <v>-6747952</v>
      </c>
    </row>
    <row r="99" spans="1:20">
      <c r="A99" s="242">
        <v>31805</v>
      </c>
      <c r="B99" s="243" t="s">
        <v>88</v>
      </c>
      <c r="C99" s="254">
        <f t="shared" si="2"/>
        <v>1.0062445728699892E-3</v>
      </c>
      <c r="D99" s="255">
        <f t="shared" si="3"/>
        <v>1.013399026777064E-3</v>
      </c>
      <c r="E99" s="220">
        <v>32063438</v>
      </c>
      <c r="F99" s="219">
        <v>27914081</v>
      </c>
      <c r="G99" s="219">
        <v>25288</v>
      </c>
      <c r="H99" s="219">
        <v>1224192</v>
      </c>
      <c r="I99" s="219">
        <v>58804</v>
      </c>
      <c r="J99" s="219">
        <v>1089147</v>
      </c>
      <c r="K99" s="219">
        <v>2397431</v>
      </c>
      <c r="L99" s="218"/>
      <c r="M99" s="219">
        <v>1092033</v>
      </c>
      <c r="N99" s="219">
        <v>11327975</v>
      </c>
      <c r="O99" s="219">
        <v>318574</v>
      </c>
      <c r="P99" s="219">
        <v>12738582</v>
      </c>
      <c r="Q99" s="218"/>
      <c r="R99" s="219">
        <v>-787893</v>
      </c>
      <c r="S99" s="219">
        <v>203296</v>
      </c>
      <c r="T99" s="219">
        <v>-584597</v>
      </c>
    </row>
    <row r="100" spans="1:20">
      <c r="A100" s="242">
        <v>31810</v>
      </c>
      <c r="B100" s="243" t="s">
        <v>89</v>
      </c>
      <c r="C100" s="254">
        <f t="shared" si="2"/>
        <v>1.2338506743182749E-3</v>
      </c>
      <c r="D100" s="255">
        <f t="shared" si="3"/>
        <v>1.2710090120506175E-3</v>
      </c>
      <c r="E100" s="220">
        <v>40214089</v>
      </c>
      <c r="F100" s="219">
        <v>34228068</v>
      </c>
      <c r="G100" s="219">
        <v>31008</v>
      </c>
      <c r="H100" s="219">
        <v>1501096</v>
      </c>
      <c r="I100" s="219">
        <v>72105</v>
      </c>
      <c r="J100" s="219">
        <v>1020066</v>
      </c>
      <c r="K100" s="219">
        <v>2624275</v>
      </c>
      <c r="L100" s="218"/>
      <c r="M100" s="219">
        <v>1339044</v>
      </c>
      <c r="N100" s="219">
        <v>13890290</v>
      </c>
      <c r="O100" s="219">
        <v>4716815</v>
      </c>
      <c r="P100" s="219">
        <v>19946149</v>
      </c>
      <c r="Q100" s="218"/>
      <c r="R100" s="219">
        <v>-966110</v>
      </c>
      <c r="S100" s="219">
        <v>-651808</v>
      </c>
      <c r="T100" s="219">
        <v>-1617918</v>
      </c>
    </row>
    <row r="101" spans="1:20">
      <c r="A101" s="242">
        <v>31820</v>
      </c>
      <c r="B101" s="243" t="s">
        <v>90</v>
      </c>
      <c r="C101" s="254">
        <f t="shared" si="2"/>
        <v>1.0613331131301409E-3</v>
      </c>
      <c r="D101" s="255">
        <f t="shared" si="3"/>
        <v>1.0978795034699547E-3</v>
      </c>
      <c r="E101" s="220">
        <v>34736358</v>
      </c>
      <c r="F101" s="219">
        <v>29442284</v>
      </c>
      <c r="G101" s="219">
        <v>26673</v>
      </c>
      <c r="H101" s="219">
        <v>1291212</v>
      </c>
      <c r="I101" s="219">
        <v>62023</v>
      </c>
      <c r="J101" s="219">
        <v>0</v>
      </c>
      <c r="K101" s="219">
        <v>1379908</v>
      </c>
      <c r="L101" s="218"/>
      <c r="M101" s="219">
        <v>1151818</v>
      </c>
      <c r="N101" s="219">
        <v>11948144</v>
      </c>
      <c r="O101" s="219">
        <v>3644697</v>
      </c>
      <c r="P101" s="219">
        <v>16744659</v>
      </c>
      <c r="Q101" s="218"/>
      <c r="R101" s="219">
        <v>-831028</v>
      </c>
      <c r="S101" s="219">
        <v>-911353</v>
      </c>
      <c r="T101" s="219">
        <v>-1742381</v>
      </c>
    </row>
    <row r="102" spans="1:20">
      <c r="A102" s="242">
        <v>31900</v>
      </c>
      <c r="B102" s="243" t="s">
        <v>91</v>
      </c>
      <c r="C102" s="254">
        <f t="shared" si="2"/>
        <v>3.2967456633489095E-3</v>
      </c>
      <c r="D102" s="255">
        <f t="shared" si="3"/>
        <v>3.2231902089103273E-3</v>
      </c>
      <c r="E102" s="220">
        <v>101980125</v>
      </c>
      <c r="F102" s="219">
        <v>91454531</v>
      </c>
      <c r="G102" s="219">
        <v>82851</v>
      </c>
      <c r="H102" s="219">
        <v>4010803</v>
      </c>
      <c r="I102" s="219">
        <v>192659</v>
      </c>
      <c r="J102" s="219">
        <v>4924111</v>
      </c>
      <c r="K102" s="219">
        <v>9210424</v>
      </c>
      <c r="L102" s="218"/>
      <c r="M102" s="219">
        <v>3577814</v>
      </c>
      <c r="N102" s="219">
        <v>37113693</v>
      </c>
      <c r="O102" s="219">
        <v>1929114</v>
      </c>
      <c r="P102" s="219">
        <v>42620621</v>
      </c>
      <c r="Q102" s="218"/>
      <c r="R102" s="219">
        <v>-2581364</v>
      </c>
      <c r="S102" s="219">
        <v>1198511</v>
      </c>
      <c r="T102" s="219">
        <v>-1382853</v>
      </c>
    </row>
    <row r="103" spans="1:20">
      <c r="A103" s="242">
        <v>32000</v>
      </c>
      <c r="B103" s="243" t="s">
        <v>92</v>
      </c>
      <c r="C103" s="254">
        <f t="shared" si="2"/>
        <v>1.2733204436776772E-3</v>
      </c>
      <c r="D103" s="255">
        <f t="shared" si="3"/>
        <v>1.2791098671228699E-3</v>
      </c>
      <c r="E103" s="220">
        <v>40470396</v>
      </c>
      <c r="F103" s="219">
        <v>35322993</v>
      </c>
      <c r="G103" s="219">
        <v>32000</v>
      </c>
      <c r="H103" s="219">
        <v>1549115</v>
      </c>
      <c r="I103" s="219">
        <v>74412</v>
      </c>
      <c r="J103" s="219">
        <v>999370</v>
      </c>
      <c r="K103" s="219">
        <v>2654897</v>
      </c>
      <c r="L103" s="218"/>
      <c r="M103" s="219">
        <v>1381879</v>
      </c>
      <c r="N103" s="219">
        <v>14334628</v>
      </c>
      <c r="O103" s="219">
        <v>1324059</v>
      </c>
      <c r="P103" s="219">
        <v>17040566</v>
      </c>
      <c r="Q103" s="218"/>
      <c r="R103" s="219">
        <v>-997013</v>
      </c>
      <c r="S103" s="219">
        <v>141681</v>
      </c>
      <c r="T103" s="219">
        <v>-855332</v>
      </c>
    </row>
    <row r="104" spans="1:20">
      <c r="A104" s="242">
        <v>32005</v>
      </c>
      <c r="B104" s="243" t="s">
        <v>93</v>
      </c>
      <c r="C104" s="254">
        <f t="shared" si="2"/>
        <v>2.6252550575436769E-4</v>
      </c>
      <c r="D104" s="255">
        <f t="shared" si="3"/>
        <v>2.6139920450579185E-4</v>
      </c>
      <c r="E104" s="220">
        <v>8270540</v>
      </c>
      <c r="F104" s="219">
        <v>7282681</v>
      </c>
      <c r="G104" s="219">
        <v>6598</v>
      </c>
      <c r="H104" s="219">
        <v>319387</v>
      </c>
      <c r="I104" s="219">
        <v>15342</v>
      </c>
      <c r="J104" s="219">
        <v>294832</v>
      </c>
      <c r="K104" s="219">
        <v>636159</v>
      </c>
      <c r="L104" s="218"/>
      <c r="M104" s="219">
        <v>284907</v>
      </c>
      <c r="N104" s="219">
        <v>2955427</v>
      </c>
      <c r="O104" s="219">
        <v>713176</v>
      </c>
      <c r="P104" s="219">
        <v>3953510</v>
      </c>
      <c r="Q104" s="218"/>
      <c r="R104" s="219">
        <v>-205559</v>
      </c>
      <c r="S104" s="219">
        <v>-121030</v>
      </c>
      <c r="T104" s="219">
        <v>-326589</v>
      </c>
    </row>
    <row r="105" spans="1:20">
      <c r="A105" s="242">
        <v>32100</v>
      </c>
      <c r="B105" s="243" t="s">
        <v>94</v>
      </c>
      <c r="C105" s="254">
        <f t="shared" si="2"/>
        <v>7.1495924308214256E-4</v>
      </c>
      <c r="D105" s="255">
        <f t="shared" si="3"/>
        <v>7.1690299654445866E-4</v>
      </c>
      <c r="E105" s="220">
        <v>22682452</v>
      </c>
      <c r="F105" s="220">
        <v>19833578</v>
      </c>
      <c r="G105" s="220">
        <v>17968</v>
      </c>
      <c r="H105" s="220">
        <v>869816</v>
      </c>
      <c r="I105" s="220">
        <v>41782</v>
      </c>
      <c r="J105" s="220">
        <v>0</v>
      </c>
      <c r="K105" s="220">
        <v>929566</v>
      </c>
      <c r="L105" s="217"/>
      <c r="M105" s="220">
        <v>775914</v>
      </c>
      <c r="N105" s="220">
        <v>8048779</v>
      </c>
      <c r="O105" s="220">
        <v>1410361</v>
      </c>
      <c r="P105" s="220">
        <v>10235054</v>
      </c>
      <c r="Q105" s="217"/>
      <c r="R105" s="220">
        <v>-559815</v>
      </c>
      <c r="S105" s="220">
        <v>-459160</v>
      </c>
      <c r="T105" s="220">
        <v>-1018975</v>
      </c>
    </row>
    <row r="106" spans="1:20">
      <c r="A106" s="242">
        <v>32200</v>
      </c>
      <c r="B106" s="243" t="s">
        <v>95</v>
      </c>
      <c r="C106" s="254">
        <f t="shared" si="2"/>
        <v>4.8484362959995116E-4</v>
      </c>
      <c r="D106" s="255">
        <f t="shared" si="3"/>
        <v>4.8730280959366322E-4</v>
      </c>
      <c r="E106" s="220">
        <v>15418017</v>
      </c>
      <c r="F106" s="219">
        <v>13449975</v>
      </c>
      <c r="G106" s="219">
        <v>12185</v>
      </c>
      <c r="H106" s="219">
        <v>589858</v>
      </c>
      <c r="I106" s="219">
        <v>28334</v>
      </c>
      <c r="J106" s="219">
        <v>312678</v>
      </c>
      <c r="K106" s="219">
        <v>943055</v>
      </c>
      <c r="L106" s="218"/>
      <c r="M106" s="219">
        <v>526180</v>
      </c>
      <c r="N106" s="219">
        <v>5458212</v>
      </c>
      <c r="O106" s="219">
        <v>376424</v>
      </c>
      <c r="P106" s="219">
        <v>6360816</v>
      </c>
      <c r="Q106" s="218"/>
      <c r="R106" s="219">
        <v>-379634</v>
      </c>
      <c r="S106" s="219">
        <v>37010</v>
      </c>
      <c r="T106" s="219">
        <v>-342624</v>
      </c>
    </row>
    <row r="107" spans="1:20">
      <c r="A107" s="242">
        <v>32300</v>
      </c>
      <c r="B107" s="243" t="s">
        <v>96</v>
      </c>
      <c r="C107" s="254">
        <f t="shared" si="2"/>
        <v>4.8705064190414345E-3</v>
      </c>
      <c r="D107" s="255">
        <f t="shared" si="3"/>
        <v>5.009561924486497E-3</v>
      </c>
      <c r="E107" s="220">
        <v>158500032</v>
      </c>
      <c r="F107" s="219">
        <v>135111994</v>
      </c>
      <c r="G107" s="221">
        <v>122402</v>
      </c>
      <c r="H107" s="219">
        <v>5925432</v>
      </c>
      <c r="I107" s="221">
        <v>284628</v>
      </c>
      <c r="J107" s="221">
        <v>2381688</v>
      </c>
      <c r="K107" s="219">
        <v>8714150</v>
      </c>
      <c r="L107" s="218"/>
      <c r="M107" s="219">
        <v>5285747</v>
      </c>
      <c r="N107" s="219">
        <v>54830580</v>
      </c>
      <c r="O107" s="219">
        <v>21342562</v>
      </c>
      <c r="P107" s="219">
        <v>81458889</v>
      </c>
      <c r="Q107" s="218"/>
      <c r="R107" s="219">
        <v>-3813624</v>
      </c>
      <c r="S107" s="219">
        <v>-4348998</v>
      </c>
      <c r="T107" s="219">
        <v>-8162622</v>
      </c>
    </row>
    <row r="108" spans="1:20">
      <c r="A108" s="242">
        <v>32305</v>
      </c>
      <c r="B108" s="243" t="s">
        <v>778</v>
      </c>
      <c r="C108" s="254">
        <f t="shared" si="2"/>
        <v>5.1140892832890093E-4</v>
      </c>
      <c r="D108" s="255">
        <f t="shared" si="3"/>
        <v>5.404572534575162E-4</v>
      </c>
      <c r="E108" s="220">
        <v>17099797</v>
      </c>
      <c r="F108" s="220">
        <v>14186919</v>
      </c>
      <c r="G108" s="220">
        <v>12852</v>
      </c>
      <c r="H108" s="220">
        <v>622177</v>
      </c>
      <c r="I108" s="220">
        <v>29886</v>
      </c>
      <c r="J108" s="220">
        <v>587132</v>
      </c>
      <c r="K108" s="220">
        <v>1252047</v>
      </c>
      <c r="L108" s="217"/>
      <c r="M108" s="220">
        <v>555010</v>
      </c>
      <c r="N108" s="220">
        <v>5757276</v>
      </c>
      <c r="O108" s="220">
        <v>1771475</v>
      </c>
      <c r="P108" s="220">
        <v>8083761</v>
      </c>
      <c r="Q108" s="217"/>
      <c r="R108" s="220">
        <v>-400436</v>
      </c>
      <c r="S108" s="220">
        <v>-326096</v>
      </c>
      <c r="T108" s="220">
        <v>-726532</v>
      </c>
    </row>
    <row r="109" spans="1:20">
      <c r="A109" s="242">
        <v>32400</v>
      </c>
      <c r="B109" s="243" t="s">
        <v>97</v>
      </c>
      <c r="C109" s="254">
        <f t="shared" si="2"/>
        <v>1.7247141984988706E-3</v>
      </c>
      <c r="D109" s="255">
        <f t="shared" si="3"/>
        <v>1.766831678287668E-3</v>
      </c>
      <c r="E109" s="220">
        <v>55901670</v>
      </c>
      <c r="F109" s="219">
        <v>47845040</v>
      </c>
      <c r="G109" s="219">
        <v>43344</v>
      </c>
      <c r="H109" s="219">
        <v>2098278</v>
      </c>
      <c r="I109" s="219">
        <v>100791</v>
      </c>
      <c r="J109" s="219">
        <v>898258</v>
      </c>
      <c r="K109" s="219">
        <v>3140671</v>
      </c>
      <c r="L109" s="218"/>
      <c r="M109" s="219">
        <v>1871757</v>
      </c>
      <c r="N109" s="219">
        <v>19416273</v>
      </c>
      <c r="O109" s="219">
        <v>7040567</v>
      </c>
      <c r="P109" s="219">
        <v>28328597</v>
      </c>
      <c r="Q109" s="218"/>
      <c r="R109" s="219">
        <v>-1350457</v>
      </c>
      <c r="S109" s="219">
        <v>-1451139</v>
      </c>
      <c r="T109" s="219">
        <v>-2801596</v>
      </c>
    </row>
    <row r="110" spans="1:20">
      <c r="A110" s="242">
        <v>32405</v>
      </c>
      <c r="B110" s="243" t="s">
        <v>98</v>
      </c>
      <c r="C110" s="254">
        <f t="shared" si="2"/>
        <v>4.4769574284822381E-4</v>
      </c>
      <c r="D110" s="255">
        <f t="shared" si="3"/>
        <v>4.812011011893915E-4</v>
      </c>
      <c r="E110" s="220">
        <v>15224962</v>
      </c>
      <c r="F110" s="219">
        <v>12419461</v>
      </c>
      <c r="G110" s="219">
        <v>11251</v>
      </c>
      <c r="H110" s="219">
        <v>544664</v>
      </c>
      <c r="I110" s="219">
        <v>26163</v>
      </c>
      <c r="J110" s="219">
        <v>131489</v>
      </c>
      <c r="K110" s="219">
        <v>713567</v>
      </c>
      <c r="L110" s="218"/>
      <c r="M110" s="219">
        <v>485865</v>
      </c>
      <c r="N110" s="219">
        <v>5040013</v>
      </c>
      <c r="O110" s="219">
        <v>1229114</v>
      </c>
      <c r="P110" s="219">
        <v>6754992</v>
      </c>
      <c r="Q110" s="218"/>
      <c r="R110" s="219">
        <v>-350548</v>
      </c>
      <c r="S110" s="219">
        <v>-205328</v>
      </c>
      <c r="T110" s="219">
        <v>-555876</v>
      </c>
    </row>
    <row r="111" spans="1:20">
      <c r="A111" s="242">
        <v>32410</v>
      </c>
      <c r="B111" s="243" t="s">
        <v>99</v>
      </c>
      <c r="C111" s="254">
        <f t="shared" si="2"/>
        <v>7.2640229496738463E-4</v>
      </c>
      <c r="D111" s="255">
        <f t="shared" si="3"/>
        <v>7.2233579424106674E-4</v>
      </c>
      <c r="E111" s="220">
        <v>22854343</v>
      </c>
      <c r="F111" s="219">
        <v>20151018</v>
      </c>
      <c r="G111" s="219">
        <v>18255</v>
      </c>
      <c r="H111" s="219">
        <v>883737</v>
      </c>
      <c r="I111" s="219">
        <v>42450</v>
      </c>
      <c r="J111" s="219">
        <v>227112</v>
      </c>
      <c r="K111" s="219">
        <v>1171554</v>
      </c>
      <c r="L111" s="218"/>
      <c r="M111" s="219">
        <v>788333</v>
      </c>
      <c r="N111" s="219">
        <v>8177601</v>
      </c>
      <c r="O111" s="219">
        <v>1061156</v>
      </c>
      <c r="P111" s="219">
        <v>10027090</v>
      </c>
      <c r="Q111" s="218"/>
      <c r="R111" s="219">
        <v>-568775</v>
      </c>
      <c r="S111" s="219">
        <v>-287009</v>
      </c>
      <c r="T111" s="219">
        <v>-855784</v>
      </c>
    </row>
    <row r="112" spans="1:20">
      <c r="A112" s="242">
        <v>32500</v>
      </c>
      <c r="B112" s="243" t="s">
        <v>779</v>
      </c>
      <c r="C112" s="254">
        <f t="shared" si="2"/>
        <v>4.2437897817625345E-3</v>
      </c>
      <c r="D112" s="255">
        <f t="shared" si="3"/>
        <v>4.2530010629356829E-3</v>
      </c>
      <c r="E112" s="220">
        <v>134562825</v>
      </c>
      <c r="F112" s="219">
        <v>117726341</v>
      </c>
      <c r="G112" s="219">
        <v>106652</v>
      </c>
      <c r="H112" s="219">
        <v>5162972</v>
      </c>
      <c r="I112" s="219">
        <v>248003</v>
      </c>
      <c r="J112" s="219">
        <v>1234476</v>
      </c>
      <c r="K112" s="219">
        <v>6752103</v>
      </c>
      <c r="L112" s="218"/>
      <c r="M112" s="219">
        <v>4605599</v>
      </c>
      <c r="N112" s="219">
        <v>47775208</v>
      </c>
      <c r="O112" s="219">
        <v>4844768</v>
      </c>
      <c r="P112" s="219">
        <v>57225575</v>
      </c>
      <c r="Q112" s="218"/>
      <c r="R112" s="219">
        <v>-3322902</v>
      </c>
      <c r="S112" s="219">
        <v>-1339493</v>
      </c>
      <c r="T112" s="219">
        <v>-4662395</v>
      </c>
    </row>
    <row r="113" spans="1:20">
      <c r="A113" s="242">
        <v>32505</v>
      </c>
      <c r="B113" s="243" t="s">
        <v>100</v>
      </c>
      <c r="C113" s="254">
        <f t="shared" si="2"/>
        <v>6.0242545766295589E-4</v>
      </c>
      <c r="D113" s="255">
        <f t="shared" si="3"/>
        <v>6.159610394790209E-4</v>
      </c>
      <c r="E113" s="220">
        <v>19488699</v>
      </c>
      <c r="F113" s="219">
        <v>16711795</v>
      </c>
      <c r="G113" s="219">
        <v>15140</v>
      </c>
      <c r="H113" s="219">
        <v>732908</v>
      </c>
      <c r="I113" s="219">
        <v>35205</v>
      </c>
      <c r="J113" s="219">
        <v>1357251</v>
      </c>
      <c r="K113" s="219">
        <v>2140504</v>
      </c>
      <c r="L113" s="218"/>
      <c r="M113" s="219">
        <v>653786</v>
      </c>
      <c r="N113" s="219">
        <v>6781910</v>
      </c>
      <c r="O113" s="219">
        <v>2391035</v>
      </c>
      <c r="P113" s="219">
        <v>9826731</v>
      </c>
      <c r="Q113" s="218"/>
      <c r="R113" s="219">
        <v>-471701</v>
      </c>
      <c r="S113" s="219">
        <v>-245436</v>
      </c>
      <c r="T113" s="219">
        <v>-717137</v>
      </c>
    </row>
    <row r="114" spans="1:20">
      <c r="A114" s="242">
        <v>32600</v>
      </c>
      <c r="B114" s="243" t="s">
        <v>101</v>
      </c>
      <c r="C114" s="254">
        <f t="shared" si="2"/>
        <v>1.4821709779074248E-2</v>
      </c>
      <c r="D114" s="255">
        <f t="shared" si="3"/>
        <v>1.5513629790999494E-2</v>
      </c>
      <c r="E114" s="220">
        <v>490843482</v>
      </c>
      <c r="F114" s="219">
        <v>411166846</v>
      </c>
      <c r="G114" s="219">
        <v>372487</v>
      </c>
      <c r="H114" s="219">
        <v>18032013</v>
      </c>
      <c r="I114" s="219">
        <v>866167</v>
      </c>
      <c r="J114" s="219">
        <v>5885760</v>
      </c>
      <c r="K114" s="219">
        <v>25156427</v>
      </c>
      <c r="L114" s="218"/>
      <c r="M114" s="219">
        <v>16085353</v>
      </c>
      <c r="N114" s="219">
        <v>166857998</v>
      </c>
      <c r="O114" s="219">
        <v>35797191</v>
      </c>
      <c r="P114" s="219">
        <v>218740542</v>
      </c>
      <c r="Q114" s="218"/>
      <c r="R114" s="219">
        <v>-11605448</v>
      </c>
      <c r="S114" s="219">
        <v>-7453172</v>
      </c>
      <c r="T114" s="219">
        <v>-19058620</v>
      </c>
    </row>
    <row r="115" spans="1:20">
      <c r="A115" s="242">
        <v>32605</v>
      </c>
      <c r="B115" s="243" t="s">
        <v>102</v>
      </c>
      <c r="C115" s="254">
        <f t="shared" si="2"/>
        <v>2.2250245128229589E-3</v>
      </c>
      <c r="D115" s="255">
        <f t="shared" si="3"/>
        <v>2.1827537127185829E-3</v>
      </c>
      <c r="E115" s="220">
        <v>69061235</v>
      </c>
      <c r="F115" s="219">
        <v>61724074</v>
      </c>
      <c r="G115" s="219">
        <v>55918</v>
      </c>
      <c r="H115" s="219">
        <v>2706953</v>
      </c>
      <c r="I115" s="219">
        <v>130028</v>
      </c>
      <c r="J115" s="219">
        <v>3539467</v>
      </c>
      <c r="K115" s="219">
        <v>6432366</v>
      </c>
      <c r="L115" s="218"/>
      <c r="M115" s="219">
        <v>2414722</v>
      </c>
      <c r="N115" s="219">
        <v>25048604</v>
      </c>
      <c r="O115" s="219">
        <v>1955278</v>
      </c>
      <c r="P115" s="219">
        <v>29418604</v>
      </c>
      <c r="Q115" s="218"/>
      <c r="R115" s="219">
        <v>-1742202</v>
      </c>
      <c r="S115" s="219">
        <v>-36280</v>
      </c>
      <c r="T115" s="219">
        <v>-1778482</v>
      </c>
    </row>
    <row r="116" spans="1:20">
      <c r="A116" s="242">
        <v>32700</v>
      </c>
      <c r="B116" s="243" t="s">
        <v>103</v>
      </c>
      <c r="C116" s="254">
        <f t="shared" si="2"/>
        <v>1.3987194435418858E-3</v>
      </c>
      <c r="D116" s="255">
        <f t="shared" si="3"/>
        <v>1.3817991021438819E-3</v>
      </c>
      <c r="E116" s="220">
        <v>43719432</v>
      </c>
      <c r="F116" s="219">
        <v>38801668</v>
      </c>
      <c r="G116" s="219">
        <v>35151</v>
      </c>
      <c r="H116" s="219">
        <v>1701675</v>
      </c>
      <c r="I116" s="219">
        <v>81740</v>
      </c>
      <c r="J116" s="219">
        <v>1774413</v>
      </c>
      <c r="K116" s="219">
        <v>3592979</v>
      </c>
      <c r="L116" s="218"/>
      <c r="M116" s="219">
        <v>1517969</v>
      </c>
      <c r="N116" s="219">
        <v>15746330</v>
      </c>
      <c r="O116" s="219">
        <v>1188932</v>
      </c>
      <c r="P116" s="219">
        <v>18453231</v>
      </c>
      <c r="Q116" s="218"/>
      <c r="R116" s="219">
        <v>-1095203</v>
      </c>
      <c r="S116" s="219">
        <v>358668</v>
      </c>
      <c r="T116" s="219">
        <v>-736535</v>
      </c>
    </row>
    <row r="117" spans="1:20">
      <c r="A117" s="242">
        <v>32800</v>
      </c>
      <c r="B117" s="243" t="s">
        <v>104</v>
      </c>
      <c r="C117" s="254">
        <f t="shared" si="2"/>
        <v>2.0208716210305486E-3</v>
      </c>
      <c r="D117" s="255">
        <f t="shared" si="3"/>
        <v>1.9839326472905782E-3</v>
      </c>
      <c r="E117" s="220">
        <v>62770636</v>
      </c>
      <c r="F117" s="220">
        <v>56060699</v>
      </c>
      <c r="G117" s="220">
        <v>50787</v>
      </c>
      <c r="H117" s="220">
        <v>2458582</v>
      </c>
      <c r="I117" s="220">
        <v>118098</v>
      </c>
      <c r="J117" s="220">
        <v>4906423</v>
      </c>
      <c r="K117" s="220">
        <v>7533890</v>
      </c>
      <c r="L117" s="217"/>
      <c r="M117" s="220">
        <v>2193164</v>
      </c>
      <c r="N117" s="220">
        <v>22750317</v>
      </c>
      <c r="O117" s="220">
        <v>0</v>
      </c>
      <c r="P117" s="220">
        <v>24943481</v>
      </c>
      <c r="Q117" s="217"/>
      <c r="R117" s="220">
        <v>-1582350</v>
      </c>
      <c r="S117" s="220">
        <v>1591147</v>
      </c>
      <c r="T117" s="220">
        <v>8797</v>
      </c>
    </row>
    <row r="118" spans="1:20">
      <c r="A118" s="242">
        <v>32900</v>
      </c>
      <c r="B118" s="243" t="s">
        <v>105</v>
      </c>
      <c r="C118" s="254">
        <f t="shared" si="2"/>
        <v>5.5336480741221671E-3</v>
      </c>
      <c r="D118" s="255">
        <f t="shared" si="3"/>
        <v>5.5778784998030033E-3</v>
      </c>
      <c r="E118" s="220">
        <v>176481284</v>
      </c>
      <c r="F118" s="219">
        <v>153508108</v>
      </c>
      <c r="G118" s="219">
        <v>139067</v>
      </c>
      <c r="H118" s="219">
        <v>6732207</v>
      </c>
      <c r="I118" s="219">
        <v>323381</v>
      </c>
      <c r="J118" s="219">
        <v>3482056</v>
      </c>
      <c r="K118" s="219">
        <v>10676711</v>
      </c>
      <c r="L118" s="218"/>
      <c r="M118" s="219">
        <v>6005426</v>
      </c>
      <c r="N118" s="219">
        <v>62296014</v>
      </c>
      <c r="O118" s="219">
        <v>13020416</v>
      </c>
      <c r="P118" s="219">
        <v>81321856</v>
      </c>
      <c r="Q118" s="218"/>
      <c r="R118" s="219">
        <v>-4332864</v>
      </c>
      <c r="S118" s="219">
        <v>-1752185</v>
      </c>
      <c r="T118" s="219">
        <v>-6085049</v>
      </c>
    </row>
    <row r="119" spans="1:20">
      <c r="A119" s="242">
        <v>32901</v>
      </c>
      <c r="B119" s="243" t="s">
        <v>336</v>
      </c>
      <c r="C119" s="254">
        <f t="shared" si="2"/>
        <v>1.2910735759036324E-4</v>
      </c>
      <c r="D119" s="255">
        <f t="shared" si="3"/>
        <v>1.2492229847456729E-4</v>
      </c>
      <c r="E119" s="220">
        <v>3952479</v>
      </c>
      <c r="F119" s="219">
        <v>3581548</v>
      </c>
      <c r="G119" s="219">
        <v>3245</v>
      </c>
      <c r="H119" s="219">
        <v>157071</v>
      </c>
      <c r="I119" s="219">
        <v>7545</v>
      </c>
      <c r="J119" s="219">
        <v>117945</v>
      </c>
      <c r="K119" s="219">
        <v>285806</v>
      </c>
      <c r="L119" s="218"/>
      <c r="M119" s="219">
        <v>140115</v>
      </c>
      <c r="N119" s="219">
        <v>1453449</v>
      </c>
      <c r="O119" s="219">
        <v>1555690</v>
      </c>
      <c r="P119" s="219">
        <v>3149254</v>
      </c>
      <c r="Q119" s="218"/>
      <c r="R119" s="219">
        <v>-101093</v>
      </c>
      <c r="S119" s="219">
        <v>-518122</v>
      </c>
      <c r="T119" s="219">
        <v>-619215</v>
      </c>
    </row>
    <row r="120" spans="1:20">
      <c r="A120" s="242">
        <v>32904</v>
      </c>
      <c r="B120" s="243" t="s">
        <v>780</v>
      </c>
      <c r="C120" s="254">
        <f t="shared" si="2"/>
        <v>2.6888792767565469E-5</v>
      </c>
      <c r="D120" s="255">
        <f t="shared" si="3"/>
        <v>0</v>
      </c>
      <c r="E120" s="220">
        <v>0</v>
      </c>
      <c r="F120" s="220">
        <v>745918</v>
      </c>
      <c r="G120" s="220">
        <v>676</v>
      </c>
      <c r="H120" s="220">
        <v>32713</v>
      </c>
      <c r="I120" s="220">
        <v>1571</v>
      </c>
      <c r="J120" s="220">
        <v>919480</v>
      </c>
      <c r="K120" s="220">
        <v>954440</v>
      </c>
      <c r="L120" s="217"/>
      <c r="M120" s="220">
        <v>29181</v>
      </c>
      <c r="N120" s="220">
        <v>302705</v>
      </c>
      <c r="O120" s="220">
        <v>0</v>
      </c>
      <c r="P120" s="220">
        <v>331886</v>
      </c>
      <c r="Q120" s="217"/>
      <c r="R120" s="220">
        <v>-21054</v>
      </c>
      <c r="S120" s="220">
        <v>183895</v>
      </c>
      <c r="T120" s="220">
        <v>162841</v>
      </c>
    </row>
    <row r="121" spans="1:20">
      <c r="A121" s="242">
        <v>32905</v>
      </c>
      <c r="B121" s="243" t="s">
        <v>106</v>
      </c>
      <c r="C121" s="254">
        <f t="shared" si="2"/>
        <v>7.4253911053371745E-4</v>
      </c>
      <c r="D121" s="255">
        <f t="shared" si="3"/>
        <v>7.4144747456392115E-4</v>
      </c>
      <c r="E121" s="220">
        <v>23459027</v>
      </c>
      <c r="F121" s="219">
        <v>20598667</v>
      </c>
      <c r="G121" s="219">
        <v>18661</v>
      </c>
      <c r="H121" s="219">
        <v>903369</v>
      </c>
      <c r="I121" s="219">
        <v>43393</v>
      </c>
      <c r="J121" s="219">
        <v>368780</v>
      </c>
      <c r="K121" s="219">
        <v>1334203</v>
      </c>
      <c r="L121" s="218"/>
      <c r="M121" s="219">
        <v>805845</v>
      </c>
      <c r="N121" s="219">
        <v>8359264</v>
      </c>
      <c r="O121" s="219">
        <v>2219524</v>
      </c>
      <c r="P121" s="219">
        <v>11384633</v>
      </c>
      <c r="Q121" s="218"/>
      <c r="R121" s="219">
        <v>-581410</v>
      </c>
      <c r="S121" s="219">
        <v>-586677</v>
      </c>
      <c r="T121" s="219">
        <v>-1168087</v>
      </c>
    </row>
    <row r="122" spans="1:20">
      <c r="A122" s="242">
        <v>32910</v>
      </c>
      <c r="B122" s="243" t="s">
        <v>107</v>
      </c>
      <c r="C122" s="254">
        <f t="shared" si="2"/>
        <v>1.0091941218695047E-3</v>
      </c>
      <c r="D122" s="255">
        <f t="shared" si="3"/>
        <v>1.086276759880044E-3</v>
      </c>
      <c r="E122" s="220">
        <v>34369253</v>
      </c>
      <c r="F122" s="219">
        <v>27995904</v>
      </c>
      <c r="G122" s="219">
        <v>25362</v>
      </c>
      <c r="H122" s="219">
        <v>1227780</v>
      </c>
      <c r="I122" s="219">
        <v>58976</v>
      </c>
      <c r="J122" s="219">
        <v>1456288</v>
      </c>
      <c r="K122" s="219">
        <v>2768406</v>
      </c>
      <c r="L122" s="218"/>
      <c r="M122" s="219">
        <v>1095234</v>
      </c>
      <c r="N122" s="219">
        <v>11361180</v>
      </c>
      <c r="O122" s="219">
        <v>3487463</v>
      </c>
      <c r="P122" s="219">
        <v>15943877</v>
      </c>
      <c r="Q122" s="218"/>
      <c r="R122" s="219">
        <v>-790204</v>
      </c>
      <c r="S122" s="219">
        <v>-245369</v>
      </c>
      <c r="T122" s="219">
        <v>-1035573</v>
      </c>
    </row>
    <row r="123" spans="1:20">
      <c r="A123" s="242">
        <v>32920</v>
      </c>
      <c r="B123" s="243" t="s">
        <v>108</v>
      </c>
      <c r="C123" s="254">
        <f t="shared" si="2"/>
        <v>9.1923213840191533E-4</v>
      </c>
      <c r="D123" s="255">
        <f t="shared" si="3"/>
        <v>9.040959703203932E-4</v>
      </c>
      <c r="E123" s="220">
        <v>28605144</v>
      </c>
      <c r="F123" s="219">
        <v>25500282</v>
      </c>
      <c r="G123" s="219">
        <v>23101</v>
      </c>
      <c r="H123" s="219">
        <v>1118333</v>
      </c>
      <c r="I123" s="219">
        <v>53719</v>
      </c>
      <c r="J123" s="219">
        <v>1446319</v>
      </c>
      <c r="K123" s="219">
        <v>2641472</v>
      </c>
      <c r="L123" s="218"/>
      <c r="M123" s="219">
        <v>997602</v>
      </c>
      <c r="N123" s="219">
        <v>10348417</v>
      </c>
      <c r="O123" s="219">
        <v>721180</v>
      </c>
      <c r="P123" s="219">
        <v>12067199</v>
      </c>
      <c r="Q123" s="218"/>
      <c r="R123" s="219">
        <v>-719763</v>
      </c>
      <c r="S123" s="219">
        <v>394392</v>
      </c>
      <c r="T123" s="219">
        <v>-325371</v>
      </c>
    </row>
    <row r="124" spans="1:20">
      <c r="A124" s="242">
        <v>33000</v>
      </c>
      <c r="B124" s="243" t="s">
        <v>109</v>
      </c>
      <c r="C124" s="254">
        <f t="shared" si="2"/>
        <v>2.1196838736531067E-3</v>
      </c>
      <c r="D124" s="255">
        <f t="shared" si="3"/>
        <v>2.1622604365837792E-3</v>
      </c>
      <c r="E124" s="220">
        <v>68412838</v>
      </c>
      <c r="F124" s="219">
        <v>58801835</v>
      </c>
      <c r="G124" s="219">
        <v>53270</v>
      </c>
      <c r="H124" s="219">
        <v>2578796</v>
      </c>
      <c r="I124" s="219">
        <v>123872</v>
      </c>
      <c r="J124" s="219">
        <v>514630</v>
      </c>
      <c r="K124" s="219">
        <v>3270568</v>
      </c>
      <c r="L124" s="218"/>
      <c r="M124" s="219">
        <v>2300400</v>
      </c>
      <c r="N124" s="219">
        <v>23862713</v>
      </c>
      <c r="O124" s="219">
        <v>4309474</v>
      </c>
      <c r="P124" s="219">
        <v>30472587</v>
      </c>
      <c r="Q124" s="218"/>
      <c r="R124" s="219">
        <v>-1659720</v>
      </c>
      <c r="S124" s="219">
        <v>-833258</v>
      </c>
      <c r="T124" s="219">
        <v>-2492978</v>
      </c>
    </row>
    <row r="125" spans="1:20">
      <c r="A125" s="242">
        <v>33001</v>
      </c>
      <c r="B125" s="243" t="s">
        <v>781</v>
      </c>
      <c r="C125" s="254">
        <f t="shared" si="2"/>
        <v>4.5001791383926278E-5</v>
      </c>
      <c r="D125" s="255">
        <f t="shared" si="3"/>
        <v>4.9619305768399377E-5</v>
      </c>
      <c r="E125" s="220">
        <v>1569930</v>
      </c>
      <c r="F125" s="219">
        <v>1248388</v>
      </c>
      <c r="G125" s="219">
        <v>1131</v>
      </c>
      <c r="H125" s="219">
        <v>54749</v>
      </c>
      <c r="I125" s="219">
        <v>2630</v>
      </c>
      <c r="J125" s="219">
        <v>86264</v>
      </c>
      <c r="K125" s="219">
        <v>144774</v>
      </c>
      <c r="L125" s="218"/>
      <c r="M125" s="219">
        <v>48838</v>
      </c>
      <c r="N125" s="219">
        <v>506616</v>
      </c>
      <c r="O125" s="219">
        <v>569569</v>
      </c>
      <c r="P125" s="219">
        <v>1125023</v>
      </c>
      <c r="Q125" s="218"/>
      <c r="R125" s="219">
        <v>-35237</v>
      </c>
      <c r="S125" s="219">
        <v>-99776</v>
      </c>
      <c r="T125" s="219">
        <v>-135013</v>
      </c>
    </row>
    <row r="126" spans="1:20">
      <c r="A126" s="242">
        <v>33027</v>
      </c>
      <c r="B126" s="243" t="s">
        <v>111</v>
      </c>
      <c r="C126" s="254">
        <f t="shared" si="2"/>
        <v>3.111676684863753E-4</v>
      </c>
      <c r="D126" s="255">
        <f t="shared" si="3"/>
        <v>2.9667046409178092E-4</v>
      </c>
      <c r="E126" s="220">
        <v>9386505</v>
      </c>
      <c r="F126" s="219">
        <v>8632056</v>
      </c>
      <c r="G126" s="219">
        <v>7820</v>
      </c>
      <c r="H126" s="219">
        <v>378565</v>
      </c>
      <c r="I126" s="219">
        <v>18184</v>
      </c>
      <c r="J126" s="219">
        <v>1747428</v>
      </c>
      <c r="K126" s="219">
        <v>2151997</v>
      </c>
      <c r="L126" s="218"/>
      <c r="M126" s="219">
        <v>337697</v>
      </c>
      <c r="N126" s="219">
        <v>3503024</v>
      </c>
      <c r="O126" s="219">
        <v>0</v>
      </c>
      <c r="P126" s="219">
        <v>3840721</v>
      </c>
      <c r="Q126" s="218"/>
      <c r="R126" s="219">
        <v>-243645</v>
      </c>
      <c r="S126" s="219">
        <v>557011</v>
      </c>
      <c r="T126" s="219">
        <v>313366</v>
      </c>
    </row>
    <row r="127" spans="1:20">
      <c r="A127" s="242">
        <v>33100</v>
      </c>
      <c r="B127" s="243" t="s">
        <v>112</v>
      </c>
      <c r="C127" s="254">
        <f t="shared" si="2"/>
        <v>2.8554125226615754E-3</v>
      </c>
      <c r="D127" s="255">
        <f t="shared" si="3"/>
        <v>2.9190194049346142E-3</v>
      </c>
      <c r="E127" s="220">
        <v>92356313</v>
      </c>
      <c r="F127" s="219">
        <v>79211574</v>
      </c>
      <c r="G127" s="219">
        <v>71760</v>
      </c>
      <c r="H127" s="219">
        <v>3473880</v>
      </c>
      <c r="I127" s="219">
        <v>166868</v>
      </c>
      <c r="J127" s="219">
        <v>679768</v>
      </c>
      <c r="K127" s="219">
        <v>4392276</v>
      </c>
      <c r="L127" s="218"/>
      <c r="M127" s="219">
        <v>3098854</v>
      </c>
      <c r="N127" s="219">
        <v>32145308</v>
      </c>
      <c r="O127" s="219">
        <v>9930429</v>
      </c>
      <c r="P127" s="219">
        <v>45174591</v>
      </c>
      <c r="Q127" s="218"/>
      <c r="R127" s="219">
        <v>-2235797</v>
      </c>
      <c r="S127" s="219">
        <v>-2348044</v>
      </c>
      <c r="T127" s="219">
        <v>-4583841</v>
      </c>
    </row>
    <row r="128" spans="1:20">
      <c r="A128" s="242">
        <v>33105</v>
      </c>
      <c r="B128" s="243" t="s">
        <v>113</v>
      </c>
      <c r="C128" s="254">
        <f t="shared" si="2"/>
        <v>3.2007377587020709E-4</v>
      </c>
      <c r="D128" s="255">
        <f t="shared" si="3"/>
        <v>3.1778612681018504E-4</v>
      </c>
      <c r="E128" s="220">
        <v>10054594</v>
      </c>
      <c r="F128" s="219">
        <v>8879119</v>
      </c>
      <c r="G128" s="219">
        <v>8044</v>
      </c>
      <c r="H128" s="219">
        <v>389400</v>
      </c>
      <c r="I128" s="219">
        <v>18705</v>
      </c>
      <c r="J128" s="219">
        <v>106575</v>
      </c>
      <c r="K128" s="219">
        <v>522724</v>
      </c>
      <c r="L128" s="218"/>
      <c r="M128" s="219">
        <v>347362</v>
      </c>
      <c r="N128" s="219">
        <v>3603287</v>
      </c>
      <c r="O128" s="219">
        <v>890140</v>
      </c>
      <c r="P128" s="219">
        <v>4840789</v>
      </c>
      <c r="Q128" s="218"/>
      <c r="R128" s="219">
        <v>-250619</v>
      </c>
      <c r="S128" s="219">
        <v>-251877</v>
      </c>
      <c r="T128" s="219">
        <v>-502496</v>
      </c>
    </row>
    <row r="129" spans="1:20">
      <c r="A129" s="242">
        <v>33200</v>
      </c>
      <c r="B129" s="243" t="s">
        <v>114</v>
      </c>
      <c r="C129" s="254">
        <f t="shared" si="2"/>
        <v>1.4126096589777275E-2</v>
      </c>
      <c r="D129" s="255">
        <f t="shared" si="3"/>
        <v>1.3740531104600455E-2</v>
      </c>
      <c r="E129" s="220">
        <v>434743527</v>
      </c>
      <c r="F129" s="220">
        <v>391869944</v>
      </c>
      <c r="G129" s="220">
        <v>355006</v>
      </c>
      <c r="H129" s="220">
        <v>17185734</v>
      </c>
      <c r="I129" s="220">
        <v>825516</v>
      </c>
      <c r="J129" s="220">
        <v>21062766</v>
      </c>
      <c r="K129" s="220">
        <v>39429022</v>
      </c>
      <c r="L129" s="217"/>
      <c r="M129" s="220">
        <v>15330434</v>
      </c>
      <c r="N129" s="220">
        <v>159027010</v>
      </c>
      <c r="O129" s="220">
        <v>15199713</v>
      </c>
      <c r="P129" s="220">
        <v>189557157</v>
      </c>
      <c r="Q129" s="217"/>
      <c r="R129" s="220">
        <v>-11060781</v>
      </c>
      <c r="S129" s="220">
        <v>970105</v>
      </c>
      <c r="T129" s="220">
        <v>-10090676</v>
      </c>
    </row>
    <row r="130" spans="1:20">
      <c r="A130" s="242">
        <v>33202</v>
      </c>
      <c r="B130" s="243" t="s">
        <v>782</v>
      </c>
      <c r="C130" s="254">
        <f t="shared" si="2"/>
        <v>2.6213968486119813E-4</v>
      </c>
      <c r="D130" s="255">
        <f t="shared" si="3"/>
        <v>2.3031176584289241E-4</v>
      </c>
      <c r="E130" s="220">
        <v>7286949</v>
      </c>
      <c r="F130" s="219">
        <v>7271978</v>
      </c>
      <c r="G130" s="219">
        <v>6588</v>
      </c>
      <c r="H130" s="219">
        <v>318918</v>
      </c>
      <c r="I130" s="219">
        <v>15319</v>
      </c>
      <c r="J130" s="219">
        <v>2174550</v>
      </c>
      <c r="K130" s="219">
        <v>2515375</v>
      </c>
      <c r="L130" s="218"/>
      <c r="M130" s="219">
        <v>284489</v>
      </c>
      <c r="N130" s="219">
        <v>2951084</v>
      </c>
      <c r="O130" s="219">
        <v>171476</v>
      </c>
      <c r="P130" s="219">
        <v>3407049</v>
      </c>
      <c r="Q130" s="218"/>
      <c r="R130" s="219">
        <v>-205256</v>
      </c>
      <c r="S130" s="219">
        <v>652540</v>
      </c>
      <c r="T130" s="219">
        <v>447284</v>
      </c>
    </row>
    <row r="131" spans="1:20">
      <c r="A131" s="242">
        <v>33203</v>
      </c>
      <c r="B131" s="243" t="s">
        <v>116</v>
      </c>
      <c r="C131" s="254">
        <f t="shared" si="2"/>
        <v>1.3976074372901346E-4</v>
      </c>
      <c r="D131" s="255">
        <f t="shared" si="3"/>
        <v>1.146860429987107E-4</v>
      </c>
      <c r="E131" s="220">
        <v>3628609</v>
      </c>
      <c r="F131" s="219">
        <v>3877082</v>
      </c>
      <c r="G131" s="219">
        <v>3512</v>
      </c>
      <c r="H131" s="219">
        <v>170032</v>
      </c>
      <c r="I131" s="219">
        <v>8167</v>
      </c>
      <c r="J131" s="219">
        <v>970612</v>
      </c>
      <c r="K131" s="219">
        <v>1152323</v>
      </c>
      <c r="L131" s="218"/>
      <c r="M131" s="219">
        <v>151676</v>
      </c>
      <c r="N131" s="219">
        <v>1573381</v>
      </c>
      <c r="O131" s="219">
        <v>206151</v>
      </c>
      <c r="P131" s="219">
        <v>1931208</v>
      </c>
      <c r="Q131" s="218"/>
      <c r="R131" s="219">
        <v>-109433</v>
      </c>
      <c r="S131" s="219">
        <v>157057</v>
      </c>
      <c r="T131" s="219">
        <v>47624</v>
      </c>
    </row>
    <row r="132" spans="1:20">
      <c r="A132" s="242">
        <v>33204</v>
      </c>
      <c r="B132" s="243" t="s">
        <v>117</v>
      </c>
      <c r="C132" s="254">
        <f t="shared" si="2"/>
        <v>3.9848506836192513E-4</v>
      </c>
      <c r="D132" s="255">
        <f t="shared" si="3"/>
        <v>3.9874745807526909E-4</v>
      </c>
      <c r="E132" s="220">
        <v>12616170</v>
      </c>
      <c r="F132" s="220">
        <v>11054315</v>
      </c>
      <c r="G132" s="220">
        <v>10014</v>
      </c>
      <c r="H132" s="220">
        <v>484795</v>
      </c>
      <c r="I132" s="220">
        <v>23287</v>
      </c>
      <c r="J132" s="220">
        <v>843118</v>
      </c>
      <c r="K132" s="220">
        <v>1361214</v>
      </c>
      <c r="L132" s="217"/>
      <c r="M132" s="220">
        <v>432458</v>
      </c>
      <c r="N132" s="220">
        <v>4486016</v>
      </c>
      <c r="O132" s="220">
        <v>1377266</v>
      </c>
      <c r="P132" s="220">
        <v>6295740</v>
      </c>
      <c r="Q132" s="217"/>
      <c r="R132" s="220">
        <v>-312015</v>
      </c>
      <c r="S132" s="220">
        <v>-116722</v>
      </c>
      <c r="T132" s="220">
        <v>-428737</v>
      </c>
    </row>
    <row r="133" spans="1:20">
      <c r="A133" s="242">
        <v>33205</v>
      </c>
      <c r="B133" s="243" t="s">
        <v>118</v>
      </c>
      <c r="C133" s="254">
        <f t="shared" si="2"/>
        <v>9.7785582613019303E-4</v>
      </c>
      <c r="D133" s="255">
        <f t="shared" si="3"/>
        <v>1.0322974609959395E-3</v>
      </c>
      <c r="E133" s="220">
        <v>32661375</v>
      </c>
      <c r="F133" s="219">
        <v>27126553</v>
      </c>
      <c r="G133" s="219">
        <v>24575</v>
      </c>
      <c r="H133" s="219">
        <v>1189654</v>
      </c>
      <c r="I133" s="219">
        <v>57145</v>
      </c>
      <c r="J133" s="219">
        <v>248418</v>
      </c>
      <c r="K133" s="219">
        <v>1519792</v>
      </c>
      <c r="L133" s="218"/>
      <c r="M133" s="219">
        <v>1061224</v>
      </c>
      <c r="N133" s="219">
        <v>11008383</v>
      </c>
      <c r="O133" s="219">
        <v>3777501</v>
      </c>
      <c r="P133" s="219">
        <v>15847108</v>
      </c>
      <c r="Q133" s="218"/>
      <c r="R133" s="219">
        <v>-765665</v>
      </c>
      <c r="S133" s="219">
        <v>-914180</v>
      </c>
      <c r="T133" s="219">
        <v>-1679845</v>
      </c>
    </row>
    <row r="134" spans="1:20">
      <c r="A134" s="242">
        <v>33206</v>
      </c>
      <c r="B134" s="243" t="s">
        <v>119</v>
      </c>
      <c r="C134" s="254">
        <f t="shared" si="2"/>
        <v>1.0129609853706395E-4</v>
      </c>
      <c r="D134" s="255">
        <f t="shared" si="3"/>
        <v>1.0115466586635338E-4</v>
      </c>
      <c r="E134" s="220">
        <v>3200483</v>
      </c>
      <c r="F134" s="219">
        <v>2810040</v>
      </c>
      <c r="G134" s="219">
        <v>2546</v>
      </c>
      <c r="H134" s="219">
        <v>123236</v>
      </c>
      <c r="I134" s="219">
        <v>5920</v>
      </c>
      <c r="J134" s="219">
        <v>294670</v>
      </c>
      <c r="K134" s="219">
        <v>426372</v>
      </c>
      <c r="L134" s="218"/>
      <c r="M134" s="219">
        <v>109932</v>
      </c>
      <c r="N134" s="219">
        <v>1140359</v>
      </c>
      <c r="O134" s="219">
        <v>188768</v>
      </c>
      <c r="P134" s="219">
        <v>1439059</v>
      </c>
      <c r="Q134" s="218"/>
      <c r="R134" s="219">
        <v>-79316</v>
      </c>
      <c r="S134" s="219">
        <v>72469</v>
      </c>
      <c r="T134" s="219">
        <v>-6847</v>
      </c>
    </row>
    <row r="135" spans="1:20">
      <c r="A135" s="242">
        <v>33207</v>
      </c>
      <c r="B135" s="243" t="s">
        <v>315</v>
      </c>
      <c r="C135" s="254">
        <f t="shared" ref="C135:C198" si="4">F135/$F$316</f>
        <v>4.3230111791717706E-4</v>
      </c>
      <c r="D135" s="255">
        <f t="shared" ref="D135:D198" si="5">E135/$E$316</f>
        <v>3.6419308719988421E-4</v>
      </c>
      <c r="E135" s="220">
        <v>11522887</v>
      </c>
      <c r="F135" s="219">
        <v>11992401</v>
      </c>
      <c r="G135" s="219">
        <v>10864</v>
      </c>
      <c r="H135" s="219">
        <v>525935</v>
      </c>
      <c r="I135" s="219">
        <v>25263</v>
      </c>
      <c r="J135" s="219">
        <v>5497079</v>
      </c>
      <c r="K135" s="219">
        <v>6059141</v>
      </c>
      <c r="L135" s="218"/>
      <c r="M135" s="219">
        <v>469157</v>
      </c>
      <c r="N135" s="219">
        <v>4866706</v>
      </c>
      <c r="O135" s="219">
        <v>0</v>
      </c>
      <c r="P135" s="219">
        <v>5335863</v>
      </c>
      <c r="Q135" s="218"/>
      <c r="R135" s="219">
        <v>-338493</v>
      </c>
      <c r="S135" s="219">
        <v>1674146</v>
      </c>
      <c r="T135" s="219">
        <v>1335653</v>
      </c>
    </row>
    <row r="136" spans="1:20">
      <c r="A136" s="242">
        <v>33208</v>
      </c>
      <c r="B136" s="243" t="s">
        <v>316</v>
      </c>
      <c r="C136" s="254">
        <f t="shared" si="4"/>
        <v>0</v>
      </c>
      <c r="D136" s="255">
        <f t="shared" si="5"/>
        <v>0</v>
      </c>
      <c r="E136" s="220">
        <v>0</v>
      </c>
      <c r="F136" s="219">
        <v>0</v>
      </c>
      <c r="G136" s="219">
        <v>0</v>
      </c>
      <c r="H136" s="219">
        <v>0</v>
      </c>
      <c r="I136" s="219">
        <v>0</v>
      </c>
      <c r="J136" s="219">
        <v>0</v>
      </c>
      <c r="K136" s="219">
        <v>0</v>
      </c>
      <c r="L136" s="218"/>
      <c r="M136" s="219">
        <v>0</v>
      </c>
      <c r="N136" s="219">
        <v>0</v>
      </c>
      <c r="O136" s="219">
        <v>648518</v>
      </c>
      <c r="P136" s="219">
        <v>648518</v>
      </c>
      <c r="Q136" s="218"/>
      <c r="R136" s="219">
        <v>0</v>
      </c>
      <c r="S136" s="219">
        <v>-223659</v>
      </c>
      <c r="T136" s="219">
        <v>-223659</v>
      </c>
    </row>
    <row r="137" spans="1:20">
      <c r="A137" s="242">
        <v>33209</v>
      </c>
      <c r="B137" s="243" t="s">
        <v>317</v>
      </c>
      <c r="C137" s="254">
        <f t="shared" si="4"/>
        <v>1.0209034236955998E-4</v>
      </c>
      <c r="D137" s="255">
        <f t="shared" si="5"/>
        <v>1.0689546464244466E-4</v>
      </c>
      <c r="E137" s="220">
        <v>3382119</v>
      </c>
      <c r="F137" s="219">
        <v>2832073</v>
      </c>
      <c r="G137" s="219">
        <v>2566</v>
      </c>
      <c r="H137" s="219">
        <v>124203</v>
      </c>
      <c r="I137" s="219">
        <v>5966</v>
      </c>
      <c r="J137" s="219">
        <v>898400</v>
      </c>
      <c r="K137" s="219">
        <v>1031135</v>
      </c>
      <c r="L137" s="218"/>
      <c r="M137" s="219">
        <v>110794</v>
      </c>
      <c r="N137" s="219">
        <v>1149300</v>
      </c>
      <c r="O137" s="219">
        <v>224210</v>
      </c>
      <c r="P137" s="219">
        <v>1484304</v>
      </c>
      <c r="Q137" s="218"/>
      <c r="R137" s="219">
        <v>-79937</v>
      </c>
      <c r="S137" s="219">
        <v>221405</v>
      </c>
      <c r="T137" s="219">
        <v>141468</v>
      </c>
    </row>
    <row r="138" spans="1:20">
      <c r="A138" s="242">
        <v>33300</v>
      </c>
      <c r="B138" s="243" t="s">
        <v>120</v>
      </c>
      <c r="C138" s="254">
        <f t="shared" si="4"/>
        <v>2.0013452555470109E-3</v>
      </c>
      <c r="D138" s="255">
        <f t="shared" si="5"/>
        <v>1.9916411447024199E-3</v>
      </c>
      <c r="E138" s="220">
        <v>63014529</v>
      </c>
      <c r="F138" s="219">
        <v>55519021</v>
      </c>
      <c r="G138" s="219">
        <v>50296</v>
      </c>
      <c r="H138" s="219">
        <v>2434826</v>
      </c>
      <c r="I138" s="219">
        <v>116957</v>
      </c>
      <c r="J138" s="219">
        <v>1154034</v>
      </c>
      <c r="K138" s="219">
        <v>3756113</v>
      </c>
      <c r="L138" s="218"/>
      <c r="M138" s="219">
        <v>2171972</v>
      </c>
      <c r="N138" s="219">
        <v>22530495</v>
      </c>
      <c r="O138" s="219">
        <v>1920710</v>
      </c>
      <c r="P138" s="219">
        <v>26623177</v>
      </c>
      <c r="Q138" s="218"/>
      <c r="R138" s="219">
        <v>-1567061</v>
      </c>
      <c r="S138" s="219">
        <v>-29771</v>
      </c>
      <c r="T138" s="219">
        <v>-1596832</v>
      </c>
    </row>
    <row r="139" spans="1:20">
      <c r="A139" s="242">
        <v>33305</v>
      </c>
      <c r="B139" s="243" t="s">
        <v>121</v>
      </c>
      <c r="C139" s="254">
        <f t="shared" si="4"/>
        <v>4.113814282102639E-4</v>
      </c>
      <c r="D139" s="255">
        <f t="shared" si="5"/>
        <v>4.5224340544490103E-4</v>
      </c>
      <c r="E139" s="220">
        <v>14308755</v>
      </c>
      <c r="F139" s="219">
        <v>11412071</v>
      </c>
      <c r="G139" s="219">
        <v>10339</v>
      </c>
      <c r="H139" s="219">
        <v>500484</v>
      </c>
      <c r="I139" s="219">
        <v>24041</v>
      </c>
      <c r="J139" s="219">
        <v>0</v>
      </c>
      <c r="K139" s="219">
        <v>534864</v>
      </c>
      <c r="L139" s="218"/>
      <c r="M139" s="219">
        <v>446454</v>
      </c>
      <c r="N139" s="219">
        <v>4631199</v>
      </c>
      <c r="O139" s="219">
        <v>2503845</v>
      </c>
      <c r="P139" s="219">
        <v>7581498</v>
      </c>
      <c r="Q139" s="218"/>
      <c r="R139" s="219">
        <v>-322113</v>
      </c>
      <c r="S139" s="219">
        <v>-630758</v>
      </c>
      <c r="T139" s="219">
        <v>-952871</v>
      </c>
    </row>
    <row r="140" spans="1:20">
      <c r="A140" s="242">
        <v>33400</v>
      </c>
      <c r="B140" s="243" t="s">
        <v>122</v>
      </c>
      <c r="C140" s="254">
        <f t="shared" si="4"/>
        <v>1.7727362216448394E-2</v>
      </c>
      <c r="D140" s="255">
        <f t="shared" si="5"/>
        <v>1.8004645775702131E-2</v>
      </c>
      <c r="E140" s="220">
        <v>569657981</v>
      </c>
      <c r="F140" s="219">
        <v>491772118</v>
      </c>
      <c r="G140" s="219">
        <v>445510</v>
      </c>
      <c r="H140" s="219">
        <v>21567014</v>
      </c>
      <c r="I140" s="219">
        <v>1035971</v>
      </c>
      <c r="J140" s="219">
        <v>12323876</v>
      </c>
      <c r="K140" s="219">
        <v>35372371</v>
      </c>
      <c r="L140" s="218"/>
      <c r="M140" s="219">
        <v>19238730</v>
      </c>
      <c r="N140" s="219">
        <v>199568890</v>
      </c>
      <c r="O140" s="219">
        <v>26698408</v>
      </c>
      <c r="P140" s="219">
        <v>245506028</v>
      </c>
      <c r="Q140" s="218"/>
      <c r="R140" s="219">
        <v>-13880584</v>
      </c>
      <c r="S140" s="219">
        <v>-691651</v>
      </c>
      <c r="T140" s="219">
        <v>-14572235</v>
      </c>
    </row>
    <row r="141" spans="1:20">
      <c r="A141" s="242">
        <v>33402</v>
      </c>
      <c r="B141" s="243" t="s">
        <v>123</v>
      </c>
      <c r="C141" s="254">
        <f t="shared" si="4"/>
        <v>1.659103378386947E-4</v>
      </c>
      <c r="D141" s="255">
        <f t="shared" si="5"/>
        <v>1.4889593939843758E-4</v>
      </c>
      <c r="E141" s="220">
        <v>4710993</v>
      </c>
      <c r="F141" s="220">
        <v>4602494</v>
      </c>
      <c r="G141" s="220">
        <v>4170</v>
      </c>
      <c r="H141" s="220">
        <v>201846</v>
      </c>
      <c r="I141" s="220">
        <v>9696</v>
      </c>
      <c r="J141" s="220">
        <v>825841</v>
      </c>
      <c r="K141" s="220">
        <v>1041553</v>
      </c>
      <c r="L141" s="217"/>
      <c r="M141" s="220">
        <v>180055</v>
      </c>
      <c r="N141" s="220">
        <v>1867765</v>
      </c>
      <c r="O141" s="220">
        <v>253668</v>
      </c>
      <c r="P141" s="220">
        <v>2301488</v>
      </c>
      <c r="Q141" s="217"/>
      <c r="R141" s="220">
        <v>-129908</v>
      </c>
      <c r="S141" s="220">
        <v>162112</v>
      </c>
      <c r="T141" s="220">
        <v>32204</v>
      </c>
    </row>
    <row r="142" spans="1:20">
      <c r="A142" s="242">
        <v>33405</v>
      </c>
      <c r="B142" s="243" t="s">
        <v>124</v>
      </c>
      <c r="C142" s="254">
        <f t="shared" si="4"/>
        <v>1.5181599384340709E-3</v>
      </c>
      <c r="D142" s="255">
        <f t="shared" si="5"/>
        <v>1.5437464806149588E-3</v>
      </c>
      <c r="E142" s="220">
        <v>48843366</v>
      </c>
      <c r="F142" s="219">
        <v>42115049</v>
      </c>
      <c r="G142" s="219">
        <v>38153</v>
      </c>
      <c r="H142" s="219">
        <v>1846985</v>
      </c>
      <c r="I142" s="219">
        <v>88720</v>
      </c>
      <c r="J142" s="219">
        <v>0</v>
      </c>
      <c r="K142" s="219">
        <v>1973858</v>
      </c>
      <c r="L142" s="218"/>
      <c r="M142" s="219">
        <v>1647593</v>
      </c>
      <c r="N142" s="219">
        <v>17090952</v>
      </c>
      <c r="O142" s="219">
        <v>5227482</v>
      </c>
      <c r="P142" s="219">
        <v>23966027</v>
      </c>
      <c r="Q142" s="218"/>
      <c r="R142" s="219">
        <v>-1188724</v>
      </c>
      <c r="S142" s="219">
        <v>-1818060</v>
      </c>
      <c r="T142" s="219">
        <v>-3006784</v>
      </c>
    </row>
    <row r="143" spans="1:20">
      <c r="A143" s="242">
        <v>33500</v>
      </c>
      <c r="B143" s="243" t="s">
        <v>125</v>
      </c>
      <c r="C143" s="254">
        <f t="shared" si="4"/>
        <v>2.7524826602713646E-3</v>
      </c>
      <c r="D143" s="255">
        <f t="shared" si="5"/>
        <v>2.7319437212567771E-3</v>
      </c>
      <c r="E143" s="220">
        <v>86437332</v>
      </c>
      <c r="F143" s="219">
        <v>76356212</v>
      </c>
      <c r="G143" s="219">
        <v>69173</v>
      </c>
      <c r="H143" s="219">
        <v>3348656</v>
      </c>
      <c r="I143" s="219">
        <v>160853</v>
      </c>
      <c r="J143" s="219">
        <v>560085</v>
      </c>
      <c r="K143" s="219">
        <v>4138767</v>
      </c>
      <c r="L143" s="218"/>
      <c r="M143" s="219">
        <v>2987149</v>
      </c>
      <c r="N143" s="219">
        <v>30986556</v>
      </c>
      <c r="O143" s="219">
        <v>6298315</v>
      </c>
      <c r="P143" s="219">
        <v>40272020</v>
      </c>
      <c r="Q143" s="218"/>
      <c r="R143" s="219">
        <v>-2155203</v>
      </c>
      <c r="S143" s="219">
        <v>-1794045</v>
      </c>
      <c r="T143" s="219">
        <v>-3949248</v>
      </c>
    </row>
    <row r="144" spans="1:20">
      <c r="A144" s="242">
        <v>33501</v>
      </c>
      <c r="B144" s="243" t="s">
        <v>126</v>
      </c>
      <c r="C144" s="254">
        <f t="shared" si="4"/>
        <v>8.1995825610936473E-5</v>
      </c>
      <c r="D144" s="255">
        <f t="shared" si="5"/>
        <v>6.8909686768872864E-5</v>
      </c>
      <c r="E144" s="220">
        <v>2180268</v>
      </c>
      <c r="F144" s="220">
        <v>2274634</v>
      </c>
      <c r="G144" s="220">
        <v>2061</v>
      </c>
      <c r="H144" s="220">
        <v>99756</v>
      </c>
      <c r="I144" s="220">
        <v>4792</v>
      </c>
      <c r="J144" s="220">
        <v>655589</v>
      </c>
      <c r="K144" s="220">
        <v>762198</v>
      </c>
      <c r="L144" s="217"/>
      <c r="M144" s="220">
        <v>88986</v>
      </c>
      <c r="N144" s="220">
        <v>923082</v>
      </c>
      <c r="O144" s="220">
        <v>115158</v>
      </c>
      <c r="P144" s="220">
        <v>1127226</v>
      </c>
      <c r="Q144" s="217"/>
      <c r="R144" s="220">
        <v>-64204</v>
      </c>
      <c r="S144" s="220">
        <v>139534</v>
      </c>
      <c r="T144" s="220">
        <v>75330</v>
      </c>
    </row>
    <row r="145" spans="1:20">
      <c r="A145" s="242">
        <v>33600</v>
      </c>
      <c r="B145" s="243" t="s">
        <v>127</v>
      </c>
      <c r="C145" s="254">
        <f t="shared" si="4"/>
        <v>9.5571395691208781E-3</v>
      </c>
      <c r="D145" s="255">
        <f t="shared" si="5"/>
        <v>9.7420611223556827E-3</v>
      </c>
      <c r="E145" s="220">
        <v>308233938</v>
      </c>
      <c r="F145" s="219">
        <v>265123187</v>
      </c>
      <c r="G145" s="219">
        <v>240182</v>
      </c>
      <c r="H145" s="219">
        <v>11627165</v>
      </c>
      <c r="I145" s="219">
        <v>558510</v>
      </c>
      <c r="J145" s="219">
        <v>7807324</v>
      </c>
      <c r="K145" s="219">
        <v>20233181</v>
      </c>
      <c r="L145" s="218"/>
      <c r="M145" s="219">
        <v>10371945</v>
      </c>
      <c r="N145" s="219">
        <v>107591175</v>
      </c>
      <c r="O145" s="219">
        <v>13763738</v>
      </c>
      <c r="P145" s="219">
        <v>131726858</v>
      </c>
      <c r="Q145" s="218"/>
      <c r="R145" s="219">
        <v>-7483272</v>
      </c>
      <c r="S145" s="219">
        <v>697575</v>
      </c>
      <c r="T145" s="219">
        <v>-6785697</v>
      </c>
    </row>
    <row r="146" spans="1:20">
      <c r="A146" s="242">
        <v>33605</v>
      </c>
      <c r="B146" s="243" t="s">
        <v>128</v>
      </c>
      <c r="C146" s="254">
        <f t="shared" si="4"/>
        <v>1.0282154559867612E-3</v>
      </c>
      <c r="D146" s="255">
        <f t="shared" si="5"/>
        <v>1.1186399140453735E-3</v>
      </c>
      <c r="E146" s="220">
        <v>35393207</v>
      </c>
      <c r="F146" s="219">
        <v>28523572</v>
      </c>
      <c r="G146" s="219">
        <v>25840</v>
      </c>
      <c r="H146" s="219">
        <v>1250921</v>
      </c>
      <c r="I146" s="219">
        <v>60088</v>
      </c>
      <c r="J146" s="219">
        <v>0</v>
      </c>
      <c r="K146" s="219">
        <v>1336849</v>
      </c>
      <c r="L146" s="218"/>
      <c r="M146" s="219">
        <v>1115877</v>
      </c>
      <c r="N146" s="219">
        <v>11575316</v>
      </c>
      <c r="O146" s="219">
        <v>5723839</v>
      </c>
      <c r="P146" s="219">
        <v>18415032</v>
      </c>
      <c r="Q146" s="218"/>
      <c r="R146" s="219">
        <v>-805094</v>
      </c>
      <c r="S146" s="219">
        <v>-1460152</v>
      </c>
      <c r="T146" s="219">
        <v>-2265246</v>
      </c>
    </row>
    <row r="147" spans="1:20">
      <c r="A147" s="242">
        <v>33700</v>
      </c>
      <c r="B147" s="243" t="s">
        <v>129</v>
      </c>
      <c r="C147" s="254">
        <f t="shared" si="4"/>
        <v>6.4653142217440188E-4</v>
      </c>
      <c r="D147" s="255">
        <f t="shared" si="5"/>
        <v>6.3537569551741415E-4</v>
      </c>
      <c r="E147" s="220">
        <v>20102969</v>
      </c>
      <c r="F147" s="219">
        <v>17935332</v>
      </c>
      <c r="G147" s="219">
        <v>16248</v>
      </c>
      <c r="H147" s="219">
        <v>786567</v>
      </c>
      <c r="I147" s="219">
        <v>37783</v>
      </c>
      <c r="J147" s="219">
        <v>444975</v>
      </c>
      <c r="K147" s="219">
        <v>1285573</v>
      </c>
      <c r="L147" s="218"/>
      <c r="M147" s="219">
        <v>701652</v>
      </c>
      <c r="N147" s="219">
        <v>7278441</v>
      </c>
      <c r="O147" s="219">
        <v>912213</v>
      </c>
      <c r="P147" s="219">
        <v>8892306</v>
      </c>
      <c r="Q147" s="218"/>
      <c r="R147" s="219">
        <v>-506236</v>
      </c>
      <c r="S147" s="219">
        <v>-157584</v>
      </c>
      <c r="T147" s="219">
        <v>-663820</v>
      </c>
    </row>
    <row r="148" spans="1:20">
      <c r="A148" s="242">
        <v>33800</v>
      </c>
      <c r="B148" s="243" t="s">
        <v>130</v>
      </c>
      <c r="C148" s="254">
        <f t="shared" si="4"/>
        <v>4.8071293443715504E-4</v>
      </c>
      <c r="D148" s="255">
        <f t="shared" si="5"/>
        <v>4.7595544298910148E-4</v>
      </c>
      <c r="E148" s="220">
        <v>15058992</v>
      </c>
      <c r="F148" s="219">
        <v>13335386</v>
      </c>
      <c r="G148" s="219">
        <v>12081</v>
      </c>
      <c r="H148" s="219">
        <v>584833</v>
      </c>
      <c r="I148" s="219">
        <v>28092</v>
      </c>
      <c r="J148" s="219">
        <v>468092</v>
      </c>
      <c r="K148" s="219">
        <v>1093098</v>
      </c>
      <c r="L148" s="218"/>
      <c r="M148" s="219">
        <v>521697</v>
      </c>
      <c r="N148" s="219">
        <v>5411710</v>
      </c>
      <c r="O148" s="219">
        <v>1248217</v>
      </c>
      <c r="P148" s="219">
        <v>7181624</v>
      </c>
      <c r="Q148" s="218"/>
      <c r="R148" s="219">
        <v>-376400</v>
      </c>
      <c r="S148" s="219">
        <v>-183524</v>
      </c>
      <c r="T148" s="219">
        <v>-559924</v>
      </c>
    </row>
    <row r="149" spans="1:20">
      <c r="A149" s="242">
        <v>33900</v>
      </c>
      <c r="B149" s="243" t="s">
        <v>131</v>
      </c>
      <c r="C149" s="254">
        <f t="shared" si="4"/>
        <v>2.3295890763122495E-3</v>
      </c>
      <c r="D149" s="255">
        <f t="shared" si="5"/>
        <v>2.3679891966169688E-3</v>
      </c>
      <c r="E149" s="220">
        <v>74921993</v>
      </c>
      <c r="F149" s="219">
        <v>64624784</v>
      </c>
      <c r="G149" s="219">
        <v>58545</v>
      </c>
      <c r="H149" s="219">
        <v>2834166</v>
      </c>
      <c r="I149" s="219">
        <v>136139</v>
      </c>
      <c r="J149" s="219">
        <v>119904</v>
      </c>
      <c r="K149" s="219">
        <v>3148754</v>
      </c>
      <c r="L149" s="218"/>
      <c r="M149" s="219">
        <v>2528201</v>
      </c>
      <c r="N149" s="219">
        <v>26225758</v>
      </c>
      <c r="O149" s="219">
        <v>8378754</v>
      </c>
      <c r="P149" s="219">
        <v>37132713</v>
      </c>
      <c r="Q149" s="218"/>
      <c r="R149" s="219">
        <v>-1824076</v>
      </c>
      <c r="S149" s="219">
        <v>-2195398</v>
      </c>
      <c r="T149" s="219">
        <v>-4019474</v>
      </c>
    </row>
    <row r="150" spans="1:20">
      <c r="A150" s="242">
        <v>34000</v>
      </c>
      <c r="B150" s="243" t="s">
        <v>132</v>
      </c>
      <c r="C150" s="254">
        <f t="shared" si="4"/>
        <v>1.1069872276835335E-3</v>
      </c>
      <c r="D150" s="255">
        <f t="shared" si="5"/>
        <v>1.0878989094340098E-3</v>
      </c>
      <c r="E150" s="220">
        <v>34420577</v>
      </c>
      <c r="F150" s="219">
        <v>30708768</v>
      </c>
      <c r="G150" s="219">
        <v>27820</v>
      </c>
      <c r="H150" s="219">
        <v>1346755</v>
      </c>
      <c r="I150" s="219">
        <v>64691</v>
      </c>
      <c r="J150" s="219">
        <v>1245121</v>
      </c>
      <c r="K150" s="219">
        <v>2684387</v>
      </c>
      <c r="L150" s="218"/>
      <c r="M150" s="219">
        <v>1201365</v>
      </c>
      <c r="N150" s="219">
        <v>12462103</v>
      </c>
      <c r="O150" s="219">
        <v>2935995</v>
      </c>
      <c r="P150" s="219">
        <v>16599463</v>
      </c>
      <c r="Q150" s="218"/>
      <c r="R150" s="219">
        <v>-866775</v>
      </c>
      <c r="S150" s="219">
        <v>-366425</v>
      </c>
      <c r="T150" s="219">
        <v>-1233200</v>
      </c>
    </row>
    <row r="151" spans="1:20">
      <c r="A151" s="242">
        <v>34100</v>
      </c>
      <c r="B151" s="243" t="s">
        <v>133</v>
      </c>
      <c r="C151" s="254">
        <f t="shared" si="4"/>
        <v>2.493073450382394E-2</v>
      </c>
      <c r="D151" s="255">
        <f t="shared" si="5"/>
        <v>2.5411482947933849E-2</v>
      </c>
      <c r="E151" s="220">
        <v>804006602</v>
      </c>
      <c r="F151" s="219">
        <v>691599797</v>
      </c>
      <c r="G151" s="219">
        <v>626539</v>
      </c>
      <c r="H151" s="219">
        <v>30330598</v>
      </c>
      <c r="I151" s="219">
        <v>1456929</v>
      </c>
      <c r="J151" s="219">
        <v>8546484</v>
      </c>
      <c r="K151" s="219">
        <v>40960550</v>
      </c>
      <c r="L151" s="218"/>
      <c r="M151" s="219">
        <v>27056235</v>
      </c>
      <c r="N151" s="219">
        <v>280662117</v>
      </c>
      <c r="O151" s="219">
        <v>50676776</v>
      </c>
      <c r="P151" s="219">
        <v>358395128</v>
      </c>
      <c r="Q151" s="218"/>
      <c r="R151" s="219">
        <v>-19520847</v>
      </c>
      <c r="S151" s="219">
        <v>-9363905</v>
      </c>
      <c r="T151" s="219">
        <v>-28884752</v>
      </c>
    </row>
    <row r="152" spans="1:20">
      <c r="A152" s="242">
        <v>34105</v>
      </c>
      <c r="B152" s="243" t="s">
        <v>134</v>
      </c>
      <c r="C152" s="254">
        <f t="shared" si="4"/>
        <v>1.8311652217640512E-3</v>
      </c>
      <c r="D152" s="255">
        <f t="shared" si="5"/>
        <v>1.9218665264259906E-3</v>
      </c>
      <c r="E152" s="220">
        <v>60806895</v>
      </c>
      <c r="F152" s="219">
        <v>50798082</v>
      </c>
      <c r="G152" s="219">
        <v>46019</v>
      </c>
      <c r="H152" s="219">
        <v>2227786</v>
      </c>
      <c r="I152" s="219">
        <v>107012</v>
      </c>
      <c r="J152" s="219">
        <v>0</v>
      </c>
      <c r="K152" s="219">
        <v>2380817</v>
      </c>
      <c r="L152" s="218"/>
      <c r="M152" s="219">
        <v>1987283</v>
      </c>
      <c r="N152" s="219">
        <v>20614664</v>
      </c>
      <c r="O152" s="219">
        <v>8622176</v>
      </c>
      <c r="P152" s="219">
        <v>31224123</v>
      </c>
      <c r="Q152" s="218"/>
      <c r="R152" s="219">
        <v>-1433809</v>
      </c>
      <c r="S152" s="219">
        <v>-2372610</v>
      </c>
      <c r="T152" s="219">
        <v>-3806419</v>
      </c>
    </row>
    <row r="153" spans="1:20">
      <c r="A153" s="242">
        <v>34200</v>
      </c>
      <c r="B153" s="243" t="s">
        <v>135</v>
      </c>
      <c r="C153" s="254">
        <f t="shared" si="4"/>
        <v>8.1004803389985434E-4</v>
      </c>
      <c r="D153" s="255">
        <f t="shared" si="5"/>
        <v>8.7097831623003327E-4</v>
      </c>
      <c r="E153" s="220">
        <v>27557318</v>
      </c>
      <c r="F153" s="220">
        <v>22471422</v>
      </c>
      <c r="G153" s="220">
        <v>20357</v>
      </c>
      <c r="H153" s="220">
        <v>985500</v>
      </c>
      <c r="I153" s="220">
        <v>47338</v>
      </c>
      <c r="J153" s="220">
        <v>1165752</v>
      </c>
      <c r="K153" s="220">
        <v>2218947</v>
      </c>
      <c r="L153" s="217"/>
      <c r="M153" s="220">
        <v>879110</v>
      </c>
      <c r="N153" s="220">
        <v>9119258</v>
      </c>
      <c r="O153" s="220">
        <v>4779197</v>
      </c>
      <c r="P153" s="220">
        <v>14777565</v>
      </c>
      <c r="Q153" s="217"/>
      <c r="R153" s="220">
        <v>-634271</v>
      </c>
      <c r="S153" s="220">
        <v>-1332813</v>
      </c>
      <c r="T153" s="220">
        <v>-1967084</v>
      </c>
    </row>
    <row r="154" spans="1:20">
      <c r="A154" s="242">
        <v>34205</v>
      </c>
      <c r="B154" s="243" t="s">
        <v>136</v>
      </c>
      <c r="C154" s="254">
        <f t="shared" si="4"/>
        <v>3.1822978054467258E-4</v>
      </c>
      <c r="D154" s="255">
        <f t="shared" si="5"/>
        <v>3.52726407709222E-4</v>
      </c>
      <c r="E154" s="220">
        <v>11160087</v>
      </c>
      <c r="F154" s="219">
        <v>8827965</v>
      </c>
      <c r="G154" s="219">
        <v>7997</v>
      </c>
      <c r="H154" s="219">
        <v>387157</v>
      </c>
      <c r="I154" s="219">
        <v>18597</v>
      </c>
      <c r="J154" s="219">
        <v>0</v>
      </c>
      <c r="K154" s="219">
        <v>413751</v>
      </c>
      <c r="L154" s="218"/>
      <c r="M154" s="219">
        <v>345361</v>
      </c>
      <c r="N154" s="219">
        <v>3582527</v>
      </c>
      <c r="O154" s="219">
        <v>2227680</v>
      </c>
      <c r="P154" s="219">
        <v>6155568</v>
      </c>
      <c r="Q154" s="218"/>
      <c r="R154" s="219">
        <v>-249175</v>
      </c>
      <c r="S154" s="219">
        <v>-609374</v>
      </c>
      <c r="T154" s="219">
        <v>-858549</v>
      </c>
    </row>
    <row r="155" spans="1:20">
      <c r="A155" s="242">
        <v>34220</v>
      </c>
      <c r="B155" s="243" t="s">
        <v>137</v>
      </c>
      <c r="C155" s="254">
        <f t="shared" si="4"/>
        <v>9.4120994271942426E-4</v>
      </c>
      <c r="D155" s="255">
        <f t="shared" si="5"/>
        <v>9.5852119914091941E-4</v>
      </c>
      <c r="E155" s="220">
        <v>30327131</v>
      </c>
      <c r="F155" s="219">
        <v>26109965</v>
      </c>
      <c r="G155" s="219">
        <v>23654</v>
      </c>
      <c r="H155" s="219">
        <v>1145071</v>
      </c>
      <c r="I155" s="219">
        <v>55003</v>
      </c>
      <c r="J155" s="219">
        <v>1541373</v>
      </c>
      <c r="K155" s="219">
        <v>2765101</v>
      </c>
      <c r="L155" s="218"/>
      <c r="M155" s="219">
        <v>1021454</v>
      </c>
      <c r="N155" s="219">
        <v>10595836</v>
      </c>
      <c r="O155" s="219">
        <v>1970685</v>
      </c>
      <c r="P155" s="219">
        <v>13587975</v>
      </c>
      <c r="Q155" s="218"/>
      <c r="R155" s="219">
        <v>-736969</v>
      </c>
      <c r="S155" s="219">
        <v>233591</v>
      </c>
      <c r="T155" s="219">
        <v>-503378</v>
      </c>
    </row>
    <row r="156" spans="1:20">
      <c r="A156" s="242">
        <v>34230</v>
      </c>
      <c r="B156" s="243" t="s">
        <v>138</v>
      </c>
      <c r="C156" s="254">
        <f t="shared" si="4"/>
        <v>3.0640887435669266E-4</v>
      </c>
      <c r="D156" s="255">
        <f t="shared" si="5"/>
        <v>3.1500299176082108E-4</v>
      </c>
      <c r="E156" s="220">
        <v>9966537</v>
      </c>
      <c r="F156" s="220">
        <v>8500043</v>
      </c>
      <c r="G156" s="220">
        <v>7700</v>
      </c>
      <c r="H156" s="220">
        <v>372775</v>
      </c>
      <c r="I156" s="220">
        <v>17906</v>
      </c>
      <c r="J156" s="220">
        <v>0</v>
      </c>
      <c r="K156" s="220">
        <v>398381</v>
      </c>
      <c r="L156" s="217"/>
      <c r="M156" s="220">
        <v>332532</v>
      </c>
      <c r="N156" s="220">
        <v>3449451</v>
      </c>
      <c r="O156" s="220">
        <v>2982979</v>
      </c>
      <c r="P156" s="220">
        <v>6764962</v>
      </c>
      <c r="Q156" s="217"/>
      <c r="R156" s="220">
        <v>-239920</v>
      </c>
      <c r="S156" s="220">
        <v>-875093</v>
      </c>
      <c r="T156" s="220">
        <v>-1115013</v>
      </c>
    </row>
    <row r="157" spans="1:20">
      <c r="A157" s="242">
        <v>34300</v>
      </c>
      <c r="B157" s="243" t="s">
        <v>139</v>
      </c>
      <c r="C157" s="254">
        <f t="shared" si="4"/>
        <v>6.1638855478447531E-3</v>
      </c>
      <c r="D157" s="255">
        <f t="shared" si="5"/>
        <v>6.2100271215165719E-3</v>
      </c>
      <c r="E157" s="220">
        <v>196482150</v>
      </c>
      <c r="F157" s="219">
        <v>170991432</v>
      </c>
      <c r="G157" s="219">
        <v>154906</v>
      </c>
      <c r="H157" s="219">
        <v>7498950</v>
      </c>
      <c r="I157" s="219">
        <v>360212</v>
      </c>
      <c r="J157" s="219">
        <v>4655440</v>
      </c>
      <c r="K157" s="219">
        <v>12669508</v>
      </c>
      <c r="L157" s="218"/>
      <c r="M157" s="219">
        <v>6689395</v>
      </c>
      <c r="N157" s="219">
        <v>69391023</v>
      </c>
      <c r="O157" s="219">
        <v>9682805</v>
      </c>
      <c r="P157" s="219">
        <v>85763223</v>
      </c>
      <c r="Q157" s="218"/>
      <c r="R157" s="219">
        <v>-4826343</v>
      </c>
      <c r="S157" s="219">
        <v>-284227</v>
      </c>
      <c r="T157" s="219">
        <v>-5110570</v>
      </c>
    </row>
    <row r="158" spans="1:20">
      <c r="A158" s="242">
        <v>34400</v>
      </c>
      <c r="B158" s="243" t="s">
        <v>140</v>
      </c>
      <c r="C158" s="254">
        <f t="shared" si="4"/>
        <v>2.5194978486044644E-3</v>
      </c>
      <c r="D158" s="255">
        <f t="shared" si="5"/>
        <v>2.4664607290158448E-3</v>
      </c>
      <c r="E158" s="220">
        <v>78037583</v>
      </c>
      <c r="F158" s="219">
        <v>69893015</v>
      </c>
      <c r="G158" s="219">
        <v>63318</v>
      </c>
      <c r="H158" s="219">
        <v>3065208</v>
      </c>
      <c r="I158" s="219">
        <v>147237</v>
      </c>
      <c r="J158" s="219">
        <v>1708620</v>
      </c>
      <c r="K158" s="219">
        <v>4984383</v>
      </c>
      <c r="L158" s="218"/>
      <c r="M158" s="219">
        <v>2734301</v>
      </c>
      <c r="N158" s="219">
        <v>28363689</v>
      </c>
      <c r="O158" s="219">
        <v>3437271</v>
      </c>
      <c r="P158" s="219">
        <v>34535261</v>
      </c>
      <c r="Q158" s="218"/>
      <c r="R158" s="219">
        <v>-1972775</v>
      </c>
      <c r="S158" s="219">
        <v>-814914</v>
      </c>
      <c r="T158" s="219">
        <v>-2787689</v>
      </c>
    </row>
    <row r="159" spans="1:20">
      <c r="A159" s="242">
        <v>34405</v>
      </c>
      <c r="B159" s="243" t="s">
        <v>141</v>
      </c>
      <c r="C159" s="254">
        <f t="shared" si="4"/>
        <v>4.4212565421964604E-4</v>
      </c>
      <c r="D159" s="255">
        <f t="shared" si="5"/>
        <v>4.8957813003614608E-4</v>
      </c>
      <c r="E159" s="220">
        <v>15490007</v>
      </c>
      <c r="F159" s="219">
        <v>12264942</v>
      </c>
      <c r="G159" s="219">
        <v>11111</v>
      </c>
      <c r="H159" s="219">
        <v>537888</v>
      </c>
      <c r="I159" s="219">
        <v>25837</v>
      </c>
      <c r="J159" s="219">
        <v>0</v>
      </c>
      <c r="K159" s="219">
        <v>574836</v>
      </c>
      <c r="L159" s="218"/>
      <c r="M159" s="219">
        <v>479820</v>
      </c>
      <c r="N159" s="219">
        <v>4977307</v>
      </c>
      <c r="O159" s="219">
        <v>2517409</v>
      </c>
      <c r="P159" s="219">
        <v>7974536</v>
      </c>
      <c r="Q159" s="218"/>
      <c r="R159" s="219">
        <v>-346187</v>
      </c>
      <c r="S159" s="219">
        <v>-748665</v>
      </c>
      <c r="T159" s="219">
        <v>-1094852</v>
      </c>
    </row>
    <row r="160" spans="1:20">
      <c r="A160" s="242">
        <v>34500</v>
      </c>
      <c r="B160" s="243" t="s">
        <v>142</v>
      </c>
      <c r="C160" s="254">
        <f t="shared" si="4"/>
        <v>4.4989977398939033E-3</v>
      </c>
      <c r="D160" s="255">
        <f t="shared" si="5"/>
        <v>4.5244575377851488E-3</v>
      </c>
      <c r="E160" s="220">
        <v>143151572</v>
      </c>
      <c r="F160" s="219">
        <v>124806027</v>
      </c>
      <c r="G160" s="219">
        <v>113065</v>
      </c>
      <c r="H160" s="219">
        <v>5473457</v>
      </c>
      <c r="I160" s="219">
        <v>262917</v>
      </c>
      <c r="J160" s="219">
        <v>1267226</v>
      </c>
      <c r="K160" s="219">
        <v>7116665</v>
      </c>
      <c r="L160" s="218"/>
      <c r="M160" s="219">
        <v>4882565</v>
      </c>
      <c r="N160" s="219">
        <v>50648256</v>
      </c>
      <c r="O160" s="219">
        <v>2937927</v>
      </c>
      <c r="P160" s="219">
        <v>58468748</v>
      </c>
      <c r="Q160" s="218"/>
      <c r="R160" s="219">
        <v>-3522730</v>
      </c>
      <c r="S160" s="219">
        <v>-126536</v>
      </c>
      <c r="T160" s="219">
        <v>-3649266</v>
      </c>
    </row>
    <row r="161" spans="1:20">
      <c r="A161" s="242">
        <v>34501</v>
      </c>
      <c r="B161" s="243" t="s">
        <v>143</v>
      </c>
      <c r="C161" s="254">
        <f t="shared" si="4"/>
        <v>6.1591549071409853E-5</v>
      </c>
      <c r="D161" s="255">
        <f t="shared" si="5"/>
        <v>6.0845557941295674E-5</v>
      </c>
      <c r="E161" s="220">
        <v>1925123</v>
      </c>
      <c r="F161" s="219">
        <v>1708602</v>
      </c>
      <c r="G161" s="219">
        <v>1548</v>
      </c>
      <c r="H161" s="219">
        <v>74932</v>
      </c>
      <c r="I161" s="219">
        <v>3599</v>
      </c>
      <c r="J161" s="219">
        <v>211456</v>
      </c>
      <c r="K161" s="219">
        <v>291535</v>
      </c>
      <c r="L161" s="218"/>
      <c r="M161" s="219">
        <v>66843</v>
      </c>
      <c r="N161" s="219">
        <v>693378</v>
      </c>
      <c r="O161" s="219">
        <v>49156</v>
      </c>
      <c r="P161" s="219">
        <v>809377</v>
      </c>
      <c r="Q161" s="218"/>
      <c r="R161" s="219">
        <v>-48225</v>
      </c>
      <c r="S161" s="219">
        <v>67194</v>
      </c>
      <c r="T161" s="219">
        <v>18969</v>
      </c>
    </row>
    <row r="162" spans="1:20">
      <c r="A162" s="242">
        <v>34505</v>
      </c>
      <c r="B162" s="243" t="s">
        <v>144</v>
      </c>
      <c r="C162" s="254">
        <f t="shared" si="4"/>
        <v>5.622302599513025E-4</v>
      </c>
      <c r="D162" s="255">
        <f t="shared" si="5"/>
        <v>5.4835551366886682E-4</v>
      </c>
      <c r="E162" s="220">
        <v>17349694</v>
      </c>
      <c r="F162" s="220">
        <v>15596746</v>
      </c>
      <c r="G162" s="220">
        <v>14130</v>
      </c>
      <c r="H162" s="220">
        <v>684006</v>
      </c>
      <c r="I162" s="220">
        <v>32856</v>
      </c>
      <c r="J162" s="220">
        <v>1518071</v>
      </c>
      <c r="K162" s="220">
        <v>2249063</v>
      </c>
      <c r="L162" s="217"/>
      <c r="M162" s="220">
        <v>610164</v>
      </c>
      <c r="N162" s="220">
        <v>6329406</v>
      </c>
      <c r="O162" s="220">
        <v>989248</v>
      </c>
      <c r="P162" s="220">
        <v>7928818</v>
      </c>
      <c r="Q162" s="217"/>
      <c r="R162" s="220">
        <v>-440229</v>
      </c>
      <c r="S162" s="220">
        <v>91832</v>
      </c>
      <c r="T162" s="220">
        <v>-348397</v>
      </c>
    </row>
    <row r="163" spans="1:20">
      <c r="A163" s="242">
        <v>34600</v>
      </c>
      <c r="B163" s="243" t="s">
        <v>145</v>
      </c>
      <c r="C163" s="254">
        <f t="shared" si="4"/>
        <v>9.6371927362478562E-4</v>
      </c>
      <c r="D163" s="255">
        <f t="shared" si="5"/>
        <v>9.7940253451162841E-4</v>
      </c>
      <c r="E163" s="220">
        <v>30987806</v>
      </c>
      <c r="F163" s="219">
        <v>26734393</v>
      </c>
      <c r="G163" s="219">
        <v>24219</v>
      </c>
      <c r="H163" s="219">
        <v>1172456</v>
      </c>
      <c r="I163" s="219">
        <v>56319</v>
      </c>
      <c r="J163" s="219">
        <v>95694</v>
      </c>
      <c r="K163" s="219">
        <v>1348688</v>
      </c>
      <c r="L163" s="218"/>
      <c r="M163" s="219">
        <v>1045882</v>
      </c>
      <c r="N163" s="219">
        <v>10849239</v>
      </c>
      <c r="O163" s="219">
        <v>2668764</v>
      </c>
      <c r="P163" s="219">
        <v>14563885</v>
      </c>
      <c r="Q163" s="218"/>
      <c r="R163" s="219">
        <v>-754594</v>
      </c>
      <c r="S163" s="219">
        <v>-647473</v>
      </c>
      <c r="T163" s="219">
        <v>-1402067</v>
      </c>
    </row>
    <row r="164" spans="1:20">
      <c r="A164" s="242">
        <v>34605</v>
      </c>
      <c r="B164" s="243" t="s">
        <v>146</v>
      </c>
      <c r="C164" s="254">
        <f t="shared" si="4"/>
        <v>1.5475065865654578E-4</v>
      </c>
      <c r="D164" s="255">
        <f t="shared" si="5"/>
        <v>1.872896883273166E-4</v>
      </c>
      <c r="E164" s="220">
        <v>5925752</v>
      </c>
      <c r="F164" s="219">
        <v>4292915</v>
      </c>
      <c r="G164" s="219">
        <v>3889</v>
      </c>
      <c r="H164" s="219">
        <v>188269</v>
      </c>
      <c r="I164" s="219">
        <v>9043</v>
      </c>
      <c r="J164" s="219">
        <v>0</v>
      </c>
      <c r="K164" s="219">
        <v>201201</v>
      </c>
      <c r="L164" s="218"/>
      <c r="M164" s="219">
        <v>167944</v>
      </c>
      <c r="N164" s="219">
        <v>1742133</v>
      </c>
      <c r="O164" s="219">
        <v>2395695</v>
      </c>
      <c r="P164" s="219">
        <v>4305772</v>
      </c>
      <c r="Q164" s="218"/>
      <c r="R164" s="219">
        <v>-121171</v>
      </c>
      <c r="S164" s="219">
        <v>-646981</v>
      </c>
      <c r="T164" s="219">
        <v>-768152</v>
      </c>
    </row>
    <row r="165" spans="1:20">
      <c r="A165" s="242">
        <v>34700</v>
      </c>
      <c r="B165" s="243" t="s">
        <v>147</v>
      </c>
      <c r="C165" s="254">
        <f t="shared" si="4"/>
        <v>3.030364147585997E-3</v>
      </c>
      <c r="D165" s="255">
        <f t="shared" si="5"/>
        <v>2.9627774612225703E-3</v>
      </c>
      <c r="E165" s="220">
        <v>93740796</v>
      </c>
      <c r="F165" s="219">
        <v>84064881</v>
      </c>
      <c r="G165" s="219">
        <v>76157</v>
      </c>
      <c r="H165" s="219">
        <v>3686725</v>
      </c>
      <c r="I165" s="219">
        <v>177092</v>
      </c>
      <c r="J165" s="219">
        <v>2503984</v>
      </c>
      <c r="K165" s="219">
        <v>6443958</v>
      </c>
      <c r="L165" s="218"/>
      <c r="M165" s="219">
        <v>3288722</v>
      </c>
      <c r="N165" s="219">
        <v>34114856</v>
      </c>
      <c r="O165" s="219">
        <v>1317126</v>
      </c>
      <c r="P165" s="219">
        <v>38720704</v>
      </c>
      <c r="Q165" s="218"/>
      <c r="R165" s="219">
        <v>-2372787</v>
      </c>
      <c r="S165" s="219">
        <v>300584</v>
      </c>
      <c r="T165" s="219">
        <v>-2072203</v>
      </c>
    </row>
    <row r="166" spans="1:20">
      <c r="A166" s="242">
        <v>34800</v>
      </c>
      <c r="B166" s="243" t="s">
        <v>148</v>
      </c>
      <c r="C166" s="254">
        <f t="shared" si="4"/>
        <v>2.9958193893177282E-4</v>
      </c>
      <c r="D166" s="255">
        <f t="shared" si="5"/>
        <v>3.1460946467609609E-4</v>
      </c>
      <c r="E166" s="220">
        <v>9954086</v>
      </c>
      <c r="F166" s="219">
        <v>8310658</v>
      </c>
      <c r="G166" s="219">
        <v>7529</v>
      </c>
      <c r="H166" s="219">
        <v>364470</v>
      </c>
      <c r="I166" s="219">
        <v>17507</v>
      </c>
      <c r="J166" s="219">
        <v>495343</v>
      </c>
      <c r="K166" s="219">
        <v>884849</v>
      </c>
      <c r="L166" s="218"/>
      <c r="M166" s="219">
        <v>325123</v>
      </c>
      <c r="N166" s="219">
        <v>3372596</v>
      </c>
      <c r="O166" s="219">
        <v>1058342</v>
      </c>
      <c r="P166" s="219">
        <v>4756061</v>
      </c>
      <c r="Q166" s="218"/>
      <c r="R166" s="219">
        <v>-234574</v>
      </c>
      <c r="S166" s="219">
        <v>693</v>
      </c>
      <c r="T166" s="219">
        <v>-233881</v>
      </c>
    </row>
    <row r="167" spans="1:20">
      <c r="A167" s="242">
        <v>34900</v>
      </c>
      <c r="B167" s="243" t="s">
        <v>783</v>
      </c>
      <c r="C167" s="254">
        <f t="shared" si="4"/>
        <v>6.1847002660071542E-3</v>
      </c>
      <c r="D167" s="255">
        <f t="shared" si="5"/>
        <v>6.2735704149262401E-3</v>
      </c>
      <c r="E167" s="220">
        <v>198492628</v>
      </c>
      <c r="F167" s="219">
        <v>171568850</v>
      </c>
      <c r="G167" s="219">
        <v>155429</v>
      </c>
      <c r="H167" s="219">
        <v>7524273</v>
      </c>
      <c r="I167" s="219">
        <v>361428</v>
      </c>
      <c r="J167" s="219">
        <v>2846336</v>
      </c>
      <c r="K167" s="219">
        <v>10887466</v>
      </c>
      <c r="L167" s="218"/>
      <c r="M167" s="219">
        <v>6711984</v>
      </c>
      <c r="N167" s="219">
        <v>69625348</v>
      </c>
      <c r="O167" s="219">
        <v>12265590</v>
      </c>
      <c r="P167" s="219">
        <v>88602922</v>
      </c>
      <c r="Q167" s="218"/>
      <c r="R167" s="219">
        <v>-4842638</v>
      </c>
      <c r="S167" s="219">
        <v>-1856237</v>
      </c>
      <c r="T167" s="219">
        <v>-6698875</v>
      </c>
    </row>
    <row r="168" spans="1:20">
      <c r="A168" s="242">
        <v>34901</v>
      </c>
      <c r="B168" s="243" t="s">
        <v>784</v>
      </c>
      <c r="C168" s="254">
        <f t="shared" si="4"/>
        <v>1.6930706129207986E-4</v>
      </c>
      <c r="D168" s="255">
        <f t="shared" si="5"/>
        <v>1.6705305342036315E-4</v>
      </c>
      <c r="E168" s="220">
        <v>5285475</v>
      </c>
      <c r="F168" s="219">
        <v>4696722</v>
      </c>
      <c r="G168" s="219">
        <v>4255</v>
      </c>
      <c r="H168" s="219">
        <v>205978</v>
      </c>
      <c r="I168" s="219">
        <v>9894</v>
      </c>
      <c r="J168" s="219">
        <v>193192</v>
      </c>
      <c r="K168" s="219">
        <v>413319</v>
      </c>
      <c r="L168" s="218"/>
      <c r="M168" s="219">
        <v>183742</v>
      </c>
      <c r="N168" s="219">
        <v>1906004</v>
      </c>
      <c r="O168" s="219">
        <v>175078</v>
      </c>
      <c r="P168" s="219">
        <v>2264824</v>
      </c>
      <c r="Q168" s="218"/>
      <c r="R168" s="219">
        <v>-132569</v>
      </c>
      <c r="S168" s="219">
        <v>20202</v>
      </c>
      <c r="T168" s="219">
        <v>-112367</v>
      </c>
    </row>
    <row r="169" spans="1:20">
      <c r="A169" s="242">
        <v>34903</v>
      </c>
      <c r="B169" s="243" t="s">
        <v>149</v>
      </c>
      <c r="C169" s="254">
        <f t="shared" si="4"/>
        <v>8.3586115671953792E-6</v>
      </c>
      <c r="D169" s="255">
        <f t="shared" si="5"/>
        <v>6.1808183788173018E-6</v>
      </c>
      <c r="E169" s="220">
        <v>195558</v>
      </c>
      <c r="F169" s="219">
        <v>231875</v>
      </c>
      <c r="G169" s="219">
        <v>210</v>
      </c>
      <c r="H169" s="219">
        <v>10169</v>
      </c>
      <c r="I169" s="219">
        <v>488</v>
      </c>
      <c r="J169" s="219">
        <v>86271</v>
      </c>
      <c r="K169" s="219">
        <v>97138</v>
      </c>
      <c r="L169" s="218"/>
      <c r="M169" s="219">
        <v>9071</v>
      </c>
      <c r="N169" s="219">
        <v>94099</v>
      </c>
      <c r="O169" s="219">
        <v>102441</v>
      </c>
      <c r="P169" s="219">
        <v>205611</v>
      </c>
      <c r="Q169" s="218"/>
      <c r="R169" s="219">
        <v>-6545</v>
      </c>
      <c r="S169" s="219">
        <v>-10031</v>
      </c>
      <c r="T169" s="219">
        <v>-16576</v>
      </c>
    </row>
    <row r="170" spans="1:20">
      <c r="A170" s="242">
        <v>34905</v>
      </c>
      <c r="B170" s="243" t="s">
        <v>150</v>
      </c>
      <c r="C170" s="254">
        <f t="shared" si="4"/>
        <v>5.9387644097965092E-4</v>
      </c>
      <c r="D170" s="255">
        <f t="shared" si="5"/>
        <v>5.8956254983077603E-4</v>
      </c>
      <c r="E170" s="220">
        <v>18653464</v>
      </c>
      <c r="F170" s="219">
        <v>16474638</v>
      </c>
      <c r="G170" s="219">
        <v>14925</v>
      </c>
      <c r="H170" s="219">
        <v>722507</v>
      </c>
      <c r="I170" s="219">
        <v>34706</v>
      </c>
      <c r="J170" s="219">
        <v>266163</v>
      </c>
      <c r="K170" s="219">
        <v>1038301</v>
      </c>
      <c r="L170" s="218"/>
      <c r="M170" s="219">
        <v>644508</v>
      </c>
      <c r="N170" s="219">
        <v>6685668</v>
      </c>
      <c r="O170" s="219">
        <v>953100</v>
      </c>
      <c r="P170" s="219">
        <v>8283276</v>
      </c>
      <c r="Q170" s="218"/>
      <c r="R170" s="219">
        <v>-465008</v>
      </c>
      <c r="S170" s="219">
        <v>-363489</v>
      </c>
      <c r="T170" s="219">
        <v>-828497</v>
      </c>
    </row>
    <row r="171" spans="1:20">
      <c r="A171" s="242">
        <v>34910</v>
      </c>
      <c r="B171" s="243" t="s">
        <v>151</v>
      </c>
      <c r="C171" s="254">
        <f t="shared" si="4"/>
        <v>1.9971198985449675E-3</v>
      </c>
      <c r="D171" s="255">
        <f t="shared" si="5"/>
        <v>1.9817726889763783E-3</v>
      </c>
      <c r="E171" s="220">
        <v>62702296</v>
      </c>
      <c r="F171" s="220">
        <v>55401806</v>
      </c>
      <c r="G171" s="220">
        <v>50190</v>
      </c>
      <c r="H171" s="220">
        <v>2429685</v>
      </c>
      <c r="I171" s="220">
        <v>116710</v>
      </c>
      <c r="J171" s="220">
        <v>1026919</v>
      </c>
      <c r="K171" s="220">
        <v>3623504</v>
      </c>
      <c r="L171" s="217"/>
      <c r="M171" s="220">
        <v>2167387</v>
      </c>
      <c r="N171" s="220">
        <v>22482928</v>
      </c>
      <c r="O171" s="220">
        <v>2486400</v>
      </c>
      <c r="P171" s="220">
        <v>27136715</v>
      </c>
      <c r="Q171" s="217"/>
      <c r="R171" s="220">
        <v>-1563752</v>
      </c>
      <c r="S171" s="220">
        <v>-300498</v>
      </c>
      <c r="T171" s="220">
        <v>-1864250</v>
      </c>
    </row>
    <row r="172" spans="1:20">
      <c r="A172" s="242">
        <v>35000</v>
      </c>
      <c r="B172" s="243" t="s">
        <v>152</v>
      </c>
      <c r="C172" s="254">
        <f t="shared" si="4"/>
        <v>1.3316025413112455E-3</v>
      </c>
      <c r="D172" s="255">
        <f t="shared" si="5"/>
        <v>1.3415304499788795E-3</v>
      </c>
      <c r="E172" s="220">
        <v>42445352</v>
      </c>
      <c r="F172" s="219">
        <v>36939788</v>
      </c>
      <c r="G172" s="219">
        <v>33465</v>
      </c>
      <c r="H172" s="219">
        <v>1620021</v>
      </c>
      <c r="I172" s="219">
        <v>77818</v>
      </c>
      <c r="J172" s="219">
        <v>918238</v>
      </c>
      <c r="K172" s="219">
        <v>2649542</v>
      </c>
      <c r="L172" s="218"/>
      <c r="M172" s="219">
        <v>1445130</v>
      </c>
      <c r="N172" s="219">
        <v>14990749</v>
      </c>
      <c r="O172" s="219">
        <v>1011233</v>
      </c>
      <c r="P172" s="219">
        <v>17447112</v>
      </c>
      <c r="Q172" s="218"/>
      <c r="R172" s="219">
        <v>-1042648</v>
      </c>
      <c r="S172" s="219">
        <v>158800</v>
      </c>
      <c r="T172" s="219">
        <v>-883848</v>
      </c>
    </row>
    <row r="173" spans="1:20">
      <c r="A173" s="242">
        <v>35005</v>
      </c>
      <c r="B173" s="243" t="s">
        <v>153</v>
      </c>
      <c r="C173" s="254">
        <f t="shared" si="4"/>
        <v>5.3161530178485279E-4</v>
      </c>
      <c r="D173" s="255">
        <f t="shared" si="5"/>
        <v>5.8377323574868099E-4</v>
      </c>
      <c r="E173" s="220">
        <v>18470293</v>
      </c>
      <c r="F173" s="219">
        <v>14747461</v>
      </c>
      <c r="G173" s="219">
        <v>13360</v>
      </c>
      <c r="H173" s="219">
        <v>646760</v>
      </c>
      <c r="I173" s="219">
        <v>31067</v>
      </c>
      <c r="J173" s="219">
        <v>343881</v>
      </c>
      <c r="K173" s="219">
        <v>1035068</v>
      </c>
      <c r="L173" s="218"/>
      <c r="M173" s="219">
        <v>576939</v>
      </c>
      <c r="N173" s="219">
        <v>5984753</v>
      </c>
      <c r="O173" s="219">
        <v>2608048</v>
      </c>
      <c r="P173" s="219">
        <v>9169740</v>
      </c>
      <c r="Q173" s="218"/>
      <c r="R173" s="219">
        <v>-416256</v>
      </c>
      <c r="S173" s="219">
        <v>-548784</v>
      </c>
      <c r="T173" s="219">
        <v>-965040</v>
      </c>
    </row>
    <row r="174" spans="1:20">
      <c r="A174" s="242">
        <v>35100</v>
      </c>
      <c r="B174" s="243" t="s">
        <v>154</v>
      </c>
      <c r="C174" s="254">
        <f t="shared" si="4"/>
        <v>1.2100129054464477E-2</v>
      </c>
      <c r="D174" s="255">
        <f t="shared" si="5"/>
        <v>1.2027741115564351E-2</v>
      </c>
      <c r="E174" s="220">
        <v>380551709</v>
      </c>
      <c r="F174" s="220">
        <v>335667880</v>
      </c>
      <c r="G174" s="220">
        <v>304091</v>
      </c>
      <c r="H174" s="220">
        <v>14720952</v>
      </c>
      <c r="I174" s="220">
        <v>707120</v>
      </c>
      <c r="J174" s="220">
        <v>10755779</v>
      </c>
      <c r="K174" s="220">
        <v>26487942</v>
      </c>
      <c r="L174" s="217"/>
      <c r="M174" s="220">
        <v>13131740</v>
      </c>
      <c r="N174" s="220">
        <v>136219326</v>
      </c>
      <c r="O174" s="220">
        <v>2812106</v>
      </c>
      <c r="P174" s="220">
        <v>152163172</v>
      </c>
      <c r="Q174" s="217"/>
      <c r="R174" s="220">
        <v>-9474439</v>
      </c>
      <c r="S174" s="220">
        <v>4152562</v>
      </c>
      <c r="T174" s="220">
        <v>-5321877</v>
      </c>
    </row>
    <row r="175" spans="1:20">
      <c r="A175" s="242">
        <v>35105</v>
      </c>
      <c r="B175" s="243" t="s">
        <v>155</v>
      </c>
      <c r="C175" s="254">
        <f t="shared" si="4"/>
        <v>1.0128440819644404E-3</v>
      </c>
      <c r="D175" s="255">
        <f t="shared" si="5"/>
        <v>1.0096584808811423E-3</v>
      </c>
      <c r="E175" s="220">
        <v>31945089</v>
      </c>
      <c r="F175" s="219">
        <v>28097157</v>
      </c>
      <c r="G175" s="219">
        <v>25454</v>
      </c>
      <c r="H175" s="219">
        <v>1232221</v>
      </c>
      <c r="I175" s="219">
        <v>59190</v>
      </c>
      <c r="J175" s="219">
        <v>583116</v>
      </c>
      <c r="K175" s="219">
        <v>1899981</v>
      </c>
      <c r="L175" s="218"/>
      <c r="M175" s="219">
        <v>1099195</v>
      </c>
      <c r="N175" s="219">
        <v>11402270</v>
      </c>
      <c r="O175" s="219">
        <v>1104490</v>
      </c>
      <c r="P175" s="219">
        <v>13605955</v>
      </c>
      <c r="Q175" s="218"/>
      <c r="R175" s="219">
        <v>-793059</v>
      </c>
      <c r="S175" s="219">
        <v>-364709</v>
      </c>
      <c r="T175" s="219">
        <v>-1157768</v>
      </c>
    </row>
    <row r="176" spans="1:20">
      <c r="A176" s="242">
        <v>35106</v>
      </c>
      <c r="B176" s="243" t="s">
        <v>156</v>
      </c>
      <c r="C176" s="254">
        <f t="shared" si="4"/>
        <v>2.5732725142580342E-4</v>
      </c>
      <c r="D176" s="255">
        <f t="shared" si="5"/>
        <v>2.5117094536375873E-4</v>
      </c>
      <c r="E176" s="220">
        <v>7946923</v>
      </c>
      <c r="F176" s="219">
        <v>7138477</v>
      </c>
      <c r="G176" s="219">
        <v>6467</v>
      </c>
      <c r="H176" s="219">
        <v>313063</v>
      </c>
      <c r="I176" s="219">
        <v>15038</v>
      </c>
      <c r="J176" s="219">
        <v>219065</v>
      </c>
      <c r="K176" s="219">
        <v>553633</v>
      </c>
      <c r="L176" s="218"/>
      <c r="M176" s="219">
        <v>279266</v>
      </c>
      <c r="N176" s="219">
        <v>2896907</v>
      </c>
      <c r="O176" s="219">
        <v>557857</v>
      </c>
      <c r="P176" s="219">
        <v>3734030</v>
      </c>
      <c r="Q176" s="218"/>
      <c r="R176" s="219">
        <v>-201489</v>
      </c>
      <c r="S176" s="219">
        <v>-97228</v>
      </c>
      <c r="T176" s="219">
        <v>-298717</v>
      </c>
    </row>
    <row r="177" spans="1:20">
      <c r="A177" s="242">
        <v>35200</v>
      </c>
      <c r="B177" s="243" t="s">
        <v>157</v>
      </c>
      <c r="C177" s="254">
        <f t="shared" si="4"/>
        <v>4.3944224701722223E-4</v>
      </c>
      <c r="D177" s="255">
        <f t="shared" si="5"/>
        <v>4.7124373760941586E-4</v>
      </c>
      <c r="E177" s="220">
        <v>14909916</v>
      </c>
      <c r="F177" s="219">
        <v>12190502</v>
      </c>
      <c r="G177" s="219">
        <v>11044</v>
      </c>
      <c r="H177" s="219">
        <v>534623</v>
      </c>
      <c r="I177" s="219">
        <v>25681</v>
      </c>
      <c r="J177" s="219">
        <v>203182</v>
      </c>
      <c r="K177" s="219">
        <v>774530</v>
      </c>
      <c r="L177" s="218"/>
      <c r="M177" s="219">
        <v>476907</v>
      </c>
      <c r="N177" s="219">
        <v>4947098</v>
      </c>
      <c r="O177" s="219">
        <v>1896319</v>
      </c>
      <c r="P177" s="219">
        <v>7320324</v>
      </c>
      <c r="Q177" s="218"/>
      <c r="R177" s="219">
        <v>-344084</v>
      </c>
      <c r="S177" s="219">
        <v>-337761</v>
      </c>
      <c r="T177" s="219">
        <v>-681845</v>
      </c>
    </row>
    <row r="178" spans="1:20">
      <c r="A178" s="242">
        <v>35300</v>
      </c>
      <c r="B178" s="243" t="s">
        <v>158</v>
      </c>
      <c r="C178" s="254">
        <f t="shared" si="4"/>
        <v>3.4492446607469248E-3</v>
      </c>
      <c r="D178" s="255">
        <f t="shared" si="5"/>
        <v>3.545061008425404E-3</v>
      </c>
      <c r="E178" s="220">
        <v>112163956</v>
      </c>
      <c r="F178" s="219">
        <v>95684983</v>
      </c>
      <c r="G178" s="219">
        <v>86684</v>
      </c>
      <c r="H178" s="219">
        <v>4196333</v>
      </c>
      <c r="I178" s="219">
        <v>201571</v>
      </c>
      <c r="J178" s="219">
        <v>5484720</v>
      </c>
      <c r="K178" s="219">
        <v>9969308</v>
      </c>
      <c r="L178" s="218"/>
      <c r="M178" s="219">
        <v>3743314</v>
      </c>
      <c r="N178" s="219">
        <v>38830477</v>
      </c>
      <c r="O178" s="219">
        <v>8705018</v>
      </c>
      <c r="P178" s="219">
        <v>51278809</v>
      </c>
      <c r="Q178" s="218"/>
      <c r="R178" s="219">
        <v>-2700768</v>
      </c>
      <c r="S178" s="219">
        <v>556483</v>
      </c>
      <c r="T178" s="219">
        <v>-2144285</v>
      </c>
    </row>
    <row r="179" spans="1:20">
      <c r="A179" s="242">
        <v>35305</v>
      </c>
      <c r="B179" s="243" t="s">
        <v>159</v>
      </c>
      <c r="C179" s="254">
        <f t="shared" si="4"/>
        <v>1.2217879947274651E-3</v>
      </c>
      <c r="D179" s="255">
        <f t="shared" si="5"/>
        <v>1.2462479692906094E-3</v>
      </c>
      <c r="E179" s="220">
        <v>39430662</v>
      </c>
      <c r="F179" s="219">
        <v>33893439</v>
      </c>
      <c r="G179" s="219">
        <v>30705</v>
      </c>
      <c r="H179" s="219">
        <v>1486421</v>
      </c>
      <c r="I179" s="219">
        <v>71400</v>
      </c>
      <c r="J179" s="219">
        <v>835011</v>
      </c>
      <c r="K179" s="219">
        <v>2423537</v>
      </c>
      <c r="L179" s="218"/>
      <c r="M179" s="219">
        <v>1325953</v>
      </c>
      <c r="N179" s="219">
        <v>13754493</v>
      </c>
      <c r="O179" s="219">
        <v>1640017</v>
      </c>
      <c r="P179" s="219">
        <v>16720463</v>
      </c>
      <c r="Q179" s="218"/>
      <c r="R179" s="219">
        <v>-956665</v>
      </c>
      <c r="S179" s="219">
        <v>-232062</v>
      </c>
      <c r="T179" s="219">
        <v>-1188727</v>
      </c>
    </row>
    <row r="180" spans="1:20">
      <c r="A180" s="242">
        <v>35400</v>
      </c>
      <c r="B180" s="243" t="s">
        <v>160</v>
      </c>
      <c r="C180" s="254">
        <f t="shared" si="4"/>
        <v>2.6178109817197042E-3</v>
      </c>
      <c r="D180" s="255">
        <f t="shared" si="5"/>
        <v>2.5831482575311643E-3</v>
      </c>
      <c r="E180" s="220">
        <v>81729518</v>
      </c>
      <c r="F180" s="219">
        <v>72620305</v>
      </c>
      <c r="G180" s="219">
        <v>65789</v>
      </c>
      <c r="H180" s="219">
        <v>3184815</v>
      </c>
      <c r="I180" s="219">
        <v>152982</v>
      </c>
      <c r="J180" s="219">
        <v>1443216</v>
      </c>
      <c r="K180" s="219">
        <v>4846802</v>
      </c>
      <c r="L180" s="218"/>
      <c r="M180" s="219">
        <v>2840996</v>
      </c>
      <c r="N180" s="219">
        <v>29470466</v>
      </c>
      <c r="O180" s="219">
        <v>3011744</v>
      </c>
      <c r="P180" s="219">
        <v>35323206</v>
      </c>
      <c r="Q180" s="218"/>
      <c r="R180" s="219">
        <v>-2049755</v>
      </c>
      <c r="S180" s="219">
        <v>-482643</v>
      </c>
      <c r="T180" s="219">
        <v>-2532398</v>
      </c>
    </row>
    <row r="181" spans="1:20">
      <c r="A181" s="242">
        <v>35401</v>
      </c>
      <c r="B181" s="243" t="s">
        <v>161</v>
      </c>
      <c r="C181" s="254">
        <f t="shared" si="4"/>
        <v>2.5269303890938751E-5</v>
      </c>
      <c r="D181" s="255">
        <f t="shared" si="5"/>
        <v>2.7380142344773188E-5</v>
      </c>
      <c r="E181" s="220">
        <v>866294</v>
      </c>
      <c r="F181" s="219">
        <v>700992</v>
      </c>
      <c r="G181" s="219">
        <v>635</v>
      </c>
      <c r="H181" s="219">
        <v>30742</v>
      </c>
      <c r="I181" s="219">
        <v>1477</v>
      </c>
      <c r="J181" s="219">
        <v>122386</v>
      </c>
      <c r="K181" s="219">
        <v>155240</v>
      </c>
      <c r="L181" s="218"/>
      <c r="M181" s="219">
        <v>27424</v>
      </c>
      <c r="N181" s="219">
        <v>284473</v>
      </c>
      <c r="O181" s="219">
        <v>205971</v>
      </c>
      <c r="P181" s="219">
        <v>517868</v>
      </c>
      <c r="Q181" s="218"/>
      <c r="R181" s="219">
        <v>-19786</v>
      </c>
      <c r="S181" s="219">
        <v>3754</v>
      </c>
      <c r="T181" s="219">
        <v>-16032</v>
      </c>
    </row>
    <row r="182" spans="1:20">
      <c r="A182" s="242">
        <v>35405</v>
      </c>
      <c r="B182" s="243" t="s">
        <v>162</v>
      </c>
      <c r="C182" s="254">
        <f t="shared" si="4"/>
        <v>8.0040052893498755E-4</v>
      </c>
      <c r="D182" s="255">
        <f t="shared" si="5"/>
        <v>8.3287825083430537E-4</v>
      </c>
      <c r="E182" s="220">
        <v>26351851</v>
      </c>
      <c r="F182" s="219">
        <v>22203792</v>
      </c>
      <c r="G182" s="219">
        <v>20115</v>
      </c>
      <c r="H182" s="219">
        <v>973763</v>
      </c>
      <c r="I182" s="219">
        <v>46775</v>
      </c>
      <c r="J182" s="219">
        <v>0</v>
      </c>
      <c r="K182" s="219">
        <v>1040653</v>
      </c>
      <c r="L182" s="218"/>
      <c r="M182" s="219">
        <v>868640</v>
      </c>
      <c r="N182" s="219">
        <v>9010650</v>
      </c>
      <c r="O182" s="219">
        <v>3079943</v>
      </c>
      <c r="P182" s="219">
        <v>12959233</v>
      </c>
      <c r="Q182" s="218"/>
      <c r="R182" s="219">
        <v>-626716</v>
      </c>
      <c r="S182" s="219">
        <v>-910361</v>
      </c>
      <c r="T182" s="219">
        <v>-1537077</v>
      </c>
    </row>
    <row r="183" spans="1:20">
      <c r="A183" s="242">
        <v>35500</v>
      </c>
      <c r="B183" s="243" t="s">
        <v>163</v>
      </c>
      <c r="C183" s="254">
        <f t="shared" si="4"/>
        <v>3.5161943006264203E-3</v>
      </c>
      <c r="D183" s="255">
        <f t="shared" si="5"/>
        <v>3.549130763068775E-3</v>
      </c>
      <c r="E183" s="220">
        <v>112292721</v>
      </c>
      <c r="F183" s="220">
        <v>97542223</v>
      </c>
      <c r="G183" s="220">
        <v>88366</v>
      </c>
      <c r="H183" s="220">
        <v>4277783</v>
      </c>
      <c r="I183" s="220">
        <v>205483</v>
      </c>
      <c r="J183" s="220">
        <v>0</v>
      </c>
      <c r="K183" s="220">
        <v>4571632</v>
      </c>
      <c r="L183" s="217"/>
      <c r="M183" s="220">
        <v>3815972</v>
      </c>
      <c r="N183" s="220">
        <v>39584174</v>
      </c>
      <c r="O183" s="220">
        <v>7988507</v>
      </c>
      <c r="P183" s="220">
        <v>51388653</v>
      </c>
      <c r="Q183" s="217"/>
      <c r="R183" s="220">
        <v>-2753190</v>
      </c>
      <c r="S183" s="220">
        <v>-2323155</v>
      </c>
      <c r="T183" s="220">
        <v>-5076345</v>
      </c>
    </row>
    <row r="184" spans="1:20">
      <c r="A184" s="242">
        <v>35600</v>
      </c>
      <c r="B184" s="243" t="s">
        <v>164</v>
      </c>
      <c r="C184" s="254">
        <f t="shared" si="4"/>
        <v>1.4828795142041271E-3</v>
      </c>
      <c r="D184" s="255">
        <f t="shared" si="5"/>
        <v>1.5021670934302284E-3</v>
      </c>
      <c r="E184" s="220">
        <v>47527815</v>
      </c>
      <c r="F184" s="219">
        <v>41136340</v>
      </c>
      <c r="G184" s="219">
        <v>37267</v>
      </c>
      <c r="H184" s="219">
        <v>1804063</v>
      </c>
      <c r="I184" s="219">
        <v>86658</v>
      </c>
      <c r="J184" s="219">
        <v>1354280</v>
      </c>
      <c r="K184" s="219">
        <v>3282268</v>
      </c>
      <c r="L184" s="218"/>
      <c r="M184" s="219">
        <v>1609304</v>
      </c>
      <c r="N184" s="219">
        <v>16693776</v>
      </c>
      <c r="O184" s="219">
        <v>2225745</v>
      </c>
      <c r="P184" s="219">
        <v>20528825</v>
      </c>
      <c r="Q184" s="218"/>
      <c r="R184" s="219">
        <v>-1161102</v>
      </c>
      <c r="S184" s="219">
        <v>129420</v>
      </c>
      <c r="T184" s="219">
        <v>-1031682</v>
      </c>
    </row>
    <row r="185" spans="1:20">
      <c r="A185" s="242">
        <v>35700</v>
      </c>
      <c r="B185" s="243" t="s">
        <v>165</v>
      </c>
      <c r="C185" s="254">
        <f t="shared" si="4"/>
        <v>8.0206536609561002E-4</v>
      </c>
      <c r="D185" s="255">
        <f t="shared" si="5"/>
        <v>8.0867104110824101E-4</v>
      </c>
      <c r="E185" s="220">
        <v>25585947</v>
      </c>
      <c r="F185" s="219">
        <v>22249976</v>
      </c>
      <c r="G185" s="219">
        <v>20157</v>
      </c>
      <c r="H185" s="219">
        <v>975788</v>
      </c>
      <c r="I185" s="219">
        <v>46872</v>
      </c>
      <c r="J185" s="219">
        <v>667018</v>
      </c>
      <c r="K185" s="219">
        <v>1709835</v>
      </c>
      <c r="L185" s="218"/>
      <c r="M185" s="219">
        <v>870446</v>
      </c>
      <c r="N185" s="219">
        <v>9029392</v>
      </c>
      <c r="O185" s="219">
        <v>1694279</v>
      </c>
      <c r="P185" s="219">
        <v>11594117</v>
      </c>
      <c r="Q185" s="218"/>
      <c r="R185" s="219">
        <v>-628021</v>
      </c>
      <c r="S185" s="219">
        <v>-163598</v>
      </c>
      <c r="T185" s="219">
        <v>-791619</v>
      </c>
    </row>
    <row r="186" spans="1:20">
      <c r="A186" s="242">
        <v>35800</v>
      </c>
      <c r="B186" s="243" t="s">
        <v>166</v>
      </c>
      <c r="C186" s="254">
        <f t="shared" si="4"/>
        <v>1.0805410312839335E-3</v>
      </c>
      <c r="D186" s="255">
        <f t="shared" si="5"/>
        <v>1.0737108215341305E-3</v>
      </c>
      <c r="E186" s="220">
        <v>33971673</v>
      </c>
      <c r="F186" s="220">
        <v>29975128</v>
      </c>
      <c r="G186" s="220">
        <v>27155</v>
      </c>
      <c r="H186" s="220">
        <v>1314580</v>
      </c>
      <c r="I186" s="220">
        <v>63146</v>
      </c>
      <c r="J186" s="220">
        <v>530770</v>
      </c>
      <c r="K186" s="220">
        <v>1935651</v>
      </c>
      <c r="L186" s="217"/>
      <c r="M186" s="220">
        <v>1172664</v>
      </c>
      <c r="N186" s="220">
        <v>12164380</v>
      </c>
      <c r="O186" s="220">
        <v>2954668</v>
      </c>
      <c r="P186" s="220">
        <v>16291712</v>
      </c>
      <c r="Q186" s="217"/>
      <c r="R186" s="220">
        <v>-846068</v>
      </c>
      <c r="S186" s="220">
        <v>-717252</v>
      </c>
      <c r="T186" s="220">
        <v>-1563320</v>
      </c>
    </row>
    <row r="187" spans="1:20">
      <c r="A187" s="242">
        <v>35805</v>
      </c>
      <c r="B187" s="243" t="s">
        <v>167</v>
      </c>
      <c r="C187" s="254">
        <f t="shared" si="4"/>
        <v>2.1938771629185645E-4</v>
      </c>
      <c r="D187" s="255">
        <f t="shared" si="5"/>
        <v>2.2287078214441638E-4</v>
      </c>
      <c r="E187" s="220">
        <v>7051520</v>
      </c>
      <c r="F187" s="219">
        <v>6086002</v>
      </c>
      <c r="G187" s="219">
        <v>5513</v>
      </c>
      <c r="H187" s="219">
        <v>266906</v>
      </c>
      <c r="I187" s="219">
        <v>12821</v>
      </c>
      <c r="J187" s="219">
        <v>919722</v>
      </c>
      <c r="K187" s="219">
        <v>1204962</v>
      </c>
      <c r="L187" s="218"/>
      <c r="M187" s="219">
        <v>238092</v>
      </c>
      <c r="N187" s="219">
        <v>2469796</v>
      </c>
      <c r="O187" s="219">
        <v>103655</v>
      </c>
      <c r="P187" s="219">
        <v>2811543</v>
      </c>
      <c r="Q187" s="218"/>
      <c r="R187" s="219">
        <v>-171780</v>
      </c>
      <c r="S187" s="219">
        <v>273039</v>
      </c>
      <c r="T187" s="219">
        <v>101259</v>
      </c>
    </row>
    <row r="188" spans="1:20">
      <c r="A188" s="242">
        <v>35900</v>
      </c>
      <c r="B188" s="243" t="s">
        <v>168</v>
      </c>
      <c r="C188" s="254">
        <f t="shared" si="4"/>
        <v>2.0589142892650614E-3</v>
      </c>
      <c r="D188" s="255">
        <f t="shared" si="5"/>
        <v>2.0998676670628074E-3</v>
      </c>
      <c r="E188" s="220">
        <v>66438762</v>
      </c>
      <c r="F188" s="219">
        <v>57116035</v>
      </c>
      <c r="G188" s="219">
        <v>51743</v>
      </c>
      <c r="H188" s="219">
        <v>2504864</v>
      </c>
      <c r="I188" s="219">
        <v>120321</v>
      </c>
      <c r="J188" s="219">
        <v>173694</v>
      </c>
      <c r="K188" s="219">
        <v>2850622</v>
      </c>
      <c r="L188" s="218"/>
      <c r="M188" s="219">
        <v>2234450</v>
      </c>
      <c r="N188" s="219">
        <v>23178589</v>
      </c>
      <c r="O188" s="219">
        <v>5175774</v>
      </c>
      <c r="P188" s="219">
        <v>30588813</v>
      </c>
      <c r="Q188" s="218"/>
      <c r="R188" s="219">
        <v>-1612138</v>
      </c>
      <c r="S188" s="219">
        <v>-1230203</v>
      </c>
      <c r="T188" s="219">
        <v>-2842341</v>
      </c>
    </row>
    <row r="189" spans="1:20">
      <c r="A189" s="242">
        <v>35905</v>
      </c>
      <c r="B189" s="243" t="s">
        <v>169</v>
      </c>
      <c r="C189" s="254">
        <f t="shared" si="4"/>
        <v>2.1873168018657821E-4</v>
      </c>
      <c r="D189" s="255">
        <f t="shared" si="5"/>
        <v>2.4493393140573967E-4</v>
      </c>
      <c r="E189" s="220">
        <v>7749587</v>
      </c>
      <c r="F189" s="219">
        <v>6067803</v>
      </c>
      <c r="G189" s="219">
        <v>5497</v>
      </c>
      <c r="H189" s="219">
        <v>266108</v>
      </c>
      <c r="I189" s="219">
        <v>12782</v>
      </c>
      <c r="J189" s="219">
        <v>0</v>
      </c>
      <c r="K189" s="219">
        <v>284387</v>
      </c>
      <c r="L189" s="218"/>
      <c r="M189" s="219">
        <v>237380</v>
      </c>
      <c r="N189" s="219">
        <v>2462410</v>
      </c>
      <c r="O189" s="219">
        <v>1918375</v>
      </c>
      <c r="P189" s="219">
        <v>4618165</v>
      </c>
      <c r="Q189" s="218"/>
      <c r="R189" s="219">
        <v>-171267</v>
      </c>
      <c r="S189" s="219">
        <v>-477402</v>
      </c>
      <c r="T189" s="219">
        <v>-648669</v>
      </c>
    </row>
    <row r="190" spans="1:20">
      <c r="A190" s="242">
        <v>36000</v>
      </c>
      <c r="B190" s="243" t="s">
        <v>170</v>
      </c>
      <c r="C190" s="254">
        <f t="shared" si="4"/>
        <v>5.4000465501865519E-2</v>
      </c>
      <c r="D190" s="255">
        <f t="shared" si="5"/>
        <v>5.3358415516445143E-2</v>
      </c>
      <c r="E190" s="220">
        <v>1688233561</v>
      </c>
      <c r="F190" s="219">
        <v>1498018880</v>
      </c>
      <c r="G190" s="219">
        <v>1357096</v>
      </c>
      <c r="H190" s="219">
        <v>65696678</v>
      </c>
      <c r="I190" s="219">
        <v>3155737</v>
      </c>
      <c r="J190" s="219">
        <v>51750072</v>
      </c>
      <c r="K190" s="219">
        <v>121959583</v>
      </c>
      <c r="L190" s="218"/>
      <c r="M190" s="219">
        <v>58604342</v>
      </c>
      <c r="N190" s="219">
        <v>607919713</v>
      </c>
      <c r="O190" s="219">
        <v>44237592</v>
      </c>
      <c r="P190" s="219">
        <v>710761647</v>
      </c>
      <c r="Q190" s="218"/>
      <c r="R190" s="219">
        <v>-42282541</v>
      </c>
      <c r="S190" s="219">
        <v>8664491</v>
      </c>
      <c r="T190" s="219">
        <v>-33618050</v>
      </c>
    </row>
    <row r="191" spans="1:20">
      <c r="A191" s="242">
        <v>36001</v>
      </c>
      <c r="B191" s="243" t="s">
        <v>171</v>
      </c>
      <c r="C191" s="254">
        <f t="shared" si="4"/>
        <v>0</v>
      </c>
      <c r="D191" s="255">
        <f t="shared" si="5"/>
        <v>0</v>
      </c>
      <c r="E191" s="220">
        <v>0</v>
      </c>
      <c r="F191" s="219">
        <v>0</v>
      </c>
      <c r="G191" s="219">
        <v>0</v>
      </c>
      <c r="H191" s="219">
        <v>0</v>
      </c>
      <c r="I191" s="219">
        <v>0</v>
      </c>
      <c r="J191" s="219">
        <v>42484</v>
      </c>
      <c r="K191" s="219">
        <v>42484</v>
      </c>
      <c r="L191" s="218"/>
      <c r="M191" s="219">
        <v>0</v>
      </c>
      <c r="N191" s="219">
        <v>0</v>
      </c>
      <c r="O191" s="219">
        <v>655080</v>
      </c>
      <c r="P191" s="219">
        <v>655080</v>
      </c>
      <c r="Q191" s="218"/>
      <c r="R191" s="219">
        <v>0</v>
      </c>
      <c r="S191" s="219">
        <v>-197118</v>
      </c>
      <c r="T191" s="219">
        <v>-197118</v>
      </c>
    </row>
    <row r="192" spans="1:20">
      <c r="A192" s="242">
        <v>36002</v>
      </c>
      <c r="B192" s="243" t="s">
        <v>785</v>
      </c>
      <c r="C192" s="254">
        <f t="shared" si="4"/>
        <v>0</v>
      </c>
      <c r="D192" s="255">
        <f t="shared" si="5"/>
        <v>0</v>
      </c>
      <c r="E192" s="220">
        <v>0</v>
      </c>
      <c r="F192" s="219">
        <v>0</v>
      </c>
      <c r="G192" s="219">
        <v>0</v>
      </c>
      <c r="H192" s="219">
        <v>0</v>
      </c>
      <c r="I192" s="219">
        <v>0</v>
      </c>
      <c r="J192" s="219">
        <v>0</v>
      </c>
      <c r="K192" s="219">
        <v>0</v>
      </c>
      <c r="L192" s="218"/>
      <c r="M192" s="219">
        <v>0</v>
      </c>
      <c r="N192" s="219">
        <v>0</v>
      </c>
      <c r="O192" s="219">
        <v>2301748</v>
      </c>
      <c r="P192" s="219">
        <v>2301748</v>
      </c>
      <c r="Q192" s="218"/>
      <c r="R192" s="219">
        <v>0</v>
      </c>
      <c r="S192" s="219">
        <v>-1070064</v>
      </c>
      <c r="T192" s="219">
        <v>-1070064</v>
      </c>
    </row>
    <row r="193" spans="1:20">
      <c r="A193" s="242">
        <v>36003</v>
      </c>
      <c r="B193" s="243" t="s">
        <v>172</v>
      </c>
      <c r="C193" s="254">
        <f t="shared" si="4"/>
        <v>3.5257977189845087E-4</v>
      </c>
      <c r="D193" s="255">
        <f t="shared" si="5"/>
        <v>3.6482713642056275E-4</v>
      </c>
      <c r="E193" s="220">
        <v>11542948</v>
      </c>
      <c r="F193" s="219">
        <v>9780863</v>
      </c>
      <c r="G193" s="219">
        <v>8861</v>
      </c>
      <c r="H193" s="219">
        <v>428947</v>
      </c>
      <c r="I193" s="219">
        <v>20604</v>
      </c>
      <c r="J193" s="219">
        <v>154700</v>
      </c>
      <c r="K193" s="219">
        <v>613112</v>
      </c>
      <c r="L193" s="218"/>
      <c r="M193" s="219">
        <v>382639</v>
      </c>
      <c r="N193" s="219">
        <v>3969229</v>
      </c>
      <c r="O193" s="219">
        <v>1370154</v>
      </c>
      <c r="P193" s="219">
        <v>5722022</v>
      </c>
      <c r="Q193" s="218"/>
      <c r="R193" s="219">
        <v>-276072</v>
      </c>
      <c r="S193" s="219">
        <v>-290456</v>
      </c>
      <c r="T193" s="219">
        <v>-566528</v>
      </c>
    </row>
    <row r="194" spans="1:20">
      <c r="A194" s="242">
        <v>36004</v>
      </c>
      <c r="B194" s="243" t="s">
        <v>786</v>
      </c>
      <c r="C194" s="254">
        <f t="shared" si="4"/>
        <v>2.6891150301566524E-4</v>
      </c>
      <c r="D194" s="255">
        <f t="shared" si="5"/>
        <v>2.5667378209496248E-4</v>
      </c>
      <c r="E194" s="220">
        <v>8121030</v>
      </c>
      <c r="F194" s="219">
        <v>7459834</v>
      </c>
      <c r="G194" s="219">
        <v>6758</v>
      </c>
      <c r="H194" s="219">
        <v>327156</v>
      </c>
      <c r="I194" s="219">
        <v>15715</v>
      </c>
      <c r="J194" s="219">
        <v>1651245</v>
      </c>
      <c r="K194" s="219">
        <v>2000874</v>
      </c>
      <c r="L194" s="218"/>
      <c r="M194" s="219">
        <v>291838</v>
      </c>
      <c r="N194" s="219">
        <v>3027319</v>
      </c>
      <c r="O194" s="219">
        <v>0</v>
      </c>
      <c r="P194" s="219">
        <v>3319157</v>
      </c>
      <c r="Q194" s="218"/>
      <c r="R194" s="219">
        <v>-210559</v>
      </c>
      <c r="S194" s="219">
        <v>477797</v>
      </c>
      <c r="T194" s="219">
        <v>267238</v>
      </c>
    </row>
    <row r="195" spans="1:20">
      <c r="A195" s="242">
        <v>36005</v>
      </c>
      <c r="B195" s="243" t="s">
        <v>173</v>
      </c>
      <c r="C195" s="254">
        <f t="shared" si="4"/>
        <v>3.9665890233787264E-3</v>
      </c>
      <c r="D195" s="255">
        <f t="shared" si="5"/>
        <v>4.1459905522255808E-3</v>
      </c>
      <c r="E195" s="220">
        <v>131177066</v>
      </c>
      <c r="F195" s="220">
        <v>110036556</v>
      </c>
      <c r="G195" s="220">
        <v>99685</v>
      </c>
      <c r="H195" s="220">
        <v>4825731</v>
      </c>
      <c r="I195" s="220">
        <v>231804</v>
      </c>
      <c r="J195" s="220">
        <v>3646962</v>
      </c>
      <c r="K195" s="220">
        <v>8804182</v>
      </c>
      <c r="L195" s="217"/>
      <c r="M195" s="220">
        <v>4304765</v>
      </c>
      <c r="N195" s="220">
        <v>44654572</v>
      </c>
      <c r="O195" s="220">
        <v>15173364</v>
      </c>
      <c r="P195" s="220">
        <v>64132701</v>
      </c>
      <c r="Q195" s="217"/>
      <c r="R195" s="220">
        <v>-3105853</v>
      </c>
      <c r="S195" s="220">
        <v>-3251759</v>
      </c>
      <c r="T195" s="220">
        <v>-6357612</v>
      </c>
    </row>
    <row r="196" spans="1:20">
      <c r="A196" s="242">
        <v>36006</v>
      </c>
      <c r="B196" s="243" t="s">
        <v>174</v>
      </c>
      <c r="C196" s="254">
        <f t="shared" si="4"/>
        <v>6.2529822370285305E-4</v>
      </c>
      <c r="D196" s="255">
        <f t="shared" si="5"/>
        <v>6.1568233721951522E-4</v>
      </c>
      <c r="E196" s="220">
        <v>19479881</v>
      </c>
      <c r="F196" s="219">
        <v>17346305</v>
      </c>
      <c r="G196" s="219">
        <v>15714</v>
      </c>
      <c r="H196" s="219">
        <v>760734</v>
      </c>
      <c r="I196" s="219">
        <v>36542</v>
      </c>
      <c r="J196" s="219">
        <v>2913180</v>
      </c>
      <c r="K196" s="219">
        <v>3726170</v>
      </c>
      <c r="L196" s="218"/>
      <c r="M196" s="219">
        <v>678609</v>
      </c>
      <c r="N196" s="219">
        <v>7039405</v>
      </c>
      <c r="O196" s="219">
        <v>0</v>
      </c>
      <c r="P196" s="219">
        <v>7718014</v>
      </c>
      <c r="Q196" s="218"/>
      <c r="R196" s="219">
        <v>-489612</v>
      </c>
      <c r="S196" s="219">
        <v>953347</v>
      </c>
      <c r="T196" s="219">
        <v>463735</v>
      </c>
    </row>
    <row r="197" spans="1:20">
      <c r="A197" s="242">
        <v>36007</v>
      </c>
      <c r="B197" s="243" t="s">
        <v>175</v>
      </c>
      <c r="C197" s="254">
        <f t="shared" si="4"/>
        <v>1.9800423403972046E-4</v>
      </c>
      <c r="D197" s="255">
        <f t="shared" si="5"/>
        <v>1.8800562885604451E-4</v>
      </c>
      <c r="E197" s="220">
        <v>5948404</v>
      </c>
      <c r="F197" s="219">
        <v>5492806</v>
      </c>
      <c r="G197" s="219">
        <v>4976</v>
      </c>
      <c r="H197" s="219">
        <v>240891</v>
      </c>
      <c r="I197" s="219">
        <v>11571</v>
      </c>
      <c r="J197" s="219">
        <v>780748</v>
      </c>
      <c r="K197" s="219">
        <v>1038186</v>
      </c>
      <c r="L197" s="218"/>
      <c r="M197" s="219">
        <v>214885</v>
      </c>
      <c r="N197" s="219">
        <v>2229068</v>
      </c>
      <c r="O197" s="219">
        <v>0</v>
      </c>
      <c r="P197" s="219">
        <v>2443953</v>
      </c>
      <c r="Q197" s="218"/>
      <c r="R197" s="219">
        <v>-155039</v>
      </c>
      <c r="S197" s="219">
        <v>224537</v>
      </c>
      <c r="T197" s="219">
        <v>69498</v>
      </c>
    </row>
    <row r="198" spans="1:20">
      <c r="A198" s="242">
        <v>36008</v>
      </c>
      <c r="B198" s="243" t="s">
        <v>176</v>
      </c>
      <c r="C198" s="254">
        <f t="shared" si="4"/>
        <v>5.4012455761184028E-4</v>
      </c>
      <c r="D198" s="255">
        <f t="shared" si="5"/>
        <v>5.2970240570745131E-4</v>
      </c>
      <c r="E198" s="220">
        <v>16759519</v>
      </c>
      <c r="F198" s="220">
        <v>14983515</v>
      </c>
      <c r="G198" s="220">
        <v>13574</v>
      </c>
      <c r="H198" s="220">
        <v>657113</v>
      </c>
      <c r="I198" s="220">
        <v>31564</v>
      </c>
      <c r="J198" s="220">
        <v>1141494</v>
      </c>
      <c r="K198" s="220">
        <v>1843745</v>
      </c>
      <c r="L198" s="217"/>
      <c r="M198" s="220">
        <v>586174</v>
      </c>
      <c r="N198" s="220">
        <v>6080547</v>
      </c>
      <c r="O198" s="220">
        <v>1222315</v>
      </c>
      <c r="P198" s="220">
        <v>7889036</v>
      </c>
      <c r="Q198" s="217"/>
      <c r="R198" s="220">
        <v>-422918</v>
      </c>
      <c r="S198" s="220">
        <v>108390</v>
      </c>
      <c r="T198" s="220">
        <v>-314528</v>
      </c>
    </row>
    <row r="199" spans="1:20">
      <c r="A199" s="242">
        <v>36009</v>
      </c>
      <c r="B199" s="243" t="s">
        <v>177</v>
      </c>
      <c r="C199" s="254">
        <f t="shared" ref="C199:C262" si="6">F199/$F$316</f>
        <v>9.351036052254078E-5</v>
      </c>
      <c r="D199" s="255">
        <f t="shared" ref="D199:D262" si="7">E199/$E$316</f>
        <v>1.005670775576133E-4</v>
      </c>
      <c r="E199" s="220">
        <v>3181892</v>
      </c>
      <c r="F199" s="219">
        <v>2594057</v>
      </c>
      <c r="G199" s="219">
        <v>2350</v>
      </c>
      <c r="H199" s="219">
        <v>113764</v>
      </c>
      <c r="I199" s="219">
        <v>5465</v>
      </c>
      <c r="J199" s="219">
        <v>61038</v>
      </c>
      <c r="K199" s="219">
        <v>182617</v>
      </c>
      <c r="L199" s="218"/>
      <c r="M199" s="219">
        <v>101483</v>
      </c>
      <c r="N199" s="219">
        <v>1052709</v>
      </c>
      <c r="O199" s="219">
        <v>1859048</v>
      </c>
      <c r="P199" s="219">
        <v>3013240</v>
      </c>
      <c r="Q199" s="218"/>
      <c r="R199" s="219">
        <v>-73220</v>
      </c>
      <c r="S199" s="219">
        <v>-498885</v>
      </c>
      <c r="T199" s="219">
        <v>-572105</v>
      </c>
    </row>
    <row r="200" spans="1:20">
      <c r="A200" s="242">
        <v>36100</v>
      </c>
      <c r="B200" s="243" t="s">
        <v>178</v>
      </c>
      <c r="C200" s="254">
        <f t="shared" si="6"/>
        <v>6.2930570707336159E-4</v>
      </c>
      <c r="D200" s="255">
        <f t="shared" si="7"/>
        <v>6.3977134027166807E-4</v>
      </c>
      <c r="E200" s="220">
        <v>20242045</v>
      </c>
      <c r="F200" s="219">
        <v>17457476</v>
      </c>
      <c r="G200" s="219">
        <v>15815</v>
      </c>
      <c r="H200" s="219">
        <v>765610</v>
      </c>
      <c r="I200" s="219">
        <v>36776</v>
      </c>
      <c r="J200" s="219">
        <v>72352</v>
      </c>
      <c r="K200" s="219">
        <v>890553</v>
      </c>
      <c r="L200" s="218"/>
      <c r="M200" s="219">
        <v>682958</v>
      </c>
      <c r="N200" s="219">
        <v>7084519</v>
      </c>
      <c r="O200" s="219">
        <v>1211056</v>
      </c>
      <c r="P200" s="219">
        <v>8978533</v>
      </c>
      <c r="Q200" s="218"/>
      <c r="R200" s="219">
        <v>-492749</v>
      </c>
      <c r="S200" s="219">
        <v>-297556</v>
      </c>
      <c r="T200" s="219">
        <v>-790305</v>
      </c>
    </row>
    <row r="201" spans="1:20">
      <c r="A201" s="242">
        <v>36102</v>
      </c>
      <c r="B201" s="243" t="s">
        <v>179</v>
      </c>
      <c r="C201" s="254">
        <f t="shared" si="6"/>
        <v>2.8992376378243637E-4</v>
      </c>
      <c r="D201" s="255">
        <f t="shared" si="7"/>
        <v>2.5022535518459216E-4</v>
      </c>
      <c r="E201" s="220">
        <v>7917005</v>
      </c>
      <c r="F201" s="219">
        <v>8042732</v>
      </c>
      <c r="G201" s="219">
        <v>7286</v>
      </c>
      <c r="H201" s="219">
        <v>352720</v>
      </c>
      <c r="I201" s="219">
        <v>16943</v>
      </c>
      <c r="J201" s="219">
        <v>3003426</v>
      </c>
      <c r="K201" s="219">
        <v>3380375</v>
      </c>
      <c r="L201" s="218"/>
      <c r="M201" s="219">
        <v>314642</v>
      </c>
      <c r="N201" s="219">
        <v>3263867</v>
      </c>
      <c r="O201" s="219">
        <v>0</v>
      </c>
      <c r="P201" s="219">
        <v>3578509</v>
      </c>
      <c r="Q201" s="218"/>
      <c r="R201" s="219">
        <v>-227010</v>
      </c>
      <c r="S201" s="219">
        <v>866588</v>
      </c>
      <c r="T201" s="219">
        <v>639578</v>
      </c>
    </row>
    <row r="202" spans="1:20">
      <c r="A202" s="242">
        <v>36105</v>
      </c>
      <c r="B202" s="243" t="s">
        <v>180</v>
      </c>
      <c r="C202" s="254">
        <f t="shared" si="6"/>
        <v>3.2011288786395548E-4</v>
      </c>
      <c r="D202" s="255">
        <f t="shared" si="7"/>
        <v>3.1004867824505403E-4</v>
      </c>
      <c r="E202" s="220">
        <v>9809785</v>
      </c>
      <c r="F202" s="219">
        <v>8880204</v>
      </c>
      <c r="G202" s="219">
        <v>8045</v>
      </c>
      <c r="H202" s="219">
        <v>389448</v>
      </c>
      <c r="I202" s="219">
        <v>18707</v>
      </c>
      <c r="J202" s="219">
        <v>462871</v>
      </c>
      <c r="K202" s="219">
        <v>879071</v>
      </c>
      <c r="L202" s="218"/>
      <c r="M202" s="219">
        <v>347404</v>
      </c>
      <c r="N202" s="219">
        <v>3603727</v>
      </c>
      <c r="O202" s="219">
        <v>1001270</v>
      </c>
      <c r="P202" s="219">
        <v>4952401</v>
      </c>
      <c r="Q202" s="218"/>
      <c r="R202" s="219">
        <v>-250650</v>
      </c>
      <c r="S202" s="219">
        <v>-154106</v>
      </c>
      <c r="T202" s="219">
        <v>-404756</v>
      </c>
    </row>
    <row r="203" spans="1:20">
      <c r="A203" s="242">
        <v>36200</v>
      </c>
      <c r="B203" s="243" t="s">
        <v>181</v>
      </c>
      <c r="C203" s="254">
        <f t="shared" si="6"/>
        <v>1.2209768444202522E-3</v>
      </c>
      <c r="D203" s="255">
        <f t="shared" si="7"/>
        <v>1.272752465672624E-3</v>
      </c>
      <c r="E203" s="220">
        <v>40269251</v>
      </c>
      <c r="F203" s="219">
        <v>33870937</v>
      </c>
      <c r="G203" s="219">
        <v>30685</v>
      </c>
      <c r="H203" s="219">
        <v>1485434</v>
      </c>
      <c r="I203" s="219">
        <v>71353</v>
      </c>
      <c r="J203" s="219">
        <v>784508</v>
      </c>
      <c r="K203" s="219">
        <v>2371980</v>
      </c>
      <c r="L203" s="218"/>
      <c r="M203" s="219">
        <v>1325073</v>
      </c>
      <c r="N203" s="219">
        <v>13745361</v>
      </c>
      <c r="O203" s="219">
        <v>5886865</v>
      </c>
      <c r="P203" s="219">
        <v>20957299</v>
      </c>
      <c r="Q203" s="218"/>
      <c r="R203" s="219">
        <v>-956029</v>
      </c>
      <c r="S203" s="219">
        <v>-1112332</v>
      </c>
      <c r="T203" s="219">
        <v>-2068361</v>
      </c>
    </row>
    <row r="204" spans="1:20">
      <c r="A204" s="242">
        <v>36205</v>
      </c>
      <c r="B204" s="243" t="s">
        <v>182</v>
      </c>
      <c r="C204" s="254">
        <f t="shared" si="6"/>
        <v>2.6510942069619655E-4</v>
      </c>
      <c r="D204" s="255">
        <f t="shared" si="7"/>
        <v>2.5579744079882798E-4</v>
      </c>
      <c r="E204" s="220">
        <v>8093303</v>
      </c>
      <c r="F204" s="219">
        <v>7354361</v>
      </c>
      <c r="G204" s="219">
        <v>6663</v>
      </c>
      <c r="H204" s="219">
        <v>322531</v>
      </c>
      <c r="I204" s="219">
        <v>15493</v>
      </c>
      <c r="J204" s="219">
        <v>941115</v>
      </c>
      <c r="K204" s="219">
        <v>1285802</v>
      </c>
      <c r="L204" s="218"/>
      <c r="M204" s="219">
        <v>287712</v>
      </c>
      <c r="N204" s="219">
        <v>2984516</v>
      </c>
      <c r="O204" s="219">
        <v>209564</v>
      </c>
      <c r="P204" s="219">
        <v>3481792</v>
      </c>
      <c r="Q204" s="218"/>
      <c r="R204" s="219">
        <v>-207582</v>
      </c>
      <c r="S204" s="219">
        <v>152055</v>
      </c>
      <c r="T204" s="219">
        <v>-55527</v>
      </c>
    </row>
    <row r="205" spans="1:20">
      <c r="A205" s="242">
        <v>36300</v>
      </c>
      <c r="B205" s="243" t="s">
        <v>183</v>
      </c>
      <c r="C205" s="254">
        <f t="shared" si="6"/>
        <v>4.3939666081695104E-3</v>
      </c>
      <c r="D205" s="255">
        <f t="shared" si="7"/>
        <v>4.3671070082624761E-3</v>
      </c>
      <c r="E205" s="220">
        <v>138173080</v>
      </c>
      <c r="F205" s="219">
        <v>121892374</v>
      </c>
      <c r="G205" s="219">
        <v>110426</v>
      </c>
      <c r="H205" s="219">
        <v>5345676</v>
      </c>
      <c r="I205" s="219">
        <v>256779</v>
      </c>
      <c r="J205" s="219">
        <v>4280042</v>
      </c>
      <c r="K205" s="219">
        <v>9992923</v>
      </c>
      <c r="L205" s="218"/>
      <c r="M205" s="219">
        <v>4768580</v>
      </c>
      <c r="N205" s="219">
        <v>49465850</v>
      </c>
      <c r="O205" s="219">
        <v>6310202</v>
      </c>
      <c r="P205" s="219">
        <v>60544632</v>
      </c>
      <c r="Q205" s="218"/>
      <c r="R205" s="219">
        <v>-3440490</v>
      </c>
      <c r="S205" s="219">
        <v>-404</v>
      </c>
      <c r="T205" s="219">
        <v>-3440894</v>
      </c>
    </row>
    <row r="206" spans="1:20">
      <c r="A206" s="242">
        <v>36301</v>
      </c>
      <c r="B206" s="243" t="s">
        <v>184</v>
      </c>
      <c r="C206" s="254">
        <f t="shared" si="6"/>
        <v>9.8585763538022581E-5</v>
      </c>
      <c r="D206" s="255">
        <f t="shared" si="7"/>
        <v>8.768299258614009E-5</v>
      </c>
      <c r="E206" s="220">
        <v>2774246</v>
      </c>
      <c r="F206" s="219">
        <v>2734853</v>
      </c>
      <c r="G206" s="219">
        <v>2478</v>
      </c>
      <c r="H206" s="219">
        <v>119939</v>
      </c>
      <c r="I206" s="219">
        <v>5761</v>
      </c>
      <c r="J206" s="219">
        <v>1019009</v>
      </c>
      <c r="K206" s="219">
        <v>1147187</v>
      </c>
      <c r="L206" s="218"/>
      <c r="M206" s="219">
        <v>106991</v>
      </c>
      <c r="N206" s="219">
        <v>1109847</v>
      </c>
      <c r="O206" s="219">
        <v>0</v>
      </c>
      <c r="P206" s="219">
        <v>1216838</v>
      </c>
      <c r="Q206" s="218"/>
      <c r="R206" s="219">
        <v>-77191</v>
      </c>
      <c r="S206" s="219">
        <v>294050</v>
      </c>
      <c r="T206" s="219">
        <v>216859</v>
      </c>
    </row>
    <row r="207" spans="1:20">
      <c r="A207" s="242">
        <v>36302</v>
      </c>
      <c r="B207" s="243" t="s">
        <v>185</v>
      </c>
      <c r="C207" s="254">
        <f t="shared" si="6"/>
        <v>1.3874037129118691E-4</v>
      </c>
      <c r="D207" s="255">
        <f t="shared" si="7"/>
        <v>1.2548807860015258E-4</v>
      </c>
      <c r="E207" s="220">
        <v>3970380</v>
      </c>
      <c r="F207" s="220">
        <v>3848776</v>
      </c>
      <c r="G207" s="220">
        <v>3487</v>
      </c>
      <c r="H207" s="220">
        <v>168791</v>
      </c>
      <c r="I207" s="220">
        <v>8108</v>
      </c>
      <c r="J207" s="220">
        <v>770488</v>
      </c>
      <c r="K207" s="220">
        <v>950874</v>
      </c>
      <c r="L207" s="217"/>
      <c r="M207" s="220">
        <v>150569</v>
      </c>
      <c r="N207" s="220">
        <v>1561894</v>
      </c>
      <c r="O207" s="220">
        <v>13101</v>
      </c>
      <c r="P207" s="220">
        <v>1725564</v>
      </c>
      <c r="Q207" s="217"/>
      <c r="R207" s="220">
        <v>-108634</v>
      </c>
      <c r="S207" s="220">
        <v>180486</v>
      </c>
      <c r="T207" s="220">
        <v>71852</v>
      </c>
    </row>
    <row r="208" spans="1:20">
      <c r="A208" s="242">
        <v>36303</v>
      </c>
      <c r="B208" s="243" t="s">
        <v>340</v>
      </c>
      <c r="C208" s="254">
        <f t="shared" si="6"/>
        <v>2.0410667835832233E-4</v>
      </c>
      <c r="D208" s="255">
        <f t="shared" si="7"/>
        <v>1.8502353364297129E-4</v>
      </c>
      <c r="E208" s="220">
        <v>5854052</v>
      </c>
      <c r="F208" s="219">
        <v>5662093</v>
      </c>
      <c r="G208" s="219">
        <v>5129</v>
      </c>
      <c r="H208" s="219">
        <v>248315</v>
      </c>
      <c r="I208" s="219">
        <v>11928</v>
      </c>
      <c r="J208" s="219">
        <v>4931417</v>
      </c>
      <c r="K208" s="219">
        <v>5196789</v>
      </c>
      <c r="L208" s="218"/>
      <c r="M208" s="219">
        <v>221508</v>
      </c>
      <c r="N208" s="219">
        <v>2297767</v>
      </c>
      <c r="O208" s="219">
        <v>0</v>
      </c>
      <c r="P208" s="219">
        <v>2519275</v>
      </c>
      <c r="Q208" s="218"/>
      <c r="R208" s="219">
        <v>-159818</v>
      </c>
      <c r="S208" s="219">
        <v>1460439</v>
      </c>
      <c r="T208" s="219">
        <v>1300621</v>
      </c>
    </row>
    <row r="209" spans="1:20">
      <c r="A209" s="242">
        <v>36305</v>
      </c>
      <c r="B209" s="243" t="s">
        <v>186</v>
      </c>
      <c r="C209" s="254">
        <f t="shared" si="6"/>
        <v>7.8467718301685179E-4</v>
      </c>
      <c r="D209" s="255">
        <f t="shared" si="7"/>
        <v>7.9451465408909253E-4</v>
      </c>
      <c r="E209" s="220">
        <v>25138046</v>
      </c>
      <c r="F209" s="219">
        <v>21767613</v>
      </c>
      <c r="G209" s="219">
        <v>19720</v>
      </c>
      <c r="H209" s="219">
        <v>954634</v>
      </c>
      <c r="I209" s="219">
        <v>45856</v>
      </c>
      <c r="J209" s="219">
        <v>0</v>
      </c>
      <c r="K209" s="219">
        <v>1020210</v>
      </c>
      <c r="L209" s="218"/>
      <c r="M209" s="219">
        <v>851576</v>
      </c>
      <c r="N209" s="219">
        <v>8833641</v>
      </c>
      <c r="O209" s="219">
        <v>1424554</v>
      </c>
      <c r="P209" s="219">
        <v>11109771</v>
      </c>
      <c r="Q209" s="218"/>
      <c r="R209" s="219">
        <v>-614406</v>
      </c>
      <c r="S209" s="219">
        <v>-598352</v>
      </c>
      <c r="T209" s="219">
        <v>-1212758</v>
      </c>
    </row>
    <row r="210" spans="1:20">
      <c r="A210" s="242">
        <v>36310</v>
      </c>
      <c r="B210" s="243" t="s">
        <v>787</v>
      </c>
      <c r="C210" s="254">
        <f t="shared" si="6"/>
        <v>0</v>
      </c>
      <c r="D210" s="255">
        <f t="shared" si="7"/>
        <v>0</v>
      </c>
      <c r="E210" s="220">
        <v>0</v>
      </c>
      <c r="F210" s="220">
        <v>0</v>
      </c>
      <c r="G210" s="220">
        <v>0</v>
      </c>
      <c r="H210" s="220">
        <v>0</v>
      </c>
      <c r="I210" s="220">
        <v>0</v>
      </c>
      <c r="J210" s="220">
        <v>357178</v>
      </c>
      <c r="K210" s="220">
        <v>357178</v>
      </c>
      <c r="L210" s="217"/>
      <c r="M210" s="220">
        <v>0</v>
      </c>
      <c r="N210" s="220">
        <v>0</v>
      </c>
      <c r="O210" s="220">
        <v>539943</v>
      </c>
      <c r="P210" s="220">
        <v>539943</v>
      </c>
      <c r="Q210" s="217"/>
      <c r="R210" s="220">
        <v>0</v>
      </c>
      <c r="S210" s="220">
        <v>-1392</v>
      </c>
      <c r="T210" s="220">
        <v>-1392</v>
      </c>
    </row>
    <row r="211" spans="1:20">
      <c r="A211" s="242">
        <v>36400</v>
      </c>
      <c r="B211" s="243" t="s">
        <v>187</v>
      </c>
      <c r="C211" s="254">
        <f t="shared" si="6"/>
        <v>4.4104101915393452E-3</v>
      </c>
      <c r="D211" s="255">
        <f t="shared" si="7"/>
        <v>4.5944079489814438E-3</v>
      </c>
      <c r="E211" s="220">
        <v>145364768</v>
      </c>
      <c r="F211" s="219">
        <v>122348533</v>
      </c>
      <c r="G211" s="219">
        <v>110839</v>
      </c>
      <c r="H211" s="219">
        <v>5365681</v>
      </c>
      <c r="I211" s="219">
        <v>257740</v>
      </c>
      <c r="J211" s="219">
        <v>5861930</v>
      </c>
      <c r="K211" s="219">
        <v>11596190</v>
      </c>
      <c r="L211" s="218"/>
      <c r="M211" s="219">
        <v>4786425</v>
      </c>
      <c r="N211" s="219">
        <v>49650967</v>
      </c>
      <c r="O211" s="219">
        <v>19022178</v>
      </c>
      <c r="P211" s="219">
        <v>73459570</v>
      </c>
      <c r="Q211" s="218"/>
      <c r="R211" s="219">
        <v>-3453365</v>
      </c>
      <c r="S211" s="219">
        <v>-1920874</v>
      </c>
      <c r="T211" s="219">
        <v>-5374239</v>
      </c>
    </row>
    <row r="212" spans="1:20">
      <c r="A212" s="242">
        <v>36405</v>
      </c>
      <c r="B212" s="243" t="s">
        <v>788</v>
      </c>
      <c r="C212" s="254">
        <f t="shared" si="6"/>
        <v>7.1535270613445922E-4</v>
      </c>
      <c r="D212" s="255">
        <f t="shared" si="7"/>
        <v>7.5638333029750941E-4</v>
      </c>
      <c r="E212" s="220">
        <v>23931590</v>
      </c>
      <c r="F212" s="219">
        <v>19844493</v>
      </c>
      <c r="G212" s="219">
        <v>17978</v>
      </c>
      <c r="H212" s="219">
        <v>870294</v>
      </c>
      <c r="I212" s="219">
        <v>41805</v>
      </c>
      <c r="J212" s="219">
        <v>480861</v>
      </c>
      <c r="K212" s="219">
        <v>1410938</v>
      </c>
      <c r="L212" s="218"/>
      <c r="M212" s="219">
        <v>776341</v>
      </c>
      <c r="N212" s="219">
        <v>8053208</v>
      </c>
      <c r="O212" s="219">
        <v>3080311</v>
      </c>
      <c r="P212" s="219">
        <v>11909860</v>
      </c>
      <c r="Q212" s="218"/>
      <c r="R212" s="219">
        <v>-560124</v>
      </c>
      <c r="S212" s="219">
        <v>-572083</v>
      </c>
      <c r="T212" s="219">
        <v>-1132207</v>
      </c>
    </row>
    <row r="213" spans="1:20">
      <c r="A213" s="242">
        <v>36500</v>
      </c>
      <c r="B213" s="243" t="s">
        <v>188</v>
      </c>
      <c r="C213" s="254">
        <f t="shared" si="6"/>
        <v>9.3755539732900024E-3</v>
      </c>
      <c r="D213" s="255">
        <f t="shared" si="7"/>
        <v>9.557464649829794E-3</v>
      </c>
      <c r="E213" s="220">
        <v>302393398</v>
      </c>
      <c r="F213" s="219">
        <v>260085848</v>
      </c>
      <c r="G213" s="219">
        <v>235619</v>
      </c>
      <c r="H213" s="219">
        <v>11406249</v>
      </c>
      <c r="I213" s="219">
        <v>547899</v>
      </c>
      <c r="J213" s="219">
        <v>8464886</v>
      </c>
      <c r="K213" s="219">
        <v>20654653</v>
      </c>
      <c r="L213" s="218"/>
      <c r="M213" s="219">
        <v>10174878</v>
      </c>
      <c r="N213" s="219">
        <v>105546943</v>
      </c>
      <c r="O213" s="219">
        <v>15573720</v>
      </c>
      <c r="P213" s="219">
        <v>131295541</v>
      </c>
      <c r="Q213" s="218"/>
      <c r="R213" s="219">
        <v>-7341088</v>
      </c>
      <c r="S213" s="219">
        <v>577478</v>
      </c>
      <c r="T213" s="219">
        <v>-6763610</v>
      </c>
    </row>
    <row r="214" spans="1:20">
      <c r="A214" s="242">
        <v>36501</v>
      </c>
      <c r="B214" s="243" t="s">
        <v>789</v>
      </c>
      <c r="C214" s="254">
        <f t="shared" si="6"/>
        <v>1.2806481568142586E-4</v>
      </c>
      <c r="D214" s="255">
        <f t="shared" si="7"/>
        <v>1.2844725941788199E-4</v>
      </c>
      <c r="E214" s="220">
        <v>4064007</v>
      </c>
      <c r="F214" s="219">
        <v>3552627</v>
      </c>
      <c r="G214" s="219">
        <v>3218</v>
      </c>
      <c r="H214" s="219">
        <v>155803</v>
      </c>
      <c r="I214" s="219">
        <v>7484</v>
      </c>
      <c r="J214" s="219">
        <v>362628</v>
      </c>
      <c r="K214" s="219">
        <v>529133</v>
      </c>
      <c r="L214" s="218"/>
      <c r="M214" s="219">
        <v>138983</v>
      </c>
      <c r="N214" s="219">
        <v>1441712</v>
      </c>
      <c r="O214" s="219">
        <v>152354</v>
      </c>
      <c r="P214" s="219">
        <v>1733049</v>
      </c>
      <c r="Q214" s="218"/>
      <c r="R214" s="219">
        <v>-100275</v>
      </c>
      <c r="S214" s="219">
        <v>111989</v>
      </c>
      <c r="T214" s="219">
        <v>11714</v>
      </c>
    </row>
    <row r="215" spans="1:20">
      <c r="A215" s="242">
        <v>36502</v>
      </c>
      <c r="B215" s="243" t="s">
        <v>190</v>
      </c>
      <c r="C215" s="254">
        <f t="shared" si="6"/>
        <v>4.4392365239861567E-5</v>
      </c>
      <c r="D215" s="255">
        <f t="shared" si="7"/>
        <v>4.5664502374497567E-5</v>
      </c>
      <c r="E215" s="220">
        <v>1444802</v>
      </c>
      <c r="F215" s="219">
        <v>1231482</v>
      </c>
      <c r="G215" s="219">
        <v>1116</v>
      </c>
      <c r="H215" s="219">
        <v>54008</v>
      </c>
      <c r="I215" s="219">
        <v>2594</v>
      </c>
      <c r="J215" s="219">
        <v>41523</v>
      </c>
      <c r="K215" s="219">
        <v>99241</v>
      </c>
      <c r="L215" s="218"/>
      <c r="M215" s="219">
        <v>48177</v>
      </c>
      <c r="N215" s="219">
        <v>499755</v>
      </c>
      <c r="O215" s="219">
        <v>116046</v>
      </c>
      <c r="P215" s="219">
        <v>663978</v>
      </c>
      <c r="Q215" s="218"/>
      <c r="R215" s="219">
        <v>-34759</v>
      </c>
      <c r="S215" s="219">
        <v>-15534</v>
      </c>
      <c r="T215" s="219">
        <v>-50293</v>
      </c>
    </row>
    <row r="216" spans="1:20">
      <c r="A216" s="242">
        <v>36505</v>
      </c>
      <c r="B216" s="243" t="s">
        <v>191</v>
      </c>
      <c r="C216" s="254">
        <f t="shared" si="6"/>
        <v>1.7334805120469822E-3</v>
      </c>
      <c r="D216" s="255">
        <f t="shared" si="7"/>
        <v>1.7993698668273615E-3</v>
      </c>
      <c r="E216" s="220">
        <v>56931162</v>
      </c>
      <c r="F216" s="219">
        <v>48088225</v>
      </c>
      <c r="G216" s="219">
        <v>43564</v>
      </c>
      <c r="H216" s="219">
        <v>2108943</v>
      </c>
      <c r="I216" s="219">
        <v>101303</v>
      </c>
      <c r="J216" s="219">
        <v>257740</v>
      </c>
      <c r="K216" s="219">
        <v>2511550</v>
      </c>
      <c r="L216" s="218"/>
      <c r="M216" s="219">
        <v>1881271</v>
      </c>
      <c r="N216" s="219">
        <v>19514961</v>
      </c>
      <c r="O216" s="219">
        <v>3888451</v>
      </c>
      <c r="P216" s="219">
        <v>25284683</v>
      </c>
      <c r="Q216" s="218"/>
      <c r="R216" s="219">
        <v>-1357321</v>
      </c>
      <c r="S216" s="219">
        <v>-749567</v>
      </c>
      <c r="T216" s="219">
        <v>-2106888</v>
      </c>
    </row>
    <row r="217" spans="1:20">
      <c r="A217" s="242">
        <v>36600</v>
      </c>
      <c r="B217" s="243" t="s">
        <v>192</v>
      </c>
      <c r="C217" s="254">
        <f t="shared" si="6"/>
        <v>6.0121925819492394E-4</v>
      </c>
      <c r="D217" s="255">
        <f t="shared" si="7"/>
        <v>6.2509474906912148E-4</v>
      </c>
      <c r="E217" s="220">
        <v>19777685</v>
      </c>
      <c r="F217" s="219">
        <v>16678334</v>
      </c>
      <c r="G217" s="219">
        <v>15109</v>
      </c>
      <c r="H217" s="219">
        <v>731440</v>
      </c>
      <c r="I217" s="219">
        <v>35135</v>
      </c>
      <c r="J217" s="219">
        <v>86940</v>
      </c>
      <c r="K217" s="219">
        <v>868624</v>
      </c>
      <c r="L217" s="218"/>
      <c r="M217" s="219">
        <v>652477</v>
      </c>
      <c r="N217" s="219">
        <v>6768331</v>
      </c>
      <c r="O217" s="219">
        <v>2440695</v>
      </c>
      <c r="P217" s="219">
        <v>9861503</v>
      </c>
      <c r="Q217" s="218"/>
      <c r="R217" s="219">
        <v>-470756</v>
      </c>
      <c r="S217" s="219">
        <v>-544367</v>
      </c>
      <c r="T217" s="219">
        <v>-1015123</v>
      </c>
    </row>
    <row r="218" spans="1:20">
      <c r="A218" s="242">
        <v>36601</v>
      </c>
      <c r="B218" s="243" t="s">
        <v>193</v>
      </c>
      <c r="C218" s="254">
        <f t="shared" si="6"/>
        <v>3.7666591094256057E-4</v>
      </c>
      <c r="D218" s="255">
        <f t="shared" si="7"/>
        <v>4.1233424063526463E-4</v>
      </c>
      <c r="E218" s="220">
        <v>13046049</v>
      </c>
      <c r="F218" s="219">
        <v>10449033</v>
      </c>
      <c r="G218" s="219">
        <v>9466</v>
      </c>
      <c r="H218" s="219">
        <v>458250</v>
      </c>
      <c r="I218" s="219">
        <v>22012</v>
      </c>
      <c r="J218" s="219">
        <v>947008</v>
      </c>
      <c r="K218" s="219">
        <v>1436736</v>
      </c>
      <c r="L218" s="218"/>
      <c r="M218" s="219">
        <v>408779</v>
      </c>
      <c r="N218" s="219">
        <v>4240383</v>
      </c>
      <c r="O218" s="219">
        <v>1992729</v>
      </c>
      <c r="P218" s="219">
        <v>6641891</v>
      </c>
      <c r="Q218" s="218"/>
      <c r="R218" s="219">
        <v>-294932</v>
      </c>
      <c r="S218" s="219">
        <v>10163</v>
      </c>
      <c r="T218" s="219">
        <v>-284769</v>
      </c>
    </row>
    <row r="219" spans="1:20">
      <c r="A219" s="242">
        <v>36700</v>
      </c>
      <c r="B219" s="243" t="s">
        <v>194</v>
      </c>
      <c r="C219" s="254">
        <f t="shared" si="6"/>
        <v>8.4053601687111568E-3</v>
      </c>
      <c r="D219" s="255">
        <f t="shared" si="7"/>
        <v>8.3768313720758072E-3</v>
      </c>
      <c r="E219" s="220">
        <v>265038752</v>
      </c>
      <c r="F219" s="220">
        <v>233171846</v>
      </c>
      <c r="G219" s="220">
        <v>211237</v>
      </c>
      <c r="H219" s="220">
        <v>10225916</v>
      </c>
      <c r="I219" s="220">
        <v>491201</v>
      </c>
      <c r="J219" s="220">
        <v>5512045</v>
      </c>
      <c r="K219" s="220">
        <v>16440399</v>
      </c>
      <c r="L219" s="217"/>
      <c r="M219" s="220">
        <v>9121969</v>
      </c>
      <c r="N219" s="220">
        <v>94624816</v>
      </c>
      <c r="O219" s="220">
        <v>0</v>
      </c>
      <c r="P219" s="220">
        <v>103746785</v>
      </c>
      <c r="Q219" s="217"/>
      <c r="R219" s="220">
        <v>-6581425</v>
      </c>
      <c r="S219" s="220">
        <v>2502253</v>
      </c>
      <c r="T219" s="220">
        <v>-4079172</v>
      </c>
    </row>
    <row r="220" spans="1:20">
      <c r="A220" s="242">
        <v>36701</v>
      </c>
      <c r="B220" s="243" t="s">
        <v>195</v>
      </c>
      <c r="C220" s="254">
        <f t="shared" si="6"/>
        <v>4.2178265914497868E-5</v>
      </c>
      <c r="D220" s="255">
        <f t="shared" si="7"/>
        <v>4.0112865882727157E-5</v>
      </c>
      <c r="E220" s="220">
        <v>1269151</v>
      </c>
      <c r="F220" s="219">
        <v>1170061</v>
      </c>
      <c r="G220" s="219">
        <v>1060</v>
      </c>
      <c r="H220" s="219">
        <v>51314</v>
      </c>
      <c r="I220" s="219">
        <v>2465</v>
      </c>
      <c r="J220" s="219">
        <v>374607</v>
      </c>
      <c r="K220" s="219">
        <v>429446</v>
      </c>
      <c r="L220" s="218"/>
      <c r="M220" s="219">
        <v>45774</v>
      </c>
      <c r="N220" s="219">
        <v>474829</v>
      </c>
      <c r="O220" s="219">
        <v>195763</v>
      </c>
      <c r="P220" s="219">
        <v>716366</v>
      </c>
      <c r="Q220" s="218"/>
      <c r="R220" s="219">
        <v>-33024</v>
      </c>
      <c r="S220" s="219">
        <v>853</v>
      </c>
      <c r="T220" s="219">
        <v>-32171</v>
      </c>
    </row>
    <row r="221" spans="1:20">
      <c r="A221" s="242">
        <v>36705</v>
      </c>
      <c r="B221" s="243" t="s">
        <v>196</v>
      </c>
      <c r="C221" s="254">
        <f t="shared" si="6"/>
        <v>9.1014063656292415E-4</v>
      </c>
      <c r="D221" s="255">
        <f t="shared" si="7"/>
        <v>9.4859989807830557E-4</v>
      </c>
      <c r="E221" s="220">
        <v>30013226</v>
      </c>
      <c r="F221" s="219">
        <v>25248076</v>
      </c>
      <c r="G221" s="219">
        <v>22873</v>
      </c>
      <c r="H221" s="219">
        <v>1107272</v>
      </c>
      <c r="I221" s="219">
        <v>53188</v>
      </c>
      <c r="J221" s="219">
        <v>1808607</v>
      </c>
      <c r="K221" s="219">
        <v>2991940</v>
      </c>
      <c r="L221" s="218"/>
      <c r="M221" s="219">
        <v>987736</v>
      </c>
      <c r="N221" s="219">
        <v>10246068</v>
      </c>
      <c r="O221" s="219">
        <v>2656670</v>
      </c>
      <c r="P221" s="219">
        <v>13890474</v>
      </c>
      <c r="Q221" s="218"/>
      <c r="R221" s="219">
        <v>-712644</v>
      </c>
      <c r="S221" s="219">
        <v>-116816</v>
      </c>
      <c r="T221" s="219">
        <v>-829460</v>
      </c>
    </row>
    <row r="222" spans="1:20">
      <c r="A222" s="242">
        <v>36800</v>
      </c>
      <c r="B222" s="243" t="s">
        <v>197</v>
      </c>
      <c r="C222" s="254">
        <f t="shared" si="6"/>
        <v>2.9335895036700079E-3</v>
      </c>
      <c r="D222" s="255">
        <f t="shared" si="7"/>
        <v>3.025357212209547E-3</v>
      </c>
      <c r="E222" s="220">
        <v>95720788</v>
      </c>
      <c r="F222" s="220">
        <v>81380270</v>
      </c>
      <c r="G222" s="220">
        <v>73725</v>
      </c>
      <c r="H222" s="220">
        <v>3568989</v>
      </c>
      <c r="I222" s="220">
        <v>171436</v>
      </c>
      <c r="J222" s="220">
        <v>2491260</v>
      </c>
      <c r="K222" s="220">
        <v>6305410</v>
      </c>
      <c r="L222" s="217"/>
      <c r="M222" s="220">
        <v>3183696</v>
      </c>
      <c r="N222" s="220">
        <v>33025398</v>
      </c>
      <c r="O222" s="220">
        <v>8397637</v>
      </c>
      <c r="P222" s="220">
        <v>44606731</v>
      </c>
      <c r="Q222" s="217"/>
      <c r="R222" s="220">
        <v>-2297009</v>
      </c>
      <c r="S222" s="220">
        <v>-725489</v>
      </c>
      <c r="T222" s="220">
        <v>-3022498</v>
      </c>
    </row>
    <row r="223" spans="1:20">
      <c r="A223" s="242">
        <v>36802</v>
      </c>
      <c r="B223" s="243" t="s">
        <v>198</v>
      </c>
      <c r="C223" s="254">
        <f t="shared" si="6"/>
        <v>2.4266519233526795E-4</v>
      </c>
      <c r="D223" s="255">
        <f t="shared" si="7"/>
        <v>1.8493497345572533E-4</v>
      </c>
      <c r="E223" s="220">
        <v>5851250</v>
      </c>
      <c r="F223" s="219">
        <v>6731739</v>
      </c>
      <c r="G223" s="219">
        <v>6098</v>
      </c>
      <c r="H223" s="219">
        <v>295225</v>
      </c>
      <c r="I223" s="219">
        <v>14181</v>
      </c>
      <c r="J223" s="219">
        <v>4035437</v>
      </c>
      <c r="K223" s="219">
        <v>4350941</v>
      </c>
      <c r="L223" s="218"/>
      <c r="M223" s="219">
        <v>263354</v>
      </c>
      <c r="N223" s="219">
        <v>2731846</v>
      </c>
      <c r="O223" s="219">
        <v>0</v>
      </c>
      <c r="P223" s="219">
        <v>2995200</v>
      </c>
      <c r="Q223" s="218"/>
      <c r="R223" s="219">
        <v>-190007</v>
      </c>
      <c r="S223" s="219">
        <v>1130010</v>
      </c>
      <c r="T223" s="219">
        <v>940003</v>
      </c>
    </row>
    <row r="224" spans="1:20">
      <c r="A224" s="242">
        <v>36810</v>
      </c>
      <c r="B224" s="243" t="s">
        <v>790</v>
      </c>
      <c r="C224" s="254">
        <f t="shared" si="6"/>
        <v>5.9454425033576615E-3</v>
      </c>
      <c r="D224" s="255">
        <f t="shared" si="7"/>
        <v>5.91379149363326E-3</v>
      </c>
      <c r="E224" s="220">
        <v>187109403</v>
      </c>
      <c r="F224" s="219">
        <v>164931636</v>
      </c>
      <c r="G224" s="219">
        <v>149416</v>
      </c>
      <c r="H224" s="219">
        <v>7233194</v>
      </c>
      <c r="I224" s="219">
        <v>347446</v>
      </c>
      <c r="J224" s="219">
        <v>2534773</v>
      </c>
      <c r="K224" s="219">
        <v>10264829</v>
      </c>
      <c r="L224" s="218"/>
      <c r="M224" s="219">
        <v>6452328</v>
      </c>
      <c r="N224" s="219">
        <v>66931862</v>
      </c>
      <c r="O224" s="219">
        <v>4635190</v>
      </c>
      <c r="P224" s="219">
        <v>78019380</v>
      </c>
      <c r="Q224" s="218"/>
      <c r="R224" s="219">
        <v>-4655300</v>
      </c>
      <c r="S224" s="219">
        <v>-200393</v>
      </c>
      <c r="T224" s="219">
        <v>-4855693</v>
      </c>
    </row>
    <row r="225" spans="1:20">
      <c r="A225" s="242">
        <v>36900</v>
      </c>
      <c r="B225" s="243" t="s">
        <v>199</v>
      </c>
      <c r="C225" s="254">
        <f t="shared" si="6"/>
        <v>5.6242769441191068E-4</v>
      </c>
      <c r="D225" s="255">
        <f t="shared" si="7"/>
        <v>5.5256212256305014E-4</v>
      </c>
      <c r="E225" s="220">
        <v>17482789</v>
      </c>
      <c r="F225" s="219">
        <v>15602223</v>
      </c>
      <c r="G225" s="219">
        <v>14134</v>
      </c>
      <c r="H225" s="219">
        <v>684247</v>
      </c>
      <c r="I225" s="219">
        <v>32868</v>
      </c>
      <c r="J225" s="219">
        <v>708247</v>
      </c>
      <c r="K225" s="219">
        <v>1439496</v>
      </c>
      <c r="L225" s="218"/>
      <c r="M225" s="219">
        <v>610378</v>
      </c>
      <c r="N225" s="219">
        <v>6331629</v>
      </c>
      <c r="O225" s="219">
        <v>956771</v>
      </c>
      <c r="P225" s="219">
        <v>7898778</v>
      </c>
      <c r="Q225" s="218"/>
      <c r="R225" s="219">
        <v>-440382</v>
      </c>
      <c r="S225" s="219">
        <v>-33183</v>
      </c>
      <c r="T225" s="219">
        <v>-473565</v>
      </c>
    </row>
    <row r="226" spans="1:20">
      <c r="A226" s="242">
        <v>36901</v>
      </c>
      <c r="B226" s="243" t="s">
        <v>200</v>
      </c>
      <c r="C226" s="254">
        <f t="shared" si="6"/>
        <v>2.2156684913432988E-4</v>
      </c>
      <c r="D226" s="255">
        <f t="shared" si="7"/>
        <v>2.2106319982150992E-4</v>
      </c>
      <c r="E226" s="220">
        <v>6994329</v>
      </c>
      <c r="F226" s="219">
        <v>6146453</v>
      </c>
      <c r="G226" s="219">
        <v>5568</v>
      </c>
      <c r="H226" s="219">
        <v>269557</v>
      </c>
      <c r="I226" s="219">
        <v>12948</v>
      </c>
      <c r="J226" s="219">
        <v>758276</v>
      </c>
      <c r="K226" s="219">
        <v>1046349</v>
      </c>
      <c r="L226" s="218"/>
      <c r="M226" s="219">
        <v>240457</v>
      </c>
      <c r="N226" s="219">
        <v>2494328</v>
      </c>
      <c r="O226" s="219">
        <v>0</v>
      </c>
      <c r="P226" s="219">
        <v>2734785</v>
      </c>
      <c r="Q226" s="218"/>
      <c r="R226" s="219">
        <v>-173486</v>
      </c>
      <c r="S226" s="219">
        <v>258863</v>
      </c>
      <c r="T226" s="219">
        <v>85377</v>
      </c>
    </row>
    <row r="227" spans="1:20">
      <c r="A227" s="242">
        <v>36905</v>
      </c>
      <c r="B227" s="243" t="s">
        <v>201</v>
      </c>
      <c r="C227" s="254">
        <f t="shared" si="6"/>
        <v>1.9854542147026841E-4</v>
      </c>
      <c r="D227" s="255">
        <f t="shared" si="7"/>
        <v>2.0563479520924896E-4</v>
      </c>
      <c r="E227" s="220">
        <v>6506182</v>
      </c>
      <c r="F227" s="219">
        <v>5507819</v>
      </c>
      <c r="G227" s="219">
        <v>4990</v>
      </c>
      <c r="H227" s="219">
        <v>241549</v>
      </c>
      <c r="I227" s="219">
        <v>11603</v>
      </c>
      <c r="J227" s="219">
        <v>824712</v>
      </c>
      <c r="K227" s="219">
        <v>1082854</v>
      </c>
      <c r="L227" s="218"/>
      <c r="M227" s="219">
        <v>215473</v>
      </c>
      <c r="N227" s="219">
        <v>2235160</v>
      </c>
      <c r="O227" s="219">
        <v>234015</v>
      </c>
      <c r="P227" s="219">
        <v>2684648</v>
      </c>
      <c r="Q227" s="218"/>
      <c r="R227" s="219">
        <v>-155461</v>
      </c>
      <c r="S227" s="219">
        <v>227037</v>
      </c>
      <c r="T227" s="219">
        <v>71576</v>
      </c>
    </row>
    <row r="228" spans="1:20">
      <c r="A228" s="242">
        <v>37000</v>
      </c>
      <c r="B228" s="243" t="s">
        <v>202</v>
      </c>
      <c r="C228" s="254">
        <f t="shared" si="6"/>
        <v>1.7698036944733865E-3</v>
      </c>
      <c r="D228" s="255">
        <f t="shared" si="7"/>
        <v>1.7626679272142933E-3</v>
      </c>
      <c r="E228" s="220">
        <v>55769931</v>
      </c>
      <c r="F228" s="219">
        <v>49095861</v>
      </c>
      <c r="G228" s="219">
        <v>44477</v>
      </c>
      <c r="H228" s="219">
        <v>2153134</v>
      </c>
      <c r="I228" s="219">
        <v>103426</v>
      </c>
      <c r="J228" s="219">
        <v>395875</v>
      </c>
      <c r="K228" s="219">
        <v>2696912</v>
      </c>
      <c r="L228" s="218"/>
      <c r="M228" s="219">
        <v>1920690</v>
      </c>
      <c r="N228" s="219">
        <v>19923876</v>
      </c>
      <c r="O228" s="219">
        <v>5395244</v>
      </c>
      <c r="P228" s="219">
        <v>27239810</v>
      </c>
      <c r="Q228" s="218"/>
      <c r="R228" s="219">
        <v>-1385762</v>
      </c>
      <c r="S228" s="219">
        <v>-1356708</v>
      </c>
      <c r="T228" s="219">
        <v>-2742470</v>
      </c>
    </row>
    <row r="229" spans="1:20">
      <c r="A229" s="242">
        <v>37001</v>
      </c>
      <c r="B229" s="243" t="s">
        <v>791</v>
      </c>
      <c r="C229" s="254">
        <f t="shared" si="6"/>
        <v>1.5211620453016832E-4</v>
      </c>
      <c r="D229" s="255">
        <f t="shared" si="7"/>
        <v>1.1358182199163997E-4</v>
      </c>
      <c r="E229" s="220">
        <v>3593672</v>
      </c>
      <c r="F229" s="219">
        <v>4219833</v>
      </c>
      <c r="G229" s="219">
        <v>3823</v>
      </c>
      <c r="H229" s="219">
        <v>185064</v>
      </c>
      <c r="I229" s="219">
        <v>8890</v>
      </c>
      <c r="J229" s="219">
        <v>2828292</v>
      </c>
      <c r="K229" s="219">
        <v>3026069</v>
      </c>
      <c r="L229" s="218"/>
      <c r="M229" s="219">
        <v>165085</v>
      </c>
      <c r="N229" s="219">
        <v>1712475</v>
      </c>
      <c r="O229" s="219">
        <v>0</v>
      </c>
      <c r="P229" s="219">
        <v>1877560</v>
      </c>
      <c r="Q229" s="218"/>
      <c r="R229" s="219">
        <v>-119105</v>
      </c>
      <c r="S229" s="219">
        <v>852024</v>
      </c>
      <c r="T229" s="219">
        <v>732919</v>
      </c>
    </row>
    <row r="230" spans="1:20">
      <c r="A230" s="242">
        <v>37005</v>
      </c>
      <c r="B230" s="243" t="s">
        <v>203</v>
      </c>
      <c r="C230" s="254">
        <f t="shared" si="6"/>
        <v>4.4241764237574002E-4</v>
      </c>
      <c r="D230" s="255">
        <f t="shared" si="7"/>
        <v>4.2645936925855794E-4</v>
      </c>
      <c r="E230" s="220">
        <v>13492961</v>
      </c>
      <c r="F230" s="219">
        <v>12273042</v>
      </c>
      <c r="G230" s="219">
        <v>11118</v>
      </c>
      <c r="H230" s="219">
        <v>538243</v>
      </c>
      <c r="I230" s="219">
        <v>25854</v>
      </c>
      <c r="J230" s="219">
        <v>657103</v>
      </c>
      <c r="K230" s="219">
        <v>1232318</v>
      </c>
      <c r="L230" s="218"/>
      <c r="M230" s="219">
        <v>480136</v>
      </c>
      <c r="N230" s="219">
        <v>4980594</v>
      </c>
      <c r="O230" s="219">
        <v>654068</v>
      </c>
      <c r="P230" s="219">
        <v>6114798</v>
      </c>
      <c r="Q230" s="218"/>
      <c r="R230" s="219">
        <v>-346415</v>
      </c>
      <c r="S230" s="219">
        <v>-76970</v>
      </c>
      <c r="T230" s="219">
        <v>-423385</v>
      </c>
    </row>
    <row r="231" spans="1:20">
      <c r="A231" s="242">
        <v>37100</v>
      </c>
      <c r="B231" s="243" t="s">
        <v>204</v>
      </c>
      <c r="C231" s="254">
        <f t="shared" si="6"/>
        <v>3.0056309123208946E-3</v>
      </c>
      <c r="D231" s="255">
        <f t="shared" si="7"/>
        <v>2.9434129640054331E-3</v>
      </c>
      <c r="E231" s="220">
        <v>93128113</v>
      </c>
      <c r="F231" s="220">
        <v>83378760</v>
      </c>
      <c r="G231" s="220">
        <v>75535</v>
      </c>
      <c r="H231" s="220">
        <v>3656635</v>
      </c>
      <c r="I231" s="220">
        <v>175646</v>
      </c>
      <c r="J231" s="220">
        <v>5259219</v>
      </c>
      <c r="K231" s="220">
        <v>9167035</v>
      </c>
      <c r="L231" s="217"/>
      <c r="M231" s="220">
        <v>3261880</v>
      </c>
      <c r="N231" s="220">
        <v>33836417</v>
      </c>
      <c r="O231" s="220">
        <v>655206</v>
      </c>
      <c r="P231" s="220">
        <v>37753503</v>
      </c>
      <c r="Q231" s="217"/>
      <c r="R231" s="220">
        <v>-2353418</v>
      </c>
      <c r="S231" s="220">
        <v>1638288</v>
      </c>
      <c r="T231" s="220">
        <v>-715130</v>
      </c>
    </row>
    <row r="232" spans="1:20">
      <c r="A232" s="242">
        <v>37200</v>
      </c>
      <c r="B232" s="243" t="s">
        <v>205</v>
      </c>
      <c r="C232" s="254">
        <f t="shared" si="6"/>
        <v>6.1597118475127937E-4</v>
      </c>
      <c r="D232" s="255">
        <f t="shared" si="7"/>
        <v>6.1898577127046477E-4</v>
      </c>
      <c r="E232" s="220">
        <v>19584400</v>
      </c>
      <c r="F232" s="219">
        <v>17087565</v>
      </c>
      <c r="G232" s="219">
        <v>15480</v>
      </c>
      <c r="H232" s="219">
        <v>749387</v>
      </c>
      <c r="I232" s="219">
        <v>35997</v>
      </c>
      <c r="J232" s="219">
        <v>512434</v>
      </c>
      <c r="K232" s="219">
        <v>1313298</v>
      </c>
      <c r="L232" s="218"/>
      <c r="M232" s="219">
        <v>668487</v>
      </c>
      <c r="N232" s="219">
        <v>6934404</v>
      </c>
      <c r="O232" s="219">
        <v>1122430</v>
      </c>
      <c r="P232" s="219">
        <v>8725321</v>
      </c>
      <c r="Q232" s="218"/>
      <c r="R232" s="219">
        <v>-482309</v>
      </c>
      <c r="S232" s="219">
        <v>-67589</v>
      </c>
      <c r="T232" s="219">
        <v>-549898</v>
      </c>
    </row>
    <row r="233" spans="1:20">
      <c r="A233" s="242">
        <v>37300</v>
      </c>
      <c r="B233" s="243" t="s">
        <v>206</v>
      </c>
      <c r="C233" s="254">
        <f t="shared" si="6"/>
        <v>1.5747850213057664E-3</v>
      </c>
      <c r="D233" s="255">
        <f t="shared" si="7"/>
        <v>1.6668431180988448E-3</v>
      </c>
      <c r="E233" s="220">
        <v>52738082</v>
      </c>
      <c r="F233" s="219">
        <v>43685877</v>
      </c>
      <c r="G233" s="219">
        <v>39576</v>
      </c>
      <c r="H233" s="219">
        <v>1915875</v>
      </c>
      <c r="I233" s="219">
        <v>92029</v>
      </c>
      <c r="J233" s="219">
        <v>1451416</v>
      </c>
      <c r="K233" s="219">
        <v>3498896</v>
      </c>
      <c r="L233" s="218"/>
      <c r="M233" s="219">
        <v>1709045</v>
      </c>
      <c r="N233" s="219">
        <v>17728419</v>
      </c>
      <c r="O233" s="219">
        <v>5436701</v>
      </c>
      <c r="P233" s="219">
        <v>24874165</v>
      </c>
      <c r="Q233" s="218"/>
      <c r="R233" s="219">
        <v>-1233061</v>
      </c>
      <c r="S233" s="219">
        <v>-504141</v>
      </c>
      <c r="T233" s="219">
        <v>-1737202</v>
      </c>
    </row>
    <row r="234" spans="1:20">
      <c r="A234" s="242">
        <v>37301</v>
      </c>
      <c r="B234" s="243" t="s">
        <v>207</v>
      </c>
      <c r="C234" s="254">
        <f t="shared" si="6"/>
        <v>1.8966523254128004E-4</v>
      </c>
      <c r="D234" s="255">
        <f t="shared" si="7"/>
        <v>1.9204308210349672E-4</v>
      </c>
      <c r="E234" s="220">
        <v>6076147</v>
      </c>
      <c r="F234" s="220">
        <v>5261475</v>
      </c>
      <c r="G234" s="220">
        <v>4767</v>
      </c>
      <c r="H234" s="220">
        <v>230746</v>
      </c>
      <c r="I234" s="220">
        <v>11084</v>
      </c>
      <c r="J234" s="220">
        <v>306330</v>
      </c>
      <c r="K234" s="220">
        <v>552927</v>
      </c>
      <c r="L234" s="217"/>
      <c r="M234" s="220">
        <v>205835</v>
      </c>
      <c r="N234" s="220">
        <v>2135190</v>
      </c>
      <c r="O234" s="220">
        <v>268940</v>
      </c>
      <c r="P234" s="220">
        <v>2609965</v>
      </c>
      <c r="Q234" s="217"/>
      <c r="R234" s="220">
        <v>-148508</v>
      </c>
      <c r="S234" s="220">
        <v>66154</v>
      </c>
      <c r="T234" s="220">
        <v>-82354</v>
      </c>
    </row>
    <row r="235" spans="1:20">
      <c r="A235" s="242">
        <v>37305</v>
      </c>
      <c r="B235" s="243" t="s">
        <v>208</v>
      </c>
      <c r="C235" s="254">
        <f t="shared" si="6"/>
        <v>3.6606994914127551E-4</v>
      </c>
      <c r="D235" s="255">
        <f t="shared" si="7"/>
        <v>3.9559639685184008E-4</v>
      </c>
      <c r="E235" s="220">
        <v>12516472</v>
      </c>
      <c r="F235" s="219">
        <v>10155092</v>
      </c>
      <c r="G235" s="219">
        <v>9200</v>
      </c>
      <c r="H235" s="219">
        <v>445359</v>
      </c>
      <c r="I235" s="219">
        <v>21393</v>
      </c>
      <c r="J235" s="219">
        <v>0</v>
      </c>
      <c r="K235" s="219">
        <v>475952</v>
      </c>
      <c r="L235" s="218"/>
      <c r="M235" s="219">
        <v>397280</v>
      </c>
      <c r="N235" s="219">
        <v>4121097</v>
      </c>
      <c r="O235" s="219">
        <v>2228154</v>
      </c>
      <c r="P235" s="219">
        <v>6746531</v>
      </c>
      <c r="Q235" s="218"/>
      <c r="R235" s="219">
        <v>-286634</v>
      </c>
      <c r="S235" s="219">
        <v>-745294</v>
      </c>
      <c r="T235" s="219">
        <v>-1031928</v>
      </c>
    </row>
    <row r="236" spans="1:20">
      <c r="A236" s="242">
        <v>37400</v>
      </c>
      <c r="B236" s="243" t="s">
        <v>209</v>
      </c>
      <c r="C236" s="254">
        <f t="shared" si="6"/>
        <v>8.1100060019921021E-3</v>
      </c>
      <c r="D236" s="255">
        <f t="shared" si="7"/>
        <v>8.0890405996494677E-3</v>
      </c>
      <c r="E236" s="220">
        <v>255933196</v>
      </c>
      <c r="F236" s="219">
        <v>224978470</v>
      </c>
      <c r="G236" s="219">
        <v>203814</v>
      </c>
      <c r="H236" s="219">
        <v>9866590</v>
      </c>
      <c r="I236" s="219">
        <v>473941</v>
      </c>
      <c r="J236" s="219">
        <v>2490230</v>
      </c>
      <c r="K236" s="219">
        <v>13034575</v>
      </c>
      <c r="L236" s="218"/>
      <c r="M236" s="219">
        <v>8801435</v>
      </c>
      <c r="N236" s="219">
        <v>91299815</v>
      </c>
      <c r="O236" s="219">
        <v>4778296</v>
      </c>
      <c r="P236" s="219">
        <v>104879546</v>
      </c>
      <c r="Q236" s="218"/>
      <c r="R236" s="219">
        <v>-6350160</v>
      </c>
      <c r="S236" s="219">
        <v>-332089</v>
      </c>
      <c r="T236" s="219">
        <v>-6682249</v>
      </c>
    </row>
    <row r="237" spans="1:20">
      <c r="A237" s="242">
        <v>37405</v>
      </c>
      <c r="B237" s="243" t="s">
        <v>210</v>
      </c>
      <c r="C237" s="254">
        <f t="shared" si="6"/>
        <v>1.5606742070155999E-3</v>
      </c>
      <c r="D237" s="255">
        <f t="shared" si="7"/>
        <v>1.6570583552264174E-3</v>
      </c>
      <c r="E237" s="220">
        <v>52428497</v>
      </c>
      <c r="F237" s="219">
        <v>43294431</v>
      </c>
      <c r="G237" s="219">
        <v>39222</v>
      </c>
      <c r="H237" s="219">
        <v>1898708</v>
      </c>
      <c r="I237" s="219">
        <v>91204</v>
      </c>
      <c r="J237" s="219">
        <v>1007532</v>
      </c>
      <c r="K237" s="219">
        <v>3036666</v>
      </c>
      <c r="L237" s="218"/>
      <c r="M237" s="219">
        <v>1693731</v>
      </c>
      <c r="N237" s="219">
        <v>17569563</v>
      </c>
      <c r="O237" s="219">
        <v>7609272</v>
      </c>
      <c r="P237" s="219">
        <v>26872566</v>
      </c>
      <c r="Q237" s="218"/>
      <c r="R237" s="219">
        <v>-1222013</v>
      </c>
      <c r="S237" s="219">
        <v>-1615658</v>
      </c>
      <c r="T237" s="219">
        <v>-2837671</v>
      </c>
    </row>
    <row r="238" spans="1:20">
      <c r="A238" s="242">
        <v>37500</v>
      </c>
      <c r="B238" s="243" t="s">
        <v>211</v>
      </c>
      <c r="C238" s="254">
        <f t="shared" si="6"/>
        <v>8.4643556186436079E-4</v>
      </c>
      <c r="D238" s="255">
        <f t="shared" si="7"/>
        <v>8.6492743037433093E-4</v>
      </c>
      <c r="E238" s="220">
        <v>27365871</v>
      </c>
      <c r="F238" s="219">
        <v>23480843</v>
      </c>
      <c r="G238" s="219">
        <v>21272</v>
      </c>
      <c r="H238" s="219">
        <v>1029769</v>
      </c>
      <c r="I238" s="219">
        <v>49465</v>
      </c>
      <c r="J238" s="219">
        <v>113332</v>
      </c>
      <c r="K238" s="219">
        <v>1213838</v>
      </c>
      <c r="L238" s="218"/>
      <c r="M238" s="219">
        <v>918599</v>
      </c>
      <c r="N238" s="219">
        <v>9528897</v>
      </c>
      <c r="O238" s="219">
        <v>1940245</v>
      </c>
      <c r="P238" s="219">
        <v>12387741</v>
      </c>
      <c r="Q238" s="218"/>
      <c r="R238" s="219">
        <v>-662762</v>
      </c>
      <c r="S238" s="219">
        <v>-457219</v>
      </c>
      <c r="T238" s="219">
        <v>-1119981</v>
      </c>
    </row>
    <row r="239" spans="1:20">
      <c r="A239" s="242">
        <v>37600</v>
      </c>
      <c r="B239" s="243" t="s">
        <v>212</v>
      </c>
      <c r="C239" s="254">
        <f t="shared" si="6"/>
        <v>5.0551992735240374E-3</v>
      </c>
      <c r="D239" s="255">
        <f t="shared" si="7"/>
        <v>5.2460375362526207E-3</v>
      </c>
      <c r="E239" s="220">
        <v>165982002</v>
      </c>
      <c r="F239" s="219">
        <v>140235531</v>
      </c>
      <c r="G239" s="219">
        <v>127043</v>
      </c>
      <c r="H239" s="219">
        <v>6150128</v>
      </c>
      <c r="I239" s="219">
        <v>295421</v>
      </c>
      <c r="J239" s="219">
        <v>2707146</v>
      </c>
      <c r="K239" s="219">
        <v>9279738</v>
      </c>
      <c r="L239" s="218"/>
      <c r="M239" s="219">
        <v>5486186</v>
      </c>
      <c r="N239" s="219">
        <v>56909793</v>
      </c>
      <c r="O239" s="219">
        <v>20632127</v>
      </c>
      <c r="P239" s="219">
        <v>83028106</v>
      </c>
      <c r="Q239" s="218"/>
      <c r="R239" s="219">
        <v>-3958236</v>
      </c>
      <c r="S239" s="219">
        <v>-3922248</v>
      </c>
      <c r="T239" s="219">
        <v>-7880484</v>
      </c>
    </row>
    <row r="240" spans="1:20">
      <c r="A240" s="242">
        <v>37601</v>
      </c>
      <c r="B240" s="243" t="s">
        <v>213</v>
      </c>
      <c r="C240" s="254">
        <f t="shared" si="6"/>
        <v>4.6716666663002395E-4</v>
      </c>
      <c r="D240" s="255">
        <f t="shared" si="7"/>
        <v>4.1466537738419869E-4</v>
      </c>
      <c r="E240" s="220">
        <v>13119805</v>
      </c>
      <c r="F240" s="220">
        <v>12959601</v>
      </c>
      <c r="G240" s="220">
        <v>11740</v>
      </c>
      <c r="H240" s="220">
        <v>568352</v>
      </c>
      <c r="I240" s="220">
        <v>27301</v>
      </c>
      <c r="J240" s="220">
        <v>7233298</v>
      </c>
      <c r="K240" s="220">
        <v>7840691</v>
      </c>
      <c r="L240" s="217"/>
      <c r="M240" s="220">
        <v>506996</v>
      </c>
      <c r="N240" s="220">
        <v>5259211</v>
      </c>
      <c r="O240" s="220">
        <v>0</v>
      </c>
      <c r="P240" s="220">
        <v>5766207</v>
      </c>
      <c r="Q240" s="217"/>
      <c r="R240" s="220">
        <v>-365793</v>
      </c>
      <c r="S240" s="220">
        <v>2023379</v>
      </c>
      <c r="T240" s="220">
        <v>1657586</v>
      </c>
    </row>
    <row r="241" spans="1:20">
      <c r="A241" s="242">
        <v>37605</v>
      </c>
      <c r="B241" s="243" t="s">
        <v>214</v>
      </c>
      <c r="C241" s="254">
        <f t="shared" si="6"/>
        <v>6.3979302044224332E-4</v>
      </c>
      <c r="D241" s="255">
        <f t="shared" si="7"/>
        <v>6.5273744297544075E-4</v>
      </c>
      <c r="E241" s="220">
        <v>20652286</v>
      </c>
      <c r="F241" s="219">
        <v>17748403</v>
      </c>
      <c r="G241" s="219">
        <v>16079</v>
      </c>
      <c r="H241" s="219">
        <v>778369</v>
      </c>
      <c r="I241" s="219">
        <v>37389</v>
      </c>
      <c r="J241" s="219">
        <v>252462</v>
      </c>
      <c r="K241" s="219">
        <v>1084299</v>
      </c>
      <c r="L241" s="218"/>
      <c r="M241" s="219">
        <v>694339</v>
      </c>
      <c r="N241" s="219">
        <v>7202582</v>
      </c>
      <c r="O241" s="219">
        <v>1134791</v>
      </c>
      <c r="P241" s="219">
        <v>9031712</v>
      </c>
      <c r="Q241" s="218"/>
      <c r="R241" s="219">
        <v>-500960</v>
      </c>
      <c r="S241" s="219">
        <v>-228561</v>
      </c>
      <c r="T241" s="219">
        <v>-729521</v>
      </c>
    </row>
    <row r="242" spans="1:20">
      <c r="A242" s="242">
        <v>37610</v>
      </c>
      <c r="B242" s="243" t="s">
        <v>215</v>
      </c>
      <c r="C242" s="254">
        <f t="shared" si="6"/>
        <v>1.6524969120438381E-3</v>
      </c>
      <c r="D242" s="255">
        <f t="shared" si="7"/>
        <v>1.6567422946009859E-3</v>
      </c>
      <c r="E242" s="220">
        <v>52418497</v>
      </c>
      <c r="F242" s="219">
        <v>45841671</v>
      </c>
      <c r="G242" s="219">
        <v>41529</v>
      </c>
      <c r="H242" s="219">
        <v>2010419</v>
      </c>
      <c r="I242" s="219">
        <v>96570</v>
      </c>
      <c r="J242" s="219">
        <v>1434004</v>
      </c>
      <c r="K242" s="219">
        <v>3582522</v>
      </c>
      <c r="L242" s="218"/>
      <c r="M242" s="219">
        <v>1793383</v>
      </c>
      <c r="N242" s="219">
        <v>18603274</v>
      </c>
      <c r="O242" s="219">
        <v>4075706</v>
      </c>
      <c r="P242" s="219">
        <v>24472363</v>
      </c>
      <c r="Q242" s="218"/>
      <c r="R242" s="219">
        <v>-1293910</v>
      </c>
      <c r="S242" s="219">
        <v>-525259</v>
      </c>
      <c r="T242" s="219">
        <v>-1819169</v>
      </c>
    </row>
    <row r="243" spans="1:20">
      <c r="A243" s="242">
        <v>37700</v>
      </c>
      <c r="B243" s="243" t="s">
        <v>216</v>
      </c>
      <c r="C243" s="254">
        <f t="shared" si="6"/>
        <v>2.2120538582104583E-3</v>
      </c>
      <c r="D243" s="255">
        <f t="shared" si="7"/>
        <v>2.2794879230715859E-3</v>
      </c>
      <c r="E243" s="220">
        <v>72121857</v>
      </c>
      <c r="F243" s="219">
        <v>61364257</v>
      </c>
      <c r="G243" s="219">
        <v>55592</v>
      </c>
      <c r="H243" s="219">
        <v>2691173</v>
      </c>
      <c r="I243" s="219">
        <v>129270</v>
      </c>
      <c r="J243" s="219">
        <v>539626</v>
      </c>
      <c r="K243" s="219">
        <v>3415661</v>
      </c>
      <c r="L243" s="218"/>
      <c r="M243" s="219">
        <v>2400645</v>
      </c>
      <c r="N243" s="219">
        <v>24902584</v>
      </c>
      <c r="O243" s="219">
        <v>5949181</v>
      </c>
      <c r="P243" s="219">
        <v>33252410</v>
      </c>
      <c r="Q243" s="218"/>
      <c r="R243" s="219">
        <v>-1732046</v>
      </c>
      <c r="S243" s="219">
        <v>-1249737</v>
      </c>
      <c r="T243" s="219">
        <v>-2981783</v>
      </c>
    </row>
    <row r="244" spans="1:20">
      <c r="A244" s="242">
        <v>37705</v>
      </c>
      <c r="B244" s="243" t="s">
        <v>217</v>
      </c>
      <c r="C244" s="254">
        <f t="shared" si="6"/>
        <v>6.4969430276746835E-4</v>
      </c>
      <c r="D244" s="255">
        <f t="shared" si="7"/>
        <v>6.9279869615803498E-4</v>
      </c>
      <c r="E244" s="220">
        <v>21919804</v>
      </c>
      <c r="F244" s="219">
        <v>18023073</v>
      </c>
      <c r="G244" s="219">
        <v>16328</v>
      </c>
      <c r="H244" s="219">
        <v>790415</v>
      </c>
      <c r="I244" s="219">
        <v>37968</v>
      </c>
      <c r="J244" s="219">
        <v>850122</v>
      </c>
      <c r="K244" s="219">
        <v>1694833</v>
      </c>
      <c r="L244" s="218"/>
      <c r="M244" s="219">
        <v>705085</v>
      </c>
      <c r="N244" s="219">
        <v>7314048</v>
      </c>
      <c r="O244" s="219">
        <v>2180648</v>
      </c>
      <c r="P244" s="219">
        <v>10199781</v>
      </c>
      <c r="Q244" s="218"/>
      <c r="R244" s="219">
        <v>-508712</v>
      </c>
      <c r="S244" s="219">
        <v>-262478</v>
      </c>
      <c r="T244" s="219">
        <v>-771190</v>
      </c>
    </row>
    <row r="245" spans="1:20">
      <c r="A245" s="242">
        <v>37800</v>
      </c>
      <c r="B245" s="243" t="s">
        <v>218</v>
      </c>
      <c r="C245" s="254">
        <f t="shared" si="6"/>
        <v>6.7275786684580863E-3</v>
      </c>
      <c r="D245" s="255">
        <f t="shared" si="7"/>
        <v>7.134413077777492E-3</v>
      </c>
      <c r="E245" s="220">
        <v>225729259</v>
      </c>
      <c r="F245" s="219">
        <v>186628759</v>
      </c>
      <c r="G245" s="219">
        <v>169072</v>
      </c>
      <c r="H245" s="219">
        <v>8184736</v>
      </c>
      <c r="I245" s="219">
        <v>393153</v>
      </c>
      <c r="J245" s="219">
        <v>3665488</v>
      </c>
      <c r="K245" s="219">
        <v>12412449</v>
      </c>
      <c r="L245" s="218"/>
      <c r="M245" s="219">
        <v>7301147</v>
      </c>
      <c r="N245" s="219">
        <v>75736897</v>
      </c>
      <c r="O245" s="219">
        <v>21993187</v>
      </c>
      <c r="P245" s="219">
        <v>105031231</v>
      </c>
      <c r="Q245" s="218"/>
      <c r="R245" s="219">
        <v>-5267715</v>
      </c>
      <c r="S245" s="219">
        <v>-3106898</v>
      </c>
      <c r="T245" s="219">
        <v>-8374613</v>
      </c>
    </row>
    <row r="246" spans="1:20">
      <c r="A246" s="242">
        <v>37801</v>
      </c>
      <c r="B246" s="243" t="s">
        <v>219</v>
      </c>
      <c r="C246" s="254">
        <f t="shared" si="6"/>
        <v>6.7272521103462277E-5</v>
      </c>
      <c r="D246" s="255">
        <f t="shared" si="7"/>
        <v>5.8670839595887754E-5</v>
      </c>
      <c r="E246" s="220">
        <v>1856316</v>
      </c>
      <c r="F246" s="219">
        <v>1866197</v>
      </c>
      <c r="G246" s="219">
        <v>1691</v>
      </c>
      <c r="H246" s="219">
        <v>81843</v>
      </c>
      <c r="I246" s="219">
        <v>3931</v>
      </c>
      <c r="J246" s="219">
        <v>492503</v>
      </c>
      <c r="K246" s="219">
        <v>579968</v>
      </c>
      <c r="L246" s="218"/>
      <c r="M246" s="219">
        <v>73008</v>
      </c>
      <c r="N246" s="219">
        <v>757332</v>
      </c>
      <c r="O246" s="219">
        <v>56468</v>
      </c>
      <c r="P246" s="219">
        <v>886808</v>
      </c>
      <c r="Q246" s="218"/>
      <c r="R246" s="219">
        <v>-52675</v>
      </c>
      <c r="S246" s="219">
        <v>148209</v>
      </c>
      <c r="T246" s="219">
        <v>95534</v>
      </c>
    </row>
    <row r="247" spans="1:20">
      <c r="A247" s="242">
        <v>37805</v>
      </c>
      <c r="B247" s="243" t="s">
        <v>220</v>
      </c>
      <c r="C247" s="254">
        <f t="shared" si="6"/>
        <v>4.9903284811721692E-4</v>
      </c>
      <c r="D247" s="255">
        <f t="shared" si="7"/>
        <v>4.8517439412988108E-4</v>
      </c>
      <c r="E247" s="220">
        <v>15350675</v>
      </c>
      <c r="F247" s="219">
        <v>13843596</v>
      </c>
      <c r="G247" s="219">
        <v>12541</v>
      </c>
      <c r="H247" s="219">
        <v>607121</v>
      </c>
      <c r="I247" s="219">
        <v>29163</v>
      </c>
      <c r="J247" s="219">
        <v>766949</v>
      </c>
      <c r="K247" s="219">
        <v>1415774</v>
      </c>
      <c r="L247" s="218"/>
      <c r="M247" s="219">
        <v>541579</v>
      </c>
      <c r="N247" s="219">
        <v>5617950</v>
      </c>
      <c r="O247" s="219">
        <v>2389176</v>
      </c>
      <c r="P247" s="219">
        <v>8548705</v>
      </c>
      <c r="Q247" s="218"/>
      <c r="R247" s="219">
        <v>-390746</v>
      </c>
      <c r="S247" s="219">
        <v>-606604</v>
      </c>
      <c r="T247" s="219">
        <v>-997350</v>
      </c>
    </row>
    <row r="248" spans="1:20">
      <c r="A248" s="242">
        <v>37900</v>
      </c>
      <c r="B248" s="243" t="s">
        <v>221</v>
      </c>
      <c r="C248" s="254">
        <f t="shared" si="6"/>
        <v>3.5027568614912951E-3</v>
      </c>
      <c r="D248" s="255">
        <f t="shared" si="7"/>
        <v>3.4829242480110319E-3</v>
      </c>
      <c r="E248" s="220">
        <v>110197980</v>
      </c>
      <c r="F248" s="219">
        <v>97169457</v>
      </c>
      <c r="G248" s="219">
        <v>88028</v>
      </c>
      <c r="H248" s="219">
        <v>4261435</v>
      </c>
      <c r="I248" s="219">
        <v>204698</v>
      </c>
      <c r="J248" s="219">
        <v>1625424</v>
      </c>
      <c r="K248" s="219">
        <v>6179585</v>
      </c>
      <c r="L248" s="218"/>
      <c r="M248" s="219">
        <v>3801389</v>
      </c>
      <c r="N248" s="219">
        <v>39432900</v>
      </c>
      <c r="O248" s="219">
        <v>12306167</v>
      </c>
      <c r="P248" s="219">
        <v>55540456</v>
      </c>
      <c r="Q248" s="218"/>
      <c r="R248" s="219">
        <v>-2742670</v>
      </c>
      <c r="S248" s="219">
        <v>-2900974</v>
      </c>
      <c r="T248" s="219">
        <v>-5643644</v>
      </c>
    </row>
    <row r="249" spans="1:20">
      <c r="A249" s="242">
        <v>37901</v>
      </c>
      <c r="B249" s="243" t="s">
        <v>222</v>
      </c>
      <c r="C249" s="254">
        <f t="shared" si="6"/>
        <v>9.2171252371605258E-5</v>
      </c>
      <c r="D249" s="255">
        <f t="shared" si="7"/>
        <v>8.6016847393114321E-5</v>
      </c>
      <c r="E249" s="220">
        <v>2721530</v>
      </c>
      <c r="F249" s="220">
        <v>2556909</v>
      </c>
      <c r="G249" s="220">
        <v>2316</v>
      </c>
      <c r="H249" s="220">
        <v>112135</v>
      </c>
      <c r="I249" s="220">
        <v>5386</v>
      </c>
      <c r="J249" s="220">
        <v>977084</v>
      </c>
      <c r="K249" s="220">
        <v>1096921</v>
      </c>
      <c r="L249" s="217"/>
      <c r="M249" s="220">
        <v>100029</v>
      </c>
      <c r="N249" s="220">
        <v>1037634</v>
      </c>
      <c r="O249" s="220">
        <v>44512</v>
      </c>
      <c r="P249" s="220">
        <v>1182175</v>
      </c>
      <c r="Q249" s="217"/>
      <c r="R249" s="220">
        <v>-72171</v>
      </c>
      <c r="S249" s="220">
        <v>246821</v>
      </c>
      <c r="T249" s="220">
        <v>174650</v>
      </c>
    </row>
    <row r="250" spans="1:20">
      <c r="A250" s="242">
        <v>37905</v>
      </c>
      <c r="B250" s="243" t="s">
        <v>223</v>
      </c>
      <c r="C250" s="254">
        <f t="shared" si="6"/>
        <v>3.920870671430993E-4</v>
      </c>
      <c r="D250" s="255">
        <f t="shared" si="7"/>
        <v>3.9472751458646582E-4</v>
      </c>
      <c r="E250" s="220">
        <v>12488981</v>
      </c>
      <c r="F250" s="219">
        <v>10876829</v>
      </c>
      <c r="G250" s="219">
        <v>9854</v>
      </c>
      <c r="H250" s="219">
        <v>477011</v>
      </c>
      <c r="I250" s="219">
        <v>22913</v>
      </c>
      <c r="J250" s="219">
        <v>0</v>
      </c>
      <c r="K250" s="219">
        <v>509778</v>
      </c>
      <c r="L250" s="218"/>
      <c r="M250" s="219">
        <v>425515</v>
      </c>
      <c r="N250" s="219">
        <v>4413989</v>
      </c>
      <c r="O250" s="219">
        <v>1166107</v>
      </c>
      <c r="P250" s="219">
        <v>6005611</v>
      </c>
      <c r="Q250" s="218"/>
      <c r="R250" s="219">
        <v>-307006</v>
      </c>
      <c r="S250" s="219">
        <v>-335286</v>
      </c>
      <c r="T250" s="219">
        <v>-642292</v>
      </c>
    </row>
    <row r="251" spans="1:20">
      <c r="A251" s="242">
        <v>38000</v>
      </c>
      <c r="B251" s="243" t="s">
        <v>224</v>
      </c>
      <c r="C251" s="254">
        <f t="shared" si="6"/>
        <v>6.1982614216054546E-3</v>
      </c>
      <c r="D251" s="255">
        <f t="shared" si="7"/>
        <v>6.269740329055134E-3</v>
      </c>
      <c r="E251" s="220">
        <v>198371446</v>
      </c>
      <c r="F251" s="219">
        <v>171945048</v>
      </c>
      <c r="G251" s="219">
        <v>155770</v>
      </c>
      <c r="H251" s="219">
        <v>7540772</v>
      </c>
      <c r="I251" s="219">
        <v>362221</v>
      </c>
      <c r="J251" s="219">
        <v>4066196</v>
      </c>
      <c r="K251" s="219">
        <v>12124959</v>
      </c>
      <c r="L251" s="218"/>
      <c r="M251" s="219">
        <v>6726702</v>
      </c>
      <c r="N251" s="219">
        <v>69778015</v>
      </c>
      <c r="O251" s="219">
        <v>10187124</v>
      </c>
      <c r="P251" s="219">
        <v>86691841</v>
      </c>
      <c r="Q251" s="218"/>
      <c r="R251" s="219">
        <v>-4853260</v>
      </c>
      <c r="S251" s="219">
        <v>-530952</v>
      </c>
      <c r="T251" s="219">
        <v>-5384212</v>
      </c>
    </row>
    <row r="252" spans="1:20">
      <c r="A252" s="242">
        <v>38005</v>
      </c>
      <c r="B252" s="243" t="s">
        <v>225</v>
      </c>
      <c r="C252" s="254">
        <f t="shared" si="6"/>
        <v>1.1765572990483295E-3</v>
      </c>
      <c r="D252" s="255">
        <f t="shared" si="7"/>
        <v>1.1770703263234955E-3</v>
      </c>
      <c r="E252" s="220">
        <v>37241916</v>
      </c>
      <c r="F252" s="220">
        <v>32638701</v>
      </c>
      <c r="G252" s="220">
        <v>29568</v>
      </c>
      <c r="H252" s="220">
        <v>1431393</v>
      </c>
      <c r="I252" s="220">
        <v>68757</v>
      </c>
      <c r="J252" s="220">
        <v>469849</v>
      </c>
      <c r="K252" s="220">
        <v>1999567</v>
      </c>
      <c r="L252" s="217"/>
      <c r="M252" s="220">
        <v>1276866</v>
      </c>
      <c r="N252" s="220">
        <v>13245300</v>
      </c>
      <c r="O252" s="220">
        <v>2430982</v>
      </c>
      <c r="P252" s="220">
        <v>16953148</v>
      </c>
      <c r="Q252" s="217"/>
      <c r="R252" s="220">
        <v>-921246</v>
      </c>
      <c r="S252" s="220">
        <v>-1077679</v>
      </c>
      <c r="T252" s="220">
        <v>-1998925</v>
      </c>
    </row>
    <row r="253" spans="1:20">
      <c r="A253" s="242">
        <v>38100</v>
      </c>
      <c r="B253" s="243" t="s">
        <v>226</v>
      </c>
      <c r="C253" s="254">
        <f t="shared" si="6"/>
        <v>2.7652028539321932E-3</v>
      </c>
      <c r="D253" s="255">
        <f t="shared" si="7"/>
        <v>2.8184751153480943E-3</v>
      </c>
      <c r="E253" s="220">
        <v>89175142</v>
      </c>
      <c r="F253" s="219">
        <v>76709081</v>
      </c>
      <c r="G253" s="219">
        <v>69493</v>
      </c>
      <c r="H253" s="219">
        <v>3364131</v>
      </c>
      <c r="I253" s="219">
        <v>161596</v>
      </c>
      <c r="J253" s="219">
        <v>522038</v>
      </c>
      <c r="K253" s="219">
        <v>4117258</v>
      </c>
      <c r="L253" s="218"/>
      <c r="M253" s="219">
        <v>3000954</v>
      </c>
      <c r="N253" s="219">
        <v>31129756</v>
      </c>
      <c r="O253" s="219">
        <v>3587095</v>
      </c>
      <c r="P253" s="219">
        <v>37717805</v>
      </c>
      <c r="Q253" s="218"/>
      <c r="R253" s="219">
        <v>-2165163</v>
      </c>
      <c r="S253" s="219">
        <v>-549427</v>
      </c>
      <c r="T253" s="219">
        <v>-2714590</v>
      </c>
    </row>
    <row r="254" spans="1:20">
      <c r="A254" s="242">
        <v>38105</v>
      </c>
      <c r="B254" s="243" t="s">
        <v>227</v>
      </c>
      <c r="C254" s="254">
        <f t="shared" si="6"/>
        <v>5.1761987688822412E-4</v>
      </c>
      <c r="D254" s="255">
        <f t="shared" si="7"/>
        <v>5.2582510037890533E-4</v>
      </c>
      <c r="E254" s="220">
        <v>16636843</v>
      </c>
      <c r="F254" s="219">
        <v>14359216</v>
      </c>
      <c r="G254" s="219">
        <v>13008</v>
      </c>
      <c r="H254" s="219">
        <v>629734</v>
      </c>
      <c r="I254" s="219">
        <v>30249</v>
      </c>
      <c r="J254" s="219">
        <v>0</v>
      </c>
      <c r="K254" s="219">
        <v>672991</v>
      </c>
      <c r="L254" s="218"/>
      <c r="M254" s="219">
        <v>561750</v>
      </c>
      <c r="N254" s="219">
        <v>5827197</v>
      </c>
      <c r="O254" s="219">
        <v>1596825</v>
      </c>
      <c r="P254" s="219">
        <v>7985772</v>
      </c>
      <c r="Q254" s="218"/>
      <c r="R254" s="219">
        <v>-405298</v>
      </c>
      <c r="S254" s="219">
        <v>-566327</v>
      </c>
      <c r="T254" s="219">
        <v>-971625</v>
      </c>
    </row>
    <row r="255" spans="1:20">
      <c r="A255" s="242">
        <v>38200</v>
      </c>
      <c r="B255" s="243" t="s">
        <v>228</v>
      </c>
      <c r="C255" s="254">
        <f t="shared" si="6"/>
        <v>2.5102601363999029E-3</v>
      </c>
      <c r="D255" s="255">
        <f t="shared" si="7"/>
        <v>2.607179453094926E-3</v>
      </c>
      <c r="E255" s="220">
        <v>82489853</v>
      </c>
      <c r="F255" s="219">
        <v>69636753</v>
      </c>
      <c r="G255" s="219">
        <v>63086</v>
      </c>
      <c r="H255" s="219">
        <v>3053969</v>
      </c>
      <c r="I255" s="219">
        <v>146697</v>
      </c>
      <c r="J255" s="219">
        <v>163130</v>
      </c>
      <c r="K255" s="219">
        <v>3426882</v>
      </c>
      <c r="L255" s="218"/>
      <c r="M255" s="219">
        <v>2724275</v>
      </c>
      <c r="N255" s="219">
        <v>28259694</v>
      </c>
      <c r="O255" s="219">
        <v>8511077</v>
      </c>
      <c r="P255" s="219">
        <v>39495046</v>
      </c>
      <c r="Q255" s="218"/>
      <c r="R255" s="219">
        <v>-1965543</v>
      </c>
      <c r="S255" s="219">
        <v>-2100341</v>
      </c>
      <c r="T255" s="219">
        <v>-4065884</v>
      </c>
    </row>
    <row r="256" spans="1:20">
      <c r="A256" s="242">
        <v>38205</v>
      </c>
      <c r="B256" s="243" t="s">
        <v>229</v>
      </c>
      <c r="C256" s="254">
        <f t="shared" si="6"/>
        <v>3.8587734421307332E-4</v>
      </c>
      <c r="D256" s="255">
        <f t="shared" si="7"/>
        <v>3.7281658012235043E-4</v>
      </c>
      <c r="E256" s="220">
        <v>11795730</v>
      </c>
      <c r="F256" s="219">
        <v>10704566</v>
      </c>
      <c r="G256" s="219">
        <v>9698</v>
      </c>
      <c r="H256" s="219">
        <v>469456</v>
      </c>
      <c r="I256" s="219">
        <v>22550</v>
      </c>
      <c r="J256" s="219">
        <v>573494</v>
      </c>
      <c r="K256" s="219">
        <v>1075198</v>
      </c>
      <c r="L256" s="218"/>
      <c r="M256" s="219">
        <v>418776</v>
      </c>
      <c r="N256" s="219">
        <v>4344082</v>
      </c>
      <c r="O256" s="219">
        <v>222862</v>
      </c>
      <c r="P256" s="219">
        <v>4985720</v>
      </c>
      <c r="Q256" s="218"/>
      <c r="R256" s="219">
        <v>-302142</v>
      </c>
      <c r="S256" s="219">
        <v>37732</v>
      </c>
      <c r="T256" s="219">
        <v>-264410</v>
      </c>
    </row>
    <row r="257" spans="1:20">
      <c r="A257" s="242">
        <v>38210</v>
      </c>
      <c r="B257" s="243" t="s">
        <v>230</v>
      </c>
      <c r="C257" s="254">
        <f t="shared" si="6"/>
        <v>9.7496153859281248E-4</v>
      </c>
      <c r="D257" s="255">
        <f t="shared" si="7"/>
        <v>1.0072187773073724E-3</v>
      </c>
      <c r="E257" s="220">
        <v>31867898</v>
      </c>
      <c r="F257" s="219">
        <v>27046263</v>
      </c>
      <c r="G257" s="219">
        <v>24502</v>
      </c>
      <c r="H257" s="219">
        <v>1186133</v>
      </c>
      <c r="I257" s="219">
        <v>56976</v>
      </c>
      <c r="J257" s="219">
        <v>584670</v>
      </c>
      <c r="K257" s="219">
        <v>1852281</v>
      </c>
      <c r="L257" s="218"/>
      <c r="M257" s="219">
        <v>1058083</v>
      </c>
      <c r="N257" s="219">
        <v>10975801</v>
      </c>
      <c r="O257" s="219">
        <v>2657241</v>
      </c>
      <c r="P257" s="219">
        <v>14691125</v>
      </c>
      <c r="Q257" s="218"/>
      <c r="R257" s="219">
        <v>-763399</v>
      </c>
      <c r="S257" s="219">
        <v>-359004</v>
      </c>
      <c r="T257" s="219">
        <v>-1122403</v>
      </c>
    </row>
    <row r="258" spans="1:20">
      <c r="A258" s="242">
        <v>38300</v>
      </c>
      <c r="B258" s="243" t="s">
        <v>231</v>
      </c>
      <c r="C258" s="254">
        <f t="shared" si="6"/>
        <v>2.010488450104007E-3</v>
      </c>
      <c r="D258" s="255">
        <f t="shared" si="7"/>
        <v>2.0196431363277301E-3</v>
      </c>
      <c r="E258" s="220">
        <v>63900498</v>
      </c>
      <c r="F258" s="219">
        <v>55772661</v>
      </c>
      <c r="G258" s="219">
        <v>50526</v>
      </c>
      <c r="H258" s="219">
        <v>2445949</v>
      </c>
      <c r="I258" s="219">
        <v>117491</v>
      </c>
      <c r="J258" s="219">
        <v>536736</v>
      </c>
      <c r="K258" s="219">
        <v>3150702</v>
      </c>
      <c r="L258" s="218"/>
      <c r="M258" s="219">
        <v>2181895</v>
      </c>
      <c r="N258" s="219">
        <v>22633426</v>
      </c>
      <c r="O258" s="219">
        <v>5442153</v>
      </c>
      <c r="P258" s="219">
        <v>30257474</v>
      </c>
      <c r="Q258" s="218"/>
      <c r="R258" s="219">
        <v>-1574219</v>
      </c>
      <c r="S258" s="219">
        <v>-1223683</v>
      </c>
      <c r="T258" s="219">
        <v>-2797902</v>
      </c>
    </row>
    <row r="259" spans="1:20">
      <c r="A259" s="242">
        <v>38400</v>
      </c>
      <c r="B259" s="243" t="s">
        <v>232</v>
      </c>
      <c r="C259" s="254">
        <f t="shared" si="6"/>
        <v>2.6042818366748132E-3</v>
      </c>
      <c r="D259" s="255">
        <f t="shared" si="7"/>
        <v>2.5124093066804807E-3</v>
      </c>
      <c r="E259" s="220">
        <v>79491373</v>
      </c>
      <c r="F259" s="219">
        <v>72244995</v>
      </c>
      <c r="G259" s="219">
        <v>65449</v>
      </c>
      <c r="H259" s="219">
        <v>3168355</v>
      </c>
      <c r="I259" s="219">
        <v>152192</v>
      </c>
      <c r="J259" s="219">
        <v>3749219</v>
      </c>
      <c r="K259" s="219">
        <v>7135215</v>
      </c>
      <c r="L259" s="218"/>
      <c r="M259" s="219">
        <v>2826313</v>
      </c>
      <c r="N259" s="219">
        <v>29318160</v>
      </c>
      <c r="O259" s="219">
        <v>6024199</v>
      </c>
      <c r="P259" s="219">
        <v>38168672</v>
      </c>
      <c r="Q259" s="218"/>
      <c r="R259" s="219">
        <v>-2039162</v>
      </c>
      <c r="S259" s="219">
        <v>-705331</v>
      </c>
      <c r="T259" s="219">
        <v>-2744493</v>
      </c>
    </row>
    <row r="260" spans="1:20">
      <c r="A260" s="242">
        <v>38402</v>
      </c>
      <c r="B260" s="243" t="s">
        <v>233</v>
      </c>
      <c r="C260" s="254">
        <f t="shared" si="6"/>
        <v>1.9601456906742355E-4</v>
      </c>
      <c r="D260" s="255">
        <f t="shared" si="7"/>
        <v>2.0398170332005351E-4</v>
      </c>
      <c r="E260" s="220">
        <v>6453879</v>
      </c>
      <c r="F260" s="219">
        <v>5437611</v>
      </c>
      <c r="G260" s="219">
        <v>4926</v>
      </c>
      <c r="H260" s="219">
        <v>238470</v>
      </c>
      <c r="I260" s="219">
        <v>11455</v>
      </c>
      <c r="J260" s="219">
        <v>2322170</v>
      </c>
      <c r="K260" s="219">
        <v>2577021</v>
      </c>
      <c r="L260" s="218"/>
      <c r="M260" s="219">
        <v>212726</v>
      </c>
      <c r="N260" s="219">
        <v>2206668</v>
      </c>
      <c r="O260" s="219">
        <v>295845</v>
      </c>
      <c r="P260" s="219">
        <v>2715239</v>
      </c>
      <c r="Q260" s="218"/>
      <c r="R260" s="219">
        <v>-153480</v>
      </c>
      <c r="S260" s="219">
        <v>711021</v>
      </c>
      <c r="T260" s="219">
        <v>557541</v>
      </c>
    </row>
    <row r="261" spans="1:20">
      <c r="A261" s="242">
        <v>38405</v>
      </c>
      <c r="B261" s="243" t="s">
        <v>234</v>
      </c>
      <c r="C261" s="254">
        <f t="shared" si="6"/>
        <v>6.2698353608232264E-4</v>
      </c>
      <c r="D261" s="255">
        <f t="shared" si="7"/>
        <v>6.3874164636007415E-4</v>
      </c>
      <c r="E261" s="220">
        <v>20209466</v>
      </c>
      <c r="F261" s="220">
        <v>17393057</v>
      </c>
      <c r="G261" s="220">
        <v>15757</v>
      </c>
      <c r="H261" s="220">
        <v>762785</v>
      </c>
      <c r="I261" s="220">
        <v>36640</v>
      </c>
      <c r="J261" s="220">
        <v>1060983</v>
      </c>
      <c r="K261" s="220">
        <v>1876165</v>
      </c>
      <c r="L261" s="217"/>
      <c r="M261" s="220">
        <v>680438</v>
      </c>
      <c r="N261" s="220">
        <v>7058377</v>
      </c>
      <c r="O261" s="220">
        <v>2781634</v>
      </c>
      <c r="P261" s="220">
        <v>10520449</v>
      </c>
      <c r="Q261" s="217"/>
      <c r="R261" s="220">
        <v>-490931</v>
      </c>
      <c r="S261" s="220">
        <v>-431897</v>
      </c>
      <c r="T261" s="220">
        <v>-922828</v>
      </c>
    </row>
    <row r="262" spans="1:20">
      <c r="A262" s="242">
        <v>38500</v>
      </c>
      <c r="B262" s="243" t="s">
        <v>235</v>
      </c>
      <c r="C262" s="254">
        <f t="shared" si="6"/>
        <v>1.9257252616837895E-3</v>
      </c>
      <c r="D262" s="255">
        <f t="shared" si="7"/>
        <v>1.9454085549597713E-3</v>
      </c>
      <c r="E262" s="220">
        <v>61551753</v>
      </c>
      <c r="F262" s="219">
        <v>53421258</v>
      </c>
      <c r="G262" s="219">
        <v>48396</v>
      </c>
      <c r="H262" s="219">
        <v>2342827</v>
      </c>
      <c r="I262" s="219">
        <v>112538</v>
      </c>
      <c r="J262" s="219">
        <v>0</v>
      </c>
      <c r="K262" s="219">
        <v>2503761</v>
      </c>
      <c r="L262" s="218"/>
      <c r="M262" s="219">
        <v>2089905</v>
      </c>
      <c r="N262" s="219">
        <v>21679190</v>
      </c>
      <c r="O262" s="219">
        <v>6002567</v>
      </c>
      <c r="P262" s="219">
        <v>29771662</v>
      </c>
      <c r="Q262" s="218"/>
      <c r="R262" s="219">
        <v>-1507849</v>
      </c>
      <c r="S262" s="219">
        <v>-1702588</v>
      </c>
      <c r="T262" s="219">
        <v>-3210437</v>
      </c>
    </row>
    <row r="263" spans="1:20">
      <c r="A263" s="242">
        <v>38600</v>
      </c>
      <c r="B263" s="243" t="s">
        <v>236</v>
      </c>
      <c r="C263" s="254">
        <f t="shared" ref="C263:C314" si="8">F263/$F$316</f>
        <v>2.4418376505843972E-3</v>
      </c>
      <c r="D263" s="255">
        <f t="shared" ref="D263:D314" si="9">E263/$E$316</f>
        <v>2.5548002427331316E-3</v>
      </c>
      <c r="E263" s="220">
        <v>80832601</v>
      </c>
      <c r="F263" s="219">
        <v>67738655</v>
      </c>
      <c r="G263" s="219">
        <v>61366</v>
      </c>
      <c r="H263" s="219">
        <v>2970727</v>
      </c>
      <c r="I263" s="219">
        <v>142699</v>
      </c>
      <c r="J263" s="219">
        <v>1572444</v>
      </c>
      <c r="K263" s="219">
        <v>4747236</v>
      </c>
      <c r="L263" s="218"/>
      <c r="M263" s="219">
        <v>2650020</v>
      </c>
      <c r="N263" s="219">
        <v>27489416</v>
      </c>
      <c r="O263" s="219">
        <v>8936468</v>
      </c>
      <c r="P263" s="219">
        <v>39075904</v>
      </c>
      <c r="Q263" s="218"/>
      <c r="R263" s="219">
        <v>-1911968</v>
      </c>
      <c r="S263" s="219">
        <v>-1459722</v>
      </c>
      <c r="T263" s="219">
        <v>-3371690</v>
      </c>
    </row>
    <row r="264" spans="1:20">
      <c r="A264" s="242">
        <v>38601</v>
      </c>
      <c r="B264" s="243" t="s">
        <v>237</v>
      </c>
      <c r="C264" s="254">
        <f t="shared" si="8"/>
        <v>3.7623719302398957E-5</v>
      </c>
      <c r="D264" s="255">
        <f t="shared" si="9"/>
        <v>3.6267261434911992E-5</v>
      </c>
      <c r="E264" s="220">
        <v>1147478</v>
      </c>
      <c r="F264" s="220">
        <v>1043714</v>
      </c>
      <c r="G264" s="220">
        <v>946</v>
      </c>
      <c r="H264" s="220">
        <v>45773</v>
      </c>
      <c r="I264" s="220">
        <v>2199</v>
      </c>
      <c r="J264" s="220">
        <v>130993</v>
      </c>
      <c r="K264" s="220">
        <v>179911</v>
      </c>
      <c r="L264" s="217"/>
      <c r="M264" s="220">
        <v>40831</v>
      </c>
      <c r="N264" s="220">
        <v>423556</v>
      </c>
      <c r="O264" s="220">
        <v>75470</v>
      </c>
      <c r="P264" s="220">
        <v>539857</v>
      </c>
      <c r="Q264" s="217"/>
      <c r="R264" s="220">
        <v>-29460</v>
      </c>
      <c r="S264" s="220">
        <v>-2011</v>
      </c>
      <c r="T264" s="220">
        <v>-31471</v>
      </c>
    </row>
    <row r="265" spans="1:20">
      <c r="A265" s="242">
        <v>38602</v>
      </c>
      <c r="B265" s="243" t="s">
        <v>238</v>
      </c>
      <c r="C265" s="254">
        <f t="shared" si="8"/>
        <v>2.2849785490574893E-4</v>
      </c>
      <c r="D265" s="255">
        <f t="shared" si="9"/>
        <v>2.1955432639569897E-4</v>
      </c>
      <c r="E265" s="220">
        <v>6946589</v>
      </c>
      <c r="F265" s="219">
        <v>6338725</v>
      </c>
      <c r="G265" s="219">
        <v>5742</v>
      </c>
      <c r="H265" s="219">
        <v>277989</v>
      </c>
      <c r="I265" s="219">
        <v>13353</v>
      </c>
      <c r="J265" s="219">
        <v>1256154</v>
      </c>
      <c r="K265" s="219">
        <v>1553238</v>
      </c>
      <c r="L265" s="218"/>
      <c r="M265" s="219">
        <v>247979</v>
      </c>
      <c r="N265" s="219">
        <v>2572355</v>
      </c>
      <c r="O265" s="219">
        <v>97264</v>
      </c>
      <c r="P265" s="219">
        <v>2917598</v>
      </c>
      <c r="Q265" s="218"/>
      <c r="R265" s="219">
        <v>-178914</v>
      </c>
      <c r="S265" s="219">
        <v>435984</v>
      </c>
      <c r="T265" s="219">
        <v>257070</v>
      </c>
    </row>
    <row r="266" spans="1:20">
      <c r="A266" s="242">
        <v>38605</v>
      </c>
      <c r="B266" s="243" t="s">
        <v>239</v>
      </c>
      <c r="C266" s="254">
        <f t="shared" si="8"/>
        <v>6.0198019374887296E-4</v>
      </c>
      <c r="D266" s="255">
        <f t="shared" si="9"/>
        <v>6.5322392349010522E-4</v>
      </c>
      <c r="E266" s="220">
        <v>20667678</v>
      </c>
      <c r="F266" s="219">
        <v>16699443</v>
      </c>
      <c r="G266" s="219">
        <v>15128</v>
      </c>
      <c r="H266" s="219">
        <v>732366</v>
      </c>
      <c r="I266" s="219">
        <v>35179</v>
      </c>
      <c r="J266" s="219">
        <v>0</v>
      </c>
      <c r="K266" s="219">
        <v>782673</v>
      </c>
      <c r="L266" s="218"/>
      <c r="M266" s="219">
        <v>653303</v>
      </c>
      <c r="N266" s="219">
        <v>6776898</v>
      </c>
      <c r="O266" s="219">
        <v>3664183</v>
      </c>
      <c r="P266" s="219">
        <v>11094384</v>
      </c>
      <c r="Q266" s="218"/>
      <c r="R266" s="219">
        <v>-471354</v>
      </c>
      <c r="S266" s="219">
        <v>-993191</v>
      </c>
      <c r="T266" s="219">
        <v>-1464545</v>
      </c>
    </row>
    <row r="267" spans="1:20">
      <c r="A267" s="242">
        <v>38610</v>
      </c>
      <c r="B267" s="243" t="s">
        <v>240</v>
      </c>
      <c r="C267" s="254">
        <f t="shared" si="8"/>
        <v>5.7585878911302693E-4</v>
      </c>
      <c r="D267" s="255">
        <f t="shared" si="9"/>
        <v>5.5339238221999664E-4</v>
      </c>
      <c r="E267" s="220">
        <v>17509058</v>
      </c>
      <c r="F267" s="219">
        <v>15974813</v>
      </c>
      <c r="G267" s="219">
        <v>14472</v>
      </c>
      <c r="H267" s="219">
        <v>700587</v>
      </c>
      <c r="I267" s="219">
        <v>33653</v>
      </c>
      <c r="J267" s="219">
        <v>1044275</v>
      </c>
      <c r="K267" s="219">
        <v>1792987</v>
      </c>
      <c r="L267" s="218"/>
      <c r="M267" s="219">
        <v>624954</v>
      </c>
      <c r="N267" s="219">
        <v>6482831</v>
      </c>
      <c r="O267" s="219">
        <v>169684</v>
      </c>
      <c r="P267" s="219">
        <v>7277469</v>
      </c>
      <c r="Q267" s="218"/>
      <c r="R267" s="219">
        <v>-450900</v>
      </c>
      <c r="S267" s="219">
        <v>156444</v>
      </c>
      <c r="T267" s="219">
        <v>-294456</v>
      </c>
    </row>
    <row r="268" spans="1:20">
      <c r="A268" s="242">
        <v>38620</v>
      </c>
      <c r="B268" s="243" t="s">
        <v>241</v>
      </c>
      <c r="C268" s="254">
        <f t="shared" si="8"/>
        <v>3.9896367660247566E-4</v>
      </c>
      <c r="D268" s="255">
        <f t="shared" si="9"/>
        <v>3.9520166873673843E-4</v>
      </c>
      <c r="E268" s="220">
        <v>12503983</v>
      </c>
      <c r="F268" s="219">
        <v>11067592</v>
      </c>
      <c r="G268" s="219">
        <v>10026</v>
      </c>
      <c r="H268" s="219">
        <v>485377</v>
      </c>
      <c r="I268" s="219">
        <v>23315</v>
      </c>
      <c r="J268" s="219">
        <v>145705</v>
      </c>
      <c r="K268" s="219">
        <v>664423</v>
      </c>
      <c r="L268" s="218"/>
      <c r="M268" s="219">
        <v>432978</v>
      </c>
      <c r="N268" s="219">
        <v>4491404</v>
      </c>
      <c r="O268" s="219">
        <v>1502643</v>
      </c>
      <c r="P268" s="219">
        <v>6427025</v>
      </c>
      <c r="Q268" s="218"/>
      <c r="R268" s="219">
        <v>-312392</v>
      </c>
      <c r="S268" s="219">
        <v>-427382</v>
      </c>
      <c r="T268" s="219">
        <v>-739774</v>
      </c>
    </row>
    <row r="269" spans="1:20">
      <c r="A269" s="242">
        <v>38700</v>
      </c>
      <c r="B269" s="243" t="s">
        <v>242</v>
      </c>
      <c r="C269" s="254">
        <f t="shared" si="8"/>
        <v>7.5429902364020226E-4</v>
      </c>
      <c r="D269" s="255">
        <f t="shared" si="9"/>
        <v>7.7918754690728235E-4</v>
      </c>
      <c r="E269" s="220">
        <v>24653104</v>
      </c>
      <c r="F269" s="219">
        <v>20924897</v>
      </c>
      <c r="G269" s="219">
        <v>18956</v>
      </c>
      <c r="H269" s="219">
        <v>917676</v>
      </c>
      <c r="I269" s="219">
        <v>44081</v>
      </c>
      <c r="J269" s="219">
        <v>446728</v>
      </c>
      <c r="K269" s="219">
        <v>1427441</v>
      </c>
      <c r="L269" s="218"/>
      <c r="M269" s="219">
        <v>818608</v>
      </c>
      <c r="N269" s="219">
        <v>8491653</v>
      </c>
      <c r="O269" s="219">
        <v>2056534</v>
      </c>
      <c r="P269" s="219">
        <v>11366795</v>
      </c>
      <c r="Q269" s="218"/>
      <c r="R269" s="219">
        <v>-590619</v>
      </c>
      <c r="S269" s="219">
        <v>-296020</v>
      </c>
      <c r="T269" s="219">
        <v>-886639</v>
      </c>
    </row>
    <row r="270" spans="1:20">
      <c r="A270" s="242">
        <v>38701</v>
      </c>
      <c r="B270" s="243" t="s">
        <v>792</v>
      </c>
      <c r="C270" s="254">
        <f t="shared" si="8"/>
        <v>4.9177330159831149E-5</v>
      </c>
      <c r="D270" s="255">
        <f t="shared" si="9"/>
        <v>4.8626243283292971E-5</v>
      </c>
      <c r="E270" s="220">
        <v>1538510</v>
      </c>
      <c r="F270" s="219">
        <v>1364221</v>
      </c>
      <c r="G270" s="219">
        <v>1236</v>
      </c>
      <c r="H270" s="219">
        <v>59829</v>
      </c>
      <c r="I270" s="219">
        <v>2874</v>
      </c>
      <c r="J270" s="219">
        <v>55969</v>
      </c>
      <c r="K270" s="219">
        <v>119908</v>
      </c>
      <c r="L270" s="218"/>
      <c r="M270" s="219">
        <v>53370</v>
      </c>
      <c r="N270" s="219">
        <v>553622</v>
      </c>
      <c r="O270" s="219">
        <v>49668</v>
      </c>
      <c r="P270" s="219">
        <v>656660</v>
      </c>
      <c r="Q270" s="218"/>
      <c r="R270" s="219">
        <v>-38506</v>
      </c>
      <c r="S270" s="219">
        <v>-9166</v>
      </c>
      <c r="T270" s="219">
        <v>-47672</v>
      </c>
    </row>
    <row r="271" spans="1:20">
      <c r="A271" s="242">
        <v>38800</v>
      </c>
      <c r="B271" s="243" t="s">
        <v>244</v>
      </c>
      <c r="C271" s="254">
        <f t="shared" si="8"/>
        <v>1.3052345328512219E-3</v>
      </c>
      <c r="D271" s="255">
        <f t="shared" si="9"/>
        <v>1.3119644955607457E-3</v>
      </c>
      <c r="E271" s="220">
        <v>41509900</v>
      </c>
      <c r="F271" s="219">
        <v>36208317</v>
      </c>
      <c r="G271" s="219">
        <v>32802</v>
      </c>
      <c r="H271" s="219">
        <v>1587941</v>
      </c>
      <c r="I271" s="219">
        <v>76277</v>
      </c>
      <c r="J271" s="219">
        <v>328744</v>
      </c>
      <c r="K271" s="219">
        <v>2025764</v>
      </c>
      <c r="L271" s="218"/>
      <c r="M271" s="219">
        <v>1416514</v>
      </c>
      <c r="N271" s="219">
        <v>14693907</v>
      </c>
      <c r="O271" s="219">
        <v>2593584</v>
      </c>
      <c r="P271" s="219">
        <v>18704005</v>
      </c>
      <c r="Q271" s="218"/>
      <c r="R271" s="219">
        <v>-1022002</v>
      </c>
      <c r="S271" s="219">
        <v>-541550</v>
      </c>
      <c r="T271" s="219">
        <v>-1563552</v>
      </c>
    </row>
    <row r="272" spans="1:20">
      <c r="A272" s="242">
        <v>38801</v>
      </c>
      <c r="B272" s="243" t="s">
        <v>245</v>
      </c>
      <c r="C272" s="254">
        <f t="shared" si="8"/>
        <v>1.3027956386935864E-4</v>
      </c>
      <c r="D272" s="255">
        <f t="shared" si="9"/>
        <v>1.0635806676102313E-4</v>
      </c>
      <c r="E272" s="220">
        <v>3365116</v>
      </c>
      <c r="F272" s="219">
        <v>3614066</v>
      </c>
      <c r="G272" s="219">
        <v>3274</v>
      </c>
      <c r="H272" s="219">
        <v>158497</v>
      </c>
      <c r="I272" s="219">
        <v>7613</v>
      </c>
      <c r="J272" s="219">
        <v>1230030</v>
      </c>
      <c r="K272" s="219">
        <v>1399414</v>
      </c>
      <c r="L272" s="218"/>
      <c r="M272" s="219">
        <v>141387</v>
      </c>
      <c r="N272" s="219">
        <v>1466645</v>
      </c>
      <c r="O272" s="219">
        <v>446712</v>
      </c>
      <c r="P272" s="219">
        <v>2054744</v>
      </c>
      <c r="Q272" s="218"/>
      <c r="R272" s="219">
        <v>-102008</v>
      </c>
      <c r="S272" s="219">
        <v>243481</v>
      </c>
      <c r="T272" s="219">
        <v>141473</v>
      </c>
    </row>
    <row r="273" spans="1:20">
      <c r="A273" s="242">
        <v>38900</v>
      </c>
      <c r="B273" s="243" t="s">
        <v>246</v>
      </c>
      <c r="C273" s="254">
        <f t="shared" si="8"/>
        <v>3.0247081928107755E-4</v>
      </c>
      <c r="D273" s="255">
        <f t="shared" si="9"/>
        <v>2.7980632248243389E-4</v>
      </c>
      <c r="E273" s="220">
        <v>8852932</v>
      </c>
      <c r="F273" s="220">
        <v>8390798</v>
      </c>
      <c r="G273" s="220">
        <v>7601</v>
      </c>
      <c r="H273" s="220">
        <v>367984</v>
      </c>
      <c r="I273" s="220">
        <v>17676</v>
      </c>
      <c r="J273" s="220">
        <v>769835</v>
      </c>
      <c r="K273" s="220">
        <v>1163096</v>
      </c>
      <c r="L273" s="217"/>
      <c r="M273" s="220">
        <v>328258</v>
      </c>
      <c r="N273" s="220">
        <v>3405118</v>
      </c>
      <c r="O273" s="220">
        <v>559673</v>
      </c>
      <c r="P273" s="220">
        <v>4293049</v>
      </c>
      <c r="Q273" s="217"/>
      <c r="R273" s="220">
        <v>-236834</v>
      </c>
      <c r="S273" s="220">
        <v>-34292</v>
      </c>
      <c r="T273" s="220">
        <v>-271126</v>
      </c>
    </row>
    <row r="274" spans="1:20">
      <c r="A274" s="242">
        <v>39000</v>
      </c>
      <c r="B274" s="243" t="s">
        <v>247</v>
      </c>
      <c r="C274" s="254">
        <f t="shared" si="8"/>
        <v>1.3730553464303638E-2</v>
      </c>
      <c r="D274" s="255">
        <f t="shared" si="9"/>
        <v>1.3725792249454699E-2</v>
      </c>
      <c r="E274" s="220">
        <v>434277197</v>
      </c>
      <c r="F274" s="219">
        <v>380897241</v>
      </c>
      <c r="G274" s="219">
        <v>345065</v>
      </c>
      <c r="H274" s="219">
        <v>16704518</v>
      </c>
      <c r="I274" s="219">
        <v>802401</v>
      </c>
      <c r="J274" s="219">
        <v>8688154</v>
      </c>
      <c r="K274" s="219">
        <v>26540138</v>
      </c>
      <c r="L274" s="218"/>
      <c r="M274" s="219">
        <v>14901169</v>
      </c>
      <c r="N274" s="219">
        <v>154574114</v>
      </c>
      <c r="O274" s="219">
        <v>20888561</v>
      </c>
      <c r="P274" s="219">
        <v>190363844</v>
      </c>
      <c r="Q274" s="218"/>
      <c r="R274" s="219">
        <v>-10751067</v>
      </c>
      <c r="S274" s="219">
        <v>-2158667</v>
      </c>
      <c r="T274" s="219">
        <v>-12909734</v>
      </c>
    </row>
    <row r="275" spans="1:20">
      <c r="A275" s="242">
        <v>39100</v>
      </c>
      <c r="B275" s="243" t="s">
        <v>248</v>
      </c>
      <c r="C275" s="254">
        <f t="shared" si="8"/>
        <v>1.6400166893898141E-3</v>
      </c>
      <c r="D275" s="255">
        <f t="shared" si="9"/>
        <v>1.7486937175396435E-3</v>
      </c>
      <c r="E275" s="220">
        <v>55327794</v>
      </c>
      <c r="F275" s="219">
        <v>45495459</v>
      </c>
      <c r="G275" s="219">
        <v>41216</v>
      </c>
      <c r="H275" s="219">
        <v>1995236</v>
      </c>
      <c r="I275" s="219">
        <v>95841</v>
      </c>
      <c r="J275" s="219">
        <v>0</v>
      </c>
      <c r="K275" s="219">
        <v>2132293</v>
      </c>
      <c r="L275" s="218"/>
      <c r="M275" s="219">
        <v>1779838</v>
      </c>
      <c r="N275" s="219">
        <v>18462775</v>
      </c>
      <c r="O275" s="219">
        <v>12940353</v>
      </c>
      <c r="P275" s="219">
        <v>33182966</v>
      </c>
      <c r="Q275" s="218"/>
      <c r="R275" s="219">
        <v>-1284138</v>
      </c>
      <c r="S275" s="219">
        <v>-3465013</v>
      </c>
      <c r="T275" s="219">
        <v>-4749151</v>
      </c>
    </row>
    <row r="276" spans="1:20">
      <c r="A276" s="242">
        <v>39101</v>
      </c>
      <c r="B276" s="243" t="s">
        <v>249</v>
      </c>
      <c r="C276" s="254">
        <f t="shared" si="8"/>
        <v>2.3448098060747781E-4</v>
      </c>
      <c r="D276" s="255">
        <f t="shared" si="9"/>
        <v>2.207261843766121E-4</v>
      </c>
      <c r="E276" s="220">
        <v>6983666</v>
      </c>
      <c r="F276" s="220">
        <v>6504702</v>
      </c>
      <c r="G276" s="220">
        <v>5893</v>
      </c>
      <c r="H276" s="220">
        <v>285268</v>
      </c>
      <c r="I276" s="220">
        <v>13703</v>
      </c>
      <c r="J276" s="220">
        <v>1930557</v>
      </c>
      <c r="K276" s="220">
        <v>2235421</v>
      </c>
      <c r="L276" s="217"/>
      <c r="M276" s="220">
        <v>254472</v>
      </c>
      <c r="N276" s="220">
        <v>2639711</v>
      </c>
      <c r="O276" s="220">
        <v>0</v>
      </c>
      <c r="P276" s="220">
        <v>2894183</v>
      </c>
      <c r="Q276" s="217"/>
      <c r="R276" s="220">
        <v>-183598</v>
      </c>
      <c r="S276" s="220">
        <v>590714</v>
      </c>
      <c r="T276" s="220">
        <v>407116</v>
      </c>
    </row>
    <row r="277" spans="1:20">
      <c r="A277" s="242">
        <v>39105</v>
      </c>
      <c r="B277" s="243" t="s">
        <v>250</v>
      </c>
      <c r="C277" s="254">
        <f t="shared" si="8"/>
        <v>6.1185249354601154E-4</v>
      </c>
      <c r="D277" s="255">
        <f t="shared" si="9"/>
        <v>6.5294512641241194E-4</v>
      </c>
      <c r="E277" s="220">
        <v>20658857</v>
      </c>
      <c r="F277" s="219">
        <v>16973309</v>
      </c>
      <c r="G277" s="219">
        <v>15377</v>
      </c>
      <c r="H277" s="219">
        <v>744376</v>
      </c>
      <c r="I277" s="219">
        <v>35756</v>
      </c>
      <c r="J277" s="219">
        <v>0</v>
      </c>
      <c r="K277" s="219">
        <v>795509</v>
      </c>
      <c r="L277" s="218"/>
      <c r="M277" s="219">
        <v>664017</v>
      </c>
      <c r="N277" s="219">
        <v>6888037</v>
      </c>
      <c r="O277" s="219">
        <v>6690908</v>
      </c>
      <c r="P277" s="219">
        <v>14242962</v>
      </c>
      <c r="Q277" s="218"/>
      <c r="R277" s="219">
        <v>-479082</v>
      </c>
      <c r="S277" s="219">
        <v>-1902985</v>
      </c>
      <c r="T277" s="219">
        <v>-2382067</v>
      </c>
    </row>
    <row r="278" spans="1:20">
      <c r="A278" s="242">
        <v>39200</v>
      </c>
      <c r="B278" s="243" t="s">
        <v>793</v>
      </c>
      <c r="C278" s="254">
        <f t="shared" si="8"/>
        <v>5.8836962257970665E-2</v>
      </c>
      <c r="D278" s="255">
        <f t="shared" si="9"/>
        <v>5.8655180182564368E-2</v>
      </c>
      <c r="E278" s="220">
        <v>1855820544</v>
      </c>
      <c r="F278" s="219">
        <v>1632187417</v>
      </c>
      <c r="G278" s="219">
        <v>1478643</v>
      </c>
      <c r="H278" s="219">
        <v>71580734</v>
      </c>
      <c r="I278" s="219">
        <v>3438377</v>
      </c>
      <c r="J278" s="219">
        <v>57183802</v>
      </c>
      <c r="K278" s="219">
        <v>133681556</v>
      </c>
      <c r="L278" s="218"/>
      <c r="M278" s="219">
        <v>63853180</v>
      </c>
      <c r="N278" s="219">
        <v>662367424</v>
      </c>
      <c r="O278" s="219">
        <v>42494897</v>
      </c>
      <c r="P278" s="219">
        <v>768715501</v>
      </c>
      <c r="Q278" s="218"/>
      <c r="R278" s="219">
        <v>-46069531</v>
      </c>
      <c r="S278" s="219">
        <v>15482949</v>
      </c>
      <c r="T278" s="219">
        <v>-30586582</v>
      </c>
    </row>
    <row r="279" spans="1:20">
      <c r="A279" s="242">
        <v>39201</v>
      </c>
      <c r="B279" s="243" t="s">
        <v>251</v>
      </c>
      <c r="C279" s="254">
        <f t="shared" si="8"/>
        <v>1.6216142620197152E-4</v>
      </c>
      <c r="D279" s="255">
        <f t="shared" si="9"/>
        <v>1.6577509388749259E-4</v>
      </c>
      <c r="E279" s="220">
        <v>5245041</v>
      </c>
      <c r="F279" s="219">
        <v>4498496</v>
      </c>
      <c r="G279" s="219">
        <v>4075</v>
      </c>
      <c r="H279" s="219">
        <v>197285</v>
      </c>
      <c r="I279" s="219">
        <v>9477</v>
      </c>
      <c r="J279" s="219">
        <v>61124</v>
      </c>
      <c r="K279" s="219">
        <v>271961</v>
      </c>
      <c r="L279" s="218"/>
      <c r="M279" s="219">
        <v>175987</v>
      </c>
      <c r="N279" s="219">
        <v>1825561</v>
      </c>
      <c r="O279" s="219">
        <v>740429</v>
      </c>
      <c r="P279" s="219">
        <v>2741977</v>
      </c>
      <c r="Q279" s="218"/>
      <c r="R279" s="219">
        <v>-126972</v>
      </c>
      <c r="S279" s="219">
        <v>-151579</v>
      </c>
      <c r="T279" s="219">
        <v>-278551</v>
      </c>
    </row>
    <row r="280" spans="1:20">
      <c r="A280" s="242">
        <v>39204</v>
      </c>
      <c r="B280" s="243" t="s">
        <v>252</v>
      </c>
      <c r="C280" s="254">
        <f t="shared" si="8"/>
        <v>2.9408030530423486E-4</v>
      </c>
      <c r="D280" s="255">
        <f t="shared" si="9"/>
        <v>2.4220828778414173E-4</v>
      </c>
      <c r="E280" s="220">
        <v>7663349</v>
      </c>
      <c r="F280" s="219">
        <v>8158038</v>
      </c>
      <c r="G280" s="219">
        <v>7391</v>
      </c>
      <c r="H280" s="219">
        <v>357777</v>
      </c>
      <c r="I280" s="219">
        <v>17186</v>
      </c>
      <c r="J280" s="219">
        <v>4403348</v>
      </c>
      <c r="K280" s="219">
        <v>4785702</v>
      </c>
      <c r="L280" s="218"/>
      <c r="M280" s="219">
        <v>319152</v>
      </c>
      <c r="N280" s="219">
        <v>3310661</v>
      </c>
      <c r="O280" s="219">
        <v>0</v>
      </c>
      <c r="P280" s="219">
        <v>3629813</v>
      </c>
      <c r="Q280" s="218"/>
      <c r="R280" s="219">
        <v>-230266</v>
      </c>
      <c r="S280" s="219">
        <v>1240069</v>
      </c>
      <c r="T280" s="219">
        <v>1009803</v>
      </c>
    </row>
    <row r="281" spans="1:20">
      <c r="A281" s="242">
        <v>39205</v>
      </c>
      <c r="B281" s="243" t="s">
        <v>253</v>
      </c>
      <c r="C281" s="254">
        <f t="shared" si="8"/>
        <v>4.6395481854174291E-3</v>
      </c>
      <c r="D281" s="255">
        <f t="shared" si="9"/>
        <v>4.7544235016977569E-3</v>
      </c>
      <c r="E281" s="220">
        <v>150427580</v>
      </c>
      <c r="F281" s="219">
        <v>128705016</v>
      </c>
      <c r="G281" s="219">
        <v>116597</v>
      </c>
      <c r="H281" s="219">
        <v>5644450</v>
      </c>
      <c r="I281" s="219">
        <v>271131</v>
      </c>
      <c r="J281" s="219">
        <v>8498041</v>
      </c>
      <c r="K281" s="219">
        <v>14530219</v>
      </c>
      <c r="L281" s="218"/>
      <c r="M281" s="219">
        <v>5035099</v>
      </c>
      <c r="N281" s="219">
        <v>52230528</v>
      </c>
      <c r="O281" s="219">
        <v>3789730</v>
      </c>
      <c r="P281" s="219">
        <v>61055357</v>
      </c>
      <c r="Q281" s="218"/>
      <c r="R281" s="219">
        <v>-3632783</v>
      </c>
      <c r="S281" s="219">
        <v>2055903</v>
      </c>
      <c r="T281" s="219">
        <v>-1576880</v>
      </c>
    </row>
    <row r="282" spans="1:20">
      <c r="A282" s="242">
        <v>39208</v>
      </c>
      <c r="B282" s="243" t="s">
        <v>794</v>
      </c>
      <c r="C282" s="254">
        <f t="shared" si="8"/>
        <v>3.7796641177063482E-4</v>
      </c>
      <c r="D282" s="255">
        <f t="shared" si="9"/>
        <v>3.4937919926165013E-4</v>
      </c>
      <c r="E282" s="220">
        <v>11054183</v>
      </c>
      <c r="F282" s="219">
        <v>10485110</v>
      </c>
      <c r="G282" s="219">
        <v>9499</v>
      </c>
      <c r="H282" s="219">
        <v>459832</v>
      </c>
      <c r="I282" s="219">
        <v>22088</v>
      </c>
      <c r="J282" s="219">
        <v>911120</v>
      </c>
      <c r="K282" s="219">
        <v>1402539</v>
      </c>
      <c r="L282" s="218"/>
      <c r="M282" s="219">
        <v>410190</v>
      </c>
      <c r="N282" s="219">
        <v>4255023</v>
      </c>
      <c r="O282" s="219">
        <v>420450</v>
      </c>
      <c r="P282" s="219">
        <v>5085663</v>
      </c>
      <c r="Q282" s="218"/>
      <c r="R282" s="219">
        <v>-295948</v>
      </c>
      <c r="S282" s="219">
        <v>65950</v>
      </c>
      <c r="T282" s="219">
        <v>-229998</v>
      </c>
    </row>
    <row r="283" spans="1:20">
      <c r="A283" s="242">
        <v>39209</v>
      </c>
      <c r="B283" s="243" t="s">
        <v>254</v>
      </c>
      <c r="C283" s="254">
        <f t="shared" si="8"/>
        <v>1.6279385091931867E-4</v>
      </c>
      <c r="D283" s="255">
        <f t="shared" si="9"/>
        <v>1.7742101135883711E-4</v>
      </c>
      <c r="E283" s="220">
        <v>5613512</v>
      </c>
      <c r="F283" s="219">
        <v>4516040</v>
      </c>
      <c r="G283" s="219">
        <v>4091</v>
      </c>
      <c r="H283" s="219">
        <v>198054</v>
      </c>
      <c r="I283" s="219">
        <v>9514</v>
      </c>
      <c r="J283" s="219">
        <v>112216</v>
      </c>
      <c r="K283" s="219">
        <v>323875</v>
      </c>
      <c r="L283" s="218"/>
      <c r="M283" s="219">
        <v>176673</v>
      </c>
      <c r="N283" s="219">
        <v>1832680</v>
      </c>
      <c r="O283" s="219">
        <v>800555</v>
      </c>
      <c r="P283" s="219">
        <v>2809908</v>
      </c>
      <c r="Q283" s="218"/>
      <c r="R283" s="219">
        <v>-127470</v>
      </c>
      <c r="S283" s="219">
        <v>-131966</v>
      </c>
      <c r="T283" s="219">
        <v>-259436</v>
      </c>
    </row>
    <row r="284" spans="1:20">
      <c r="A284" s="242">
        <v>39220</v>
      </c>
      <c r="B284" s="243" t="s">
        <v>795</v>
      </c>
      <c r="C284" s="254">
        <f t="shared" si="8"/>
        <v>6.3216697471555919E-5</v>
      </c>
      <c r="D284" s="255">
        <f t="shared" si="9"/>
        <v>3.5455902203366267E-5</v>
      </c>
      <c r="E284" s="220">
        <v>1121807</v>
      </c>
      <c r="F284" s="219">
        <v>1753685</v>
      </c>
      <c r="G284" s="219">
        <v>1589</v>
      </c>
      <c r="H284" s="219">
        <v>76909</v>
      </c>
      <c r="I284" s="219">
        <v>3694</v>
      </c>
      <c r="J284" s="219">
        <v>1965542</v>
      </c>
      <c r="K284" s="219">
        <v>2047734</v>
      </c>
      <c r="L284" s="218"/>
      <c r="M284" s="219">
        <v>68606</v>
      </c>
      <c r="N284" s="219">
        <v>711673</v>
      </c>
      <c r="O284" s="219">
        <v>0</v>
      </c>
      <c r="P284" s="219">
        <v>780279</v>
      </c>
      <c r="Q284" s="218"/>
      <c r="R284" s="219">
        <v>-49500</v>
      </c>
      <c r="S284" s="219">
        <v>444326</v>
      </c>
      <c r="T284" s="219">
        <v>394826</v>
      </c>
    </row>
    <row r="285" spans="1:20">
      <c r="A285" s="242">
        <v>39300</v>
      </c>
      <c r="B285" s="243" t="s">
        <v>255</v>
      </c>
      <c r="C285" s="254">
        <f t="shared" si="8"/>
        <v>6.2135897904586122E-4</v>
      </c>
      <c r="D285" s="255">
        <f t="shared" si="9"/>
        <v>6.9134829394792887E-4</v>
      </c>
      <c r="E285" s="220">
        <v>21873914</v>
      </c>
      <c r="F285" s="219">
        <v>17237027</v>
      </c>
      <c r="G285" s="219">
        <v>15615</v>
      </c>
      <c r="H285" s="219">
        <v>755942</v>
      </c>
      <c r="I285" s="219">
        <v>36312</v>
      </c>
      <c r="J285" s="219">
        <v>0</v>
      </c>
      <c r="K285" s="219">
        <v>807869</v>
      </c>
      <c r="L285" s="218"/>
      <c r="M285" s="219">
        <v>674334</v>
      </c>
      <c r="N285" s="219">
        <v>6995058</v>
      </c>
      <c r="O285" s="219">
        <v>5529323</v>
      </c>
      <c r="P285" s="219">
        <v>13198715</v>
      </c>
      <c r="Q285" s="218"/>
      <c r="R285" s="219">
        <v>-486525</v>
      </c>
      <c r="S285" s="219">
        <v>-1580498</v>
      </c>
      <c r="T285" s="219">
        <v>-2067023</v>
      </c>
    </row>
    <row r="286" spans="1:20">
      <c r="A286" s="242">
        <v>39301</v>
      </c>
      <c r="B286" s="243" t="s">
        <v>256</v>
      </c>
      <c r="C286" s="254">
        <f t="shared" si="8"/>
        <v>3.3448324718176104E-5</v>
      </c>
      <c r="D286" s="255">
        <f t="shared" si="9"/>
        <v>2.8690245243250141E-5</v>
      </c>
      <c r="E286" s="220">
        <v>907745</v>
      </c>
      <c r="F286" s="219">
        <v>927885</v>
      </c>
      <c r="G286" s="219">
        <v>841</v>
      </c>
      <c r="H286" s="219">
        <v>40693</v>
      </c>
      <c r="I286" s="219">
        <v>1955</v>
      </c>
      <c r="J286" s="219">
        <v>283361</v>
      </c>
      <c r="K286" s="219">
        <v>326850</v>
      </c>
      <c r="L286" s="218"/>
      <c r="M286" s="219">
        <v>36300</v>
      </c>
      <c r="N286" s="219">
        <v>376550</v>
      </c>
      <c r="O286" s="219">
        <v>687318</v>
      </c>
      <c r="P286" s="219">
        <v>1100168</v>
      </c>
      <c r="Q286" s="218"/>
      <c r="R286" s="219">
        <v>-26191</v>
      </c>
      <c r="S286" s="219">
        <v>-114464</v>
      </c>
      <c r="T286" s="219">
        <v>-140655</v>
      </c>
    </row>
    <row r="287" spans="1:20">
      <c r="A287" s="242">
        <v>39400</v>
      </c>
      <c r="B287" s="243" t="s">
        <v>257</v>
      </c>
      <c r="C287" s="254">
        <f t="shared" si="8"/>
        <v>4.2191354914433384E-4</v>
      </c>
      <c r="D287" s="255">
        <f t="shared" si="9"/>
        <v>4.72602324207834E-4</v>
      </c>
      <c r="E287" s="220">
        <v>14952901</v>
      </c>
      <c r="F287" s="219">
        <v>11704241</v>
      </c>
      <c r="G287" s="219">
        <v>10603</v>
      </c>
      <c r="H287" s="219">
        <v>513298</v>
      </c>
      <c r="I287" s="219">
        <v>24656</v>
      </c>
      <c r="J287" s="219">
        <v>0</v>
      </c>
      <c r="K287" s="219">
        <v>548557</v>
      </c>
      <c r="L287" s="218"/>
      <c r="M287" s="219">
        <v>457884</v>
      </c>
      <c r="N287" s="219">
        <v>4749766</v>
      </c>
      <c r="O287" s="219">
        <v>3981400</v>
      </c>
      <c r="P287" s="219">
        <v>9189050</v>
      </c>
      <c r="Q287" s="218"/>
      <c r="R287" s="219">
        <v>-330359</v>
      </c>
      <c r="S287" s="219">
        <v>-998158</v>
      </c>
      <c r="T287" s="219">
        <v>-1328517</v>
      </c>
    </row>
    <row r="288" spans="1:20">
      <c r="A288" s="242">
        <v>39401</v>
      </c>
      <c r="B288" s="243" t="s">
        <v>258</v>
      </c>
      <c r="C288" s="254">
        <f t="shared" si="8"/>
        <v>4.5103496986840283E-4</v>
      </c>
      <c r="D288" s="255">
        <f t="shared" si="9"/>
        <v>3.7276319748271504E-4</v>
      </c>
      <c r="E288" s="220">
        <v>11794041</v>
      </c>
      <c r="F288" s="219">
        <v>12512094</v>
      </c>
      <c r="G288" s="219">
        <v>11335</v>
      </c>
      <c r="H288" s="219">
        <v>548727</v>
      </c>
      <c r="I288" s="219">
        <v>26358</v>
      </c>
      <c r="J288" s="219">
        <v>5829663</v>
      </c>
      <c r="K288" s="219">
        <v>6416083</v>
      </c>
      <c r="L288" s="218"/>
      <c r="M288" s="219">
        <v>489488</v>
      </c>
      <c r="N288" s="219">
        <v>5077605</v>
      </c>
      <c r="O288" s="219">
        <v>0</v>
      </c>
      <c r="P288" s="219">
        <v>5567093</v>
      </c>
      <c r="Q288" s="218"/>
      <c r="R288" s="219">
        <v>-353163</v>
      </c>
      <c r="S288" s="219">
        <v>1749647</v>
      </c>
      <c r="T288" s="219">
        <v>1396484</v>
      </c>
    </row>
    <row r="289" spans="1:20">
      <c r="A289" s="242">
        <v>39500</v>
      </c>
      <c r="B289" s="243" t="s">
        <v>259</v>
      </c>
      <c r="C289" s="254">
        <f t="shared" si="8"/>
        <v>1.8277986343722087E-3</v>
      </c>
      <c r="D289" s="255">
        <f t="shared" si="9"/>
        <v>1.8071012470284842E-3</v>
      </c>
      <c r="E289" s="220">
        <v>57175779</v>
      </c>
      <c r="F289" s="219">
        <v>50704690</v>
      </c>
      <c r="G289" s="219">
        <v>45935</v>
      </c>
      <c r="H289" s="219">
        <v>2223690</v>
      </c>
      <c r="I289" s="219">
        <v>106815</v>
      </c>
      <c r="J289" s="219">
        <v>2347044</v>
      </c>
      <c r="K289" s="219">
        <v>4723484</v>
      </c>
      <c r="L289" s="218"/>
      <c r="M289" s="219">
        <v>1983630</v>
      </c>
      <c r="N289" s="219">
        <v>20576764</v>
      </c>
      <c r="O289" s="219">
        <v>451161</v>
      </c>
      <c r="P289" s="219">
        <v>23011555</v>
      </c>
      <c r="Q289" s="218"/>
      <c r="R289" s="219">
        <v>-1431172</v>
      </c>
      <c r="S289" s="219">
        <v>662050</v>
      </c>
      <c r="T289" s="219">
        <v>-769122</v>
      </c>
    </row>
    <row r="290" spans="1:20">
      <c r="A290" s="242">
        <v>39501</v>
      </c>
      <c r="B290" s="243" t="s">
        <v>796</v>
      </c>
      <c r="C290" s="254">
        <f t="shared" si="8"/>
        <v>4.8360231945734684E-5</v>
      </c>
      <c r="D290" s="255">
        <f t="shared" si="9"/>
        <v>4.8012390336579513E-5</v>
      </c>
      <c r="E290" s="220">
        <v>1519088</v>
      </c>
      <c r="F290" s="219">
        <v>1341554</v>
      </c>
      <c r="G290" s="219">
        <v>1215</v>
      </c>
      <c r="H290" s="219">
        <v>58835</v>
      </c>
      <c r="I290" s="219">
        <v>2826</v>
      </c>
      <c r="J290" s="219">
        <v>19053</v>
      </c>
      <c r="K290" s="219">
        <v>81929</v>
      </c>
      <c r="L290" s="218"/>
      <c r="M290" s="219">
        <v>52483</v>
      </c>
      <c r="N290" s="219">
        <v>544424</v>
      </c>
      <c r="O290" s="219">
        <v>263028</v>
      </c>
      <c r="P290" s="219">
        <v>859935</v>
      </c>
      <c r="Q290" s="218"/>
      <c r="R290" s="219">
        <v>-37865</v>
      </c>
      <c r="S290" s="219">
        <v>-64387</v>
      </c>
      <c r="T290" s="219">
        <v>-102252</v>
      </c>
    </row>
    <row r="291" spans="1:20">
      <c r="A291" s="242">
        <v>39600</v>
      </c>
      <c r="B291" s="243" t="s">
        <v>261</v>
      </c>
      <c r="C291" s="254">
        <f t="shared" si="8"/>
        <v>5.627107787316398E-3</v>
      </c>
      <c r="D291" s="255">
        <f t="shared" si="9"/>
        <v>5.6158126965825048E-3</v>
      </c>
      <c r="E291" s="220">
        <v>177681503</v>
      </c>
      <c r="F291" s="219">
        <v>156100760</v>
      </c>
      <c r="G291" s="219">
        <v>141416</v>
      </c>
      <c r="H291" s="219">
        <v>6845909</v>
      </c>
      <c r="I291" s="219">
        <v>328843</v>
      </c>
      <c r="J291" s="219">
        <v>4366213</v>
      </c>
      <c r="K291" s="219">
        <v>11682381</v>
      </c>
      <c r="L291" s="218"/>
      <c r="M291" s="219">
        <v>6106854</v>
      </c>
      <c r="N291" s="219">
        <v>63348153</v>
      </c>
      <c r="O291" s="219">
        <v>5884335</v>
      </c>
      <c r="P291" s="219">
        <v>75339342</v>
      </c>
      <c r="Q291" s="218"/>
      <c r="R291" s="219">
        <v>-4406043</v>
      </c>
      <c r="S291" s="219">
        <v>378967</v>
      </c>
      <c r="T291" s="219">
        <v>-4027076</v>
      </c>
    </row>
    <row r="292" spans="1:20">
      <c r="A292" s="242">
        <v>39605</v>
      </c>
      <c r="B292" s="243" t="s">
        <v>262</v>
      </c>
      <c r="C292" s="254">
        <f t="shared" si="8"/>
        <v>7.9808744201991595E-4</v>
      </c>
      <c r="D292" s="255">
        <f t="shared" si="9"/>
        <v>8.1523403999533037E-4</v>
      </c>
      <c r="E292" s="220">
        <v>25793597</v>
      </c>
      <c r="F292" s="219">
        <v>22139625</v>
      </c>
      <c r="G292" s="219">
        <v>20057</v>
      </c>
      <c r="H292" s="219">
        <v>970949</v>
      </c>
      <c r="I292" s="219">
        <v>46639</v>
      </c>
      <c r="J292" s="219">
        <v>1230429</v>
      </c>
      <c r="K292" s="219">
        <v>2268074</v>
      </c>
      <c r="L292" s="218"/>
      <c r="M292" s="219">
        <v>866129</v>
      </c>
      <c r="N292" s="219">
        <v>8984609</v>
      </c>
      <c r="O292" s="219">
        <v>1501158</v>
      </c>
      <c r="P292" s="219">
        <v>11351896</v>
      </c>
      <c r="Q292" s="218"/>
      <c r="R292" s="219">
        <v>-624907</v>
      </c>
      <c r="S292" s="219">
        <v>15556</v>
      </c>
      <c r="T292" s="219">
        <v>-609351</v>
      </c>
    </row>
    <row r="293" spans="1:20">
      <c r="A293" s="242">
        <v>39700</v>
      </c>
      <c r="B293" s="243" t="s">
        <v>263</v>
      </c>
      <c r="C293" s="254">
        <f t="shared" si="8"/>
        <v>3.0837326252713118E-3</v>
      </c>
      <c r="D293" s="255">
        <f t="shared" si="9"/>
        <v>3.1313710573434126E-3</v>
      </c>
      <c r="E293" s="220">
        <v>99075013</v>
      </c>
      <c r="F293" s="219">
        <v>85545368</v>
      </c>
      <c r="G293" s="219">
        <v>77498</v>
      </c>
      <c r="H293" s="219">
        <v>3751653</v>
      </c>
      <c r="I293" s="219">
        <v>180210</v>
      </c>
      <c r="J293" s="219">
        <v>765460</v>
      </c>
      <c r="K293" s="219">
        <v>4774821</v>
      </c>
      <c r="L293" s="218"/>
      <c r="M293" s="219">
        <v>3346640</v>
      </c>
      <c r="N293" s="219">
        <v>34715661</v>
      </c>
      <c r="O293" s="219">
        <v>9253193</v>
      </c>
      <c r="P293" s="219">
        <v>47315494</v>
      </c>
      <c r="Q293" s="218"/>
      <c r="R293" s="219">
        <v>-2414573</v>
      </c>
      <c r="S293" s="219">
        <v>-2221412</v>
      </c>
      <c r="T293" s="219">
        <v>-4635985</v>
      </c>
    </row>
    <row r="294" spans="1:20">
      <c r="A294" s="242">
        <v>39703</v>
      </c>
      <c r="B294" s="243" t="s">
        <v>264</v>
      </c>
      <c r="C294" s="254">
        <f t="shared" si="8"/>
        <v>2.2366256708875376E-4</v>
      </c>
      <c r="D294" s="255">
        <f t="shared" si="9"/>
        <v>2.3041704563722372E-4</v>
      </c>
      <c r="E294" s="220">
        <v>7290280</v>
      </c>
      <c r="F294" s="219">
        <v>6204590</v>
      </c>
      <c r="G294" s="219">
        <v>5621</v>
      </c>
      <c r="H294" s="219">
        <v>272107</v>
      </c>
      <c r="I294" s="219">
        <v>13071</v>
      </c>
      <c r="J294" s="219">
        <v>2647890</v>
      </c>
      <c r="K294" s="219">
        <v>2938689</v>
      </c>
      <c r="L294" s="218"/>
      <c r="M294" s="219">
        <v>242731</v>
      </c>
      <c r="N294" s="219">
        <v>2517921</v>
      </c>
      <c r="O294" s="219">
        <v>277210</v>
      </c>
      <c r="P294" s="219">
        <v>3037862</v>
      </c>
      <c r="Q294" s="218"/>
      <c r="R294" s="219">
        <v>-175127</v>
      </c>
      <c r="S294" s="219">
        <v>832297</v>
      </c>
      <c r="T294" s="219">
        <v>657170</v>
      </c>
    </row>
    <row r="295" spans="1:20">
      <c r="A295" s="242">
        <v>39705</v>
      </c>
      <c r="B295" s="243" t="s">
        <v>265</v>
      </c>
      <c r="C295" s="254">
        <f t="shared" si="8"/>
        <v>7.5723847922197604E-4</v>
      </c>
      <c r="D295" s="255">
        <f t="shared" si="9"/>
        <v>7.6073380998838917E-4</v>
      </c>
      <c r="E295" s="220">
        <v>24069237</v>
      </c>
      <c r="F295" s="219">
        <v>21006440</v>
      </c>
      <c r="G295" s="219">
        <v>19030</v>
      </c>
      <c r="H295" s="219">
        <v>921252</v>
      </c>
      <c r="I295" s="219">
        <v>44252</v>
      </c>
      <c r="J295" s="219">
        <v>431481</v>
      </c>
      <c r="K295" s="219">
        <v>1416015</v>
      </c>
      <c r="L295" s="218"/>
      <c r="M295" s="219">
        <v>821798</v>
      </c>
      <c r="N295" s="219">
        <v>8524745</v>
      </c>
      <c r="O295" s="219">
        <v>808088</v>
      </c>
      <c r="P295" s="219">
        <v>10154631</v>
      </c>
      <c r="Q295" s="218"/>
      <c r="R295" s="219">
        <v>-592921</v>
      </c>
      <c r="S295" s="219">
        <v>-214528</v>
      </c>
      <c r="T295" s="219">
        <v>-807449</v>
      </c>
    </row>
    <row r="296" spans="1:20">
      <c r="A296" s="242">
        <v>39800</v>
      </c>
      <c r="B296" s="243" t="s">
        <v>266</v>
      </c>
      <c r="C296" s="254">
        <f t="shared" si="8"/>
        <v>3.3557448983130129E-3</v>
      </c>
      <c r="D296" s="255">
        <f t="shared" si="9"/>
        <v>3.4922009750341407E-3</v>
      </c>
      <c r="E296" s="220">
        <v>110491491</v>
      </c>
      <c r="F296" s="219">
        <v>93091220</v>
      </c>
      <c r="G296" s="219">
        <v>84334</v>
      </c>
      <c r="H296" s="219">
        <v>4082581</v>
      </c>
      <c r="I296" s="219">
        <v>196107</v>
      </c>
      <c r="J296" s="219">
        <v>873996</v>
      </c>
      <c r="K296" s="219">
        <v>5237018</v>
      </c>
      <c r="L296" s="218"/>
      <c r="M296" s="219">
        <v>3641843</v>
      </c>
      <c r="N296" s="219">
        <v>37777887</v>
      </c>
      <c r="O296" s="219">
        <v>13279461</v>
      </c>
      <c r="P296" s="219">
        <v>54699191</v>
      </c>
      <c r="Q296" s="218"/>
      <c r="R296" s="219">
        <v>-2627558</v>
      </c>
      <c r="S296" s="219">
        <v>-2710596</v>
      </c>
      <c r="T296" s="219">
        <v>-5338154</v>
      </c>
    </row>
    <row r="297" spans="1:20">
      <c r="A297" s="242">
        <v>39805</v>
      </c>
      <c r="B297" s="243" t="s">
        <v>267</v>
      </c>
      <c r="C297" s="254">
        <f t="shared" si="8"/>
        <v>3.9042132878446413E-4</v>
      </c>
      <c r="D297" s="255">
        <f t="shared" si="9"/>
        <v>4.1877824269687889E-4</v>
      </c>
      <c r="E297" s="220">
        <v>13249934</v>
      </c>
      <c r="F297" s="219">
        <v>10830620</v>
      </c>
      <c r="G297" s="219">
        <v>9812</v>
      </c>
      <c r="H297" s="219">
        <v>474984</v>
      </c>
      <c r="I297" s="219">
        <v>22816</v>
      </c>
      <c r="J297" s="219">
        <v>433268</v>
      </c>
      <c r="K297" s="219">
        <v>940880</v>
      </c>
      <c r="L297" s="218"/>
      <c r="M297" s="219">
        <v>423707</v>
      </c>
      <c r="N297" s="219">
        <v>4395236</v>
      </c>
      <c r="O297" s="219">
        <v>1223554</v>
      </c>
      <c r="P297" s="219">
        <v>6042497</v>
      </c>
      <c r="Q297" s="218"/>
      <c r="R297" s="219">
        <v>-305702</v>
      </c>
      <c r="S297" s="219">
        <v>-184121</v>
      </c>
      <c r="T297" s="219">
        <v>-489823</v>
      </c>
    </row>
    <row r="298" spans="1:20">
      <c r="A298" s="242">
        <v>39900</v>
      </c>
      <c r="B298" s="243" t="s">
        <v>268</v>
      </c>
      <c r="C298" s="254">
        <f t="shared" si="8"/>
        <v>1.7021696487751754E-3</v>
      </c>
      <c r="D298" s="255">
        <f t="shared" si="9"/>
        <v>1.7793479002972013E-3</v>
      </c>
      <c r="E298" s="220">
        <v>56297677</v>
      </c>
      <c r="F298" s="220">
        <v>47219635</v>
      </c>
      <c r="G298" s="220">
        <v>42778</v>
      </c>
      <c r="H298" s="220">
        <v>2070851</v>
      </c>
      <c r="I298" s="220">
        <v>99473</v>
      </c>
      <c r="J298" s="220">
        <v>1235592</v>
      </c>
      <c r="K298" s="220">
        <v>3448694</v>
      </c>
      <c r="L298" s="217"/>
      <c r="M298" s="220">
        <v>1847290</v>
      </c>
      <c r="N298" s="220">
        <v>19162473</v>
      </c>
      <c r="O298" s="220">
        <v>6576921</v>
      </c>
      <c r="P298" s="220">
        <v>27586684</v>
      </c>
      <c r="Q298" s="217"/>
      <c r="R298" s="220">
        <v>-1332805</v>
      </c>
      <c r="S298" s="220">
        <v>-1016125</v>
      </c>
      <c r="T298" s="220">
        <v>-2348930</v>
      </c>
    </row>
    <row r="299" spans="1:20">
      <c r="A299" s="242">
        <v>40000</v>
      </c>
      <c r="B299" s="243" t="s">
        <v>673</v>
      </c>
      <c r="C299" s="254">
        <f t="shared" si="8"/>
        <v>2.9131741243709659E-3</v>
      </c>
      <c r="D299" s="255">
        <f t="shared" si="9"/>
        <v>2.7101752669226064E-3</v>
      </c>
      <c r="E299" s="220">
        <v>85748589</v>
      </c>
      <c r="F299" s="219">
        <v>80813930</v>
      </c>
      <c r="G299" s="219">
        <v>73212</v>
      </c>
      <c r="H299" s="219">
        <v>3544152</v>
      </c>
      <c r="I299" s="219">
        <v>170243</v>
      </c>
      <c r="J299" s="219">
        <v>21579629</v>
      </c>
      <c r="K299" s="219">
        <v>25367236</v>
      </c>
      <c r="L299" s="218"/>
      <c r="M299" s="219">
        <v>3161540</v>
      </c>
      <c r="N299" s="219">
        <v>32795569</v>
      </c>
      <c r="O299" s="219">
        <v>11789787</v>
      </c>
      <c r="P299" s="219">
        <v>47746896</v>
      </c>
      <c r="Q299" s="218"/>
      <c r="R299" s="219">
        <v>-2281027</v>
      </c>
      <c r="S299" s="219">
        <v>415009</v>
      </c>
      <c r="T299" s="219">
        <v>-1866018</v>
      </c>
    </row>
    <row r="300" spans="1:20">
      <c r="A300" s="242">
        <v>51000</v>
      </c>
      <c r="B300" s="243" t="s">
        <v>797</v>
      </c>
      <c r="C300" s="254">
        <f t="shared" si="8"/>
        <v>2.673511666137127E-2</v>
      </c>
      <c r="D300" s="255">
        <f t="shared" si="9"/>
        <v>2.4805642138075085E-2</v>
      </c>
      <c r="E300" s="220">
        <v>784838102</v>
      </c>
      <c r="F300" s="219">
        <v>741654894</v>
      </c>
      <c r="G300" s="219">
        <v>671885</v>
      </c>
      <c r="H300" s="219">
        <v>32525800</v>
      </c>
      <c r="I300" s="219">
        <v>1562375</v>
      </c>
      <c r="J300" s="219">
        <v>69745685</v>
      </c>
      <c r="K300" s="219">
        <v>104505745</v>
      </c>
      <c r="L300" s="218"/>
      <c r="M300" s="219">
        <v>29014452</v>
      </c>
      <c r="N300" s="219">
        <v>300975266</v>
      </c>
      <c r="O300" s="219">
        <v>57390364</v>
      </c>
      <c r="P300" s="219">
        <v>387380082</v>
      </c>
      <c r="Q300" s="218"/>
      <c r="R300" s="219">
        <v>-20933684</v>
      </c>
      <c r="S300" s="219">
        <v>-8027790</v>
      </c>
      <c r="T300" s="219">
        <v>-28961474</v>
      </c>
    </row>
    <row r="301" spans="1:20">
      <c r="A301" s="242">
        <v>51000.2</v>
      </c>
      <c r="B301" s="243" t="s">
        <v>798</v>
      </c>
      <c r="C301" s="254">
        <f t="shared" si="8"/>
        <v>1.9416491421836968E-5</v>
      </c>
      <c r="D301" s="255">
        <f t="shared" si="9"/>
        <v>2.6134041722946157E-5</v>
      </c>
      <c r="E301" s="220">
        <v>826868</v>
      </c>
      <c r="F301" s="220">
        <v>538630</v>
      </c>
      <c r="G301" s="220">
        <v>488</v>
      </c>
      <c r="H301" s="220">
        <v>23622</v>
      </c>
      <c r="I301" s="220">
        <v>1135</v>
      </c>
      <c r="J301" s="220">
        <v>394741</v>
      </c>
      <c r="K301" s="220">
        <v>419986</v>
      </c>
      <c r="L301" s="217"/>
      <c r="M301" s="220">
        <v>21072</v>
      </c>
      <c r="N301" s="220">
        <v>218585</v>
      </c>
      <c r="O301" s="220">
        <v>216435</v>
      </c>
      <c r="P301" s="220">
        <v>456092</v>
      </c>
      <c r="Q301" s="217"/>
      <c r="R301" s="220">
        <v>-15204</v>
      </c>
      <c r="S301" s="220">
        <v>69489</v>
      </c>
      <c r="T301" s="220">
        <v>54285</v>
      </c>
    </row>
    <row r="302" spans="1:20">
      <c r="A302" s="242">
        <v>51000.3</v>
      </c>
      <c r="B302" s="243" t="s">
        <v>799</v>
      </c>
      <c r="C302" s="254">
        <f t="shared" si="8"/>
        <v>7.2298314970744508E-4</v>
      </c>
      <c r="D302" s="255">
        <f t="shared" si="9"/>
        <v>6.6386799199095634E-4</v>
      </c>
      <c r="E302" s="220">
        <v>21004451</v>
      </c>
      <c r="F302" s="219">
        <v>20056168</v>
      </c>
      <c r="G302" s="219">
        <v>18169</v>
      </c>
      <c r="H302" s="219">
        <v>879577</v>
      </c>
      <c r="I302" s="219">
        <v>42250</v>
      </c>
      <c r="J302" s="219">
        <v>3590261</v>
      </c>
      <c r="K302" s="219">
        <v>4530257</v>
      </c>
      <c r="L302" s="218"/>
      <c r="M302" s="219">
        <v>784622</v>
      </c>
      <c r="N302" s="219">
        <v>8139110</v>
      </c>
      <c r="O302" s="219">
        <v>0</v>
      </c>
      <c r="P302" s="219">
        <v>8923732</v>
      </c>
      <c r="Q302" s="218"/>
      <c r="R302" s="219">
        <v>-566099</v>
      </c>
      <c r="S302" s="219">
        <v>904220</v>
      </c>
      <c r="T302" s="219">
        <v>338121</v>
      </c>
    </row>
    <row r="303" spans="1:20">
      <c r="A303" s="242">
        <v>60000</v>
      </c>
      <c r="B303" s="243" t="s">
        <v>800</v>
      </c>
      <c r="C303" s="254">
        <f t="shared" si="8"/>
        <v>1.3036373576373882E-4</v>
      </c>
      <c r="D303" s="255">
        <f t="shared" si="9"/>
        <v>1.3165792967526738E-4</v>
      </c>
      <c r="E303" s="220">
        <v>4165591</v>
      </c>
      <c r="F303" s="219">
        <v>3616401</v>
      </c>
      <c r="G303" s="219">
        <v>3276</v>
      </c>
      <c r="H303" s="219">
        <v>158600</v>
      </c>
      <c r="I303" s="219">
        <v>7618</v>
      </c>
      <c r="J303" s="219">
        <v>746810</v>
      </c>
      <c r="K303" s="219">
        <v>916304</v>
      </c>
      <c r="L303" s="218"/>
      <c r="M303" s="219">
        <v>141478</v>
      </c>
      <c r="N303" s="219">
        <v>1467592</v>
      </c>
      <c r="O303" s="219">
        <v>464512</v>
      </c>
      <c r="P303" s="219">
        <v>2073582</v>
      </c>
      <c r="Q303" s="218"/>
      <c r="R303" s="219">
        <v>-102075</v>
      </c>
      <c r="S303" s="219">
        <v>-35841</v>
      </c>
      <c r="T303" s="219">
        <v>-137916</v>
      </c>
    </row>
    <row r="304" spans="1:20">
      <c r="A304" s="242">
        <v>90901</v>
      </c>
      <c r="B304" s="243" t="s">
        <v>675</v>
      </c>
      <c r="C304" s="254">
        <f t="shared" si="8"/>
        <v>8.1865144689520204E-4</v>
      </c>
      <c r="D304" s="255">
        <f t="shared" si="9"/>
        <v>8.4325306728835119E-4</v>
      </c>
      <c r="E304" s="220">
        <v>26680105</v>
      </c>
      <c r="F304" s="219">
        <v>22710088</v>
      </c>
      <c r="G304" s="219">
        <v>20574</v>
      </c>
      <c r="H304" s="219">
        <v>995967</v>
      </c>
      <c r="I304" s="219">
        <v>47841</v>
      </c>
      <c r="J304" s="219">
        <v>3199920</v>
      </c>
      <c r="K304" s="219">
        <v>4264302</v>
      </c>
      <c r="L304" s="218"/>
      <c r="M304" s="219">
        <v>888447</v>
      </c>
      <c r="N304" s="219">
        <v>9216112</v>
      </c>
      <c r="O304" s="219">
        <v>1543445</v>
      </c>
      <c r="P304" s="219">
        <v>11648004</v>
      </c>
      <c r="Q304" s="218"/>
      <c r="R304" s="219">
        <v>-641007</v>
      </c>
      <c r="S304" s="219">
        <v>763884</v>
      </c>
      <c r="T304" s="219">
        <v>122877</v>
      </c>
    </row>
    <row r="305" spans="1:24">
      <c r="A305" s="242">
        <v>91041</v>
      </c>
      <c r="B305" s="243" t="s">
        <v>676</v>
      </c>
      <c r="C305" s="254">
        <f t="shared" si="8"/>
        <v>1.7067039364559503E-4</v>
      </c>
      <c r="D305" s="255">
        <f t="shared" si="9"/>
        <v>1.6310668884516035E-4</v>
      </c>
      <c r="E305" s="220">
        <v>5160614</v>
      </c>
      <c r="F305" s="219">
        <v>4734542</v>
      </c>
      <c r="G305" s="219">
        <v>4289</v>
      </c>
      <c r="H305" s="219">
        <v>207637</v>
      </c>
      <c r="I305" s="219">
        <v>9974</v>
      </c>
      <c r="J305" s="219">
        <v>861517</v>
      </c>
      <c r="K305" s="219">
        <v>1083417</v>
      </c>
      <c r="L305" s="218"/>
      <c r="M305" s="219">
        <v>185221</v>
      </c>
      <c r="N305" s="219">
        <v>1921352</v>
      </c>
      <c r="O305" s="219">
        <v>0</v>
      </c>
      <c r="P305" s="219">
        <v>2106573</v>
      </c>
      <c r="Q305" s="218"/>
      <c r="R305" s="219">
        <v>-133635</v>
      </c>
      <c r="S305" s="219">
        <v>281718</v>
      </c>
      <c r="T305" s="219">
        <v>148083</v>
      </c>
    </row>
    <row r="306" spans="1:24">
      <c r="A306" s="242">
        <v>91111</v>
      </c>
      <c r="B306" s="243" t="s">
        <v>677</v>
      </c>
      <c r="C306" s="254">
        <f t="shared" si="8"/>
        <v>7.1632661280275433E-5</v>
      </c>
      <c r="D306" s="255">
        <f t="shared" si="9"/>
        <v>7.7162756638333128E-5</v>
      </c>
      <c r="E306" s="220">
        <v>2441391</v>
      </c>
      <c r="F306" s="219">
        <v>1987151</v>
      </c>
      <c r="G306" s="219">
        <v>1800</v>
      </c>
      <c r="H306" s="219">
        <v>87148</v>
      </c>
      <c r="I306" s="219">
        <v>4186</v>
      </c>
      <c r="J306" s="219">
        <v>210782</v>
      </c>
      <c r="K306" s="219">
        <v>303916</v>
      </c>
      <c r="L306" s="218"/>
      <c r="M306" s="219">
        <v>77740</v>
      </c>
      <c r="N306" s="219">
        <v>806417</v>
      </c>
      <c r="O306" s="219">
        <v>337494</v>
      </c>
      <c r="P306" s="219">
        <v>1221651</v>
      </c>
      <c r="Q306" s="218"/>
      <c r="R306" s="219">
        <v>-56088</v>
      </c>
      <c r="S306" s="219">
        <v>19292</v>
      </c>
      <c r="T306" s="219">
        <v>-36796</v>
      </c>
    </row>
    <row r="307" spans="1:24">
      <c r="A307" s="242">
        <v>91151</v>
      </c>
      <c r="B307" s="243" t="s">
        <v>678</v>
      </c>
      <c r="C307" s="254">
        <f t="shared" si="8"/>
        <v>2.2922281463503351E-4</v>
      </c>
      <c r="D307" s="255">
        <f t="shared" si="9"/>
        <v>2.267426512302049E-4</v>
      </c>
      <c r="E307" s="220">
        <v>7174024</v>
      </c>
      <c r="F307" s="219">
        <v>6358836</v>
      </c>
      <c r="G307" s="219">
        <v>5761</v>
      </c>
      <c r="H307" s="219">
        <v>278871</v>
      </c>
      <c r="I307" s="219">
        <v>13396</v>
      </c>
      <c r="J307" s="219">
        <v>680582</v>
      </c>
      <c r="K307" s="219">
        <v>978610</v>
      </c>
      <c r="L307" s="218"/>
      <c r="M307" s="219">
        <v>248765</v>
      </c>
      <c r="N307" s="219">
        <v>2580516</v>
      </c>
      <c r="O307" s="219">
        <v>301674</v>
      </c>
      <c r="P307" s="219">
        <v>3130955</v>
      </c>
      <c r="Q307" s="218"/>
      <c r="R307" s="219">
        <v>-179482</v>
      </c>
      <c r="S307" s="219">
        <v>166641</v>
      </c>
      <c r="T307" s="219">
        <v>-12841</v>
      </c>
    </row>
    <row r="308" spans="1:24">
      <c r="A308" s="242">
        <v>98101</v>
      </c>
      <c r="B308" s="243" t="s">
        <v>679</v>
      </c>
      <c r="C308" s="254">
        <f t="shared" si="8"/>
        <v>1.0464482418429614E-3</v>
      </c>
      <c r="D308" s="255">
        <f t="shared" si="9"/>
        <v>1.0154764300559014E-3</v>
      </c>
      <c r="E308" s="220">
        <v>32129166</v>
      </c>
      <c r="F308" s="219">
        <v>29029365</v>
      </c>
      <c r="G308" s="219">
        <v>26298</v>
      </c>
      <c r="H308" s="219">
        <v>1273103</v>
      </c>
      <c r="I308" s="219">
        <v>61153</v>
      </c>
      <c r="J308" s="219">
        <v>3932317</v>
      </c>
      <c r="K308" s="219">
        <v>5292871</v>
      </c>
      <c r="L308" s="218"/>
      <c r="M308" s="219">
        <v>1135664</v>
      </c>
      <c r="N308" s="219">
        <v>11780575</v>
      </c>
      <c r="O308" s="219">
        <v>1474830</v>
      </c>
      <c r="P308" s="219">
        <v>14391069</v>
      </c>
      <c r="Q308" s="218"/>
      <c r="R308" s="219">
        <v>-819374</v>
      </c>
      <c r="S308" s="219">
        <v>856789</v>
      </c>
      <c r="T308" s="219">
        <v>37415</v>
      </c>
    </row>
    <row r="309" spans="1:24">
      <c r="A309" s="242">
        <v>98103</v>
      </c>
      <c r="B309" s="243" t="s">
        <v>801</v>
      </c>
      <c r="C309" s="254">
        <f t="shared" si="8"/>
        <v>2.0231740377611504E-4</v>
      </c>
      <c r="D309" s="255">
        <f t="shared" si="9"/>
        <v>1.828312739328519E-4</v>
      </c>
      <c r="E309" s="220">
        <v>5784690</v>
      </c>
      <c r="F309" s="220">
        <v>5612457</v>
      </c>
      <c r="G309" s="220">
        <v>5084</v>
      </c>
      <c r="H309" s="220">
        <v>246138</v>
      </c>
      <c r="I309" s="220">
        <v>11823</v>
      </c>
      <c r="J309" s="220">
        <v>892443</v>
      </c>
      <c r="K309" s="220">
        <v>1155488</v>
      </c>
      <c r="L309" s="217"/>
      <c r="M309" s="220">
        <v>219566</v>
      </c>
      <c r="N309" s="220">
        <v>2277624</v>
      </c>
      <c r="O309" s="220">
        <v>281826</v>
      </c>
      <c r="P309" s="220">
        <v>2779016</v>
      </c>
      <c r="Q309" s="217"/>
      <c r="R309" s="220">
        <v>-158415</v>
      </c>
      <c r="S309" s="220">
        <v>117553</v>
      </c>
      <c r="T309" s="220">
        <v>-40862</v>
      </c>
    </row>
    <row r="310" spans="1:24" s="247" customFormat="1">
      <c r="A310" s="244">
        <v>98111</v>
      </c>
      <c r="B310" s="243" t="s">
        <v>681</v>
      </c>
      <c r="C310" s="254">
        <f t="shared" si="8"/>
        <v>3.8707719924709635E-4</v>
      </c>
      <c r="D310" s="255">
        <f t="shared" si="9"/>
        <v>3.7913839314617284E-4</v>
      </c>
      <c r="E310" s="220">
        <v>11995749</v>
      </c>
      <c r="F310" s="245">
        <v>10737851</v>
      </c>
      <c r="G310" s="245">
        <v>9728</v>
      </c>
      <c r="H310" s="246">
        <v>470916</v>
      </c>
      <c r="I310" s="245">
        <v>22620</v>
      </c>
      <c r="J310" s="245">
        <v>797641</v>
      </c>
      <c r="K310" s="245">
        <v>1300905</v>
      </c>
      <c r="L310" s="222"/>
      <c r="M310" s="245">
        <v>420078</v>
      </c>
      <c r="N310" s="245">
        <v>4357589</v>
      </c>
      <c r="O310" s="223">
        <v>48837</v>
      </c>
      <c r="P310" s="223">
        <v>4826504</v>
      </c>
      <c r="Q310" s="223"/>
      <c r="R310" s="245">
        <v>-303084</v>
      </c>
      <c r="S310" s="246">
        <v>233108</v>
      </c>
      <c r="T310" s="246">
        <v>-69976</v>
      </c>
    </row>
    <row r="311" spans="1:24" s="247" customFormat="1">
      <c r="A311" s="244">
        <v>98131</v>
      </c>
      <c r="B311" s="243" t="s">
        <v>682</v>
      </c>
      <c r="C311" s="254">
        <f t="shared" si="8"/>
        <v>8.9518269614088019E-5</v>
      </c>
      <c r="D311" s="255">
        <f t="shared" si="9"/>
        <v>8.1804991892548895E-5</v>
      </c>
      <c r="E311" s="220">
        <v>2588269</v>
      </c>
      <c r="F311" s="245">
        <v>2483313</v>
      </c>
      <c r="G311" s="245">
        <v>2250</v>
      </c>
      <c r="H311" s="246">
        <v>108907</v>
      </c>
      <c r="I311" s="245">
        <v>5231</v>
      </c>
      <c r="J311" s="245">
        <v>377555</v>
      </c>
      <c r="K311" s="245">
        <v>493943</v>
      </c>
      <c r="L311" s="222"/>
      <c r="M311" s="245">
        <v>97150</v>
      </c>
      <c r="N311" s="245">
        <v>1007767</v>
      </c>
      <c r="O311" s="223">
        <v>373662</v>
      </c>
      <c r="P311" s="223">
        <v>1478579</v>
      </c>
      <c r="Q311" s="223"/>
      <c r="R311" s="245">
        <v>-70094</v>
      </c>
      <c r="S311" s="246">
        <v>-65847</v>
      </c>
      <c r="T311" s="246">
        <v>-135941</v>
      </c>
    </row>
    <row r="312" spans="1:24">
      <c r="A312" s="242">
        <v>99401</v>
      </c>
      <c r="B312" s="243" t="s">
        <v>683</v>
      </c>
      <c r="C312" s="254">
        <f t="shared" si="8"/>
        <v>2.9801882900281658E-4</v>
      </c>
      <c r="D312" s="255">
        <f t="shared" si="9"/>
        <v>3.0072650170400849E-4</v>
      </c>
      <c r="E312" s="220">
        <v>9514836</v>
      </c>
      <c r="F312" s="219">
        <v>8267296</v>
      </c>
      <c r="G312" s="219">
        <v>7490</v>
      </c>
      <c r="H312" s="219">
        <v>362568</v>
      </c>
      <c r="I312" s="219">
        <v>17416</v>
      </c>
      <c r="J312" s="219">
        <v>552818</v>
      </c>
      <c r="K312" s="219">
        <v>940292</v>
      </c>
      <c r="M312" s="219">
        <v>323427</v>
      </c>
      <c r="N312" s="219">
        <v>3354999</v>
      </c>
      <c r="O312" s="219">
        <v>880608</v>
      </c>
      <c r="P312" s="219">
        <v>4559034</v>
      </c>
      <c r="Q312" s="218"/>
      <c r="R312" s="219">
        <v>-233350</v>
      </c>
      <c r="S312" s="219">
        <v>-33691</v>
      </c>
      <c r="T312" s="219">
        <v>-267041</v>
      </c>
    </row>
    <row r="313" spans="1:24" s="247" customFormat="1">
      <c r="A313" s="242">
        <v>99521</v>
      </c>
      <c r="B313" s="243" t="s">
        <v>684</v>
      </c>
      <c r="C313" s="254">
        <f t="shared" si="8"/>
        <v>1.860813122367102E-4</v>
      </c>
      <c r="D313" s="255">
        <f t="shared" si="9"/>
        <v>1.8066417264851691E-4</v>
      </c>
      <c r="E313" s="220">
        <v>5716124</v>
      </c>
      <c r="F313" s="220">
        <v>5162054</v>
      </c>
      <c r="G313" s="220">
        <v>4676</v>
      </c>
      <c r="H313" s="220">
        <v>226386</v>
      </c>
      <c r="I313" s="220">
        <v>10874</v>
      </c>
      <c r="J313" s="220">
        <v>1088156</v>
      </c>
      <c r="K313" s="220">
        <v>1330092</v>
      </c>
      <c r="L313" s="223"/>
      <c r="M313" s="220">
        <v>201946</v>
      </c>
      <c r="N313" s="220">
        <v>2094843</v>
      </c>
      <c r="O313" s="220">
        <v>0</v>
      </c>
      <c r="P313" s="220">
        <v>2296789</v>
      </c>
      <c r="Q313" s="217"/>
      <c r="R313" s="220">
        <v>-145702</v>
      </c>
      <c r="S313" s="220">
        <v>355405</v>
      </c>
      <c r="T313" s="220">
        <v>209703</v>
      </c>
    </row>
    <row r="314" spans="1:24" s="247" customFormat="1">
      <c r="A314" s="242">
        <v>99831</v>
      </c>
      <c r="B314" s="243" t="s">
        <v>685</v>
      </c>
      <c r="C314" s="256">
        <f t="shared" si="8"/>
        <v>2.1311855034091699E-5</v>
      </c>
      <c r="D314" s="256">
        <f t="shared" si="9"/>
        <v>2.0121652051421408E-5</v>
      </c>
      <c r="E314" s="248">
        <v>636639</v>
      </c>
      <c r="F314" s="248">
        <v>591209</v>
      </c>
      <c r="G314" s="248">
        <v>536</v>
      </c>
      <c r="H314" s="248">
        <v>25928</v>
      </c>
      <c r="I314" s="248">
        <v>1245</v>
      </c>
      <c r="J314" s="248">
        <v>189472</v>
      </c>
      <c r="K314" s="248">
        <v>217181</v>
      </c>
      <c r="L314" s="222"/>
      <c r="M314" s="248">
        <v>23129</v>
      </c>
      <c r="N314" s="248">
        <v>239922</v>
      </c>
      <c r="O314" s="248">
        <v>114951</v>
      </c>
      <c r="P314" s="248">
        <v>378002</v>
      </c>
      <c r="Q314" s="218"/>
      <c r="R314" s="248">
        <v>-16687</v>
      </c>
      <c r="S314" s="248">
        <v>29687</v>
      </c>
      <c r="T314" s="248">
        <v>13000</v>
      </c>
    </row>
    <row r="315" spans="1:24" s="247" customFormat="1" ht="5.25" customHeight="1">
      <c r="A315" s="243"/>
      <c r="B315" s="224"/>
      <c r="C315" s="224"/>
      <c r="D315" s="224"/>
      <c r="E315" s="224"/>
      <c r="F315" s="225"/>
      <c r="G315" s="225"/>
      <c r="H315" s="225"/>
      <c r="I315" s="225"/>
      <c r="J315" s="225"/>
      <c r="K315" s="225"/>
      <c r="L315" s="225"/>
      <c r="M315" s="225"/>
      <c r="N315" s="225"/>
      <c r="O315" s="225"/>
      <c r="P315" s="225"/>
      <c r="Q315" s="225"/>
      <c r="R315" s="225"/>
      <c r="S315" s="225"/>
      <c r="T315" s="225"/>
      <c r="U315" s="226"/>
      <c r="V315" s="226"/>
      <c r="W315" s="226"/>
      <c r="X315" s="226"/>
    </row>
    <row r="316" spans="1:24" s="247" customFormat="1" ht="15.75" thickBot="1">
      <c r="A316" s="243" t="s">
        <v>802</v>
      </c>
      <c r="B316" s="224"/>
      <c r="C316" s="257">
        <f>SUM(C6:C315)</f>
        <v>0.99999999999999944</v>
      </c>
      <c r="D316" s="257">
        <f>SUM(D6:D315)</f>
        <v>0.99999999999999989</v>
      </c>
      <c r="E316" s="227">
        <f t="shared" ref="E316:K316" si="10">SUM(E6:E314)</f>
        <v>31639499499</v>
      </c>
      <c r="F316" s="227">
        <f t="shared" si="10"/>
        <v>27740851233</v>
      </c>
      <c r="G316" s="227">
        <f t="shared" si="10"/>
        <v>25131194</v>
      </c>
      <c r="H316" s="227">
        <f t="shared" si="10"/>
        <v>1216594659</v>
      </c>
      <c r="I316" s="227">
        <f t="shared" si="10"/>
        <v>58439067</v>
      </c>
      <c r="J316" s="227">
        <f t="shared" si="10"/>
        <v>1518369563</v>
      </c>
      <c r="K316" s="227">
        <f t="shared" si="10"/>
        <v>2818534483</v>
      </c>
      <c r="L316" s="225"/>
      <c r="M316" s="227">
        <f>SUM(M6:M314)</f>
        <v>1085256224</v>
      </c>
      <c r="N316" s="227">
        <f>SUM(N6:N314)</f>
        <v>11257675434</v>
      </c>
      <c r="O316" s="227">
        <f>SUM(O6:O314)</f>
        <v>1518369720</v>
      </c>
      <c r="P316" s="227">
        <f>SUM(P6:P314)</f>
        <v>13861301378</v>
      </c>
      <c r="Q316" s="225"/>
      <c r="R316" s="227">
        <f>SUM(R6:R314)</f>
        <v>-783003246</v>
      </c>
      <c r="S316" s="227">
        <f>SUM(S6:S314)</f>
        <v>-6</v>
      </c>
      <c r="T316" s="227">
        <f>SUM(T6:T314)</f>
        <v>-783003252</v>
      </c>
      <c r="U316" s="226"/>
      <c r="V316" s="226"/>
      <c r="W316" s="226"/>
      <c r="X316" s="226"/>
    </row>
    <row r="317" spans="1:24" s="247" customFormat="1" ht="15.75" thickTop="1">
      <c r="A317" s="243"/>
      <c r="B317" s="224"/>
      <c r="C317" s="224"/>
      <c r="D317" s="224"/>
      <c r="E317" s="224"/>
      <c r="F317" s="225"/>
      <c r="G317" s="225"/>
      <c r="H317" s="225"/>
      <c r="I317" s="225"/>
      <c r="J317" s="225"/>
      <c r="K317" s="225"/>
      <c r="L317" s="225"/>
      <c r="M317" s="225"/>
      <c r="N317" s="225"/>
      <c r="O317" s="225"/>
      <c r="P317" s="225"/>
      <c r="Q317" s="225"/>
      <c r="R317" s="225"/>
      <c r="S317" s="225"/>
      <c r="T317" s="225"/>
      <c r="U317" s="226"/>
      <c r="V317" s="226"/>
      <c r="W317" s="226"/>
      <c r="X317" s="226"/>
    </row>
    <row r="318" spans="1:24" s="247" customFormat="1">
      <c r="A318" s="249" t="s">
        <v>803</v>
      </c>
      <c r="F318" s="250"/>
      <c r="H318" s="251"/>
      <c r="I318" s="251"/>
      <c r="J318" s="250"/>
      <c r="K318" s="250"/>
      <c r="M318" s="250"/>
      <c r="O318" s="250"/>
      <c r="P318" s="250"/>
      <c r="R318" s="250"/>
      <c r="S318" s="250"/>
      <c r="T318" s="250"/>
    </row>
    <row r="319" spans="1:24">
      <c r="A319" s="242"/>
      <c r="B319" s="243"/>
      <c r="C319" s="243"/>
      <c r="D319" s="243"/>
      <c r="E319" s="243"/>
      <c r="F319" s="223"/>
      <c r="G319" s="245"/>
      <c r="H319" s="246"/>
      <c r="I319" s="246"/>
      <c r="J319" s="223"/>
      <c r="K319" s="223"/>
      <c r="L319" s="223"/>
      <c r="M319" s="245"/>
      <c r="N319" s="245"/>
      <c r="O319" s="223"/>
      <c r="P319" s="223"/>
      <c r="Q319" s="223"/>
      <c r="R319" s="245"/>
      <c r="S319" s="246"/>
      <c r="T319" s="246"/>
    </row>
    <row r="320" spans="1:24" ht="16.5" customHeight="1"/>
    <row r="323" spans="2:3">
      <c r="B323" s="332" t="s">
        <v>670</v>
      </c>
      <c r="C323" s="258" t="s">
        <v>806</v>
      </c>
    </row>
    <row r="324" spans="2:3">
      <c r="B324" s="243" t="s">
        <v>0</v>
      </c>
      <c r="C324" s="242">
        <v>10200</v>
      </c>
    </row>
    <row r="325" spans="2:3">
      <c r="B325" s="243" t="s">
        <v>1</v>
      </c>
      <c r="C325" s="242">
        <v>10400</v>
      </c>
    </row>
    <row r="326" spans="2:3">
      <c r="B326" s="243" t="s">
        <v>744</v>
      </c>
      <c r="C326" s="242">
        <v>10500</v>
      </c>
    </row>
    <row r="327" spans="2:3">
      <c r="B327" s="243" t="s">
        <v>331</v>
      </c>
      <c r="C327" s="242">
        <v>10700</v>
      </c>
    </row>
    <row r="328" spans="2:3">
      <c r="B328" s="243" t="s">
        <v>3</v>
      </c>
      <c r="C328" s="242">
        <v>10800</v>
      </c>
    </row>
    <row r="329" spans="2:3">
      <c r="B329" s="243" t="s">
        <v>745</v>
      </c>
      <c r="C329" s="242">
        <v>10850</v>
      </c>
    </row>
    <row r="330" spans="2:3">
      <c r="B330" s="243" t="s">
        <v>5</v>
      </c>
      <c r="C330" s="242">
        <v>10900</v>
      </c>
    </row>
    <row r="331" spans="2:3">
      <c r="B331" s="243" t="s">
        <v>746</v>
      </c>
      <c r="C331" s="242">
        <v>10910</v>
      </c>
    </row>
    <row r="332" spans="2:3">
      <c r="B332" s="243" t="s">
        <v>747</v>
      </c>
      <c r="C332" s="242">
        <v>10930</v>
      </c>
    </row>
    <row r="333" spans="2:3">
      <c r="B333" s="243" t="s">
        <v>748</v>
      </c>
      <c r="C333" s="242">
        <v>10940</v>
      </c>
    </row>
    <row r="334" spans="2:3">
      <c r="B334" s="243" t="s">
        <v>749</v>
      </c>
      <c r="C334" s="242">
        <v>10950</v>
      </c>
    </row>
    <row r="335" spans="2:3">
      <c r="B335" s="243" t="s">
        <v>750</v>
      </c>
      <c r="C335" s="242">
        <v>11050</v>
      </c>
    </row>
    <row r="336" spans="2:3">
      <c r="B336" s="243" t="s">
        <v>751</v>
      </c>
      <c r="C336" s="242">
        <v>11300</v>
      </c>
    </row>
    <row r="337" spans="2:3">
      <c r="B337" s="243" t="s">
        <v>752</v>
      </c>
      <c r="C337" s="242">
        <v>11310</v>
      </c>
    </row>
    <row r="338" spans="2:3">
      <c r="B338" s="243" t="s">
        <v>12</v>
      </c>
      <c r="C338" s="242">
        <v>11600</v>
      </c>
    </row>
    <row r="339" spans="2:3">
      <c r="B339" s="243" t="s">
        <v>13</v>
      </c>
      <c r="C339" s="242">
        <v>11900</v>
      </c>
    </row>
    <row r="340" spans="2:3">
      <c r="B340" s="243" t="s">
        <v>753</v>
      </c>
      <c r="C340" s="242">
        <v>12100</v>
      </c>
    </row>
    <row r="341" spans="2:3">
      <c r="B341" s="243" t="s">
        <v>754</v>
      </c>
      <c r="C341" s="242">
        <v>12150</v>
      </c>
    </row>
    <row r="342" spans="2:3">
      <c r="B342" s="243" t="s">
        <v>16</v>
      </c>
      <c r="C342" s="242">
        <v>12160</v>
      </c>
    </row>
    <row r="343" spans="2:3">
      <c r="B343" s="243" t="s">
        <v>755</v>
      </c>
      <c r="C343" s="242">
        <v>12220</v>
      </c>
    </row>
    <row r="344" spans="2:3">
      <c r="B344" s="243" t="s">
        <v>18</v>
      </c>
      <c r="C344" s="242">
        <v>12510</v>
      </c>
    </row>
    <row r="345" spans="2:3">
      <c r="B345" s="243" t="s">
        <v>756</v>
      </c>
      <c r="C345" s="242">
        <v>12600</v>
      </c>
    </row>
    <row r="346" spans="2:3">
      <c r="B346" s="243" t="s">
        <v>757</v>
      </c>
      <c r="C346" s="242">
        <v>12700</v>
      </c>
    </row>
    <row r="347" spans="2:3">
      <c r="B347" s="243" t="s">
        <v>758</v>
      </c>
      <c r="C347" s="242">
        <v>13500</v>
      </c>
    </row>
    <row r="348" spans="2:3">
      <c r="B348" s="243" t="s">
        <v>759</v>
      </c>
      <c r="C348" s="242">
        <v>13700</v>
      </c>
    </row>
    <row r="349" spans="2:3">
      <c r="B349" s="243" t="s">
        <v>760</v>
      </c>
      <c r="C349" s="242">
        <v>14300</v>
      </c>
    </row>
    <row r="350" spans="2:3">
      <c r="B350" s="243" t="s">
        <v>761</v>
      </c>
      <c r="C350" s="242">
        <v>14300.2</v>
      </c>
    </row>
    <row r="351" spans="2:3">
      <c r="B351" s="243" t="s">
        <v>762</v>
      </c>
      <c r="C351" s="242">
        <v>18400</v>
      </c>
    </row>
    <row r="352" spans="2:3">
      <c r="B352" s="243" t="s">
        <v>763</v>
      </c>
      <c r="C352" s="242">
        <v>18600</v>
      </c>
    </row>
    <row r="353" spans="2:3">
      <c r="B353" s="243" t="s">
        <v>25</v>
      </c>
      <c r="C353" s="242">
        <v>18640</v>
      </c>
    </row>
    <row r="354" spans="2:3">
      <c r="B354" s="243" t="s">
        <v>764</v>
      </c>
      <c r="C354" s="242">
        <v>18690</v>
      </c>
    </row>
    <row r="355" spans="2:3">
      <c r="B355" s="243" t="s">
        <v>765</v>
      </c>
      <c r="C355" s="242">
        <v>18740</v>
      </c>
    </row>
    <row r="356" spans="2:3">
      <c r="B356" s="243" t="s">
        <v>766</v>
      </c>
      <c r="C356" s="242">
        <v>18780</v>
      </c>
    </row>
    <row r="357" spans="2:3">
      <c r="B357" s="243" t="s">
        <v>767</v>
      </c>
      <c r="C357" s="242">
        <v>19005</v>
      </c>
    </row>
    <row r="358" spans="2:3">
      <c r="B358" s="243" t="s">
        <v>30</v>
      </c>
      <c r="C358" s="242">
        <v>19100</v>
      </c>
    </row>
    <row r="359" spans="2:3">
      <c r="B359" s="243" t="s">
        <v>31</v>
      </c>
      <c r="C359" s="242">
        <v>20100</v>
      </c>
    </row>
    <row r="360" spans="2:3">
      <c r="B360" s="243" t="s">
        <v>768</v>
      </c>
      <c r="C360" s="242">
        <v>20200</v>
      </c>
    </row>
    <row r="361" spans="2:3">
      <c r="B361" s="243" t="s">
        <v>33</v>
      </c>
      <c r="C361" s="242">
        <v>20300</v>
      </c>
    </row>
    <row r="362" spans="2:3">
      <c r="B362" s="243" t="s">
        <v>34</v>
      </c>
      <c r="C362" s="242">
        <v>20400</v>
      </c>
    </row>
    <row r="363" spans="2:3">
      <c r="B363" s="243" t="s">
        <v>35</v>
      </c>
      <c r="C363" s="242">
        <v>20600</v>
      </c>
    </row>
    <row r="364" spans="2:3">
      <c r="B364" s="243" t="s">
        <v>769</v>
      </c>
      <c r="C364" s="242">
        <v>20700</v>
      </c>
    </row>
    <row r="365" spans="2:3">
      <c r="B365" s="243" t="s">
        <v>770</v>
      </c>
      <c r="C365" s="242">
        <v>20800</v>
      </c>
    </row>
    <row r="366" spans="2:3">
      <c r="B366" s="243" t="s">
        <v>38</v>
      </c>
      <c r="C366" s="242">
        <v>20900</v>
      </c>
    </row>
    <row r="367" spans="2:3">
      <c r="B367" s="243" t="s">
        <v>771</v>
      </c>
      <c r="C367" s="242">
        <v>21200</v>
      </c>
    </row>
    <row r="368" spans="2:3">
      <c r="B368" s="243" t="s">
        <v>772</v>
      </c>
      <c r="C368" s="242">
        <v>21300</v>
      </c>
    </row>
    <row r="369" spans="2:3">
      <c r="B369" s="243" t="s">
        <v>773</v>
      </c>
      <c r="C369" s="242">
        <v>21520</v>
      </c>
    </row>
    <row r="370" spans="2:3">
      <c r="B370" s="243" t="s">
        <v>774</v>
      </c>
      <c r="C370" s="242">
        <v>21525</v>
      </c>
    </row>
    <row r="371" spans="2:3">
      <c r="B371" s="243" t="s">
        <v>775</v>
      </c>
      <c r="C371" s="242">
        <v>21525.200000000001</v>
      </c>
    </row>
    <row r="372" spans="2:3">
      <c r="B372" s="243" t="s">
        <v>43</v>
      </c>
      <c r="C372" s="242">
        <v>21550</v>
      </c>
    </row>
    <row r="373" spans="2:3">
      <c r="B373" s="243" t="s">
        <v>44</v>
      </c>
      <c r="C373" s="242">
        <v>21570</v>
      </c>
    </row>
    <row r="374" spans="2:3">
      <c r="B374" s="243" t="s">
        <v>45</v>
      </c>
      <c r="C374" s="242">
        <v>21800</v>
      </c>
    </row>
    <row r="375" spans="2:3">
      <c r="B375" s="243" t="s">
        <v>46</v>
      </c>
      <c r="C375" s="242">
        <v>21900</v>
      </c>
    </row>
    <row r="376" spans="2:3">
      <c r="B376" s="243" t="s">
        <v>47</v>
      </c>
      <c r="C376" s="242">
        <v>22000</v>
      </c>
    </row>
    <row r="377" spans="2:3">
      <c r="B377" s="243" t="s">
        <v>48</v>
      </c>
      <c r="C377" s="242">
        <v>23000</v>
      </c>
    </row>
    <row r="378" spans="2:3">
      <c r="B378" s="243" t="s">
        <v>49</v>
      </c>
      <c r="C378" s="242">
        <v>23100</v>
      </c>
    </row>
    <row r="379" spans="2:3">
      <c r="B379" s="243" t="s">
        <v>50</v>
      </c>
      <c r="C379" s="242">
        <v>23200</v>
      </c>
    </row>
    <row r="380" spans="2:3">
      <c r="B380" s="243" t="s">
        <v>51</v>
      </c>
      <c r="C380" s="242">
        <v>30000</v>
      </c>
    </row>
    <row r="381" spans="2:3">
      <c r="B381" s="243" t="s">
        <v>52</v>
      </c>
      <c r="C381" s="242">
        <v>30100</v>
      </c>
    </row>
    <row r="382" spans="2:3">
      <c r="B382" s="243" t="s">
        <v>53</v>
      </c>
      <c r="C382" s="242">
        <v>30102</v>
      </c>
    </row>
    <row r="383" spans="2:3">
      <c r="B383" s="243" t="s">
        <v>54</v>
      </c>
      <c r="C383" s="242">
        <v>30103</v>
      </c>
    </row>
    <row r="384" spans="2:3">
      <c r="B384" s="243" t="s">
        <v>55</v>
      </c>
      <c r="C384" s="242">
        <v>30104</v>
      </c>
    </row>
    <row r="385" spans="2:3">
      <c r="B385" s="243" t="s">
        <v>56</v>
      </c>
      <c r="C385" s="242">
        <v>30105</v>
      </c>
    </row>
    <row r="386" spans="2:3">
      <c r="B386" s="243" t="s">
        <v>57</v>
      </c>
      <c r="C386" s="242">
        <v>30200</v>
      </c>
    </row>
    <row r="387" spans="2:3">
      <c r="B387" s="243" t="s">
        <v>58</v>
      </c>
      <c r="C387" s="242">
        <v>30300</v>
      </c>
    </row>
    <row r="388" spans="2:3">
      <c r="B388" s="243" t="s">
        <v>59</v>
      </c>
      <c r="C388" s="242">
        <v>30400</v>
      </c>
    </row>
    <row r="389" spans="2:3">
      <c r="B389" s="243" t="s">
        <v>60</v>
      </c>
      <c r="C389" s="242">
        <v>30405</v>
      </c>
    </row>
    <row r="390" spans="2:3">
      <c r="B390" s="243" t="s">
        <v>61</v>
      </c>
      <c r="C390" s="242">
        <v>30500</v>
      </c>
    </row>
    <row r="391" spans="2:3">
      <c r="B391" s="243" t="s">
        <v>62</v>
      </c>
      <c r="C391" s="242">
        <v>30600</v>
      </c>
    </row>
    <row r="392" spans="2:3">
      <c r="B392" s="243" t="s">
        <v>63</v>
      </c>
      <c r="C392" s="242">
        <v>30601</v>
      </c>
    </row>
    <row r="393" spans="2:3">
      <c r="B393" s="243" t="s">
        <v>64</v>
      </c>
      <c r="C393" s="242">
        <v>30700</v>
      </c>
    </row>
    <row r="394" spans="2:3">
      <c r="B394" s="243" t="s">
        <v>65</v>
      </c>
      <c r="C394" s="242">
        <v>30705</v>
      </c>
    </row>
    <row r="395" spans="2:3">
      <c r="B395" s="243" t="s">
        <v>66</v>
      </c>
      <c r="C395" s="242">
        <v>30800</v>
      </c>
    </row>
    <row r="396" spans="2:3">
      <c r="B396" s="243" t="s">
        <v>67</v>
      </c>
      <c r="C396" s="242">
        <v>30900</v>
      </c>
    </row>
    <row r="397" spans="2:3">
      <c r="B397" s="243" t="s">
        <v>68</v>
      </c>
      <c r="C397" s="242">
        <v>30905</v>
      </c>
    </row>
    <row r="398" spans="2:3">
      <c r="B398" s="243" t="s">
        <v>69</v>
      </c>
      <c r="C398" s="242">
        <v>31000</v>
      </c>
    </row>
    <row r="399" spans="2:3">
      <c r="B399" s="243" t="s">
        <v>70</v>
      </c>
      <c r="C399" s="242">
        <v>31005</v>
      </c>
    </row>
    <row r="400" spans="2:3">
      <c r="B400" s="243" t="s">
        <v>71</v>
      </c>
      <c r="C400" s="242">
        <v>31100</v>
      </c>
    </row>
    <row r="401" spans="2:3">
      <c r="B401" s="243" t="s">
        <v>776</v>
      </c>
      <c r="C401" s="242">
        <v>31101</v>
      </c>
    </row>
    <row r="402" spans="2:3">
      <c r="B402" s="243" t="s">
        <v>73</v>
      </c>
      <c r="C402" s="242">
        <v>31102</v>
      </c>
    </row>
    <row r="403" spans="2:3">
      <c r="B403" s="243" t="s">
        <v>74</v>
      </c>
      <c r="C403" s="242">
        <v>31105</v>
      </c>
    </row>
    <row r="404" spans="2:3">
      <c r="B404" s="243" t="s">
        <v>75</v>
      </c>
      <c r="C404" s="242">
        <v>31110</v>
      </c>
    </row>
    <row r="405" spans="2:3">
      <c r="B405" s="243" t="s">
        <v>76</v>
      </c>
      <c r="C405" s="242">
        <v>31200</v>
      </c>
    </row>
    <row r="406" spans="2:3">
      <c r="B406" s="243" t="s">
        <v>777</v>
      </c>
      <c r="C406" s="242">
        <v>31205</v>
      </c>
    </row>
    <row r="407" spans="2:3">
      <c r="B407" s="243" t="s">
        <v>78</v>
      </c>
      <c r="C407" s="242">
        <v>31300</v>
      </c>
    </row>
    <row r="408" spans="2:3">
      <c r="B408" s="243" t="s">
        <v>79</v>
      </c>
      <c r="C408" s="242">
        <v>31301</v>
      </c>
    </row>
    <row r="409" spans="2:3">
      <c r="B409" s="243" t="s">
        <v>80</v>
      </c>
      <c r="C409" s="242">
        <v>31320</v>
      </c>
    </row>
    <row r="410" spans="2:3">
      <c r="B410" s="243" t="s">
        <v>81</v>
      </c>
      <c r="C410" s="242">
        <v>31400</v>
      </c>
    </row>
    <row r="411" spans="2:3">
      <c r="B411" s="243" t="s">
        <v>82</v>
      </c>
      <c r="C411" s="242">
        <v>31405</v>
      </c>
    </row>
    <row r="412" spans="2:3">
      <c r="B412" s="243" t="s">
        <v>83</v>
      </c>
      <c r="C412" s="242">
        <v>31500</v>
      </c>
    </row>
    <row r="413" spans="2:3">
      <c r="B413" s="243" t="s">
        <v>84</v>
      </c>
      <c r="C413" s="242">
        <v>31600</v>
      </c>
    </row>
    <row r="414" spans="2:3">
      <c r="B414" s="243" t="s">
        <v>85</v>
      </c>
      <c r="C414" s="242">
        <v>31605</v>
      </c>
    </row>
    <row r="415" spans="2:3">
      <c r="B415" s="243" t="s">
        <v>86</v>
      </c>
      <c r="C415" s="242">
        <v>31700</v>
      </c>
    </row>
    <row r="416" spans="2:3">
      <c r="B416" s="243" t="s">
        <v>87</v>
      </c>
      <c r="C416" s="242">
        <v>31800</v>
      </c>
    </row>
    <row r="417" spans="2:3">
      <c r="B417" s="243" t="s">
        <v>88</v>
      </c>
      <c r="C417" s="242">
        <v>31805</v>
      </c>
    </row>
    <row r="418" spans="2:3">
      <c r="B418" s="243" t="s">
        <v>89</v>
      </c>
      <c r="C418" s="242">
        <v>31810</v>
      </c>
    </row>
    <row r="419" spans="2:3">
      <c r="B419" s="243" t="s">
        <v>90</v>
      </c>
      <c r="C419" s="242">
        <v>31820</v>
      </c>
    </row>
    <row r="420" spans="2:3">
      <c r="B420" s="243" t="s">
        <v>91</v>
      </c>
      <c r="C420" s="242">
        <v>31900</v>
      </c>
    </row>
    <row r="421" spans="2:3">
      <c r="B421" s="243" t="s">
        <v>92</v>
      </c>
      <c r="C421" s="242">
        <v>32000</v>
      </c>
    </row>
    <row r="422" spans="2:3">
      <c r="B422" s="243" t="s">
        <v>93</v>
      </c>
      <c r="C422" s="242">
        <v>32005</v>
      </c>
    </row>
    <row r="423" spans="2:3">
      <c r="B423" s="243" t="s">
        <v>94</v>
      </c>
      <c r="C423" s="242">
        <v>32100</v>
      </c>
    </row>
    <row r="424" spans="2:3">
      <c r="B424" s="243" t="s">
        <v>95</v>
      </c>
      <c r="C424" s="242">
        <v>32200</v>
      </c>
    </row>
    <row r="425" spans="2:3">
      <c r="B425" s="243" t="s">
        <v>96</v>
      </c>
      <c r="C425" s="242">
        <v>32300</v>
      </c>
    </row>
    <row r="426" spans="2:3">
      <c r="B426" s="243" t="s">
        <v>778</v>
      </c>
      <c r="C426" s="242">
        <v>32305</v>
      </c>
    </row>
    <row r="427" spans="2:3">
      <c r="B427" s="243" t="s">
        <v>97</v>
      </c>
      <c r="C427" s="242">
        <v>32400</v>
      </c>
    </row>
    <row r="428" spans="2:3">
      <c r="B428" s="243" t="s">
        <v>98</v>
      </c>
      <c r="C428" s="242">
        <v>32405</v>
      </c>
    </row>
    <row r="429" spans="2:3">
      <c r="B429" s="243" t="s">
        <v>99</v>
      </c>
      <c r="C429" s="242">
        <v>32410</v>
      </c>
    </row>
    <row r="430" spans="2:3">
      <c r="B430" s="243" t="s">
        <v>779</v>
      </c>
      <c r="C430" s="242">
        <v>32500</v>
      </c>
    </row>
    <row r="431" spans="2:3">
      <c r="B431" s="243" t="s">
        <v>100</v>
      </c>
      <c r="C431" s="242">
        <v>32505</v>
      </c>
    </row>
    <row r="432" spans="2:3">
      <c r="B432" s="243" t="s">
        <v>101</v>
      </c>
      <c r="C432" s="242">
        <v>32600</v>
      </c>
    </row>
    <row r="433" spans="2:3">
      <c r="B433" s="243" t="s">
        <v>102</v>
      </c>
      <c r="C433" s="242">
        <v>32605</v>
      </c>
    </row>
    <row r="434" spans="2:3">
      <c r="B434" s="243" t="s">
        <v>103</v>
      </c>
      <c r="C434" s="242">
        <v>32700</v>
      </c>
    </row>
    <row r="435" spans="2:3">
      <c r="B435" s="243" t="s">
        <v>104</v>
      </c>
      <c r="C435" s="242">
        <v>32800</v>
      </c>
    </row>
    <row r="436" spans="2:3">
      <c r="B436" s="243" t="s">
        <v>105</v>
      </c>
      <c r="C436" s="242">
        <v>32900</v>
      </c>
    </row>
    <row r="437" spans="2:3">
      <c r="B437" s="243" t="s">
        <v>336</v>
      </c>
      <c r="C437" s="242">
        <v>32901</v>
      </c>
    </row>
    <row r="438" spans="2:3">
      <c r="B438" s="243" t="s">
        <v>780</v>
      </c>
      <c r="C438" s="242">
        <v>32904</v>
      </c>
    </row>
    <row r="439" spans="2:3">
      <c r="B439" s="243" t="s">
        <v>106</v>
      </c>
      <c r="C439" s="242">
        <v>32905</v>
      </c>
    </row>
    <row r="440" spans="2:3">
      <c r="B440" s="243" t="s">
        <v>107</v>
      </c>
      <c r="C440" s="242">
        <v>32910</v>
      </c>
    </row>
    <row r="441" spans="2:3">
      <c r="B441" s="243" t="s">
        <v>108</v>
      </c>
      <c r="C441" s="242">
        <v>32920</v>
      </c>
    </row>
    <row r="442" spans="2:3">
      <c r="B442" s="243" t="s">
        <v>109</v>
      </c>
      <c r="C442" s="242">
        <v>33000</v>
      </c>
    </row>
    <row r="443" spans="2:3">
      <c r="B443" s="243" t="s">
        <v>781</v>
      </c>
      <c r="C443" s="242">
        <v>33001</v>
      </c>
    </row>
    <row r="444" spans="2:3">
      <c r="B444" s="243" t="s">
        <v>111</v>
      </c>
      <c r="C444" s="242">
        <v>33027</v>
      </c>
    </row>
    <row r="445" spans="2:3">
      <c r="B445" s="243" t="s">
        <v>112</v>
      </c>
      <c r="C445" s="242">
        <v>33100</v>
      </c>
    </row>
    <row r="446" spans="2:3">
      <c r="B446" s="243" t="s">
        <v>113</v>
      </c>
      <c r="C446" s="242">
        <v>33105</v>
      </c>
    </row>
    <row r="447" spans="2:3">
      <c r="B447" s="243" t="s">
        <v>114</v>
      </c>
      <c r="C447" s="242">
        <v>33200</v>
      </c>
    </row>
    <row r="448" spans="2:3">
      <c r="B448" s="243" t="s">
        <v>782</v>
      </c>
      <c r="C448" s="242">
        <v>33202</v>
      </c>
    </row>
    <row r="449" spans="2:3">
      <c r="B449" s="243" t="s">
        <v>116</v>
      </c>
      <c r="C449" s="242">
        <v>33203</v>
      </c>
    </row>
    <row r="450" spans="2:3">
      <c r="B450" s="243" t="s">
        <v>117</v>
      </c>
      <c r="C450" s="242">
        <v>33204</v>
      </c>
    </row>
    <row r="451" spans="2:3">
      <c r="B451" s="243" t="s">
        <v>118</v>
      </c>
      <c r="C451" s="242">
        <v>33205</v>
      </c>
    </row>
    <row r="452" spans="2:3">
      <c r="B452" s="243" t="s">
        <v>119</v>
      </c>
      <c r="C452" s="242">
        <v>33206</v>
      </c>
    </row>
    <row r="453" spans="2:3">
      <c r="B453" s="243" t="s">
        <v>315</v>
      </c>
      <c r="C453" s="242">
        <v>33207</v>
      </c>
    </row>
    <row r="454" spans="2:3">
      <c r="B454" s="243" t="s">
        <v>316</v>
      </c>
      <c r="C454" s="242">
        <v>33208</v>
      </c>
    </row>
    <row r="455" spans="2:3">
      <c r="B455" s="243" t="s">
        <v>317</v>
      </c>
      <c r="C455" s="242">
        <v>33209</v>
      </c>
    </row>
    <row r="456" spans="2:3">
      <c r="B456" s="243" t="s">
        <v>120</v>
      </c>
      <c r="C456" s="242">
        <v>33300</v>
      </c>
    </row>
    <row r="457" spans="2:3">
      <c r="B457" s="243" t="s">
        <v>121</v>
      </c>
      <c r="C457" s="242">
        <v>33305</v>
      </c>
    </row>
    <row r="458" spans="2:3">
      <c r="B458" s="243" t="s">
        <v>122</v>
      </c>
      <c r="C458" s="242">
        <v>33400</v>
      </c>
    </row>
    <row r="459" spans="2:3">
      <c r="B459" s="243" t="s">
        <v>123</v>
      </c>
      <c r="C459" s="242">
        <v>33402</v>
      </c>
    </row>
    <row r="460" spans="2:3">
      <c r="B460" s="243" t="s">
        <v>124</v>
      </c>
      <c r="C460" s="242">
        <v>33405</v>
      </c>
    </row>
    <row r="461" spans="2:3">
      <c r="B461" s="243" t="s">
        <v>125</v>
      </c>
      <c r="C461" s="242">
        <v>33500</v>
      </c>
    </row>
    <row r="462" spans="2:3">
      <c r="B462" s="243" t="s">
        <v>126</v>
      </c>
      <c r="C462" s="242">
        <v>33501</v>
      </c>
    </row>
    <row r="463" spans="2:3">
      <c r="B463" s="243" t="s">
        <v>127</v>
      </c>
      <c r="C463" s="242">
        <v>33600</v>
      </c>
    </row>
    <row r="464" spans="2:3">
      <c r="B464" s="243" t="s">
        <v>128</v>
      </c>
      <c r="C464" s="242">
        <v>33605</v>
      </c>
    </row>
    <row r="465" spans="2:3">
      <c r="B465" s="243" t="s">
        <v>129</v>
      </c>
      <c r="C465" s="242">
        <v>33700</v>
      </c>
    </row>
    <row r="466" spans="2:3">
      <c r="B466" s="243" t="s">
        <v>130</v>
      </c>
      <c r="C466" s="242">
        <v>33800</v>
      </c>
    </row>
    <row r="467" spans="2:3">
      <c r="B467" s="243" t="s">
        <v>131</v>
      </c>
      <c r="C467" s="242">
        <v>33900</v>
      </c>
    </row>
    <row r="468" spans="2:3">
      <c r="B468" s="243" t="s">
        <v>132</v>
      </c>
      <c r="C468" s="242">
        <v>34000</v>
      </c>
    </row>
    <row r="469" spans="2:3">
      <c r="B469" s="243" t="s">
        <v>133</v>
      </c>
      <c r="C469" s="242">
        <v>34100</v>
      </c>
    </row>
    <row r="470" spans="2:3">
      <c r="B470" s="243" t="s">
        <v>134</v>
      </c>
      <c r="C470" s="242">
        <v>34105</v>
      </c>
    </row>
    <row r="471" spans="2:3">
      <c r="B471" s="243" t="s">
        <v>135</v>
      </c>
      <c r="C471" s="242">
        <v>34200</v>
      </c>
    </row>
    <row r="472" spans="2:3">
      <c r="B472" s="243" t="s">
        <v>136</v>
      </c>
      <c r="C472" s="242">
        <v>34205</v>
      </c>
    </row>
    <row r="473" spans="2:3">
      <c r="B473" s="243" t="s">
        <v>137</v>
      </c>
      <c r="C473" s="242">
        <v>34220</v>
      </c>
    </row>
    <row r="474" spans="2:3">
      <c r="B474" s="243" t="s">
        <v>138</v>
      </c>
      <c r="C474" s="242">
        <v>34230</v>
      </c>
    </row>
    <row r="475" spans="2:3">
      <c r="B475" s="243" t="s">
        <v>139</v>
      </c>
      <c r="C475" s="242">
        <v>34300</v>
      </c>
    </row>
    <row r="476" spans="2:3">
      <c r="B476" s="243" t="s">
        <v>140</v>
      </c>
      <c r="C476" s="242">
        <v>34400</v>
      </c>
    </row>
    <row r="477" spans="2:3">
      <c r="B477" s="243" t="s">
        <v>141</v>
      </c>
      <c r="C477" s="242">
        <v>34405</v>
      </c>
    </row>
    <row r="478" spans="2:3">
      <c r="B478" s="243" t="s">
        <v>142</v>
      </c>
      <c r="C478" s="242">
        <v>34500</v>
      </c>
    </row>
    <row r="479" spans="2:3">
      <c r="B479" s="243" t="s">
        <v>143</v>
      </c>
      <c r="C479" s="242">
        <v>34501</v>
      </c>
    </row>
    <row r="480" spans="2:3">
      <c r="B480" s="243" t="s">
        <v>144</v>
      </c>
      <c r="C480" s="242">
        <v>34505</v>
      </c>
    </row>
    <row r="481" spans="2:3">
      <c r="B481" s="243" t="s">
        <v>145</v>
      </c>
      <c r="C481" s="242">
        <v>34600</v>
      </c>
    </row>
    <row r="482" spans="2:3">
      <c r="B482" s="243" t="s">
        <v>146</v>
      </c>
      <c r="C482" s="242">
        <v>34605</v>
      </c>
    </row>
    <row r="483" spans="2:3">
      <c r="B483" s="243" t="s">
        <v>147</v>
      </c>
      <c r="C483" s="242">
        <v>34700</v>
      </c>
    </row>
    <row r="484" spans="2:3">
      <c r="B484" s="243" t="s">
        <v>148</v>
      </c>
      <c r="C484" s="242">
        <v>34800</v>
      </c>
    </row>
    <row r="485" spans="2:3">
      <c r="B485" s="243" t="s">
        <v>783</v>
      </c>
      <c r="C485" s="242">
        <v>34900</v>
      </c>
    </row>
    <row r="486" spans="2:3">
      <c r="B486" s="243" t="s">
        <v>784</v>
      </c>
      <c r="C486" s="242">
        <v>34901</v>
      </c>
    </row>
    <row r="487" spans="2:3">
      <c r="B487" s="243" t="s">
        <v>149</v>
      </c>
      <c r="C487" s="242">
        <v>34903</v>
      </c>
    </row>
    <row r="488" spans="2:3">
      <c r="B488" s="243" t="s">
        <v>150</v>
      </c>
      <c r="C488" s="242">
        <v>34905</v>
      </c>
    </row>
    <row r="489" spans="2:3">
      <c r="B489" s="243" t="s">
        <v>151</v>
      </c>
      <c r="C489" s="242">
        <v>34910</v>
      </c>
    </row>
    <row r="490" spans="2:3">
      <c r="B490" s="243" t="s">
        <v>152</v>
      </c>
      <c r="C490" s="242">
        <v>35000</v>
      </c>
    </row>
    <row r="491" spans="2:3">
      <c r="B491" s="243" t="s">
        <v>153</v>
      </c>
      <c r="C491" s="242">
        <v>35005</v>
      </c>
    </row>
    <row r="492" spans="2:3">
      <c r="B492" s="243" t="s">
        <v>154</v>
      </c>
      <c r="C492" s="242">
        <v>35100</v>
      </c>
    </row>
    <row r="493" spans="2:3">
      <c r="B493" s="243" t="s">
        <v>155</v>
      </c>
      <c r="C493" s="242">
        <v>35105</v>
      </c>
    </row>
    <row r="494" spans="2:3">
      <c r="B494" s="243" t="s">
        <v>156</v>
      </c>
      <c r="C494" s="242">
        <v>35106</v>
      </c>
    </row>
    <row r="495" spans="2:3">
      <c r="B495" s="243" t="s">
        <v>157</v>
      </c>
      <c r="C495" s="242">
        <v>35200</v>
      </c>
    </row>
    <row r="496" spans="2:3">
      <c r="B496" s="243" t="s">
        <v>158</v>
      </c>
      <c r="C496" s="242">
        <v>35300</v>
      </c>
    </row>
    <row r="497" spans="2:3">
      <c r="B497" s="243" t="s">
        <v>159</v>
      </c>
      <c r="C497" s="242">
        <v>35305</v>
      </c>
    </row>
    <row r="498" spans="2:3">
      <c r="B498" s="243" t="s">
        <v>160</v>
      </c>
      <c r="C498" s="242">
        <v>35400</v>
      </c>
    </row>
    <row r="499" spans="2:3">
      <c r="B499" s="243" t="s">
        <v>161</v>
      </c>
      <c r="C499" s="242">
        <v>35401</v>
      </c>
    </row>
    <row r="500" spans="2:3">
      <c r="B500" s="243" t="s">
        <v>162</v>
      </c>
      <c r="C500" s="242">
        <v>35405</v>
      </c>
    </row>
    <row r="501" spans="2:3">
      <c r="B501" s="243" t="s">
        <v>163</v>
      </c>
      <c r="C501" s="242">
        <v>35500</v>
      </c>
    </row>
    <row r="502" spans="2:3">
      <c r="B502" s="243" t="s">
        <v>164</v>
      </c>
      <c r="C502" s="242">
        <v>35600</v>
      </c>
    </row>
    <row r="503" spans="2:3">
      <c r="B503" s="243" t="s">
        <v>165</v>
      </c>
      <c r="C503" s="242">
        <v>35700</v>
      </c>
    </row>
    <row r="504" spans="2:3">
      <c r="B504" s="243" t="s">
        <v>166</v>
      </c>
      <c r="C504" s="242">
        <v>35800</v>
      </c>
    </row>
    <row r="505" spans="2:3">
      <c r="B505" s="243" t="s">
        <v>167</v>
      </c>
      <c r="C505" s="242">
        <v>35805</v>
      </c>
    </row>
    <row r="506" spans="2:3">
      <c r="B506" s="243" t="s">
        <v>168</v>
      </c>
      <c r="C506" s="242">
        <v>35900</v>
      </c>
    </row>
    <row r="507" spans="2:3">
      <c r="B507" s="243" t="s">
        <v>169</v>
      </c>
      <c r="C507" s="242">
        <v>35905</v>
      </c>
    </row>
    <row r="508" spans="2:3">
      <c r="B508" s="243" t="s">
        <v>170</v>
      </c>
      <c r="C508" s="242">
        <v>36000</v>
      </c>
    </row>
    <row r="509" spans="2:3">
      <c r="B509" s="243" t="s">
        <v>171</v>
      </c>
      <c r="C509" s="242">
        <v>36001</v>
      </c>
    </row>
    <row r="510" spans="2:3">
      <c r="B510" s="243" t="s">
        <v>785</v>
      </c>
      <c r="C510" s="242">
        <v>36002</v>
      </c>
    </row>
    <row r="511" spans="2:3">
      <c r="B511" s="243" t="s">
        <v>172</v>
      </c>
      <c r="C511" s="242">
        <v>36003</v>
      </c>
    </row>
    <row r="512" spans="2:3">
      <c r="B512" s="243" t="s">
        <v>786</v>
      </c>
      <c r="C512" s="242">
        <v>36004</v>
      </c>
    </row>
    <row r="513" spans="2:3">
      <c r="B513" s="243" t="s">
        <v>173</v>
      </c>
      <c r="C513" s="242">
        <v>36005</v>
      </c>
    </row>
    <row r="514" spans="2:3">
      <c r="B514" s="243" t="s">
        <v>174</v>
      </c>
      <c r="C514" s="242">
        <v>36006</v>
      </c>
    </row>
    <row r="515" spans="2:3">
      <c r="B515" s="243" t="s">
        <v>175</v>
      </c>
      <c r="C515" s="242">
        <v>36007</v>
      </c>
    </row>
    <row r="516" spans="2:3">
      <c r="B516" s="243" t="s">
        <v>176</v>
      </c>
      <c r="C516" s="242">
        <v>36008</v>
      </c>
    </row>
    <row r="517" spans="2:3">
      <c r="B517" s="243" t="s">
        <v>177</v>
      </c>
      <c r="C517" s="242">
        <v>36009</v>
      </c>
    </row>
    <row r="518" spans="2:3">
      <c r="B518" s="243" t="s">
        <v>178</v>
      </c>
      <c r="C518" s="242">
        <v>36100</v>
      </c>
    </row>
    <row r="519" spans="2:3">
      <c r="B519" s="243" t="s">
        <v>179</v>
      </c>
      <c r="C519" s="242">
        <v>36102</v>
      </c>
    </row>
    <row r="520" spans="2:3">
      <c r="B520" s="243" t="s">
        <v>180</v>
      </c>
      <c r="C520" s="242">
        <v>36105</v>
      </c>
    </row>
    <row r="521" spans="2:3">
      <c r="B521" s="243" t="s">
        <v>181</v>
      </c>
      <c r="C521" s="242">
        <v>36200</v>
      </c>
    </row>
    <row r="522" spans="2:3">
      <c r="B522" s="243" t="s">
        <v>182</v>
      </c>
      <c r="C522" s="242">
        <v>36205</v>
      </c>
    </row>
    <row r="523" spans="2:3">
      <c r="B523" s="243" t="s">
        <v>183</v>
      </c>
      <c r="C523" s="242">
        <v>36300</v>
      </c>
    </row>
    <row r="524" spans="2:3">
      <c r="B524" s="243" t="s">
        <v>184</v>
      </c>
      <c r="C524" s="242">
        <v>36301</v>
      </c>
    </row>
    <row r="525" spans="2:3">
      <c r="B525" s="243" t="s">
        <v>185</v>
      </c>
      <c r="C525" s="242">
        <v>36302</v>
      </c>
    </row>
    <row r="526" spans="2:3">
      <c r="B526" s="243" t="s">
        <v>340</v>
      </c>
      <c r="C526" s="242">
        <v>36303</v>
      </c>
    </row>
    <row r="527" spans="2:3">
      <c r="B527" s="243" t="s">
        <v>186</v>
      </c>
      <c r="C527" s="242">
        <v>36305</v>
      </c>
    </row>
    <row r="528" spans="2:3">
      <c r="B528" s="243" t="s">
        <v>787</v>
      </c>
      <c r="C528" s="242">
        <v>36310</v>
      </c>
    </row>
    <row r="529" spans="2:3">
      <c r="B529" s="243" t="s">
        <v>187</v>
      </c>
      <c r="C529" s="242">
        <v>36400</v>
      </c>
    </row>
    <row r="530" spans="2:3">
      <c r="B530" s="243" t="s">
        <v>788</v>
      </c>
      <c r="C530" s="242">
        <v>36405</v>
      </c>
    </row>
    <row r="531" spans="2:3">
      <c r="B531" s="243" t="s">
        <v>188</v>
      </c>
      <c r="C531" s="242">
        <v>36500</v>
      </c>
    </row>
    <row r="532" spans="2:3">
      <c r="B532" s="243" t="s">
        <v>789</v>
      </c>
      <c r="C532" s="242">
        <v>36501</v>
      </c>
    </row>
    <row r="533" spans="2:3">
      <c r="B533" s="243" t="s">
        <v>190</v>
      </c>
      <c r="C533" s="242">
        <v>36502</v>
      </c>
    </row>
    <row r="534" spans="2:3">
      <c r="B534" s="243" t="s">
        <v>191</v>
      </c>
      <c r="C534" s="242">
        <v>36505</v>
      </c>
    </row>
    <row r="535" spans="2:3">
      <c r="B535" s="243" t="s">
        <v>192</v>
      </c>
      <c r="C535" s="242">
        <v>36600</v>
      </c>
    </row>
    <row r="536" spans="2:3">
      <c r="B536" s="243" t="s">
        <v>193</v>
      </c>
      <c r="C536" s="242">
        <v>36601</v>
      </c>
    </row>
    <row r="537" spans="2:3">
      <c r="B537" s="243" t="s">
        <v>194</v>
      </c>
      <c r="C537" s="242">
        <v>36700</v>
      </c>
    </row>
    <row r="538" spans="2:3">
      <c r="B538" s="243" t="s">
        <v>195</v>
      </c>
      <c r="C538" s="242">
        <v>36701</v>
      </c>
    </row>
    <row r="539" spans="2:3">
      <c r="B539" s="243" t="s">
        <v>196</v>
      </c>
      <c r="C539" s="242">
        <v>36705</v>
      </c>
    </row>
    <row r="540" spans="2:3">
      <c r="B540" s="243" t="s">
        <v>197</v>
      </c>
      <c r="C540" s="242">
        <v>36800</v>
      </c>
    </row>
    <row r="541" spans="2:3">
      <c r="B541" s="243" t="s">
        <v>198</v>
      </c>
      <c r="C541" s="242">
        <v>36802</v>
      </c>
    </row>
    <row r="542" spans="2:3">
      <c r="B542" s="243" t="s">
        <v>790</v>
      </c>
      <c r="C542" s="242">
        <v>36810</v>
      </c>
    </row>
    <row r="543" spans="2:3">
      <c r="B543" s="243" t="s">
        <v>199</v>
      </c>
      <c r="C543" s="242">
        <v>36900</v>
      </c>
    </row>
    <row r="544" spans="2:3">
      <c r="B544" s="243" t="s">
        <v>200</v>
      </c>
      <c r="C544" s="242">
        <v>36901</v>
      </c>
    </row>
    <row r="545" spans="2:3">
      <c r="B545" s="243" t="s">
        <v>201</v>
      </c>
      <c r="C545" s="242">
        <v>36905</v>
      </c>
    </row>
    <row r="546" spans="2:3">
      <c r="B546" s="243" t="s">
        <v>202</v>
      </c>
      <c r="C546" s="242">
        <v>37000</v>
      </c>
    </row>
    <row r="547" spans="2:3">
      <c r="B547" s="243" t="s">
        <v>791</v>
      </c>
      <c r="C547" s="242">
        <v>37001</v>
      </c>
    </row>
    <row r="548" spans="2:3">
      <c r="B548" s="243" t="s">
        <v>203</v>
      </c>
      <c r="C548" s="242">
        <v>37005</v>
      </c>
    </row>
    <row r="549" spans="2:3">
      <c r="B549" s="243" t="s">
        <v>204</v>
      </c>
      <c r="C549" s="242">
        <v>37100</v>
      </c>
    </row>
    <row r="550" spans="2:3">
      <c r="B550" s="243" t="s">
        <v>205</v>
      </c>
      <c r="C550" s="242">
        <v>37200</v>
      </c>
    </row>
    <row r="551" spans="2:3">
      <c r="B551" s="243" t="s">
        <v>206</v>
      </c>
      <c r="C551" s="242">
        <v>37300</v>
      </c>
    </row>
    <row r="552" spans="2:3">
      <c r="B552" s="243" t="s">
        <v>207</v>
      </c>
      <c r="C552" s="242">
        <v>37301</v>
      </c>
    </row>
    <row r="553" spans="2:3">
      <c r="B553" s="243" t="s">
        <v>208</v>
      </c>
      <c r="C553" s="242">
        <v>37305</v>
      </c>
    </row>
    <row r="554" spans="2:3">
      <c r="B554" s="243" t="s">
        <v>209</v>
      </c>
      <c r="C554" s="242">
        <v>37400</v>
      </c>
    </row>
    <row r="555" spans="2:3">
      <c r="B555" s="243" t="s">
        <v>210</v>
      </c>
      <c r="C555" s="242">
        <v>37405</v>
      </c>
    </row>
    <row r="556" spans="2:3">
      <c r="B556" s="243" t="s">
        <v>211</v>
      </c>
      <c r="C556" s="242">
        <v>37500</v>
      </c>
    </row>
    <row r="557" spans="2:3">
      <c r="B557" s="243" t="s">
        <v>212</v>
      </c>
      <c r="C557" s="242">
        <v>37600</v>
      </c>
    </row>
    <row r="558" spans="2:3">
      <c r="B558" s="243" t="s">
        <v>213</v>
      </c>
      <c r="C558" s="242">
        <v>37601</v>
      </c>
    </row>
    <row r="559" spans="2:3">
      <c r="B559" s="243" t="s">
        <v>214</v>
      </c>
      <c r="C559" s="242">
        <v>37605</v>
      </c>
    </row>
    <row r="560" spans="2:3">
      <c r="B560" s="243" t="s">
        <v>215</v>
      </c>
      <c r="C560" s="242">
        <v>37610</v>
      </c>
    </row>
    <row r="561" spans="2:3">
      <c r="B561" s="243" t="s">
        <v>216</v>
      </c>
      <c r="C561" s="242">
        <v>37700</v>
      </c>
    </row>
    <row r="562" spans="2:3">
      <c r="B562" s="243" t="s">
        <v>217</v>
      </c>
      <c r="C562" s="242">
        <v>37705</v>
      </c>
    </row>
    <row r="563" spans="2:3">
      <c r="B563" s="243" t="s">
        <v>218</v>
      </c>
      <c r="C563" s="242">
        <v>37800</v>
      </c>
    </row>
    <row r="564" spans="2:3">
      <c r="B564" s="243" t="s">
        <v>219</v>
      </c>
      <c r="C564" s="242">
        <v>37801</v>
      </c>
    </row>
    <row r="565" spans="2:3">
      <c r="B565" s="243" t="s">
        <v>220</v>
      </c>
      <c r="C565" s="242">
        <v>37805</v>
      </c>
    </row>
    <row r="566" spans="2:3">
      <c r="B566" s="243" t="s">
        <v>221</v>
      </c>
      <c r="C566" s="242">
        <v>37900</v>
      </c>
    </row>
    <row r="567" spans="2:3">
      <c r="B567" s="243" t="s">
        <v>222</v>
      </c>
      <c r="C567" s="242">
        <v>37901</v>
      </c>
    </row>
    <row r="568" spans="2:3">
      <c r="B568" s="243" t="s">
        <v>223</v>
      </c>
      <c r="C568" s="242">
        <v>37905</v>
      </c>
    </row>
    <row r="569" spans="2:3">
      <c r="B569" s="243" t="s">
        <v>224</v>
      </c>
      <c r="C569" s="242">
        <v>38000</v>
      </c>
    </row>
    <row r="570" spans="2:3">
      <c r="B570" s="243" t="s">
        <v>225</v>
      </c>
      <c r="C570" s="242">
        <v>38005</v>
      </c>
    </row>
    <row r="571" spans="2:3">
      <c r="B571" s="243" t="s">
        <v>226</v>
      </c>
      <c r="C571" s="242">
        <v>38100</v>
      </c>
    </row>
    <row r="572" spans="2:3">
      <c r="B572" s="243" t="s">
        <v>227</v>
      </c>
      <c r="C572" s="242">
        <v>38105</v>
      </c>
    </row>
    <row r="573" spans="2:3">
      <c r="B573" s="243" t="s">
        <v>228</v>
      </c>
      <c r="C573" s="242">
        <v>38200</v>
      </c>
    </row>
    <row r="574" spans="2:3">
      <c r="B574" s="243" t="s">
        <v>229</v>
      </c>
      <c r="C574" s="242">
        <v>38205</v>
      </c>
    </row>
    <row r="575" spans="2:3">
      <c r="B575" s="243" t="s">
        <v>230</v>
      </c>
      <c r="C575" s="242">
        <v>38210</v>
      </c>
    </row>
    <row r="576" spans="2:3">
      <c r="B576" s="243" t="s">
        <v>231</v>
      </c>
      <c r="C576" s="242">
        <v>38300</v>
      </c>
    </row>
    <row r="577" spans="2:3">
      <c r="B577" s="243" t="s">
        <v>232</v>
      </c>
      <c r="C577" s="242">
        <v>38400</v>
      </c>
    </row>
    <row r="578" spans="2:3">
      <c r="B578" s="243" t="s">
        <v>233</v>
      </c>
      <c r="C578" s="242">
        <v>38402</v>
      </c>
    </row>
    <row r="579" spans="2:3">
      <c r="B579" s="243" t="s">
        <v>234</v>
      </c>
      <c r="C579" s="242">
        <v>38405</v>
      </c>
    </row>
    <row r="580" spans="2:3">
      <c r="B580" s="243" t="s">
        <v>235</v>
      </c>
      <c r="C580" s="242">
        <v>38500</v>
      </c>
    </row>
    <row r="581" spans="2:3">
      <c r="B581" s="243" t="s">
        <v>236</v>
      </c>
      <c r="C581" s="242">
        <v>38600</v>
      </c>
    </row>
    <row r="582" spans="2:3">
      <c r="B582" s="243" t="s">
        <v>237</v>
      </c>
      <c r="C582" s="242">
        <v>38601</v>
      </c>
    </row>
    <row r="583" spans="2:3">
      <c r="B583" s="243" t="s">
        <v>238</v>
      </c>
      <c r="C583" s="242">
        <v>38602</v>
      </c>
    </row>
    <row r="584" spans="2:3">
      <c r="B584" s="243" t="s">
        <v>239</v>
      </c>
      <c r="C584" s="242">
        <v>38605</v>
      </c>
    </row>
    <row r="585" spans="2:3">
      <c r="B585" s="243" t="s">
        <v>240</v>
      </c>
      <c r="C585" s="242">
        <v>38610</v>
      </c>
    </row>
    <row r="586" spans="2:3">
      <c r="B586" s="243" t="s">
        <v>241</v>
      </c>
      <c r="C586" s="242">
        <v>38620</v>
      </c>
    </row>
    <row r="587" spans="2:3">
      <c r="B587" s="243" t="s">
        <v>242</v>
      </c>
      <c r="C587" s="242">
        <v>38700</v>
      </c>
    </row>
    <row r="588" spans="2:3">
      <c r="B588" s="243" t="s">
        <v>792</v>
      </c>
      <c r="C588" s="242">
        <v>38701</v>
      </c>
    </row>
    <row r="589" spans="2:3">
      <c r="B589" s="243" t="s">
        <v>244</v>
      </c>
      <c r="C589" s="242">
        <v>38800</v>
      </c>
    </row>
    <row r="590" spans="2:3">
      <c r="B590" s="243" t="s">
        <v>245</v>
      </c>
      <c r="C590" s="242">
        <v>38801</v>
      </c>
    </row>
    <row r="591" spans="2:3">
      <c r="B591" s="243" t="s">
        <v>246</v>
      </c>
      <c r="C591" s="242">
        <v>38900</v>
      </c>
    </row>
    <row r="592" spans="2:3">
      <c r="B592" s="243" t="s">
        <v>247</v>
      </c>
      <c r="C592" s="242">
        <v>39000</v>
      </c>
    </row>
    <row r="593" spans="2:3">
      <c r="B593" s="243" t="s">
        <v>248</v>
      </c>
      <c r="C593" s="242">
        <v>39100</v>
      </c>
    </row>
    <row r="594" spans="2:3">
      <c r="B594" s="243" t="s">
        <v>249</v>
      </c>
      <c r="C594" s="242">
        <v>39101</v>
      </c>
    </row>
    <row r="595" spans="2:3">
      <c r="B595" s="243" t="s">
        <v>250</v>
      </c>
      <c r="C595" s="242">
        <v>39105</v>
      </c>
    </row>
    <row r="596" spans="2:3">
      <c r="B596" s="243" t="s">
        <v>793</v>
      </c>
      <c r="C596" s="242">
        <v>39200</v>
      </c>
    </row>
    <row r="597" spans="2:3">
      <c r="B597" s="243" t="s">
        <v>251</v>
      </c>
      <c r="C597" s="242">
        <v>39201</v>
      </c>
    </row>
    <row r="598" spans="2:3">
      <c r="B598" s="243" t="s">
        <v>252</v>
      </c>
      <c r="C598" s="242">
        <v>39204</v>
      </c>
    </row>
    <row r="599" spans="2:3">
      <c r="B599" s="243" t="s">
        <v>253</v>
      </c>
      <c r="C599" s="242">
        <v>39205</v>
      </c>
    </row>
    <row r="600" spans="2:3">
      <c r="B600" s="243" t="s">
        <v>794</v>
      </c>
      <c r="C600" s="242">
        <v>39208</v>
      </c>
    </row>
    <row r="601" spans="2:3">
      <c r="B601" s="243" t="s">
        <v>254</v>
      </c>
      <c r="C601" s="242">
        <v>39209</v>
      </c>
    </row>
    <row r="602" spans="2:3">
      <c r="B602" s="243" t="s">
        <v>795</v>
      </c>
      <c r="C602" s="242">
        <v>39220</v>
      </c>
    </row>
    <row r="603" spans="2:3">
      <c r="B603" s="243" t="s">
        <v>255</v>
      </c>
      <c r="C603" s="242">
        <v>39300</v>
      </c>
    </row>
    <row r="604" spans="2:3">
      <c r="B604" s="243" t="s">
        <v>256</v>
      </c>
      <c r="C604" s="242">
        <v>39301</v>
      </c>
    </row>
    <row r="605" spans="2:3">
      <c r="B605" s="243" t="s">
        <v>257</v>
      </c>
      <c r="C605" s="242">
        <v>39400</v>
      </c>
    </row>
    <row r="606" spans="2:3">
      <c r="B606" s="243" t="s">
        <v>258</v>
      </c>
      <c r="C606" s="242">
        <v>39401</v>
      </c>
    </row>
    <row r="607" spans="2:3">
      <c r="B607" s="243" t="s">
        <v>259</v>
      </c>
      <c r="C607" s="242">
        <v>39500</v>
      </c>
    </row>
    <row r="608" spans="2:3">
      <c r="B608" s="243" t="s">
        <v>796</v>
      </c>
      <c r="C608" s="242">
        <v>39501</v>
      </c>
    </row>
    <row r="609" spans="2:3">
      <c r="B609" s="243" t="s">
        <v>261</v>
      </c>
      <c r="C609" s="242">
        <v>39600</v>
      </c>
    </row>
    <row r="610" spans="2:3">
      <c r="B610" s="243" t="s">
        <v>262</v>
      </c>
      <c r="C610" s="242">
        <v>39605</v>
      </c>
    </row>
    <row r="611" spans="2:3">
      <c r="B611" s="243" t="s">
        <v>263</v>
      </c>
      <c r="C611" s="242">
        <v>39700</v>
      </c>
    </row>
    <row r="612" spans="2:3">
      <c r="B612" s="243" t="s">
        <v>264</v>
      </c>
      <c r="C612" s="242">
        <v>39703</v>
      </c>
    </row>
    <row r="613" spans="2:3">
      <c r="B613" s="243" t="s">
        <v>265</v>
      </c>
      <c r="C613" s="242">
        <v>39705</v>
      </c>
    </row>
    <row r="614" spans="2:3">
      <c r="B614" s="243" t="s">
        <v>266</v>
      </c>
      <c r="C614" s="242">
        <v>39800</v>
      </c>
    </row>
    <row r="615" spans="2:3">
      <c r="B615" s="243" t="s">
        <v>267</v>
      </c>
      <c r="C615" s="242">
        <v>39805</v>
      </c>
    </row>
    <row r="616" spans="2:3">
      <c r="B616" s="243" t="s">
        <v>268</v>
      </c>
      <c r="C616" s="242">
        <v>39900</v>
      </c>
    </row>
    <row r="617" spans="2:3">
      <c r="B617" s="243" t="s">
        <v>673</v>
      </c>
      <c r="C617" s="242">
        <v>40000</v>
      </c>
    </row>
    <row r="618" spans="2:3">
      <c r="B618" s="243" t="s">
        <v>797</v>
      </c>
      <c r="C618" s="242">
        <v>51000</v>
      </c>
    </row>
    <row r="619" spans="2:3">
      <c r="B619" s="243" t="s">
        <v>798</v>
      </c>
      <c r="C619" s="242">
        <v>51000.2</v>
      </c>
    </row>
    <row r="620" spans="2:3">
      <c r="B620" s="243" t="s">
        <v>799</v>
      </c>
      <c r="C620" s="242">
        <v>51000.3</v>
      </c>
    </row>
    <row r="621" spans="2:3">
      <c r="B621" s="243" t="s">
        <v>800</v>
      </c>
      <c r="C621" s="242">
        <v>60000</v>
      </c>
    </row>
    <row r="622" spans="2:3">
      <c r="B622" s="243" t="s">
        <v>675</v>
      </c>
      <c r="C622" s="242">
        <v>90901</v>
      </c>
    </row>
    <row r="623" spans="2:3">
      <c r="B623" s="243" t="s">
        <v>676</v>
      </c>
      <c r="C623" s="242">
        <v>91041</v>
      </c>
    </row>
    <row r="624" spans="2:3">
      <c r="B624" s="243" t="s">
        <v>677</v>
      </c>
      <c r="C624" s="242">
        <v>91111</v>
      </c>
    </row>
    <row r="625" spans="2:3">
      <c r="B625" s="243" t="s">
        <v>678</v>
      </c>
      <c r="C625" s="242">
        <v>91151</v>
      </c>
    </row>
    <row r="626" spans="2:3">
      <c r="B626" s="243" t="s">
        <v>679</v>
      </c>
      <c r="C626" s="242">
        <v>98101</v>
      </c>
    </row>
    <row r="627" spans="2:3">
      <c r="B627" s="243" t="s">
        <v>801</v>
      </c>
      <c r="C627" s="242">
        <v>98103</v>
      </c>
    </row>
    <row r="628" spans="2:3">
      <c r="B628" s="243" t="s">
        <v>681</v>
      </c>
      <c r="C628" s="244">
        <v>98111</v>
      </c>
    </row>
    <row r="629" spans="2:3">
      <c r="B629" s="243" t="s">
        <v>682</v>
      </c>
      <c r="C629" s="244">
        <v>98131</v>
      </c>
    </row>
    <row r="630" spans="2:3">
      <c r="B630" s="243" t="s">
        <v>683</v>
      </c>
      <c r="C630" s="242">
        <v>99401</v>
      </c>
    </row>
    <row r="631" spans="2:3">
      <c r="B631" s="243" t="s">
        <v>684</v>
      </c>
      <c r="C631" s="242">
        <v>99521</v>
      </c>
    </row>
    <row r="632" spans="2:3">
      <c r="B632" s="243" t="s">
        <v>685</v>
      </c>
      <c r="C632" s="242">
        <v>99831</v>
      </c>
    </row>
  </sheetData>
  <sheetProtection algorithmName="SHA-512" hashValue="34mc3lj9tHzbU5MLYdOIul3bAvPBdpJvMVfptqk5Mwm52ZkbAiWUltxgPKcgcWovAHhXygzXfBAVjAuCN+94LQ==" saltValue="JxMW7IQeRvJbT4yMVxGGCg==" spinCount="100000" sheet="1" objects="1" scenarios="1"/>
  <mergeCells count="3">
    <mergeCell ref="G3:K3"/>
    <mergeCell ref="M3:P3"/>
    <mergeCell ref="R3:T3"/>
  </mergeCells>
  <printOptions horizontalCentered="1"/>
  <pageMargins left="0.25" right="0.35" top="0.375" bottom="0.75" header="0" footer="0.3"/>
  <pageSetup scale="50" fitToWidth="2" fitToHeight="0" pageOrder="overThenDown" orientation="portrait" r:id="rId1"/>
  <headerFooter scaleWithDoc="0" alignWithMargins="0"/>
  <rowBreaks count="3" manualBreakCount="3">
    <brk id="83" max="41" man="1"/>
    <brk id="161" max="41" man="1"/>
    <brk id="239" max="41" man="1"/>
  </rowBreaks>
  <colBreaks count="1" manualBreakCount="1">
    <brk id="11" min="2" max="31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91046-8F2D-4076-AE71-54EA87D17C47}">
  <sheetPr>
    <pageSetUpPr fitToPage="1"/>
  </sheetPr>
  <dimension ref="A1:U329"/>
  <sheetViews>
    <sheetView topLeftCell="F1" zoomScaleNormal="100" workbookViewId="0">
      <pane ySplit="2" topLeftCell="A3" activePane="bottomLeft" state="frozen"/>
      <selection pane="bottomLeft" activeCell="F1" sqref="F1"/>
    </sheetView>
  </sheetViews>
  <sheetFormatPr defaultColWidth="9.140625" defaultRowHeight="12.75"/>
  <cols>
    <col min="1" max="1" width="13" style="175" customWidth="1"/>
    <col min="2" max="2" width="52" style="178" customWidth="1"/>
    <col min="3" max="4" width="13.7109375" style="178" customWidth="1"/>
    <col min="5" max="6" width="17.28515625" style="203" customWidth="1"/>
    <col min="7" max="7" width="17" style="197" customWidth="1"/>
    <col min="8" max="9" width="17" style="203" customWidth="1"/>
    <col min="10" max="10" width="20" style="203" customWidth="1"/>
    <col min="11" max="11" width="17" style="203" customWidth="1"/>
    <col min="12" max="12" width="3" style="192" customWidth="1"/>
    <col min="13" max="15" width="17" style="203" customWidth="1"/>
    <col min="16" max="16" width="20.5703125" style="203" customWidth="1"/>
    <col min="17" max="17" width="17" style="203" customWidth="1"/>
    <col min="18" max="18" width="2.85546875" style="203" customWidth="1"/>
    <col min="19" max="19" width="17.7109375" style="183" bestFit="1" customWidth="1"/>
    <col min="20" max="20" width="21.42578125" style="183" customWidth="1"/>
    <col min="21" max="21" width="18.7109375" style="203" customWidth="1"/>
    <col min="22" max="16384" width="9.140625" style="178"/>
  </cols>
  <sheetData>
    <row r="1" spans="1:21">
      <c r="A1" s="204" t="s">
        <v>740</v>
      </c>
      <c r="B1" s="176"/>
      <c r="C1" s="176"/>
      <c r="D1" s="176"/>
      <c r="E1" s="198"/>
      <c r="F1" s="198"/>
      <c r="G1" s="616" t="s">
        <v>283</v>
      </c>
      <c r="H1" s="616"/>
      <c r="I1" s="616"/>
      <c r="J1" s="616"/>
      <c r="K1" s="616"/>
      <c r="L1" s="177"/>
      <c r="M1" s="617" t="s">
        <v>284</v>
      </c>
      <c r="N1" s="617"/>
      <c r="O1" s="617"/>
      <c r="P1" s="617"/>
      <c r="Q1" s="617"/>
      <c r="R1" s="207"/>
      <c r="S1" s="617" t="s">
        <v>361</v>
      </c>
      <c r="T1" s="617"/>
      <c r="U1" s="617"/>
    </row>
    <row r="2" spans="1:21" ht="137.25" customHeight="1">
      <c r="A2" s="179" t="s">
        <v>362</v>
      </c>
      <c r="B2" s="121" t="s">
        <v>363</v>
      </c>
      <c r="C2" s="252" t="s">
        <v>313</v>
      </c>
      <c r="D2" s="252" t="s">
        <v>314</v>
      </c>
      <c r="E2" s="199" t="s">
        <v>690</v>
      </c>
      <c r="F2" s="199" t="s">
        <v>689</v>
      </c>
      <c r="G2" s="193" t="s">
        <v>364</v>
      </c>
      <c r="H2" s="199" t="s">
        <v>365</v>
      </c>
      <c r="I2" s="199" t="s">
        <v>732</v>
      </c>
      <c r="J2" s="206" t="s">
        <v>366</v>
      </c>
      <c r="K2" s="199" t="s">
        <v>733</v>
      </c>
      <c r="L2" s="122"/>
      <c r="M2" s="199" t="s">
        <v>364</v>
      </c>
      <c r="N2" s="199" t="s">
        <v>365</v>
      </c>
      <c r="O2" s="206" t="s">
        <v>732</v>
      </c>
      <c r="P2" s="199" t="s">
        <v>366</v>
      </c>
      <c r="Q2" s="199" t="s">
        <v>367</v>
      </c>
      <c r="R2" s="208"/>
      <c r="S2" s="199" t="s">
        <v>734</v>
      </c>
      <c r="T2" s="199" t="s">
        <v>735</v>
      </c>
      <c r="U2" s="199" t="s">
        <v>368</v>
      </c>
    </row>
    <row r="3" spans="1:21" ht="16.5" customHeight="1">
      <c r="A3" s="258" t="s">
        <v>806</v>
      </c>
      <c r="B3" s="11" t="s">
        <v>670</v>
      </c>
      <c r="C3" s="7"/>
      <c r="D3" s="7"/>
      <c r="E3" s="208"/>
      <c r="F3" s="208"/>
      <c r="G3" s="259"/>
      <c r="H3" s="208"/>
      <c r="I3" s="208"/>
      <c r="J3" s="208"/>
      <c r="K3" s="208"/>
      <c r="L3" s="12"/>
      <c r="M3" s="208"/>
      <c r="N3" s="208"/>
      <c r="O3" s="208"/>
      <c r="P3" s="208"/>
      <c r="Q3" s="208"/>
      <c r="R3" s="208"/>
      <c r="S3" s="208"/>
      <c r="T3" s="208"/>
      <c r="U3" s="208"/>
    </row>
    <row r="4" spans="1:21" ht="12.75" customHeight="1">
      <c r="A4" s="180">
        <v>10200</v>
      </c>
      <c r="B4" s="181" t="s">
        <v>369</v>
      </c>
      <c r="C4" s="254">
        <f>F4/$F$312</f>
        <v>9.401360473777449E-4</v>
      </c>
      <c r="D4" s="254">
        <f>E4/$E$312</f>
        <v>9.339360265587113E-4</v>
      </c>
      <c r="E4" s="200">
        <v>26606142.74011302</v>
      </c>
      <c r="F4" s="200">
        <v>29745434</v>
      </c>
      <c r="G4" s="194">
        <v>0</v>
      </c>
      <c r="H4" s="200">
        <v>1429706</v>
      </c>
      <c r="I4" s="200">
        <v>19808</v>
      </c>
      <c r="J4" s="200">
        <v>1004482</v>
      </c>
      <c r="K4" s="200">
        <f>SUM(G4:J4)</f>
        <v>2453996</v>
      </c>
      <c r="L4" s="182"/>
      <c r="M4" s="200">
        <v>1499545</v>
      </c>
      <c r="N4" s="200">
        <v>8942781</v>
      </c>
      <c r="O4" s="200">
        <v>0</v>
      </c>
      <c r="P4" s="200">
        <v>970888</v>
      </c>
      <c r="Q4" s="200">
        <f>SUM(M4:P4)</f>
        <v>11413214</v>
      </c>
      <c r="R4" s="200"/>
      <c r="S4" s="183">
        <v>-439087</v>
      </c>
      <c r="T4" s="183">
        <v>60705</v>
      </c>
      <c r="U4" s="200">
        <f>S4+T4</f>
        <v>-378382</v>
      </c>
    </row>
    <row r="5" spans="1:21" ht="12.75" customHeight="1">
      <c r="A5" s="180">
        <v>10400</v>
      </c>
      <c r="B5" s="181" t="s">
        <v>370</v>
      </c>
      <c r="C5" s="254">
        <f>F5/$F$312</f>
        <v>2.7449645972669372E-3</v>
      </c>
      <c r="D5" s="254">
        <f>E5/$E$312</f>
        <v>2.7354916560425775E-3</v>
      </c>
      <c r="E5" s="200">
        <v>77929193.644273281</v>
      </c>
      <c r="F5" s="200">
        <v>86849306</v>
      </c>
      <c r="G5" s="194">
        <v>0</v>
      </c>
      <c r="H5" s="200">
        <v>4174387</v>
      </c>
      <c r="I5" s="200">
        <v>57835</v>
      </c>
      <c r="J5" s="200">
        <v>3226753</v>
      </c>
      <c r="K5" s="200">
        <f t="shared" ref="K5:K68" si="0">SUM(G5:J5)</f>
        <v>7458975</v>
      </c>
      <c r="L5" s="182"/>
      <c r="M5" s="200">
        <v>4378299</v>
      </c>
      <c r="N5" s="200">
        <v>26110708</v>
      </c>
      <c r="O5" s="200">
        <v>0</v>
      </c>
      <c r="P5" s="200">
        <v>2968176</v>
      </c>
      <c r="Q5" s="200">
        <f t="shared" ref="Q5:Q68" si="1">SUM(M5:P5)</f>
        <v>33457183</v>
      </c>
      <c r="R5" s="200"/>
      <c r="S5" s="183">
        <v>-1282025</v>
      </c>
      <c r="T5" s="183">
        <v>284327</v>
      </c>
      <c r="U5" s="200">
        <f t="shared" ref="U5:U68" si="2">S5+T5</f>
        <v>-997698</v>
      </c>
    </row>
    <row r="6" spans="1:21" ht="12.75" customHeight="1">
      <c r="A6" s="180">
        <v>10500</v>
      </c>
      <c r="B6" s="181" t="s">
        <v>371</v>
      </c>
      <c r="C6" s="254">
        <f t="shared" ref="C6:C69" si="3">F6/$F$312</f>
        <v>6.5759715954601615E-4</v>
      </c>
      <c r="D6" s="254">
        <f t="shared" ref="D6:D69" si="4">E6/$E$312</f>
        <v>6.7437974832640715E-4</v>
      </c>
      <c r="E6" s="200">
        <v>19211855.346374661</v>
      </c>
      <c r="F6" s="200">
        <v>20806045</v>
      </c>
      <c r="G6" s="194">
        <v>0</v>
      </c>
      <c r="H6" s="200">
        <v>1000037</v>
      </c>
      <c r="I6" s="200">
        <v>13855</v>
      </c>
      <c r="J6" s="200">
        <v>1767249</v>
      </c>
      <c r="K6" s="200">
        <f t="shared" si="0"/>
        <v>2781141</v>
      </c>
      <c r="L6" s="182"/>
      <c r="M6" s="200">
        <v>1048887</v>
      </c>
      <c r="N6" s="200">
        <v>6255209</v>
      </c>
      <c r="O6" s="200">
        <v>0</v>
      </c>
      <c r="P6" s="200">
        <v>1206917</v>
      </c>
      <c r="Q6" s="200">
        <f t="shared" si="1"/>
        <v>8511013</v>
      </c>
      <c r="R6" s="200"/>
      <c r="S6" s="183">
        <v>-307128</v>
      </c>
      <c r="T6" s="183">
        <v>318303</v>
      </c>
      <c r="U6" s="200">
        <f t="shared" si="2"/>
        <v>11175</v>
      </c>
    </row>
    <row r="7" spans="1:21" ht="12.75" customHeight="1">
      <c r="A7" s="180">
        <v>10700</v>
      </c>
      <c r="B7" s="181" t="s">
        <v>372</v>
      </c>
      <c r="C7" s="254">
        <f t="shared" si="3"/>
        <v>4.3564809552172745E-3</v>
      </c>
      <c r="D7" s="254">
        <f t="shared" si="4"/>
        <v>4.1039254892005304E-3</v>
      </c>
      <c r="E7" s="200">
        <v>116913390.48434633</v>
      </c>
      <c r="F7" s="200">
        <v>137836877</v>
      </c>
      <c r="G7" s="194">
        <v>0</v>
      </c>
      <c r="H7" s="200">
        <v>6625089</v>
      </c>
      <c r="I7" s="200">
        <v>91788</v>
      </c>
      <c r="J7" s="200">
        <v>18625713</v>
      </c>
      <c r="K7" s="200">
        <f t="shared" si="0"/>
        <v>25342590</v>
      </c>
      <c r="L7" s="182"/>
      <c r="M7" s="200">
        <v>6948715</v>
      </c>
      <c r="N7" s="200">
        <v>41439806</v>
      </c>
      <c r="O7" s="200">
        <v>0</v>
      </c>
      <c r="P7" s="200">
        <v>0</v>
      </c>
      <c r="Q7" s="200">
        <f t="shared" si="1"/>
        <v>48388521</v>
      </c>
      <c r="R7" s="200"/>
      <c r="S7" s="183">
        <v>-2034677</v>
      </c>
      <c r="T7" s="183">
        <v>4796870</v>
      </c>
      <c r="U7" s="200">
        <f t="shared" si="2"/>
        <v>2762193</v>
      </c>
    </row>
    <row r="8" spans="1:21" ht="12.75" customHeight="1">
      <c r="A8" s="180">
        <v>10800</v>
      </c>
      <c r="B8" s="181" t="s">
        <v>373</v>
      </c>
      <c r="C8" s="254">
        <f t="shared" si="3"/>
        <v>1.7896663283750638E-2</v>
      </c>
      <c r="D8" s="254">
        <f t="shared" si="4"/>
        <v>1.7865013101168663E-2</v>
      </c>
      <c r="E8" s="200">
        <v>508941806.61934447</v>
      </c>
      <c r="F8" s="200">
        <v>566241469</v>
      </c>
      <c r="G8" s="194">
        <v>0</v>
      </c>
      <c r="H8" s="200">
        <v>27216231</v>
      </c>
      <c r="I8" s="200">
        <v>377072</v>
      </c>
      <c r="J8" s="200">
        <v>40149295</v>
      </c>
      <c r="K8" s="200">
        <f t="shared" si="0"/>
        <v>67742598</v>
      </c>
      <c r="L8" s="182"/>
      <c r="M8" s="200">
        <v>28545703</v>
      </c>
      <c r="N8" s="200">
        <v>170237003</v>
      </c>
      <c r="O8" s="200">
        <v>0</v>
      </c>
      <c r="P8" s="200">
        <v>0</v>
      </c>
      <c r="Q8" s="200">
        <f t="shared" si="1"/>
        <v>198782706</v>
      </c>
      <c r="R8" s="200"/>
      <c r="S8" s="183">
        <v>-8358565</v>
      </c>
      <c r="T8" s="183">
        <v>12459908</v>
      </c>
      <c r="U8" s="200">
        <f t="shared" si="2"/>
        <v>4101343</v>
      </c>
    </row>
    <row r="9" spans="1:21" ht="12.75" customHeight="1">
      <c r="A9" s="180">
        <v>10850</v>
      </c>
      <c r="B9" s="181" t="s">
        <v>374</v>
      </c>
      <c r="C9" s="254">
        <f t="shared" si="3"/>
        <v>1.4875503957162013E-4</v>
      </c>
      <c r="D9" s="254">
        <f t="shared" si="4"/>
        <v>1.5220244888365547E-4</v>
      </c>
      <c r="E9" s="200">
        <v>4335971.59252398</v>
      </c>
      <c r="F9" s="200">
        <v>4706535</v>
      </c>
      <c r="G9" s="194">
        <v>0</v>
      </c>
      <c r="H9" s="200">
        <v>226218</v>
      </c>
      <c r="I9" s="200">
        <v>3134</v>
      </c>
      <c r="J9" s="200">
        <v>1080682</v>
      </c>
      <c r="K9" s="200">
        <f t="shared" si="0"/>
        <v>1310034</v>
      </c>
      <c r="L9" s="182"/>
      <c r="M9" s="200">
        <v>237269</v>
      </c>
      <c r="N9" s="200">
        <v>1414991</v>
      </c>
      <c r="O9" s="200">
        <v>0</v>
      </c>
      <c r="P9" s="200">
        <v>66260</v>
      </c>
      <c r="Q9" s="200">
        <f t="shared" si="1"/>
        <v>1718520</v>
      </c>
      <c r="R9" s="200"/>
      <c r="S9" s="183">
        <v>-69475</v>
      </c>
      <c r="T9" s="183">
        <v>274991</v>
      </c>
      <c r="U9" s="200">
        <f t="shared" si="2"/>
        <v>205516</v>
      </c>
    </row>
    <row r="10" spans="1:21" ht="12.75" customHeight="1">
      <c r="A10" s="180">
        <v>10900</v>
      </c>
      <c r="B10" s="181" t="s">
        <v>375</v>
      </c>
      <c r="C10" s="254">
        <f t="shared" si="3"/>
        <v>1.3325269573664566E-3</v>
      </c>
      <c r="D10" s="254">
        <f t="shared" si="4"/>
        <v>1.3182943866008202E-3</v>
      </c>
      <c r="E10" s="200">
        <v>37555814.987276547</v>
      </c>
      <c r="F10" s="200">
        <v>42160486</v>
      </c>
      <c r="G10" s="194">
        <v>0</v>
      </c>
      <c r="H10" s="200">
        <v>2026431</v>
      </c>
      <c r="I10" s="200">
        <v>28076</v>
      </c>
      <c r="J10" s="200">
        <v>834510</v>
      </c>
      <c r="K10" s="200">
        <f t="shared" si="0"/>
        <v>2889017</v>
      </c>
      <c r="L10" s="182"/>
      <c r="M10" s="200">
        <v>2125420</v>
      </c>
      <c r="N10" s="200">
        <v>12675290</v>
      </c>
      <c r="O10" s="200">
        <v>0</v>
      </c>
      <c r="P10" s="200">
        <v>6649576</v>
      </c>
      <c r="Q10" s="200">
        <f t="shared" si="1"/>
        <v>21450286</v>
      </c>
      <c r="R10" s="200"/>
      <c r="S10" s="183">
        <v>-622351</v>
      </c>
      <c r="T10" s="183">
        <v>-1519407</v>
      </c>
      <c r="U10" s="200">
        <f t="shared" si="2"/>
        <v>-2141758</v>
      </c>
    </row>
    <row r="11" spans="1:21" ht="12.75" customHeight="1">
      <c r="A11" s="180">
        <v>10910</v>
      </c>
      <c r="B11" s="181" t="s">
        <v>376</v>
      </c>
      <c r="C11" s="254">
        <f t="shared" si="3"/>
        <v>2.8992136870843743E-4</v>
      </c>
      <c r="D11" s="254">
        <f t="shared" si="4"/>
        <v>2.6644153066474058E-4</v>
      </c>
      <c r="E11" s="200">
        <v>7590435.7420295365</v>
      </c>
      <c r="F11" s="200">
        <v>9172967</v>
      </c>
      <c r="G11" s="194">
        <v>0</v>
      </c>
      <c r="H11" s="200">
        <v>440896</v>
      </c>
      <c r="I11" s="200">
        <v>6108</v>
      </c>
      <c r="J11" s="200">
        <v>1593062</v>
      </c>
      <c r="K11" s="200">
        <f t="shared" si="0"/>
        <v>2040066</v>
      </c>
      <c r="L11" s="182"/>
      <c r="M11" s="200">
        <v>462433</v>
      </c>
      <c r="N11" s="200">
        <v>2757796</v>
      </c>
      <c r="O11" s="200">
        <v>0</v>
      </c>
      <c r="P11" s="200">
        <v>0</v>
      </c>
      <c r="Q11" s="200">
        <f t="shared" si="1"/>
        <v>3220229</v>
      </c>
      <c r="R11" s="200"/>
      <c r="S11" s="183">
        <v>-135407</v>
      </c>
      <c r="T11" s="183">
        <v>389472</v>
      </c>
      <c r="U11" s="200">
        <f t="shared" si="2"/>
        <v>254065</v>
      </c>
    </row>
    <row r="12" spans="1:21" ht="12.75" customHeight="1">
      <c r="A12" s="180">
        <v>10930</v>
      </c>
      <c r="B12" s="181" t="s">
        <v>377</v>
      </c>
      <c r="C12" s="254">
        <f t="shared" si="3"/>
        <v>4.1470465107751485E-3</v>
      </c>
      <c r="D12" s="254">
        <f t="shared" si="4"/>
        <v>2.2696090109824638E-3</v>
      </c>
      <c r="E12" s="200">
        <v>64657042.445347913</v>
      </c>
      <c r="F12" s="200">
        <v>131210476</v>
      </c>
      <c r="G12" s="194">
        <v>0</v>
      </c>
      <c r="H12" s="200">
        <v>6306593</v>
      </c>
      <c r="I12" s="200">
        <v>87376</v>
      </c>
      <c r="J12" s="200">
        <v>74729032</v>
      </c>
      <c r="K12" s="200">
        <f t="shared" si="0"/>
        <v>81123001</v>
      </c>
      <c r="L12" s="182"/>
      <c r="M12" s="200">
        <v>6614661</v>
      </c>
      <c r="N12" s="200">
        <v>39447620</v>
      </c>
      <c r="O12" s="200">
        <v>0</v>
      </c>
      <c r="P12" s="200">
        <v>3309332</v>
      </c>
      <c r="Q12" s="200">
        <f t="shared" si="1"/>
        <v>49371613</v>
      </c>
      <c r="R12" s="200"/>
      <c r="S12" s="183">
        <v>-1936862</v>
      </c>
      <c r="T12" s="183">
        <v>15044937</v>
      </c>
      <c r="U12" s="200">
        <f t="shared" si="2"/>
        <v>13108075</v>
      </c>
    </row>
    <row r="13" spans="1:21" ht="12.75" customHeight="1">
      <c r="A13" s="180">
        <v>10940</v>
      </c>
      <c r="B13" s="181" t="s">
        <v>378</v>
      </c>
      <c r="C13" s="254">
        <f t="shared" si="3"/>
        <v>5.6945891323500423E-4</v>
      </c>
      <c r="D13" s="254">
        <f t="shared" si="4"/>
        <v>6.0572185268778782E-4</v>
      </c>
      <c r="E13" s="200">
        <v>17255916.481559861</v>
      </c>
      <c r="F13" s="200">
        <v>18017395</v>
      </c>
      <c r="G13" s="194">
        <v>0</v>
      </c>
      <c r="H13" s="200">
        <v>866001</v>
      </c>
      <c r="I13" s="200">
        <v>11998</v>
      </c>
      <c r="J13" s="200">
        <v>847007</v>
      </c>
      <c r="K13" s="200">
        <f t="shared" si="0"/>
        <v>1725006</v>
      </c>
      <c r="L13" s="182"/>
      <c r="M13" s="200">
        <v>908304</v>
      </c>
      <c r="N13" s="200">
        <v>5416818</v>
      </c>
      <c r="O13" s="200">
        <v>0</v>
      </c>
      <c r="P13" s="200">
        <v>1186925</v>
      </c>
      <c r="Q13" s="200">
        <f t="shared" si="1"/>
        <v>7512047</v>
      </c>
      <c r="R13" s="200"/>
      <c r="S13" s="183">
        <v>-265964</v>
      </c>
      <c r="T13" s="183">
        <v>38084</v>
      </c>
      <c r="U13" s="200">
        <f t="shared" si="2"/>
        <v>-227880</v>
      </c>
    </row>
    <row r="14" spans="1:21" ht="12.75" customHeight="1">
      <c r="A14" s="180">
        <v>10950</v>
      </c>
      <c r="B14" s="181" t="s">
        <v>379</v>
      </c>
      <c r="C14" s="254">
        <f t="shared" si="3"/>
        <v>7.8211474238971815E-4</v>
      </c>
      <c r="D14" s="254">
        <f t="shared" si="4"/>
        <v>7.2107749565447545E-4</v>
      </c>
      <c r="E14" s="200">
        <v>20542189.433207545</v>
      </c>
      <c r="F14" s="200">
        <v>24745719</v>
      </c>
      <c r="G14" s="194">
        <v>0</v>
      </c>
      <c r="H14" s="200">
        <v>1189396</v>
      </c>
      <c r="I14" s="200">
        <v>16479</v>
      </c>
      <c r="J14" s="200">
        <v>2185586</v>
      </c>
      <c r="K14" s="200">
        <f t="shared" si="0"/>
        <v>3391461</v>
      </c>
      <c r="L14" s="182"/>
      <c r="M14" s="200">
        <v>1247496</v>
      </c>
      <c r="N14" s="200">
        <v>7439648</v>
      </c>
      <c r="O14" s="200">
        <v>0</v>
      </c>
      <c r="P14" s="200">
        <v>577116</v>
      </c>
      <c r="Q14" s="200">
        <f t="shared" si="1"/>
        <v>9264260</v>
      </c>
      <c r="R14" s="200"/>
      <c r="S14" s="183">
        <v>-365284</v>
      </c>
      <c r="T14" s="183">
        <v>244760</v>
      </c>
      <c r="U14" s="200">
        <f t="shared" si="2"/>
        <v>-120524</v>
      </c>
    </row>
    <row r="15" spans="1:21" ht="12.75" customHeight="1">
      <c r="A15" s="180">
        <v>11050</v>
      </c>
      <c r="B15" s="181" t="s">
        <v>711</v>
      </c>
      <c r="C15" s="254">
        <f t="shared" si="3"/>
        <v>1.9600746213434909E-4</v>
      </c>
      <c r="D15" s="254">
        <f t="shared" si="4"/>
        <v>1.9878772549253954E-4</v>
      </c>
      <c r="E15" s="200">
        <v>5663101.5926489942</v>
      </c>
      <c r="F15" s="200">
        <v>6201578</v>
      </c>
      <c r="G15" s="194">
        <v>0</v>
      </c>
      <c r="H15" s="200">
        <v>298077</v>
      </c>
      <c r="I15" s="200">
        <v>4130</v>
      </c>
      <c r="J15" s="200">
        <v>5891368</v>
      </c>
      <c r="K15" s="200">
        <f t="shared" si="0"/>
        <v>6193575</v>
      </c>
      <c r="L15" s="182"/>
      <c r="M15" s="200">
        <v>312638</v>
      </c>
      <c r="N15" s="200">
        <v>1864466</v>
      </c>
      <c r="O15" s="200">
        <v>0</v>
      </c>
      <c r="P15" s="200">
        <v>52380</v>
      </c>
      <c r="Q15" s="200">
        <f t="shared" si="1"/>
        <v>2229484</v>
      </c>
      <c r="R15" s="200"/>
      <c r="S15" s="183">
        <v>-91545</v>
      </c>
      <c r="T15" s="183">
        <v>1462366</v>
      </c>
      <c r="U15" s="200">
        <f t="shared" si="2"/>
        <v>1370821</v>
      </c>
    </row>
    <row r="16" spans="1:21" ht="12.75" customHeight="1">
      <c r="A16" s="180">
        <v>11300</v>
      </c>
      <c r="B16" s="181" t="s">
        <v>380</v>
      </c>
      <c r="C16" s="254">
        <f t="shared" si="3"/>
        <v>4.1492134224231083E-3</v>
      </c>
      <c r="D16" s="254">
        <f t="shared" si="4"/>
        <v>4.0847372426219821E-3</v>
      </c>
      <c r="E16" s="200">
        <v>116366752.15700558</v>
      </c>
      <c r="F16" s="200">
        <v>131279036</v>
      </c>
      <c r="G16" s="194">
        <v>0</v>
      </c>
      <c r="H16" s="200">
        <v>6309889</v>
      </c>
      <c r="I16" s="200">
        <v>87421</v>
      </c>
      <c r="J16" s="200">
        <v>2974270</v>
      </c>
      <c r="K16" s="200">
        <f t="shared" si="0"/>
        <v>9371580</v>
      </c>
      <c r="L16" s="182"/>
      <c r="M16" s="200">
        <v>6618117</v>
      </c>
      <c r="N16" s="200">
        <v>39468232</v>
      </c>
      <c r="O16" s="200">
        <v>0</v>
      </c>
      <c r="P16" s="200">
        <v>5952914</v>
      </c>
      <c r="Q16" s="200">
        <f t="shared" si="1"/>
        <v>52039263</v>
      </c>
      <c r="R16" s="200"/>
      <c r="S16" s="183">
        <v>-1937874</v>
      </c>
      <c r="T16" s="183">
        <v>-1160256</v>
      </c>
      <c r="U16" s="200">
        <f t="shared" si="2"/>
        <v>-3098130</v>
      </c>
    </row>
    <row r="17" spans="1:21" ht="12.75" customHeight="1">
      <c r="A17" s="180">
        <v>11310</v>
      </c>
      <c r="B17" s="181" t="s">
        <v>381</v>
      </c>
      <c r="C17" s="254">
        <f t="shared" si="3"/>
        <v>4.7606287199568575E-4</v>
      </c>
      <c r="D17" s="254">
        <f t="shared" si="4"/>
        <v>4.7030740718836288E-4</v>
      </c>
      <c r="E17" s="200">
        <v>13398204.643087953</v>
      </c>
      <c r="F17" s="200">
        <v>15062391</v>
      </c>
      <c r="G17" s="194">
        <v>0</v>
      </c>
      <c r="H17" s="200">
        <v>723969</v>
      </c>
      <c r="I17" s="200">
        <v>10030</v>
      </c>
      <c r="J17" s="200">
        <v>1661368</v>
      </c>
      <c r="K17" s="200">
        <f t="shared" si="0"/>
        <v>2395367</v>
      </c>
      <c r="L17" s="182"/>
      <c r="M17" s="200">
        <v>759334</v>
      </c>
      <c r="N17" s="200">
        <v>4528415</v>
      </c>
      <c r="O17" s="200">
        <v>0</v>
      </c>
      <c r="P17" s="200">
        <v>0</v>
      </c>
      <c r="Q17" s="200">
        <f t="shared" si="1"/>
        <v>5287749</v>
      </c>
      <c r="R17" s="200"/>
      <c r="S17" s="183">
        <v>-222343</v>
      </c>
      <c r="T17" s="183">
        <v>444554</v>
      </c>
      <c r="U17" s="200">
        <f t="shared" si="2"/>
        <v>222211</v>
      </c>
    </row>
    <row r="18" spans="1:21" ht="12.75" customHeight="1">
      <c r="A18" s="180">
        <v>11600</v>
      </c>
      <c r="B18" s="181" t="s">
        <v>382</v>
      </c>
      <c r="C18" s="254">
        <f t="shared" si="3"/>
        <v>2.0718492718910376E-3</v>
      </c>
      <c r="D18" s="254">
        <f t="shared" si="4"/>
        <v>1.8875156618183334E-3</v>
      </c>
      <c r="E18" s="200">
        <v>53771896.248163909</v>
      </c>
      <c r="F18" s="200">
        <v>65552274</v>
      </c>
      <c r="G18" s="194">
        <v>0</v>
      </c>
      <c r="H18" s="200">
        <v>3150751</v>
      </c>
      <c r="I18" s="200">
        <v>43653</v>
      </c>
      <c r="J18" s="200">
        <v>9045112</v>
      </c>
      <c r="K18" s="200">
        <f t="shared" si="0"/>
        <v>12239516</v>
      </c>
      <c r="L18" s="182"/>
      <c r="M18" s="200">
        <v>3304660</v>
      </c>
      <c r="N18" s="200">
        <v>19707887</v>
      </c>
      <c r="O18" s="200">
        <v>0</v>
      </c>
      <c r="P18" s="200">
        <v>659980</v>
      </c>
      <c r="Q18" s="200">
        <f t="shared" si="1"/>
        <v>23672527</v>
      </c>
      <c r="R18" s="200"/>
      <c r="S18" s="183">
        <v>-967649</v>
      </c>
      <c r="T18" s="183">
        <v>1984653</v>
      </c>
      <c r="U18" s="200">
        <f t="shared" si="2"/>
        <v>1017004</v>
      </c>
    </row>
    <row r="19" spans="1:21" ht="12.75" customHeight="1">
      <c r="A19" s="180">
        <v>11900</v>
      </c>
      <c r="B19" s="181" t="s">
        <v>383</v>
      </c>
      <c r="C19" s="254">
        <f t="shared" si="3"/>
        <v>2.2453929779213288E-4</v>
      </c>
      <c r="D19" s="254">
        <f t="shared" si="4"/>
        <v>1.9099697019264549E-4</v>
      </c>
      <c r="E19" s="200">
        <v>5441157.1107276268</v>
      </c>
      <c r="F19" s="200">
        <v>7104311</v>
      </c>
      <c r="G19" s="194">
        <v>0</v>
      </c>
      <c r="H19" s="200">
        <v>341467</v>
      </c>
      <c r="I19" s="200">
        <v>4731</v>
      </c>
      <c r="J19" s="200">
        <v>1227605</v>
      </c>
      <c r="K19" s="200">
        <f t="shared" si="0"/>
        <v>1573803</v>
      </c>
      <c r="L19" s="182"/>
      <c r="M19" s="200">
        <v>358147</v>
      </c>
      <c r="N19" s="200">
        <v>2135867</v>
      </c>
      <c r="O19" s="200">
        <v>0</v>
      </c>
      <c r="P19" s="200">
        <v>431950</v>
      </c>
      <c r="Q19" s="200">
        <f t="shared" si="1"/>
        <v>2925964</v>
      </c>
      <c r="R19" s="200"/>
      <c r="S19" s="183">
        <v>-104870</v>
      </c>
      <c r="T19" s="183">
        <v>119905</v>
      </c>
      <c r="U19" s="200">
        <f t="shared" si="2"/>
        <v>15035</v>
      </c>
    </row>
    <row r="20" spans="1:21" ht="12.75" customHeight="1">
      <c r="A20" s="180">
        <v>12100</v>
      </c>
      <c r="B20" s="181" t="s">
        <v>384</v>
      </c>
      <c r="C20" s="254">
        <f t="shared" si="3"/>
        <v>2.2772768577542535E-4</v>
      </c>
      <c r="D20" s="254">
        <f t="shared" si="4"/>
        <v>2.2472750268338104E-4</v>
      </c>
      <c r="E20" s="200">
        <v>6402078.7762675453</v>
      </c>
      <c r="F20" s="200">
        <v>7205190</v>
      </c>
      <c r="G20" s="194">
        <v>0</v>
      </c>
      <c r="H20" s="200">
        <v>346315</v>
      </c>
      <c r="I20" s="200">
        <v>4798</v>
      </c>
      <c r="J20" s="200">
        <v>133279</v>
      </c>
      <c r="K20" s="200">
        <f t="shared" si="0"/>
        <v>484392</v>
      </c>
      <c r="L20" s="182"/>
      <c r="M20" s="200">
        <v>363232</v>
      </c>
      <c r="N20" s="200">
        <v>2166196</v>
      </c>
      <c r="O20" s="200">
        <v>0</v>
      </c>
      <c r="P20" s="200">
        <v>639032</v>
      </c>
      <c r="Q20" s="200">
        <f t="shared" si="1"/>
        <v>3168460</v>
      </c>
      <c r="R20" s="200"/>
      <c r="S20" s="183">
        <v>-106359</v>
      </c>
      <c r="T20" s="183">
        <v>-130598</v>
      </c>
      <c r="U20" s="200">
        <f t="shared" si="2"/>
        <v>-236957</v>
      </c>
    </row>
    <row r="21" spans="1:21" ht="12.75" customHeight="1">
      <c r="A21" s="180">
        <v>12150</v>
      </c>
      <c r="B21" s="181" t="s">
        <v>385</v>
      </c>
      <c r="C21" s="254">
        <f t="shared" si="3"/>
        <v>4.1187219160694601E-5</v>
      </c>
      <c r="D21" s="254">
        <f t="shared" si="4"/>
        <v>3.8380362154428742E-5</v>
      </c>
      <c r="E21" s="200">
        <v>1093386.8753951197</v>
      </c>
      <c r="F21" s="200">
        <v>1303143</v>
      </c>
      <c r="G21" s="194">
        <v>0</v>
      </c>
      <c r="H21" s="200">
        <v>62635</v>
      </c>
      <c r="I21" s="200">
        <v>868</v>
      </c>
      <c r="J21" s="200">
        <v>138354</v>
      </c>
      <c r="K21" s="200">
        <f t="shared" si="0"/>
        <v>201857</v>
      </c>
      <c r="L21" s="182"/>
      <c r="M21" s="200">
        <v>65695</v>
      </c>
      <c r="N21" s="200">
        <v>391782</v>
      </c>
      <c r="O21" s="200">
        <v>0</v>
      </c>
      <c r="P21" s="200">
        <v>3519</v>
      </c>
      <c r="Q21" s="200">
        <f t="shared" si="1"/>
        <v>460996</v>
      </c>
      <c r="R21" s="200"/>
      <c r="S21" s="183">
        <v>-19236</v>
      </c>
      <c r="T21" s="183">
        <v>28800</v>
      </c>
      <c r="U21" s="200">
        <f t="shared" si="2"/>
        <v>9564</v>
      </c>
    </row>
    <row r="22" spans="1:21" ht="12.75" customHeight="1">
      <c r="A22" s="180">
        <v>12160</v>
      </c>
      <c r="B22" s="181" t="s">
        <v>386</v>
      </c>
      <c r="C22" s="254">
        <f t="shared" si="3"/>
        <v>1.6084344191856902E-3</v>
      </c>
      <c r="D22" s="254">
        <f t="shared" si="4"/>
        <v>1.6615864168573536E-3</v>
      </c>
      <c r="E22" s="200">
        <v>47335582.015007056</v>
      </c>
      <c r="F22" s="200">
        <v>50890060</v>
      </c>
      <c r="G22" s="194">
        <v>0</v>
      </c>
      <c r="H22" s="200">
        <v>2446016</v>
      </c>
      <c r="I22" s="200">
        <v>33889</v>
      </c>
      <c r="J22" s="200">
        <v>1607421</v>
      </c>
      <c r="K22" s="200">
        <f t="shared" si="0"/>
        <v>4087326</v>
      </c>
      <c r="L22" s="182"/>
      <c r="M22" s="200">
        <v>2565500</v>
      </c>
      <c r="N22" s="200">
        <v>15299782</v>
      </c>
      <c r="O22" s="200">
        <v>0</v>
      </c>
      <c r="P22" s="200">
        <v>1636260</v>
      </c>
      <c r="Q22" s="200">
        <f t="shared" si="1"/>
        <v>19501542</v>
      </c>
      <c r="R22" s="200"/>
      <c r="S22" s="183">
        <v>-751213</v>
      </c>
      <c r="T22" s="183">
        <v>98121</v>
      </c>
      <c r="U22" s="200">
        <f t="shared" si="2"/>
        <v>-653092</v>
      </c>
    </row>
    <row r="23" spans="1:21" ht="12.75" customHeight="1">
      <c r="A23" s="180">
        <v>12220</v>
      </c>
      <c r="B23" s="181" t="s">
        <v>387</v>
      </c>
      <c r="C23" s="254">
        <f t="shared" si="3"/>
        <v>4.1711058262527544E-2</v>
      </c>
      <c r="D23" s="254">
        <f t="shared" si="4"/>
        <v>4.1592491573427516E-2</v>
      </c>
      <c r="E23" s="200">
        <v>1184894614.0316751</v>
      </c>
      <c r="F23" s="200">
        <v>1319717007</v>
      </c>
      <c r="G23" s="194">
        <v>0</v>
      </c>
      <c r="H23" s="200">
        <v>63431813</v>
      </c>
      <c r="I23" s="200">
        <v>878827</v>
      </c>
      <c r="J23" s="200">
        <v>53802819</v>
      </c>
      <c r="K23" s="200">
        <f t="shared" si="0"/>
        <v>118113459</v>
      </c>
      <c r="L23" s="182"/>
      <c r="M23" s="200">
        <v>66530362</v>
      </c>
      <c r="N23" s="200">
        <v>396764773</v>
      </c>
      <c r="O23" s="200">
        <v>0</v>
      </c>
      <c r="P23" s="200">
        <v>0</v>
      </c>
      <c r="Q23" s="200">
        <f t="shared" si="1"/>
        <v>463295135</v>
      </c>
      <c r="R23" s="200"/>
      <c r="S23" s="183">
        <v>-19480984</v>
      </c>
      <c r="T23" s="183">
        <v>16206721</v>
      </c>
      <c r="U23" s="200">
        <f t="shared" si="2"/>
        <v>-3274263</v>
      </c>
    </row>
    <row r="24" spans="1:21" ht="12.75" customHeight="1">
      <c r="A24" s="180">
        <v>12510</v>
      </c>
      <c r="B24" s="181" t="s">
        <v>388</v>
      </c>
      <c r="C24" s="254">
        <f t="shared" si="3"/>
        <v>3.8222175102302809E-3</v>
      </c>
      <c r="D24" s="254">
        <f t="shared" si="4"/>
        <v>3.9261216491257031E-3</v>
      </c>
      <c r="E24" s="200">
        <v>111848081.71132226</v>
      </c>
      <c r="F24" s="200">
        <v>120933049</v>
      </c>
      <c r="G24" s="194">
        <v>0</v>
      </c>
      <c r="H24" s="200">
        <v>5812612</v>
      </c>
      <c r="I24" s="200">
        <v>80532</v>
      </c>
      <c r="J24" s="200">
        <v>2362014</v>
      </c>
      <c r="K24" s="200">
        <f t="shared" si="0"/>
        <v>8255158</v>
      </c>
      <c r="L24" s="182"/>
      <c r="M24" s="200">
        <v>6096549</v>
      </c>
      <c r="N24" s="200">
        <v>36357775</v>
      </c>
      <c r="O24" s="200">
        <v>0</v>
      </c>
      <c r="P24" s="200">
        <v>20284463</v>
      </c>
      <c r="Q24" s="200">
        <f t="shared" si="1"/>
        <v>62738787</v>
      </c>
      <c r="R24" s="200"/>
      <c r="S24" s="183">
        <v>-1785151</v>
      </c>
      <c r="T24" s="183">
        <v>-4146847</v>
      </c>
      <c r="U24" s="200">
        <f t="shared" si="2"/>
        <v>-5931998</v>
      </c>
    </row>
    <row r="25" spans="1:21" ht="12.75" customHeight="1">
      <c r="A25" s="180">
        <v>12600</v>
      </c>
      <c r="B25" s="181" t="s">
        <v>389</v>
      </c>
      <c r="C25" s="254">
        <f t="shared" si="3"/>
        <v>1.726200947070171E-3</v>
      </c>
      <c r="D25" s="254">
        <f t="shared" si="4"/>
        <v>1.6990733994278501E-3</v>
      </c>
      <c r="E25" s="200">
        <v>48403518.127121538</v>
      </c>
      <c r="F25" s="200">
        <v>54616134</v>
      </c>
      <c r="G25" s="194">
        <v>0</v>
      </c>
      <c r="H25" s="200">
        <v>2625109</v>
      </c>
      <c r="I25" s="200">
        <v>36370</v>
      </c>
      <c r="J25" s="200">
        <v>15838743</v>
      </c>
      <c r="K25" s="200">
        <f t="shared" si="0"/>
        <v>18500222</v>
      </c>
      <c r="L25" s="182"/>
      <c r="M25" s="200">
        <v>2753341</v>
      </c>
      <c r="N25" s="200">
        <v>16420004</v>
      </c>
      <c r="O25" s="200">
        <v>0</v>
      </c>
      <c r="P25" s="200">
        <v>0</v>
      </c>
      <c r="Q25" s="200">
        <f t="shared" si="1"/>
        <v>19173345</v>
      </c>
      <c r="R25" s="200"/>
      <c r="S25" s="183">
        <v>-806215</v>
      </c>
      <c r="T25" s="183">
        <v>3996359</v>
      </c>
      <c r="U25" s="200">
        <f t="shared" si="2"/>
        <v>3190144</v>
      </c>
    </row>
    <row r="26" spans="1:21" ht="12.75" customHeight="1">
      <c r="A26" s="180">
        <v>12700</v>
      </c>
      <c r="B26" s="181" t="s">
        <v>390</v>
      </c>
      <c r="C26" s="254">
        <f t="shared" si="3"/>
        <v>9.878215362094404E-4</v>
      </c>
      <c r="D26" s="254">
        <f t="shared" si="4"/>
        <v>9.9249669818795238E-4</v>
      </c>
      <c r="E26" s="200">
        <v>28274430.014633879</v>
      </c>
      <c r="F26" s="200">
        <v>31254179</v>
      </c>
      <c r="G26" s="194">
        <v>0</v>
      </c>
      <c r="H26" s="200">
        <v>1502223</v>
      </c>
      <c r="I26" s="200">
        <v>20813</v>
      </c>
      <c r="J26" s="200">
        <v>1469185</v>
      </c>
      <c r="K26" s="200">
        <f t="shared" si="0"/>
        <v>2992221</v>
      </c>
      <c r="L26" s="182"/>
      <c r="M26" s="200">
        <v>1575604</v>
      </c>
      <c r="N26" s="200">
        <v>9396376</v>
      </c>
      <c r="O26" s="200">
        <v>0</v>
      </c>
      <c r="P26" s="200">
        <v>0</v>
      </c>
      <c r="Q26" s="200">
        <f t="shared" si="1"/>
        <v>10971980</v>
      </c>
      <c r="R26" s="200"/>
      <c r="S26" s="183">
        <v>-461358</v>
      </c>
      <c r="T26" s="183">
        <v>385458</v>
      </c>
      <c r="U26" s="200">
        <f t="shared" si="2"/>
        <v>-75900</v>
      </c>
    </row>
    <row r="27" spans="1:21" ht="12.75" customHeight="1">
      <c r="A27" s="180">
        <v>13500</v>
      </c>
      <c r="B27" s="181" t="s">
        <v>391</v>
      </c>
      <c r="C27" s="254">
        <f t="shared" si="3"/>
        <v>3.7778069467811213E-3</v>
      </c>
      <c r="D27" s="254">
        <f t="shared" si="4"/>
        <v>3.8915664222418616E-3</v>
      </c>
      <c r="E27" s="200">
        <v>110863665.9989569</v>
      </c>
      <c r="F27" s="200">
        <v>119527921</v>
      </c>
      <c r="G27" s="194">
        <v>0</v>
      </c>
      <c r="H27" s="200">
        <v>5745075</v>
      </c>
      <c r="I27" s="200">
        <v>79596</v>
      </c>
      <c r="J27" s="200">
        <v>8315343</v>
      </c>
      <c r="K27" s="200">
        <f t="shared" si="0"/>
        <v>14140014</v>
      </c>
      <c r="L27" s="182"/>
      <c r="M27" s="200">
        <v>6025713</v>
      </c>
      <c r="N27" s="200">
        <v>35935332</v>
      </c>
      <c r="O27" s="200">
        <v>0</v>
      </c>
      <c r="P27" s="200">
        <v>4033309</v>
      </c>
      <c r="Q27" s="200">
        <f t="shared" si="1"/>
        <v>45994354</v>
      </c>
      <c r="R27" s="200"/>
      <c r="S27" s="183">
        <v>-1764410</v>
      </c>
      <c r="T27" s="183">
        <v>1951337</v>
      </c>
      <c r="U27" s="200">
        <f t="shared" si="2"/>
        <v>186927</v>
      </c>
    </row>
    <row r="28" spans="1:21" ht="12.75" customHeight="1">
      <c r="A28" s="180">
        <v>13700</v>
      </c>
      <c r="B28" s="181" t="s">
        <v>392</v>
      </c>
      <c r="C28" s="254">
        <f t="shared" si="3"/>
        <v>4.078815785441828E-4</v>
      </c>
      <c r="D28" s="254">
        <f t="shared" si="4"/>
        <v>4.1884984430190004E-4</v>
      </c>
      <c r="E28" s="200">
        <v>11932272.04783272</v>
      </c>
      <c r="F28" s="200">
        <v>12905169</v>
      </c>
      <c r="G28" s="194">
        <v>0</v>
      </c>
      <c r="H28" s="200">
        <v>620283</v>
      </c>
      <c r="I28" s="200">
        <v>8594</v>
      </c>
      <c r="J28" s="200">
        <v>189488</v>
      </c>
      <c r="K28" s="200">
        <f t="shared" si="0"/>
        <v>818365</v>
      </c>
      <c r="L28" s="182"/>
      <c r="M28" s="200">
        <v>650583</v>
      </c>
      <c r="N28" s="200">
        <v>3879859</v>
      </c>
      <c r="O28" s="200">
        <v>0</v>
      </c>
      <c r="P28" s="200">
        <v>572120</v>
      </c>
      <c r="Q28" s="200">
        <f t="shared" si="1"/>
        <v>5102562</v>
      </c>
      <c r="R28" s="200"/>
      <c r="S28" s="183">
        <v>-190499</v>
      </c>
      <c r="T28" s="183">
        <v>-102608</v>
      </c>
      <c r="U28" s="200">
        <f t="shared" si="2"/>
        <v>-293107</v>
      </c>
    </row>
    <row r="29" spans="1:21" ht="12.75" customHeight="1">
      <c r="A29" s="180">
        <v>14300</v>
      </c>
      <c r="B29" s="181" t="s">
        <v>393</v>
      </c>
      <c r="C29" s="254">
        <f t="shared" si="3"/>
        <v>1.3366561946195343E-3</v>
      </c>
      <c r="D29" s="254">
        <f t="shared" si="4"/>
        <v>1.3941179442639169E-3</v>
      </c>
      <c r="E29" s="200">
        <v>39715890.56084767</v>
      </c>
      <c r="F29" s="200">
        <v>42291133</v>
      </c>
      <c r="G29" s="194">
        <v>0</v>
      </c>
      <c r="H29" s="200">
        <v>2032711</v>
      </c>
      <c r="I29" s="200">
        <v>28163</v>
      </c>
      <c r="J29" s="200">
        <v>4694595</v>
      </c>
      <c r="K29" s="200">
        <f t="shared" si="0"/>
        <v>6755469</v>
      </c>
      <c r="L29" s="182"/>
      <c r="M29" s="200">
        <v>2132006</v>
      </c>
      <c r="N29" s="200">
        <v>12714568</v>
      </c>
      <c r="O29" s="200">
        <v>0</v>
      </c>
      <c r="P29" s="200">
        <v>3229667</v>
      </c>
      <c r="Q29" s="200">
        <f t="shared" si="1"/>
        <v>18076241</v>
      </c>
      <c r="R29" s="200"/>
      <c r="S29" s="183">
        <v>-624280</v>
      </c>
      <c r="T29" s="183">
        <v>858521</v>
      </c>
      <c r="U29" s="200">
        <f t="shared" si="2"/>
        <v>234241</v>
      </c>
    </row>
    <row r="30" spans="1:21" ht="12.75" customHeight="1">
      <c r="A30" s="184">
        <v>14300.2</v>
      </c>
      <c r="B30" s="181" t="s">
        <v>727</v>
      </c>
      <c r="C30" s="254">
        <f t="shared" si="3"/>
        <v>1.4445516118687197E-4</v>
      </c>
      <c r="D30" s="254">
        <f t="shared" si="4"/>
        <v>1.4240061734042129E-4</v>
      </c>
      <c r="E30" s="200">
        <v>4056735.1975914873</v>
      </c>
      <c r="F30" s="200">
        <v>4570489</v>
      </c>
      <c r="G30" s="194">
        <v>0</v>
      </c>
      <c r="H30" s="200">
        <v>219679</v>
      </c>
      <c r="I30" s="200">
        <v>3044</v>
      </c>
      <c r="J30" s="200">
        <v>1026785</v>
      </c>
      <c r="K30" s="200">
        <f t="shared" si="0"/>
        <v>1249508</v>
      </c>
      <c r="L30" s="182"/>
      <c r="M30" s="200">
        <v>230410</v>
      </c>
      <c r="N30" s="200">
        <v>1374089</v>
      </c>
      <c r="O30" s="200">
        <v>0</v>
      </c>
      <c r="P30" s="200">
        <v>766516</v>
      </c>
      <c r="Q30" s="200">
        <f t="shared" si="1"/>
        <v>2371015</v>
      </c>
      <c r="R30" s="200"/>
      <c r="S30" s="183">
        <v>-67467</v>
      </c>
      <c r="T30" s="183">
        <v>135169</v>
      </c>
      <c r="U30" s="200">
        <f t="shared" si="2"/>
        <v>67702</v>
      </c>
    </row>
    <row r="31" spans="1:21" ht="12.75" customHeight="1">
      <c r="A31" s="180">
        <v>18400</v>
      </c>
      <c r="B31" s="181" t="s">
        <v>395</v>
      </c>
      <c r="C31" s="254">
        <f t="shared" si="3"/>
        <v>4.803545517678102E-3</v>
      </c>
      <c r="D31" s="254">
        <f t="shared" si="4"/>
        <v>4.8443142465027407E-3</v>
      </c>
      <c r="E31" s="200">
        <v>138005722.72100103</v>
      </c>
      <c r="F31" s="200">
        <v>151981776</v>
      </c>
      <c r="G31" s="194">
        <v>0</v>
      </c>
      <c r="H31" s="200">
        <v>7304960</v>
      </c>
      <c r="I31" s="200">
        <v>101208</v>
      </c>
      <c r="J31" s="200">
        <v>4666848</v>
      </c>
      <c r="K31" s="200">
        <f t="shared" si="0"/>
        <v>12073016</v>
      </c>
      <c r="L31" s="182"/>
      <c r="M31" s="200">
        <v>7661796</v>
      </c>
      <c r="N31" s="200">
        <v>45692383</v>
      </c>
      <c r="O31" s="200">
        <v>0</v>
      </c>
      <c r="P31" s="200">
        <v>1609847</v>
      </c>
      <c r="Q31" s="200">
        <f t="shared" si="1"/>
        <v>54964026</v>
      </c>
      <c r="R31" s="200"/>
      <c r="S31" s="183">
        <v>-2243477</v>
      </c>
      <c r="T31" s="183">
        <v>1205002</v>
      </c>
      <c r="U31" s="200">
        <f t="shared" si="2"/>
        <v>-1038475</v>
      </c>
    </row>
    <row r="32" spans="1:21" ht="12.75" customHeight="1">
      <c r="A32" s="180">
        <v>18600</v>
      </c>
      <c r="B32" s="181" t="s">
        <v>396</v>
      </c>
      <c r="C32" s="254">
        <f t="shared" si="3"/>
        <v>1.3420597883143524E-5</v>
      </c>
      <c r="D32" s="254">
        <f t="shared" si="4"/>
        <v>1.3596746712651994E-5</v>
      </c>
      <c r="E32" s="200">
        <v>387346.64211525605</v>
      </c>
      <c r="F32" s="200">
        <v>424621</v>
      </c>
      <c r="G32" s="194">
        <v>0</v>
      </c>
      <c r="H32" s="200">
        <v>20409</v>
      </c>
      <c r="I32" s="200">
        <v>283</v>
      </c>
      <c r="J32" s="200">
        <v>0</v>
      </c>
      <c r="K32" s="200">
        <f t="shared" si="0"/>
        <v>20692</v>
      </c>
      <c r="L32" s="182"/>
      <c r="M32" s="200">
        <v>21406</v>
      </c>
      <c r="N32" s="200">
        <v>127660</v>
      </c>
      <c r="O32" s="200">
        <v>0</v>
      </c>
      <c r="P32" s="200">
        <v>143363</v>
      </c>
      <c r="Q32" s="200">
        <f t="shared" si="1"/>
        <v>292429</v>
      </c>
      <c r="R32" s="200"/>
      <c r="S32" s="183">
        <v>-6268</v>
      </c>
      <c r="T32" s="183">
        <v>-44785</v>
      </c>
      <c r="U32" s="200">
        <f t="shared" si="2"/>
        <v>-51053</v>
      </c>
    </row>
    <row r="33" spans="1:21" ht="12.75" customHeight="1">
      <c r="A33" s="180">
        <v>18640</v>
      </c>
      <c r="B33" s="181" t="s">
        <v>712</v>
      </c>
      <c r="C33" s="254">
        <f t="shared" si="3"/>
        <v>1.3979361462844233E-6</v>
      </c>
      <c r="D33" s="254">
        <f t="shared" si="4"/>
        <v>9.1588913422110584E-7</v>
      </c>
      <c r="E33" s="200">
        <v>26092.019524073236</v>
      </c>
      <c r="F33" s="200">
        <v>44230</v>
      </c>
      <c r="G33" s="194">
        <v>0</v>
      </c>
      <c r="H33" s="200">
        <v>2126</v>
      </c>
      <c r="I33" s="200">
        <v>29</v>
      </c>
      <c r="J33" s="200">
        <v>45154</v>
      </c>
      <c r="K33" s="200">
        <f t="shared" si="0"/>
        <v>47309</v>
      </c>
      <c r="L33" s="182"/>
      <c r="M33" s="200">
        <v>2230</v>
      </c>
      <c r="N33" s="200">
        <v>13297</v>
      </c>
      <c r="O33" s="200">
        <v>0</v>
      </c>
      <c r="P33" s="200">
        <v>0</v>
      </c>
      <c r="Q33" s="200">
        <f t="shared" si="1"/>
        <v>15527</v>
      </c>
      <c r="R33" s="200"/>
      <c r="S33" s="183">
        <v>-653</v>
      </c>
      <c r="T33" s="183">
        <v>10411</v>
      </c>
      <c r="U33" s="200">
        <f t="shared" si="2"/>
        <v>9758</v>
      </c>
    </row>
    <row r="34" spans="1:21" ht="12.75" customHeight="1">
      <c r="A34" s="180">
        <v>18690</v>
      </c>
      <c r="B34" s="181" t="s">
        <v>397</v>
      </c>
      <c r="C34" s="254">
        <f t="shared" si="3"/>
        <v>0</v>
      </c>
      <c r="D34" s="254">
        <f t="shared" si="4"/>
        <v>0</v>
      </c>
      <c r="E34" s="200">
        <v>0</v>
      </c>
      <c r="F34" s="200">
        <v>0</v>
      </c>
      <c r="G34" s="194">
        <v>0</v>
      </c>
      <c r="H34" s="200">
        <v>0</v>
      </c>
      <c r="I34" s="200">
        <v>0</v>
      </c>
      <c r="J34" s="200">
        <v>0</v>
      </c>
      <c r="K34" s="200">
        <f t="shared" si="0"/>
        <v>0</v>
      </c>
      <c r="L34" s="182"/>
      <c r="M34" s="200">
        <v>0</v>
      </c>
      <c r="N34" s="200">
        <v>0</v>
      </c>
      <c r="O34" s="200">
        <v>0</v>
      </c>
      <c r="P34" s="200">
        <v>88608</v>
      </c>
      <c r="Q34" s="200">
        <f t="shared" si="1"/>
        <v>88608</v>
      </c>
      <c r="R34" s="200"/>
      <c r="S34" s="183">
        <v>0</v>
      </c>
      <c r="T34" s="183">
        <v>-29536</v>
      </c>
      <c r="U34" s="200">
        <f t="shared" si="2"/>
        <v>-29536</v>
      </c>
    </row>
    <row r="35" spans="1:21" ht="12.75" customHeight="1">
      <c r="A35" s="180">
        <v>18740</v>
      </c>
      <c r="B35" s="181" t="s">
        <v>398</v>
      </c>
      <c r="C35" s="254">
        <f t="shared" si="3"/>
        <v>6.5544336441401178E-6</v>
      </c>
      <c r="D35" s="254">
        <f t="shared" si="4"/>
        <v>6.6398174609972057E-6</v>
      </c>
      <c r="E35" s="200">
        <v>189156.35130441224</v>
      </c>
      <c r="F35" s="200">
        <v>207379</v>
      </c>
      <c r="G35" s="194">
        <v>0</v>
      </c>
      <c r="H35" s="200">
        <v>9968</v>
      </c>
      <c r="I35" s="200">
        <v>138</v>
      </c>
      <c r="J35" s="200">
        <v>18273</v>
      </c>
      <c r="K35" s="200">
        <f t="shared" si="0"/>
        <v>28379</v>
      </c>
      <c r="L35" s="182"/>
      <c r="M35" s="200">
        <v>10455</v>
      </c>
      <c r="N35" s="200">
        <v>62347</v>
      </c>
      <c r="O35" s="200">
        <v>0</v>
      </c>
      <c r="P35" s="200">
        <v>4279</v>
      </c>
      <c r="Q35" s="200">
        <f t="shared" si="1"/>
        <v>77081</v>
      </c>
      <c r="R35" s="200"/>
      <c r="S35" s="183">
        <v>-3061</v>
      </c>
      <c r="T35" s="183">
        <v>5105</v>
      </c>
      <c r="U35" s="200">
        <f t="shared" si="2"/>
        <v>2044</v>
      </c>
    </row>
    <row r="36" spans="1:21" ht="12.75" customHeight="1">
      <c r="A36" s="180">
        <v>18780</v>
      </c>
      <c r="B36" s="181" t="s">
        <v>728</v>
      </c>
      <c r="C36" s="254">
        <f t="shared" si="3"/>
        <v>1.8126993444321929E-5</v>
      </c>
      <c r="D36" s="254">
        <f t="shared" si="4"/>
        <v>1.7442907931839974E-5</v>
      </c>
      <c r="E36" s="200">
        <v>496916.79626838904</v>
      </c>
      <c r="F36" s="200">
        <v>573529</v>
      </c>
      <c r="G36" s="194">
        <v>0</v>
      </c>
      <c r="H36" s="200">
        <v>27566</v>
      </c>
      <c r="I36" s="200">
        <v>382</v>
      </c>
      <c r="J36" s="200">
        <v>185950</v>
      </c>
      <c r="K36" s="200">
        <f t="shared" si="0"/>
        <v>213898</v>
      </c>
      <c r="L36" s="182"/>
      <c r="M36" s="200">
        <v>28913</v>
      </c>
      <c r="N36" s="200">
        <v>172428</v>
      </c>
      <c r="O36" s="200">
        <v>0</v>
      </c>
      <c r="P36" s="200">
        <v>0</v>
      </c>
      <c r="Q36" s="200">
        <f t="shared" si="1"/>
        <v>201341</v>
      </c>
      <c r="R36" s="200"/>
      <c r="S36" s="183">
        <v>-8466</v>
      </c>
      <c r="T36" s="183">
        <v>45394</v>
      </c>
      <c r="U36" s="200">
        <f t="shared" si="2"/>
        <v>36928</v>
      </c>
    </row>
    <row r="37" spans="1:21" ht="12.75" customHeight="1">
      <c r="A37" s="180">
        <v>19005</v>
      </c>
      <c r="B37" s="181" t="s">
        <v>400</v>
      </c>
      <c r="C37" s="254">
        <f t="shared" si="3"/>
        <v>6.869546087695526E-4</v>
      </c>
      <c r="D37" s="254">
        <f t="shared" si="4"/>
        <v>6.8392644869278492E-4</v>
      </c>
      <c r="E37" s="200">
        <v>19483823.517022125</v>
      </c>
      <c r="F37" s="200">
        <v>21734900</v>
      </c>
      <c r="G37" s="194">
        <v>0</v>
      </c>
      <c r="H37" s="200">
        <v>1044682</v>
      </c>
      <c r="I37" s="200">
        <v>14474</v>
      </c>
      <c r="J37" s="200">
        <v>1492809</v>
      </c>
      <c r="K37" s="200">
        <f t="shared" si="0"/>
        <v>2551965</v>
      </c>
      <c r="L37" s="182"/>
      <c r="M37" s="200">
        <v>1095713</v>
      </c>
      <c r="N37" s="200">
        <v>6534464</v>
      </c>
      <c r="O37" s="200">
        <v>0</v>
      </c>
      <c r="P37" s="200">
        <v>0</v>
      </c>
      <c r="Q37" s="200">
        <f t="shared" si="1"/>
        <v>7630177</v>
      </c>
      <c r="R37" s="200"/>
      <c r="S37" s="183">
        <v>-320839</v>
      </c>
      <c r="T37" s="183">
        <v>409460</v>
      </c>
      <c r="U37" s="200">
        <f t="shared" si="2"/>
        <v>88621</v>
      </c>
    </row>
    <row r="38" spans="1:21" ht="12.75" customHeight="1">
      <c r="A38" s="180">
        <v>19100</v>
      </c>
      <c r="B38" s="181" t="s">
        <v>401</v>
      </c>
      <c r="C38" s="254">
        <f t="shared" si="3"/>
        <v>6.2379403253909858E-2</v>
      </c>
      <c r="D38" s="254">
        <f t="shared" si="4"/>
        <v>6.1125212994958905E-2</v>
      </c>
      <c r="E38" s="200">
        <v>1741346404.5885067</v>
      </c>
      <c r="F38" s="200">
        <v>1973653098</v>
      </c>
      <c r="G38" s="194">
        <v>0</v>
      </c>
      <c r="H38" s="200">
        <v>94863061</v>
      </c>
      <c r="I38" s="200">
        <v>1314296</v>
      </c>
      <c r="J38" s="200">
        <v>138257457</v>
      </c>
      <c r="K38" s="200">
        <f t="shared" si="0"/>
        <v>234434814</v>
      </c>
      <c r="L38" s="182"/>
      <c r="M38" s="200">
        <v>99496979</v>
      </c>
      <c r="N38" s="200">
        <v>593366622</v>
      </c>
      <c r="O38" s="200">
        <v>0</v>
      </c>
      <c r="P38" s="200">
        <v>0</v>
      </c>
      <c r="Q38" s="200">
        <f t="shared" si="1"/>
        <v>692863601</v>
      </c>
      <c r="R38" s="200"/>
      <c r="S38" s="183">
        <v>-29134052</v>
      </c>
      <c r="T38" s="183">
        <v>39360962</v>
      </c>
      <c r="U38" s="200">
        <f t="shared" si="2"/>
        <v>10226910</v>
      </c>
    </row>
    <row r="39" spans="1:21" ht="12.75" customHeight="1">
      <c r="A39" s="180">
        <v>20100</v>
      </c>
      <c r="B39" s="181" t="s">
        <v>402</v>
      </c>
      <c r="C39" s="254">
        <f t="shared" si="3"/>
        <v>1.0390856467574363E-2</v>
      </c>
      <c r="D39" s="254">
        <f t="shared" si="4"/>
        <v>1.0074952635744169E-2</v>
      </c>
      <c r="E39" s="200">
        <v>287017119.27121609</v>
      </c>
      <c r="F39" s="200">
        <v>328761498</v>
      </c>
      <c r="G39" s="194">
        <v>0</v>
      </c>
      <c r="H39" s="200">
        <v>15801826</v>
      </c>
      <c r="I39" s="200">
        <v>218929</v>
      </c>
      <c r="J39" s="200">
        <v>24230554</v>
      </c>
      <c r="K39" s="200">
        <f t="shared" si="0"/>
        <v>40251309</v>
      </c>
      <c r="L39" s="182"/>
      <c r="M39" s="200">
        <v>16573721</v>
      </c>
      <c r="N39" s="200">
        <v>98840115</v>
      </c>
      <c r="O39" s="200">
        <v>0</v>
      </c>
      <c r="P39" s="200">
        <v>24463935</v>
      </c>
      <c r="Q39" s="200">
        <f t="shared" si="1"/>
        <v>139877771</v>
      </c>
      <c r="R39" s="200"/>
      <c r="S39" s="183">
        <v>-4853008</v>
      </c>
      <c r="T39" s="183">
        <v>-2676012</v>
      </c>
      <c r="U39" s="200">
        <f t="shared" si="2"/>
        <v>-7529020</v>
      </c>
    </row>
    <row r="40" spans="1:21" ht="12.75" customHeight="1">
      <c r="A40" s="180">
        <v>20200</v>
      </c>
      <c r="B40" s="181" t="s">
        <v>403</v>
      </c>
      <c r="C40" s="254">
        <f t="shared" si="3"/>
        <v>1.554574085520998E-3</v>
      </c>
      <c r="D40" s="254">
        <f t="shared" si="4"/>
        <v>1.4585439143349537E-3</v>
      </c>
      <c r="E40" s="200">
        <v>41551269.545205221</v>
      </c>
      <c r="F40" s="200">
        <v>49185946</v>
      </c>
      <c r="G40" s="194">
        <v>0</v>
      </c>
      <c r="H40" s="200">
        <v>2364108</v>
      </c>
      <c r="I40" s="200">
        <v>32754</v>
      </c>
      <c r="J40" s="200">
        <v>6639179</v>
      </c>
      <c r="K40" s="200">
        <f t="shared" si="0"/>
        <v>9036041</v>
      </c>
      <c r="L40" s="182"/>
      <c r="M40" s="200">
        <v>2479591</v>
      </c>
      <c r="N40" s="200">
        <v>14787451</v>
      </c>
      <c r="O40" s="200">
        <v>0</v>
      </c>
      <c r="P40" s="200">
        <v>733704</v>
      </c>
      <c r="Q40" s="200">
        <f t="shared" si="1"/>
        <v>18000746</v>
      </c>
      <c r="R40" s="200"/>
      <c r="S40" s="183">
        <v>-726058</v>
      </c>
      <c r="T40" s="183">
        <v>1237796</v>
      </c>
      <c r="U40" s="200">
        <f t="shared" si="2"/>
        <v>511738</v>
      </c>
    </row>
    <row r="41" spans="1:21" ht="12.75" customHeight="1">
      <c r="A41" s="180">
        <v>20300</v>
      </c>
      <c r="B41" s="181" t="s">
        <v>404</v>
      </c>
      <c r="C41" s="254">
        <f t="shared" si="3"/>
        <v>2.4363414282971303E-2</v>
      </c>
      <c r="D41" s="254">
        <f t="shared" si="4"/>
        <v>2.4239781164642919E-2</v>
      </c>
      <c r="E41" s="200">
        <v>690547381.52886713</v>
      </c>
      <c r="F41" s="200">
        <v>770846234</v>
      </c>
      <c r="G41" s="194">
        <v>0</v>
      </c>
      <c r="H41" s="200">
        <v>37050500</v>
      </c>
      <c r="I41" s="200">
        <v>513322</v>
      </c>
      <c r="J41" s="200">
        <v>47583304</v>
      </c>
      <c r="K41" s="200">
        <f t="shared" si="0"/>
        <v>85147126</v>
      </c>
      <c r="L41" s="182"/>
      <c r="M41" s="200">
        <v>38860361</v>
      </c>
      <c r="N41" s="200">
        <v>231750163</v>
      </c>
      <c r="O41" s="200">
        <v>0</v>
      </c>
      <c r="P41" s="200">
        <v>72031992</v>
      </c>
      <c r="Q41" s="200">
        <f t="shared" si="1"/>
        <v>342642516</v>
      </c>
      <c r="R41" s="200"/>
      <c r="S41" s="183">
        <v>-11378836</v>
      </c>
      <c r="T41" s="183">
        <v>-12344108</v>
      </c>
      <c r="U41" s="200">
        <f t="shared" si="2"/>
        <v>-23722944</v>
      </c>
    </row>
    <row r="42" spans="1:21" ht="12.75" customHeight="1">
      <c r="A42" s="180">
        <v>20400</v>
      </c>
      <c r="B42" s="181" t="s">
        <v>405</v>
      </c>
      <c r="C42" s="254">
        <f t="shared" si="3"/>
        <v>1.1262660144521651E-3</v>
      </c>
      <c r="D42" s="254">
        <f t="shared" si="4"/>
        <v>1.1280093285975922E-3</v>
      </c>
      <c r="E42" s="200">
        <v>32134938.963038176</v>
      </c>
      <c r="F42" s="200">
        <v>35634493</v>
      </c>
      <c r="G42" s="194">
        <v>0</v>
      </c>
      <c r="H42" s="200">
        <v>1712762</v>
      </c>
      <c r="I42" s="200">
        <v>23730</v>
      </c>
      <c r="J42" s="200">
        <v>967151</v>
      </c>
      <c r="K42" s="200">
        <f t="shared" si="0"/>
        <v>2703643</v>
      </c>
      <c r="L42" s="182"/>
      <c r="M42" s="200">
        <v>1796427</v>
      </c>
      <c r="N42" s="200">
        <v>10713290</v>
      </c>
      <c r="O42" s="200">
        <v>0</v>
      </c>
      <c r="P42" s="200">
        <v>3658434</v>
      </c>
      <c r="Q42" s="200">
        <f t="shared" si="1"/>
        <v>16168151</v>
      </c>
      <c r="R42" s="200"/>
      <c r="S42" s="183">
        <v>-526018</v>
      </c>
      <c r="T42" s="183">
        <v>-981273</v>
      </c>
      <c r="U42" s="200">
        <f t="shared" si="2"/>
        <v>-1507291</v>
      </c>
    </row>
    <row r="43" spans="1:21" ht="12.75" customHeight="1">
      <c r="A43" s="180">
        <v>20600</v>
      </c>
      <c r="B43" s="181" t="s">
        <v>406</v>
      </c>
      <c r="C43" s="254">
        <f t="shared" si="3"/>
        <v>2.9204613367199584E-3</v>
      </c>
      <c r="D43" s="254">
        <f t="shared" si="4"/>
        <v>2.8502466013680182E-3</v>
      </c>
      <c r="E43" s="200">
        <v>81198353.810106769</v>
      </c>
      <c r="F43" s="200">
        <v>92401935</v>
      </c>
      <c r="G43" s="194">
        <v>0</v>
      </c>
      <c r="H43" s="200">
        <v>4441272</v>
      </c>
      <c r="I43" s="200">
        <v>61532</v>
      </c>
      <c r="J43" s="200">
        <v>10390746</v>
      </c>
      <c r="K43" s="200">
        <f t="shared" si="0"/>
        <v>14893550</v>
      </c>
      <c r="L43" s="182"/>
      <c r="M43" s="200">
        <v>4658222</v>
      </c>
      <c r="N43" s="200">
        <v>27780072</v>
      </c>
      <c r="O43" s="200">
        <v>0</v>
      </c>
      <c r="P43" s="200">
        <v>5093928</v>
      </c>
      <c r="Q43" s="200">
        <f t="shared" si="1"/>
        <v>37532222</v>
      </c>
      <c r="R43" s="200"/>
      <c r="S43" s="183">
        <v>-1363990</v>
      </c>
      <c r="T43" s="183">
        <v>768702</v>
      </c>
      <c r="U43" s="200">
        <f t="shared" si="2"/>
        <v>-595288</v>
      </c>
    </row>
    <row r="44" spans="1:21" ht="12.75" customHeight="1">
      <c r="A44" s="180">
        <v>20700</v>
      </c>
      <c r="B44" s="181" t="s">
        <v>407</v>
      </c>
      <c r="C44" s="254">
        <f t="shared" si="3"/>
        <v>5.8562289838325742E-3</v>
      </c>
      <c r="D44" s="254">
        <f t="shared" si="4"/>
        <v>5.7861789011068518E-3</v>
      </c>
      <c r="E44" s="200">
        <v>164837737.6873804</v>
      </c>
      <c r="F44" s="200">
        <v>185288154</v>
      </c>
      <c r="G44" s="194">
        <v>0</v>
      </c>
      <c r="H44" s="200">
        <v>8905821</v>
      </c>
      <c r="I44" s="200">
        <v>123387</v>
      </c>
      <c r="J44" s="200">
        <v>13286636</v>
      </c>
      <c r="K44" s="200">
        <f t="shared" si="0"/>
        <v>22315844</v>
      </c>
      <c r="L44" s="182"/>
      <c r="M44" s="200">
        <v>9340857</v>
      </c>
      <c r="N44" s="200">
        <v>55705740</v>
      </c>
      <c r="O44" s="200">
        <v>0</v>
      </c>
      <c r="P44" s="200">
        <v>16446897</v>
      </c>
      <c r="Q44" s="200">
        <f t="shared" si="1"/>
        <v>81493494</v>
      </c>
      <c r="R44" s="200"/>
      <c r="S44" s="183">
        <v>-2735128</v>
      </c>
      <c r="T44" s="183">
        <v>-2315464</v>
      </c>
      <c r="U44" s="200">
        <f t="shared" si="2"/>
        <v>-5050592</v>
      </c>
    </row>
    <row r="45" spans="1:21" ht="12.75" customHeight="1">
      <c r="A45" s="180">
        <v>20800</v>
      </c>
      <c r="B45" s="181" t="s">
        <v>408</v>
      </c>
      <c r="C45" s="254">
        <f t="shared" si="3"/>
        <v>4.4494108386401434E-3</v>
      </c>
      <c r="D45" s="254">
        <f t="shared" si="4"/>
        <v>4.4895801226716835E-3</v>
      </c>
      <c r="E45" s="200">
        <v>127899991.20937409</v>
      </c>
      <c r="F45" s="200">
        <v>140777132</v>
      </c>
      <c r="G45" s="194">
        <v>0</v>
      </c>
      <c r="H45" s="200">
        <v>6766412</v>
      </c>
      <c r="I45" s="200">
        <v>93746</v>
      </c>
      <c r="J45" s="200">
        <v>3567188</v>
      </c>
      <c r="K45" s="200">
        <f t="shared" si="0"/>
        <v>10427346</v>
      </c>
      <c r="L45" s="182"/>
      <c r="M45" s="200">
        <v>7096941</v>
      </c>
      <c r="N45" s="200">
        <v>42323776</v>
      </c>
      <c r="O45" s="200">
        <v>0</v>
      </c>
      <c r="P45" s="200">
        <v>12501870</v>
      </c>
      <c r="Q45" s="200">
        <f t="shared" si="1"/>
        <v>61922587</v>
      </c>
      <c r="R45" s="200"/>
      <c r="S45" s="183">
        <v>-2078080</v>
      </c>
      <c r="T45" s="183">
        <v>-3143234</v>
      </c>
      <c r="U45" s="200">
        <f t="shared" si="2"/>
        <v>-5221314</v>
      </c>
    </row>
    <row r="46" spans="1:21" ht="12.75" customHeight="1">
      <c r="A46" s="180">
        <v>20900</v>
      </c>
      <c r="B46" s="181" t="s">
        <v>409</v>
      </c>
      <c r="C46" s="254">
        <f t="shared" si="3"/>
        <v>1.0044522891711498E-2</v>
      </c>
      <c r="D46" s="254">
        <f t="shared" si="4"/>
        <v>9.4866794174572489E-3</v>
      </c>
      <c r="E46" s="200">
        <v>270258282.72263634</v>
      </c>
      <c r="F46" s="200">
        <v>317803677</v>
      </c>
      <c r="G46" s="194">
        <v>0</v>
      </c>
      <c r="H46" s="200">
        <v>15275141</v>
      </c>
      <c r="I46" s="200">
        <v>211632</v>
      </c>
      <c r="J46" s="200">
        <v>37032201</v>
      </c>
      <c r="K46" s="200">
        <f t="shared" si="0"/>
        <v>52518974</v>
      </c>
      <c r="L46" s="182"/>
      <c r="M46" s="200">
        <v>16021309</v>
      </c>
      <c r="N46" s="200">
        <v>95545714</v>
      </c>
      <c r="O46" s="200">
        <v>0</v>
      </c>
      <c r="P46" s="200">
        <v>25367022</v>
      </c>
      <c r="Q46" s="200">
        <f t="shared" si="1"/>
        <v>136934045</v>
      </c>
      <c r="R46" s="200"/>
      <c r="S46" s="183">
        <v>-4691254</v>
      </c>
      <c r="T46" s="183">
        <v>-224472</v>
      </c>
      <c r="U46" s="200">
        <f t="shared" si="2"/>
        <v>-4915726</v>
      </c>
    </row>
    <row r="47" spans="1:21" ht="12.75" customHeight="1">
      <c r="A47" s="180">
        <v>21200</v>
      </c>
      <c r="B47" s="181" t="s">
        <v>410</v>
      </c>
      <c r="C47" s="254">
        <f t="shared" si="3"/>
        <v>3.0559204327191055E-3</v>
      </c>
      <c r="D47" s="254">
        <f t="shared" si="4"/>
        <v>3.00111292674156E-3</v>
      </c>
      <c r="E47" s="200">
        <v>85496261.668266103</v>
      </c>
      <c r="F47" s="200">
        <v>96687793</v>
      </c>
      <c r="G47" s="194">
        <v>0</v>
      </c>
      <c r="H47" s="200">
        <v>4647271</v>
      </c>
      <c r="I47" s="200">
        <v>64386</v>
      </c>
      <c r="J47" s="200">
        <v>6416221</v>
      </c>
      <c r="K47" s="200">
        <f t="shared" si="0"/>
        <v>11127878</v>
      </c>
      <c r="L47" s="182"/>
      <c r="M47" s="200">
        <v>4874283</v>
      </c>
      <c r="N47" s="200">
        <v>29068588</v>
      </c>
      <c r="O47" s="200">
        <v>0</v>
      </c>
      <c r="P47" s="200">
        <v>10105719</v>
      </c>
      <c r="Q47" s="200">
        <f t="shared" si="1"/>
        <v>44048590</v>
      </c>
      <c r="R47" s="200"/>
      <c r="S47" s="183">
        <v>-1427255</v>
      </c>
      <c r="T47" s="183">
        <v>-1864620</v>
      </c>
      <c r="U47" s="200">
        <f t="shared" si="2"/>
        <v>-3291875</v>
      </c>
    </row>
    <row r="48" spans="1:21" ht="12.75" customHeight="1">
      <c r="A48" s="180">
        <v>21300</v>
      </c>
      <c r="B48" s="181" t="s">
        <v>411</v>
      </c>
      <c r="C48" s="254">
        <f t="shared" si="3"/>
        <v>3.8835592233019856E-2</v>
      </c>
      <c r="D48" s="254">
        <f t="shared" si="4"/>
        <v>3.8375852183589965E-2</v>
      </c>
      <c r="E48" s="200">
        <v>1093258394.509408</v>
      </c>
      <c r="F48" s="200">
        <v>1228738701</v>
      </c>
      <c r="G48" s="194">
        <v>0</v>
      </c>
      <c r="H48" s="200">
        <v>59058967</v>
      </c>
      <c r="I48" s="200">
        <v>818242</v>
      </c>
      <c r="J48" s="200">
        <v>102582219</v>
      </c>
      <c r="K48" s="200">
        <f t="shared" si="0"/>
        <v>162459428</v>
      </c>
      <c r="L48" s="182"/>
      <c r="M48" s="200">
        <v>61943909</v>
      </c>
      <c r="N48" s="200">
        <v>369412706</v>
      </c>
      <c r="O48" s="200">
        <v>0</v>
      </c>
      <c r="P48" s="200">
        <v>93181800</v>
      </c>
      <c r="Q48" s="200">
        <f t="shared" si="1"/>
        <v>524538415</v>
      </c>
      <c r="R48" s="200"/>
      <c r="S48" s="183">
        <v>-18138009</v>
      </c>
      <c r="T48" s="183">
        <v>-6203610</v>
      </c>
      <c r="U48" s="200">
        <f t="shared" si="2"/>
        <v>-24341619</v>
      </c>
    </row>
    <row r="49" spans="1:21" ht="12.75" customHeight="1">
      <c r="A49" s="180">
        <v>21520</v>
      </c>
      <c r="B49" s="181" t="s">
        <v>736</v>
      </c>
      <c r="C49" s="254">
        <f t="shared" si="3"/>
        <v>6.9092226761333322E-2</v>
      </c>
      <c r="D49" s="254">
        <f t="shared" si="4"/>
        <v>6.7637594228440484E-2</v>
      </c>
      <c r="E49" s="200">
        <v>1926872329.008076</v>
      </c>
      <c r="F49" s="200">
        <v>2186043474</v>
      </c>
      <c r="G49" s="194">
        <v>0</v>
      </c>
      <c r="H49" s="200">
        <v>105071542</v>
      </c>
      <c r="I49" s="200">
        <v>1455731</v>
      </c>
      <c r="J49" s="200">
        <v>170131046</v>
      </c>
      <c r="K49" s="200">
        <f t="shared" si="0"/>
        <v>276658319</v>
      </c>
      <c r="L49" s="182"/>
      <c r="M49" s="200">
        <v>110204130</v>
      </c>
      <c r="N49" s="200">
        <v>657220478</v>
      </c>
      <c r="O49" s="200">
        <v>0</v>
      </c>
      <c r="P49" s="200">
        <v>191112627</v>
      </c>
      <c r="Q49" s="200">
        <f t="shared" si="1"/>
        <v>958537235</v>
      </c>
      <c r="R49" s="200"/>
      <c r="S49" s="183">
        <v>-32269249</v>
      </c>
      <c r="T49" s="183">
        <v>-23732293</v>
      </c>
      <c r="U49" s="200">
        <f t="shared" si="2"/>
        <v>-56001542</v>
      </c>
    </row>
    <row r="50" spans="1:21" ht="12.75" customHeight="1">
      <c r="A50" s="180">
        <v>21525</v>
      </c>
      <c r="B50" s="181" t="s">
        <v>412</v>
      </c>
      <c r="C50" s="254">
        <f t="shared" si="3"/>
        <v>1.5966124875520426E-3</v>
      </c>
      <c r="D50" s="254">
        <f t="shared" si="4"/>
        <v>1.5766523520048239E-3</v>
      </c>
      <c r="E50" s="200">
        <v>44915964.622913271</v>
      </c>
      <c r="F50" s="200">
        <v>50516020</v>
      </c>
      <c r="G50" s="194">
        <v>0</v>
      </c>
      <c r="H50" s="200">
        <v>2428038</v>
      </c>
      <c r="I50" s="200">
        <v>33640</v>
      </c>
      <c r="J50" s="200">
        <v>739655</v>
      </c>
      <c r="K50" s="200">
        <f t="shared" si="0"/>
        <v>3201333</v>
      </c>
      <c r="L50" s="182"/>
      <c r="M50" s="200">
        <v>2546644</v>
      </c>
      <c r="N50" s="200">
        <v>15187330</v>
      </c>
      <c r="O50" s="200">
        <v>0</v>
      </c>
      <c r="P50" s="200">
        <v>4487717</v>
      </c>
      <c r="Q50" s="200">
        <f t="shared" si="1"/>
        <v>22221691</v>
      </c>
      <c r="R50" s="200"/>
      <c r="S50" s="183">
        <v>-745692</v>
      </c>
      <c r="T50" s="183">
        <v>-1124543</v>
      </c>
      <c r="U50" s="200">
        <f t="shared" si="2"/>
        <v>-1870235</v>
      </c>
    </row>
    <row r="51" spans="1:21" ht="12.75" customHeight="1">
      <c r="A51" s="184">
        <v>21525.200000000001</v>
      </c>
      <c r="B51" s="181" t="s">
        <v>737</v>
      </c>
      <c r="C51" s="254">
        <f t="shared" si="3"/>
        <v>1.4981317893950291E-4</v>
      </c>
      <c r="D51" s="254">
        <f t="shared" si="4"/>
        <v>1.5420165871670886E-4</v>
      </c>
      <c r="E51" s="200">
        <v>4392925.4530380135</v>
      </c>
      <c r="F51" s="200">
        <v>4740014</v>
      </c>
      <c r="G51" s="194">
        <v>0</v>
      </c>
      <c r="H51" s="200">
        <v>227827</v>
      </c>
      <c r="I51" s="200">
        <v>3156</v>
      </c>
      <c r="J51" s="200">
        <v>1603830</v>
      </c>
      <c r="K51" s="200">
        <f t="shared" si="0"/>
        <v>1834813</v>
      </c>
      <c r="L51" s="182"/>
      <c r="M51" s="200">
        <v>238956</v>
      </c>
      <c r="N51" s="200">
        <v>1425056</v>
      </c>
      <c r="O51" s="200">
        <v>0</v>
      </c>
      <c r="P51" s="200">
        <v>110875</v>
      </c>
      <c r="Q51" s="200">
        <f t="shared" si="1"/>
        <v>1774887</v>
      </c>
      <c r="R51" s="200"/>
      <c r="S51" s="183">
        <v>-69970</v>
      </c>
      <c r="T51" s="183">
        <v>418012</v>
      </c>
      <c r="U51" s="200">
        <f t="shared" si="2"/>
        <v>348042</v>
      </c>
    </row>
    <row r="52" spans="1:21" ht="12.75" customHeight="1">
      <c r="A52" s="180">
        <v>21550</v>
      </c>
      <c r="B52" s="181" t="s">
        <v>413</v>
      </c>
      <c r="C52" s="254">
        <f t="shared" si="3"/>
        <v>4.2226732570223711E-2</v>
      </c>
      <c r="D52" s="254">
        <f t="shared" si="4"/>
        <v>3.8897856885580284E-2</v>
      </c>
      <c r="E52" s="200">
        <v>1108129361.2750225</v>
      </c>
      <c r="F52" s="200">
        <v>1336032684</v>
      </c>
      <c r="G52" s="194">
        <v>0</v>
      </c>
      <c r="H52" s="200">
        <v>64216021</v>
      </c>
      <c r="I52" s="200">
        <v>889692</v>
      </c>
      <c r="J52" s="200">
        <v>124225400</v>
      </c>
      <c r="K52" s="200">
        <f t="shared" si="0"/>
        <v>189331113</v>
      </c>
      <c r="L52" s="182"/>
      <c r="M52" s="200">
        <v>67352878</v>
      </c>
      <c r="N52" s="200">
        <v>401669980</v>
      </c>
      <c r="O52" s="200">
        <v>0</v>
      </c>
      <c r="P52" s="200">
        <v>12083031</v>
      </c>
      <c r="Q52" s="200">
        <f t="shared" si="1"/>
        <v>481105889</v>
      </c>
      <c r="R52" s="200"/>
      <c r="S52" s="183">
        <v>-19721827</v>
      </c>
      <c r="T52" s="183">
        <v>21190526</v>
      </c>
      <c r="U52" s="200">
        <f t="shared" si="2"/>
        <v>1468699</v>
      </c>
    </row>
    <row r="53" spans="1:21" ht="12.75" customHeight="1">
      <c r="A53" s="180">
        <v>21570</v>
      </c>
      <c r="B53" s="181" t="s">
        <v>414</v>
      </c>
      <c r="C53" s="254">
        <f t="shared" si="3"/>
        <v>1.8252064955017765E-4</v>
      </c>
      <c r="D53" s="254">
        <f t="shared" si="4"/>
        <v>1.6226980115127815E-4</v>
      </c>
      <c r="E53" s="200">
        <v>4622772.1910985233</v>
      </c>
      <c r="F53" s="200">
        <v>5774862</v>
      </c>
      <c r="G53" s="194">
        <v>0</v>
      </c>
      <c r="H53" s="200">
        <v>277567</v>
      </c>
      <c r="I53" s="200">
        <v>3846</v>
      </c>
      <c r="J53" s="200">
        <v>893291</v>
      </c>
      <c r="K53" s="200">
        <f t="shared" si="0"/>
        <v>1174704</v>
      </c>
      <c r="L53" s="182"/>
      <c r="M53" s="200">
        <v>291126</v>
      </c>
      <c r="N53" s="200">
        <v>1736177</v>
      </c>
      <c r="O53" s="200">
        <v>0</v>
      </c>
      <c r="P53" s="200">
        <v>27280</v>
      </c>
      <c r="Q53" s="200">
        <f t="shared" si="1"/>
        <v>2054583</v>
      </c>
      <c r="R53" s="200"/>
      <c r="S53" s="183">
        <v>-85246</v>
      </c>
      <c r="T53" s="183">
        <v>192663</v>
      </c>
      <c r="U53" s="200">
        <f t="shared" si="2"/>
        <v>107417</v>
      </c>
    </row>
    <row r="54" spans="1:21" ht="12.75" customHeight="1">
      <c r="A54" s="180">
        <v>21800</v>
      </c>
      <c r="B54" s="181" t="s">
        <v>415</v>
      </c>
      <c r="C54" s="254">
        <f t="shared" si="3"/>
        <v>5.7892033660579623E-3</v>
      </c>
      <c r="D54" s="254">
        <f t="shared" si="4"/>
        <v>5.6171484716189398E-3</v>
      </c>
      <c r="E54" s="200">
        <v>160022367.46234575</v>
      </c>
      <c r="F54" s="200">
        <v>183167497</v>
      </c>
      <c r="G54" s="194">
        <v>0</v>
      </c>
      <c r="H54" s="200">
        <v>8803892</v>
      </c>
      <c r="I54" s="200">
        <v>121975</v>
      </c>
      <c r="J54" s="200">
        <v>18114981</v>
      </c>
      <c r="K54" s="200">
        <f t="shared" si="0"/>
        <v>27040848</v>
      </c>
      <c r="L54" s="182"/>
      <c r="M54" s="200">
        <v>9233949</v>
      </c>
      <c r="N54" s="200">
        <v>55068177</v>
      </c>
      <c r="O54" s="200">
        <v>0</v>
      </c>
      <c r="P54" s="200">
        <v>14134551</v>
      </c>
      <c r="Q54" s="200">
        <f t="shared" si="1"/>
        <v>78436677</v>
      </c>
      <c r="R54" s="200"/>
      <c r="S54" s="183">
        <v>-2703824</v>
      </c>
      <c r="T54" s="183">
        <v>-478927</v>
      </c>
      <c r="U54" s="200">
        <f t="shared" si="2"/>
        <v>-3182751</v>
      </c>
    </row>
    <row r="55" spans="1:21" ht="12.75" customHeight="1">
      <c r="A55" s="180">
        <v>21900</v>
      </c>
      <c r="B55" s="181" t="s">
        <v>416</v>
      </c>
      <c r="C55" s="254">
        <f t="shared" si="3"/>
        <v>2.9853166926039811E-3</v>
      </c>
      <c r="D55" s="254">
        <f t="shared" si="4"/>
        <v>3.135409709303759E-3</v>
      </c>
      <c r="E55" s="200">
        <v>89322133.317691296</v>
      </c>
      <c r="F55" s="200">
        <v>94453926</v>
      </c>
      <c r="G55" s="194">
        <v>0</v>
      </c>
      <c r="H55" s="200">
        <v>4539900</v>
      </c>
      <c r="I55" s="200">
        <v>62899</v>
      </c>
      <c r="J55" s="200">
        <v>3275304</v>
      </c>
      <c r="K55" s="200">
        <f t="shared" si="0"/>
        <v>7878103</v>
      </c>
      <c r="L55" s="182"/>
      <c r="M55" s="200">
        <v>4761668</v>
      </c>
      <c r="N55" s="200">
        <v>28396990</v>
      </c>
      <c r="O55" s="200">
        <v>0</v>
      </c>
      <c r="P55" s="200">
        <v>12475760</v>
      </c>
      <c r="Q55" s="200">
        <f t="shared" si="1"/>
        <v>45634418</v>
      </c>
      <c r="R55" s="200"/>
      <c r="S55" s="183">
        <v>-1394280</v>
      </c>
      <c r="T55" s="183">
        <v>-2652092</v>
      </c>
      <c r="U55" s="200">
        <f t="shared" si="2"/>
        <v>-4046372</v>
      </c>
    </row>
    <row r="56" spans="1:21" ht="12.75" customHeight="1">
      <c r="A56" s="180">
        <v>22000</v>
      </c>
      <c r="B56" s="181" t="s">
        <v>417</v>
      </c>
      <c r="C56" s="254">
        <f t="shared" si="3"/>
        <v>2.839276139713881E-3</v>
      </c>
      <c r="D56" s="254">
        <f t="shared" si="4"/>
        <v>3.1373847170261078E-3</v>
      </c>
      <c r="E56" s="200">
        <v>89378397.703986853</v>
      </c>
      <c r="F56" s="200">
        <v>89833276</v>
      </c>
      <c r="G56" s="194">
        <v>0</v>
      </c>
      <c r="H56" s="200">
        <v>4317810</v>
      </c>
      <c r="I56" s="200">
        <v>59822</v>
      </c>
      <c r="J56" s="200">
        <v>0</v>
      </c>
      <c r="K56" s="200">
        <f t="shared" si="0"/>
        <v>4377632</v>
      </c>
      <c r="L56" s="182"/>
      <c r="M56" s="200">
        <v>4528729</v>
      </c>
      <c r="N56" s="200">
        <v>27007820</v>
      </c>
      <c r="O56" s="200">
        <v>0</v>
      </c>
      <c r="P56" s="200">
        <v>14173441</v>
      </c>
      <c r="Q56" s="200">
        <f t="shared" si="1"/>
        <v>45709990</v>
      </c>
      <c r="R56" s="200"/>
      <c r="S56" s="183">
        <v>-1326073</v>
      </c>
      <c r="T56" s="183">
        <v>-3128669</v>
      </c>
      <c r="U56" s="200">
        <f t="shared" si="2"/>
        <v>-4454742</v>
      </c>
    </row>
    <row r="57" spans="1:21" ht="12.75" customHeight="1">
      <c r="A57" s="180">
        <v>23000</v>
      </c>
      <c r="B57" s="181" t="s">
        <v>418</v>
      </c>
      <c r="C57" s="254">
        <f t="shared" si="3"/>
        <v>2.4844759950290768E-3</v>
      </c>
      <c r="D57" s="254">
        <f t="shared" si="4"/>
        <v>2.5174346623032628E-3</v>
      </c>
      <c r="E57" s="200">
        <v>71717145.563972116</v>
      </c>
      <c r="F57" s="200">
        <v>78607577</v>
      </c>
      <c r="G57" s="194">
        <v>0</v>
      </c>
      <c r="H57" s="200">
        <v>3778250</v>
      </c>
      <c r="I57" s="200">
        <v>52346</v>
      </c>
      <c r="J57" s="200">
        <v>4135548</v>
      </c>
      <c r="K57" s="200">
        <f t="shared" si="0"/>
        <v>7966144</v>
      </c>
      <c r="L57" s="182"/>
      <c r="M57" s="200">
        <v>3962812</v>
      </c>
      <c r="N57" s="200">
        <v>23632883</v>
      </c>
      <c r="O57" s="200">
        <v>0</v>
      </c>
      <c r="P57" s="200">
        <v>4880526</v>
      </c>
      <c r="Q57" s="200">
        <f t="shared" si="1"/>
        <v>32476221</v>
      </c>
      <c r="R57" s="200"/>
      <c r="S57" s="183">
        <v>-1160365</v>
      </c>
      <c r="T57" s="183">
        <v>-432711</v>
      </c>
      <c r="U57" s="200">
        <f t="shared" si="2"/>
        <v>-1593076</v>
      </c>
    </row>
    <row r="58" spans="1:21" ht="12.75" customHeight="1">
      <c r="A58" s="180">
        <v>23100</v>
      </c>
      <c r="B58" s="181" t="s">
        <v>419</v>
      </c>
      <c r="C58" s="254">
        <f t="shared" si="3"/>
        <v>1.5402893051939804E-2</v>
      </c>
      <c r="D58" s="254">
        <f t="shared" si="4"/>
        <v>1.4622022038584901E-2</v>
      </c>
      <c r="E58" s="200">
        <v>416554875.75648391</v>
      </c>
      <c r="F58" s="200">
        <v>487339827</v>
      </c>
      <c r="G58" s="194">
        <v>0</v>
      </c>
      <c r="H58" s="200">
        <v>23423847</v>
      </c>
      <c r="I58" s="200">
        <v>324530</v>
      </c>
      <c r="J58" s="200">
        <v>53576681</v>
      </c>
      <c r="K58" s="200">
        <f t="shared" si="0"/>
        <v>77325058</v>
      </c>
      <c r="L58" s="182"/>
      <c r="M58" s="200">
        <v>24568066</v>
      </c>
      <c r="N58" s="200">
        <v>146515711</v>
      </c>
      <c r="O58" s="200">
        <v>0</v>
      </c>
      <c r="P58" s="200">
        <v>21820386</v>
      </c>
      <c r="Q58" s="200">
        <f t="shared" si="1"/>
        <v>192904163</v>
      </c>
      <c r="R58" s="200"/>
      <c r="S58" s="183">
        <v>-7193860</v>
      </c>
      <c r="T58" s="183">
        <v>4731203</v>
      </c>
      <c r="U58" s="200">
        <f t="shared" si="2"/>
        <v>-2462657</v>
      </c>
    </row>
    <row r="59" spans="1:21" ht="12.75" customHeight="1">
      <c r="A59" s="180">
        <v>23200</v>
      </c>
      <c r="B59" s="181" t="s">
        <v>420</v>
      </c>
      <c r="C59" s="254">
        <f t="shared" si="3"/>
        <v>8.2034718029658938E-3</v>
      </c>
      <c r="D59" s="254">
        <f t="shared" si="4"/>
        <v>7.4397350149793722E-3</v>
      </c>
      <c r="E59" s="200">
        <v>211944550.94158906</v>
      </c>
      <c r="F59" s="200">
        <v>259553742</v>
      </c>
      <c r="G59" s="194">
        <v>0</v>
      </c>
      <c r="H59" s="200">
        <v>12475375</v>
      </c>
      <c r="I59" s="200">
        <v>172842</v>
      </c>
      <c r="J59" s="200">
        <v>39891406</v>
      </c>
      <c r="K59" s="200">
        <f t="shared" si="0"/>
        <v>52539623</v>
      </c>
      <c r="L59" s="182"/>
      <c r="M59" s="200">
        <v>13084778</v>
      </c>
      <c r="N59" s="200">
        <v>78033230</v>
      </c>
      <c r="O59" s="200">
        <v>0</v>
      </c>
      <c r="P59" s="200">
        <v>16800768</v>
      </c>
      <c r="Q59" s="200">
        <f t="shared" si="1"/>
        <v>107918776</v>
      </c>
      <c r="R59" s="200"/>
      <c r="S59" s="183">
        <v>-3831399</v>
      </c>
      <c r="T59" s="183">
        <v>3007112</v>
      </c>
      <c r="U59" s="200">
        <f t="shared" si="2"/>
        <v>-824287</v>
      </c>
    </row>
    <row r="60" spans="1:21" ht="12.75" customHeight="1">
      <c r="A60" s="180">
        <v>30000</v>
      </c>
      <c r="B60" s="181" t="s">
        <v>421</v>
      </c>
      <c r="C60" s="254">
        <f t="shared" si="3"/>
        <v>7.8485976052765501E-4</v>
      </c>
      <c r="D60" s="254">
        <f t="shared" si="4"/>
        <v>8.5915593968193731E-4</v>
      </c>
      <c r="E60" s="200">
        <v>24475793.755833395</v>
      </c>
      <c r="F60" s="200">
        <v>24832570</v>
      </c>
      <c r="G60" s="194">
        <v>0</v>
      </c>
      <c r="H60" s="200">
        <v>1193570</v>
      </c>
      <c r="I60" s="200">
        <v>16537</v>
      </c>
      <c r="J60" s="200">
        <v>601221</v>
      </c>
      <c r="K60" s="200">
        <f t="shared" si="0"/>
        <v>1811328</v>
      </c>
      <c r="L60" s="182"/>
      <c r="M60" s="200">
        <v>1251874</v>
      </c>
      <c r="N60" s="200">
        <v>7465759</v>
      </c>
      <c r="O60" s="200">
        <v>0</v>
      </c>
      <c r="P60" s="200">
        <v>3983790</v>
      </c>
      <c r="Q60" s="200">
        <f t="shared" si="1"/>
        <v>12701423</v>
      </c>
      <c r="R60" s="200"/>
      <c r="S60" s="183">
        <v>-366566</v>
      </c>
      <c r="T60" s="183">
        <v>-662187</v>
      </c>
      <c r="U60" s="200">
        <f t="shared" si="2"/>
        <v>-1028753</v>
      </c>
    </row>
    <row r="61" spans="1:21" ht="12.75" customHeight="1">
      <c r="A61" s="180">
        <v>30100</v>
      </c>
      <c r="B61" s="181" t="s">
        <v>422</v>
      </c>
      <c r="C61" s="254">
        <f t="shared" si="3"/>
        <v>7.3597556120430967E-3</v>
      </c>
      <c r="D61" s="254">
        <f t="shared" si="4"/>
        <v>7.5480156831272292E-3</v>
      </c>
      <c r="E61" s="200">
        <v>215029270.69841447</v>
      </c>
      <c r="F61" s="200">
        <v>232858984</v>
      </c>
      <c r="G61" s="194">
        <v>0</v>
      </c>
      <c r="H61" s="200">
        <v>11192299</v>
      </c>
      <c r="I61" s="200">
        <v>155066</v>
      </c>
      <c r="J61" s="200">
        <v>2606502</v>
      </c>
      <c r="K61" s="200">
        <f t="shared" si="0"/>
        <v>13953867</v>
      </c>
      <c r="L61" s="182"/>
      <c r="M61" s="200">
        <v>11739026</v>
      </c>
      <c r="N61" s="200">
        <v>70007616</v>
      </c>
      <c r="O61" s="200">
        <v>0</v>
      </c>
      <c r="P61" s="200">
        <v>16841400</v>
      </c>
      <c r="Q61" s="200">
        <f t="shared" si="1"/>
        <v>98588042</v>
      </c>
      <c r="R61" s="200"/>
      <c r="S61" s="183">
        <v>-3437345</v>
      </c>
      <c r="T61" s="183">
        <v>-2988286</v>
      </c>
      <c r="U61" s="200">
        <f t="shared" si="2"/>
        <v>-6425631</v>
      </c>
    </row>
    <row r="62" spans="1:21" ht="12.75" customHeight="1">
      <c r="A62" s="180">
        <v>30102</v>
      </c>
      <c r="B62" s="181" t="s">
        <v>423</v>
      </c>
      <c r="C62" s="254">
        <f t="shared" si="3"/>
        <v>1.4853322822469217E-4</v>
      </c>
      <c r="D62" s="254">
        <f t="shared" si="4"/>
        <v>1.48419594922831E-4</v>
      </c>
      <c r="E62" s="200">
        <v>4228204.9472885942</v>
      </c>
      <c r="F62" s="200">
        <v>4699517</v>
      </c>
      <c r="G62" s="194">
        <v>0</v>
      </c>
      <c r="H62" s="200">
        <v>225881</v>
      </c>
      <c r="I62" s="200">
        <v>3130</v>
      </c>
      <c r="J62" s="200">
        <v>82443</v>
      </c>
      <c r="K62" s="200">
        <f t="shared" si="0"/>
        <v>311454</v>
      </c>
      <c r="L62" s="182"/>
      <c r="M62" s="200">
        <v>236915</v>
      </c>
      <c r="N62" s="200">
        <v>1412881</v>
      </c>
      <c r="O62" s="200">
        <v>0</v>
      </c>
      <c r="P62" s="200">
        <v>13600</v>
      </c>
      <c r="Q62" s="200">
        <f t="shared" si="1"/>
        <v>1663396</v>
      </c>
      <c r="R62" s="200"/>
      <c r="S62" s="183">
        <v>-69372</v>
      </c>
      <c r="T62" s="183">
        <v>20773</v>
      </c>
      <c r="U62" s="200">
        <f t="shared" si="2"/>
        <v>-48599</v>
      </c>
    </row>
    <row r="63" spans="1:21" ht="12.75" customHeight="1">
      <c r="A63" s="180">
        <v>30103</v>
      </c>
      <c r="B63" s="181" t="s">
        <v>424</v>
      </c>
      <c r="C63" s="254">
        <f t="shared" si="3"/>
        <v>1.9298478473697047E-4</v>
      </c>
      <c r="D63" s="254">
        <f t="shared" si="4"/>
        <v>1.8859833110497295E-4</v>
      </c>
      <c r="E63" s="200">
        <v>5372824.2355265459</v>
      </c>
      <c r="F63" s="200">
        <v>6105942</v>
      </c>
      <c r="G63" s="194">
        <v>0</v>
      </c>
      <c r="H63" s="200">
        <v>293480</v>
      </c>
      <c r="I63" s="200">
        <v>4066</v>
      </c>
      <c r="J63" s="200">
        <v>818691</v>
      </c>
      <c r="K63" s="200">
        <f t="shared" si="0"/>
        <v>1116237</v>
      </c>
      <c r="L63" s="182"/>
      <c r="M63" s="200">
        <v>307816</v>
      </c>
      <c r="N63" s="200">
        <v>1835714</v>
      </c>
      <c r="O63" s="200">
        <v>0</v>
      </c>
      <c r="P63" s="200">
        <v>263508</v>
      </c>
      <c r="Q63" s="200">
        <f t="shared" si="1"/>
        <v>2407038</v>
      </c>
      <c r="R63" s="200"/>
      <c r="S63" s="183">
        <v>-90133</v>
      </c>
      <c r="T63" s="183">
        <v>188577</v>
      </c>
      <c r="U63" s="200">
        <f t="shared" si="2"/>
        <v>98444</v>
      </c>
    </row>
    <row r="64" spans="1:21" ht="12.75" customHeight="1">
      <c r="A64" s="180">
        <v>30104</v>
      </c>
      <c r="B64" s="181" t="s">
        <v>425</v>
      </c>
      <c r="C64" s="254">
        <f t="shared" si="3"/>
        <v>1.1036618958243527E-4</v>
      </c>
      <c r="D64" s="254">
        <f t="shared" si="4"/>
        <v>1.2234842251161834E-4</v>
      </c>
      <c r="E64" s="200">
        <v>3485484.5522624641</v>
      </c>
      <c r="F64" s="200">
        <v>3491931</v>
      </c>
      <c r="G64" s="194">
        <v>0</v>
      </c>
      <c r="H64" s="200">
        <v>167839</v>
      </c>
      <c r="I64" s="200">
        <v>2325</v>
      </c>
      <c r="J64" s="200">
        <v>373696</v>
      </c>
      <c r="K64" s="200">
        <f t="shared" si="0"/>
        <v>543860</v>
      </c>
      <c r="L64" s="182"/>
      <c r="M64" s="200">
        <v>176037</v>
      </c>
      <c r="N64" s="200">
        <v>1049827</v>
      </c>
      <c r="O64" s="200">
        <v>0</v>
      </c>
      <c r="P64" s="200">
        <v>456115</v>
      </c>
      <c r="Q64" s="200">
        <f t="shared" si="1"/>
        <v>1681979</v>
      </c>
      <c r="R64" s="200"/>
      <c r="S64" s="183">
        <v>-51546</v>
      </c>
      <c r="T64" s="183">
        <v>22178</v>
      </c>
      <c r="U64" s="200">
        <f t="shared" si="2"/>
        <v>-29368</v>
      </c>
    </row>
    <row r="65" spans="1:21" ht="12.75" customHeight="1">
      <c r="A65" s="180">
        <v>30105</v>
      </c>
      <c r="B65" s="181" t="s">
        <v>426</v>
      </c>
      <c r="C65" s="254">
        <f t="shared" si="3"/>
        <v>7.51933544358119E-4</v>
      </c>
      <c r="D65" s="254">
        <f t="shared" si="4"/>
        <v>7.7470119750421929E-4</v>
      </c>
      <c r="E65" s="200">
        <v>22069831.396998797</v>
      </c>
      <c r="F65" s="200">
        <v>23790801</v>
      </c>
      <c r="G65" s="194">
        <v>0</v>
      </c>
      <c r="H65" s="200">
        <v>1143498</v>
      </c>
      <c r="I65" s="200">
        <v>15843</v>
      </c>
      <c r="J65" s="200">
        <v>1689497</v>
      </c>
      <c r="K65" s="200">
        <f t="shared" si="0"/>
        <v>2848838</v>
      </c>
      <c r="L65" s="182"/>
      <c r="M65" s="200">
        <v>1199356</v>
      </c>
      <c r="N65" s="200">
        <v>7152557</v>
      </c>
      <c r="O65" s="200">
        <v>0</v>
      </c>
      <c r="P65" s="200">
        <v>755840</v>
      </c>
      <c r="Q65" s="200">
        <f t="shared" si="1"/>
        <v>9107753</v>
      </c>
      <c r="R65" s="200"/>
      <c r="S65" s="183">
        <v>-351188</v>
      </c>
      <c r="T65" s="183">
        <v>301905</v>
      </c>
      <c r="U65" s="200">
        <f t="shared" si="2"/>
        <v>-49283</v>
      </c>
    </row>
    <row r="66" spans="1:21" ht="12.75" customHeight="1">
      <c r="A66" s="180">
        <v>30200</v>
      </c>
      <c r="B66" s="181" t="s">
        <v>427</v>
      </c>
      <c r="C66" s="254">
        <f t="shared" si="3"/>
        <v>1.7035995465637375E-3</v>
      </c>
      <c r="D66" s="254">
        <f t="shared" si="4"/>
        <v>1.7412650756978094E-3</v>
      </c>
      <c r="E66" s="200">
        <v>49605482.425917767</v>
      </c>
      <c r="F66" s="200">
        <v>53901037</v>
      </c>
      <c r="G66" s="194">
        <v>0</v>
      </c>
      <c r="H66" s="200">
        <v>2590738</v>
      </c>
      <c r="I66" s="200">
        <v>35894</v>
      </c>
      <c r="J66" s="200">
        <v>2135343</v>
      </c>
      <c r="K66" s="200">
        <f t="shared" si="0"/>
        <v>4761975</v>
      </c>
      <c r="L66" s="182"/>
      <c r="M66" s="200">
        <v>2717291</v>
      </c>
      <c r="N66" s="200">
        <v>16205014</v>
      </c>
      <c r="O66" s="200">
        <v>0</v>
      </c>
      <c r="P66" s="200">
        <v>3144971</v>
      </c>
      <c r="Q66" s="200">
        <f t="shared" si="1"/>
        <v>22067276</v>
      </c>
      <c r="R66" s="200"/>
      <c r="S66" s="183">
        <v>-795659</v>
      </c>
      <c r="T66" s="183">
        <v>-5021</v>
      </c>
      <c r="U66" s="200">
        <f t="shared" si="2"/>
        <v>-800680</v>
      </c>
    </row>
    <row r="67" spans="1:21" ht="12.75" customHeight="1">
      <c r="A67" s="180">
        <v>30300</v>
      </c>
      <c r="B67" s="181" t="s">
        <v>428</v>
      </c>
      <c r="C67" s="254">
        <f t="shared" si="3"/>
        <v>5.50224000874294E-4</v>
      </c>
      <c r="D67" s="254">
        <f t="shared" si="4"/>
        <v>5.5042084180799227E-4</v>
      </c>
      <c r="E67" s="200">
        <v>15680491.027032878</v>
      </c>
      <c r="F67" s="200">
        <v>17408812</v>
      </c>
      <c r="G67" s="194">
        <v>0</v>
      </c>
      <c r="H67" s="200">
        <v>836749</v>
      </c>
      <c r="I67" s="200">
        <v>11593</v>
      </c>
      <c r="J67" s="200">
        <v>0</v>
      </c>
      <c r="K67" s="200">
        <f t="shared" si="0"/>
        <v>848342</v>
      </c>
      <c r="L67" s="182"/>
      <c r="M67" s="200">
        <v>877623</v>
      </c>
      <c r="N67" s="200">
        <v>5233852</v>
      </c>
      <c r="O67" s="200">
        <v>0</v>
      </c>
      <c r="P67" s="200">
        <v>856727</v>
      </c>
      <c r="Q67" s="200">
        <f t="shared" si="1"/>
        <v>6968202</v>
      </c>
      <c r="R67" s="200"/>
      <c r="S67" s="183">
        <v>-256980</v>
      </c>
      <c r="T67" s="183">
        <v>-237264</v>
      </c>
      <c r="U67" s="200">
        <f t="shared" si="2"/>
        <v>-494244</v>
      </c>
    </row>
    <row r="68" spans="1:21" ht="12.75" customHeight="1">
      <c r="A68" s="180">
        <v>30400</v>
      </c>
      <c r="B68" s="181" t="s">
        <v>429</v>
      </c>
      <c r="C68" s="254">
        <f t="shared" si="3"/>
        <v>1.0061028936632231E-3</v>
      </c>
      <c r="D68" s="254">
        <f t="shared" si="4"/>
        <v>1.0346236578118559E-3</v>
      </c>
      <c r="E68" s="200">
        <v>29474550.653614387</v>
      </c>
      <c r="F68" s="200">
        <v>31832592</v>
      </c>
      <c r="G68" s="194">
        <v>0</v>
      </c>
      <c r="H68" s="200">
        <v>1530024</v>
      </c>
      <c r="I68" s="200">
        <v>21198</v>
      </c>
      <c r="J68" s="200">
        <v>188841</v>
      </c>
      <c r="K68" s="200">
        <f t="shared" si="0"/>
        <v>1740063</v>
      </c>
      <c r="L68" s="182"/>
      <c r="M68" s="200">
        <v>1604764</v>
      </c>
      <c r="N68" s="200">
        <v>9570272</v>
      </c>
      <c r="O68" s="200">
        <v>0</v>
      </c>
      <c r="P68" s="200">
        <v>2227175</v>
      </c>
      <c r="Q68" s="200">
        <f t="shared" si="1"/>
        <v>13402211</v>
      </c>
      <c r="R68" s="200"/>
      <c r="S68" s="183">
        <v>-469896</v>
      </c>
      <c r="T68" s="183">
        <v>-446682</v>
      </c>
      <c r="U68" s="200">
        <f t="shared" si="2"/>
        <v>-916578</v>
      </c>
    </row>
    <row r="69" spans="1:21" ht="12.75" customHeight="1">
      <c r="A69" s="180">
        <v>30405</v>
      </c>
      <c r="B69" s="181" t="s">
        <v>430</v>
      </c>
      <c r="C69" s="254">
        <f t="shared" si="3"/>
        <v>6.0446382853194202E-4</v>
      </c>
      <c r="D69" s="254">
        <f t="shared" si="4"/>
        <v>6.7959080455819133E-4</v>
      </c>
      <c r="E69" s="200">
        <v>19360308.882791363</v>
      </c>
      <c r="F69" s="200">
        <v>19124933</v>
      </c>
      <c r="G69" s="194">
        <v>0</v>
      </c>
      <c r="H69" s="200">
        <v>919234</v>
      </c>
      <c r="I69" s="200">
        <v>12736</v>
      </c>
      <c r="J69" s="200">
        <v>0</v>
      </c>
      <c r="K69" s="200">
        <f t="shared" ref="K69:K132" si="5">SUM(G69:J69)</f>
        <v>931970</v>
      </c>
      <c r="L69" s="182"/>
      <c r="M69" s="200">
        <v>964138</v>
      </c>
      <c r="N69" s="200">
        <v>5749793</v>
      </c>
      <c r="O69" s="200">
        <v>0</v>
      </c>
      <c r="P69" s="200">
        <v>4199252</v>
      </c>
      <c r="Q69" s="200">
        <f t="shared" ref="Q69:Q132" si="6">SUM(M69:P69)</f>
        <v>10913183</v>
      </c>
      <c r="R69" s="200"/>
      <c r="S69" s="183">
        <v>-282312</v>
      </c>
      <c r="T69" s="183">
        <v>-1007295</v>
      </c>
      <c r="U69" s="200">
        <f t="shared" ref="U69:U132" si="7">S69+T69</f>
        <v>-1289607</v>
      </c>
    </row>
    <row r="70" spans="1:21" ht="12.75" customHeight="1">
      <c r="A70" s="180">
        <v>30500</v>
      </c>
      <c r="B70" s="181" t="s">
        <v>431</v>
      </c>
      <c r="C70" s="254">
        <f t="shared" ref="C70:C133" si="8">F70/$F$312</f>
        <v>1.0891823684217629E-3</v>
      </c>
      <c r="D70" s="254">
        <f t="shared" ref="D70:D133" si="9">E70/$E$312</f>
        <v>1.116546865189054E-3</v>
      </c>
      <c r="E70" s="200">
        <v>31808394.179532368</v>
      </c>
      <c r="F70" s="200">
        <v>34461185</v>
      </c>
      <c r="G70" s="194">
        <v>0</v>
      </c>
      <c r="H70" s="200">
        <v>1656367</v>
      </c>
      <c r="I70" s="200">
        <v>22948</v>
      </c>
      <c r="J70" s="200">
        <v>649218</v>
      </c>
      <c r="K70" s="200">
        <f t="shared" si="5"/>
        <v>2328533</v>
      </c>
      <c r="L70" s="182"/>
      <c r="M70" s="200">
        <v>1737278</v>
      </c>
      <c r="N70" s="200">
        <v>10360543</v>
      </c>
      <c r="O70" s="200">
        <v>0</v>
      </c>
      <c r="P70" s="200">
        <v>2294038</v>
      </c>
      <c r="Q70" s="200">
        <f t="shared" si="6"/>
        <v>14391859</v>
      </c>
      <c r="R70" s="200"/>
      <c r="S70" s="183">
        <v>-508698</v>
      </c>
      <c r="T70" s="183">
        <v>-308843</v>
      </c>
      <c r="U70" s="200">
        <f t="shared" si="7"/>
        <v>-817541</v>
      </c>
    </row>
    <row r="71" spans="1:21" ht="12.75" customHeight="1">
      <c r="A71" s="180">
        <v>30600</v>
      </c>
      <c r="B71" s="181" t="s">
        <v>432</v>
      </c>
      <c r="C71" s="254">
        <f t="shared" si="8"/>
        <v>7.9402861605930362E-4</v>
      </c>
      <c r="D71" s="254">
        <f t="shared" si="9"/>
        <v>8.4822694057957949E-4</v>
      </c>
      <c r="E71" s="200">
        <v>24164446.40242276</v>
      </c>
      <c r="F71" s="200">
        <v>25122668</v>
      </c>
      <c r="G71" s="194">
        <v>0</v>
      </c>
      <c r="H71" s="200">
        <v>1207514</v>
      </c>
      <c r="I71" s="200">
        <v>16730</v>
      </c>
      <c r="J71" s="200">
        <v>504339</v>
      </c>
      <c r="K71" s="200">
        <f t="shared" si="5"/>
        <v>1728583</v>
      </c>
      <c r="L71" s="182"/>
      <c r="M71" s="200">
        <v>1266499</v>
      </c>
      <c r="N71" s="200">
        <v>7552975</v>
      </c>
      <c r="O71" s="200">
        <v>0</v>
      </c>
      <c r="P71" s="200">
        <v>3608931</v>
      </c>
      <c r="Q71" s="200">
        <f t="shared" si="6"/>
        <v>12428405</v>
      </c>
      <c r="R71" s="200"/>
      <c r="S71" s="183">
        <v>-370848</v>
      </c>
      <c r="T71" s="183">
        <v>-637262</v>
      </c>
      <c r="U71" s="200">
        <f t="shared" si="7"/>
        <v>-1008110</v>
      </c>
    </row>
    <row r="72" spans="1:21" ht="12.75" customHeight="1">
      <c r="A72" s="180">
        <v>30601</v>
      </c>
      <c r="B72" s="181" t="s">
        <v>433</v>
      </c>
      <c r="C72" s="254">
        <f t="shared" si="8"/>
        <v>7.3418670863406633E-6</v>
      </c>
      <c r="D72" s="254">
        <f t="shared" si="9"/>
        <v>2.2134443965495571E-5</v>
      </c>
      <c r="E72" s="200">
        <v>630570.14492628828</v>
      </c>
      <c r="F72" s="200">
        <v>232293</v>
      </c>
      <c r="G72" s="194">
        <v>0</v>
      </c>
      <c r="H72" s="200">
        <v>11165</v>
      </c>
      <c r="I72" s="200">
        <v>155</v>
      </c>
      <c r="J72" s="200">
        <v>111428</v>
      </c>
      <c r="K72" s="200">
        <f t="shared" si="5"/>
        <v>122748</v>
      </c>
      <c r="L72" s="182"/>
      <c r="M72" s="200">
        <v>11710</v>
      </c>
      <c r="N72" s="200">
        <v>69837</v>
      </c>
      <c r="O72" s="200">
        <v>0</v>
      </c>
      <c r="P72" s="200">
        <v>603158</v>
      </c>
      <c r="Q72" s="200">
        <f t="shared" si="6"/>
        <v>684705</v>
      </c>
      <c r="R72" s="200"/>
      <c r="S72" s="183">
        <v>-3429</v>
      </c>
      <c r="T72" s="183">
        <v>-103776</v>
      </c>
      <c r="U72" s="200">
        <f t="shared" si="7"/>
        <v>-107205</v>
      </c>
    </row>
    <row r="73" spans="1:21" ht="12.75" customHeight="1">
      <c r="A73" s="180">
        <v>30700</v>
      </c>
      <c r="B73" s="181" t="s">
        <v>434</v>
      </c>
      <c r="C73" s="254">
        <f t="shared" si="8"/>
        <v>2.1387537436279216E-3</v>
      </c>
      <c r="D73" s="254">
        <f t="shared" si="9"/>
        <v>2.2283652688033879E-3</v>
      </c>
      <c r="E73" s="200">
        <v>63482083.068744473</v>
      </c>
      <c r="F73" s="200">
        <v>67669098</v>
      </c>
      <c r="G73" s="194">
        <v>0</v>
      </c>
      <c r="H73" s="200">
        <v>3252495</v>
      </c>
      <c r="I73" s="200">
        <v>45062</v>
      </c>
      <c r="J73" s="200">
        <v>1430496</v>
      </c>
      <c r="K73" s="200">
        <f t="shared" si="5"/>
        <v>4728053</v>
      </c>
      <c r="L73" s="182"/>
      <c r="M73" s="200">
        <v>3411375</v>
      </c>
      <c r="N73" s="200">
        <v>20344297</v>
      </c>
      <c r="O73" s="200">
        <v>0</v>
      </c>
      <c r="P73" s="200">
        <v>5944960</v>
      </c>
      <c r="Q73" s="200">
        <f t="shared" si="6"/>
        <v>29700632</v>
      </c>
      <c r="R73" s="200"/>
      <c r="S73" s="183">
        <v>-998896</v>
      </c>
      <c r="T73" s="183">
        <v>-851217</v>
      </c>
      <c r="U73" s="200">
        <f t="shared" si="7"/>
        <v>-1850113</v>
      </c>
    </row>
    <row r="74" spans="1:21" ht="12.75" customHeight="1">
      <c r="A74" s="180">
        <v>30705</v>
      </c>
      <c r="B74" s="181" t="s">
        <v>435</v>
      </c>
      <c r="C74" s="254">
        <f t="shared" si="8"/>
        <v>4.075760111315154E-4</v>
      </c>
      <c r="D74" s="254">
        <f t="shared" si="9"/>
        <v>4.1230499930641659E-4</v>
      </c>
      <c r="E74" s="200">
        <v>11745821.289740242</v>
      </c>
      <c r="F74" s="200">
        <v>12895501</v>
      </c>
      <c r="G74" s="194">
        <v>0</v>
      </c>
      <c r="H74" s="200">
        <v>619819</v>
      </c>
      <c r="I74" s="200">
        <v>8587</v>
      </c>
      <c r="J74" s="200">
        <v>55240</v>
      </c>
      <c r="K74" s="200">
        <f t="shared" si="5"/>
        <v>683646</v>
      </c>
      <c r="L74" s="182"/>
      <c r="M74" s="200">
        <v>650096</v>
      </c>
      <c r="N74" s="200">
        <v>3876953</v>
      </c>
      <c r="O74" s="200">
        <v>0</v>
      </c>
      <c r="P74" s="200">
        <v>967614</v>
      </c>
      <c r="Q74" s="200">
        <f t="shared" si="6"/>
        <v>5494663</v>
      </c>
      <c r="R74" s="200"/>
      <c r="S74" s="183">
        <v>-190357</v>
      </c>
      <c r="T74" s="183">
        <v>-287123</v>
      </c>
      <c r="U74" s="200">
        <f t="shared" si="7"/>
        <v>-477480</v>
      </c>
    </row>
    <row r="75" spans="1:21" ht="12.75" customHeight="1">
      <c r="A75" s="180">
        <v>30800</v>
      </c>
      <c r="B75" s="181" t="s">
        <v>436</v>
      </c>
      <c r="C75" s="254">
        <f t="shared" si="8"/>
        <v>7.1397245081939343E-4</v>
      </c>
      <c r="D75" s="254">
        <f t="shared" si="9"/>
        <v>7.4024616147653664E-4</v>
      </c>
      <c r="E75" s="200">
        <v>21088269.940325905</v>
      </c>
      <c r="F75" s="200">
        <v>22589731</v>
      </c>
      <c r="G75" s="194">
        <v>0</v>
      </c>
      <c r="H75" s="200">
        <v>1085769</v>
      </c>
      <c r="I75" s="200">
        <v>15043</v>
      </c>
      <c r="J75" s="200">
        <v>0</v>
      </c>
      <c r="K75" s="200">
        <f t="shared" si="5"/>
        <v>1100812</v>
      </c>
      <c r="L75" s="182"/>
      <c r="M75" s="200">
        <v>1138807</v>
      </c>
      <c r="N75" s="200">
        <v>6791463</v>
      </c>
      <c r="O75" s="200">
        <v>0</v>
      </c>
      <c r="P75" s="200">
        <v>4714470</v>
      </c>
      <c r="Q75" s="200">
        <f t="shared" si="6"/>
        <v>12644740</v>
      </c>
      <c r="R75" s="200"/>
      <c r="S75" s="183">
        <v>-333458</v>
      </c>
      <c r="T75" s="183">
        <v>-1169578</v>
      </c>
      <c r="U75" s="200">
        <f t="shared" si="7"/>
        <v>-1503036</v>
      </c>
    </row>
    <row r="76" spans="1:21" ht="12.75" customHeight="1">
      <c r="A76" s="180">
        <v>30900</v>
      </c>
      <c r="B76" s="181" t="s">
        <v>437</v>
      </c>
      <c r="C76" s="254">
        <f t="shared" si="8"/>
        <v>1.3471224790185801E-3</v>
      </c>
      <c r="D76" s="254">
        <f t="shared" si="9"/>
        <v>1.4179040138157216E-3</v>
      </c>
      <c r="E76" s="200">
        <v>40393512.521800891</v>
      </c>
      <c r="F76" s="200">
        <v>42622281</v>
      </c>
      <c r="G76" s="194">
        <v>0</v>
      </c>
      <c r="H76" s="200">
        <v>2048628</v>
      </c>
      <c r="I76" s="200">
        <v>28383</v>
      </c>
      <c r="J76" s="200">
        <v>0</v>
      </c>
      <c r="K76" s="200">
        <f t="shared" si="5"/>
        <v>2077011</v>
      </c>
      <c r="L76" s="182"/>
      <c r="M76" s="200">
        <v>2148700</v>
      </c>
      <c r="N76" s="200">
        <v>12814126</v>
      </c>
      <c r="O76" s="200">
        <v>0</v>
      </c>
      <c r="P76" s="200">
        <v>3505611</v>
      </c>
      <c r="Q76" s="200">
        <f t="shared" si="6"/>
        <v>18468437</v>
      </c>
      <c r="R76" s="200"/>
      <c r="S76" s="183">
        <v>-629168</v>
      </c>
      <c r="T76" s="183">
        <v>-780812</v>
      </c>
      <c r="U76" s="200">
        <f t="shared" si="7"/>
        <v>-1409980</v>
      </c>
    </row>
    <row r="77" spans="1:21" ht="12.75" customHeight="1">
      <c r="A77" s="180">
        <v>30905</v>
      </c>
      <c r="B77" s="181" t="s">
        <v>438</v>
      </c>
      <c r="C77" s="254">
        <f t="shared" si="8"/>
        <v>2.6544294735969016E-4</v>
      </c>
      <c r="D77" s="254">
        <f t="shared" si="9"/>
        <v>2.6701663618280687E-4</v>
      </c>
      <c r="E77" s="200">
        <v>7606819.4546920396</v>
      </c>
      <c r="F77" s="200">
        <v>8398482</v>
      </c>
      <c r="G77" s="194">
        <v>0</v>
      </c>
      <c r="H77" s="200">
        <v>403671</v>
      </c>
      <c r="I77" s="200">
        <v>5593</v>
      </c>
      <c r="J77" s="200">
        <v>316384</v>
      </c>
      <c r="K77" s="200">
        <f t="shared" si="5"/>
        <v>725648</v>
      </c>
      <c r="L77" s="182"/>
      <c r="M77" s="200">
        <v>423389</v>
      </c>
      <c r="N77" s="200">
        <v>2524952</v>
      </c>
      <c r="O77" s="200">
        <v>0</v>
      </c>
      <c r="P77" s="200">
        <v>903891</v>
      </c>
      <c r="Q77" s="200">
        <f t="shared" si="6"/>
        <v>3852232</v>
      </c>
      <c r="R77" s="200"/>
      <c r="S77" s="183">
        <v>-123974</v>
      </c>
      <c r="T77" s="183">
        <v>-223370</v>
      </c>
      <c r="U77" s="200">
        <f t="shared" si="7"/>
        <v>-347344</v>
      </c>
    </row>
    <row r="78" spans="1:21" ht="12.75" customHeight="1">
      <c r="A78" s="180">
        <v>31000</v>
      </c>
      <c r="B78" s="181" t="s">
        <v>439</v>
      </c>
      <c r="C78" s="254">
        <f t="shared" si="8"/>
        <v>4.2110363978485514E-3</v>
      </c>
      <c r="D78" s="254">
        <f t="shared" si="9"/>
        <v>4.308448473635232E-3</v>
      </c>
      <c r="E78" s="200">
        <v>122739879.19744825</v>
      </c>
      <c r="F78" s="200">
        <v>133235084</v>
      </c>
      <c r="G78" s="194">
        <v>0</v>
      </c>
      <c r="H78" s="200">
        <v>6403905</v>
      </c>
      <c r="I78" s="200">
        <v>88724</v>
      </c>
      <c r="J78" s="200">
        <v>4125051</v>
      </c>
      <c r="K78" s="200">
        <f t="shared" si="5"/>
        <v>10617680</v>
      </c>
      <c r="L78" s="182"/>
      <c r="M78" s="200">
        <v>6716727</v>
      </c>
      <c r="N78" s="200">
        <v>40056306</v>
      </c>
      <c r="O78" s="200">
        <v>0</v>
      </c>
      <c r="P78" s="200">
        <v>5040267</v>
      </c>
      <c r="Q78" s="200">
        <f t="shared" si="6"/>
        <v>51813300</v>
      </c>
      <c r="R78" s="200"/>
      <c r="S78" s="183">
        <v>-1966748</v>
      </c>
      <c r="T78" s="183">
        <v>287199</v>
      </c>
      <c r="U78" s="200">
        <f t="shared" si="7"/>
        <v>-1679549</v>
      </c>
    </row>
    <row r="79" spans="1:21" ht="12.75" customHeight="1">
      <c r="A79" s="180">
        <v>31005</v>
      </c>
      <c r="B79" s="181" t="s">
        <v>440</v>
      </c>
      <c r="C79" s="254">
        <f t="shared" si="8"/>
        <v>3.8063563554096788E-4</v>
      </c>
      <c r="D79" s="254">
        <f t="shared" si="9"/>
        <v>3.8411009508422642E-4</v>
      </c>
      <c r="E79" s="200">
        <v>10942599.628998099</v>
      </c>
      <c r="F79" s="200">
        <v>12043121</v>
      </c>
      <c r="G79" s="194">
        <v>0</v>
      </c>
      <c r="H79" s="200">
        <v>578849</v>
      </c>
      <c r="I79" s="200">
        <v>8020</v>
      </c>
      <c r="J79" s="200">
        <v>0</v>
      </c>
      <c r="K79" s="200">
        <f t="shared" si="5"/>
        <v>586869</v>
      </c>
      <c r="L79" s="182"/>
      <c r="M79" s="200">
        <v>607125</v>
      </c>
      <c r="N79" s="200">
        <v>3620690</v>
      </c>
      <c r="O79" s="200">
        <v>0</v>
      </c>
      <c r="P79" s="200">
        <v>660603</v>
      </c>
      <c r="Q79" s="200">
        <f t="shared" si="6"/>
        <v>4888418</v>
      </c>
      <c r="R79" s="200"/>
      <c r="S79" s="183">
        <v>-177774</v>
      </c>
      <c r="T79" s="183">
        <v>-208535</v>
      </c>
      <c r="U79" s="200">
        <f t="shared" si="7"/>
        <v>-386309</v>
      </c>
    </row>
    <row r="80" spans="1:21" ht="12.75" customHeight="1">
      <c r="A80" s="180">
        <v>31100</v>
      </c>
      <c r="B80" s="181" t="s">
        <v>441</v>
      </c>
      <c r="C80" s="254">
        <f t="shared" si="8"/>
        <v>8.7968210119378411E-3</v>
      </c>
      <c r="D80" s="254">
        <f t="shared" si="9"/>
        <v>8.9795052111713985E-3</v>
      </c>
      <c r="E80" s="200">
        <v>255809809.86923733</v>
      </c>
      <c r="F80" s="200">
        <v>278327014</v>
      </c>
      <c r="G80" s="194">
        <v>0</v>
      </c>
      <c r="H80" s="200">
        <v>13377707</v>
      </c>
      <c r="I80" s="200">
        <v>185344</v>
      </c>
      <c r="J80" s="200">
        <v>6993003</v>
      </c>
      <c r="K80" s="200">
        <f t="shared" si="5"/>
        <v>20556054</v>
      </c>
      <c r="L80" s="182"/>
      <c r="M80" s="200">
        <v>14031188</v>
      </c>
      <c r="N80" s="200">
        <v>83677299</v>
      </c>
      <c r="O80" s="200">
        <v>0</v>
      </c>
      <c r="P80" s="200">
        <v>8657260</v>
      </c>
      <c r="Q80" s="200">
        <f t="shared" si="6"/>
        <v>106365747</v>
      </c>
      <c r="R80" s="200"/>
      <c r="S80" s="183">
        <v>-4108520</v>
      </c>
      <c r="T80" s="183">
        <v>505369</v>
      </c>
      <c r="U80" s="200">
        <f t="shared" si="7"/>
        <v>-3603151</v>
      </c>
    </row>
    <row r="81" spans="1:21" ht="12.75" customHeight="1">
      <c r="A81" s="180">
        <v>31101</v>
      </c>
      <c r="B81" s="181" t="s">
        <v>442</v>
      </c>
      <c r="C81" s="254">
        <f t="shared" si="8"/>
        <v>5.2653709014981531E-5</v>
      </c>
      <c r="D81" s="254">
        <f t="shared" si="9"/>
        <v>6.0104617628475062E-5</v>
      </c>
      <c r="E81" s="200">
        <v>1712271.4945000478</v>
      </c>
      <c r="F81" s="200">
        <v>1665937</v>
      </c>
      <c r="G81" s="194">
        <v>0</v>
      </c>
      <c r="H81" s="200">
        <v>80073</v>
      </c>
      <c r="I81" s="200">
        <v>1109</v>
      </c>
      <c r="J81" s="200">
        <v>58305</v>
      </c>
      <c r="K81" s="200">
        <f t="shared" si="5"/>
        <v>139487</v>
      </c>
      <c r="L81" s="182"/>
      <c r="M81" s="200">
        <v>83984</v>
      </c>
      <c r="N81" s="200">
        <v>500854</v>
      </c>
      <c r="O81" s="200">
        <v>0</v>
      </c>
      <c r="P81" s="200">
        <v>329394</v>
      </c>
      <c r="Q81" s="200">
        <f t="shared" si="6"/>
        <v>914232</v>
      </c>
      <c r="R81" s="200"/>
      <c r="S81" s="183">
        <v>-24592</v>
      </c>
      <c r="T81" s="183">
        <v>-49410</v>
      </c>
      <c r="U81" s="200">
        <f t="shared" si="7"/>
        <v>-74002</v>
      </c>
    </row>
    <row r="82" spans="1:21" ht="12.75" customHeight="1">
      <c r="A82" s="180">
        <v>31102</v>
      </c>
      <c r="B82" s="181" t="s">
        <v>443</v>
      </c>
      <c r="C82" s="254">
        <f t="shared" si="8"/>
        <v>1.6616647175996468E-4</v>
      </c>
      <c r="D82" s="254">
        <f t="shared" si="9"/>
        <v>1.5768431165887918E-4</v>
      </c>
      <c r="E82" s="200">
        <v>4492139.9159762124</v>
      </c>
      <c r="F82" s="200">
        <v>5257424</v>
      </c>
      <c r="G82" s="194">
        <v>0</v>
      </c>
      <c r="H82" s="200">
        <v>252697</v>
      </c>
      <c r="I82" s="200">
        <v>3501</v>
      </c>
      <c r="J82" s="200">
        <v>515480</v>
      </c>
      <c r="K82" s="200">
        <f t="shared" si="5"/>
        <v>771678</v>
      </c>
      <c r="L82" s="182"/>
      <c r="M82" s="200">
        <v>265040</v>
      </c>
      <c r="N82" s="200">
        <v>1580612</v>
      </c>
      <c r="O82" s="200">
        <v>0</v>
      </c>
      <c r="P82" s="200">
        <v>0</v>
      </c>
      <c r="Q82" s="200">
        <f t="shared" si="6"/>
        <v>1845652</v>
      </c>
      <c r="R82" s="200"/>
      <c r="S82" s="183">
        <v>-77607</v>
      </c>
      <c r="T82" s="183">
        <v>128303</v>
      </c>
      <c r="U82" s="200">
        <f t="shared" si="7"/>
        <v>50696</v>
      </c>
    </row>
    <row r="83" spans="1:21" ht="12.75" customHeight="1">
      <c r="A83" s="180">
        <v>31105</v>
      </c>
      <c r="B83" s="181" t="s">
        <v>444</v>
      </c>
      <c r="C83" s="254">
        <f t="shared" si="8"/>
        <v>1.3437211293858716E-3</v>
      </c>
      <c r="D83" s="254">
        <f t="shared" si="9"/>
        <v>1.3772572601498678E-3</v>
      </c>
      <c r="E83" s="200">
        <v>39235560.264684558</v>
      </c>
      <c r="F83" s="200">
        <v>42514664</v>
      </c>
      <c r="G83" s="194">
        <v>0</v>
      </c>
      <c r="H83" s="200">
        <v>2043455</v>
      </c>
      <c r="I83" s="200">
        <v>28311</v>
      </c>
      <c r="J83" s="200">
        <v>2369596</v>
      </c>
      <c r="K83" s="200">
        <f t="shared" si="5"/>
        <v>4441362</v>
      </c>
      <c r="L83" s="182"/>
      <c r="M83" s="200">
        <v>2143275</v>
      </c>
      <c r="N83" s="200">
        <v>12781771</v>
      </c>
      <c r="O83" s="200">
        <v>0</v>
      </c>
      <c r="P83" s="200">
        <v>3073609</v>
      </c>
      <c r="Q83" s="200">
        <f t="shared" si="6"/>
        <v>17998655</v>
      </c>
      <c r="R83" s="200"/>
      <c r="S83" s="183">
        <v>-627580</v>
      </c>
      <c r="T83" s="183">
        <v>-278997</v>
      </c>
      <c r="U83" s="200">
        <f t="shared" si="7"/>
        <v>-906577</v>
      </c>
    </row>
    <row r="84" spans="1:21" ht="12.75" customHeight="1">
      <c r="A84" s="180">
        <v>31110</v>
      </c>
      <c r="B84" s="181" t="s">
        <v>445</v>
      </c>
      <c r="C84" s="254">
        <f t="shared" si="8"/>
        <v>2.1374246138797935E-3</v>
      </c>
      <c r="D84" s="254">
        <f t="shared" si="9"/>
        <v>2.0970215476748314E-3</v>
      </c>
      <c r="E84" s="200">
        <v>59740338.781140111</v>
      </c>
      <c r="F84" s="200">
        <v>67627045</v>
      </c>
      <c r="G84" s="194">
        <v>0</v>
      </c>
      <c r="H84" s="200">
        <v>3250474</v>
      </c>
      <c r="I84" s="200">
        <v>45034</v>
      </c>
      <c r="J84" s="200">
        <v>2955063</v>
      </c>
      <c r="K84" s="200">
        <f t="shared" si="5"/>
        <v>6250571</v>
      </c>
      <c r="L84" s="182"/>
      <c r="M84" s="200">
        <v>3409255</v>
      </c>
      <c r="N84" s="200">
        <v>20331654</v>
      </c>
      <c r="O84" s="200">
        <v>0</v>
      </c>
      <c r="P84" s="200">
        <v>0</v>
      </c>
      <c r="Q84" s="200">
        <f t="shared" si="6"/>
        <v>23740909</v>
      </c>
      <c r="R84" s="200"/>
      <c r="S84" s="183">
        <v>-998276</v>
      </c>
      <c r="T84" s="183">
        <v>769118</v>
      </c>
      <c r="U84" s="200">
        <f t="shared" si="7"/>
        <v>-229158</v>
      </c>
    </row>
    <row r="85" spans="1:21" ht="12.75" customHeight="1">
      <c r="A85" s="180">
        <v>31200</v>
      </c>
      <c r="B85" s="181" t="s">
        <v>446</v>
      </c>
      <c r="C85" s="254">
        <f t="shared" si="8"/>
        <v>3.7364182073656512E-3</v>
      </c>
      <c r="D85" s="254">
        <f t="shared" si="9"/>
        <v>3.8755713843221366E-3</v>
      </c>
      <c r="E85" s="200">
        <v>110407996.3921276</v>
      </c>
      <c r="F85" s="200">
        <v>118218402</v>
      </c>
      <c r="G85" s="194">
        <v>0</v>
      </c>
      <c r="H85" s="200">
        <v>5682133</v>
      </c>
      <c r="I85" s="200">
        <v>78724</v>
      </c>
      <c r="J85" s="200">
        <v>0</v>
      </c>
      <c r="K85" s="200">
        <f t="shared" si="5"/>
        <v>5760857</v>
      </c>
      <c r="L85" s="182"/>
      <c r="M85" s="200">
        <v>5959697</v>
      </c>
      <c r="N85" s="200">
        <v>35541633</v>
      </c>
      <c r="O85" s="200">
        <v>0</v>
      </c>
      <c r="P85" s="200">
        <v>11773643</v>
      </c>
      <c r="Q85" s="200">
        <f t="shared" si="6"/>
        <v>53274973</v>
      </c>
      <c r="R85" s="200"/>
      <c r="S85" s="183">
        <v>-1745079</v>
      </c>
      <c r="T85" s="183">
        <v>-2778050</v>
      </c>
      <c r="U85" s="200">
        <f t="shared" si="7"/>
        <v>-4523129</v>
      </c>
    </row>
    <row r="86" spans="1:21" ht="12.75" customHeight="1">
      <c r="A86" s="180">
        <v>31205</v>
      </c>
      <c r="B86" s="181" t="s">
        <v>447</v>
      </c>
      <c r="C86" s="254">
        <f t="shared" si="8"/>
        <v>4.2184330382412789E-4</v>
      </c>
      <c r="D86" s="254">
        <f t="shared" si="9"/>
        <v>4.4822146914005228E-4</v>
      </c>
      <c r="E86" s="200">
        <v>12769016.343726739</v>
      </c>
      <c r="F86" s="200">
        <v>13346911</v>
      </c>
      <c r="G86" s="194">
        <v>0</v>
      </c>
      <c r="H86" s="200">
        <v>641515</v>
      </c>
      <c r="I86" s="200">
        <v>8888</v>
      </c>
      <c r="J86" s="200">
        <v>0</v>
      </c>
      <c r="K86" s="200">
        <f t="shared" si="5"/>
        <v>650403</v>
      </c>
      <c r="L86" s="182"/>
      <c r="M86" s="200">
        <v>672852</v>
      </c>
      <c r="N86" s="200">
        <v>4012667</v>
      </c>
      <c r="O86" s="200">
        <v>0</v>
      </c>
      <c r="P86" s="200">
        <v>2100735</v>
      </c>
      <c r="Q86" s="200">
        <f t="shared" si="6"/>
        <v>6786254</v>
      </c>
      <c r="R86" s="200"/>
      <c r="S86" s="183">
        <v>-197020</v>
      </c>
      <c r="T86" s="183">
        <v>-575039</v>
      </c>
      <c r="U86" s="200">
        <f t="shared" si="7"/>
        <v>-772059</v>
      </c>
    </row>
    <row r="87" spans="1:21" ht="12.75" customHeight="1">
      <c r="A87" s="180">
        <v>31300</v>
      </c>
      <c r="B87" s="181" t="s">
        <v>448</v>
      </c>
      <c r="C87" s="254">
        <f t="shared" si="8"/>
        <v>1.0868536179305508E-2</v>
      </c>
      <c r="D87" s="254">
        <f t="shared" si="9"/>
        <v>1.0974196751183178E-2</v>
      </c>
      <c r="E87" s="200">
        <v>312634952.41310197</v>
      </c>
      <c r="F87" s="200">
        <v>343875045</v>
      </c>
      <c r="G87" s="194">
        <v>0</v>
      </c>
      <c r="H87" s="200">
        <v>16528254</v>
      </c>
      <c r="I87" s="200">
        <v>228993</v>
      </c>
      <c r="J87" s="200">
        <v>14839818</v>
      </c>
      <c r="K87" s="200">
        <f t="shared" si="5"/>
        <v>31597065</v>
      </c>
      <c r="L87" s="182"/>
      <c r="M87" s="200">
        <v>17335634</v>
      </c>
      <c r="N87" s="200">
        <v>103383910</v>
      </c>
      <c r="O87" s="200">
        <v>0</v>
      </c>
      <c r="P87" s="200">
        <v>9064578</v>
      </c>
      <c r="Q87" s="200">
        <f t="shared" si="6"/>
        <v>129784122</v>
      </c>
      <c r="R87" s="200"/>
      <c r="S87" s="183">
        <v>-5076107</v>
      </c>
      <c r="T87" s="183">
        <v>2910455</v>
      </c>
      <c r="U87" s="200">
        <f t="shared" si="7"/>
        <v>-2165652</v>
      </c>
    </row>
    <row r="88" spans="1:21" ht="12.75" customHeight="1">
      <c r="A88" s="180">
        <v>31301</v>
      </c>
      <c r="B88" s="181" t="s">
        <v>449</v>
      </c>
      <c r="C88" s="254">
        <f t="shared" si="8"/>
        <v>2.3366554835147331E-4</v>
      </c>
      <c r="D88" s="254">
        <f t="shared" si="9"/>
        <v>2.4859724409385817E-4</v>
      </c>
      <c r="E88" s="200">
        <v>7082084.3966490999</v>
      </c>
      <c r="F88" s="200">
        <v>7393061</v>
      </c>
      <c r="G88" s="194">
        <v>0</v>
      </c>
      <c r="H88" s="200">
        <v>355345</v>
      </c>
      <c r="I88" s="200">
        <v>4923</v>
      </c>
      <c r="J88" s="200">
        <v>1178310</v>
      </c>
      <c r="K88" s="200">
        <f t="shared" si="5"/>
        <v>1538578</v>
      </c>
      <c r="L88" s="182"/>
      <c r="M88" s="200">
        <v>372703</v>
      </c>
      <c r="N88" s="200">
        <v>2222678</v>
      </c>
      <c r="O88" s="200">
        <v>0</v>
      </c>
      <c r="P88" s="200">
        <v>780660</v>
      </c>
      <c r="Q88" s="200">
        <f t="shared" si="6"/>
        <v>3376041</v>
      </c>
      <c r="R88" s="200"/>
      <c r="S88" s="183">
        <v>-109133</v>
      </c>
      <c r="T88" s="183">
        <v>225748</v>
      </c>
      <c r="U88" s="200">
        <f t="shared" si="7"/>
        <v>116615</v>
      </c>
    </row>
    <row r="89" spans="1:21" ht="12.75" customHeight="1">
      <c r="A89" s="180">
        <v>31320</v>
      </c>
      <c r="B89" s="181" t="s">
        <v>450</v>
      </c>
      <c r="C89" s="254">
        <f t="shared" si="8"/>
        <v>1.9133532438436124E-3</v>
      </c>
      <c r="D89" s="254">
        <f t="shared" si="9"/>
        <v>1.9126687374384087E-3</v>
      </c>
      <c r="E89" s="200">
        <v>54488461.731526285</v>
      </c>
      <c r="F89" s="200">
        <v>60537539</v>
      </c>
      <c r="G89" s="194">
        <v>0</v>
      </c>
      <c r="H89" s="200">
        <v>2909719</v>
      </c>
      <c r="I89" s="200">
        <v>40313</v>
      </c>
      <c r="J89" s="200">
        <v>933939</v>
      </c>
      <c r="K89" s="200">
        <f t="shared" si="5"/>
        <v>3883971</v>
      </c>
      <c r="L89" s="182"/>
      <c r="M89" s="200">
        <v>3051855</v>
      </c>
      <c r="N89" s="200">
        <v>18200237</v>
      </c>
      <c r="O89" s="200">
        <v>0</v>
      </c>
      <c r="P89" s="200">
        <v>2632835</v>
      </c>
      <c r="Q89" s="200">
        <f t="shared" si="6"/>
        <v>23884927</v>
      </c>
      <c r="R89" s="200"/>
      <c r="S89" s="183">
        <v>-893624</v>
      </c>
      <c r="T89" s="183">
        <v>-341367</v>
      </c>
      <c r="U89" s="200">
        <f t="shared" si="7"/>
        <v>-1234991</v>
      </c>
    </row>
    <row r="90" spans="1:21" ht="12.75" customHeight="1">
      <c r="A90" s="180">
        <v>31400</v>
      </c>
      <c r="B90" s="181" t="s">
        <v>451</v>
      </c>
      <c r="C90" s="254">
        <f t="shared" si="8"/>
        <v>3.8923829058639938E-3</v>
      </c>
      <c r="D90" s="254">
        <f t="shared" si="9"/>
        <v>4.0811146075915277E-3</v>
      </c>
      <c r="E90" s="200">
        <v>116263549.85837409</v>
      </c>
      <c r="F90" s="200">
        <v>123153047</v>
      </c>
      <c r="G90" s="194">
        <v>0</v>
      </c>
      <c r="H90" s="200">
        <v>5919315</v>
      </c>
      <c r="I90" s="200">
        <v>82010</v>
      </c>
      <c r="J90" s="200">
        <v>2768253</v>
      </c>
      <c r="K90" s="200">
        <f t="shared" si="5"/>
        <v>8769578</v>
      </c>
      <c r="L90" s="182"/>
      <c r="M90" s="200">
        <v>6208465</v>
      </c>
      <c r="N90" s="200">
        <v>37025204</v>
      </c>
      <c r="O90" s="200">
        <v>0</v>
      </c>
      <c r="P90" s="200">
        <v>9889185</v>
      </c>
      <c r="Q90" s="200">
        <f t="shared" si="6"/>
        <v>53122854</v>
      </c>
      <c r="R90" s="200"/>
      <c r="S90" s="183">
        <v>-1817922</v>
      </c>
      <c r="T90" s="183">
        <v>-1215829</v>
      </c>
      <c r="U90" s="200">
        <f t="shared" si="7"/>
        <v>-3033751</v>
      </c>
    </row>
    <row r="91" spans="1:21" ht="12.75" customHeight="1">
      <c r="A91" s="180">
        <v>31405</v>
      </c>
      <c r="B91" s="181" t="s">
        <v>452</v>
      </c>
      <c r="C91" s="254">
        <f t="shared" si="8"/>
        <v>7.5861275873717951E-4</v>
      </c>
      <c r="D91" s="254">
        <f t="shared" si="9"/>
        <v>8.0229121681650399E-4</v>
      </c>
      <c r="E91" s="200">
        <v>22855820.984240588</v>
      </c>
      <c r="F91" s="200">
        <v>24002128</v>
      </c>
      <c r="G91" s="194">
        <v>0</v>
      </c>
      <c r="H91" s="200">
        <v>1153655</v>
      </c>
      <c r="I91" s="200">
        <v>15984</v>
      </c>
      <c r="J91" s="200">
        <v>912228</v>
      </c>
      <c r="K91" s="200">
        <f t="shared" si="5"/>
        <v>2081867</v>
      </c>
      <c r="L91" s="182"/>
      <c r="M91" s="200">
        <v>1210010</v>
      </c>
      <c r="N91" s="200">
        <v>7216092</v>
      </c>
      <c r="O91" s="200">
        <v>0</v>
      </c>
      <c r="P91" s="200">
        <v>2341766</v>
      </c>
      <c r="Q91" s="200">
        <f t="shared" si="6"/>
        <v>10767868</v>
      </c>
      <c r="R91" s="200"/>
      <c r="S91" s="183">
        <v>-354307</v>
      </c>
      <c r="T91" s="183">
        <v>-358013</v>
      </c>
      <c r="U91" s="200">
        <f t="shared" si="7"/>
        <v>-712320</v>
      </c>
    </row>
    <row r="92" spans="1:21" ht="12.75" customHeight="1">
      <c r="A92" s="180">
        <v>31500</v>
      </c>
      <c r="B92" s="181" t="s">
        <v>453</v>
      </c>
      <c r="C92" s="254">
        <f t="shared" si="8"/>
        <v>6.3103596188779896E-4</v>
      </c>
      <c r="D92" s="254">
        <f t="shared" si="9"/>
        <v>6.1941955085962046E-4</v>
      </c>
      <c r="E92" s="200">
        <v>17646139.04756755</v>
      </c>
      <c r="F92" s="200">
        <v>19965662</v>
      </c>
      <c r="G92" s="194">
        <v>0</v>
      </c>
      <c r="H92" s="200">
        <v>959644</v>
      </c>
      <c r="I92" s="200">
        <v>13296</v>
      </c>
      <c r="J92" s="200">
        <v>599668</v>
      </c>
      <c r="K92" s="200">
        <f t="shared" si="5"/>
        <v>1572608</v>
      </c>
      <c r="L92" s="182"/>
      <c r="M92" s="200">
        <v>1006521</v>
      </c>
      <c r="N92" s="200">
        <v>6002553</v>
      </c>
      <c r="O92" s="200">
        <v>0</v>
      </c>
      <c r="P92" s="200">
        <v>412720</v>
      </c>
      <c r="Q92" s="200">
        <f t="shared" si="6"/>
        <v>7421794</v>
      </c>
      <c r="R92" s="200"/>
      <c r="S92" s="183">
        <v>-294723</v>
      </c>
      <c r="T92" s="183">
        <v>38862</v>
      </c>
      <c r="U92" s="200">
        <f t="shared" si="7"/>
        <v>-255861</v>
      </c>
    </row>
    <row r="93" spans="1:21" ht="12.75" customHeight="1">
      <c r="A93" s="180">
        <v>31600</v>
      </c>
      <c r="B93" s="181" t="s">
        <v>454</v>
      </c>
      <c r="C93" s="254">
        <f t="shared" si="8"/>
        <v>2.8435256380349356E-3</v>
      </c>
      <c r="D93" s="254">
        <f t="shared" si="9"/>
        <v>2.8855861072185005E-3</v>
      </c>
      <c r="E93" s="200">
        <v>82205112.207132667</v>
      </c>
      <c r="F93" s="200">
        <v>89967728</v>
      </c>
      <c r="G93" s="194">
        <v>0</v>
      </c>
      <c r="H93" s="200">
        <v>4324273</v>
      </c>
      <c r="I93" s="200">
        <v>59911</v>
      </c>
      <c r="J93" s="200">
        <v>1307349</v>
      </c>
      <c r="K93" s="200">
        <f t="shared" si="5"/>
        <v>5691533</v>
      </c>
      <c r="L93" s="182"/>
      <c r="M93" s="200">
        <v>4535507</v>
      </c>
      <c r="N93" s="200">
        <v>27048242</v>
      </c>
      <c r="O93" s="200">
        <v>0</v>
      </c>
      <c r="P93" s="200">
        <v>3725426</v>
      </c>
      <c r="Q93" s="200">
        <f t="shared" si="6"/>
        <v>35309175</v>
      </c>
      <c r="R93" s="200"/>
      <c r="S93" s="183">
        <v>-1328057</v>
      </c>
      <c r="T93" s="183">
        <v>-419685</v>
      </c>
      <c r="U93" s="200">
        <f t="shared" si="7"/>
        <v>-1747742</v>
      </c>
    </row>
    <row r="94" spans="1:21" ht="12.75" customHeight="1">
      <c r="A94" s="180">
        <v>31605</v>
      </c>
      <c r="B94" s="181" t="s">
        <v>455</v>
      </c>
      <c r="C94" s="254">
        <f t="shared" si="8"/>
        <v>4.0174260659217261E-4</v>
      </c>
      <c r="D94" s="254">
        <f t="shared" si="9"/>
        <v>4.07426225687809E-4</v>
      </c>
      <c r="E94" s="200">
        <v>11606833.882035598</v>
      </c>
      <c r="F94" s="200">
        <v>12710935</v>
      </c>
      <c r="G94" s="194">
        <v>0</v>
      </c>
      <c r="H94" s="200">
        <v>610947</v>
      </c>
      <c r="I94" s="200">
        <v>8464</v>
      </c>
      <c r="J94" s="200">
        <v>246765</v>
      </c>
      <c r="K94" s="200">
        <f t="shared" si="5"/>
        <v>866176</v>
      </c>
      <c r="L94" s="182"/>
      <c r="M94" s="200">
        <v>640791</v>
      </c>
      <c r="N94" s="200">
        <v>3821464</v>
      </c>
      <c r="O94" s="200">
        <v>0</v>
      </c>
      <c r="P94" s="200">
        <v>148031</v>
      </c>
      <c r="Q94" s="200">
        <f t="shared" si="6"/>
        <v>4610286</v>
      </c>
      <c r="R94" s="200"/>
      <c r="S94" s="183">
        <v>-187632</v>
      </c>
      <c r="T94" s="183">
        <v>52354</v>
      </c>
      <c r="U94" s="200">
        <f t="shared" si="7"/>
        <v>-135278</v>
      </c>
    </row>
    <row r="95" spans="1:21" ht="12.75" customHeight="1">
      <c r="A95" s="180">
        <v>31700</v>
      </c>
      <c r="B95" s="181" t="s">
        <v>456</v>
      </c>
      <c r="C95" s="254">
        <f t="shared" si="8"/>
        <v>8.3986701498991372E-4</v>
      </c>
      <c r="D95" s="254">
        <f t="shared" si="9"/>
        <v>8.9217997575098782E-4</v>
      </c>
      <c r="E95" s="200">
        <v>25416588.620279673</v>
      </c>
      <c r="F95" s="200">
        <v>26572972</v>
      </c>
      <c r="G95" s="194">
        <v>0</v>
      </c>
      <c r="H95" s="200">
        <v>1277222</v>
      </c>
      <c r="I95" s="200">
        <v>17695</v>
      </c>
      <c r="J95" s="200">
        <v>1206058</v>
      </c>
      <c r="K95" s="200">
        <f t="shared" si="5"/>
        <v>2500975</v>
      </c>
      <c r="L95" s="182"/>
      <c r="M95" s="200">
        <v>1339613</v>
      </c>
      <c r="N95" s="200">
        <v>7989000</v>
      </c>
      <c r="O95" s="200">
        <v>0</v>
      </c>
      <c r="P95" s="200">
        <v>1830970</v>
      </c>
      <c r="Q95" s="200">
        <f t="shared" si="6"/>
        <v>11159583</v>
      </c>
      <c r="R95" s="200"/>
      <c r="S95" s="183">
        <v>-392257</v>
      </c>
      <c r="T95" s="183">
        <v>15354</v>
      </c>
      <c r="U95" s="200">
        <f t="shared" si="7"/>
        <v>-376903</v>
      </c>
    </row>
    <row r="96" spans="1:21" ht="12.75" customHeight="1">
      <c r="A96" s="180">
        <v>31800</v>
      </c>
      <c r="B96" s="181" t="s">
        <v>457</v>
      </c>
      <c r="C96" s="254">
        <f t="shared" si="8"/>
        <v>4.9170736409694807E-3</v>
      </c>
      <c r="D96" s="254">
        <f t="shared" si="9"/>
        <v>5.0859029063902526E-3</v>
      </c>
      <c r="E96" s="200">
        <v>144888145.2709097</v>
      </c>
      <c r="F96" s="200">
        <v>155573749</v>
      </c>
      <c r="G96" s="194">
        <v>0</v>
      </c>
      <c r="H96" s="200">
        <v>7477607</v>
      </c>
      <c r="I96" s="200">
        <v>103600</v>
      </c>
      <c r="J96" s="200">
        <v>755949</v>
      </c>
      <c r="K96" s="200">
        <f t="shared" si="5"/>
        <v>8337156</v>
      </c>
      <c r="L96" s="182"/>
      <c r="M96" s="200">
        <v>7842877</v>
      </c>
      <c r="N96" s="200">
        <v>46772288</v>
      </c>
      <c r="O96" s="200">
        <v>0</v>
      </c>
      <c r="P96" s="200">
        <v>14311818</v>
      </c>
      <c r="Q96" s="200">
        <f t="shared" si="6"/>
        <v>68926983</v>
      </c>
      <c r="R96" s="200"/>
      <c r="S96" s="183">
        <v>-2296500</v>
      </c>
      <c r="T96" s="183">
        <v>-3028310</v>
      </c>
      <c r="U96" s="200">
        <f t="shared" si="7"/>
        <v>-5324810</v>
      </c>
    </row>
    <row r="97" spans="1:21" ht="12.75" customHeight="1">
      <c r="A97" s="180">
        <v>31805</v>
      </c>
      <c r="B97" s="181" t="s">
        <v>458</v>
      </c>
      <c r="C97" s="254">
        <f t="shared" si="8"/>
        <v>1.013399026777064E-3</v>
      </c>
      <c r="D97" s="254">
        <f t="shared" si="9"/>
        <v>1.0040253912873048E-3</v>
      </c>
      <c r="E97" s="200">
        <v>28602861.561855111</v>
      </c>
      <c r="F97" s="200">
        <v>32063438</v>
      </c>
      <c r="G97" s="194">
        <v>0</v>
      </c>
      <c r="H97" s="200">
        <v>1541120</v>
      </c>
      <c r="I97" s="200">
        <v>21352</v>
      </c>
      <c r="J97" s="200">
        <v>1422739</v>
      </c>
      <c r="K97" s="200">
        <f t="shared" si="5"/>
        <v>2985211</v>
      </c>
      <c r="L97" s="182"/>
      <c r="M97" s="200">
        <v>1616401</v>
      </c>
      <c r="N97" s="200">
        <v>9639675</v>
      </c>
      <c r="O97" s="200">
        <v>0</v>
      </c>
      <c r="P97" s="200">
        <v>332916</v>
      </c>
      <c r="Q97" s="200">
        <f t="shared" si="6"/>
        <v>11588992</v>
      </c>
      <c r="R97" s="200"/>
      <c r="S97" s="183">
        <v>-473304</v>
      </c>
      <c r="T97" s="183">
        <v>222621</v>
      </c>
      <c r="U97" s="200">
        <f t="shared" si="7"/>
        <v>-250683</v>
      </c>
    </row>
    <row r="98" spans="1:21" ht="12.75" customHeight="1">
      <c r="A98" s="180">
        <v>31810</v>
      </c>
      <c r="B98" s="181" t="s">
        <v>459</v>
      </c>
      <c r="C98" s="254">
        <f t="shared" si="8"/>
        <v>1.2710090120506175E-3</v>
      </c>
      <c r="D98" s="254">
        <f t="shared" si="9"/>
        <v>1.3732090062592206E-3</v>
      </c>
      <c r="E98" s="200">
        <v>39120232.857025117</v>
      </c>
      <c r="F98" s="200">
        <v>40214089</v>
      </c>
      <c r="G98" s="194">
        <v>0</v>
      </c>
      <c r="H98" s="200">
        <v>1932878</v>
      </c>
      <c r="I98" s="200">
        <v>26779</v>
      </c>
      <c r="J98" s="200">
        <v>1530099</v>
      </c>
      <c r="K98" s="200">
        <f t="shared" si="5"/>
        <v>3489756</v>
      </c>
      <c r="L98" s="182"/>
      <c r="M98" s="200">
        <v>2027297</v>
      </c>
      <c r="N98" s="200">
        <v>12090118</v>
      </c>
      <c r="O98" s="200">
        <v>0</v>
      </c>
      <c r="P98" s="200">
        <v>4375854</v>
      </c>
      <c r="Q98" s="200">
        <f t="shared" si="6"/>
        <v>18493269</v>
      </c>
      <c r="R98" s="200"/>
      <c r="S98" s="183">
        <v>-593620</v>
      </c>
      <c r="T98" s="183">
        <v>-401343</v>
      </c>
      <c r="U98" s="200">
        <f t="shared" si="7"/>
        <v>-994963</v>
      </c>
    </row>
    <row r="99" spans="1:21" ht="12.75" customHeight="1">
      <c r="A99" s="180">
        <v>31820</v>
      </c>
      <c r="B99" s="181" t="s">
        <v>460</v>
      </c>
      <c r="C99" s="254">
        <f t="shared" si="8"/>
        <v>1.0978795034699547E-3</v>
      </c>
      <c r="D99" s="254">
        <f t="shared" si="9"/>
        <v>1.1621336194732519E-3</v>
      </c>
      <c r="E99" s="200">
        <v>33107078.090477508</v>
      </c>
      <c r="F99" s="200">
        <v>34736358</v>
      </c>
      <c r="G99" s="194">
        <v>0</v>
      </c>
      <c r="H99" s="200">
        <v>1669593</v>
      </c>
      <c r="I99" s="200">
        <v>23132</v>
      </c>
      <c r="J99" s="200">
        <v>0</v>
      </c>
      <c r="K99" s="200">
        <f t="shared" si="5"/>
        <v>1692725</v>
      </c>
      <c r="L99" s="182"/>
      <c r="M99" s="200">
        <v>1751150</v>
      </c>
      <c r="N99" s="200">
        <v>10443272</v>
      </c>
      <c r="O99" s="200">
        <v>0</v>
      </c>
      <c r="P99" s="200">
        <v>2960394</v>
      </c>
      <c r="Q99" s="200">
        <f t="shared" si="6"/>
        <v>15154816</v>
      </c>
      <c r="R99" s="200"/>
      <c r="S99" s="183">
        <v>-512760</v>
      </c>
      <c r="T99" s="183">
        <v>-645410</v>
      </c>
      <c r="U99" s="200">
        <f t="shared" si="7"/>
        <v>-1158170</v>
      </c>
    </row>
    <row r="100" spans="1:21" ht="12.75" customHeight="1">
      <c r="A100" s="180">
        <v>31900</v>
      </c>
      <c r="B100" s="181" t="s">
        <v>461</v>
      </c>
      <c r="C100" s="254">
        <f t="shared" si="8"/>
        <v>3.2231902089103273E-3</v>
      </c>
      <c r="D100" s="254">
        <f t="shared" si="9"/>
        <v>3.2545055875881643E-3</v>
      </c>
      <c r="E100" s="200">
        <v>92714958.786765128</v>
      </c>
      <c r="F100" s="200">
        <v>101980125</v>
      </c>
      <c r="G100" s="194">
        <v>0</v>
      </c>
      <c r="H100" s="200">
        <v>4901645</v>
      </c>
      <c r="I100" s="200">
        <v>67911</v>
      </c>
      <c r="J100" s="200">
        <v>3887844</v>
      </c>
      <c r="K100" s="200">
        <f t="shared" si="5"/>
        <v>8857400</v>
      </c>
      <c r="L100" s="182"/>
      <c r="M100" s="200">
        <v>5141083</v>
      </c>
      <c r="N100" s="200">
        <v>30659695</v>
      </c>
      <c r="O100" s="200">
        <v>0</v>
      </c>
      <c r="P100" s="200">
        <v>2492992</v>
      </c>
      <c r="Q100" s="200">
        <f t="shared" si="6"/>
        <v>38293770</v>
      </c>
      <c r="R100" s="200"/>
      <c r="S100" s="183">
        <v>-1505378</v>
      </c>
      <c r="T100" s="183">
        <v>732069</v>
      </c>
      <c r="U100" s="200">
        <f t="shared" si="7"/>
        <v>-773309</v>
      </c>
    </row>
    <row r="101" spans="1:21" ht="12.75" customHeight="1">
      <c r="A101" s="180">
        <v>32000</v>
      </c>
      <c r="B101" s="181" t="s">
        <v>462</v>
      </c>
      <c r="C101" s="254">
        <f t="shared" si="8"/>
        <v>1.2791098671228699E-3</v>
      </c>
      <c r="D101" s="254">
        <f t="shared" si="9"/>
        <v>1.3004983294745284E-3</v>
      </c>
      <c r="E101" s="200">
        <v>37048837.611258641</v>
      </c>
      <c r="F101" s="200">
        <v>40470396</v>
      </c>
      <c r="G101" s="194">
        <v>0</v>
      </c>
      <c r="H101" s="200">
        <v>1945198</v>
      </c>
      <c r="I101" s="200">
        <v>26950</v>
      </c>
      <c r="J101" s="200">
        <v>1499055</v>
      </c>
      <c r="K101" s="200">
        <f t="shared" si="5"/>
        <v>3471203</v>
      </c>
      <c r="L101" s="182"/>
      <c r="M101" s="200">
        <v>2040218</v>
      </c>
      <c r="N101" s="200">
        <v>12167175</v>
      </c>
      <c r="O101" s="200">
        <v>0</v>
      </c>
      <c r="P101" s="200">
        <v>1389448</v>
      </c>
      <c r="Q101" s="200">
        <f t="shared" si="6"/>
        <v>15596841</v>
      </c>
      <c r="R101" s="200"/>
      <c r="S101" s="183">
        <v>-597403</v>
      </c>
      <c r="T101" s="183">
        <v>190451</v>
      </c>
      <c r="U101" s="200">
        <f t="shared" si="7"/>
        <v>-406952</v>
      </c>
    </row>
    <row r="102" spans="1:21" ht="12.75" customHeight="1">
      <c r="A102" s="180">
        <v>32005</v>
      </c>
      <c r="B102" s="181" t="s">
        <v>463</v>
      </c>
      <c r="C102" s="254">
        <f t="shared" si="8"/>
        <v>2.6139920450579185E-4</v>
      </c>
      <c r="D102" s="254">
        <f t="shared" si="9"/>
        <v>2.8222739194690545E-4</v>
      </c>
      <c r="E102" s="200">
        <v>8040146.2860123888</v>
      </c>
      <c r="F102" s="200">
        <v>8270540</v>
      </c>
      <c r="G102" s="194">
        <v>0</v>
      </c>
      <c r="H102" s="200">
        <v>397521</v>
      </c>
      <c r="I102" s="200">
        <v>5508</v>
      </c>
      <c r="J102" s="200">
        <v>314156</v>
      </c>
      <c r="K102" s="200">
        <f t="shared" si="5"/>
        <v>717185</v>
      </c>
      <c r="L102" s="182"/>
      <c r="M102" s="200">
        <v>416939</v>
      </c>
      <c r="N102" s="200">
        <v>2486487</v>
      </c>
      <c r="O102" s="200">
        <v>0</v>
      </c>
      <c r="P102" s="200">
        <v>924590</v>
      </c>
      <c r="Q102" s="200">
        <f t="shared" si="6"/>
        <v>3828016</v>
      </c>
      <c r="R102" s="200"/>
      <c r="S102" s="183">
        <v>-122085</v>
      </c>
      <c r="T102" s="183">
        <v>-132876</v>
      </c>
      <c r="U102" s="200">
        <f t="shared" si="7"/>
        <v>-254961</v>
      </c>
    </row>
    <row r="103" spans="1:21" ht="12.75" customHeight="1">
      <c r="A103" s="180">
        <v>32100</v>
      </c>
      <c r="B103" s="181" t="s">
        <v>464</v>
      </c>
      <c r="C103" s="254">
        <f t="shared" si="8"/>
        <v>7.1690299654445866E-4</v>
      </c>
      <c r="D103" s="254">
        <f t="shared" si="9"/>
        <v>7.3955663009120083E-4</v>
      </c>
      <c r="E103" s="200">
        <v>21068626.442334257</v>
      </c>
      <c r="F103" s="200">
        <v>22682452</v>
      </c>
      <c r="G103" s="194">
        <v>0</v>
      </c>
      <c r="H103" s="200">
        <v>1090225</v>
      </c>
      <c r="I103" s="200">
        <v>15105</v>
      </c>
      <c r="J103" s="200">
        <v>0</v>
      </c>
      <c r="K103" s="200">
        <f t="shared" si="5"/>
        <v>1105330</v>
      </c>
      <c r="L103" s="182"/>
      <c r="M103" s="200">
        <v>1143481</v>
      </c>
      <c r="N103" s="200">
        <v>6819339</v>
      </c>
      <c r="O103" s="200">
        <v>0</v>
      </c>
      <c r="P103" s="200">
        <v>1787746</v>
      </c>
      <c r="Q103" s="200">
        <f t="shared" si="6"/>
        <v>9750566</v>
      </c>
      <c r="R103" s="200"/>
      <c r="S103" s="183">
        <v>-334827</v>
      </c>
      <c r="T103" s="183">
        <v>-445527</v>
      </c>
      <c r="U103" s="200">
        <f t="shared" si="7"/>
        <v>-780354</v>
      </c>
    </row>
    <row r="104" spans="1:21" ht="12.75" customHeight="1">
      <c r="A104" s="180">
        <v>32200</v>
      </c>
      <c r="B104" s="181" t="s">
        <v>465</v>
      </c>
      <c r="C104" s="254">
        <f t="shared" si="8"/>
        <v>4.8730280959366322E-4</v>
      </c>
      <c r="D104" s="254">
        <f t="shared" si="9"/>
        <v>4.9752387556338757E-4</v>
      </c>
      <c r="E104" s="200">
        <v>14173552.441947233</v>
      </c>
      <c r="F104" s="200">
        <v>15418017</v>
      </c>
      <c r="G104" s="194">
        <v>0</v>
      </c>
      <c r="H104" s="200">
        <v>741062</v>
      </c>
      <c r="I104" s="200">
        <v>10267</v>
      </c>
      <c r="J104" s="200">
        <v>439180</v>
      </c>
      <c r="K104" s="200">
        <f t="shared" si="5"/>
        <v>1190509</v>
      </c>
      <c r="L104" s="182"/>
      <c r="M104" s="200">
        <v>777262</v>
      </c>
      <c r="N104" s="200">
        <v>4635332</v>
      </c>
      <c r="O104" s="200">
        <v>0</v>
      </c>
      <c r="P104" s="200">
        <v>355205</v>
      </c>
      <c r="Q104" s="200">
        <f t="shared" si="6"/>
        <v>5767799</v>
      </c>
      <c r="R104" s="200"/>
      <c r="S104" s="183">
        <v>-227593</v>
      </c>
      <c r="T104" s="183">
        <v>55461</v>
      </c>
      <c r="U104" s="200">
        <f t="shared" si="7"/>
        <v>-172132</v>
      </c>
    </row>
    <row r="105" spans="1:21" ht="12.75" customHeight="1">
      <c r="A105" s="180">
        <v>32300</v>
      </c>
      <c r="B105" s="181" t="s">
        <v>466</v>
      </c>
      <c r="C105" s="254">
        <f t="shared" si="8"/>
        <v>5.009561924486497E-3</v>
      </c>
      <c r="D105" s="254">
        <f t="shared" si="9"/>
        <v>5.3920619888429442E-3</v>
      </c>
      <c r="E105" s="200">
        <v>153610061.99462038</v>
      </c>
      <c r="F105" s="200">
        <v>158500032</v>
      </c>
      <c r="G105" s="194">
        <v>0</v>
      </c>
      <c r="H105" s="200">
        <v>7618258</v>
      </c>
      <c r="I105" s="200">
        <v>105548</v>
      </c>
      <c r="J105" s="200">
        <v>3572532</v>
      </c>
      <c r="K105" s="200">
        <f t="shared" si="5"/>
        <v>11296338</v>
      </c>
      <c r="L105" s="182"/>
      <c r="M105" s="200">
        <v>7990398</v>
      </c>
      <c r="N105" s="200">
        <v>47652056</v>
      </c>
      <c r="O105" s="200">
        <v>0</v>
      </c>
      <c r="P105" s="200">
        <v>20984089</v>
      </c>
      <c r="Q105" s="200">
        <f t="shared" si="6"/>
        <v>76626543</v>
      </c>
      <c r="R105" s="200"/>
      <c r="S105" s="183">
        <v>-2339696</v>
      </c>
      <c r="T105" s="183">
        <v>-3365947</v>
      </c>
      <c r="U105" s="200">
        <f t="shared" si="7"/>
        <v>-5705643</v>
      </c>
    </row>
    <row r="106" spans="1:21" ht="12.75" customHeight="1">
      <c r="A106" s="180">
        <v>32305</v>
      </c>
      <c r="B106" s="181" t="s">
        <v>467</v>
      </c>
      <c r="C106" s="254">
        <f t="shared" si="8"/>
        <v>5.404572534575162E-4</v>
      </c>
      <c r="D106" s="254">
        <f t="shared" si="9"/>
        <v>5.2043916803732151E-4</v>
      </c>
      <c r="E106" s="200">
        <v>14826367.544004543</v>
      </c>
      <c r="F106" s="200">
        <v>17099797</v>
      </c>
      <c r="G106" s="194">
        <v>0</v>
      </c>
      <c r="H106" s="200">
        <v>821897</v>
      </c>
      <c r="I106" s="200">
        <v>11387</v>
      </c>
      <c r="J106" s="200">
        <v>733915</v>
      </c>
      <c r="K106" s="200">
        <f t="shared" si="5"/>
        <v>1567199</v>
      </c>
      <c r="L106" s="182"/>
      <c r="M106" s="200">
        <v>862045</v>
      </c>
      <c r="N106" s="200">
        <v>5140948</v>
      </c>
      <c r="O106" s="200">
        <v>0</v>
      </c>
      <c r="P106" s="200">
        <v>1059959</v>
      </c>
      <c r="Q106" s="200">
        <f t="shared" si="6"/>
        <v>7062952</v>
      </c>
      <c r="R106" s="200"/>
      <c r="S106" s="183">
        <v>-252418</v>
      </c>
      <c r="T106" s="183">
        <v>-128694</v>
      </c>
      <c r="U106" s="200">
        <f t="shared" si="7"/>
        <v>-381112</v>
      </c>
    </row>
    <row r="107" spans="1:21" ht="12.75" customHeight="1">
      <c r="A107" s="180">
        <v>32400</v>
      </c>
      <c r="B107" s="181" t="s">
        <v>468</v>
      </c>
      <c r="C107" s="254">
        <f t="shared" si="8"/>
        <v>1.766831678287668E-3</v>
      </c>
      <c r="D107" s="254">
        <f t="shared" si="9"/>
        <v>1.8784112580923565E-3</v>
      </c>
      <c r="E107" s="200">
        <v>53512528.306240179</v>
      </c>
      <c r="F107" s="200">
        <v>55901670</v>
      </c>
      <c r="G107" s="194">
        <v>0</v>
      </c>
      <c r="H107" s="200">
        <v>2686897</v>
      </c>
      <c r="I107" s="200">
        <v>37226</v>
      </c>
      <c r="J107" s="200">
        <v>1347387</v>
      </c>
      <c r="K107" s="200">
        <f t="shared" si="5"/>
        <v>4071510</v>
      </c>
      <c r="L107" s="182"/>
      <c r="M107" s="200">
        <v>2818148</v>
      </c>
      <c r="N107" s="200">
        <v>16806492</v>
      </c>
      <c r="O107" s="200">
        <v>0</v>
      </c>
      <c r="P107" s="200">
        <v>7263337</v>
      </c>
      <c r="Q107" s="200">
        <f t="shared" si="6"/>
        <v>26887977</v>
      </c>
      <c r="R107" s="200"/>
      <c r="S107" s="183">
        <v>-825192</v>
      </c>
      <c r="T107" s="183">
        <v>-1171556</v>
      </c>
      <c r="U107" s="200">
        <f t="shared" si="7"/>
        <v>-1996748</v>
      </c>
    </row>
    <row r="108" spans="1:21" ht="12.75" customHeight="1">
      <c r="A108" s="180">
        <v>32405</v>
      </c>
      <c r="B108" s="181" t="s">
        <v>469</v>
      </c>
      <c r="C108" s="254">
        <f t="shared" si="8"/>
        <v>4.812011011893915E-4</v>
      </c>
      <c r="D108" s="254">
        <f t="shared" si="9"/>
        <v>4.8692422974507259E-4</v>
      </c>
      <c r="E108" s="200">
        <v>13871587.765976997</v>
      </c>
      <c r="F108" s="200">
        <v>15224962</v>
      </c>
      <c r="G108" s="194">
        <v>0</v>
      </c>
      <c r="H108" s="200">
        <v>731783</v>
      </c>
      <c r="I108" s="200">
        <v>10139</v>
      </c>
      <c r="J108" s="200">
        <v>178424</v>
      </c>
      <c r="K108" s="200">
        <f t="shared" si="5"/>
        <v>920346</v>
      </c>
      <c r="L108" s="182"/>
      <c r="M108" s="200">
        <v>767530</v>
      </c>
      <c r="N108" s="200">
        <v>4577291</v>
      </c>
      <c r="O108" s="200">
        <v>0</v>
      </c>
      <c r="P108" s="200">
        <v>161030</v>
      </c>
      <c r="Q108" s="200">
        <f t="shared" si="6"/>
        <v>5505851</v>
      </c>
      <c r="R108" s="200"/>
      <c r="S108" s="183">
        <v>-224743</v>
      </c>
      <c r="T108" s="183">
        <v>14728</v>
      </c>
      <c r="U108" s="200">
        <f t="shared" si="7"/>
        <v>-210015</v>
      </c>
    </row>
    <row r="109" spans="1:21" ht="12.75" customHeight="1">
      <c r="A109" s="180">
        <v>32410</v>
      </c>
      <c r="B109" s="181" t="s">
        <v>470</v>
      </c>
      <c r="C109" s="254">
        <f t="shared" si="8"/>
        <v>7.2233579424106674E-4</v>
      </c>
      <c r="D109" s="254">
        <f t="shared" si="9"/>
        <v>7.2640593394775448E-4</v>
      </c>
      <c r="E109" s="200">
        <v>20693986.971562762</v>
      </c>
      <c r="F109" s="200">
        <v>22854343</v>
      </c>
      <c r="G109" s="194">
        <v>0</v>
      </c>
      <c r="H109" s="200">
        <v>1098487</v>
      </c>
      <c r="I109" s="200">
        <v>15219</v>
      </c>
      <c r="J109" s="200">
        <v>80523</v>
      </c>
      <c r="K109" s="200">
        <f t="shared" si="5"/>
        <v>1194229</v>
      </c>
      <c r="L109" s="182"/>
      <c r="M109" s="200">
        <v>1152147</v>
      </c>
      <c r="N109" s="200">
        <v>6871017</v>
      </c>
      <c r="O109" s="200">
        <v>0</v>
      </c>
      <c r="P109" s="200">
        <v>1409694</v>
      </c>
      <c r="Q109" s="200">
        <f t="shared" si="6"/>
        <v>9432858</v>
      </c>
      <c r="R109" s="200"/>
      <c r="S109" s="183">
        <v>-337364</v>
      </c>
      <c r="T109" s="183">
        <v>-321693</v>
      </c>
      <c r="U109" s="200">
        <f t="shared" si="7"/>
        <v>-659057</v>
      </c>
    </row>
    <row r="110" spans="1:21" ht="12.75" customHeight="1">
      <c r="A110" s="180">
        <v>32500</v>
      </c>
      <c r="B110" s="181" t="s">
        <v>471</v>
      </c>
      <c r="C110" s="254">
        <f t="shared" si="8"/>
        <v>4.2530010629356829E-3</v>
      </c>
      <c r="D110" s="254">
        <f t="shared" si="9"/>
        <v>4.2085957674331785E-3</v>
      </c>
      <c r="E110" s="200">
        <v>119895256.78365448</v>
      </c>
      <c r="F110" s="200">
        <v>134562825</v>
      </c>
      <c r="G110" s="194">
        <v>0</v>
      </c>
      <c r="H110" s="200">
        <v>6467723</v>
      </c>
      <c r="I110" s="200">
        <v>89608</v>
      </c>
      <c r="J110" s="200">
        <v>1543095</v>
      </c>
      <c r="K110" s="200">
        <f t="shared" si="5"/>
        <v>8100426</v>
      </c>
      <c r="L110" s="182"/>
      <c r="M110" s="200">
        <v>6783662</v>
      </c>
      <c r="N110" s="200">
        <v>40455483</v>
      </c>
      <c r="O110" s="200">
        <v>0</v>
      </c>
      <c r="P110" s="200">
        <v>5876283</v>
      </c>
      <c r="Q110" s="200">
        <f t="shared" si="6"/>
        <v>53115428</v>
      </c>
      <c r="R110" s="200"/>
      <c r="S110" s="183">
        <v>-1986347</v>
      </c>
      <c r="T110" s="183">
        <v>-1236729</v>
      </c>
      <c r="U110" s="200">
        <f t="shared" si="7"/>
        <v>-3223076</v>
      </c>
    </row>
    <row r="111" spans="1:21" ht="12.75" customHeight="1">
      <c r="A111" s="180">
        <v>32505</v>
      </c>
      <c r="B111" s="181" t="s">
        <v>472</v>
      </c>
      <c r="C111" s="254">
        <f t="shared" si="8"/>
        <v>6.159610394790209E-4</v>
      </c>
      <c r="D111" s="254">
        <f t="shared" si="9"/>
        <v>6.6995288297929214E-4</v>
      </c>
      <c r="E111" s="200">
        <v>19085741.985322945</v>
      </c>
      <c r="F111" s="200">
        <v>19488699</v>
      </c>
      <c r="G111" s="194">
        <v>0</v>
      </c>
      <c r="H111" s="200">
        <v>936719</v>
      </c>
      <c r="I111" s="200">
        <v>12978</v>
      </c>
      <c r="J111" s="200">
        <v>1809668</v>
      </c>
      <c r="K111" s="200">
        <f t="shared" si="5"/>
        <v>2759365</v>
      </c>
      <c r="L111" s="182"/>
      <c r="M111" s="200">
        <v>982476</v>
      </c>
      <c r="N111" s="200">
        <v>5859157</v>
      </c>
      <c r="O111" s="200">
        <v>0</v>
      </c>
      <c r="P111" s="200">
        <v>2604717</v>
      </c>
      <c r="Q111" s="200">
        <f t="shared" si="6"/>
        <v>9446350</v>
      </c>
      <c r="R111" s="200"/>
      <c r="S111" s="183">
        <v>-287682</v>
      </c>
      <c r="T111" s="183">
        <v>-164736</v>
      </c>
      <c r="U111" s="200">
        <f t="shared" si="7"/>
        <v>-452418</v>
      </c>
    </row>
    <row r="112" spans="1:21" ht="12.75" customHeight="1">
      <c r="A112" s="180">
        <v>32600</v>
      </c>
      <c r="B112" s="181" t="s">
        <v>473</v>
      </c>
      <c r="C112" s="254">
        <f t="shared" si="8"/>
        <v>1.5513629790999494E-2</v>
      </c>
      <c r="D112" s="254">
        <f t="shared" si="9"/>
        <v>1.5298067204105457E-2</v>
      </c>
      <c r="E112" s="200">
        <v>435814175.81676757</v>
      </c>
      <c r="F112" s="200">
        <v>490843482</v>
      </c>
      <c r="G112" s="194">
        <v>0</v>
      </c>
      <c r="H112" s="200">
        <v>23592249</v>
      </c>
      <c r="I112" s="200">
        <v>326863</v>
      </c>
      <c r="J112" s="200">
        <v>7357200</v>
      </c>
      <c r="K112" s="200">
        <f t="shared" si="5"/>
        <v>31276312</v>
      </c>
      <c r="L112" s="182"/>
      <c r="M112" s="200">
        <v>24744695</v>
      </c>
      <c r="N112" s="200">
        <v>147569063</v>
      </c>
      <c r="O112" s="200">
        <v>0</v>
      </c>
      <c r="P112" s="200">
        <v>16403548</v>
      </c>
      <c r="Q112" s="200">
        <f t="shared" si="6"/>
        <v>188717306</v>
      </c>
      <c r="R112" s="200"/>
      <c r="S112" s="183">
        <v>-7245579</v>
      </c>
      <c r="T112" s="183">
        <v>-2733458</v>
      </c>
      <c r="U112" s="200">
        <f t="shared" si="7"/>
        <v>-9979037</v>
      </c>
    </row>
    <row r="113" spans="1:21" ht="12.75" customHeight="1">
      <c r="A113" s="180">
        <v>32605</v>
      </c>
      <c r="B113" s="181" t="s">
        <v>474</v>
      </c>
      <c r="C113" s="254">
        <f t="shared" si="8"/>
        <v>2.1827537127185829E-3</v>
      </c>
      <c r="D113" s="254">
        <f t="shared" si="9"/>
        <v>2.1858846557804451E-3</v>
      </c>
      <c r="E113" s="200">
        <v>62271887.486140646</v>
      </c>
      <c r="F113" s="200">
        <v>69061235</v>
      </c>
      <c r="G113" s="194">
        <v>0</v>
      </c>
      <c r="H113" s="200">
        <v>3319408</v>
      </c>
      <c r="I113" s="200">
        <v>45989</v>
      </c>
      <c r="J113" s="200">
        <v>2371667</v>
      </c>
      <c r="K113" s="200">
        <f t="shared" si="5"/>
        <v>5737064</v>
      </c>
      <c r="L113" s="182"/>
      <c r="M113" s="200">
        <v>3481556</v>
      </c>
      <c r="N113" s="200">
        <v>20762834</v>
      </c>
      <c r="O113" s="200">
        <v>0</v>
      </c>
      <c r="P113" s="200">
        <v>2932917</v>
      </c>
      <c r="Q113" s="200">
        <f t="shared" si="6"/>
        <v>27177307</v>
      </c>
      <c r="R113" s="200"/>
      <c r="S113" s="183">
        <v>-1019446</v>
      </c>
      <c r="T113" s="183">
        <v>-387802</v>
      </c>
      <c r="U113" s="200">
        <f t="shared" si="7"/>
        <v>-1407248</v>
      </c>
    </row>
    <row r="114" spans="1:21" ht="12.75" customHeight="1">
      <c r="A114" s="180">
        <v>32700</v>
      </c>
      <c r="B114" s="181" t="s">
        <v>475</v>
      </c>
      <c r="C114" s="254">
        <f t="shared" si="8"/>
        <v>1.3817991021438819E-3</v>
      </c>
      <c r="D114" s="254">
        <f t="shared" si="9"/>
        <v>1.4014362708477614E-3</v>
      </c>
      <c r="E114" s="200">
        <v>39924376.405885674</v>
      </c>
      <c r="F114" s="200">
        <v>43719432</v>
      </c>
      <c r="G114" s="194">
        <v>0</v>
      </c>
      <c r="H114" s="200">
        <v>2101362</v>
      </c>
      <c r="I114" s="200">
        <v>29114</v>
      </c>
      <c r="J114" s="200">
        <v>1775922</v>
      </c>
      <c r="K114" s="200">
        <f t="shared" si="5"/>
        <v>3906398</v>
      </c>
      <c r="L114" s="182"/>
      <c r="M114" s="200">
        <v>2204010</v>
      </c>
      <c r="N114" s="200">
        <v>13143978</v>
      </c>
      <c r="O114" s="200">
        <v>0</v>
      </c>
      <c r="P114" s="200">
        <v>1540332</v>
      </c>
      <c r="Q114" s="200">
        <f t="shared" si="6"/>
        <v>16888320</v>
      </c>
      <c r="R114" s="200"/>
      <c r="S114" s="183">
        <v>-645364</v>
      </c>
      <c r="T114" s="183">
        <v>240579</v>
      </c>
      <c r="U114" s="200">
        <f t="shared" si="7"/>
        <v>-404785</v>
      </c>
    </row>
    <row r="115" spans="1:21" ht="12.75" customHeight="1">
      <c r="A115" s="180">
        <v>32800</v>
      </c>
      <c r="B115" s="181" t="s">
        <v>476</v>
      </c>
      <c r="C115" s="254">
        <f t="shared" si="8"/>
        <v>1.9839326472905782E-3</v>
      </c>
      <c r="D115" s="254">
        <f t="shared" si="9"/>
        <v>1.9497622112512652E-3</v>
      </c>
      <c r="E115" s="200">
        <v>55545187.493169725</v>
      </c>
      <c r="F115" s="200">
        <v>62770636</v>
      </c>
      <c r="G115" s="194">
        <v>0</v>
      </c>
      <c r="H115" s="200">
        <v>3017052</v>
      </c>
      <c r="I115" s="200">
        <v>41800</v>
      </c>
      <c r="J115" s="200">
        <v>5022858</v>
      </c>
      <c r="K115" s="200">
        <f t="shared" si="5"/>
        <v>8081710</v>
      </c>
      <c r="L115" s="182"/>
      <c r="M115" s="200">
        <v>3164431</v>
      </c>
      <c r="N115" s="200">
        <v>18871604</v>
      </c>
      <c r="O115" s="200">
        <v>0</v>
      </c>
      <c r="P115" s="200">
        <v>0</v>
      </c>
      <c r="Q115" s="200">
        <f t="shared" si="6"/>
        <v>22036035</v>
      </c>
      <c r="R115" s="200"/>
      <c r="S115" s="183">
        <v>-926588</v>
      </c>
      <c r="T115" s="183">
        <v>1345358</v>
      </c>
      <c r="U115" s="200">
        <f t="shared" si="7"/>
        <v>418770</v>
      </c>
    </row>
    <row r="116" spans="1:21" ht="12.75" customHeight="1">
      <c r="A116" s="180">
        <v>32900</v>
      </c>
      <c r="B116" s="181" t="s">
        <v>477</v>
      </c>
      <c r="C116" s="254">
        <f t="shared" si="8"/>
        <v>5.5778784998030033E-3</v>
      </c>
      <c r="D116" s="254">
        <f t="shared" si="9"/>
        <v>5.8271383632817215E-3</v>
      </c>
      <c r="E116" s="200">
        <v>166004598.4424991</v>
      </c>
      <c r="F116" s="200">
        <v>176481284</v>
      </c>
      <c r="G116" s="194">
        <v>0</v>
      </c>
      <c r="H116" s="200">
        <v>8482521</v>
      </c>
      <c r="I116" s="200">
        <v>117523</v>
      </c>
      <c r="J116" s="200">
        <v>5223084</v>
      </c>
      <c r="K116" s="200">
        <f t="shared" si="5"/>
        <v>13823128</v>
      </c>
      <c r="L116" s="182"/>
      <c r="M116" s="200">
        <v>8896880</v>
      </c>
      <c r="N116" s="200">
        <v>53058009</v>
      </c>
      <c r="O116" s="200">
        <v>0</v>
      </c>
      <c r="P116" s="200">
        <v>14331182</v>
      </c>
      <c r="Q116" s="200">
        <f t="shared" si="6"/>
        <v>76286071</v>
      </c>
      <c r="R116" s="200"/>
      <c r="S116" s="183">
        <v>-2605126</v>
      </c>
      <c r="T116" s="183">
        <v>-1388441</v>
      </c>
      <c r="U116" s="200">
        <f t="shared" si="7"/>
        <v>-3993567</v>
      </c>
    </row>
    <row r="117" spans="1:21" ht="12.75" customHeight="1">
      <c r="A117" s="180">
        <v>32901</v>
      </c>
      <c r="B117" s="181" t="s">
        <v>478</v>
      </c>
      <c r="C117" s="254">
        <f t="shared" si="8"/>
        <v>1.2492229847456729E-4</v>
      </c>
      <c r="D117" s="254">
        <f t="shared" si="9"/>
        <v>1.5605569640504889E-4</v>
      </c>
      <c r="E117" s="200">
        <v>4445743.622568625</v>
      </c>
      <c r="F117" s="200">
        <v>3952479</v>
      </c>
      <c r="G117" s="194">
        <v>0</v>
      </c>
      <c r="H117" s="200">
        <v>189975</v>
      </c>
      <c r="I117" s="200">
        <v>2632</v>
      </c>
      <c r="J117" s="200">
        <v>0</v>
      </c>
      <c r="K117" s="200">
        <f t="shared" si="5"/>
        <v>192607</v>
      </c>
      <c r="L117" s="182"/>
      <c r="M117" s="200">
        <v>199255</v>
      </c>
      <c r="N117" s="200">
        <v>1188288</v>
      </c>
      <c r="O117" s="200">
        <v>0</v>
      </c>
      <c r="P117" s="200">
        <v>2097402</v>
      </c>
      <c r="Q117" s="200">
        <f t="shared" si="6"/>
        <v>3484945</v>
      </c>
      <c r="R117" s="200"/>
      <c r="S117" s="183">
        <v>-58344</v>
      </c>
      <c r="T117" s="183">
        <v>-541711</v>
      </c>
      <c r="U117" s="200">
        <f t="shared" si="7"/>
        <v>-600055</v>
      </c>
    </row>
    <row r="118" spans="1:21" ht="12.75" customHeight="1">
      <c r="A118" s="180">
        <v>32905</v>
      </c>
      <c r="B118" s="181" t="s">
        <v>479</v>
      </c>
      <c r="C118" s="254">
        <f t="shared" si="8"/>
        <v>7.4144747456392115E-4</v>
      </c>
      <c r="D118" s="254">
        <f t="shared" si="9"/>
        <v>8.0057071485139381E-4</v>
      </c>
      <c r="E118" s="200">
        <v>22806807.005159989</v>
      </c>
      <c r="F118" s="200">
        <v>23459027</v>
      </c>
      <c r="G118" s="194">
        <v>0</v>
      </c>
      <c r="H118" s="200">
        <v>1127551</v>
      </c>
      <c r="I118" s="200">
        <v>15622</v>
      </c>
      <c r="J118" s="200">
        <v>380800</v>
      </c>
      <c r="K118" s="200">
        <f t="shared" si="5"/>
        <v>1523973</v>
      </c>
      <c r="L118" s="182"/>
      <c r="M118" s="200">
        <v>1182631</v>
      </c>
      <c r="N118" s="200">
        <v>7052812</v>
      </c>
      <c r="O118" s="200">
        <v>0</v>
      </c>
      <c r="P118" s="200">
        <v>2918036</v>
      </c>
      <c r="Q118" s="200">
        <f t="shared" si="6"/>
        <v>11153479</v>
      </c>
      <c r="R118" s="200"/>
      <c r="S118" s="183">
        <v>-346290</v>
      </c>
      <c r="T118" s="183">
        <v>-603312</v>
      </c>
      <c r="U118" s="200">
        <f t="shared" si="7"/>
        <v>-949602</v>
      </c>
    </row>
    <row r="119" spans="1:21" ht="12.75" customHeight="1">
      <c r="A119" s="180">
        <v>32910</v>
      </c>
      <c r="B119" s="181" t="s">
        <v>480</v>
      </c>
      <c r="C119" s="254">
        <f t="shared" si="8"/>
        <v>1.086276759880044E-3</v>
      </c>
      <c r="D119" s="254">
        <f t="shared" si="9"/>
        <v>1.0633742789755143E-3</v>
      </c>
      <c r="E119" s="200">
        <v>30293603.681652941</v>
      </c>
      <c r="F119" s="200">
        <v>34369253</v>
      </c>
      <c r="G119" s="194">
        <v>0</v>
      </c>
      <c r="H119" s="200">
        <v>1651948</v>
      </c>
      <c r="I119" s="200">
        <v>22887</v>
      </c>
      <c r="J119" s="200">
        <v>2019980</v>
      </c>
      <c r="K119" s="200">
        <f t="shared" si="5"/>
        <v>3694815</v>
      </c>
      <c r="L119" s="182"/>
      <c r="M119" s="200">
        <v>1732643</v>
      </c>
      <c r="N119" s="200">
        <v>10332904</v>
      </c>
      <c r="O119" s="200">
        <v>0</v>
      </c>
      <c r="P119" s="200">
        <v>1115684</v>
      </c>
      <c r="Q119" s="200">
        <f t="shared" si="6"/>
        <v>13181231</v>
      </c>
      <c r="R119" s="200"/>
      <c r="S119" s="183">
        <v>-507341</v>
      </c>
      <c r="T119" s="183">
        <v>284773</v>
      </c>
      <c r="U119" s="200">
        <f t="shared" si="7"/>
        <v>-222568</v>
      </c>
    </row>
    <row r="120" spans="1:21" ht="12.75" customHeight="1">
      <c r="A120" s="180">
        <v>32920</v>
      </c>
      <c r="B120" s="181" t="s">
        <v>481</v>
      </c>
      <c r="C120" s="254">
        <f t="shared" si="8"/>
        <v>9.040959703203932E-4</v>
      </c>
      <c r="D120" s="254">
        <f t="shared" si="9"/>
        <v>9.2834669686549861E-4</v>
      </c>
      <c r="E120" s="200">
        <v>26446912.879169412</v>
      </c>
      <c r="F120" s="200">
        <v>28605144</v>
      </c>
      <c r="G120" s="194">
        <v>0</v>
      </c>
      <c r="H120" s="200">
        <v>1374898</v>
      </c>
      <c r="I120" s="200">
        <v>19049</v>
      </c>
      <c r="J120" s="200">
        <v>1480970</v>
      </c>
      <c r="K120" s="200">
        <f t="shared" si="5"/>
        <v>2874917</v>
      </c>
      <c r="L120" s="182"/>
      <c r="M120" s="200">
        <v>1442060</v>
      </c>
      <c r="N120" s="200">
        <v>8599960</v>
      </c>
      <c r="O120" s="200">
        <v>0</v>
      </c>
      <c r="P120" s="200">
        <v>901475</v>
      </c>
      <c r="Q120" s="200">
        <f t="shared" si="6"/>
        <v>10943495</v>
      </c>
      <c r="R120" s="200"/>
      <c r="S120" s="183">
        <v>-422254</v>
      </c>
      <c r="T120" s="183">
        <v>304388</v>
      </c>
      <c r="U120" s="200">
        <f t="shared" si="7"/>
        <v>-117866</v>
      </c>
    </row>
    <row r="121" spans="1:21" ht="12.75" customHeight="1">
      <c r="A121" s="180">
        <v>33000</v>
      </c>
      <c r="B121" s="181" t="s">
        <v>482</v>
      </c>
      <c r="C121" s="254">
        <f t="shared" si="8"/>
        <v>2.1622604365837792E-3</v>
      </c>
      <c r="D121" s="254">
        <f t="shared" si="9"/>
        <v>2.2134623678876555E-3</v>
      </c>
      <c r="E121" s="200">
        <v>63057526.463441692</v>
      </c>
      <c r="F121" s="200">
        <v>68412838</v>
      </c>
      <c r="G121" s="194">
        <v>0</v>
      </c>
      <c r="H121" s="200">
        <v>3288243</v>
      </c>
      <c r="I121" s="200">
        <v>45558</v>
      </c>
      <c r="J121" s="200">
        <v>771945</v>
      </c>
      <c r="K121" s="200">
        <f t="shared" si="5"/>
        <v>4105746</v>
      </c>
      <c r="L121" s="182"/>
      <c r="M121" s="200">
        <v>3448869</v>
      </c>
      <c r="N121" s="200">
        <v>20567897</v>
      </c>
      <c r="O121" s="200">
        <v>0</v>
      </c>
      <c r="P121" s="200">
        <v>3447542</v>
      </c>
      <c r="Q121" s="200">
        <f t="shared" si="6"/>
        <v>27464308</v>
      </c>
      <c r="R121" s="200"/>
      <c r="S121" s="183">
        <v>-1009875</v>
      </c>
      <c r="T121" s="183">
        <v>-507842</v>
      </c>
      <c r="U121" s="200">
        <f t="shared" si="7"/>
        <v>-1517717</v>
      </c>
    </row>
    <row r="122" spans="1:21" ht="12.75" customHeight="1">
      <c r="A122" s="180">
        <v>33001</v>
      </c>
      <c r="B122" s="181" t="s">
        <v>483</v>
      </c>
      <c r="C122" s="254">
        <f t="shared" si="8"/>
        <v>4.9619305768399377E-5</v>
      </c>
      <c r="D122" s="254">
        <f t="shared" si="9"/>
        <v>6.0633258722666216E-5</v>
      </c>
      <c r="E122" s="200">
        <v>1727331.5200375197</v>
      </c>
      <c r="F122" s="200">
        <v>1569930</v>
      </c>
      <c r="G122" s="194">
        <v>0</v>
      </c>
      <c r="H122" s="200">
        <v>75458</v>
      </c>
      <c r="I122" s="200">
        <v>1045</v>
      </c>
      <c r="J122" s="200">
        <v>129396</v>
      </c>
      <c r="K122" s="200">
        <f t="shared" si="5"/>
        <v>205899</v>
      </c>
      <c r="L122" s="182"/>
      <c r="M122" s="200">
        <v>79144</v>
      </c>
      <c r="N122" s="200">
        <v>471990</v>
      </c>
      <c r="O122" s="200">
        <v>0</v>
      </c>
      <c r="P122" s="200">
        <v>523361</v>
      </c>
      <c r="Q122" s="200">
        <f t="shared" si="6"/>
        <v>1074495</v>
      </c>
      <c r="R122" s="200"/>
      <c r="S122" s="183">
        <v>-23174</v>
      </c>
      <c r="T122" s="183">
        <v>-68252</v>
      </c>
      <c r="U122" s="200">
        <f t="shared" si="7"/>
        <v>-91426</v>
      </c>
    </row>
    <row r="123" spans="1:21" ht="12.75" customHeight="1">
      <c r="A123" s="180">
        <v>33027</v>
      </c>
      <c r="B123" s="181" t="s">
        <v>484</v>
      </c>
      <c r="C123" s="254">
        <f t="shared" si="8"/>
        <v>2.9667046409178092E-4</v>
      </c>
      <c r="D123" s="254">
        <f t="shared" si="9"/>
        <v>2.7607457621277429E-4</v>
      </c>
      <c r="E123" s="200">
        <v>7864863.730226309</v>
      </c>
      <c r="F123" s="200">
        <v>9386505</v>
      </c>
      <c r="G123" s="194">
        <v>0</v>
      </c>
      <c r="H123" s="200">
        <v>451160</v>
      </c>
      <c r="I123" s="200">
        <v>6251</v>
      </c>
      <c r="J123" s="200">
        <v>1753803</v>
      </c>
      <c r="K123" s="200">
        <f t="shared" si="5"/>
        <v>2211214</v>
      </c>
      <c r="L123" s="182"/>
      <c r="M123" s="200">
        <v>473198</v>
      </c>
      <c r="N123" s="200">
        <v>2821995</v>
      </c>
      <c r="O123" s="200">
        <v>0</v>
      </c>
      <c r="P123" s="200">
        <v>0</v>
      </c>
      <c r="Q123" s="200">
        <f t="shared" si="6"/>
        <v>3295193</v>
      </c>
      <c r="R123" s="200"/>
      <c r="S123" s="183">
        <v>-138559</v>
      </c>
      <c r="T123" s="183">
        <v>465237</v>
      </c>
      <c r="U123" s="200">
        <f t="shared" si="7"/>
        <v>326678</v>
      </c>
    </row>
    <row r="124" spans="1:21" ht="12.75" customHeight="1">
      <c r="A124" s="180">
        <v>33100</v>
      </c>
      <c r="B124" s="181" t="s">
        <v>485</v>
      </c>
      <c r="C124" s="254">
        <f t="shared" si="8"/>
        <v>2.9190194049346142E-3</v>
      </c>
      <c r="D124" s="254">
        <f t="shared" si="9"/>
        <v>3.0553035184904889E-3</v>
      </c>
      <c r="E124" s="200">
        <v>87040053.296645433</v>
      </c>
      <c r="F124" s="200">
        <v>92356313</v>
      </c>
      <c r="G124" s="194">
        <v>0</v>
      </c>
      <c r="H124" s="200">
        <v>4439079</v>
      </c>
      <c r="I124" s="200">
        <v>61502</v>
      </c>
      <c r="J124" s="200">
        <v>1019652</v>
      </c>
      <c r="K124" s="200">
        <f t="shared" si="5"/>
        <v>5520233</v>
      </c>
      <c r="L124" s="182"/>
      <c r="M124" s="200">
        <v>4655922</v>
      </c>
      <c r="N124" s="200">
        <v>27766355</v>
      </c>
      <c r="O124" s="200">
        <v>0</v>
      </c>
      <c r="P124" s="200">
        <v>9940773</v>
      </c>
      <c r="Q124" s="200">
        <f t="shared" si="6"/>
        <v>42363050</v>
      </c>
      <c r="R124" s="200"/>
      <c r="S124" s="183">
        <v>-1363316</v>
      </c>
      <c r="T124" s="183">
        <v>-1901780</v>
      </c>
      <c r="U124" s="200">
        <f t="shared" si="7"/>
        <v>-3265096</v>
      </c>
    </row>
    <row r="125" spans="1:21" ht="12.75" customHeight="1">
      <c r="A125" s="180">
        <v>33105</v>
      </c>
      <c r="B125" s="181" t="s">
        <v>486</v>
      </c>
      <c r="C125" s="254">
        <f t="shared" si="8"/>
        <v>3.1778612681018504E-4</v>
      </c>
      <c r="D125" s="254">
        <f t="shared" si="9"/>
        <v>3.416902626764874E-4</v>
      </c>
      <c r="E125" s="200">
        <v>9734135.5758330766</v>
      </c>
      <c r="F125" s="200">
        <v>10054594</v>
      </c>
      <c r="G125" s="194">
        <v>0</v>
      </c>
      <c r="H125" s="200">
        <v>483271</v>
      </c>
      <c r="I125" s="200">
        <v>6696</v>
      </c>
      <c r="J125" s="200">
        <v>0</v>
      </c>
      <c r="K125" s="200">
        <f t="shared" si="5"/>
        <v>489967</v>
      </c>
      <c r="L125" s="182"/>
      <c r="M125" s="200">
        <v>506878</v>
      </c>
      <c r="N125" s="200">
        <v>3022852</v>
      </c>
      <c r="O125" s="200">
        <v>0</v>
      </c>
      <c r="P125" s="200">
        <v>1163330</v>
      </c>
      <c r="Q125" s="200">
        <f t="shared" si="6"/>
        <v>4693060</v>
      </c>
      <c r="R125" s="200"/>
      <c r="S125" s="183">
        <v>-148421</v>
      </c>
      <c r="T125" s="183">
        <v>-273191</v>
      </c>
      <c r="U125" s="200">
        <f t="shared" si="7"/>
        <v>-421612</v>
      </c>
    </row>
    <row r="126" spans="1:21" ht="12.75" customHeight="1">
      <c r="A126" s="180">
        <v>33200</v>
      </c>
      <c r="B126" s="181" t="s">
        <v>487</v>
      </c>
      <c r="C126" s="254">
        <f t="shared" si="8"/>
        <v>1.3740531104600455E-2</v>
      </c>
      <c r="D126" s="254">
        <f t="shared" si="9"/>
        <v>1.3608205357325688E-2</v>
      </c>
      <c r="E126" s="200">
        <v>387673078.1099354</v>
      </c>
      <c r="F126" s="200">
        <v>434743527</v>
      </c>
      <c r="G126" s="194">
        <v>0</v>
      </c>
      <c r="H126" s="200">
        <v>20895821</v>
      </c>
      <c r="I126" s="200">
        <v>289505</v>
      </c>
      <c r="J126" s="200">
        <v>12415907</v>
      </c>
      <c r="K126" s="200">
        <f t="shared" si="5"/>
        <v>33601233</v>
      </c>
      <c r="L126" s="182"/>
      <c r="M126" s="200">
        <v>21916550</v>
      </c>
      <c r="N126" s="200">
        <v>130702958</v>
      </c>
      <c r="O126" s="200">
        <v>0</v>
      </c>
      <c r="P126" s="200">
        <v>20266284</v>
      </c>
      <c r="Q126" s="200">
        <f t="shared" si="6"/>
        <v>172885792</v>
      </c>
      <c r="R126" s="200"/>
      <c r="S126" s="183">
        <v>-6417460</v>
      </c>
      <c r="T126" s="183">
        <v>-1477146</v>
      </c>
      <c r="U126" s="200">
        <f t="shared" si="7"/>
        <v>-7894606</v>
      </c>
    </row>
    <row r="127" spans="1:21" ht="12.75" customHeight="1">
      <c r="A127" s="180">
        <v>33202</v>
      </c>
      <c r="B127" s="181" t="s">
        <v>488</v>
      </c>
      <c r="C127" s="254">
        <f t="shared" si="8"/>
        <v>2.3031176584289241E-4</v>
      </c>
      <c r="D127" s="254">
        <f t="shared" si="9"/>
        <v>2.3500244966681146E-4</v>
      </c>
      <c r="E127" s="200">
        <v>6694793.3716082545</v>
      </c>
      <c r="F127" s="200">
        <v>7286949</v>
      </c>
      <c r="G127" s="194">
        <v>0</v>
      </c>
      <c r="H127" s="200">
        <v>350245</v>
      </c>
      <c r="I127" s="200">
        <v>4853</v>
      </c>
      <c r="J127" s="200">
        <v>1628644</v>
      </c>
      <c r="K127" s="200">
        <f t="shared" si="5"/>
        <v>1983742</v>
      </c>
      <c r="L127" s="182"/>
      <c r="M127" s="200">
        <v>367354</v>
      </c>
      <c r="N127" s="200">
        <v>2190776</v>
      </c>
      <c r="O127" s="200">
        <v>0</v>
      </c>
      <c r="P127" s="200">
        <v>214345</v>
      </c>
      <c r="Q127" s="200">
        <f t="shared" si="6"/>
        <v>2772475</v>
      </c>
      <c r="R127" s="200"/>
      <c r="S127" s="183">
        <v>-107566</v>
      </c>
      <c r="T127" s="183">
        <v>445656</v>
      </c>
      <c r="U127" s="200">
        <f t="shared" si="7"/>
        <v>338090</v>
      </c>
    </row>
    <row r="128" spans="1:21" ht="12.75" customHeight="1">
      <c r="A128" s="180">
        <v>33203</v>
      </c>
      <c r="B128" s="181" t="s">
        <v>489</v>
      </c>
      <c r="C128" s="254">
        <f t="shared" si="8"/>
        <v>1.146860429987107E-4</v>
      </c>
      <c r="D128" s="254">
        <f t="shared" si="9"/>
        <v>1.1332331628290586E-4</v>
      </c>
      <c r="E128" s="200">
        <v>3228375.6521479744</v>
      </c>
      <c r="F128" s="200">
        <v>3628609</v>
      </c>
      <c r="G128" s="194">
        <v>0</v>
      </c>
      <c r="H128" s="200">
        <v>174408</v>
      </c>
      <c r="I128" s="200">
        <v>2416</v>
      </c>
      <c r="J128" s="200">
        <v>190559</v>
      </c>
      <c r="K128" s="200">
        <f t="shared" si="5"/>
        <v>367383</v>
      </c>
      <c r="L128" s="182"/>
      <c r="M128" s="200">
        <v>182928</v>
      </c>
      <c r="N128" s="200">
        <v>1090919</v>
      </c>
      <c r="O128" s="200">
        <v>0</v>
      </c>
      <c r="P128" s="200">
        <v>274868</v>
      </c>
      <c r="Q128" s="200">
        <f t="shared" si="6"/>
        <v>1548715</v>
      </c>
      <c r="R128" s="200"/>
      <c r="S128" s="183">
        <v>-53564</v>
      </c>
      <c r="T128" s="183">
        <v>-10580</v>
      </c>
      <c r="U128" s="200">
        <f t="shared" si="7"/>
        <v>-64144</v>
      </c>
    </row>
    <row r="129" spans="1:21" ht="12.75" customHeight="1">
      <c r="A129" s="180">
        <v>33204</v>
      </c>
      <c r="B129" s="181" t="s">
        <v>490</v>
      </c>
      <c r="C129" s="254">
        <f t="shared" si="8"/>
        <v>3.9874745807526909E-4</v>
      </c>
      <c r="D129" s="254">
        <f t="shared" si="9"/>
        <v>3.8386188437851578E-4</v>
      </c>
      <c r="E129" s="200">
        <v>10935528.556378601</v>
      </c>
      <c r="F129" s="200">
        <v>12616170</v>
      </c>
      <c r="G129" s="194">
        <v>0</v>
      </c>
      <c r="H129" s="200">
        <v>606393</v>
      </c>
      <c r="I129" s="200">
        <v>8401</v>
      </c>
      <c r="J129" s="200">
        <v>1176898</v>
      </c>
      <c r="K129" s="200">
        <f t="shared" si="5"/>
        <v>1791692</v>
      </c>
      <c r="L129" s="182"/>
      <c r="M129" s="200">
        <v>636014</v>
      </c>
      <c r="N129" s="200">
        <v>3792974</v>
      </c>
      <c r="O129" s="200">
        <v>0</v>
      </c>
      <c r="P129" s="200">
        <v>1750488</v>
      </c>
      <c r="Q129" s="200">
        <f t="shared" si="6"/>
        <v>6179476</v>
      </c>
      <c r="R129" s="200"/>
      <c r="S129" s="183">
        <v>-186233</v>
      </c>
      <c r="T129" s="183">
        <v>-103841</v>
      </c>
      <c r="U129" s="200">
        <f t="shared" si="7"/>
        <v>-290074</v>
      </c>
    </row>
    <row r="130" spans="1:21" ht="12.75" customHeight="1">
      <c r="A130" s="180">
        <v>33205</v>
      </c>
      <c r="B130" s="181" t="s">
        <v>491</v>
      </c>
      <c r="C130" s="254">
        <f t="shared" si="8"/>
        <v>1.0322974609959395E-3</v>
      </c>
      <c r="D130" s="254">
        <f t="shared" si="9"/>
        <v>1.0883540357539741E-3</v>
      </c>
      <c r="E130" s="200">
        <v>31005231.625710234</v>
      </c>
      <c r="F130" s="200">
        <v>32661375</v>
      </c>
      <c r="G130" s="194">
        <v>0</v>
      </c>
      <c r="H130" s="200">
        <v>1569859</v>
      </c>
      <c r="I130" s="200">
        <v>21750</v>
      </c>
      <c r="J130" s="200">
        <v>331224</v>
      </c>
      <c r="K130" s="200">
        <f t="shared" si="5"/>
        <v>1922833</v>
      </c>
      <c r="L130" s="182"/>
      <c r="M130" s="200">
        <v>1646545</v>
      </c>
      <c r="N130" s="200">
        <v>9819441</v>
      </c>
      <c r="O130" s="200">
        <v>0</v>
      </c>
      <c r="P130" s="200">
        <v>2738956</v>
      </c>
      <c r="Q130" s="200">
        <f t="shared" si="6"/>
        <v>14204942</v>
      </c>
      <c r="R130" s="200"/>
      <c r="S130" s="183">
        <v>-482130</v>
      </c>
      <c r="T130" s="183">
        <v>-574922</v>
      </c>
      <c r="U130" s="200">
        <f t="shared" si="7"/>
        <v>-1057052</v>
      </c>
    </row>
    <row r="131" spans="1:21" ht="12.75" customHeight="1">
      <c r="A131" s="180">
        <v>33206</v>
      </c>
      <c r="B131" s="181" t="s">
        <v>492</v>
      </c>
      <c r="C131" s="254">
        <f t="shared" si="8"/>
        <v>1.0115466586635338E-4</v>
      </c>
      <c r="D131" s="254">
        <f t="shared" si="9"/>
        <v>1.0778580155036689E-4</v>
      </c>
      <c r="E131" s="200">
        <v>3070621.9054140714</v>
      </c>
      <c r="F131" s="200">
        <v>3200483</v>
      </c>
      <c r="G131" s="194">
        <v>0</v>
      </c>
      <c r="H131" s="200">
        <v>153830</v>
      </c>
      <c r="I131" s="200">
        <v>2131</v>
      </c>
      <c r="J131" s="200">
        <v>402813</v>
      </c>
      <c r="K131" s="200">
        <f t="shared" si="5"/>
        <v>558774</v>
      </c>
      <c r="L131" s="182"/>
      <c r="M131" s="200">
        <v>161345</v>
      </c>
      <c r="N131" s="200">
        <v>962205</v>
      </c>
      <c r="O131" s="200">
        <v>0</v>
      </c>
      <c r="P131" s="200">
        <v>235960</v>
      </c>
      <c r="Q131" s="200">
        <f t="shared" si="6"/>
        <v>1359510</v>
      </c>
      <c r="R131" s="200"/>
      <c r="S131" s="183">
        <v>-47244</v>
      </c>
      <c r="T131" s="183">
        <v>70553</v>
      </c>
      <c r="U131" s="200">
        <f t="shared" si="7"/>
        <v>23309</v>
      </c>
    </row>
    <row r="132" spans="1:21" ht="12.75" customHeight="1">
      <c r="A132" s="180">
        <v>33207</v>
      </c>
      <c r="B132" s="181" t="s">
        <v>493</v>
      </c>
      <c r="C132" s="254">
        <f t="shared" si="8"/>
        <v>3.6419308719988421E-4</v>
      </c>
      <c r="D132" s="254">
        <f t="shared" si="9"/>
        <v>3.1838917537813419E-4</v>
      </c>
      <c r="E132" s="200">
        <v>9070329.8792650066</v>
      </c>
      <c r="F132" s="200">
        <v>11522887</v>
      </c>
      <c r="G132" s="194">
        <v>0</v>
      </c>
      <c r="H132" s="200">
        <v>553844</v>
      </c>
      <c r="I132" s="200">
        <v>7673</v>
      </c>
      <c r="J132" s="200">
        <v>4504344</v>
      </c>
      <c r="K132" s="200">
        <f t="shared" si="5"/>
        <v>5065861</v>
      </c>
      <c r="L132" s="182"/>
      <c r="M132" s="200">
        <v>580899</v>
      </c>
      <c r="N132" s="200">
        <v>3464285</v>
      </c>
      <c r="O132" s="200">
        <v>0</v>
      </c>
      <c r="P132" s="200">
        <v>0</v>
      </c>
      <c r="Q132" s="200">
        <f t="shared" si="6"/>
        <v>4045184</v>
      </c>
      <c r="R132" s="200"/>
      <c r="S132" s="183">
        <v>-170095</v>
      </c>
      <c r="T132" s="183">
        <v>1229663</v>
      </c>
      <c r="U132" s="200">
        <f t="shared" si="7"/>
        <v>1059568</v>
      </c>
    </row>
    <row r="133" spans="1:21" ht="12.75" customHeight="1">
      <c r="A133" s="180">
        <v>33208</v>
      </c>
      <c r="B133" s="181" t="s">
        <v>494</v>
      </c>
      <c r="C133" s="254">
        <f t="shared" si="8"/>
        <v>0</v>
      </c>
      <c r="D133" s="254">
        <f t="shared" si="9"/>
        <v>0</v>
      </c>
      <c r="E133" s="200">
        <v>0</v>
      </c>
      <c r="F133" s="200">
        <v>0</v>
      </c>
      <c r="G133" s="194">
        <v>0</v>
      </c>
      <c r="H133" s="200">
        <v>0</v>
      </c>
      <c r="I133" s="200">
        <v>0</v>
      </c>
      <c r="J133" s="200">
        <v>0</v>
      </c>
      <c r="K133" s="200">
        <f t="shared" ref="K133:K196" si="10">SUM(G133:J133)</f>
        <v>0</v>
      </c>
      <c r="L133" s="182"/>
      <c r="M133" s="200">
        <v>0</v>
      </c>
      <c r="N133" s="200">
        <v>0</v>
      </c>
      <c r="O133" s="200">
        <v>0</v>
      </c>
      <c r="P133" s="200">
        <v>872177</v>
      </c>
      <c r="Q133" s="200">
        <f t="shared" ref="Q133:Q196" si="11">SUM(M133:P133)</f>
        <v>872177</v>
      </c>
      <c r="R133" s="200"/>
      <c r="S133" s="183">
        <v>0</v>
      </c>
      <c r="T133" s="183">
        <v>-223659</v>
      </c>
      <c r="U133" s="200">
        <f t="shared" ref="U133:U196" si="12">S133+T133</f>
        <v>-223659</v>
      </c>
    </row>
    <row r="134" spans="1:21" ht="12.75" customHeight="1">
      <c r="A134" s="180">
        <v>33209</v>
      </c>
      <c r="B134" s="181" t="s">
        <v>495</v>
      </c>
      <c r="C134" s="254">
        <f t="shared" ref="C134:C197" si="13">F134/$F$312</f>
        <v>1.0689546464244466E-4</v>
      </c>
      <c r="D134" s="254">
        <f t="shared" ref="D134:D197" si="14">E134/$E$312</f>
        <v>8.6947344608613014E-5</v>
      </c>
      <c r="E134" s="200">
        <v>2476972.0791846206</v>
      </c>
      <c r="F134" s="200">
        <v>3382119</v>
      </c>
      <c r="G134" s="194">
        <v>0</v>
      </c>
      <c r="H134" s="200">
        <v>162561</v>
      </c>
      <c r="I134" s="200">
        <v>2252</v>
      </c>
      <c r="J134" s="200">
        <v>1164646</v>
      </c>
      <c r="K134" s="200">
        <f t="shared" si="10"/>
        <v>1329459</v>
      </c>
      <c r="L134" s="182"/>
      <c r="M134" s="200">
        <v>170501</v>
      </c>
      <c r="N134" s="200">
        <v>1016813</v>
      </c>
      <c r="O134" s="200">
        <v>0</v>
      </c>
      <c r="P134" s="200">
        <v>0</v>
      </c>
      <c r="Q134" s="200">
        <f t="shared" si="11"/>
        <v>1187314</v>
      </c>
      <c r="R134" s="200"/>
      <c r="S134" s="183">
        <v>-49925</v>
      </c>
      <c r="T134" s="183">
        <v>266246</v>
      </c>
      <c r="U134" s="200">
        <f t="shared" si="12"/>
        <v>216321</v>
      </c>
    </row>
    <row r="135" spans="1:21" ht="12.75" customHeight="1">
      <c r="A135" s="180">
        <v>33300</v>
      </c>
      <c r="B135" s="181" t="s">
        <v>496</v>
      </c>
      <c r="C135" s="254">
        <f t="shared" si="13"/>
        <v>1.9916411447024199E-3</v>
      </c>
      <c r="D135" s="254">
        <f t="shared" si="14"/>
        <v>2.0338847348201471E-3</v>
      </c>
      <c r="E135" s="200">
        <v>57941685.546659783</v>
      </c>
      <c r="F135" s="200">
        <v>63014529</v>
      </c>
      <c r="G135" s="194">
        <v>0</v>
      </c>
      <c r="H135" s="200">
        <v>3028775</v>
      </c>
      <c r="I135" s="200">
        <v>41963</v>
      </c>
      <c r="J135" s="200">
        <v>1377846</v>
      </c>
      <c r="K135" s="200">
        <f t="shared" si="10"/>
        <v>4448584</v>
      </c>
      <c r="L135" s="182"/>
      <c r="M135" s="200">
        <v>3176726</v>
      </c>
      <c r="N135" s="200">
        <v>18944929</v>
      </c>
      <c r="O135" s="200">
        <v>0</v>
      </c>
      <c r="P135" s="200">
        <v>2456856</v>
      </c>
      <c r="Q135" s="200">
        <f t="shared" si="11"/>
        <v>24578511</v>
      </c>
      <c r="R135" s="200"/>
      <c r="S135" s="183">
        <v>-930188</v>
      </c>
      <c r="T135" s="183">
        <v>-76859</v>
      </c>
      <c r="U135" s="200">
        <f t="shared" si="12"/>
        <v>-1007047</v>
      </c>
    </row>
    <row r="136" spans="1:21" ht="12.75" customHeight="1">
      <c r="A136" s="180">
        <v>33305</v>
      </c>
      <c r="B136" s="181" t="s">
        <v>497</v>
      </c>
      <c r="C136" s="254">
        <f t="shared" si="13"/>
        <v>4.5224340544490103E-4</v>
      </c>
      <c r="D136" s="254">
        <f t="shared" si="14"/>
        <v>4.8055607216978326E-4</v>
      </c>
      <c r="E136" s="200">
        <v>13690170.511880923</v>
      </c>
      <c r="F136" s="200">
        <v>14308755</v>
      </c>
      <c r="G136" s="194">
        <v>0</v>
      </c>
      <c r="H136" s="200">
        <v>687746</v>
      </c>
      <c r="I136" s="200">
        <v>9528</v>
      </c>
      <c r="J136" s="200">
        <v>0</v>
      </c>
      <c r="K136" s="200">
        <f t="shared" si="10"/>
        <v>697274</v>
      </c>
      <c r="L136" s="182"/>
      <c r="M136" s="200">
        <v>721341</v>
      </c>
      <c r="N136" s="200">
        <v>4301839</v>
      </c>
      <c r="O136" s="200">
        <v>0</v>
      </c>
      <c r="P136" s="200">
        <v>1540382</v>
      </c>
      <c r="Q136" s="200">
        <f t="shared" si="11"/>
        <v>6563562</v>
      </c>
      <c r="R136" s="200"/>
      <c r="S136" s="183">
        <v>-211218</v>
      </c>
      <c r="T136" s="183">
        <v>-365053</v>
      </c>
      <c r="U136" s="200">
        <f t="shared" si="12"/>
        <v>-576271</v>
      </c>
    </row>
    <row r="137" spans="1:21" ht="12.75" customHeight="1">
      <c r="A137" s="180">
        <v>33400</v>
      </c>
      <c r="B137" s="181" t="s">
        <v>498</v>
      </c>
      <c r="C137" s="254">
        <f t="shared" si="13"/>
        <v>1.8004645775702131E-2</v>
      </c>
      <c r="D137" s="254">
        <f t="shared" si="14"/>
        <v>1.8282976237569252E-2</v>
      </c>
      <c r="E137" s="200">
        <v>520848817.96802843</v>
      </c>
      <c r="F137" s="200">
        <v>569657981</v>
      </c>
      <c r="G137" s="194">
        <v>0</v>
      </c>
      <c r="H137" s="200">
        <v>27380445</v>
      </c>
      <c r="I137" s="200">
        <v>379347</v>
      </c>
      <c r="J137" s="200">
        <v>18485814</v>
      </c>
      <c r="K137" s="200">
        <f t="shared" si="10"/>
        <v>46245606</v>
      </c>
      <c r="L137" s="182"/>
      <c r="M137" s="200">
        <v>28717938</v>
      </c>
      <c r="N137" s="200">
        <v>171264156</v>
      </c>
      <c r="O137" s="200">
        <v>0</v>
      </c>
      <c r="P137" s="200">
        <v>21871122</v>
      </c>
      <c r="Q137" s="200">
        <f t="shared" si="11"/>
        <v>221853216</v>
      </c>
      <c r="R137" s="200"/>
      <c r="S137" s="183">
        <v>-8408998</v>
      </c>
      <c r="T137" s="183">
        <v>1255160</v>
      </c>
      <c r="U137" s="200">
        <f t="shared" si="12"/>
        <v>-7153838</v>
      </c>
    </row>
    <row r="138" spans="1:21" ht="12.75" customHeight="1">
      <c r="A138" s="180">
        <v>33402</v>
      </c>
      <c r="B138" s="181" t="s">
        <v>499</v>
      </c>
      <c r="C138" s="254">
        <f t="shared" si="13"/>
        <v>1.4889593939843758E-4</v>
      </c>
      <c r="D138" s="254">
        <f t="shared" si="14"/>
        <v>1.5736871012461508E-4</v>
      </c>
      <c r="E138" s="200">
        <v>4483149.0009340234</v>
      </c>
      <c r="F138" s="200">
        <v>4710993</v>
      </c>
      <c r="G138" s="194">
        <v>0</v>
      </c>
      <c r="H138" s="200">
        <v>226433</v>
      </c>
      <c r="I138" s="200">
        <v>3137</v>
      </c>
      <c r="J138" s="200">
        <v>381650</v>
      </c>
      <c r="K138" s="200">
        <f t="shared" si="10"/>
        <v>611220</v>
      </c>
      <c r="L138" s="182"/>
      <c r="M138" s="200">
        <v>237493</v>
      </c>
      <c r="N138" s="200">
        <v>1416331</v>
      </c>
      <c r="O138" s="200">
        <v>0</v>
      </c>
      <c r="P138" s="200">
        <v>317085</v>
      </c>
      <c r="Q138" s="200">
        <f t="shared" si="11"/>
        <v>1970909</v>
      </c>
      <c r="R138" s="200"/>
      <c r="S138" s="183">
        <v>-69541</v>
      </c>
      <c r="T138" s="183">
        <v>50495</v>
      </c>
      <c r="U138" s="200">
        <f t="shared" si="12"/>
        <v>-19046</v>
      </c>
    </row>
    <row r="139" spans="1:21" ht="12.75" customHeight="1">
      <c r="A139" s="180">
        <v>33405</v>
      </c>
      <c r="B139" s="181" t="s">
        <v>500</v>
      </c>
      <c r="C139" s="254">
        <f t="shared" si="13"/>
        <v>1.5437464806149588E-3</v>
      </c>
      <c r="D139" s="254">
        <f t="shared" si="14"/>
        <v>1.5951224564501652E-3</v>
      </c>
      <c r="E139" s="200">
        <v>45442144.383970656</v>
      </c>
      <c r="F139" s="200">
        <v>48843366</v>
      </c>
      <c r="G139" s="194">
        <v>0</v>
      </c>
      <c r="H139" s="200">
        <v>2347642</v>
      </c>
      <c r="I139" s="200">
        <v>32526</v>
      </c>
      <c r="J139" s="200">
        <v>0</v>
      </c>
      <c r="K139" s="200">
        <f t="shared" si="10"/>
        <v>2380168</v>
      </c>
      <c r="L139" s="182"/>
      <c r="M139" s="200">
        <v>2462321</v>
      </c>
      <c r="N139" s="200">
        <v>14684457</v>
      </c>
      <c r="O139" s="200">
        <v>0</v>
      </c>
      <c r="P139" s="200">
        <v>6155816</v>
      </c>
      <c r="Q139" s="200">
        <f t="shared" si="11"/>
        <v>23302594</v>
      </c>
      <c r="R139" s="200"/>
      <c r="S139" s="183">
        <v>-721001</v>
      </c>
      <c r="T139" s="183">
        <v>-1669772</v>
      </c>
      <c r="U139" s="200">
        <f t="shared" si="12"/>
        <v>-2390773</v>
      </c>
    </row>
    <row r="140" spans="1:21" ht="12.75" customHeight="1">
      <c r="A140" s="180">
        <v>33500</v>
      </c>
      <c r="B140" s="181" t="s">
        <v>501</v>
      </c>
      <c r="C140" s="254">
        <f t="shared" si="13"/>
        <v>2.7319437212567771E-3</v>
      </c>
      <c r="D140" s="254">
        <f t="shared" si="14"/>
        <v>2.8060105097955767E-3</v>
      </c>
      <c r="E140" s="200">
        <v>79938147.828999236</v>
      </c>
      <c r="F140" s="200">
        <v>86437332</v>
      </c>
      <c r="G140" s="194">
        <v>0</v>
      </c>
      <c r="H140" s="200">
        <v>4154585</v>
      </c>
      <c r="I140" s="200">
        <v>57560</v>
      </c>
      <c r="J140" s="200">
        <v>0</v>
      </c>
      <c r="K140" s="200">
        <f t="shared" si="10"/>
        <v>4212145</v>
      </c>
      <c r="L140" s="182"/>
      <c r="M140" s="200">
        <v>4357530</v>
      </c>
      <c r="N140" s="200">
        <v>25986850</v>
      </c>
      <c r="O140" s="200">
        <v>0</v>
      </c>
      <c r="P140" s="200">
        <v>8204377</v>
      </c>
      <c r="Q140" s="200">
        <f t="shared" si="11"/>
        <v>38548757</v>
      </c>
      <c r="R140" s="200"/>
      <c r="S140" s="183">
        <v>-1275943</v>
      </c>
      <c r="T140" s="183">
        <v>-1906059</v>
      </c>
      <c r="U140" s="200">
        <f t="shared" si="12"/>
        <v>-3182002</v>
      </c>
    </row>
    <row r="141" spans="1:21" ht="12.75" customHeight="1">
      <c r="A141" s="180">
        <v>33501</v>
      </c>
      <c r="B141" s="181" t="s">
        <v>502</v>
      </c>
      <c r="C141" s="254">
        <f t="shared" si="13"/>
        <v>6.8909686768872864E-5</v>
      </c>
      <c r="D141" s="254">
        <f t="shared" si="14"/>
        <v>6.7071082594495962E-5</v>
      </c>
      <c r="E141" s="200">
        <v>1910733.4405103258</v>
      </c>
      <c r="F141" s="200">
        <v>2180268</v>
      </c>
      <c r="G141" s="194">
        <v>0</v>
      </c>
      <c r="H141" s="200">
        <v>104794</v>
      </c>
      <c r="I141" s="200">
        <v>1452</v>
      </c>
      <c r="J141" s="200">
        <v>288909</v>
      </c>
      <c r="K141" s="200">
        <f t="shared" si="10"/>
        <v>395155</v>
      </c>
      <c r="L141" s="182"/>
      <c r="M141" s="200">
        <v>109913</v>
      </c>
      <c r="N141" s="200">
        <v>655484</v>
      </c>
      <c r="O141" s="200">
        <v>0</v>
      </c>
      <c r="P141" s="200">
        <v>153544</v>
      </c>
      <c r="Q141" s="200">
        <f t="shared" si="11"/>
        <v>918941</v>
      </c>
      <c r="R141" s="200"/>
      <c r="S141" s="183">
        <v>-32184</v>
      </c>
      <c r="T141" s="183">
        <v>48767</v>
      </c>
      <c r="U141" s="200">
        <f t="shared" si="12"/>
        <v>16583</v>
      </c>
    </row>
    <row r="142" spans="1:21" ht="12.75" customHeight="1">
      <c r="A142" s="180">
        <v>33600</v>
      </c>
      <c r="B142" s="181" t="s">
        <v>503</v>
      </c>
      <c r="C142" s="254">
        <f t="shared" si="13"/>
        <v>9.7420611223556827E-3</v>
      </c>
      <c r="D142" s="254">
        <f t="shared" si="14"/>
        <v>9.9252308180185871E-3</v>
      </c>
      <c r="E142" s="200">
        <v>282751816.35920167</v>
      </c>
      <c r="F142" s="200">
        <v>308233938</v>
      </c>
      <c r="G142" s="194">
        <v>0</v>
      </c>
      <c r="H142" s="200">
        <v>14815174</v>
      </c>
      <c r="I142" s="200">
        <v>205259</v>
      </c>
      <c r="J142" s="200">
        <v>11710986</v>
      </c>
      <c r="K142" s="200">
        <f t="shared" si="10"/>
        <v>26731419</v>
      </c>
      <c r="L142" s="182"/>
      <c r="M142" s="200">
        <v>15538873</v>
      </c>
      <c r="N142" s="200">
        <v>92668631</v>
      </c>
      <c r="O142" s="200">
        <v>0</v>
      </c>
      <c r="P142" s="200">
        <v>8729854</v>
      </c>
      <c r="Q142" s="200">
        <f t="shared" si="11"/>
        <v>116937358</v>
      </c>
      <c r="R142" s="200"/>
      <c r="S142" s="183">
        <v>-4549991</v>
      </c>
      <c r="T142" s="183">
        <v>2070904</v>
      </c>
      <c r="U142" s="200">
        <f t="shared" si="12"/>
        <v>-2479087</v>
      </c>
    </row>
    <row r="143" spans="1:21" ht="12.75" customHeight="1">
      <c r="A143" s="180">
        <v>33605</v>
      </c>
      <c r="B143" s="181" t="s">
        <v>504</v>
      </c>
      <c r="C143" s="254">
        <f t="shared" si="13"/>
        <v>1.1186399140453735E-3</v>
      </c>
      <c r="D143" s="254">
        <f t="shared" si="14"/>
        <v>1.1846178183115585E-3</v>
      </c>
      <c r="E143" s="200">
        <v>33747612.117088869</v>
      </c>
      <c r="F143" s="200">
        <v>35393207</v>
      </c>
      <c r="G143" s="194">
        <v>0</v>
      </c>
      <c r="H143" s="200">
        <v>1701164</v>
      </c>
      <c r="I143" s="200">
        <v>23569</v>
      </c>
      <c r="J143" s="200">
        <v>0</v>
      </c>
      <c r="K143" s="200">
        <f t="shared" si="10"/>
        <v>1724733</v>
      </c>
      <c r="L143" s="182"/>
      <c r="M143" s="200">
        <v>1784264</v>
      </c>
      <c r="N143" s="200">
        <v>10640749</v>
      </c>
      <c r="O143" s="200">
        <v>0</v>
      </c>
      <c r="P143" s="200">
        <v>3726846</v>
      </c>
      <c r="Q143" s="200">
        <f t="shared" si="11"/>
        <v>16151859</v>
      </c>
      <c r="R143" s="200"/>
      <c r="S143" s="183">
        <v>-522456</v>
      </c>
      <c r="T143" s="183">
        <v>-883965</v>
      </c>
      <c r="U143" s="200">
        <f t="shared" si="12"/>
        <v>-1406421</v>
      </c>
    </row>
    <row r="144" spans="1:21" ht="12.75" customHeight="1">
      <c r="A144" s="180">
        <v>33700</v>
      </c>
      <c r="B144" s="181" t="s">
        <v>505</v>
      </c>
      <c r="C144" s="254">
        <f t="shared" si="13"/>
        <v>6.3537569551741415E-4</v>
      </c>
      <c r="D144" s="254">
        <f t="shared" si="14"/>
        <v>6.5239831914306733E-4</v>
      </c>
      <c r="E144" s="200">
        <v>18585644.314941812</v>
      </c>
      <c r="F144" s="200">
        <v>20102969</v>
      </c>
      <c r="G144" s="194">
        <v>0</v>
      </c>
      <c r="H144" s="200">
        <v>966243</v>
      </c>
      <c r="I144" s="200">
        <v>13387</v>
      </c>
      <c r="J144" s="200">
        <v>91515</v>
      </c>
      <c r="K144" s="200">
        <f t="shared" si="10"/>
        <v>1071145</v>
      </c>
      <c r="L144" s="182"/>
      <c r="M144" s="200">
        <v>1013443</v>
      </c>
      <c r="N144" s="200">
        <v>6043834</v>
      </c>
      <c r="O144" s="200">
        <v>0</v>
      </c>
      <c r="P144" s="200">
        <v>1177097</v>
      </c>
      <c r="Q144" s="200">
        <f t="shared" si="11"/>
        <v>8234374</v>
      </c>
      <c r="R144" s="200"/>
      <c r="S144" s="183">
        <v>-296750</v>
      </c>
      <c r="T144" s="183">
        <v>-234379</v>
      </c>
      <c r="U144" s="200">
        <f t="shared" si="12"/>
        <v>-531129</v>
      </c>
    </row>
    <row r="145" spans="1:21" ht="12.75" customHeight="1">
      <c r="A145" s="180">
        <v>33800</v>
      </c>
      <c r="B145" s="181" t="s">
        <v>506</v>
      </c>
      <c r="C145" s="254">
        <f t="shared" si="13"/>
        <v>4.7595544298910148E-4</v>
      </c>
      <c r="D145" s="254">
        <f t="shared" si="14"/>
        <v>4.9659256502923826E-4</v>
      </c>
      <c r="E145" s="200">
        <v>14147021.094721824</v>
      </c>
      <c r="F145" s="200">
        <v>15058992</v>
      </c>
      <c r="G145" s="194">
        <v>0</v>
      </c>
      <c r="H145" s="200">
        <v>723806</v>
      </c>
      <c r="I145" s="200">
        <v>10028</v>
      </c>
      <c r="J145" s="200">
        <v>451758</v>
      </c>
      <c r="K145" s="200">
        <f t="shared" si="10"/>
        <v>1185592</v>
      </c>
      <c r="L145" s="182"/>
      <c r="M145" s="200">
        <v>759163</v>
      </c>
      <c r="N145" s="200">
        <v>4527393</v>
      </c>
      <c r="O145" s="200">
        <v>0</v>
      </c>
      <c r="P145" s="200">
        <v>1615713</v>
      </c>
      <c r="Q145" s="200">
        <f t="shared" si="11"/>
        <v>6902269</v>
      </c>
      <c r="R145" s="200"/>
      <c r="S145" s="183">
        <v>-222293</v>
      </c>
      <c r="T145" s="183">
        <v>-216907</v>
      </c>
      <c r="U145" s="200">
        <f t="shared" si="12"/>
        <v>-439200</v>
      </c>
    </row>
    <row r="146" spans="1:21" ht="12.75" customHeight="1">
      <c r="A146" s="180">
        <v>33900</v>
      </c>
      <c r="B146" s="181" t="s">
        <v>507</v>
      </c>
      <c r="C146" s="254">
        <f t="shared" si="13"/>
        <v>2.3679891966169688E-3</v>
      </c>
      <c r="D146" s="254">
        <f t="shared" si="14"/>
        <v>2.5219191690720334E-3</v>
      </c>
      <c r="E146" s="200">
        <v>71844901.024534613</v>
      </c>
      <c r="F146" s="200">
        <v>74921993</v>
      </c>
      <c r="G146" s="194">
        <v>0</v>
      </c>
      <c r="H146" s="200">
        <v>3601104</v>
      </c>
      <c r="I146" s="200">
        <v>49892</v>
      </c>
      <c r="J146" s="200">
        <v>179856</v>
      </c>
      <c r="K146" s="200">
        <f t="shared" si="10"/>
        <v>3830852</v>
      </c>
      <c r="L146" s="182"/>
      <c r="M146" s="200">
        <v>3777012</v>
      </c>
      <c r="N146" s="200">
        <v>22524835</v>
      </c>
      <c r="O146" s="200">
        <v>0</v>
      </c>
      <c r="P146" s="200">
        <v>9044126</v>
      </c>
      <c r="Q146" s="200">
        <f t="shared" si="11"/>
        <v>35345973</v>
      </c>
      <c r="R146" s="200"/>
      <c r="S146" s="183">
        <v>-1105960</v>
      </c>
      <c r="T146" s="183">
        <v>-1930400</v>
      </c>
      <c r="U146" s="200">
        <f t="shared" si="12"/>
        <v>-3036360</v>
      </c>
    </row>
    <row r="147" spans="1:21" ht="12.75" customHeight="1">
      <c r="A147" s="180">
        <v>34000</v>
      </c>
      <c r="B147" s="181" t="s">
        <v>508</v>
      </c>
      <c r="C147" s="254">
        <f t="shared" si="13"/>
        <v>1.0878989094340098E-3</v>
      </c>
      <c r="D147" s="254">
        <f t="shared" si="14"/>
        <v>1.1559066092101744E-3</v>
      </c>
      <c r="E147" s="200">
        <v>32929681.86719007</v>
      </c>
      <c r="F147" s="200">
        <v>34420577</v>
      </c>
      <c r="G147" s="194">
        <v>0</v>
      </c>
      <c r="H147" s="200">
        <v>1654415</v>
      </c>
      <c r="I147" s="200">
        <v>22921</v>
      </c>
      <c r="J147" s="200">
        <v>993669</v>
      </c>
      <c r="K147" s="200">
        <f t="shared" si="10"/>
        <v>2671005</v>
      </c>
      <c r="L147" s="182"/>
      <c r="M147" s="200">
        <v>1735231</v>
      </c>
      <c r="N147" s="200">
        <v>10348334</v>
      </c>
      <c r="O147" s="200">
        <v>0</v>
      </c>
      <c r="P147" s="200">
        <v>3750180</v>
      </c>
      <c r="Q147" s="200">
        <f t="shared" si="11"/>
        <v>15833745</v>
      </c>
      <c r="R147" s="200"/>
      <c r="S147" s="183">
        <v>-508099</v>
      </c>
      <c r="T147" s="183">
        <v>-482961</v>
      </c>
      <c r="U147" s="200">
        <f t="shared" si="12"/>
        <v>-991060</v>
      </c>
    </row>
    <row r="148" spans="1:21" ht="12.75" customHeight="1">
      <c r="A148" s="180">
        <v>34100</v>
      </c>
      <c r="B148" s="181" t="s">
        <v>509</v>
      </c>
      <c r="C148" s="254">
        <f t="shared" si="13"/>
        <v>2.5411482947933849E-2</v>
      </c>
      <c r="D148" s="254">
        <f t="shared" si="14"/>
        <v>2.5753972225355144E-2</v>
      </c>
      <c r="E148" s="200">
        <v>733683937.30084848</v>
      </c>
      <c r="F148" s="200">
        <v>804006602</v>
      </c>
      <c r="G148" s="194">
        <v>0</v>
      </c>
      <c r="H148" s="200">
        <v>38644343</v>
      </c>
      <c r="I148" s="200">
        <v>535404</v>
      </c>
      <c r="J148" s="200">
        <v>12819726</v>
      </c>
      <c r="K148" s="200">
        <f t="shared" si="10"/>
        <v>51999473</v>
      </c>
      <c r="L148" s="182"/>
      <c r="M148" s="200">
        <v>40532061</v>
      </c>
      <c r="N148" s="200">
        <v>241719622</v>
      </c>
      <c r="O148" s="200">
        <v>0</v>
      </c>
      <c r="P148" s="200">
        <v>42923100</v>
      </c>
      <c r="Q148" s="200">
        <f t="shared" si="11"/>
        <v>325174783</v>
      </c>
      <c r="R148" s="200"/>
      <c r="S148" s="183">
        <v>-11868332</v>
      </c>
      <c r="T148" s="183">
        <v>-5798766</v>
      </c>
      <c r="U148" s="200">
        <f t="shared" si="12"/>
        <v>-17667098</v>
      </c>
    </row>
    <row r="149" spans="1:21" ht="12.75" customHeight="1">
      <c r="A149" s="180">
        <v>34105</v>
      </c>
      <c r="B149" s="181" t="s">
        <v>510</v>
      </c>
      <c r="C149" s="254">
        <f t="shared" si="13"/>
        <v>1.9218665264259906E-3</v>
      </c>
      <c r="D149" s="254">
        <f t="shared" si="14"/>
        <v>2.0493266652114443E-3</v>
      </c>
      <c r="E149" s="200">
        <v>58381598.123635329</v>
      </c>
      <c r="F149" s="200">
        <v>60806895</v>
      </c>
      <c r="G149" s="194">
        <v>0</v>
      </c>
      <c r="H149" s="200">
        <v>2922666</v>
      </c>
      <c r="I149" s="200">
        <v>40493</v>
      </c>
      <c r="J149" s="200">
        <v>0</v>
      </c>
      <c r="K149" s="200">
        <f t="shared" si="10"/>
        <v>2963159</v>
      </c>
      <c r="L149" s="182"/>
      <c r="M149" s="200">
        <v>3065434</v>
      </c>
      <c r="N149" s="200">
        <v>18281218</v>
      </c>
      <c r="O149" s="200">
        <v>0</v>
      </c>
      <c r="P149" s="200">
        <v>7628644</v>
      </c>
      <c r="Q149" s="200">
        <f t="shared" si="11"/>
        <v>28975296</v>
      </c>
      <c r="R149" s="200"/>
      <c r="S149" s="183">
        <v>-897600</v>
      </c>
      <c r="T149" s="183">
        <v>-1811584</v>
      </c>
      <c r="U149" s="200">
        <f t="shared" si="12"/>
        <v>-2709184</v>
      </c>
    </row>
    <row r="150" spans="1:21" ht="12.75" customHeight="1">
      <c r="A150" s="180">
        <v>34200</v>
      </c>
      <c r="B150" s="181" t="s">
        <v>511</v>
      </c>
      <c r="C150" s="254">
        <f t="shared" si="13"/>
        <v>8.7097831623003327E-4</v>
      </c>
      <c r="D150" s="254">
        <f t="shared" si="14"/>
        <v>8.3199682417856111E-4</v>
      </c>
      <c r="E150" s="200">
        <v>23702079.836218774</v>
      </c>
      <c r="F150" s="200">
        <v>27557318</v>
      </c>
      <c r="G150" s="194">
        <v>0</v>
      </c>
      <c r="H150" s="200">
        <v>1324534</v>
      </c>
      <c r="I150" s="200">
        <v>18351</v>
      </c>
      <c r="J150" s="200">
        <v>1457190</v>
      </c>
      <c r="K150" s="200">
        <f t="shared" si="10"/>
        <v>2800075</v>
      </c>
      <c r="L150" s="182"/>
      <c r="M150" s="200">
        <v>1389236</v>
      </c>
      <c r="N150" s="200">
        <v>8284938</v>
      </c>
      <c r="O150" s="200">
        <v>0</v>
      </c>
      <c r="P150" s="200">
        <v>3955797</v>
      </c>
      <c r="Q150" s="200">
        <f t="shared" si="11"/>
        <v>13629971</v>
      </c>
      <c r="R150" s="200"/>
      <c r="S150" s="183">
        <v>-406787</v>
      </c>
      <c r="T150" s="183">
        <v>-924875</v>
      </c>
      <c r="U150" s="200">
        <f t="shared" si="12"/>
        <v>-1331662</v>
      </c>
    </row>
    <row r="151" spans="1:21" ht="12.75" customHeight="1">
      <c r="A151" s="180">
        <v>34205</v>
      </c>
      <c r="B151" s="181" t="s">
        <v>512</v>
      </c>
      <c r="C151" s="254">
        <f t="shared" si="13"/>
        <v>3.52726407709222E-4</v>
      </c>
      <c r="D151" s="254">
        <f t="shared" si="14"/>
        <v>3.7439989265509148E-4</v>
      </c>
      <c r="E151" s="200">
        <v>10665973.581262359</v>
      </c>
      <c r="F151" s="200">
        <v>11160087</v>
      </c>
      <c r="G151" s="194">
        <v>0</v>
      </c>
      <c r="H151" s="200">
        <v>536406</v>
      </c>
      <c r="I151" s="200">
        <v>7432</v>
      </c>
      <c r="J151" s="200">
        <v>0</v>
      </c>
      <c r="K151" s="200">
        <f t="shared" si="10"/>
        <v>543838</v>
      </c>
      <c r="L151" s="182"/>
      <c r="M151" s="200">
        <v>562609</v>
      </c>
      <c r="N151" s="200">
        <v>3355211</v>
      </c>
      <c r="O151" s="200">
        <v>0</v>
      </c>
      <c r="P151" s="200">
        <v>1478003</v>
      </c>
      <c r="Q151" s="200">
        <f t="shared" si="11"/>
        <v>5395823</v>
      </c>
      <c r="R151" s="200"/>
      <c r="S151" s="183">
        <v>-164739</v>
      </c>
      <c r="T151" s="183">
        <v>-382871</v>
      </c>
      <c r="U151" s="200">
        <f t="shared" si="12"/>
        <v>-547610</v>
      </c>
    </row>
    <row r="152" spans="1:21" ht="12.75" customHeight="1">
      <c r="A152" s="180">
        <v>34220</v>
      </c>
      <c r="B152" s="181" t="s">
        <v>513</v>
      </c>
      <c r="C152" s="254">
        <f t="shared" si="13"/>
        <v>9.5852119914091941E-4</v>
      </c>
      <c r="D152" s="254">
        <f t="shared" si="14"/>
        <v>1.0071142836260497E-3</v>
      </c>
      <c r="E152" s="200">
        <v>28690858.499692827</v>
      </c>
      <c r="F152" s="200">
        <v>30327131</v>
      </c>
      <c r="G152" s="194">
        <v>0</v>
      </c>
      <c r="H152" s="200">
        <v>1457665</v>
      </c>
      <c r="I152" s="200">
        <v>20195</v>
      </c>
      <c r="J152" s="200">
        <v>2237742</v>
      </c>
      <c r="K152" s="200">
        <f t="shared" si="10"/>
        <v>3715602</v>
      </c>
      <c r="L152" s="182"/>
      <c r="M152" s="200">
        <v>1528869</v>
      </c>
      <c r="N152" s="200">
        <v>9117665</v>
      </c>
      <c r="O152" s="200">
        <v>0</v>
      </c>
      <c r="P152" s="200">
        <v>1716000</v>
      </c>
      <c r="Q152" s="200">
        <f t="shared" si="11"/>
        <v>12362534</v>
      </c>
      <c r="R152" s="200"/>
      <c r="S152" s="183">
        <v>-447674</v>
      </c>
      <c r="T152" s="183">
        <v>353167</v>
      </c>
      <c r="U152" s="200">
        <f t="shared" si="12"/>
        <v>-94507</v>
      </c>
    </row>
    <row r="153" spans="1:21" ht="12.75" customHeight="1">
      <c r="A153" s="180">
        <v>34230</v>
      </c>
      <c r="B153" s="181" t="s">
        <v>514</v>
      </c>
      <c r="C153" s="254">
        <f t="shared" si="13"/>
        <v>3.1500299176082108E-4</v>
      </c>
      <c r="D153" s="254">
        <f t="shared" si="14"/>
        <v>3.6732230760514573E-4</v>
      </c>
      <c r="E153" s="200">
        <v>10464346.02569198</v>
      </c>
      <c r="F153" s="200">
        <v>9966537</v>
      </c>
      <c r="G153" s="194">
        <v>0</v>
      </c>
      <c r="H153" s="200">
        <v>479039</v>
      </c>
      <c r="I153" s="200">
        <v>6637</v>
      </c>
      <c r="J153" s="200">
        <v>0</v>
      </c>
      <c r="K153" s="200">
        <f t="shared" si="10"/>
        <v>485676</v>
      </c>
      <c r="L153" s="182"/>
      <c r="M153" s="200">
        <v>502439</v>
      </c>
      <c r="N153" s="200">
        <v>2996378</v>
      </c>
      <c r="O153" s="200">
        <v>0</v>
      </c>
      <c r="P153" s="200">
        <v>3533018</v>
      </c>
      <c r="Q153" s="200">
        <f t="shared" si="11"/>
        <v>7031835</v>
      </c>
      <c r="R153" s="200"/>
      <c r="S153" s="183">
        <v>-147121</v>
      </c>
      <c r="T153" s="183">
        <v>-820914</v>
      </c>
      <c r="U153" s="200">
        <f t="shared" si="12"/>
        <v>-968035</v>
      </c>
    </row>
    <row r="154" spans="1:21" ht="12.75" customHeight="1">
      <c r="A154" s="180">
        <v>34300</v>
      </c>
      <c r="B154" s="181" t="s">
        <v>515</v>
      </c>
      <c r="C154" s="254">
        <f t="shared" si="13"/>
        <v>6.2100271215165719E-3</v>
      </c>
      <c r="D154" s="254">
        <f t="shared" si="14"/>
        <v>6.3442954914911184E-3</v>
      </c>
      <c r="E154" s="200">
        <v>180737466.62717146</v>
      </c>
      <c r="F154" s="200">
        <v>196482150</v>
      </c>
      <c r="G154" s="194">
        <v>0</v>
      </c>
      <c r="H154" s="200">
        <v>9443857</v>
      </c>
      <c r="I154" s="200">
        <v>130841</v>
      </c>
      <c r="J154" s="200">
        <v>6983160</v>
      </c>
      <c r="K154" s="200">
        <f t="shared" si="10"/>
        <v>16557858</v>
      </c>
      <c r="L154" s="182"/>
      <c r="M154" s="200">
        <v>9905176</v>
      </c>
      <c r="N154" s="200">
        <v>59071146</v>
      </c>
      <c r="O154" s="200">
        <v>0</v>
      </c>
      <c r="P154" s="200">
        <v>9797135</v>
      </c>
      <c r="Q154" s="200">
        <f t="shared" si="11"/>
        <v>78773457</v>
      </c>
      <c r="R154" s="200"/>
      <c r="S154" s="183">
        <v>-2900368</v>
      </c>
      <c r="T154" s="183">
        <v>132044</v>
      </c>
      <c r="U154" s="200">
        <f t="shared" si="12"/>
        <v>-2768324</v>
      </c>
    </row>
    <row r="155" spans="1:21" ht="12.75" customHeight="1">
      <c r="A155" s="180">
        <v>34400</v>
      </c>
      <c r="B155" s="181" t="s">
        <v>516</v>
      </c>
      <c r="C155" s="254">
        <f t="shared" si="13"/>
        <v>2.4664607290158448E-3</v>
      </c>
      <c r="D155" s="254">
        <f t="shared" si="14"/>
        <v>2.4814608055563174E-3</v>
      </c>
      <c r="E155" s="200">
        <v>70692315.660955802</v>
      </c>
      <c r="F155" s="200">
        <v>78037583</v>
      </c>
      <c r="G155" s="194">
        <v>0</v>
      </c>
      <c r="H155" s="200">
        <v>3750854</v>
      </c>
      <c r="I155" s="200">
        <v>51967</v>
      </c>
      <c r="J155" s="200">
        <v>0</v>
      </c>
      <c r="K155" s="200">
        <f t="shared" si="10"/>
        <v>3802821</v>
      </c>
      <c r="L155" s="182"/>
      <c r="M155" s="200">
        <v>3934077</v>
      </c>
      <c r="N155" s="200">
        <v>23461518</v>
      </c>
      <c r="O155" s="200">
        <v>0</v>
      </c>
      <c r="P155" s="200">
        <v>4593909</v>
      </c>
      <c r="Q155" s="200">
        <f t="shared" si="11"/>
        <v>31989504</v>
      </c>
      <c r="R155" s="200"/>
      <c r="S155" s="183">
        <v>-1151951</v>
      </c>
      <c r="T155" s="183">
        <v>-1156637</v>
      </c>
      <c r="U155" s="200">
        <f t="shared" si="12"/>
        <v>-2308588</v>
      </c>
    </row>
    <row r="156" spans="1:21" ht="12.75" customHeight="1">
      <c r="A156" s="180">
        <v>34405</v>
      </c>
      <c r="B156" s="181" t="s">
        <v>517</v>
      </c>
      <c r="C156" s="254">
        <f t="shared" si="13"/>
        <v>4.8957813003614608E-4</v>
      </c>
      <c r="D156" s="254">
        <f t="shared" si="14"/>
        <v>4.917855004349461E-4</v>
      </c>
      <c r="E156" s="200">
        <v>14010076.547001628</v>
      </c>
      <c r="F156" s="200">
        <v>15490007</v>
      </c>
      <c r="G156" s="194">
        <v>0</v>
      </c>
      <c r="H156" s="200">
        <v>744523</v>
      </c>
      <c r="I156" s="200">
        <v>10315</v>
      </c>
      <c r="J156" s="200">
        <v>0</v>
      </c>
      <c r="K156" s="200">
        <f t="shared" si="10"/>
        <v>754838</v>
      </c>
      <c r="L156" s="182"/>
      <c r="M156" s="200">
        <v>780891</v>
      </c>
      <c r="N156" s="200">
        <v>4656975</v>
      </c>
      <c r="O156" s="200">
        <v>0</v>
      </c>
      <c r="P156" s="200">
        <v>1314561</v>
      </c>
      <c r="Q156" s="200">
        <f t="shared" si="11"/>
        <v>6752427</v>
      </c>
      <c r="R156" s="200"/>
      <c r="S156" s="183">
        <v>-228656</v>
      </c>
      <c r="T156" s="183">
        <v>-423410</v>
      </c>
      <c r="U156" s="200">
        <f t="shared" si="12"/>
        <v>-652066</v>
      </c>
    </row>
    <row r="157" spans="1:21" ht="12.75" customHeight="1">
      <c r="A157" s="180">
        <v>34500</v>
      </c>
      <c r="B157" s="181" t="s">
        <v>518</v>
      </c>
      <c r="C157" s="254">
        <f t="shared" si="13"/>
        <v>4.5244575377851488E-3</v>
      </c>
      <c r="D157" s="254">
        <f t="shared" si="14"/>
        <v>4.5500235331930716E-3</v>
      </c>
      <c r="E157" s="200">
        <v>129621914.29864278</v>
      </c>
      <c r="F157" s="200">
        <v>143151572</v>
      </c>
      <c r="G157" s="194">
        <v>0</v>
      </c>
      <c r="H157" s="200">
        <v>6880539</v>
      </c>
      <c r="I157" s="200">
        <v>95328</v>
      </c>
      <c r="J157" s="200">
        <v>1900839</v>
      </c>
      <c r="K157" s="200">
        <f t="shared" si="10"/>
        <v>8876706</v>
      </c>
      <c r="L157" s="182"/>
      <c r="M157" s="200">
        <v>7216643</v>
      </c>
      <c r="N157" s="200">
        <v>43037637</v>
      </c>
      <c r="O157" s="200">
        <v>0</v>
      </c>
      <c r="P157" s="200">
        <v>2375345</v>
      </c>
      <c r="Q157" s="200">
        <f t="shared" si="11"/>
        <v>52629625</v>
      </c>
      <c r="R157" s="200"/>
      <c r="S157" s="183">
        <v>-2113130</v>
      </c>
      <c r="T157" s="183">
        <v>93917</v>
      </c>
      <c r="U157" s="200">
        <f t="shared" si="12"/>
        <v>-2019213</v>
      </c>
    </row>
    <row r="158" spans="1:21" ht="12.75" customHeight="1">
      <c r="A158" s="180">
        <v>34501</v>
      </c>
      <c r="B158" s="181" t="s">
        <v>519</v>
      </c>
      <c r="C158" s="254">
        <f t="shared" si="13"/>
        <v>6.0845557941295674E-5</v>
      </c>
      <c r="D158" s="254">
        <f t="shared" si="14"/>
        <v>6.2382532205905607E-5</v>
      </c>
      <c r="E158" s="200">
        <v>1777165.1474627876</v>
      </c>
      <c r="F158" s="200">
        <v>1925123</v>
      </c>
      <c r="G158" s="194">
        <v>0</v>
      </c>
      <c r="H158" s="200">
        <v>92530</v>
      </c>
      <c r="I158" s="200">
        <v>1282</v>
      </c>
      <c r="J158" s="200">
        <v>269732</v>
      </c>
      <c r="K158" s="200">
        <f t="shared" si="10"/>
        <v>363544</v>
      </c>
      <c r="L158" s="182"/>
      <c r="M158" s="200">
        <v>97050</v>
      </c>
      <c r="N158" s="200">
        <v>578776</v>
      </c>
      <c r="O158" s="200">
        <v>0</v>
      </c>
      <c r="P158" s="200">
        <v>61445</v>
      </c>
      <c r="Q158" s="200">
        <f t="shared" si="11"/>
        <v>737271</v>
      </c>
      <c r="R158" s="200"/>
      <c r="S158" s="183">
        <v>-28418</v>
      </c>
      <c r="T158" s="183">
        <v>63663</v>
      </c>
      <c r="U158" s="200">
        <f t="shared" si="12"/>
        <v>35245</v>
      </c>
    </row>
    <row r="159" spans="1:21" ht="12.75" customHeight="1">
      <c r="A159" s="180">
        <v>34505</v>
      </c>
      <c r="B159" s="181" t="s">
        <v>520</v>
      </c>
      <c r="C159" s="254">
        <f t="shared" si="13"/>
        <v>5.4835551366886682E-4</v>
      </c>
      <c r="D159" s="254">
        <f t="shared" si="14"/>
        <v>5.7045764060474494E-4</v>
      </c>
      <c r="E159" s="200">
        <v>16251303.067345377</v>
      </c>
      <c r="F159" s="200">
        <v>17349694</v>
      </c>
      <c r="G159" s="194">
        <v>0</v>
      </c>
      <c r="H159" s="200">
        <v>833908</v>
      </c>
      <c r="I159" s="200">
        <v>11554</v>
      </c>
      <c r="J159" s="200">
        <v>1348388</v>
      </c>
      <c r="K159" s="200">
        <f t="shared" si="10"/>
        <v>2193850</v>
      </c>
      <c r="L159" s="182"/>
      <c r="M159" s="200">
        <v>874643</v>
      </c>
      <c r="N159" s="200">
        <v>5216078</v>
      </c>
      <c r="O159" s="200">
        <v>0</v>
      </c>
      <c r="P159" s="200">
        <v>1335868</v>
      </c>
      <c r="Q159" s="200">
        <f t="shared" si="11"/>
        <v>7426589</v>
      </c>
      <c r="R159" s="200"/>
      <c r="S159" s="183">
        <v>-256107</v>
      </c>
      <c r="T159" s="183">
        <v>-9527</v>
      </c>
      <c r="U159" s="200">
        <f t="shared" si="12"/>
        <v>-265634</v>
      </c>
    </row>
    <row r="160" spans="1:21" ht="12.75" customHeight="1">
      <c r="A160" s="180">
        <v>34600</v>
      </c>
      <c r="B160" s="181" t="s">
        <v>521</v>
      </c>
      <c r="C160" s="254">
        <f t="shared" si="13"/>
        <v>9.7940253451162841E-4</v>
      </c>
      <c r="D160" s="254">
        <f t="shared" si="14"/>
        <v>1.034212050214099E-3</v>
      </c>
      <c r="E160" s="200">
        <v>29462824.700029336</v>
      </c>
      <c r="F160" s="200">
        <v>30987806</v>
      </c>
      <c r="G160" s="194">
        <v>0</v>
      </c>
      <c r="H160" s="200">
        <v>1489420</v>
      </c>
      <c r="I160" s="200">
        <v>20635</v>
      </c>
      <c r="J160" s="200">
        <v>143541</v>
      </c>
      <c r="K160" s="200">
        <f t="shared" si="10"/>
        <v>1653596</v>
      </c>
      <c r="L160" s="182"/>
      <c r="M160" s="200">
        <v>1562176</v>
      </c>
      <c r="N160" s="200">
        <v>9316293</v>
      </c>
      <c r="O160" s="200">
        <v>0</v>
      </c>
      <c r="P160" s="200">
        <v>2750364</v>
      </c>
      <c r="Q160" s="200">
        <f t="shared" si="11"/>
        <v>13628833</v>
      </c>
      <c r="R160" s="200"/>
      <c r="S160" s="183">
        <v>-457426</v>
      </c>
      <c r="T160" s="183">
        <v>-545188</v>
      </c>
      <c r="U160" s="200">
        <f t="shared" si="12"/>
        <v>-1002614</v>
      </c>
    </row>
    <row r="161" spans="1:21" ht="12.75" customHeight="1">
      <c r="A161" s="180">
        <v>34605</v>
      </c>
      <c r="B161" s="181" t="s">
        <v>522</v>
      </c>
      <c r="C161" s="254">
        <f t="shared" si="13"/>
        <v>1.872896883273166E-4</v>
      </c>
      <c r="D161" s="254">
        <f t="shared" si="14"/>
        <v>2.1136435515087883E-4</v>
      </c>
      <c r="E161" s="200">
        <v>6021386.9509216342</v>
      </c>
      <c r="F161" s="200">
        <v>5925752</v>
      </c>
      <c r="G161" s="194">
        <v>0</v>
      </c>
      <c r="H161" s="200">
        <v>284820</v>
      </c>
      <c r="I161" s="200">
        <v>3946</v>
      </c>
      <c r="J161" s="200">
        <v>0</v>
      </c>
      <c r="K161" s="200">
        <f t="shared" si="10"/>
        <v>288766</v>
      </c>
      <c r="L161" s="182"/>
      <c r="M161" s="200">
        <v>298733</v>
      </c>
      <c r="N161" s="200">
        <v>1781541</v>
      </c>
      <c r="O161" s="200">
        <v>0</v>
      </c>
      <c r="P161" s="200">
        <v>1742841</v>
      </c>
      <c r="Q161" s="200">
        <f t="shared" si="11"/>
        <v>3823115</v>
      </c>
      <c r="R161" s="200"/>
      <c r="S161" s="183">
        <v>-87473</v>
      </c>
      <c r="T161" s="183">
        <v>-430336</v>
      </c>
      <c r="U161" s="200">
        <f t="shared" si="12"/>
        <v>-517809</v>
      </c>
    </row>
    <row r="162" spans="1:21" ht="12.75" customHeight="1">
      <c r="A162" s="180">
        <v>34700</v>
      </c>
      <c r="B162" s="181" t="s">
        <v>523</v>
      </c>
      <c r="C162" s="254">
        <f t="shared" si="13"/>
        <v>2.9627774612225703E-3</v>
      </c>
      <c r="D162" s="254">
        <f t="shared" si="14"/>
        <v>2.9857631344190998E-3</v>
      </c>
      <c r="E162" s="200">
        <v>85058973.937684268</v>
      </c>
      <c r="F162" s="200">
        <v>93740796</v>
      </c>
      <c r="G162" s="194">
        <v>0</v>
      </c>
      <c r="H162" s="200">
        <v>4505624</v>
      </c>
      <c r="I162" s="200">
        <v>62424</v>
      </c>
      <c r="J162" s="200">
        <v>826776</v>
      </c>
      <c r="K162" s="200">
        <f t="shared" si="10"/>
        <v>5394824</v>
      </c>
      <c r="L162" s="182"/>
      <c r="M162" s="200">
        <v>4725717</v>
      </c>
      <c r="N162" s="200">
        <v>28182592</v>
      </c>
      <c r="O162" s="200">
        <v>0</v>
      </c>
      <c r="P162" s="200">
        <v>1682696</v>
      </c>
      <c r="Q162" s="200">
        <f t="shared" si="11"/>
        <v>34591005</v>
      </c>
      <c r="R162" s="200"/>
      <c r="S162" s="183">
        <v>-1383753</v>
      </c>
      <c r="T162" s="183">
        <v>-89977</v>
      </c>
      <c r="U162" s="200">
        <f t="shared" si="12"/>
        <v>-1473730</v>
      </c>
    </row>
    <row r="163" spans="1:21" ht="12.75" customHeight="1">
      <c r="A163" s="180">
        <v>34800</v>
      </c>
      <c r="B163" s="181" t="s">
        <v>524</v>
      </c>
      <c r="C163" s="254">
        <f t="shared" si="13"/>
        <v>3.1460946467609609E-4</v>
      </c>
      <c r="D163" s="254">
        <f t="shared" si="14"/>
        <v>3.3466886724004675E-4</v>
      </c>
      <c r="E163" s="200">
        <v>9534108.7603936195</v>
      </c>
      <c r="F163" s="200">
        <v>9954086</v>
      </c>
      <c r="G163" s="194">
        <v>0</v>
      </c>
      <c r="H163" s="200">
        <v>478440</v>
      </c>
      <c r="I163" s="200">
        <v>6629</v>
      </c>
      <c r="J163" s="200">
        <v>735734</v>
      </c>
      <c r="K163" s="200">
        <f t="shared" si="10"/>
        <v>1220803</v>
      </c>
      <c r="L163" s="182"/>
      <c r="M163" s="200">
        <v>501811</v>
      </c>
      <c r="N163" s="200">
        <v>2992635</v>
      </c>
      <c r="O163" s="200">
        <v>0</v>
      </c>
      <c r="P163" s="200">
        <v>700765</v>
      </c>
      <c r="Q163" s="200">
        <f t="shared" si="11"/>
        <v>4195211</v>
      </c>
      <c r="R163" s="200"/>
      <c r="S163" s="183">
        <v>-146937</v>
      </c>
      <c r="T163" s="183">
        <v>100238</v>
      </c>
      <c r="U163" s="200">
        <f t="shared" si="12"/>
        <v>-46699</v>
      </c>
    </row>
    <row r="164" spans="1:21" ht="12.75" customHeight="1">
      <c r="A164" s="180">
        <v>34900</v>
      </c>
      <c r="B164" s="181" t="s">
        <v>525</v>
      </c>
      <c r="C164" s="254">
        <f t="shared" si="13"/>
        <v>6.2735704149262401E-3</v>
      </c>
      <c r="D164" s="254">
        <f t="shared" si="14"/>
        <v>6.4350782034274575E-3</v>
      </c>
      <c r="E164" s="200">
        <v>183323701.3621273</v>
      </c>
      <c r="F164" s="200">
        <v>198492628</v>
      </c>
      <c r="G164" s="194">
        <v>0</v>
      </c>
      <c r="H164" s="200">
        <v>9540490</v>
      </c>
      <c r="I164" s="200">
        <v>132180</v>
      </c>
      <c r="J164" s="200">
        <v>4269504</v>
      </c>
      <c r="K164" s="200">
        <f t="shared" si="10"/>
        <v>13942174</v>
      </c>
      <c r="L164" s="182"/>
      <c r="M164" s="200">
        <v>10006529</v>
      </c>
      <c r="N164" s="200">
        <v>59675583</v>
      </c>
      <c r="O164" s="200">
        <v>0</v>
      </c>
      <c r="P164" s="200">
        <v>11766284</v>
      </c>
      <c r="Q164" s="200">
        <f t="shared" si="11"/>
        <v>81448396</v>
      </c>
      <c r="R164" s="200"/>
      <c r="S164" s="183">
        <v>-2930046</v>
      </c>
      <c r="T164" s="183">
        <v>-1226451</v>
      </c>
      <c r="U164" s="200">
        <f t="shared" si="12"/>
        <v>-4156497</v>
      </c>
    </row>
    <row r="165" spans="1:21" ht="12.75" customHeight="1">
      <c r="A165" s="180">
        <v>34901</v>
      </c>
      <c r="B165" s="181" t="s">
        <v>526</v>
      </c>
      <c r="C165" s="254">
        <f t="shared" si="13"/>
        <v>1.6705305342036315E-4</v>
      </c>
      <c r="D165" s="254">
        <f t="shared" si="14"/>
        <v>1.6698614280311698E-4</v>
      </c>
      <c r="E165" s="200">
        <v>4757132.2068078816</v>
      </c>
      <c r="F165" s="200">
        <v>5285475</v>
      </c>
      <c r="G165" s="194">
        <v>0</v>
      </c>
      <c r="H165" s="200">
        <v>254045</v>
      </c>
      <c r="I165" s="200">
        <v>3520</v>
      </c>
      <c r="J165" s="200">
        <v>193833</v>
      </c>
      <c r="K165" s="200">
        <f t="shared" si="10"/>
        <v>451398</v>
      </c>
      <c r="L165" s="182"/>
      <c r="M165" s="200">
        <v>266455</v>
      </c>
      <c r="N165" s="200">
        <v>1589045</v>
      </c>
      <c r="O165" s="200">
        <v>0</v>
      </c>
      <c r="P165" s="200">
        <v>232283</v>
      </c>
      <c r="Q165" s="200">
        <f t="shared" si="11"/>
        <v>2087783</v>
      </c>
      <c r="R165" s="200"/>
      <c r="S165" s="183">
        <v>-78021</v>
      </c>
      <c r="T165" s="183">
        <v>7404</v>
      </c>
      <c r="U165" s="200">
        <f t="shared" si="12"/>
        <v>-70617</v>
      </c>
    </row>
    <row r="166" spans="1:21" ht="12.75" customHeight="1">
      <c r="A166" s="180">
        <v>34903</v>
      </c>
      <c r="B166" s="181" t="s">
        <v>527</v>
      </c>
      <c r="C166" s="254">
        <f t="shared" si="13"/>
        <v>6.1808183788173018E-6</v>
      </c>
      <c r="D166" s="254">
        <f t="shared" si="14"/>
        <v>8.6749770803136087E-6</v>
      </c>
      <c r="E166" s="200">
        <v>247134.35599705199</v>
      </c>
      <c r="F166" s="200">
        <v>195558</v>
      </c>
      <c r="G166" s="194">
        <v>0</v>
      </c>
      <c r="H166" s="200">
        <v>9399</v>
      </c>
      <c r="I166" s="200">
        <v>130</v>
      </c>
      <c r="J166" s="200">
        <v>7164</v>
      </c>
      <c r="K166" s="200">
        <f t="shared" si="10"/>
        <v>16693</v>
      </c>
      <c r="L166" s="182"/>
      <c r="M166" s="200">
        <v>9859</v>
      </c>
      <c r="N166" s="200">
        <v>58793</v>
      </c>
      <c r="O166" s="200">
        <v>0</v>
      </c>
      <c r="P166" s="200">
        <v>131159</v>
      </c>
      <c r="Q166" s="200">
        <f t="shared" si="11"/>
        <v>199811</v>
      </c>
      <c r="R166" s="200"/>
      <c r="S166" s="183">
        <v>-2887</v>
      </c>
      <c r="T166" s="183">
        <v>-26331</v>
      </c>
      <c r="U166" s="200">
        <f t="shared" si="12"/>
        <v>-29218</v>
      </c>
    </row>
    <row r="167" spans="1:21" ht="12.75" customHeight="1">
      <c r="A167" s="180">
        <v>34905</v>
      </c>
      <c r="B167" s="181" t="s">
        <v>528</v>
      </c>
      <c r="C167" s="254">
        <f t="shared" si="13"/>
        <v>5.8956254983077603E-4</v>
      </c>
      <c r="D167" s="254">
        <f t="shared" si="14"/>
        <v>5.9694728321731041E-4</v>
      </c>
      <c r="E167" s="200">
        <v>17005944.919080593</v>
      </c>
      <c r="F167" s="200">
        <v>18653464</v>
      </c>
      <c r="G167" s="194">
        <v>0</v>
      </c>
      <c r="H167" s="200">
        <v>896573</v>
      </c>
      <c r="I167" s="200">
        <v>12422</v>
      </c>
      <c r="J167" s="200">
        <v>125584</v>
      </c>
      <c r="K167" s="200">
        <f t="shared" si="10"/>
        <v>1034579</v>
      </c>
      <c r="L167" s="182"/>
      <c r="M167" s="200">
        <v>940370</v>
      </c>
      <c r="N167" s="200">
        <v>5608049</v>
      </c>
      <c r="O167" s="200">
        <v>0</v>
      </c>
      <c r="P167" s="200">
        <v>1382377</v>
      </c>
      <c r="Q167" s="200">
        <f t="shared" si="11"/>
        <v>7930796</v>
      </c>
      <c r="R167" s="200"/>
      <c r="S167" s="183">
        <v>-275353</v>
      </c>
      <c r="T167" s="183">
        <v>-397880</v>
      </c>
      <c r="U167" s="200">
        <f t="shared" si="12"/>
        <v>-673233</v>
      </c>
    </row>
    <row r="168" spans="1:21" ht="12.75" customHeight="1">
      <c r="A168" s="180">
        <v>34910</v>
      </c>
      <c r="B168" s="181" t="s">
        <v>529</v>
      </c>
      <c r="C168" s="254">
        <f t="shared" si="13"/>
        <v>1.9817726889763783E-3</v>
      </c>
      <c r="D168" s="254">
        <f t="shared" si="14"/>
        <v>2.0407784519412657E-3</v>
      </c>
      <c r="E168" s="200">
        <v>58138075.038572073</v>
      </c>
      <c r="F168" s="200">
        <v>62702296</v>
      </c>
      <c r="G168" s="194">
        <v>0</v>
      </c>
      <c r="H168" s="200">
        <v>3013768</v>
      </c>
      <c r="I168" s="200">
        <v>41755</v>
      </c>
      <c r="J168" s="200">
        <v>885741</v>
      </c>
      <c r="K168" s="200">
        <f t="shared" si="10"/>
        <v>3941264</v>
      </c>
      <c r="L168" s="182"/>
      <c r="M168" s="200">
        <v>3160986</v>
      </c>
      <c r="N168" s="200">
        <v>18851058</v>
      </c>
      <c r="O168" s="200">
        <v>0</v>
      </c>
      <c r="P168" s="200">
        <v>3169429</v>
      </c>
      <c r="Q168" s="200">
        <f t="shared" si="11"/>
        <v>25181473</v>
      </c>
      <c r="R168" s="200"/>
      <c r="S168" s="183">
        <v>-925579</v>
      </c>
      <c r="T168" s="183">
        <v>-387781</v>
      </c>
      <c r="U168" s="200">
        <f t="shared" si="12"/>
        <v>-1313360</v>
      </c>
    </row>
    <row r="169" spans="1:21" ht="12.75" customHeight="1">
      <c r="A169" s="180">
        <v>35000</v>
      </c>
      <c r="B169" s="181" t="s">
        <v>530</v>
      </c>
      <c r="C169" s="254">
        <f t="shared" si="13"/>
        <v>1.3415304499788795E-3</v>
      </c>
      <c r="D169" s="254">
        <f t="shared" si="14"/>
        <v>1.3369667069172793E-3</v>
      </c>
      <c r="E169" s="200">
        <v>38087755.511574969</v>
      </c>
      <c r="F169" s="200">
        <v>42445352</v>
      </c>
      <c r="G169" s="194">
        <v>0</v>
      </c>
      <c r="H169" s="200">
        <v>2040123</v>
      </c>
      <c r="I169" s="200">
        <v>28265</v>
      </c>
      <c r="J169" s="200">
        <v>1357117</v>
      </c>
      <c r="K169" s="200">
        <f t="shared" si="10"/>
        <v>3425505</v>
      </c>
      <c r="L169" s="182"/>
      <c r="M169" s="200">
        <v>2139780</v>
      </c>
      <c r="N169" s="200">
        <v>12760933</v>
      </c>
      <c r="O169" s="200">
        <v>0</v>
      </c>
      <c r="P169" s="200">
        <v>778344</v>
      </c>
      <c r="Q169" s="200">
        <f t="shared" si="11"/>
        <v>15679057</v>
      </c>
      <c r="R169" s="200"/>
      <c r="S169" s="183">
        <v>-626556</v>
      </c>
      <c r="T169" s="183">
        <v>244294</v>
      </c>
      <c r="U169" s="200">
        <f t="shared" si="12"/>
        <v>-382262</v>
      </c>
    </row>
    <row r="170" spans="1:21" ht="12.75" customHeight="1">
      <c r="A170" s="180">
        <v>35005</v>
      </c>
      <c r="B170" s="181" t="s">
        <v>531</v>
      </c>
      <c r="C170" s="254">
        <f t="shared" si="13"/>
        <v>5.8377323574868099E-4</v>
      </c>
      <c r="D170" s="254">
        <f t="shared" si="14"/>
        <v>6.0010435552207224E-4</v>
      </c>
      <c r="E170" s="200">
        <v>17095884.180435419</v>
      </c>
      <c r="F170" s="200">
        <v>18470293</v>
      </c>
      <c r="G170" s="194">
        <v>0</v>
      </c>
      <c r="H170" s="200">
        <v>887769</v>
      </c>
      <c r="I170" s="200">
        <v>12300</v>
      </c>
      <c r="J170" s="200">
        <v>458508</v>
      </c>
      <c r="K170" s="200">
        <f t="shared" si="10"/>
        <v>1358577</v>
      </c>
      <c r="L170" s="182"/>
      <c r="M170" s="200">
        <v>931135</v>
      </c>
      <c r="N170" s="200">
        <v>5552979</v>
      </c>
      <c r="O170" s="200">
        <v>0</v>
      </c>
      <c r="P170" s="200">
        <v>1169119</v>
      </c>
      <c r="Q170" s="200">
        <f t="shared" si="11"/>
        <v>7653233</v>
      </c>
      <c r="R170" s="200"/>
      <c r="S170" s="183">
        <v>-272649</v>
      </c>
      <c r="T170" s="183">
        <v>-198393</v>
      </c>
      <c r="U170" s="200">
        <f t="shared" si="12"/>
        <v>-471042</v>
      </c>
    </row>
    <row r="171" spans="1:21" ht="12.75" customHeight="1">
      <c r="A171" s="180">
        <v>35100</v>
      </c>
      <c r="B171" s="181" t="s">
        <v>532</v>
      </c>
      <c r="C171" s="254">
        <f t="shared" si="13"/>
        <v>1.2027741115564351E-2</v>
      </c>
      <c r="D171" s="254">
        <f t="shared" si="14"/>
        <v>1.2064945651214787E-2</v>
      </c>
      <c r="E171" s="200">
        <v>343708409.37652481</v>
      </c>
      <c r="F171" s="200">
        <v>380551709</v>
      </c>
      <c r="G171" s="194">
        <v>0</v>
      </c>
      <c r="H171" s="200">
        <v>18291107</v>
      </c>
      <c r="I171" s="200">
        <v>253417</v>
      </c>
      <c r="J171" s="200">
        <v>13962516</v>
      </c>
      <c r="K171" s="200">
        <f t="shared" si="10"/>
        <v>32507040</v>
      </c>
      <c r="L171" s="182"/>
      <c r="M171" s="200">
        <v>19184600</v>
      </c>
      <c r="N171" s="200">
        <v>114410522</v>
      </c>
      <c r="O171" s="200">
        <v>0</v>
      </c>
      <c r="P171" s="200">
        <v>3603205</v>
      </c>
      <c r="Q171" s="200">
        <f t="shared" si="11"/>
        <v>137198327</v>
      </c>
      <c r="R171" s="200"/>
      <c r="S171" s="183">
        <v>-5617509</v>
      </c>
      <c r="T171" s="183">
        <v>3863070</v>
      </c>
      <c r="U171" s="200">
        <f t="shared" si="12"/>
        <v>-1754439</v>
      </c>
    </row>
    <row r="172" spans="1:21" ht="12.75" customHeight="1">
      <c r="A172" s="180">
        <v>35105</v>
      </c>
      <c r="B172" s="181" t="s">
        <v>533</v>
      </c>
      <c r="C172" s="254">
        <f t="shared" si="13"/>
        <v>1.0096584808811423E-3</v>
      </c>
      <c r="D172" s="254">
        <f t="shared" si="14"/>
        <v>1.0105255726331475E-3</v>
      </c>
      <c r="E172" s="200">
        <v>28788039.933612935</v>
      </c>
      <c r="F172" s="200">
        <v>31945089</v>
      </c>
      <c r="G172" s="194">
        <v>0</v>
      </c>
      <c r="H172" s="200">
        <v>1535431</v>
      </c>
      <c r="I172" s="200">
        <v>21273</v>
      </c>
      <c r="J172" s="200">
        <v>655708</v>
      </c>
      <c r="K172" s="200">
        <f t="shared" si="10"/>
        <v>2212412</v>
      </c>
      <c r="L172" s="182"/>
      <c r="M172" s="200">
        <v>1610435</v>
      </c>
      <c r="N172" s="200">
        <v>9604094</v>
      </c>
      <c r="O172" s="200">
        <v>0</v>
      </c>
      <c r="P172" s="200">
        <v>1651390</v>
      </c>
      <c r="Q172" s="200">
        <f t="shared" si="11"/>
        <v>12865919</v>
      </c>
      <c r="R172" s="200"/>
      <c r="S172" s="183">
        <v>-471557</v>
      </c>
      <c r="T172" s="183">
        <v>-382974</v>
      </c>
      <c r="U172" s="200">
        <f t="shared" si="12"/>
        <v>-854531</v>
      </c>
    </row>
    <row r="173" spans="1:21" ht="12.75" customHeight="1">
      <c r="A173" s="180">
        <v>35106</v>
      </c>
      <c r="B173" s="181" t="s">
        <v>534</v>
      </c>
      <c r="C173" s="254">
        <f t="shared" si="13"/>
        <v>2.5117094536375873E-4</v>
      </c>
      <c r="D173" s="254">
        <f t="shared" si="14"/>
        <v>2.6389466108317917E-4</v>
      </c>
      <c r="E173" s="200">
        <v>7517880.0490264948</v>
      </c>
      <c r="F173" s="200">
        <v>7946923</v>
      </c>
      <c r="G173" s="194">
        <v>0</v>
      </c>
      <c r="H173" s="200">
        <v>381967</v>
      </c>
      <c r="I173" s="200">
        <v>5292</v>
      </c>
      <c r="J173" s="200">
        <v>64605</v>
      </c>
      <c r="K173" s="200">
        <f t="shared" si="10"/>
        <v>451864</v>
      </c>
      <c r="L173" s="182"/>
      <c r="M173" s="200">
        <v>400625</v>
      </c>
      <c r="N173" s="200">
        <v>2389193</v>
      </c>
      <c r="O173" s="200">
        <v>0</v>
      </c>
      <c r="P173" s="200">
        <v>711821</v>
      </c>
      <c r="Q173" s="200">
        <f t="shared" si="11"/>
        <v>3501639</v>
      </c>
      <c r="R173" s="200"/>
      <c r="S173" s="183">
        <v>-117308</v>
      </c>
      <c r="T173" s="183">
        <v>-132426</v>
      </c>
      <c r="U173" s="200">
        <f t="shared" si="12"/>
        <v>-249734</v>
      </c>
    </row>
    <row r="174" spans="1:21" ht="12.75" customHeight="1">
      <c r="A174" s="180">
        <v>35200</v>
      </c>
      <c r="B174" s="181" t="s">
        <v>535</v>
      </c>
      <c r="C174" s="254">
        <f t="shared" si="13"/>
        <v>4.7124373760941586E-4</v>
      </c>
      <c r="D174" s="254">
        <f t="shared" si="14"/>
        <v>4.9375817323438675E-4</v>
      </c>
      <c r="E174" s="200">
        <v>14066274.415580325</v>
      </c>
      <c r="F174" s="200">
        <v>14909916</v>
      </c>
      <c r="G174" s="194">
        <v>0</v>
      </c>
      <c r="H174" s="200">
        <v>716641</v>
      </c>
      <c r="I174" s="200">
        <v>9929</v>
      </c>
      <c r="J174" s="200">
        <v>304773</v>
      </c>
      <c r="K174" s="200">
        <f t="shared" si="10"/>
        <v>1031343</v>
      </c>
      <c r="L174" s="182"/>
      <c r="M174" s="200">
        <v>751648</v>
      </c>
      <c r="N174" s="200">
        <v>4482574</v>
      </c>
      <c r="O174" s="200">
        <v>0</v>
      </c>
      <c r="P174" s="200">
        <v>1063063</v>
      </c>
      <c r="Q174" s="200">
        <f t="shared" si="11"/>
        <v>6297285</v>
      </c>
      <c r="R174" s="200"/>
      <c r="S174" s="183">
        <v>-220093</v>
      </c>
      <c r="T174" s="183">
        <v>-125663</v>
      </c>
      <c r="U174" s="200">
        <f t="shared" si="12"/>
        <v>-345756</v>
      </c>
    </row>
    <row r="175" spans="1:21" ht="12.75" customHeight="1">
      <c r="A175" s="180">
        <v>35300</v>
      </c>
      <c r="B175" s="181" t="s">
        <v>536</v>
      </c>
      <c r="C175" s="254">
        <f t="shared" si="13"/>
        <v>3.545061008425404E-3</v>
      </c>
      <c r="D175" s="254">
        <f t="shared" si="14"/>
        <v>3.7156287365948883E-3</v>
      </c>
      <c r="E175" s="200">
        <v>105851520.57938598</v>
      </c>
      <c r="F175" s="200">
        <v>112163956</v>
      </c>
      <c r="G175" s="194">
        <v>0</v>
      </c>
      <c r="H175" s="200">
        <v>5391128</v>
      </c>
      <c r="I175" s="200">
        <v>74692</v>
      </c>
      <c r="J175" s="200">
        <v>8037743</v>
      </c>
      <c r="K175" s="200">
        <f t="shared" si="10"/>
        <v>13503563</v>
      </c>
      <c r="L175" s="182"/>
      <c r="M175" s="200">
        <v>5654476</v>
      </c>
      <c r="N175" s="200">
        <v>33721401</v>
      </c>
      <c r="O175" s="200">
        <v>0</v>
      </c>
      <c r="P175" s="200">
        <v>6388435</v>
      </c>
      <c r="Q175" s="200">
        <f t="shared" si="11"/>
        <v>45764312</v>
      </c>
      <c r="R175" s="200"/>
      <c r="S175" s="183">
        <v>-1655707</v>
      </c>
      <c r="T175" s="183">
        <v>1275337</v>
      </c>
      <c r="U175" s="200">
        <f t="shared" si="12"/>
        <v>-380370</v>
      </c>
    </row>
    <row r="176" spans="1:21" ht="12.75" customHeight="1">
      <c r="A176" s="180">
        <v>35305</v>
      </c>
      <c r="B176" s="181" t="s">
        <v>537</v>
      </c>
      <c r="C176" s="254">
        <f t="shared" si="13"/>
        <v>1.2462479692906094E-3</v>
      </c>
      <c r="D176" s="254">
        <f t="shared" si="14"/>
        <v>1.2570596760761094E-3</v>
      </c>
      <c r="E176" s="200">
        <v>35811349.196752153</v>
      </c>
      <c r="F176" s="200">
        <v>39430662</v>
      </c>
      <c r="G176" s="194">
        <v>0</v>
      </c>
      <c r="H176" s="200">
        <v>1895223</v>
      </c>
      <c r="I176" s="200">
        <v>26258</v>
      </c>
      <c r="J176" s="200">
        <v>1113348</v>
      </c>
      <c r="K176" s="200">
        <f t="shared" si="10"/>
        <v>3034829</v>
      </c>
      <c r="L176" s="182"/>
      <c r="M176" s="200">
        <v>1987802</v>
      </c>
      <c r="N176" s="200">
        <v>11854585</v>
      </c>
      <c r="O176" s="200">
        <v>0</v>
      </c>
      <c r="P176" s="200">
        <v>1192700</v>
      </c>
      <c r="Q176" s="200">
        <f t="shared" si="11"/>
        <v>15035087</v>
      </c>
      <c r="R176" s="200"/>
      <c r="S176" s="183">
        <v>-582055</v>
      </c>
      <c r="T176" s="183">
        <v>-72440</v>
      </c>
      <c r="U176" s="200">
        <f t="shared" si="12"/>
        <v>-654495</v>
      </c>
    </row>
    <row r="177" spans="1:21" ht="12.75" customHeight="1">
      <c r="A177" s="180">
        <v>35400</v>
      </c>
      <c r="B177" s="181" t="s">
        <v>538</v>
      </c>
      <c r="C177" s="254">
        <f t="shared" si="13"/>
        <v>2.5831482575311643E-3</v>
      </c>
      <c r="D177" s="254">
        <f t="shared" si="14"/>
        <v>2.6383967859730639E-3</v>
      </c>
      <c r="E177" s="200">
        <v>75163136.977714434</v>
      </c>
      <c r="F177" s="200">
        <v>81729518</v>
      </c>
      <c r="G177" s="194">
        <v>0</v>
      </c>
      <c r="H177" s="200">
        <v>3928305</v>
      </c>
      <c r="I177" s="200">
        <v>54425</v>
      </c>
      <c r="J177" s="200">
        <v>495864</v>
      </c>
      <c r="K177" s="200">
        <f t="shared" si="10"/>
        <v>4478594</v>
      </c>
      <c r="L177" s="182"/>
      <c r="M177" s="200">
        <v>4120197</v>
      </c>
      <c r="N177" s="200">
        <v>24571475</v>
      </c>
      <c r="O177" s="200">
        <v>0</v>
      </c>
      <c r="P177" s="200">
        <v>3882205</v>
      </c>
      <c r="Q177" s="200">
        <f t="shared" si="11"/>
        <v>32573877</v>
      </c>
      <c r="R177" s="200"/>
      <c r="S177" s="183">
        <v>-1206449</v>
      </c>
      <c r="T177" s="183">
        <v>-705173</v>
      </c>
      <c r="U177" s="200">
        <f t="shared" si="12"/>
        <v>-1911622</v>
      </c>
    </row>
    <row r="178" spans="1:21" ht="12.75" customHeight="1">
      <c r="A178" s="180">
        <v>35401</v>
      </c>
      <c r="B178" s="181" t="s">
        <v>539</v>
      </c>
      <c r="C178" s="254">
        <f t="shared" si="13"/>
        <v>2.7380142344773188E-5</v>
      </c>
      <c r="D178" s="254">
        <f t="shared" si="14"/>
        <v>2.8058168245175876E-5</v>
      </c>
      <c r="E178" s="200">
        <v>799326.30086877407</v>
      </c>
      <c r="F178" s="200">
        <v>866294</v>
      </c>
      <c r="G178" s="194">
        <v>0</v>
      </c>
      <c r="H178" s="200">
        <v>41638</v>
      </c>
      <c r="I178" s="200">
        <v>577</v>
      </c>
      <c r="J178" s="200">
        <v>183579</v>
      </c>
      <c r="K178" s="200">
        <f t="shared" si="10"/>
        <v>225794</v>
      </c>
      <c r="L178" s="182"/>
      <c r="M178" s="200">
        <v>43672</v>
      </c>
      <c r="N178" s="200">
        <v>260446</v>
      </c>
      <c r="O178" s="200">
        <v>0</v>
      </c>
      <c r="P178" s="200">
        <v>176782</v>
      </c>
      <c r="Q178" s="200">
        <f t="shared" si="11"/>
        <v>480900</v>
      </c>
      <c r="R178" s="200"/>
      <c r="S178" s="183">
        <v>-12788</v>
      </c>
      <c r="T178" s="183">
        <v>18197</v>
      </c>
      <c r="U178" s="200">
        <f t="shared" si="12"/>
        <v>5409</v>
      </c>
    </row>
    <row r="179" spans="1:21" ht="12.75" customHeight="1">
      <c r="A179" s="180">
        <v>35405</v>
      </c>
      <c r="B179" s="181" t="s">
        <v>540</v>
      </c>
      <c r="C179" s="254">
        <f t="shared" si="13"/>
        <v>8.3287825083430537E-4</v>
      </c>
      <c r="D179" s="254">
        <f t="shared" si="14"/>
        <v>8.7148987817138872E-4</v>
      </c>
      <c r="E179" s="200">
        <v>24827165.283075243</v>
      </c>
      <c r="F179" s="200">
        <v>26351851</v>
      </c>
      <c r="G179" s="194">
        <v>0</v>
      </c>
      <c r="H179" s="200">
        <v>1266594</v>
      </c>
      <c r="I179" s="200">
        <v>17548</v>
      </c>
      <c r="J179" s="200">
        <v>0</v>
      </c>
      <c r="K179" s="200">
        <f t="shared" si="10"/>
        <v>1284142</v>
      </c>
      <c r="L179" s="182"/>
      <c r="M179" s="200">
        <v>1328465</v>
      </c>
      <c r="N179" s="200">
        <v>7922521</v>
      </c>
      <c r="O179" s="200">
        <v>0</v>
      </c>
      <c r="P179" s="200">
        <v>2662406</v>
      </c>
      <c r="Q179" s="200">
        <f t="shared" si="11"/>
        <v>11913392</v>
      </c>
      <c r="R179" s="200"/>
      <c r="S179" s="183">
        <v>-388992</v>
      </c>
      <c r="T179" s="183">
        <v>-689043</v>
      </c>
      <c r="U179" s="200">
        <f t="shared" si="12"/>
        <v>-1078035</v>
      </c>
    </row>
    <row r="180" spans="1:21" ht="12.75" customHeight="1">
      <c r="A180" s="180">
        <v>35500</v>
      </c>
      <c r="B180" s="181" t="s">
        <v>541</v>
      </c>
      <c r="C180" s="254">
        <f t="shared" si="13"/>
        <v>3.549130763068775E-3</v>
      </c>
      <c r="D180" s="254">
        <f t="shared" si="14"/>
        <v>3.665967602804457E-3</v>
      </c>
      <c r="E180" s="200">
        <v>104436764.98939911</v>
      </c>
      <c r="F180" s="200">
        <v>112292721</v>
      </c>
      <c r="G180" s="194">
        <v>0</v>
      </c>
      <c r="H180" s="200">
        <v>5397317</v>
      </c>
      <c r="I180" s="200">
        <v>74778</v>
      </c>
      <c r="J180" s="200">
        <v>0</v>
      </c>
      <c r="K180" s="200">
        <f t="shared" si="10"/>
        <v>5472095</v>
      </c>
      <c r="L180" s="182"/>
      <c r="M180" s="200">
        <v>5660968</v>
      </c>
      <c r="N180" s="200">
        <v>33760113</v>
      </c>
      <c r="O180" s="200">
        <v>0</v>
      </c>
      <c r="P180" s="200">
        <v>8720563</v>
      </c>
      <c r="Q180" s="200">
        <f t="shared" si="11"/>
        <v>48141644</v>
      </c>
      <c r="R180" s="200"/>
      <c r="S180" s="183">
        <v>-1657607</v>
      </c>
      <c r="T180" s="183">
        <v>-2057968</v>
      </c>
      <c r="U180" s="200">
        <f t="shared" si="12"/>
        <v>-3715575</v>
      </c>
    </row>
    <row r="181" spans="1:21" ht="12.75" customHeight="1">
      <c r="A181" s="180">
        <v>35600</v>
      </c>
      <c r="B181" s="181" t="s">
        <v>542</v>
      </c>
      <c r="C181" s="254">
        <f t="shared" si="13"/>
        <v>1.5021670934302284E-3</v>
      </c>
      <c r="D181" s="254">
        <f t="shared" si="14"/>
        <v>1.5455375316636313E-3</v>
      </c>
      <c r="E181" s="200">
        <v>44029559.850221165</v>
      </c>
      <c r="F181" s="200">
        <v>47527815</v>
      </c>
      <c r="G181" s="194">
        <v>0</v>
      </c>
      <c r="H181" s="200">
        <v>2284411</v>
      </c>
      <c r="I181" s="200">
        <v>31650</v>
      </c>
      <c r="J181" s="200">
        <v>2031420</v>
      </c>
      <c r="K181" s="200">
        <f t="shared" si="10"/>
        <v>4347481</v>
      </c>
      <c r="L181" s="182"/>
      <c r="M181" s="200">
        <v>2396001</v>
      </c>
      <c r="N181" s="200">
        <v>14288944</v>
      </c>
      <c r="O181" s="200">
        <v>0</v>
      </c>
      <c r="P181" s="200">
        <v>1973704</v>
      </c>
      <c r="Q181" s="200">
        <f t="shared" si="11"/>
        <v>18658649</v>
      </c>
      <c r="R181" s="200"/>
      <c r="S181" s="183">
        <v>-701581</v>
      </c>
      <c r="T181" s="183">
        <v>262713</v>
      </c>
      <c r="U181" s="200">
        <f t="shared" si="12"/>
        <v>-438868</v>
      </c>
    </row>
    <row r="182" spans="1:21" ht="12.75" customHeight="1">
      <c r="A182" s="180">
        <v>35700</v>
      </c>
      <c r="B182" s="181" t="s">
        <v>543</v>
      </c>
      <c r="C182" s="254">
        <f t="shared" si="13"/>
        <v>8.0867104110824101E-4</v>
      </c>
      <c r="D182" s="254">
        <f t="shared" si="14"/>
        <v>8.2560817163836945E-4</v>
      </c>
      <c r="E182" s="200">
        <v>23520078.717761397</v>
      </c>
      <c r="F182" s="200">
        <v>25585947</v>
      </c>
      <c r="G182" s="194">
        <v>0</v>
      </c>
      <c r="H182" s="200">
        <v>1229781</v>
      </c>
      <c r="I182" s="200">
        <v>17038</v>
      </c>
      <c r="J182" s="200">
        <v>1000527</v>
      </c>
      <c r="K182" s="200">
        <f t="shared" si="10"/>
        <v>2247346</v>
      </c>
      <c r="L182" s="182"/>
      <c r="M182" s="200">
        <v>1289854</v>
      </c>
      <c r="N182" s="200">
        <v>7692257</v>
      </c>
      <c r="O182" s="200">
        <v>0</v>
      </c>
      <c r="P182" s="200">
        <v>1939218</v>
      </c>
      <c r="Q182" s="200">
        <f t="shared" si="11"/>
        <v>10921329</v>
      </c>
      <c r="R182" s="200"/>
      <c r="S182" s="183">
        <v>-377687</v>
      </c>
      <c r="T182" s="183">
        <v>-121570</v>
      </c>
      <c r="U182" s="200">
        <f t="shared" si="12"/>
        <v>-499257</v>
      </c>
    </row>
    <row r="183" spans="1:21" ht="12.75" customHeight="1">
      <c r="A183" s="180">
        <v>35800</v>
      </c>
      <c r="B183" s="181" t="s">
        <v>544</v>
      </c>
      <c r="C183" s="254">
        <f t="shared" si="13"/>
        <v>1.0737108215341305E-3</v>
      </c>
      <c r="D183" s="254">
        <f t="shared" si="14"/>
        <v>1.1152962680613084E-3</v>
      </c>
      <c r="E183" s="200">
        <v>31772766.936611056</v>
      </c>
      <c r="F183" s="200">
        <v>33971673</v>
      </c>
      <c r="G183" s="194">
        <v>0</v>
      </c>
      <c r="H183" s="200">
        <v>1632839</v>
      </c>
      <c r="I183" s="200">
        <v>22622</v>
      </c>
      <c r="J183" s="200">
        <v>352065</v>
      </c>
      <c r="K183" s="200">
        <f t="shared" si="10"/>
        <v>2007526</v>
      </c>
      <c r="L183" s="182"/>
      <c r="M183" s="200">
        <v>1712600</v>
      </c>
      <c r="N183" s="200">
        <v>10213374</v>
      </c>
      <c r="O183" s="200">
        <v>0</v>
      </c>
      <c r="P183" s="200">
        <v>3848485</v>
      </c>
      <c r="Q183" s="200">
        <f t="shared" si="11"/>
        <v>15774459</v>
      </c>
      <c r="R183" s="200"/>
      <c r="S183" s="183">
        <v>-501472</v>
      </c>
      <c r="T183" s="183">
        <v>-776460</v>
      </c>
      <c r="U183" s="200">
        <f t="shared" si="12"/>
        <v>-1277932</v>
      </c>
    </row>
    <row r="184" spans="1:21" ht="12.75" customHeight="1">
      <c r="A184" s="180">
        <v>35805</v>
      </c>
      <c r="B184" s="181" t="s">
        <v>545</v>
      </c>
      <c r="C184" s="254">
        <f t="shared" si="13"/>
        <v>2.2287078214441638E-4</v>
      </c>
      <c r="D184" s="254">
        <f t="shared" si="14"/>
        <v>2.1173028710048846E-4</v>
      </c>
      <c r="E184" s="200">
        <v>6031811.6881708829</v>
      </c>
      <c r="F184" s="200">
        <v>7051520</v>
      </c>
      <c r="G184" s="194">
        <v>0</v>
      </c>
      <c r="H184" s="200">
        <v>338929</v>
      </c>
      <c r="I184" s="200">
        <v>4696</v>
      </c>
      <c r="J184" s="200">
        <v>1213491</v>
      </c>
      <c r="K184" s="200">
        <f t="shared" si="10"/>
        <v>1557116</v>
      </c>
      <c r="L184" s="182"/>
      <c r="M184" s="200">
        <v>355485</v>
      </c>
      <c r="N184" s="200">
        <v>2119996</v>
      </c>
      <c r="O184" s="200">
        <v>0</v>
      </c>
      <c r="P184" s="200">
        <v>0</v>
      </c>
      <c r="Q184" s="200">
        <f t="shared" si="11"/>
        <v>2475481</v>
      </c>
      <c r="R184" s="200"/>
      <c r="S184" s="183">
        <v>-104091</v>
      </c>
      <c r="T184" s="183">
        <v>293773</v>
      </c>
      <c r="U184" s="200">
        <f t="shared" si="12"/>
        <v>189682</v>
      </c>
    </row>
    <row r="185" spans="1:21" ht="12.75" customHeight="1">
      <c r="A185" s="180">
        <v>35900</v>
      </c>
      <c r="B185" s="181" t="s">
        <v>546</v>
      </c>
      <c r="C185" s="254">
        <f t="shared" si="13"/>
        <v>2.0998676670628074E-3</v>
      </c>
      <c r="D185" s="254">
        <f t="shared" si="14"/>
        <v>2.1906624093428698E-3</v>
      </c>
      <c r="E185" s="200">
        <v>62407997.015748739</v>
      </c>
      <c r="F185" s="200">
        <v>66438762</v>
      </c>
      <c r="G185" s="194">
        <v>0</v>
      </c>
      <c r="H185" s="200">
        <v>3193360</v>
      </c>
      <c r="I185" s="200">
        <v>44243</v>
      </c>
      <c r="J185" s="200">
        <v>260541</v>
      </c>
      <c r="K185" s="200">
        <f t="shared" si="10"/>
        <v>3498144</v>
      </c>
      <c r="L185" s="182"/>
      <c r="M185" s="200">
        <v>3349351</v>
      </c>
      <c r="N185" s="200">
        <v>19974404</v>
      </c>
      <c r="O185" s="200">
        <v>0</v>
      </c>
      <c r="P185" s="200">
        <v>4771041</v>
      </c>
      <c r="Q185" s="200">
        <f t="shared" si="11"/>
        <v>28094796</v>
      </c>
      <c r="R185" s="200"/>
      <c r="S185" s="183">
        <v>-980735</v>
      </c>
      <c r="T185" s="183">
        <v>-943238</v>
      </c>
      <c r="U185" s="200">
        <f t="shared" si="12"/>
        <v>-1923973</v>
      </c>
    </row>
    <row r="186" spans="1:21" ht="12.75" customHeight="1">
      <c r="A186" s="180">
        <v>35905</v>
      </c>
      <c r="B186" s="181" t="s">
        <v>547</v>
      </c>
      <c r="C186" s="254">
        <f t="shared" si="13"/>
        <v>2.4493393140573967E-4</v>
      </c>
      <c r="D186" s="254">
        <f t="shared" si="14"/>
        <v>2.6852393685256943E-4</v>
      </c>
      <c r="E186" s="200">
        <v>7649759.7157286983</v>
      </c>
      <c r="F186" s="200">
        <v>7749587</v>
      </c>
      <c r="G186" s="194">
        <v>0</v>
      </c>
      <c r="H186" s="200">
        <v>372482</v>
      </c>
      <c r="I186" s="200">
        <v>5161</v>
      </c>
      <c r="J186" s="200">
        <v>0</v>
      </c>
      <c r="K186" s="200">
        <f t="shared" si="10"/>
        <v>377643</v>
      </c>
      <c r="L186" s="182"/>
      <c r="M186" s="200">
        <v>390677</v>
      </c>
      <c r="N186" s="200">
        <v>2329865</v>
      </c>
      <c r="O186" s="200">
        <v>0</v>
      </c>
      <c r="P186" s="200">
        <v>1398717</v>
      </c>
      <c r="Q186" s="200">
        <f t="shared" si="11"/>
        <v>4119259</v>
      </c>
      <c r="R186" s="200"/>
      <c r="S186" s="183">
        <v>-114395</v>
      </c>
      <c r="T186" s="183">
        <v>-311231</v>
      </c>
      <c r="U186" s="200">
        <f t="shared" si="12"/>
        <v>-425626</v>
      </c>
    </row>
    <row r="187" spans="1:21" ht="12.75" customHeight="1">
      <c r="A187" s="180">
        <v>36000</v>
      </c>
      <c r="B187" s="181" t="s">
        <v>548</v>
      </c>
      <c r="C187" s="254">
        <f t="shared" si="13"/>
        <v>5.3358415516445143E-2</v>
      </c>
      <c r="D187" s="254">
        <f t="shared" si="14"/>
        <v>5.4374817480701533E-2</v>
      </c>
      <c r="E187" s="200">
        <v>1549039885.1940975</v>
      </c>
      <c r="F187" s="200">
        <v>1688233561</v>
      </c>
      <c r="G187" s="194">
        <v>0</v>
      </c>
      <c r="H187" s="200">
        <v>81144454</v>
      </c>
      <c r="I187" s="200">
        <v>1124229</v>
      </c>
      <c r="J187" s="200">
        <v>51794583</v>
      </c>
      <c r="K187" s="200">
        <f t="shared" si="10"/>
        <v>134063266</v>
      </c>
      <c r="L187" s="182"/>
      <c r="M187" s="200">
        <v>85108239</v>
      </c>
      <c r="N187" s="200">
        <v>507557000</v>
      </c>
      <c r="O187" s="200">
        <v>0</v>
      </c>
      <c r="P187" s="200">
        <v>56282031</v>
      </c>
      <c r="Q187" s="200">
        <f t="shared" si="11"/>
        <v>648947270</v>
      </c>
      <c r="R187" s="200"/>
      <c r="S187" s="183">
        <v>-24920836</v>
      </c>
      <c r="T187" s="183">
        <v>5220418</v>
      </c>
      <c r="U187" s="200">
        <f t="shared" si="12"/>
        <v>-19700418</v>
      </c>
    </row>
    <row r="188" spans="1:21" ht="12.75" customHeight="1">
      <c r="A188" s="180">
        <v>36001</v>
      </c>
      <c r="B188" s="181" t="s">
        <v>549</v>
      </c>
      <c r="C188" s="254">
        <f t="shared" si="13"/>
        <v>0</v>
      </c>
      <c r="D188" s="254">
        <f t="shared" si="14"/>
        <v>0</v>
      </c>
      <c r="E188" s="200">
        <v>0</v>
      </c>
      <c r="F188" s="200">
        <v>0</v>
      </c>
      <c r="G188" s="194">
        <v>0</v>
      </c>
      <c r="H188" s="200">
        <v>0</v>
      </c>
      <c r="I188" s="200">
        <v>0</v>
      </c>
      <c r="J188" s="200">
        <v>63726</v>
      </c>
      <c r="K188" s="200">
        <f t="shared" si="10"/>
        <v>63726</v>
      </c>
      <c r="L188" s="182"/>
      <c r="M188" s="200">
        <v>0</v>
      </c>
      <c r="N188" s="200">
        <v>0</v>
      </c>
      <c r="O188" s="200">
        <v>0</v>
      </c>
      <c r="P188" s="200">
        <v>873440</v>
      </c>
      <c r="Q188" s="200">
        <f t="shared" si="11"/>
        <v>873440</v>
      </c>
      <c r="R188" s="200"/>
      <c r="S188" s="183">
        <v>0</v>
      </c>
      <c r="T188" s="183">
        <v>-197118</v>
      </c>
      <c r="U188" s="200">
        <f t="shared" si="12"/>
        <v>-197118</v>
      </c>
    </row>
    <row r="189" spans="1:21" ht="12.75" customHeight="1">
      <c r="A189" s="180">
        <v>36002</v>
      </c>
      <c r="B189" s="181" t="s">
        <v>550</v>
      </c>
      <c r="C189" s="254">
        <f t="shared" si="13"/>
        <v>0</v>
      </c>
      <c r="D189" s="254">
        <f t="shared" si="14"/>
        <v>0</v>
      </c>
      <c r="E189" s="200">
        <v>0</v>
      </c>
      <c r="F189" s="200">
        <v>0</v>
      </c>
      <c r="G189" s="194">
        <v>0</v>
      </c>
      <c r="H189" s="200">
        <v>0</v>
      </c>
      <c r="I189" s="200">
        <v>0</v>
      </c>
      <c r="J189" s="200">
        <v>0</v>
      </c>
      <c r="K189" s="200">
        <f t="shared" si="10"/>
        <v>0</v>
      </c>
      <c r="L189" s="182"/>
      <c r="M189" s="200">
        <v>0</v>
      </c>
      <c r="N189" s="200">
        <v>0</v>
      </c>
      <c r="O189" s="200">
        <v>0</v>
      </c>
      <c r="P189" s="200">
        <v>3371812</v>
      </c>
      <c r="Q189" s="200">
        <f t="shared" si="11"/>
        <v>3371812</v>
      </c>
      <c r="R189" s="200"/>
      <c r="S189" s="183">
        <v>0</v>
      </c>
      <c r="T189" s="183">
        <v>-1070064</v>
      </c>
      <c r="U189" s="200">
        <f t="shared" si="12"/>
        <v>-1070064</v>
      </c>
    </row>
    <row r="190" spans="1:21" ht="12.75" customHeight="1">
      <c r="A190" s="180">
        <v>36003</v>
      </c>
      <c r="B190" s="181" t="s">
        <v>551</v>
      </c>
      <c r="C190" s="254">
        <f t="shared" si="13"/>
        <v>3.6482713642056275E-4</v>
      </c>
      <c r="D190" s="254">
        <f t="shared" si="14"/>
        <v>3.7541188597523467E-4</v>
      </c>
      <c r="E190" s="200">
        <v>10694803.434659259</v>
      </c>
      <c r="F190" s="200">
        <v>11542948</v>
      </c>
      <c r="G190" s="194">
        <v>0</v>
      </c>
      <c r="H190" s="200">
        <v>554808</v>
      </c>
      <c r="I190" s="200">
        <v>7687</v>
      </c>
      <c r="J190" s="200">
        <v>232050</v>
      </c>
      <c r="K190" s="200">
        <f t="shared" si="10"/>
        <v>794545</v>
      </c>
      <c r="L190" s="182"/>
      <c r="M190" s="200">
        <v>581910</v>
      </c>
      <c r="N190" s="200">
        <v>3470316</v>
      </c>
      <c r="O190" s="200">
        <v>0</v>
      </c>
      <c r="P190" s="200">
        <v>1191381</v>
      </c>
      <c r="Q190" s="200">
        <f t="shared" si="11"/>
        <v>5243607</v>
      </c>
      <c r="R190" s="200"/>
      <c r="S190" s="183">
        <v>-170391</v>
      </c>
      <c r="T190" s="183">
        <v>-199358</v>
      </c>
      <c r="U190" s="200">
        <f t="shared" si="12"/>
        <v>-369749</v>
      </c>
    </row>
    <row r="191" spans="1:21" ht="12.75" customHeight="1">
      <c r="A191" s="180">
        <v>36004</v>
      </c>
      <c r="B191" s="181" t="s">
        <v>552</v>
      </c>
      <c r="C191" s="254">
        <f t="shared" si="13"/>
        <v>2.5667378209496248E-4</v>
      </c>
      <c r="D191" s="254">
        <f t="shared" si="14"/>
        <v>2.2567946553566224E-4</v>
      </c>
      <c r="E191" s="200">
        <v>6429198.4705622448</v>
      </c>
      <c r="F191" s="200">
        <v>8121030</v>
      </c>
      <c r="G191" s="194">
        <v>0</v>
      </c>
      <c r="H191" s="200">
        <v>390335</v>
      </c>
      <c r="I191" s="200">
        <v>5408</v>
      </c>
      <c r="J191" s="200">
        <v>1662743</v>
      </c>
      <c r="K191" s="200">
        <f t="shared" si="10"/>
        <v>2058486</v>
      </c>
      <c r="L191" s="182"/>
      <c r="M191" s="200">
        <v>409402</v>
      </c>
      <c r="N191" s="200">
        <v>2441538</v>
      </c>
      <c r="O191" s="200">
        <v>0</v>
      </c>
      <c r="P191" s="200">
        <v>0</v>
      </c>
      <c r="Q191" s="200">
        <f t="shared" si="11"/>
        <v>2850940</v>
      </c>
      <c r="R191" s="200"/>
      <c r="S191" s="183">
        <v>-119878</v>
      </c>
      <c r="T191" s="183">
        <v>400080</v>
      </c>
      <c r="U191" s="200">
        <f t="shared" si="12"/>
        <v>280202</v>
      </c>
    </row>
    <row r="192" spans="1:21" ht="12.75" customHeight="1">
      <c r="A192" s="180">
        <v>36005</v>
      </c>
      <c r="B192" s="181" t="s">
        <v>553</v>
      </c>
      <c r="C192" s="254">
        <f t="shared" si="13"/>
        <v>4.1459905522255808E-3</v>
      </c>
      <c r="D192" s="254">
        <f t="shared" si="14"/>
        <v>4.3312898529120685E-3</v>
      </c>
      <c r="E192" s="200">
        <v>123390588.64663811</v>
      </c>
      <c r="F192" s="200">
        <v>131177066</v>
      </c>
      <c r="G192" s="194">
        <v>0</v>
      </c>
      <c r="H192" s="200">
        <v>6304987</v>
      </c>
      <c r="I192" s="200">
        <v>87353</v>
      </c>
      <c r="J192" s="200">
        <v>4862616</v>
      </c>
      <c r="K192" s="200">
        <f t="shared" si="10"/>
        <v>11254956</v>
      </c>
      <c r="L192" s="182"/>
      <c r="M192" s="200">
        <v>6612977</v>
      </c>
      <c r="N192" s="200">
        <v>39437575</v>
      </c>
      <c r="O192" s="200">
        <v>0</v>
      </c>
      <c r="P192" s="200">
        <v>12380634</v>
      </c>
      <c r="Q192" s="200">
        <f t="shared" si="11"/>
        <v>58431186</v>
      </c>
      <c r="R192" s="200"/>
      <c r="S192" s="183">
        <v>-1936368</v>
      </c>
      <c r="T192" s="183">
        <v>-2041739</v>
      </c>
      <c r="U192" s="200">
        <f t="shared" si="12"/>
        <v>-3978107</v>
      </c>
    </row>
    <row r="193" spans="1:21" ht="12.75" customHeight="1">
      <c r="A193" s="180">
        <v>36006</v>
      </c>
      <c r="B193" s="181" t="s">
        <v>554</v>
      </c>
      <c r="C193" s="254">
        <f t="shared" si="13"/>
        <v>6.1568233721951522E-4</v>
      </c>
      <c r="D193" s="254">
        <f t="shared" si="14"/>
        <v>5.8210031850589928E-4</v>
      </c>
      <c r="E193" s="200">
        <v>16582981.834740907</v>
      </c>
      <c r="F193" s="200">
        <v>19479881</v>
      </c>
      <c r="G193" s="194">
        <v>0</v>
      </c>
      <c r="H193" s="200">
        <v>936295</v>
      </c>
      <c r="I193" s="200">
        <v>12972</v>
      </c>
      <c r="J193" s="200">
        <v>3590450</v>
      </c>
      <c r="K193" s="200">
        <f t="shared" si="10"/>
        <v>4539717</v>
      </c>
      <c r="L193" s="182"/>
      <c r="M193" s="200">
        <v>982031</v>
      </c>
      <c r="N193" s="200">
        <v>5856506</v>
      </c>
      <c r="O193" s="200">
        <v>0</v>
      </c>
      <c r="P193" s="200">
        <v>0</v>
      </c>
      <c r="Q193" s="200">
        <f t="shared" si="11"/>
        <v>6838537</v>
      </c>
      <c r="R193" s="200"/>
      <c r="S193" s="183">
        <v>-287552</v>
      </c>
      <c r="T193" s="183">
        <v>907331</v>
      </c>
      <c r="U193" s="200">
        <f t="shared" si="12"/>
        <v>619779</v>
      </c>
    </row>
    <row r="194" spans="1:21" ht="12.75" customHeight="1">
      <c r="A194" s="180">
        <v>36007</v>
      </c>
      <c r="B194" s="181" t="s">
        <v>555</v>
      </c>
      <c r="C194" s="254">
        <f t="shared" si="13"/>
        <v>1.8800562885604451E-4</v>
      </c>
      <c r="D194" s="254">
        <f t="shared" si="14"/>
        <v>1.8291561237232694E-4</v>
      </c>
      <c r="E194" s="200">
        <v>5210933.8903068574</v>
      </c>
      <c r="F194" s="200">
        <v>5948404</v>
      </c>
      <c r="G194" s="194">
        <v>0</v>
      </c>
      <c r="H194" s="200">
        <v>285908</v>
      </c>
      <c r="I194" s="200">
        <v>3961</v>
      </c>
      <c r="J194" s="200">
        <v>616368</v>
      </c>
      <c r="K194" s="200">
        <f t="shared" si="10"/>
        <v>906237</v>
      </c>
      <c r="L194" s="182"/>
      <c r="M194" s="200">
        <v>299875</v>
      </c>
      <c r="N194" s="200">
        <v>1788351</v>
      </c>
      <c r="O194" s="200">
        <v>0</v>
      </c>
      <c r="P194" s="200">
        <v>0</v>
      </c>
      <c r="Q194" s="200">
        <f t="shared" si="11"/>
        <v>2088226</v>
      </c>
      <c r="R194" s="200"/>
      <c r="S194" s="183">
        <v>-87807</v>
      </c>
      <c r="T194" s="183">
        <v>159722</v>
      </c>
      <c r="U194" s="200">
        <f t="shared" si="12"/>
        <v>71915</v>
      </c>
    </row>
    <row r="195" spans="1:21" ht="12.75" customHeight="1">
      <c r="A195" s="180">
        <v>36008</v>
      </c>
      <c r="B195" s="181" t="s">
        <v>556</v>
      </c>
      <c r="C195" s="254">
        <f t="shared" si="13"/>
        <v>5.2970240570745131E-4</v>
      </c>
      <c r="D195" s="254">
        <f t="shared" si="14"/>
        <v>5.3631090546648133E-4</v>
      </c>
      <c r="E195" s="200">
        <v>15278524.54359029</v>
      </c>
      <c r="F195" s="200">
        <v>16759519</v>
      </c>
      <c r="G195" s="194">
        <v>0</v>
      </c>
      <c r="H195" s="200">
        <v>805541</v>
      </c>
      <c r="I195" s="200">
        <v>11161</v>
      </c>
      <c r="J195" s="200">
        <v>1328346</v>
      </c>
      <c r="K195" s="200">
        <f t="shared" si="10"/>
        <v>2145048</v>
      </c>
      <c r="L195" s="182"/>
      <c r="M195" s="200">
        <v>844891</v>
      </c>
      <c r="N195" s="200">
        <v>5038646</v>
      </c>
      <c r="O195" s="200">
        <v>0</v>
      </c>
      <c r="P195" s="200">
        <v>1607892</v>
      </c>
      <c r="Q195" s="200">
        <f t="shared" si="11"/>
        <v>7491429</v>
      </c>
      <c r="R195" s="200"/>
      <c r="S195" s="183">
        <v>-247395</v>
      </c>
      <c r="T195" s="183">
        <v>57202</v>
      </c>
      <c r="U195" s="200">
        <f t="shared" si="12"/>
        <v>-190193</v>
      </c>
    </row>
    <row r="196" spans="1:21" ht="12.75" customHeight="1">
      <c r="A196" s="180">
        <v>36009</v>
      </c>
      <c r="B196" s="181" t="s">
        <v>557</v>
      </c>
      <c r="C196" s="254">
        <f t="shared" si="13"/>
        <v>1.005670775576133E-4</v>
      </c>
      <c r="D196" s="254">
        <f t="shared" si="14"/>
        <v>1.2345998182400553E-4</v>
      </c>
      <c r="E196" s="200">
        <v>3517150.8601127444</v>
      </c>
      <c r="F196" s="200">
        <v>3181892</v>
      </c>
      <c r="G196" s="194">
        <v>0</v>
      </c>
      <c r="H196" s="200">
        <v>152937</v>
      </c>
      <c r="I196" s="200">
        <v>2119</v>
      </c>
      <c r="J196" s="200">
        <v>91557</v>
      </c>
      <c r="K196" s="200">
        <f t="shared" si="10"/>
        <v>246613</v>
      </c>
      <c r="L196" s="182"/>
      <c r="M196" s="200">
        <v>160407</v>
      </c>
      <c r="N196" s="200">
        <v>956616</v>
      </c>
      <c r="O196" s="200">
        <v>0</v>
      </c>
      <c r="P196" s="200">
        <v>2078870</v>
      </c>
      <c r="Q196" s="200">
        <f t="shared" si="11"/>
        <v>3195893</v>
      </c>
      <c r="R196" s="200"/>
      <c r="S196" s="183">
        <v>-46969</v>
      </c>
      <c r="T196" s="183">
        <v>-447290</v>
      </c>
      <c r="U196" s="200">
        <f t="shared" si="12"/>
        <v>-494259</v>
      </c>
    </row>
    <row r="197" spans="1:21" ht="12.75" customHeight="1">
      <c r="A197" s="180">
        <v>36100</v>
      </c>
      <c r="B197" s="181" t="s">
        <v>558</v>
      </c>
      <c r="C197" s="254">
        <f t="shared" si="13"/>
        <v>6.3977134027166807E-4</v>
      </c>
      <c r="D197" s="254">
        <f t="shared" si="14"/>
        <v>6.5075881018219442E-4</v>
      </c>
      <c r="E197" s="200">
        <v>18538937.679587558</v>
      </c>
      <c r="F197" s="200">
        <v>20242045</v>
      </c>
      <c r="G197" s="194">
        <v>0</v>
      </c>
      <c r="H197" s="200">
        <v>972928</v>
      </c>
      <c r="I197" s="200">
        <v>13480</v>
      </c>
      <c r="J197" s="200">
        <v>108528</v>
      </c>
      <c r="K197" s="200">
        <f t="shared" ref="K197:K260" si="15">SUM(G197:J197)</f>
        <v>1094936</v>
      </c>
      <c r="L197" s="182"/>
      <c r="M197" s="200">
        <v>1020454</v>
      </c>
      <c r="N197" s="200">
        <v>6085646</v>
      </c>
      <c r="O197" s="200">
        <v>0</v>
      </c>
      <c r="P197" s="200">
        <v>1136826</v>
      </c>
      <c r="Q197" s="200">
        <f t="shared" ref="Q197:Q260" si="16">SUM(M197:P197)</f>
        <v>8242926</v>
      </c>
      <c r="R197" s="200"/>
      <c r="S197" s="183">
        <v>-298803</v>
      </c>
      <c r="T197" s="183">
        <v>-229563</v>
      </c>
      <c r="U197" s="200">
        <f t="shared" ref="U197:U260" si="17">S197+T197</f>
        <v>-528366</v>
      </c>
    </row>
    <row r="198" spans="1:21" ht="12.75" customHeight="1">
      <c r="A198" s="180">
        <v>36102</v>
      </c>
      <c r="B198" s="181" t="s">
        <v>559</v>
      </c>
      <c r="C198" s="254">
        <f t="shared" ref="C198:C261" si="18">F198/$F$312</f>
        <v>2.5022535518459216E-4</v>
      </c>
      <c r="D198" s="254">
        <f t="shared" ref="D198:D261" si="19">E198/$E$312</f>
        <v>2.403484849320003E-4</v>
      </c>
      <c r="E198" s="200">
        <v>6847092.2157629197</v>
      </c>
      <c r="F198" s="200">
        <v>7917005</v>
      </c>
      <c r="G198" s="194">
        <v>0</v>
      </c>
      <c r="H198" s="200">
        <v>380529</v>
      </c>
      <c r="I198" s="200">
        <v>5272</v>
      </c>
      <c r="J198" s="200">
        <v>2333565</v>
      </c>
      <c r="K198" s="200">
        <f t="shared" si="15"/>
        <v>2719366</v>
      </c>
      <c r="L198" s="182"/>
      <c r="M198" s="200">
        <v>399117</v>
      </c>
      <c r="N198" s="200">
        <v>2380199</v>
      </c>
      <c r="O198" s="200">
        <v>0</v>
      </c>
      <c r="P198" s="200">
        <v>0</v>
      </c>
      <c r="Q198" s="200">
        <f t="shared" si="16"/>
        <v>2779316</v>
      </c>
      <c r="R198" s="200"/>
      <c r="S198" s="183">
        <v>-116867</v>
      </c>
      <c r="T198" s="183">
        <v>610515</v>
      </c>
      <c r="U198" s="200">
        <f t="shared" si="17"/>
        <v>493648</v>
      </c>
    </row>
    <row r="199" spans="1:21" ht="12.75" customHeight="1">
      <c r="A199" s="180">
        <v>36105</v>
      </c>
      <c r="B199" s="181" t="s">
        <v>560</v>
      </c>
      <c r="C199" s="254">
        <f t="shared" si="18"/>
        <v>3.1004867824505403E-4</v>
      </c>
      <c r="D199" s="254">
        <f t="shared" si="19"/>
        <v>3.448572517941095E-4</v>
      </c>
      <c r="E199" s="200">
        <v>9824357.349191919</v>
      </c>
      <c r="F199" s="200">
        <v>9809785</v>
      </c>
      <c r="G199" s="194">
        <v>0</v>
      </c>
      <c r="H199" s="200">
        <v>471504</v>
      </c>
      <c r="I199" s="200">
        <v>6533</v>
      </c>
      <c r="J199" s="200">
        <v>122408</v>
      </c>
      <c r="K199" s="200">
        <f t="shared" si="15"/>
        <v>600445</v>
      </c>
      <c r="L199" s="182"/>
      <c r="M199" s="200">
        <v>494537</v>
      </c>
      <c r="N199" s="200">
        <v>2949251</v>
      </c>
      <c r="O199" s="200">
        <v>0</v>
      </c>
      <c r="P199" s="200">
        <v>1260191</v>
      </c>
      <c r="Q199" s="200">
        <f t="shared" si="16"/>
        <v>4703979</v>
      </c>
      <c r="R199" s="200"/>
      <c r="S199" s="183">
        <v>-144807</v>
      </c>
      <c r="T199" s="183">
        <v>-228316</v>
      </c>
      <c r="U199" s="200">
        <f t="shared" si="17"/>
        <v>-373123</v>
      </c>
    </row>
    <row r="200" spans="1:21" ht="12.75" customHeight="1">
      <c r="A200" s="180">
        <v>36200</v>
      </c>
      <c r="B200" s="181" t="s">
        <v>561</v>
      </c>
      <c r="C200" s="254">
        <f t="shared" si="18"/>
        <v>1.272752465672624E-3</v>
      </c>
      <c r="D200" s="254">
        <f t="shared" si="19"/>
        <v>1.3707991354059187E-3</v>
      </c>
      <c r="E200" s="200">
        <v>39051580.009201646</v>
      </c>
      <c r="F200" s="200">
        <v>40269251</v>
      </c>
      <c r="G200" s="194">
        <v>0</v>
      </c>
      <c r="H200" s="200">
        <v>1935530</v>
      </c>
      <c r="I200" s="200">
        <v>26816</v>
      </c>
      <c r="J200" s="200">
        <v>1176762</v>
      </c>
      <c r="K200" s="200">
        <f t="shared" si="15"/>
        <v>3139108</v>
      </c>
      <c r="L200" s="182"/>
      <c r="M200" s="200">
        <v>2030078</v>
      </c>
      <c r="N200" s="200">
        <v>12106702</v>
      </c>
      <c r="O200" s="200">
        <v>0</v>
      </c>
      <c r="P200" s="200">
        <v>5336461</v>
      </c>
      <c r="Q200" s="200">
        <f t="shared" si="16"/>
        <v>19473241</v>
      </c>
      <c r="R200" s="200"/>
      <c r="S200" s="183">
        <v>-594434</v>
      </c>
      <c r="T200" s="183">
        <v>-769835</v>
      </c>
      <c r="U200" s="200">
        <f t="shared" si="17"/>
        <v>-1364269</v>
      </c>
    </row>
    <row r="201" spans="1:21" ht="12.75" customHeight="1">
      <c r="A201" s="180">
        <v>36205</v>
      </c>
      <c r="B201" s="181" t="s">
        <v>562</v>
      </c>
      <c r="C201" s="254">
        <f t="shared" si="18"/>
        <v>2.5579744079882798E-4</v>
      </c>
      <c r="D201" s="254">
        <f t="shared" si="19"/>
        <v>2.48980712567104E-4</v>
      </c>
      <c r="E201" s="200">
        <v>7093008.7176361652</v>
      </c>
      <c r="F201" s="200">
        <v>8093303</v>
      </c>
      <c r="G201" s="194">
        <v>0</v>
      </c>
      <c r="H201" s="200">
        <v>389002</v>
      </c>
      <c r="I201" s="200">
        <v>5389</v>
      </c>
      <c r="J201" s="200">
        <v>828201</v>
      </c>
      <c r="K201" s="200">
        <f t="shared" si="15"/>
        <v>1222592</v>
      </c>
      <c r="L201" s="182"/>
      <c r="M201" s="200">
        <v>408004</v>
      </c>
      <c r="N201" s="200">
        <v>2433202</v>
      </c>
      <c r="O201" s="200">
        <v>0</v>
      </c>
      <c r="P201" s="200">
        <v>314346</v>
      </c>
      <c r="Q201" s="200">
        <f t="shared" si="16"/>
        <v>3155552</v>
      </c>
      <c r="R201" s="200"/>
      <c r="S201" s="183">
        <v>-119469</v>
      </c>
      <c r="T201" s="183">
        <v>90430</v>
      </c>
      <c r="U201" s="200">
        <f t="shared" si="17"/>
        <v>-29039</v>
      </c>
    </row>
    <row r="202" spans="1:21" ht="12.75" customHeight="1">
      <c r="A202" s="180">
        <v>36300</v>
      </c>
      <c r="B202" s="181" t="s">
        <v>563</v>
      </c>
      <c r="C202" s="254">
        <f t="shared" si="18"/>
        <v>4.3671070082624761E-3</v>
      </c>
      <c r="D202" s="254">
        <f t="shared" si="19"/>
        <v>4.4355202281938519E-3</v>
      </c>
      <c r="E202" s="200">
        <v>126359922.90909398</v>
      </c>
      <c r="F202" s="200">
        <v>138173080</v>
      </c>
      <c r="G202" s="194">
        <v>0</v>
      </c>
      <c r="H202" s="200">
        <v>6641249</v>
      </c>
      <c r="I202" s="200">
        <v>92012</v>
      </c>
      <c r="J202" s="200">
        <v>5387868</v>
      </c>
      <c r="K202" s="200">
        <f t="shared" si="15"/>
        <v>12121129</v>
      </c>
      <c r="L202" s="182"/>
      <c r="M202" s="200">
        <v>6965664</v>
      </c>
      <c r="N202" s="200">
        <v>41540884</v>
      </c>
      <c r="O202" s="200">
        <v>0</v>
      </c>
      <c r="P202" s="200">
        <v>8244188</v>
      </c>
      <c r="Q202" s="200">
        <f t="shared" si="16"/>
        <v>56750736</v>
      </c>
      <c r="R202" s="200"/>
      <c r="S202" s="183">
        <v>-2039640</v>
      </c>
      <c r="T202" s="183">
        <v>-138027</v>
      </c>
      <c r="U202" s="200">
        <f t="shared" si="17"/>
        <v>-2177667</v>
      </c>
    </row>
    <row r="203" spans="1:21" ht="12.75" customHeight="1">
      <c r="A203" s="180">
        <v>36301</v>
      </c>
      <c r="B203" s="181" t="s">
        <v>564</v>
      </c>
      <c r="C203" s="254">
        <f t="shared" si="18"/>
        <v>8.768299258614009E-5</v>
      </c>
      <c r="D203" s="254">
        <f t="shared" si="19"/>
        <v>7.4529737723882028E-5</v>
      </c>
      <c r="E203" s="200">
        <v>2123216.9911802141</v>
      </c>
      <c r="F203" s="200">
        <v>2774246</v>
      </c>
      <c r="G203" s="194">
        <v>0</v>
      </c>
      <c r="H203" s="200">
        <v>133343</v>
      </c>
      <c r="I203" s="200">
        <v>1847</v>
      </c>
      <c r="J203" s="200">
        <v>871195</v>
      </c>
      <c r="K203" s="200">
        <f t="shared" si="15"/>
        <v>1006385</v>
      </c>
      <c r="L203" s="182"/>
      <c r="M203" s="200">
        <v>139857</v>
      </c>
      <c r="N203" s="200">
        <v>834060</v>
      </c>
      <c r="O203" s="200">
        <v>0</v>
      </c>
      <c r="P203" s="200">
        <v>0</v>
      </c>
      <c r="Q203" s="200">
        <f t="shared" si="16"/>
        <v>973917</v>
      </c>
      <c r="R203" s="200"/>
      <c r="S203" s="183">
        <v>-40952</v>
      </c>
      <c r="T203" s="183">
        <v>220403</v>
      </c>
      <c r="U203" s="200">
        <f t="shared" si="17"/>
        <v>179451</v>
      </c>
    </row>
    <row r="204" spans="1:21" ht="12.75" customHeight="1">
      <c r="A204" s="180">
        <v>36302</v>
      </c>
      <c r="B204" s="181" t="s">
        <v>565</v>
      </c>
      <c r="C204" s="254">
        <f t="shared" si="18"/>
        <v>1.2548807860015258E-4</v>
      </c>
      <c r="D204" s="254">
        <f t="shared" si="19"/>
        <v>1.1518833254652807E-4</v>
      </c>
      <c r="E204" s="200">
        <v>3281506.5813674023</v>
      </c>
      <c r="F204" s="200">
        <v>3970380</v>
      </c>
      <c r="G204" s="194">
        <v>0</v>
      </c>
      <c r="H204" s="200">
        <v>190835</v>
      </c>
      <c r="I204" s="200">
        <v>2644</v>
      </c>
      <c r="J204" s="200">
        <v>436786</v>
      </c>
      <c r="K204" s="200">
        <f t="shared" si="15"/>
        <v>630265</v>
      </c>
      <c r="L204" s="182"/>
      <c r="M204" s="200">
        <v>200157</v>
      </c>
      <c r="N204" s="200">
        <v>1193670</v>
      </c>
      <c r="O204" s="200">
        <v>0</v>
      </c>
      <c r="P204" s="200">
        <v>17468</v>
      </c>
      <c r="Q204" s="200">
        <f t="shared" si="16"/>
        <v>1411295</v>
      </c>
      <c r="R204" s="200"/>
      <c r="S204" s="183">
        <v>-58609</v>
      </c>
      <c r="T204" s="183">
        <v>94064</v>
      </c>
      <c r="U204" s="200">
        <f t="shared" si="17"/>
        <v>35455</v>
      </c>
    </row>
    <row r="205" spans="1:21" ht="12.75" customHeight="1">
      <c r="A205" s="180">
        <v>36303</v>
      </c>
      <c r="B205" s="181" t="s">
        <v>713</v>
      </c>
      <c r="C205" s="254">
        <f t="shared" si="18"/>
        <v>1.8502353364297129E-4</v>
      </c>
      <c r="D205" s="254">
        <f t="shared" si="19"/>
        <v>1.4055826267722781E-4</v>
      </c>
      <c r="E205" s="200">
        <v>4004249.8562480812</v>
      </c>
      <c r="F205" s="200">
        <v>5854052</v>
      </c>
      <c r="G205" s="194">
        <v>0</v>
      </c>
      <c r="H205" s="200">
        <v>281373</v>
      </c>
      <c r="I205" s="200">
        <v>3898</v>
      </c>
      <c r="J205" s="200">
        <v>5664001</v>
      </c>
      <c r="K205" s="200">
        <f t="shared" si="15"/>
        <v>5949272</v>
      </c>
      <c r="L205" s="182"/>
      <c r="M205" s="200">
        <v>295118</v>
      </c>
      <c r="N205" s="200">
        <v>1759984</v>
      </c>
      <c r="O205" s="200">
        <v>0</v>
      </c>
      <c r="P205" s="200">
        <v>0</v>
      </c>
      <c r="Q205" s="200">
        <f t="shared" si="16"/>
        <v>2055102</v>
      </c>
      <c r="R205" s="200"/>
      <c r="S205" s="183">
        <v>-86414</v>
      </c>
      <c r="T205" s="183">
        <v>1339133</v>
      </c>
      <c r="U205" s="200">
        <f t="shared" si="17"/>
        <v>1252719</v>
      </c>
    </row>
    <row r="206" spans="1:21" ht="12.75" customHeight="1">
      <c r="A206" s="180">
        <v>36305</v>
      </c>
      <c r="B206" s="181" t="s">
        <v>566</v>
      </c>
      <c r="C206" s="254">
        <f t="shared" si="18"/>
        <v>7.9451465408909253E-4</v>
      </c>
      <c r="D206" s="254">
        <f t="shared" si="19"/>
        <v>8.0104096947567415E-4</v>
      </c>
      <c r="E206" s="200">
        <v>22820203.706113804</v>
      </c>
      <c r="F206" s="200">
        <v>25138046</v>
      </c>
      <c r="G206" s="194">
        <v>0</v>
      </c>
      <c r="H206" s="200">
        <v>1208253</v>
      </c>
      <c r="I206" s="200">
        <v>16740</v>
      </c>
      <c r="J206" s="200">
        <v>0</v>
      </c>
      <c r="K206" s="200">
        <f t="shared" si="15"/>
        <v>1224993</v>
      </c>
      <c r="L206" s="182"/>
      <c r="M206" s="200">
        <v>1267274</v>
      </c>
      <c r="N206" s="200">
        <v>7557598</v>
      </c>
      <c r="O206" s="200">
        <v>0</v>
      </c>
      <c r="P206" s="200">
        <v>1765559</v>
      </c>
      <c r="Q206" s="200">
        <f t="shared" si="16"/>
        <v>10590431</v>
      </c>
      <c r="R206" s="200"/>
      <c r="S206" s="183">
        <v>-371075</v>
      </c>
      <c r="T206" s="183">
        <v>-555458</v>
      </c>
      <c r="U206" s="200">
        <f t="shared" si="17"/>
        <v>-926533</v>
      </c>
    </row>
    <row r="207" spans="1:21" ht="12.75" customHeight="1">
      <c r="A207" s="180">
        <v>36310</v>
      </c>
      <c r="B207" s="181" t="s">
        <v>567</v>
      </c>
      <c r="C207" s="254">
        <f t="shared" si="18"/>
        <v>0</v>
      </c>
      <c r="D207" s="254">
        <f t="shared" si="19"/>
        <v>0</v>
      </c>
      <c r="E207" s="200">
        <v>0</v>
      </c>
      <c r="F207" s="200">
        <v>0</v>
      </c>
      <c r="G207" s="194">
        <v>0</v>
      </c>
      <c r="H207" s="200">
        <v>0</v>
      </c>
      <c r="I207" s="200">
        <v>0</v>
      </c>
      <c r="J207" s="200">
        <v>535767</v>
      </c>
      <c r="K207" s="200">
        <f t="shared" si="15"/>
        <v>535767</v>
      </c>
      <c r="L207" s="182"/>
      <c r="M207" s="200">
        <v>0</v>
      </c>
      <c r="N207" s="200">
        <v>0</v>
      </c>
      <c r="O207" s="200">
        <v>0</v>
      </c>
      <c r="P207" s="200">
        <v>719924</v>
      </c>
      <c r="Q207" s="200">
        <f t="shared" si="16"/>
        <v>719924</v>
      </c>
      <c r="R207" s="200"/>
      <c r="S207" s="183">
        <v>0</v>
      </c>
      <c r="T207" s="183">
        <v>-1392</v>
      </c>
      <c r="U207" s="200">
        <f t="shared" si="17"/>
        <v>-1392</v>
      </c>
    </row>
    <row r="208" spans="1:21" ht="12.75" customHeight="1">
      <c r="A208" s="180">
        <v>36400</v>
      </c>
      <c r="B208" s="181" t="s">
        <v>568</v>
      </c>
      <c r="C208" s="254">
        <f t="shared" si="18"/>
        <v>4.5944079489814438E-3</v>
      </c>
      <c r="D208" s="254">
        <f t="shared" si="19"/>
        <v>4.8734208862737027E-3</v>
      </c>
      <c r="E208" s="200">
        <v>138834918.07315463</v>
      </c>
      <c r="F208" s="200">
        <v>145364768</v>
      </c>
      <c r="G208" s="194">
        <v>0</v>
      </c>
      <c r="H208" s="200">
        <v>6986915</v>
      </c>
      <c r="I208" s="200">
        <v>96801</v>
      </c>
      <c r="J208" s="200">
        <v>8792895</v>
      </c>
      <c r="K208" s="200">
        <f t="shared" si="15"/>
        <v>15876611</v>
      </c>
      <c r="L208" s="182"/>
      <c r="M208" s="200">
        <v>7328216</v>
      </c>
      <c r="N208" s="200">
        <v>43703020</v>
      </c>
      <c r="O208" s="200">
        <v>0</v>
      </c>
      <c r="P208" s="200">
        <v>16393835</v>
      </c>
      <c r="Q208" s="200">
        <f t="shared" si="16"/>
        <v>67425071</v>
      </c>
      <c r="R208" s="200"/>
      <c r="S208" s="183">
        <v>-2145800</v>
      </c>
      <c r="T208" s="183">
        <v>-674175</v>
      </c>
      <c r="U208" s="200">
        <f t="shared" si="17"/>
        <v>-2819975</v>
      </c>
    </row>
    <row r="209" spans="1:21" ht="12.75" customHeight="1">
      <c r="A209" s="180">
        <v>36405</v>
      </c>
      <c r="B209" s="181" t="s">
        <v>569</v>
      </c>
      <c r="C209" s="254">
        <f t="shared" si="18"/>
        <v>7.5638333029750941E-4</v>
      </c>
      <c r="D209" s="254">
        <f t="shared" si="19"/>
        <v>8.1003179633812154E-4</v>
      </c>
      <c r="E209" s="200">
        <v>23076336.049284399</v>
      </c>
      <c r="F209" s="200">
        <v>23931590</v>
      </c>
      <c r="G209" s="194">
        <v>0</v>
      </c>
      <c r="H209" s="200">
        <v>1150265</v>
      </c>
      <c r="I209" s="200">
        <v>15937</v>
      </c>
      <c r="J209" s="200">
        <v>641148</v>
      </c>
      <c r="K209" s="200">
        <f t="shared" si="15"/>
        <v>1807350</v>
      </c>
      <c r="L209" s="182"/>
      <c r="M209" s="200">
        <v>1206454</v>
      </c>
      <c r="N209" s="200">
        <v>7194885</v>
      </c>
      <c r="O209" s="200">
        <v>0</v>
      </c>
      <c r="P209" s="200">
        <v>2126362</v>
      </c>
      <c r="Q209" s="200">
        <f t="shared" si="16"/>
        <v>10527701</v>
      </c>
      <c r="R209" s="200"/>
      <c r="S209" s="183">
        <v>-353266</v>
      </c>
      <c r="T209" s="183">
        <v>-291027</v>
      </c>
      <c r="U209" s="200">
        <f t="shared" si="17"/>
        <v>-644293</v>
      </c>
    </row>
    <row r="210" spans="1:21" ht="12.75" customHeight="1">
      <c r="A210" s="180">
        <v>36500</v>
      </c>
      <c r="B210" s="181" t="s">
        <v>570</v>
      </c>
      <c r="C210" s="254">
        <f t="shared" si="18"/>
        <v>9.557464649829794E-3</v>
      </c>
      <c r="D210" s="254">
        <f t="shared" si="19"/>
        <v>9.821103098305653E-3</v>
      </c>
      <c r="E210" s="200">
        <v>279785406.56763053</v>
      </c>
      <c r="F210" s="200">
        <v>302393398</v>
      </c>
      <c r="G210" s="194">
        <v>0</v>
      </c>
      <c r="H210" s="200">
        <v>14534451</v>
      </c>
      <c r="I210" s="200">
        <v>201370</v>
      </c>
      <c r="J210" s="200">
        <v>12697329</v>
      </c>
      <c r="K210" s="200">
        <f t="shared" si="15"/>
        <v>27433150</v>
      </c>
      <c r="L210" s="182"/>
      <c r="M210" s="200">
        <v>15244437</v>
      </c>
      <c r="N210" s="200">
        <v>90912709</v>
      </c>
      <c r="O210" s="200">
        <v>0</v>
      </c>
      <c r="P210" s="200">
        <v>11284257</v>
      </c>
      <c r="Q210" s="200">
        <f t="shared" si="16"/>
        <v>117441403</v>
      </c>
      <c r="R210" s="200"/>
      <c r="S210" s="183">
        <v>-4463776</v>
      </c>
      <c r="T210" s="183">
        <v>1901551</v>
      </c>
      <c r="U210" s="200">
        <f t="shared" si="17"/>
        <v>-2562225</v>
      </c>
    </row>
    <row r="211" spans="1:21" ht="12.75" customHeight="1">
      <c r="A211" s="180">
        <v>36501</v>
      </c>
      <c r="B211" s="181" t="s">
        <v>571</v>
      </c>
      <c r="C211" s="254">
        <f t="shared" si="18"/>
        <v>1.2844725941788199E-4</v>
      </c>
      <c r="D211" s="254">
        <f t="shared" si="19"/>
        <v>1.3194215214864364E-4</v>
      </c>
      <c r="E211" s="200">
        <v>3758792.5014945753</v>
      </c>
      <c r="F211" s="200">
        <v>4064007</v>
      </c>
      <c r="G211" s="194">
        <v>0</v>
      </c>
      <c r="H211" s="200">
        <v>195335</v>
      </c>
      <c r="I211" s="200">
        <v>2706</v>
      </c>
      <c r="J211" s="200">
        <v>510956</v>
      </c>
      <c r="K211" s="200">
        <f t="shared" si="15"/>
        <v>708997</v>
      </c>
      <c r="L211" s="182"/>
      <c r="M211" s="200">
        <v>204877</v>
      </c>
      <c r="N211" s="200">
        <v>1221819</v>
      </c>
      <c r="O211" s="200">
        <v>0</v>
      </c>
      <c r="P211" s="200">
        <v>146705</v>
      </c>
      <c r="Q211" s="200">
        <f t="shared" si="16"/>
        <v>1573401</v>
      </c>
      <c r="R211" s="200"/>
      <c r="S211" s="183">
        <v>-59991</v>
      </c>
      <c r="T211" s="183">
        <v>118988</v>
      </c>
      <c r="U211" s="200">
        <f t="shared" si="17"/>
        <v>58997</v>
      </c>
    </row>
    <row r="212" spans="1:21" ht="12.75" customHeight="1">
      <c r="A212" s="180">
        <v>36502</v>
      </c>
      <c r="B212" s="181" t="s">
        <v>572</v>
      </c>
      <c r="C212" s="254">
        <f t="shared" si="18"/>
        <v>4.5664502374497567E-5</v>
      </c>
      <c r="D212" s="254">
        <f t="shared" si="19"/>
        <v>4.7076080521378093E-5</v>
      </c>
      <c r="E212" s="200">
        <v>1341112.1130127015</v>
      </c>
      <c r="F212" s="200">
        <v>1444802</v>
      </c>
      <c r="G212" s="194">
        <v>0</v>
      </c>
      <c r="H212" s="200">
        <v>69444</v>
      </c>
      <c r="I212" s="200">
        <v>962</v>
      </c>
      <c r="J212" s="200">
        <v>55364</v>
      </c>
      <c r="K212" s="200">
        <f t="shared" si="15"/>
        <v>125770</v>
      </c>
      <c r="L212" s="182"/>
      <c r="M212" s="200">
        <v>72836</v>
      </c>
      <c r="N212" s="200">
        <v>434371</v>
      </c>
      <c r="O212" s="200">
        <v>0</v>
      </c>
      <c r="P212" s="200">
        <v>78260</v>
      </c>
      <c r="Q212" s="200">
        <f t="shared" si="16"/>
        <v>585467</v>
      </c>
      <c r="R212" s="200"/>
      <c r="S212" s="183">
        <v>-21327</v>
      </c>
      <c r="T212" s="183">
        <v>-4340</v>
      </c>
      <c r="U212" s="200">
        <f t="shared" si="17"/>
        <v>-25667</v>
      </c>
    </row>
    <row r="213" spans="1:21" ht="12.75" customHeight="1">
      <c r="A213" s="180">
        <v>36505</v>
      </c>
      <c r="B213" s="181" t="s">
        <v>573</v>
      </c>
      <c r="C213" s="254">
        <f t="shared" si="18"/>
        <v>1.7993698668273615E-3</v>
      </c>
      <c r="D213" s="254">
        <f t="shared" si="19"/>
        <v>1.8519413594556872E-3</v>
      </c>
      <c r="E213" s="200">
        <v>52758448.924552172</v>
      </c>
      <c r="F213" s="200">
        <v>56931162</v>
      </c>
      <c r="G213" s="194">
        <v>0</v>
      </c>
      <c r="H213" s="200">
        <v>2736380</v>
      </c>
      <c r="I213" s="200">
        <v>37912</v>
      </c>
      <c r="J213" s="200">
        <v>386610</v>
      </c>
      <c r="K213" s="200">
        <f t="shared" si="15"/>
        <v>3160902</v>
      </c>
      <c r="L213" s="182"/>
      <c r="M213" s="200">
        <v>2870048</v>
      </c>
      <c r="N213" s="200">
        <v>17116002</v>
      </c>
      <c r="O213" s="200">
        <v>0</v>
      </c>
      <c r="P213" s="200">
        <v>2103559</v>
      </c>
      <c r="Q213" s="200">
        <f t="shared" si="16"/>
        <v>22089609</v>
      </c>
      <c r="R213" s="200"/>
      <c r="S213" s="183">
        <v>-840389</v>
      </c>
      <c r="T213" s="183">
        <v>-305679</v>
      </c>
      <c r="U213" s="200">
        <f t="shared" si="17"/>
        <v>-1146068</v>
      </c>
    </row>
    <row r="214" spans="1:21" ht="12.75" customHeight="1">
      <c r="A214" s="180">
        <v>36600</v>
      </c>
      <c r="B214" s="181" t="s">
        <v>574</v>
      </c>
      <c r="C214" s="254">
        <f t="shared" si="18"/>
        <v>6.2509474906912148E-4</v>
      </c>
      <c r="D214" s="254">
        <f t="shared" si="19"/>
        <v>6.7887272613389386E-4</v>
      </c>
      <c r="E214" s="200">
        <v>19339852.131459206</v>
      </c>
      <c r="F214" s="200">
        <v>19777685</v>
      </c>
      <c r="G214" s="194">
        <v>0</v>
      </c>
      <c r="H214" s="200">
        <v>950609</v>
      </c>
      <c r="I214" s="200">
        <v>13170</v>
      </c>
      <c r="J214" s="200">
        <v>130410</v>
      </c>
      <c r="K214" s="200">
        <f t="shared" si="15"/>
        <v>1094189</v>
      </c>
      <c r="L214" s="182"/>
      <c r="M214" s="200">
        <v>997044</v>
      </c>
      <c r="N214" s="200">
        <v>5946039</v>
      </c>
      <c r="O214" s="200">
        <v>0</v>
      </c>
      <c r="P214" s="200">
        <v>2109541</v>
      </c>
      <c r="Q214" s="200">
        <f t="shared" si="16"/>
        <v>9052624</v>
      </c>
      <c r="R214" s="200"/>
      <c r="S214" s="183">
        <v>-291948</v>
      </c>
      <c r="T214" s="183">
        <v>-391200</v>
      </c>
      <c r="U214" s="200">
        <f t="shared" si="17"/>
        <v>-683148</v>
      </c>
    </row>
    <row r="215" spans="1:21" ht="12.75" customHeight="1">
      <c r="A215" s="180">
        <v>36601</v>
      </c>
      <c r="B215" s="181" t="s">
        <v>575</v>
      </c>
      <c r="C215" s="254">
        <f t="shared" si="18"/>
        <v>4.1233424063526463E-4</v>
      </c>
      <c r="D215" s="254">
        <f t="shared" si="19"/>
        <v>4.3290705426309771E-4</v>
      </c>
      <c r="E215" s="200">
        <v>12332736.452373872</v>
      </c>
      <c r="F215" s="200">
        <v>13046049</v>
      </c>
      <c r="G215" s="194">
        <v>0</v>
      </c>
      <c r="H215" s="200">
        <v>627055</v>
      </c>
      <c r="I215" s="200">
        <v>8688</v>
      </c>
      <c r="J215" s="200">
        <v>1388652</v>
      </c>
      <c r="K215" s="200">
        <f t="shared" si="15"/>
        <v>2024395</v>
      </c>
      <c r="L215" s="182"/>
      <c r="M215" s="200">
        <v>657685</v>
      </c>
      <c r="N215" s="200">
        <v>3922214</v>
      </c>
      <c r="O215" s="200">
        <v>0</v>
      </c>
      <c r="P215" s="200">
        <v>823430</v>
      </c>
      <c r="Q215" s="200">
        <f t="shared" si="16"/>
        <v>5403329</v>
      </c>
      <c r="R215" s="200"/>
      <c r="S215" s="183">
        <v>-192579</v>
      </c>
      <c r="T215" s="183">
        <v>276959</v>
      </c>
      <c r="U215" s="200">
        <f t="shared" si="17"/>
        <v>84380</v>
      </c>
    </row>
    <row r="216" spans="1:21" ht="12.75" customHeight="1">
      <c r="A216" s="180">
        <v>36700</v>
      </c>
      <c r="B216" s="181" t="s">
        <v>576</v>
      </c>
      <c r="C216" s="254">
        <f t="shared" si="18"/>
        <v>8.3768313720758072E-3</v>
      </c>
      <c r="D216" s="254">
        <f t="shared" si="19"/>
        <v>8.3639794808494788E-3</v>
      </c>
      <c r="E216" s="200">
        <v>238274598.70332804</v>
      </c>
      <c r="F216" s="200">
        <v>265038752</v>
      </c>
      <c r="G216" s="194">
        <v>0</v>
      </c>
      <c r="H216" s="200">
        <v>12739010</v>
      </c>
      <c r="I216" s="200">
        <v>176495</v>
      </c>
      <c r="J216" s="200">
        <v>7554438</v>
      </c>
      <c r="K216" s="200">
        <f t="shared" si="15"/>
        <v>20469943</v>
      </c>
      <c r="L216" s="182"/>
      <c r="M216" s="200">
        <v>13361292</v>
      </c>
      <c r="N216" s="200">
        <v>79682265</v>
      </c>
      <c r="O216" s="200">
        <v>0</v>
      </c>
      <c r="P216" s="200">
        <v>0</v>
      </c>
      <c r="Q216" s="200">
        <f t="shared" si="16"/>
        <v>93043557</v>
      </c>
      <c r="R216" s="200"/>
      <c r="S216" s="183">
        <v>-3912366</v>
      </c>
      <c r="T216" s="183">
        <v>2425607</v>
      </c>
      <c r="U216" s="200">
        <f t="shared" si="17"/>
        <v>-1486759</v>
      </c>
    </row>
    <row r="217" spans="1:21" ht="12.75" customHeight="1">
      <c r="A217" s="180">
        <v>36701</v>
      </c>
      <c r="B217" s="181" t="s">
        <v>577</v>
      </c>
      <c r="C217" s="254">
        <f t="shared" si="18"/>
        <v>4.0112865882727157E-5</v>
      </c>
      <c r="D217" s="254">
        <f t="shared" si="19"/>
        <v>2.8920447428235806E-5</v>
      </c>
      <c r="E217" s="200">
        <v>823891.07016122225</v>
      </c>
      <c r="F217" s="200">
        <v>1269151</v>
      </c>
      <c r="G217" s="194">
        <v>0</v>
      </c>
      <c r="H217" s="200">
        <v>61001</v>
      </c>
      <c r="I217" s="200">
        <v>845</v>
      </c>
      <c r="J217" s="200">
        <v>391565</v>
      </c>
      <c r="K217" s="200">
        <f t="shared" si="15"/>
        <v>453411</v>
      </c>
      <c r="L217" s="182"/>
      <c r="M217" s="200">
        <v>63981</v>
      </c>
      <c r="N217" s="200">
        <v>381562</v>
      </c>
      <c r="O217" s="200">
        <v>0</v>
      </c>
      <c r="P217" s="200">
        <v>285494</v>
      </c>
      <c r="Q217" s="200">
        <f t="shared" si="16"/>
        <v>731037</v>
      </c>
      <c r="R217" s="200"/>
      <c r="S217" s="183">
        <v>-18735</v>
      </c>
      <c r="T217" s="183">
        <v>-11422</v>
      </c>
      <c r="U217" s="200">
        <f t="shared" si="17"/>
        <v>-30157</v>
      </c>
    </row>
    <row r="218" spans="1:21" ht="12.75" customHeight="1">
      <c r="A218" s="180">
        <v>36705</v>
      </c>
      <c r="B218" s="181" t="s">
        <v>578</v>
      </c>
      <c r="C218" s="254">
        <f t="shared" si="18"/>
        <v>9.4859989807830557E-4</v>
      </c>
      <c r="D218" s="254">
        <f t="shared" si="19"/>
        <v>9.7640782731446096E-4</v>
      </c>
      <c r="E218" s="200">
        <v>27816087.27721465</v>
      </c>
      <c r="F218" s="200">
        <v>30013226</v>
      </c>
      <c r="G218" s="194">
        <v>0</v>
      </c>
      <c r="H218" s="200">
        <v>1442577</v>
      </c>
      <c r="I218" s="200">
        <v>19986</v>
      </c>
      <c r="J218" s="200">
        <v>2411476</v>
      </c>
      <c r="K218" s="200">
        <f t="shared" si="15"/>
        <v>3874039</v>
      </c>
      <c r="L218" s="182"/>
      <c r="M218" s="200">
        <v>1513045</v>
      </c>
      <c r="N218" s="200">
        <v>9023291</v>
      </c>
      <c r="O218" s="200">
        <v>0</v>
      </c>
      <c r="P218" s="200">
        <v>1749085</v>
      </c>
      <c r="Q218" s="200">
        <f t="shared" si="16"/>
        <v>12285421</v>
      </c>
      <c r="R218" s="200"/>
      <c r="S218" s="183">
        <v>-443040</v>
      </c>
      <c r="T218" s="183">
        <v>154394</v>
      </c>
      <c r="U218" s="200">
        <f t="shared" si="17"/>
        <v>-288646</v>
      </c>
    </row>
    <row r="219" spans="1:21" ht="12.75" customHeight="1">
      <c r="A219" s="180">
        <v>36800</v>
      </c>
      <c r="B219" s="181" t="s">
        <v>579</v>
      </c>
      <c r="C219" s="254">
        <f t="shared" si="18"/>
        <v>3.025357212209547E-3</v>
      </c>
      <c r="D219" s="254">
        <f t="shared" si="19"/>
        <v>3.18905654695105E-3</v>
      </c>
      <c r="E219" s="200">
        <v>90850434.378374025</v>
      </c>
      <c r="F219" s="200">
        <v>95720788</v>
      </c>
      <c r="G219" s="194">
        <v>0</v>
      </c>
      <c r="H219" s="200">
        <v>4600792</v>
      </c>
      <c r="I219" s="200">
        <v>63742</v>
      </c>
      <c r="J219" s="200">
        <v>3736890</v>
      </c>
      <c r="K219" s="200">
        <f t="shared" si="15"/>
        <v>8401424</v>
      </c>
      <c r="L219" s="182"/>
      <c r="M219" s="200">
        <v>4825534</v>
      </c>
      <c r="N219" s="200">
        <v>28777864</v>
      </c>
      <c r="O219" s="200">
        <v>0</v>
      </c>
      <c r="P219" s="200">
        <v>6479768</v>
      </c>
      <c r="Q219" s="200">
        <f t="shared" si="16"/>
        <v>40083166</v>
      </c>
      <c r="R219" s="200"/>
      <c r="S219" s="183">
        <v>-1412981</v>
      </c>
      <c r="T219" s="183">
        <v>-77327</v>
      </c>
      <c r="U219" s="200">
        <f t="shared" si="17"/>
        <v>-1490308</v>
      </c>
    </row>
    <row r="220" spans="1:21" ht="12.75" customHeight="1">
      <c r="A220" s="180">
        <v>36802</v>
      </c>
      <c r="B220" s="181" t="s">
        <v>580</v>
      </c>
      <c r="C220" s="254">
        <f t="shared" si="18"/>
        <v>1.8493497345572533E-4</v>
      </c>
      <c r="D220" s="254">
        <f t="shared" si="19"/>
        <v>1.70428628826466E-4</v>
      </c>
      <c r="E220" s="200">
        <v>4855202.3871130105</v>
      </c>
      <c r="F220" s="200">
        <v>5851250</v>
      </c>
      <c r="G220" s="194">
        <v>0</v>
      </c>
      <c r="H220" s="200">
        <v>281239</v>
      </c>
      <c r="I220" s="200">
        <v>3896</v>
      </c>
      <c r="J220" s="200">
        <v>2844684</v>
      </c>
      <c r="K220" s="200">
        <f t="shared" si="15"/>
        <v>3129819</v>
      </c>
      <c r="L220" s="182"/>
      <c r="M220" s="200">
        <v>294977</v>
      </c>
      <c r="N220" s="200">
        <v>1759142</v>
      </c>
      <c r="O220" s="200">
        <v>0</v>
      </c>
      <c r="P220" s="200">
        <v>0</v>
      </c>
      <c r="Q220" s="200">
        <f t="shared" si="16"/>
        <v>2054119</v>
      </c>
      <c r="R220" s="200"/>
      <c r="S220" s="183">
        <v>-86373</v>
      </c>
      <c r="T220" s="183">
        <v>743217</v>
      </c>
      <c r="U220" s="200">
        <f t="shared" si="17"/>
        <v>656844</v>
      </c>
    </row>
    <row r="221" spans="1:21" ht="12.75" customHeight="1">
      <c r="A221" s="180">
        <v>36810</v>
      </c>
      <c r="B221" s="181" t="s">
        <v>581</v>
      </c>
      <c r="C221" s="254">
        <f t="shared" si="18"/>
        <v>5.91379149363326E-3</v>
      </c>
      <c r="D221" s="254">
        <f t="shared" si="19"/>
        <v>6.0202136502845059E-3</v>
      </c>
      <c r="E221" s="200">
        <v>171504963.0279758</v>
      </c>
      <c r="F221" s="200">
        <v>187109403</v>
      </c>
      <c r="G221" s="194">
        <v>0</v>
      </c>
      <c r="H221" s="200">
        <v>8993359</v>
      </c>
      <c r="I221" s="200">
        <v>124600</v>
      </c>
      <c r="J221" s="200">
        <v>2816892</v>
      </c>
      <c r="K221" s="200">
        <f t="shared" si="15"/>
        <v>11934851</v>
      </c>
      <c r="L221" s="182"/>
      <c r="M221" s="200">
        <v>9432671</v>
      </c>
      <c r="N221" s="200">
        <v>56253287</v>
      </c>
      <c r="O221" s="200">
        <v>0</v>
      </c>
      <c r="P221" s="200">
        <v>5905913</v>
      </c>
      <c r="Q221" s="200">
        <f t="shared" si="16"/>
        <v>71591871</v>
      </c>
      <c r="R221" s="200"/>
      <c r="S221" s="183">
        <v>-2762013</v>
      </c>
      <c r="T221" s="183">
        <v>-331754</v>
      </c>
      <c r="U221" s="200">
        <f t="shared" si="17"/>
        <v>-3093767</v>
      </c>
    </row>
    <row r="222" spans="1:21" ht="12.75" customHeight="1">
      <c r="A222" s="180">
        <v>36900</v>
      </c>
      <c r="B222" s="181" t="s">
        <v>582</v>
      </c>
      <c r="C222" s="254">
        <f t="shared" si="18"/>
        <v>5.5256212256305014E-4</v>
      </c>
      <c r="D222" s="254">
        <f t="shared" si="19"/>
        <v>5.6580120173190137E-4</v>
      </c>
      <c r="E222" s="200">
        <v>16118649.573114101</v>
      </c>
      <c r="F222" s="200">
        <v>17482789</v>
      </c>
      <c r="G222" s="194">
        <v>0</v>
      </c>
      <c r="H222" s="200">
        <v>840305</v>
      </c>
      <c r="I222" s="200">
        <v>11642</v>
      </c>
      <c r="J222" s="200">
        <v>567708</v>
      </c>
      <c r="K222" s="200">
        <f t="shared" si="15"/>
        <v>1419655</v>
      </c>
      <c r="L222" s="182"/>
      <c r="M222" s="200">
        <v>881353</v>
      </c>
      <c r="N222" s="200">
        <v>5256093</v>
      </c>
      <c r="O222" s="200">
        <v>0</v>
      </c>
      <c r="P222" s="200">
        <v>1245145</v>
      </c>
      <c r="Q222" s="200">
        <f t="shared" si="16"/>
        <v>7382591</v>
      </c>
      <c r="R222" s="200"/>
      <c r="S222" s="183">
        <v>-258072</v>
      </c>
      <c r="T222" s="183">
        <v>-99133</v>
      </c>
      <c r="U222" s="200">
        <f t="shared" si="17"/>
        <v>-357205</v>
      </c>
    </row>
    <row r="223" spans="1:21" ht="12.75" customHeight="1">
      <c r="A223" s="180">
        <v>36901</v>
      </c>
      <c r="B223" s="181" t="s">
        <v>583</v>
      </c>
      <c r="C223" s="254">
        <f t="shared" si="18"/>
        <v>2.2106319982150992E-4</v>
      </c>
      <c r="D223" s="254">
        <f t="shared" si="19"/>
        <v>2.0753915710236255E-4</v>
      </c>
      <c r="E223" s="200">
        <v>5912413.9994625999</v>
      </c>
      <c r="F223" s="200">
        <v>6994329</v>
      </c>
      <c r="G223" s="194">
        <v>0</v>
      </c>
      <c r="H223" s="200">
        <v>336180</v>
      </c>
      <c r="I223" s="200">
        <v>4658</v>
      </c>
      <c r="J223" s="200">
        <v>1007117</v>
      </c>
      <c r="K223" s="200">
        <f t="shared" si="15"/>
        <v>1347955</v>
      </c>
      <c r="L223" s="182"/>
      <c r="M223" s="200">
        <v>352602</v>
      </c>
      <c r="N223" s="200">
        <v>2102802</v>
      </c>
      <c r="O223" s="200">
        <v>0</v>
      </c>
      <c r="P223" s="200">
        <v>0</v>
      </c>
      <c r="Q223" s="200">
        <f t="shared" si="16"/>
        <v>2455404</v>
      </c>
      <c r="R223" s="200"/>
      <c r="S223" s="183">
        <v>-103247</v>
      </c>
      <c r="T223" s="183">
        <v>257188</v>
      </c>
      <c r="U223" s="200">
        <f t="shared" si="17"/>
        <v>153941</v>
      </c>
    </row>
    <row r="224" spans="1:21" ht="12.75" customHeight="1">
      <c r="A224" s="180">
        <v>36905</v>
      </c>
      <c r="B224" s="181" t="s">
        <v>584</v>
      </c>
      <c r="C224" s="254">
        <f t="shared" si="18"/>
        <v>2.0563479520924896E-4</v>
      </c>
      <c r="D224" s="254">
        <f t="shared" si="19"/>
        <v>1.9083309468996502E-4</v>
      </c>
      <c r="E224" s="200">
        <v>5436488.5950135579</v>
      </c>
      <c r="F224" s="200">
        <v>6506182</v>
      </c>
      <c r="G224" s="194">
        <v>0</v>
      </c>
      <c r="H224" s="200">
        <v>312718</v>
      </c>
      <c r="I224" s="200">
        <v>4333</v>
      </c>
      <c r="J224" s="200">
        <v>1098553</v>
      </c>
      <c r="K224" s="200">
        <f t="shared" si="15"/>
        <v>1415604</v>
      </c>
      <c r="L224" s="182"/>
      <c r="M224" s="200">
        <v>327994</v>
      </c>
      <c r="N224" s="200">
        <v>1956043</v>
      </c>
      <c r="O224" s="200">
        <v>0</v>
      </c>
      <c r="P224" s="200">
        <v>0</v>
      </c>
      <c r="Q224" s="200">
        <f t="shared" si="16"/>
        <v>2284037</v>
      </c>
      <c r="R224" s="200"/>
      <c r="S224" s="183">
        <v>-96041</v>
      </c>
      <c r="T224" s="183">
        <v>273842</v>
      </c>
      <c r="U224" s="200">
        <f t="shared" si="17"/>
        <v>177801</v>
      </c>
    </row>
    <row r="225" spans="1:21" ht="12.75" customHeight="1">
      <c r="A225" s="180">
        <v>37000</v>
      </c>
      <c r="B225" s="181" t="s">
        <v>585</v>
      </c>
      <c r="C225" s="254">
        <f t="shared" si="18"/>
        <v>1.7626679272142933E-3</v>
      </c>
      <c r="D225" s="254">
        <f t="shared" si="19"/>
        <v>1.8922643654075925E-3</v>
      </c>
      <c r="E225" s="200">
        <v>53907178.196748607</v>
      </c>
      <c r="F225" s="200">
        <v>55769931</v>
      </c>
      <c r="G225" s="194">
        <v>0</v>
      </c>
      <c r="H225" s="200">
        <v>2680565</v>
      </c>
      <c r="I225" s="200">
        <v>37138</v>
      </c>
      <c r="J225" s="200">
        <v>282405</v>
      </c>
      <c r="K225" s="200">
        <f t="shared" si="15"/>
        <v>3000108</v>
      </c>
      <c r="L225" s="182"/>
      <c r="M225" s="200">
        <v>2811507</v>
      </c>
      <c r="N225" s="200">
        <v>16766886</v>
      </c>
      <c r="O225" s="200">
        <v>0</v>
      </c>
      <c r="P225" s="200">
        <v>6887605</v>
      </c>
      <c r="Q225" s="200">
        <f t="shared" si="16"/>
        <v>26465998</v>
      </c>
      <c r="R225" s="200"/>
      <c r="S225" s="183">
        <v>-823247</v>
      </c>
      <c r="T225" s="183">
        <v>-1398227</v>
      </c>
      <c r="U225" s="200">
        <f t="shared" si="17"/>
        <v>-2221474</v>
      </c>
    </row>
    <row r="226" spans="1:21" ht="12.75" customHeight="1">
      <c r="A226" s="180">
        <v>37001</v>
      </c>
      <c r="B226" s="181" t="s">
        <v>729</v>
      </c>
      <c r="C226" s="254">
        <f t="shared" si="18"/>
        <v>1.1358182199163997E-4</v>
      </c>
      <c r="D226" s="254">
        <f t="shared" si="19"/>
        <v>1.022818124278004E-4</v>
      </c>
      <c r="E226" s="200">
        <v>2913823.2424750016</v>
      </c>
      <c r="F226" s="200">
        <v>3593672</v>
      </c>
      <c r="G226" s="194">
        <v>0</v>
      </c>
      <c r="H226" s="200">
        <v>172729</v>
      </c>
      <c r="I226" s="200">
        <v>2393</v>
      </c>
      <c r="J226" s="200">
        <v>2114144</v>
      </c>
      <c r="K226" s="200">
        <f t="shared" si="15"/>
        <v>2289266</v>
      </c>
      <c r="L226" s="182"/>
      <c r="M226" s="200">
        <v>181166</v>
      </c>
      <c r="N226" s="200">
        <v>1080415</v>
      </c>
      <c r="O226" s="200">
        <v>0</v>
      </c>
      <c r="P226" s="200">
        <v>0</v>
      </c>
      <c r="Q226" s="200">
        <f t="shared" si="16"/>
        <v>1261581</v>
      </c>
      <c r="R226" s="200"/>
      <c r="S226" s="183">
        <v>-53048</v>
      </c>
      <c r="T226" s="183">
        <v>590995</v>
      </c>
      <c r="U226" s="200">
        <f t="shared" si="17"/>
        <v>537947</v>
      </c>
    </row>
    <row r="227" spans="1:21" ht="12.75" customHeight="1">
      <c r="A227" s="180">
        <v>37005</v>
      </c>
      <c r="B227" s="181" t="s">
        <v>586</v>
      </c>
      <c r="C227" s="254">
        <f t="shared" si="18"/>
        <v>4.2645936925855794E-4</v>
      </c>
      <c r="D227" s="254">
        <f t="shared" si="19"/>
        <v>4.4441918998307375E-4</v>
      </c>
      <c r="E227" s="200">
        <v>12660696.309900559</v>
      </c>
      <c r="F227" s="200">
        <v>13492961</v>
      </c>
      <c r="G227" s="194">
        <v>0</v>
      </c>
      <c r="H227" s="200">
        <v>648535</v>
      </c>
      <c r="I227" s="200">
        <v>8985</v>
      </c>
      <c r="J227" s="200">
        <v>58764</v>
      </c>
      <c r="K227" s="200">
        <f t="shared" si="15"/>
        <v>716284</v>
      </c>
      <c r="L227" s="182"/>
      <c r="M227" s="200">
        <v>680215</v>
      </c>
      <c r="N227" s="200">
        <v>4056576</v>
      </c>
      <c r="O227" s="200">
        <v>0</v>
      </c>
      <c r="P227" s="200">
        <v>868334</v>
      </c>
      <c r="Q227" s="200">
        <f t="shared" si="16"/>
        <v>5605125</v>
      </c>
      <c r="R227" s="200"/>
      <c r="S227" s="183">
        <v>-199176</v>
      </c>
      <c r="T227" s="183">
        <v>-199570</v>
      </c>
      <c r="U227" s="200">
        <f t="shared" si="17"/>
        <v>-398746</v>
      </c>
    </row>
    <row r="228" spans="1:21" ht="12.75" customHeight="1">
      <c r="A228" s="180">
        <v>37100</v>
      </c>
      <c r="B228" s="181" t="s">
        <v>587</v>
      </c>
      <c r="C228" s="254">
        <f t="shared" si="18"/>
        <v>2.9434129640054331E-3</v>
      </c>
      <c r="D228" s="254">
        <f t="shared" si="19"/>
        <v>2.9119732535595913E-3</v>
      </c>
      <c r="E228" s="200">
        <v>82956834.126076311</v>
      </c>
      <c r="F228" s="200">
        <v>93128113</v>
      </c>
      <c r="G228" s="194">
        <v>0</v>
      </c>
      <c r="H228" s="200">
        <v>4476176</v>
      </c>
      <c r="I228" s="200">
        <v>62016</v>
      </c>
      <c r="J228" s="200">
        <v>4781242</v>
      </c>
      <c r="K228" s="200">
        <f t="shared" si="15"/>
        <v>9319434</v>
      </c>
      <c r="L228" s="182"/>
      <c r="M228" s="200">
        <v>4694830</v>
      </c>
      <c r="N228" s="200">
        <v>27998392</v>
      </c>
      <c r="O228" s="200">
        <v>0</v>
      </c>
      <c r="P228" s="200">
        <v>873608</v>
      </c>
      <c r="Q228" s="200">
        <f t="shared" si="16"/>
        <v>33566830</v>
      </c>
      <c r="R228" s="200"/>
      <c r="S228" s="183">
        <v>-1374709</v>
      </c>
      <c r="T228" s="183">
        <v>1249175</v>
      </c>
      <c r="U228" s="200">
        <f t="shared" si="17"/>
        <v>-125534</v>
      </c>
    </row>
    <row r="229" spans="1:21" ht="12.75" customHeight="1">
      <c r="A229" s="180">
        <v>37200</v>
      </c>
      <c r="B229" s="181" t="s">
        <v>588</v>
      </c>
      <c r="C229" s="254">
        <f t="shared" si="18"/>
        <v>6.1898577127046477E-4</v>
      </c>
      <c r="D229" s="254">
        <f t="shared" si="19"/>
        <v>6.3321429461326141E-4</v>
      </c>
      <c r="E229" s="200">
        <v>18039126.266108669</v>
      </c>
      <c r="F229" s="200">
        <v>19584400</v>
      </c>
      <c r="G229" s="194">
        <v>0</v>
      </c>
      <c r="H229" s="200">
        <v>941318</v>
      </c>
      <c r="I229" s="200">
        <v>13042</v>
      </c>
      <c r="J229" s="200">
        <v>768651</v>
      </c>
      <c r="K229" s="200">
        <f t="shared" si="15"/>
        <v>1723011</v>
      </c>
      <c r="L229" s="182"/>
      <c r="M229" s="200">
        <v>987300</v>
      </c>
      <c r="N229" s="200">
        <v>5887929</v>
      </c>
      <c r="O229" s="200">
        <v>0</v>
      </c>
      <c r="P229" s="200">
        <v>1307464</v>
      </c>
      <c r="Q229" s="200">
        <f t="shared" si="16"/>
        <v>8182693</v>
      </c>
      <c r="R229" s="200"/>
      <c r="S229" s="183">
        <v>-289095</v>
      </c>
      <c r="T229" s="183">
        <v>-44466</v>
      </c>
      <c r="U229" s="200">
        <f t="shared" si="17"/>
        <v>-333561</v>
      </c>
    </row>
    <row r="230" spans="1:21" ht="12.75" customHeight="1">
      <c r="A230" s="180">
        <v>37300</v>
      </c>
      <c r="B230" s="181" t="s">
        <v>589</v>
      </c>
      <c r="C230" s="254">
        <f t="shared" si="18"/>
        <v>1.6668431180988448E-3</v>
      </c>
      <c r="D230" s="254">
        <f t="shared" si="19"/>
        <v>1.7259048582867582E-3</v>
      </c>
      <c r="E230" s="200">
        <v>49167897.703478634</v>
      </c>
      <c r="F230" s="200">
        <v>52738082</v>
      </c>
      <c r="G230" s="194">
        <v>0</v>
      </c>
      <c r="H230" s="200">
        <v>2534841</v>
      </c>
      <c r="I230" s="200">
        <v>35119</v>
      </c>
      <c r="J230" s="200">
        <v>2177124</v>
      </c>
      <c r="K230" s="200">
        <f t="shared" si="15"/>
        <v>4747084</v>
      </c>
      <c r="L230" s="182"/>
      <c r="M230" s="200">
        <v>2658664</v>
      </c>
      <c r="N230" s="200">
        <v>15855379</v>
      </c>
      <c r="O230" s="200">
        <v>0</v>
      </c>
      <c r="P230" s="200">
        <v>2754619</v>
      </c>
      <c r="Q230" s="200">
        <f t="shared" si="16"/>
        <v>21268662</v>
      </c>
      <c r="R230" s="200"/>
      <c r="S230" s="183">
        <v>-778492</v>
      </c>
      <c r="T230" s="183">
        <v>147843</v>
      </c>
      <c r="U230" s="200">
        <f t="shared" si="17"/>
        <v>-630649</v>
      </c>
    </row>
    <row r="231" spans="1:21" ht="12.75" customHeight="1">
      <c r="A231" s="180">
        <v>37301</v>
      </c>
      <c r="B231" s="181" t="s">
        <v>590</v>
      </c>
      <c r="C231" s="254">
        <f t="shared" si="18"/>
        <v>1.9204308210349672E-4</v>
      </c>
      <c r="D231" s="254">
        <f t="shared" si="19"/>
        <v>1.9057255067029334E-4</v>
      </c>
      <c r="E231" s="200">
        <v>5429066.1686585005</v>
      </c>
      <c r="F231" s="200">
        <v>6076147</v>
      </c>
      <c r="G231" s="194">
        <v>0</v>
      </c>
      <c r="H231" s="200">
        <v>292048</v>
      </c>
      <c r="I231" s="200">
        <v>4046</v>
      </c>
      <c r="J231" s="200">
        <v>449897</v>
      </c>
      <c r="K231" s="200">
        <f t="shared" si="15"/>
        <v>745991</v>
      </c>
      <c r="L231" s="182"/>
      <c r="M231" s="200">
        <v>306314</v>
      </c>
      <c r="N231" s="200">
        <v>1826756</v>
      </c>
      <c r="O231" s="200">
        <v>0</v>
      </c>
      <c r="P231" s="200">
        <v>236280</v>
      </c>
      <c r="Q231" s="200">
        <f t="shared" si="16"/>
        <v>2369350</v>
      </c>
      <c r="R231" s="200"/>
      <c r="S231" s="183">
        <v>-89693</v>
      </c>
      <c r="T231" s="183">
        <v>84496</v>
      </c>
      <c r="U231" s="200">
        <f t="shared" si="17"/>
        <v>-5197</v>
      </c>
    </row>
    <row r="232" spans="1:21" ht="12.75" customHeight="1">
      <c r="A232" s="180">
        <v>37305</v>
      </c>
      <c r="B232" s="181" t="s">
        <v>591</v>
      </c>
      <c r="C232" s="254">
        <f t="shared" si="18"/>
        <v>3.9559639685184008E-4</v>
      </c>
      <c r="D232" s="254">
        <f t="shared" si="19"/>
        <v>4.0801118586116143E-4</v>
      </c>
      <c r="E232" s="200">
        <v>11623498.335945619</v>
      </c>
      <c r="F232" s="200">
        <v>12516472</v>
      </c>
      <c r="G232" s="194">
        <v>0</v>
      </c>
      <c r="H232" s="200">
        <v>601601</v>
      </c>
      <c r="I232" s="200">
        <v>8335</v>
      </c>
      <c r="J232" s="200">
        <v>0</v>
      </c>
      <c r="K232" s="200">
        <f t="shared" si="15"/>
        <v>609936</v>
      </c>
      <c r="L232" s="182"/>
      <c r="M232" s="200">
        <v>630988</v>
      </c>
      <c r="N232" s="200">
        <v>3763000</v>
      </c>
      <c r="O232" s="200">
        <v>0</v>
      </c>
      <c r="P232" s="200">
        <v>1877544</v>
      </c>
      <c r="Q232" s="200">
        <f t="shared" si="16"/>
        <v>6271532</v>
      </c>
      <c r="R232" s="200"/>
      <c r="S232" s="183">
        <v>-184762</v>
      </c>
      <c r="T232" s="183">
        <v>-562649</v>
      </c>
      <c r="U232" s="200">
        <f t="shared" si="17"/>
        <v>-747411</v>
      </c>
    </row>
    <row r="233" spans="1:21" ht="12.75" customHeight="1">
      <c r="A233" s="180">
        <v>37400</v>
      </c>
      <c r="B233" s="181" t="s">
        <v>592</v>
      </c>
      <c r="C233" s="254">
        <f t="shared" si="18"/>
        <v>8.0890405996494677E-3</v>
      </c>
      <c r="D233" s="254">
        <f t="shared" si="19"/>
        <v>8.0764195885783714E-3</v>
      </c>
      <c r="E233" s="200">
        <v>230082539.1590701</v>
      </c>
      <c r="F233" s="200">
        <v>255933196</v>
      </c>
      <c r="G233" s="194">
        <v>0</v>
      </c>
      <c r="H233" s="200">
        <v>12301354</v>
      </c>
      <c r="I233" s="200">
        <v>170431</v>
      </c>
      <c r="J233" s="200">
        <v>3735345</v>
      </c>
      <c r="K233" s="200">
        <f t="shared" si="15"/>
        <v>16207130</v>
      </c>
      <c r="L233" s="182"/>
      <c r="M233" s="200">
        <v>12902257</v>
      </c>
      <c r="N233" s="200">
        <v>76944736</v>
      </c>
      <c r="O233" s="200">
        <v>0</v>
      </c>
      <c r="P233" s="200">
        <v>6322879</v>
      </c>
      <c r="Q233" s="200">
        <f t="shared" si="16"/>
        <v>96169872</v>
      </c>
      <c r="R233" s="200"/>
      <c r="S233" s="183">
        <v>-3777954</v>
      </c>
      <c r="T233" s="183">
        <v>-326650</v>
      </c>
      <c r="U233" s="200">
        <f t="shared" si="17"/>
        <v>-4104604</v>
      </c>
    </row>
    <row r="234" spans="1:21" ht="12.75" customHeight="1">
      <c r="A234" s="180">
        <v>37405</v>
      </c>
      <c r="B234" s="181" t="s">
        <v>593</v>
      </c>
      <c r="C234" s="254">
        <f t="shared" si="18"/>
        <v>1.6570583552264174E-3</v>
      </c>
      <c r="D234" s="254">
        <f t="shared" si="19"/>
        <v>1.7803025438263976E-3</v>
      </c>
      <c r="E234" s="200">
        <v>50717589.058177054</v>
      </c>
      <c r="F234" s="200">
        <v>52428497</v>
      </c>
      <c r="G234" s="194">
        <v>0</v>
      </c>
      <c r="H234" s="200">
        <v>2519960</v>
      </c>
      <c r="I234" s="200">
        <v>34913</v>
      </c>
      <c r="J234" s="200">
        <v>1343376</v>
      </c>
      <c r="K234" s="200">
        <f t="shared" si="15"/>
        <v>3898249</v>
      </c>
      <c r="L234" s="182"/>
      <c r="M234" s="200">
        <v>2643057</v>
      </c>
      <c r="N234" s="200">
        <v>15762304</v>
      </c>
      <c r="O234" s="200">
        <v>0</v>
      </c>
      <c r="P234" s="200">
        <v>5674561</v>
      </c>
      <c r="Q234" s="200">
        <f t="shared" si="16"/>
        <v>24079922</v>
      </c>
      <c r="R234" s="200"/>
      <c r="S234" s="183">
        <v>-773923</v>
      </c>
      <c r="T234" s="183">
        <v>-967952</v>
      </c>
      <c r="U234" s="200">
        <f t="shared" si="17"/>
        <v>-1741875</v>
      </c>
    </row>
    <row r="235" spans="1:21" ht="12.75" customHeight="1">
      <c r="A235" s="180">
        <v>37500</v>
      </c>
      <c r="B235" s="181" t="s">
        <v>594</v>
      </c>
      <c r="C235" s="254">
        <f t="shared" si="18"/>
        <v>8.6492743037433093E-4</v>
      </c>
      <c r="D235" s="254">
        <f t="shared" si="19"/>
        <v>8.8690678295316543E-4</v>
      </c>
      <c r="E235" s="200">
        <v>25266364.92584531</v>
      </c>
      <c r="F235" s="200">
        <v>27365871</v>
      </c>
      <c r="G235" s="194">
        <v>0</v>
      </c>
      <c r="H235" s="200">
        <v>1315333</v>
      </c>
      <c r="I235" s="200">
        <v>18223</v>
      </c>
      <c r="J235" s="200">
        <v>169998</v>
      </c>
      <c r="K235" s="200">
        <f t="shared" si="15"/>
        <v>1503554</v>
      </c>
      <c r="L235" s="182"/>
      <c r="M235" s="200">
        <v>1379585</v>
      </c>
      <c r="N235" s="200">
        <v>8227380</v>
      </c>
      <c r="O235" s="200">
        <v>0</v>
      </c>
      <c r="P235" s="200">
        <v>1703015</v>
      </c>
      <c r="Q235" s="200">
        <f t="shared" si="16"/>
        <v>11309980</v>
      </c>
      <c r="R235" s="200"/>
      <c r="S235" s="183">
        <v>-403961</v>
      </c>
      <c r="T235" s="183">
        <v>-332034</v>
      </c>
      <c r="U235" s="200">
        <f t="shared" si="17"/>
        <v>-735995</v>
      </c>
    </row>
    <row r="236" spans="1:21" ht="12.75" customHeight="1">
      <c r="A236" s="180">
        <v>37600</v>
      </c>
      <c r="B236" s="181" t="s">
        <v>595</v>
      </c>
      <c r="C236" s="254">
        <f t="shared" si="18"/>
        <v>5.2460375362526207E-3</v>
      </c>
      <c r="D236" s="254">
        <f t="shared" si="19"/>
        <v>5.5301909600149225E-3</v>
      </c>
      <c r="E236" s="200">
        <v>157545105.7439104</v>
      </c>
      <c r="F236" s="200">
        <v>165982002</v>
      </c>
      <c r="G236" s="194">
        <v>0</v>
      </c>
      <c r="H236" s="200">
        <v>7977877</v>
      </c>
      <c r="I236" s="200">
        <v>110531</v>
      </c>
      <c r="J236" s="200">
        <v>4060719</v>
      </c>
      <c r="K236" s="200">
        <f t="shared" si="15"/>
        <v>12149127</v>
      </c>
      <c r="L236" s="182"/>
      <c r="M236" s="200">
        <v>8367584</v>
      </c>
      <c r="N236" s="200">
        <v>49901464</v>
      </c>
      <c r="O236" s="200">
        <v>0</v>
      </c>
      <c r="P236" s="200">
        <v>17698616</v>
      </c>
      <c r="Q236" s="200">
        <f t="shared" si="16"/>
        <v>75967664</v>
      </c>
      <c r="R236" s="200"/>
      <c r="S236" s="183">
        <v>-2450141</v>
      </c>
      <c r="T236" s="183">
        <v>-2554020</v>
      </c>
      <c r="U236" s="200">
        <f t="shared" si="17"/>
        <v>-5004161</v>
      </c>
    </row>
    <row r="237" spans="1:21" ht="12.75" customHeight="1">
      <c r="A237" s="180">
        <v>37601</v>
      </c>
      <c r="B237" s="181" t="s">
        <v>596</v>
      </c>
      <c r="C237" s="254">
        <f t="shared" si="18"/>
        <v>4.1466537738419869E-4</v>
      </c>
      <c r="D237" s="254">
        <f t="shared" si="19"/>
        <v>2.8751723504869019E-4</v>
      </c>
      <c r="E237" s="200">
        <v>8190844.3173941337</v>
      </c>
      <c r="F237" s="200">
        <v>13119805</v>
      </c>
      <c r="G237" s="194">
        <v>0</v>
      </c>
      <c r="H237" s="200">
        <v>630600</v>
      </c>
      <c r="I237" s="200">
        <v>8737</v>
      </c>
      <c r="J237" s="200">
        <v>7197046</v>
      </c>
      <c r="K237" s="200">
        <f t="shared" si="15"/>
        <v>7836383</v>
      </c>
      <c r="L237" s="182"/>
      <c r="M237" s="200">
        <v>661403</v>
      </c>
      <c r="N237" s="200">
        <v>3944388</v>
      </c>
      <c r="O237" s="200">
        <v>0</v>
      </c>
      <c r="P237" s="200">
        <v>0</v>
      </c>
      <c r="Q237" s="200">
        <f t="shared" si="16"/>
        <v>4605791</v>
      </c>
      <c r="R237" s="200"/>
      <c r="S237" s="183">
        <v>-193668</v>
      </c>
      <c r="T237" s="183">
        <v>1680108</v>
      </c>
      <c r="U237" s="200">
        <f t="shared" si="17"/>
        <v>1486440</v>
      </c>
    </row>
    <row r="238" spans="1:21" ht="12.75" customHeight="1">
      <c r="A238" s="180">
        <v>37605</v>
      </c>
      <c r="B238" s="181" t="s">
        <v>597</v>
      </c>
      <c r="C238" s="254">
        <f t="shared" si="18"/>
        <v>6.5273744297544075E-4</v>
      </c>
      <c r="D238" s="254">
        <f t="shared" si="19"/>
        <v>6.6892706673239613E-4</v>
      </c>
      <c r="E238" s="200">
        <v>19056518.341824997</v>
      </c>
      <c r="F238" s="200">
        <v>20652286</v>
      </c>
      <c r="G238" s="194">
        <v>0</v>
      </c>
      <c r="H238" s="200">
        <v>992646</v>
      </c>
      <c r="I238" s="200">
        <v>13753</v>
      </c>
      <c r="J238" s="200">
        <v>336616</v>
      </c>
      <c r="K238" s="200">
        <f t="shared" si="15"/>
        <v>1343015</v>
      </c>
      <c r="L238" s="182"/>
      <c r="M238" s="200">
        <v>1041135</v>
      </c>
      <c r="N238" s="200">
        <v>6208982</v>
      </c>
      <c r="O238" s="200">
        <v>0</v>
      </c>
      <c r="P238" s="200">
        <v>906994</v>
      </c>
      <c r="Q238" s="200">
        <f t="shared" si="16"/>
        <v>8157111</v>
      </c>
      <c r="R238" s="200"/>
      <c r="S238" s="183">
        <v>-304858</v>
      </c>
      <c r="T238" s="183">
        <v>-138475</v>
      </c>
      <c r="U238" s="200">
        <f t="shared" si="17"/>
        <v>-443333</v>
      </c>
    </row>
    <row r="239" spans="1:21" ht="12.75" customHeight="1">
      <c r="A239" s="180">
        <v>37610</v>
      </c>
      <c r="B239" s="181" t="s">
        <v>598</v>
      </c>
      <c r="C239" s="254">
        <f t="shared" si="18"/>
        <v>1.6567422946009859E-3</v>
      </c>
      <c r="D239" s="254">
        <f t="shared" si="19"/>
        <v>1.6862224612274241E-3</v>
      </c>
      <c r="E239" s="200">
        <v>48037418.216226399</v>
      </c>
      <c r="F239" s="200">
        <v>52418497</v>
      </c>
      <c r="G239" s="194">
        <v>0</v>
      </c>
      <c r="H239" s="200">
        <v>2519480</v>
      </c>
      <c r="I239" s="200">
        <v>34907</v>
      </c>
      <c r="J239" s="200">
        <v>2151006</v>
      </c>
      <c r="K239" s="200">
        <f t="shared" si="15"/>
        <v>4705393</v>
      </c>
      <c r="L239" s="182"/>
      <c r="M239" s="200">
        <v>2642553</v>
      </c>
      <c r="N239" s="200">
        <v>15759298</v>
      </c>
      <c r="O239" s="200">
        <v>0</v>
      </c>
      <c r="P239" s="200">
        <v>4970269</v>
      </c>
      <c r="Q239" s="200">
        <f t="shared" si="16"/>
        <v>23372120</v>
      </c>
      <c r="R239" s="200"/>
      <c r="S239" s="183">
        <v>-773775</v>
      </c>
      <c r="T239" s="183">
        <v>-467309</v>
      </c>
      <c r="U239" s="200">
        <f t="shared" si="17"/>
        <v>-1241084</v>
      </c>
    </row>
    <row r="240" spans="1:21" ht="12.75" customHeight="1">
      <c r="A240" s="180">
        <v>37700</v>
      </c>
      <c r="B240" s="181" t="s">
        <v>599</v>
      </c>
      <c r="C240" s="254">
        <f t="shared" si="18"/>
        <v>2.2794879230715859E-3</v>
      </c>
      <c r="D240" s="254">
        <f t="shared" si="19"/>
        <v>2.3415143210118164E-3</v>
      </c>
      <c r="E240" s="200">
        <v>66705494.253618285</v>
      </c>
      <c r="F240" s="200">
        <v>72121857</v>
      </c>
      <c r="G240" s="194">
        <v>0</v>
      </c>
      <c r="H240" s="200">
        <v>3466516</v>
      </c>
      <c r="I240" s="200">
        <v>48027</v>
      </c>
      <c r="J240" s="200">
        <v>809439</v>
      </c>
      <c r="K240" s="200">
        <f t="shared" si="15"/>
        <v>4323982</v>
      </c>
      <c r="L240" s="182"/>
      <c r="M240" s="200">
        <v>3635850</v>
      </c>
      <c r="N240" s="200">
        <v>21682991</v>
      </c>
      <c r="O240" s="200">
        <v>0</v>
      </c>
      <c r="P240" s="200">
        <v>4643401</v>
      </c>
      <c r="Q240" s="200">
        <f t="shared" si="16"/>
        <v>29962242</v>
      </c>
      <c r="R240" s="200"/>
      <c r="S240" s="183">
        <v>-1064626</v>
      </c>
      <c r="T240" s="183">
        <v>-778842</v>
      </c>
      <c r="U240" s="200">
        <f t="shared" si="17"/>
        <v>-1843468</v>
      </c>
    </row>
    <row r="241" spans="1:21" ht="12.75" customHeight="1">
      <c r="A241" s="180">
        <v>37705</v>
      </c>
      <c r="B241" s="181" t="s">
        <v>600</v>
      </c>
      <c r="C241" s="254">
        <f t="shared" si="18"/>
        <v>6.9279869615803498E-4</v>
      </c>
      <c r="D241" s="254">
        <f t="shared" si="19"/>
        <v>7.0849497730314384E-4</v>
      </c>
      <c r="E241" s="200">
        <v>20183736.316756774</v>
      </c>
      <c r="F241" s="200">
        <v>21919804</v>
      </c>
      <c r="G241" s="194">
        <v>0</v>
      </c>
      <c r="H241" s="200">
        <v>1053569</v>
      </c>
      <c r="I241" s="200">
        <v>14597</v>
      </c>
      <c r="J241" s="200">
        <v>1133496</v>
      </c>
      <c r="K241" s="200">
        <f t="shared" si="15"/>
        <v>2201662</v>
      </c>
      <c r="L241" s="182"/>
      <c r="M241" s="200">
        <v>1105034</v>
      </c>
      <c r="N241" s="200">
        <v>6590054</v>
      </c>
      <c r="O241" s="200">
        <v>0</v>
      </c>
      <c r="P241" s="200">
        <v>996570</v>
      </c>
      <c r="Q241" s="200">
        <f t="shared" si="16"/>
        <v>8691658</v>
      </c>
      <c r="R241" s="200"/>
      <c r="S241" s="183">
        <v>-323569</v>
      </c>
      <c r="T241" s="183">
        <v>25840</v>
      </c>
      <c r="U241" s="200">
        <f t="shared" si="17"/>
        <v>-297729</v>
      </c>
    </row>
    <row r="242" spans="1:21" ht="12.75" customHeight="1">
      <c r="A242" s="180">
        <v>37800</v>
      </c>
      <c r="B242" s="181" t="s">
        <v>601</v>
      </c>
      <c r="C242" s="254">
        <f t="shared" si="18"/>
        <v>7.134413077777492E-3</v>
      </c>
      <c r="D242" s="254">
        <f t="shared" si="19"/>
        <v>7.3530856117995117E-3</v>
      </c>
      <c r="E242" s="200">
        <v>209476066.67308542</v>
      </c>
      <c r="F242" s="200">
        <v>225729259</v>
      </c>
      <c r="G242" s="194">
        <v>0</v>
      </c>
      <c r="H242" s="200">
        <v>10849611</v>
      </c>
      <c r="I242" s="200">
        <v>150318</v>
      </c>
      <c r="J242" s="200">
        <v>5498232</v>
      </c>
      <c r="K242" s="200">
        <f t="shared" si="15"/>
        <v>16498161</v>
      </c>
      <c r="L242" s="182"/>
      <c r="M242" s="200">
        <v>11379598</v>
      </c>
      <c r="N242" s="200">
        <v>67864108</v>
      </c>
      <c r="O242" s="200">
        <v>0</v>
      </c>
      <c r="P242" s="200">
        <v>10048409</v>
      </c>
      <c r="Q242" s="200">
        <f t="shared" si="16"/>
        <v>89292115</v>
      </c>
      <c r="R242" s="200"/>
      <c r="S242" s="183">
        <v>-3332099</v>
      </c>
      <c r="T242" s="183">
        <v>-292831</v>
      </c>
      <c r="U242" s="200">
        <f t="shared" si="17"/>
        <v>-3624930</v>
      </c>
    </row>
    <row r="243" spans="1:21" ht="12.75" customHeight="1">
      <c r="A243" s="180">
        <v>37801</v>
      </c>
      <c r="B243" s="181" t="s">
        <v>602</v>
      </c>
      <c r="C243" s="254">
        <f t="shared" si="18"/>
        <v>5.8670839595887754E-5</v>
      </c>
      <c r="D243" s="254">
        <f t="shared" si="19"/>
        <v>6.0393301561034413E-5</v>
      </c>
      <c r="E243" s="200">
        <v>1720495.575912511</v>
      </c>
      <c r="F243" s="200">
        <v>1856316</v>
      </c>
      <c r="G243" s="194">
        <v>0</v>
      </c>
      <c r="H243" s="200">
        <v>89223</v>
      </c>
      <c r="I243" s="200">
        <v>1236</v>
      </c>
      <c r="J243" s="200">
        <v>322014</v>
      </c>
      <c r="K243" s="200">
        <f t="shared" si="15"/>
        <v>412473</v>
      </c>
      <c r="L243" s="182"/>
      <c r="M243" s="200">
        <v>93582</v>
      </c>
      <c r="N243" s="200">
        <v>558090</v>
      </c>
      <c r="O243" s="200">
        <v>0</v>
      </c>
      <c r="P243" s="200">
        <v>70585</v>
      </c>
      <c r="Q243" s="200">
        <f t="shared" si="16"/>
        <v>722257</v>
      </c>
      <c r="R243" s="200"/>
      <c r="S243" s="183">
        <v>-27402</v>
      </c>
      <c r="T243" s="183">
        <v>92744</v>
      </c>
      <c r="U243" s="200">
        <f t="shared" si="17"/>
        <v>65342</v>
      </c>
    </row>
    <row r="244" spans="1:21" ht="12.75" customHeight="1">
      <c r="A244" s="180">
        <v>37805</v>
      </c>
      <c r="B244" s="181" t="s">
        <v>603</v>
      </c>
      <c r="C244" s="254">
        <f t="shared" si="18"/>
        <v>4.8517439412988108E-4</v>
      </c>
      <c r="D244" s="254">
        <f t="shared" si="19"/>
        <v>5.4328568220880042E-4</v>
      </c>
      <c r="E244" s="200">
        <v>15477223.277025321</v>
      </c>
      <c r="F244" s="200">
        <v>15350675</v>
      </c>
      <c r="G244" s="194">
        <v>0</v>
      </c>
      <c r="H244" s="200">
        <v>737826</v>
      </c>
      <c r="I244" s="200">
        <v>10222</v>
      </c>
      <c r="J244" s="200">
        <v>333772</v>
      </c>
      <c r="K244" s="200">
        <f t="shared" si="15"/>
        <v>1081820</v>
      </c>
      <c r="L244" s="182"/>
      <c r="M244" s="200">
        <v>773867</v>
      </c>
      <c r="N244" s="200">
        <v>4615086</v>
      </c>
      <c r="O244" s="200">
        <v>0</v>
      </c>
      <c r="P244" s="200">
        <v>3182547</v>
      </c>
      <c r="Q244" s="200">
        <f t="shared" si="16"/>
        <v>8571500</v>
      </c>
      <c r="R244" s="200"/>
      <c r="S244" s="183">
        <v>-226599</v>
      </c>
      <c r="T244" s="183">
        <v>-709928</v>
      </c>
      <c r="U244" s="200">
        <f t="shared" si="17"/>
        <v>-936527</v>
      </c>
    </row>
    <row r="245" spans="1:21" ht="12.75" customHeight="1">
      <c r="A245" s="180">
        <v>37900</v>
      </c>
      <c r="B245" s="181" t="s">
        <v>604</v>
      </c>
      <c r="C245" s="254">
        <f t="shared" si="18"/>
        <v>3.4829242480110319E-3</v>
      </c>
      <c r="D245" s="254">
        <f t="shared" si="19"/>
        <v>3.7496795862267543E-3</v>
      </c>
      <c r="E245" s="200">
        <v>106821567.49905109</v>
      </c>
      <c r="F245" s="200">
        <v>110197980</v>
      </c>
      <c r="G245" s="194">
        <v>0</v>
      </c>
      <c r="H245" s="200">
        <v>5296634</v>
      </c>
      <c r="I245" s="200">
        <v>73383</v>
      </c>
      <c r="J245" s="200">
        <v>1229721</v>
      </c>
      <c r="K245" s="200">
        <f t="shared" si="15"/>
        <v>6599738</v>
      </c>
      <c r="L245" s="182"/>
      <c r="M245" s="200">
        <v>5555366</v>
      </c>
      <c r="N245" s="200">
        <v>33130343</v>
      </c>
      <c r="O245" s="200">
        <v>0</v>
      </c>
      <c r="P245" s="200">
        <v>15778168</v>
      </c>
      <c r="Q245" s="200">
        <f t="shared" si="16"/>
        <v>54463877</v>
      </c>
      <c r="R245" s="200"/>
      <c r="S245" s="183">
        <v>-1626686</v>
      </c>
      <c r="T245" s="183">
        <v>-3062092</v>
      </c>
      <c r="U245" s="200">
        <f t="shared" si="17"/>
        <v>-4688778</v>
      </c>
    </row>
    <row r="246" spans="1:21" ht="12.75" customHeight="1">
      <c r="A246" s="180">
        <v>37901</v>
      </c>
      <c r="B246" s="181" t="s">
        <v>605</v>
      </c>
      <c r="C246" s="254">
        <f t="shared" si="18"/>
        <v>8.6016847393114321E-5</v>
      </c>
      <c r="D246" s="254">
        <f t="shared" si="19"/>
        <v>7.3939179589574641E-5</v>
      </c>
      <c r="E246" s="200">
        <v>2106393.0615202636</v>
      </c>
      <c r="F246" s="200">
        <v>2721530</v>
      </c>
      <c r="G246" s="194">
        <v>0</v>
      </c>
      <c r="H246" s="200">
        <v>130810</v>
      </c>
      <c r="I246" s="200">
        <v>1812</v>
      </c>
      <c r="J246" s="200">
        <v>992194</v>
      </c>
      <c r="K246" s="200">
        <f t="shared" si="15"/>
        <v>1124816</v>
      </c>
      <c r="L246" s="182"/>
      <c r="M246" s="200">
        <v>137199</v>
      </c>
      <c r="N246" s="200">
        <v>818211</v>
      </c>
      <c r="O246" s="200">
        <v>0</v>
      </c>
      <c r="P246" s="200">
        <v>66768</v>
      </c>
      <c r="Q246" s="200">
        <f t="shared" si="16"/>
        <v>1022178</v>
      </c>
      <c r="R246" s="200"/>
      <c r="S246" s="183">
        <v>-40174</v>
      </c>
      <c r="T246" s="183">
        <v>204492</v>
      </c>
      <c r="U246" s="200">
        <f t="shared" si="17"/>
        <v>164318</v>
      </c>
    </row>
    <row r="247" spans="1:21" ht="12.75" customHeight="1">
      <c r="A247" s="180">
        <v>37905</v>
      </c>
      <c r="B247" s="181" t="s">
        <v>606</v>
      </c>
      <c r="C247" s="254">
        <f t="shared" si="18"/>
        <v>3.9472751458646582E-4</v>
      </c>
      <c r="D247" s="254">
        <f t="shared" si="19"/>
        <v>4.1725689469988711E-4</v>
      </c>
      <c r="E247" s="200">
        <v>11886891.804128952</v>
      </c>
      <c r="F247" s="200">
        <v>12488981</v>
      </c>
      <c r="G247" s="194">
        <v>0</v>
      </c>
      <c r="H247" s="200">
        <v>600279</v>
      </c>
      <c r="I247" s="200">
        <v>8317</v>
      </c>
      <c r="J247" s="200">
        <v>0</v>
      </c>
      <c r="K247" s="200">
        <f t="shared" si="15"/>
        <v>608596</v>
      </c>
      <c r="L247" s="182"/>
      <c r="M247" s="200">
        <v>629602</v>
      </c>
      <c r="N247" s="200">
        <v>3754735</v>
      </c>
      <c r="O247" s="200">
        <v>0</v>
      </c>
      <c r="P247" s="200">
        <v>1459793</v>
      </c>
      <c r="Q247" s="200">
        <f t="shared" si="16"/>
        <v>5844130</v>
      </c>
      <c r="R247" s="200"/>
      <c r="S247" s="183">
        <v>-184356</v>
      </c>
      <c r="T247" s="183">
        <v>-328350</v>
      </c>
      <c r="U247" s="200">
        <f t="shared" si="17"/>
        <v>-512706</v>
      </c>
    </row>
    <row r="248" spans="1:21" ht="12.75" customHeight="1">
      <c r="A248" s="180">
        <v>38000</v>
      </c>
      <c r="B248" s="181" t="s">
        <v>607</v>
      </c>
      <c r="C248" s="254">
        <f t="shared" si="18"/>
        <v>6.269740329055134E-3</v>
      </c>
      <c r="D248" s="254">
        <f t="shared" si="19"/>
        <v>6.459269177544422E-3</v>
      </c>
      <c r="E248" s="200">
        <v>184012858.31942976</v>
      </c>
      <c r="F248" s="200">
        <v>198371446</v>
      </c>
      <c r="G248" s="194">
        <v>0</v>
      </c>
      <c r="H248" s="200">
        <v>9534666</v>
      </c>
      <c r="I248" s="200">
        <v>132100</v>
      </c>
      <c r="J248" s="200">
        <v>6099294</v>
      </c>
      <c r="K248" s="200">
        <f t="shared" si="15"/>
        <v>15766060</v>
      </c>
      <c r="L248" s="182"/>
      <c r="M248" s="200">
        <v>10000420</v>
      </c>
      <c r="N248" s="200">
        <v>59639151</v>
      </c>
      <c r="O248" s="200">
        <v>0</v>
      </c>
      <c r="P248" s="200">
        <v>9450596</v>
      </c>
      <c r="Q248" s="200">
        <f t="shared" si="16"/>
        <v>79090167</v>
      </c>
      <c r="R248" s="200"/>
      <c r="S248" s="183">
        <v>-2928257</v>
      </c>
      <c r="T248" s="183">
        <v>19148</v>
      </c>
      <c r="U248" s="200">
        <f t="shared" si="17"/>
        <v>-2909109</v>
      </c>
    </row>
    <row r="249" spans="1:21" ht="12.75" customHeight="1">
      <c r="A249" s="180">
        <v>38005</v>
      </c>
      <c r="B249" s="181" t="s">
        <v>608</v>
      </c>
      <c r="C249" s="254">
        <f t="shared" si="18"/>
        <v>1.1770703263234955E-3</v>
      </c>
      <c r="D249" s="254">
        <f t="shared" si="19"/>
        <v>1.1630750989231919E-3</v>
      </c>
      <c r="E249" s="200">
        <v>33133899.13166197</v>
      </c>
      <c r="F249" s="200">
        <v>37241916</v>
      </c>
      <c r="G249" s="194">
        <v>0</v>
      </c>
      <c r="H249" s="200">
        <v>1790022</v>
      </c>
      <c r="I249" s="200">
        <v>24800</v>
      </c>
      <c r="J249" s="200">
        <v>533455</v>
      </c>
      <c r="K249" s="200">
        <f t="shared" si="15"/>
        <v>2348277</v>
      </c>
      <c r="L249" s="182"/>
      <c r="M249" s="200">
        <v>1877462</v>
      </c>
      <c r="N249" s="200">
        <v>11196552</v>
      </c>
      <c r="O249" s="200">
        <v>0</v>
      </c>
      <c r="P249" s="200">
        <v>3623967</v>
      </c>
      <c r="Q249" s="200">
        <f t="shared" si="16"/>
        <v>16697981</v>
      </c>
      <c r="R249" s="200"/>
      <c r="S249" s="183">
        <v>-549746</v>
      </c>
      <c r="T249" s="183">
        <v>-1086294</v>
      </c>
      <c r="U249" s="200">
        <f t="shared" si="17"/>
        <v>-1636040</v>
      </c>
    </row>
    <row r="250" spans="1:21" ht="12.75" customHeight="1">
      <c r="A250" s="180">
        <v>38100</v>
      </c>
      <c r="B250" s="181" t="s">
        <v>609</v>
      </c>
      <c r="C250" s="254">
        <f t="shared" si="18"/>
        <v>2.8184751153480943E-3</v>
      </c>
      <c r="D250" s="254">
        <f t="shared" si="19"/>
        <v>2.8738543501938604E-3</v>
      </c>
      <c r="E250" s="200">
        <v>81870895.737145931</v>
      </c>
      <c r="F250" s="200">
        <v>89175142</v>
      </c>
      <c r="G250" s="194">
        <v>0</v>
      </c>
      <c r="H250" s="200">
        <v>4286177</v>
      </c>
      <c r="I250" s="200">
        <v>59384</v>
      </c>
      <c r="J250" s="200">
        <v>783057</v>
      </c>
      <c r="K250" s="200">
        <f t="shared" si="15"/>
        <v>5128618</v>
      </c>
      <c r="L250" s="182"/>
      <c r="M250" s="200">
        <v>4495551</v>
      </c>
      <c r="N250" s="200">
        <v>26809956</v>
      </c>
      <c r="O250" s="200">
        <v>0</v>
      </c>
      <c r="P250" s="200">
        <v>2118650</v>
      </c>
      <c r="Q250" s="200">
        <f t="shared" si="16"/>
        <v>33424157</v>
      </c>
      <c r="R250" s="200"/>
      <c r="S250" s="183">
        <v>-1316358</v>
      </c>
      <c r="T250" s="183">
        <v>-169610</v>
      </c>
      <c r="U250" s="200">
        <f t="shared" si="17"/>
        <v>-1485968</v>
      </c>
    </row>
    <row r="251" spans="1:21" ht="12.75" customHeight="1">
      <c r="A251" s="180">
        <v>38105</v>
      </c>
      <c r="B251" s="181" t="s">
        <v>610</v>
      </c>
      <c r="C251" s="254">
        <f t="shared" si="18"/>
        <v>5.2582510037890533E-4</v>
      </c>
      <c r="D251" s="254">
        <f t="shared" si="19"/>
        <v>5.4523581744093323E-4</v>
      </c>
      <c r="E251" s="200">
        <v>15532779.091206547</v>
      </c>
      <c r="F251" s="200">
        <v>16636843</v>
      </c>
      <c r="G251" s="194">
        <v>0</v>
      </c>
      <c r="H251" s="200">
        <v>799645</v>
      </c>
      <c r="I251" s="200">
        <v>11079</v>
      </c>
      <c r="J251" s="200">
        <v>0</v>
      </c>
      <c r="K251" s="200">
        <f t="shared" si="15"/>
        <v>810724</v>
      </c>
      <c r="L251" s="182"/>
      <c r="M251" s="200">
        <v>838706</v>
      </c>
      <c r="N251" s="200">
        <v>5001764</v>
      </c>
      <c r="O251" s="200">
        <v>0</v>
      </c>
      <c r="P251" s="200">
        <v>1856273</v>
      </c>
      <c r="Q251" s="200">
        <f t="shared" si="16"/>
        <v>7696743</v>
      </c>
      <c r="R251" s="200"/>
      <c r="S251" s="183">
        <v>-245585</v>
      </c>
      <c r="T251" s="183">
        <v>-515185</v>
      </c>
      <c r="U251" s="200">
        <f t="shared" si="17"/>
        <v>-760770</v>
      </c>
    </row>
    <row r="252" spans="1:21" ht="12.75" customHeight="1">
      <c r="A252" s="180">
        <v>38200</v>
      </c>
      <c r="B252" s="181" t="s">
        <v>611</v>
      </c>
      <c r="C252" s="254">
        <f t="shared" si="18"/>
        <v>2.607179453094926E-3</v>
      </c>
      <c r="D252" s="254">
        <f t="shared" si="19"/>
        <v>2.6946516204740278E-3</v>
      </c>
      <c r="E252" s="200">
        <v>76765735.136465281</v>
      </c>
      <c r="F252" s="200">
        <v>82489853</v>
      </c>
      <c r="G252" s="194">
        <v>0</v>
      </c>
      <c r="H252" s="200">
        <v>3964851</v>
      </c>
      <c r="I252" s="200">
        <v>54932</v>
      </c>
      <c r="J252" s="200">
        <v>244695</v>
      </c>
      <c r="K252" s="200">
        <f t="shared" si="15"/>
        <v>4264478</v>
      </c>
      <c r="L252" s="182"/>
      <c r="M252" s="200">
        <v>4158528</v>
      </c>
      <c r="N252" s="200">
        <v>24800065</v>
      </c>
      <c r="O252" s="200">
        <v>0</v>
      </c>
      <c r="P252" s="200">
        <v>6687148</v>
      </c>
      <c r="Q252" s="200">
        <f t="shared" si="16"/>
        <v>35645741</v>
      </c>
      <c r="R252" s="200"/>
      <c r="S252" s="183">
        <v>-1217673</v>
      </c>
      <c r="T252" s="183">
        <v>-1432698</v>
      </c>
      <c r="U252" s="200">
        <f t="shared" si="17"/>
        <v>-2650371</v>
      </c>
    </row>
    <row r="253" spans="1:21" ht="12.75" customHeight="1">
      <c r="A253" s="180">
        <v>38205</v>
      </c>
      <c r="B253" s="181" t="s">
        <v>612</v>
      </c>
      <c r="C253" s="254">
        <f t="shared" si="18"/>
        <v>3.7281658012235043E-4</v>
      </c>
      <c r="D253" s="254">
        <f t="shared" si="19"/>
        <v>3.7606427162764861E-4</v>
      </c>
      <c r="E253" s="200">
        <v>10713388.718122073</v>
      </c>
      <c r="F253" s="200">
        <v>11795730</v>
      </c>
      <c r="G253" s="194">
        <v>0</v>
      </c>
      <c r="H253" s="200">
        <v>566958</v>
      </c>
      <c r="I253" s="200">
        <v>7855</v>
      </c>
      <c r="J253" s="200">
        <v>145552</v>
      </c>
      <c r="K253" s="200">
        <f t="shared" si="15"/>
        <v>720365</v>
      </c>
      <c r="L253" s="182"/>
      <c r="M253" s="200">
        <v>594653</v>
      </c>
      <c r="N253" s="200">
        <v>3546313</v>
      </c>
      <c r="O253" s="200">
        <v>0</v>
      </c>
      <c r="P253" s="200">
        <v>314385</v>
      </c>
      <c r="Q253" s="200">
        <f t="shared" si="16"/>
        <v>4455351</v>
      </c>
      <c r="R253" s="200"/>
      <c r="S253" s="183">
        <v>-174122</v>
      </c>
      <c r="T253" s="183">
        <v>-55138</v>
      </c>
      <c r="U253" s="200">
        <f t="shared" si="17"/>
        <v>-229260</v>
      </c>
    </row>
    <row r="254" spans="1:21" ht="12.75" customHeight="1">
      <c r="A254" s="180">
        <v>38210</v>
      </c>
      <c r="B254" s="181" t="s">
        <v>613</v>
      </c>
      <c r="C254" s="254">
        <f t="shared" si="18"/>
        <v>1.0072187773073724E-3</v>
      </c>
      <c r="D254" s="254">
        <f t="shared" si="19"/>
        <v>1.0417427597148288E-3</v>
      </c>
      <c r="E254" s="200">
        <v>29677360.948993865</v>
      </c>
      <c r="F254" s="200">
        <v>31867898</v>
      </c>
      <c r="G254" s="194">
        <v>0</v>
      </c>
      <c r="H254" s="200">
        <v>1531721</v>
      </c>
      <c r="I254" s="200">
        <v>21221</v>
      </c>
      <c r="J254" s="200">
        <v>877005</v>
      </c>
      <c r="K254" s="200">
        <f t="shared" si="15"/>
        <v>2429947</v>
      </c>
      <c r="L254" s="182"/>
      <c r="M254" s="200">
        <v>1606544</v>
      </c>
      <c r="N254" s="200">
        <v>9580887</v>
      </c>
      <c r="O254" s="200">
        <v>0</v>
      </c>
      <c r="P254" s="200">
        <v>1952739</v>
      </c>
      <c r="Q254" s="200">
        <f t="shared" si="16"/>
        <v>13140170</v>
      </c>
      <c r="R254" s="200"/>
      <c r="S254" s="183">
        <v>-470418</v>
      </c>
      <c r="T254" s="183">
        <v>-133035</v>
      </c>
      <c r="U254" s="200">
        <f t="shared" si="17"/>
        <v>-603453</v>
      </c>
    </row>
    <row r="255" spans="1:21" ht="12.75" customHeight="1">
      <c r="A255" s="180">
        <v>38300</v>
      </c>
      <c r="B255" s="181" t="s">
        <v>614</v>
      </c>
      <c r="C255" s="254">
        <f t="shared" si="18"/>
        <v>2.0196431363277301E-3</v>
      </c>
      <c r="D255" s="254">
        <f t="shared" si="19"/>
        <v>2.1290485754383334E-3</v>
      </c>
      <c r="E255" s="200">
        <v>60652730.688064516</v>
      </c>
      <c r="F255" s="200">
        <v>63900498</v>
      </c>
      <c r="G255" s="194">
        <v>0</v>
      </c>
      <c r="H255" s="200">
        <v>3071359</v>
      </c>
      <c r="I255" s="200">
        <v>42553</v>
      </c>
      <c r="J255" s="200">
        <v>805104</v>
      </c>
      <c r="K255" s="200">
        <f t="shared" si="15"/>
        <v>3919016</v>
      </c>
      <c r="L255" s="182"/>
      <c r="M255" s="200">
        <v>3221390</v>
      </c>
      <c r="N255" s="200">
        <v>19211290</v>
      </c>
      <c r="O255" s="200">
        <v>0</v>
      </c>
      <c r="P255" s="200">
        <v>6494980</v>
      </c>
      <c r="Q255" s="200">
        <f t="shared" si="16"/>
        <v>28927660</v>
      </c>
      <c r="R255" s="200"/>
      <c r="S255" s="183">
        <v>-943266</v>
      </c>
      <c r="T255" s="183">
        <v>-1150480</v>
      </c>
      <c r="U255" s="200">
        <f t="shared" si="17"/>
        <v>-2093746</v>
      </c>
    </row>
    <row r="256" spans="1:21" ht="12.75" customHeight="1">
      <c r="A256" s="180">
        <v>38400</v>
      </c>
      <c r="B256" s="181" t="s">
        <v>615</v>
      </c>
      <c r="C256" s="254">
        <f t="shared" si="18"/>
        <v>2.5124093066804807E-3</v>
      </c>
      <c r="D256" s="254">
        <f t="shared" si="19"/>
        <v>2.667121724618055E-3</v>
      </c>
      <c r="E256" s="200">
        <v>75981458.357397899</v>
      </c>
      <c r="F256" s="200">
        <v>79491373</v>
      </c>
      <c r="G256" s="194">
        <v>0</v>
      </c>
      <c r="H256" s="200">
        <v>3820730</v>
      </c>
      <c r="I256" s="200">
        <v>52935</v>
      </c>
      <c r="J256" s="200">
        <v>927621</v>
      </c>
      <c r="K256" s="200">
        <f t="shared" si="15"/>
        <v>4801286</v>
      </c>
      <c r="L256" s="182"/>
      <c r="M256" s="200">
        <v>4007367</v>
      </c>
      <c r="N256" s="200">
        <v>23898591</v>
      </c>
      <c r="O256" s="200">
        <v>0</v>
      </c>
      <c r="P256" s="200">
        <v>7664897</v>
      </c>
      <c r="Q256" s="200">
        <f t="shared" si="16"/>
        <v>35570855</v>
      </c>
      <c r="R256" s="200"/>
      <c r="S256" s="183">
        <v>-1173411</v>
      </c>
      <c r="T256" s="183">
        <v>-1331489</v>
      </c>
      <c r="U256" s="200">
        <f t="shared" si="17"/>
        <v>-2504900</v>
      </c>
    </row>
    <row r="257" spans="1:21" ht="12.75" customHeight="1">
      <c r="A257" s="180">
        <v>38402</v>
      </c>
      <c r="B257" s="181" t="s">
        <v>616</v>
      </c>
      <c r="C257" s="254">
        <f t="shared" si="18"/>
        <v>2.0398170332005351E-4</v>
      </c>
      <c r="D257" s="254">
        <f t="shared" si="19"/>
        <v>1.8550475121425683E-4</v>
      </c>
      <c r="E257" s="200">
        <v>5284693.7578388834</v>
      </c>
      <c r="F257" s="200">
        <v>6453879</v>
      </c>
      <c r="G257" s="194">
        <v>0</v>
      </c>
      <c r="H257" s="200">
        <v>310204</v>
      </c>
      <c r="I257" s="200">
        <v>4298</v>
      </c>
      <c r="J257" s="200">
        <v>3092360</v>
      </c>
      <c r="K257" s="200">
        <f t="shared" si="15"/>
        <v>3406862</v>
      </c>
      <c r="L257" s="182"/>
      <c r="M257" s="200">
        <v>325357</v>
      </c>
      <c r="N257" s="200">
        <v>1940319</v>
      </c>
      <c r="O257" s="200">
        <v>0</v>
      </c>
      <c r="P257" s="200">
        <v>0</v>
      </c>
      <c r="Q257" s="200">
        <f t="shared" si="16"/>
        <v>2265676</v>
      </c>
      <c r="R257" s="200"/>
      <c r="S257" s="183">
        <v>-95269</v>
      </c>
      <c r="T257" s="183">
        <v>770193</v>
      </c>
      <c r="U257" s="200">
        <f t="shared" si="17"/>
        <v>674924</v>
      </c>
    </row>
    <row r="258" spans="1:21" ht="12.75" customHeight="1">
      <c r="A258" s="180">
        <v>38405</v>
      </c>
      <c r="B258" s="181" t="s">
        <v>617</v>
      </c>
      <c r="C258" s="254">
        <f t="shared" si="18"/>
        <v>6.3874164636007415E-4</v>
      </c>
      <c r="D258" s="254">
        <f t="shared" si="19"/>
        <v>7.0572376337459878E-4</v>
      </c>
      <c r="E258" s="200">
        <v>20104789.460388102</v>
      </c>
      <c r="F258" s="200">
        <v>20209466</v>
      </c>
      <c r="G258" s="194">
        <v>0</v>
      </c>
      <c r="H258" s="200">
        <v>971362</v>
      </c>
      <c r="I258" s="200">
        <v>13458</v>
      </c>
      <c r="J258" s="200">
        <v>1414644</v>
      </c>
      <c r="K258" s="200">
        <f t="shared" si="15"/>
        <v>2399464</v>
      </c>
      <c r="L258" s="182"/>
      <c r="M258" s="200">
        <v>1018812</v>
      </c>
      <c r="N258" s="200">
        <v>6075851</v>
      </c>
      <c r="O258" s="200">
        <v>0</v>
      </c>
      <c r="P258" s="200">
        <v>3060430</v>
      </c>
      <c r="Q258" s="200">
        <f t="shared" si="16"/>
        <v>10155093</v>
      </c>
      <c r="R258" s="200"/>
      <c r="S258" s="183">
        <v>-298322</v>
      </c>
      <c r="T258" s="183">
        <v>-347435</v>
      </c>
      <c r="U258" s="200">
        <f t="shared" si="17"/>
        <v>-645757</v>
      </c>
    </row>
    <row r="259" spans="1:21" ht="12.75" customHeight="1">
      <c r="A259" s="180">
        <v>38500</v>
      </c>
      <c r="B259" s="181" t="s">
        <v>618</v>
      </c>
      <c r="C259" s="254">
        <f t="shared" si="18"/>
        <v>1.9454085549597713E-3</v>
      </c>
      <c r="D259" s="254">
        <f t="shared" si="19"/>
        <v>2.0559239560009337E-3</v>
      </c>
      <c r="E259" s="200">
        <v>58569542.967234477</v>
      </c>
      <c r="F259" s="200">
        <v>61551753</v>
      </c>
      <c r="G259" s="194">
        <v>0</v>
      </c>
      <c r="H259" s="200">
        <v>2958467</v>
      </c>
      <c r="I259" s="200">
        <v>40989</v>
      </c>
      <c r="J259" s="200">
        <v>0</v>
      </c>
      <c r="K259" s="200">
        <f t="shared" si="15"/>
        <v>2999456</v>
      </c>
      <c r="L259" s="182"/>
      <c r="M259" s="200">
        <v>3102984</v>
      </c>
      <c r="N259" s="200">
        <v>18505155</v>
      </c>
      <c r="O259" s="200">
        <v>0</v>
      </c>
      <c r="P259" s="200">
        <v>6905272</v>
      </c>
      <c r="Q259" s="200">
        <f t="shared" si="16"/>
        <v>28513411</v>
      </c>
      <c r="R259" s="200"/>
      <c r="S259" s="183">
        <v>-908595</v>
      </c>
      <c r="T259" s="183">
        <v>-1569274</v>
      </c>
      <c r="U259" s="200">
        <f t="shared" si="17"/>
        <v>-2477869</v>
      </c>
    </row>
    <row r="260" spans="1:21" ht="12.75" customHeight="1">
      <c r="A260" s="180">
        <v>38600</v>
      </c>
      <c r="B260" s="181" t="s">
        <v>619</v>
      </c>
      <c r="C260" s="254">
        <f t="shared" si="18"/>
        <v>2.5548002427331316E-3</v>
      </c>
      <c r="D260" s="254">
        <f t="shared" si="19"/>
        <v>2.645382956816713E-3</v>
      </c>
      <c r="E260" s="200">
        <v>75362160.308421403</v>
      </c>
      <c r="F260" s="200">
        <v>80832601</v>
      </c>
      <c r="G260" s="194">
        <v>0</v>
      </c>
      <c r="H260" s="200">
        <v>3885195</v>
      </c>
      <c r="I260" s="200">
        <v>53828</v>
      </c>
      <c r="J260" s="200">
        <v>2358666</v>
      </c>
      <c r="K260" s="200">
        <f t="shared" si="15"/>
        <v>6297689</v>
      </c>
      <c r="L260" s="182"/>
      <c r="M260" s="200">
        <v>4074981</v>
      </c>
      <c r="N260" s="200">
        <v>24301823</v>
      </c>
      <c r="O260" s="200">
        <v>0</v>
      </c>
      <c r="P260" s="200">
        <v>6545176</v>
      </c>
      <c r="Q260" s="200">
        <f t="shared" si="16"/>
        <v>34921980</v>
      </c>
      <c r="R260" s="200"/>
      <c r="S260" s="183">
        <v>-1193209</v>
      </c>
      <c r="T260" s="183">
        <v>-686846</v>
      </c>
      <c r="U260" s="200">
        <f t="shared" si="17"/>
        <v>-1880055</v>
      </c>
    </row>
    <row r="261" spans="1:21" ht="12.75" customHeight="1">
      <c r="A261" s="180">
        <v>38601</v>
      </c>
      <c r="B261" s="181" t="s">
        <v>620</v>
      </c>
      <c r="C261" s="254">
        <f t="shared" si="18"/>
        <v>3.6267261434911992E-5</v>
      </c>
      <c r="D261" s="254">
        <f t="shared" si="19"/>
        <v>3.4931517076723074E-5</v>
      </c>
      <c r="E261" s="200">
        <v>995135.53717007604</v>
      </c>
      <c r="F261" s="200">
        <v>1147478</v>
      </c>
      <c r="G261" s="194">
        <v>0</v>
      </c>
      <c r="H261" s="200">
        <v>55153</v>
      </c>
      <c r="I261" s="200">
        <v>764</v>
      </c>
      <c r="J261" s="200">
        <v>120078</v>
      </c>
      <c r="K261" s="200">
        <f t="shared" ref="K261:K311" si="20">SUM(G261:J261)</f>
        <v>175995</v>
      </c>
      <c r="L261" s="182"/>
      <c r="M261" s="200">
        <v>57847</v>
      </c>
      <c r="N261" s="200">
        <v>344982</v>
      </c>
      <c r="O261" s="200">
        <v>0</v>
      </c>
      <c r="P261" s="200">
        <v>113205</v>
      </c>
      <c r="Q261" s="200">
        <f t="shared" ref="Q261:Q311" si="21">SUM(M261:P261)</f>
        <v>516034</v>
      </c>
      <c r="R261" s="200"/>
      <c r="S261" s="183">
        <v>-16938</v>
      </c>
      <c r="T261" s="183">
        <v>-9787</v>
      </c>
      <c r="U261" s="200">
        <f t="shared" ref="U261:U311" si="22">S261+T261</f>
        <v>-26725</v>
      </c>
    </row>
    <row r="262" spans="1:21" ht="12.75" customHeight="1">
      <c r="A262" s="180">
        <v>38602</v>
      </c>
      <c r="B262" s="181" t="s">
        <v>621</v>
      </c>
      <c r="C262" s="254">
        <f t="shared" ref="C262:C311" si="23">F262/$F$312</f>
        <v>2.1955432639569897E-4</v>
      </c>
      <c r="D262" s="254">
        <f t="shared" ref="D262:D311" si="24">E262/$E$312</f>
        <v>2.2267339248362554E-4</v>
      </c>
      <c r="E262" s="200">
        <v>6343560.9039246244</v>
      </c>
      <c r="F262" s="200">
        <v>6946589</v>
      </c>
      <c r="G262" s="194">
        <v>0</v>
      </c>
      <c r="H262" s="200">
        <v>333886</v>
      </c>
      <c r="I262" s="200">
        <v>4626</v>
      </c>
      <c r="J262" s="200">
        <v>1376778</v>
      </c>
      <c r="K262" s="200">
        <f t="shared" si="20"/>
        <v>1715290</v>
      </c>
      <c r="L262" s="182"/>
      <c r="M262" s="200">
        <v>350196</v>
      </c>
      <c r="N262" s="200">
        <v>2088449</v>
      </c>
      <c r="O262" s="200">
        <v>0</v>
      </c>
      <c r="P262" s="200">
        <v>121580</v>
      </c>
      <c r="Q262" s="200">
        <f t="shared" si="21"/>
        <v>2560225</v>
      </c>
      <c r="R262" s="200"/>
      <c r="S262" s="183">
        <v>-102542</v>
      </c>
      <c r="T262" s="183">
        <v>379376</v>
      </c>
      <c r="U262" s="200">
        <f t="shared" si="22"/>
        <v>276834</v>
      </c>
    </row>
    <row r="263" spans="1:21" ht="12.75" customHeight="1">
      <c r="A263" s="180">
        <v>38605</v>
      </c>
      <c r="B263" s="181" t="s">
        <v>622</v>
      </c>
      <c r="C263" s="254">
        <f t="shared" si="23"/>
        <v>6.5322392349010522E-4</v>
      </c>
      <c r="D263" s="254">
        <f t="shared" si="24"/>
        <v>6.9347025595680497E-4</v>
      </c>
      <c r="E263" s="200">
        <v>19755709.268433046</v>
      </c>
      <c r="F263" s="200">
        <v>20667678</v>
      </c>
      <c r="G263" s="194">
        <v>0</v>
      </c>
      <c r="H263" s="200">
        <v>993386</v>
      </c>
      <c r="I263" s="200">
        <v>13763</v>
      </c>
      <c r="J263" s="200">
        <v>0</v>
      </c>
      <c r="K263" s="200">
        <f t="shared" si="20"/>
        <v>1007149</v>
      </c>
      <c r="L263" s="182"/>
      <c r="M263" s="200">
        <v>1041911</v>
      </c>
      <c r="N263" s="200">
        <v>6213610</v>
      </c>
      <c r="O263" s="200">
        <v>0</v>
      </c>
      <c r="P263" s="200">
        <v>2595917</v>
      </c>
      <c r="Q263" s="200">
        <f t="shared" si="21"/>
        <v>9851438</v>
      </c>
      <c r="R263" s="200"/>
      <c r="S263" s="183">
        <v>-305086</v>
      </c>
      <c r="T263" s="183">
        <v>-649614</v>
      </c>
      <c r="U263" s="200">
        <f t="shared" si="22"/>
        <v>-954700</v>
      </c>
    </row>
    <row r="264" spans="1:21" ht="12.75" customHeight="1">
      <c r="A264" s="180">
        <v>38610</v>
      </c>
      <c r="B264" s="181" t="s">
        <v>623</v>
      </c>
      <c r="C264" s="254">
        <f t="shared" si="23"/>
        <v>5.5339238221999664E-4</v>
      </c>
      <c r="D264" s="254">
        <f t="shared" si="24"/>
        <v>5.4322546599629249E-4</v>
      </c>
      <c r="E264" s="200">
        <v>15475507.826395199</v>
      </c>
      <c r="F264" s="200">
        <v>17509058</v>
      </c>
      <c r="G264" s="194">
        <v>0</v>
      </c>
      <c r="H264" s="200">
        <v>841568</v>
      </c>
      <c r="I264" s="200">
        <v>11660</v>
      </c>
      <c r="J264" s="200">
        <v>365525</v>
      </c>
      <c r="K264" s="200">
        <f t="shared" si="20"/>
        <v>1218753</v>
      </c>
      <c r="L264" s="182"/>
      <c r="M264" s="200">
        <v>882677</v>
      </c>
      <c r="N264" s="200">
        <v>5263990</v>
      </c>
      <c r="O264" s="200">
        <v>0</v>
      </c>
      <c r="P264" s="200">
        <v>236714</v>
      </c>
      <c r="Q264" s="200">
        <f t="shared" si="21"/>
        <v>6383381</v>
      </c>
      <c r="R264" s="200"/>
      <c r="S264" s="183">
        <v>-258460</v>
      </c>
      <c r="T264" s="183">
        <v>6071</v>
      </c>
      <c r="U264" s="200">
        <f t="shared" si="22"/>
        <v>-252389</v>
      </c>
    </row>
    <row r="265" spans="1:21" ht="12.75" customHeight="1">
      <c r="A265" s="180">
        <v>38620</v>
      </c>
      <c r="B265" s="181" t="s">
        <v>624</v>
      </c>
      <c r="C265" s="254">
        <f t="shared" si="23"/>
        <v>3.9520166873673843E-4</v>
      </c>
      <c r="D265" s="254">
        <f t="shared" si="24"/>
        <v>4.2689469027090178E-4</v>
      </c>
      <c r="E265" s="200">
        <v>12161455.111861385</v>
      </c>
      <c r="F265" s="200">
        <v>12503983</v>
      </c>
      <c r="G265" s="194">
        <v>0</v>
      </c>
      <c r="H265" s="200">
        <v>601000</v>
      </c>
      <c r="I265" s="200">
        <v>8327</v>
      </c>
      <c r="J265" s="200">
        <v>0</v>
      </c>
      <c r="K265" s="200">
        <f t="shared" si="20"/>
        <v>609327</v>
      </c>
      <c r="L265" s="182"/>
      <c r="M265" s="200">
        <v>630358</v>
      </c>
      <c r="N265" s="200">
        <v>3759245</v>
      </c>
      <c r="O265" s="200">
        <v>0</v>
      </c>
      <c r="P265" s="200">
        <v>1959166</v>
      </c>
      <c r="Q265" s="200">
        <f t="shared" si="21"/>
        <v>6348769</v>
      </c>
      <c r="R265" s="200"/>
      <c r="S265" s="183">
        <v>-184577</v>
      </c>
      <c r="T265" s="183">
        <v>-456523</v>
      </c>
      <c r="U265" s="200">
        <f t="shared" si="22"/>
        <v>-641100</v>
      </c>
    </row>
    <row r="266" spans="1:21" ht="12.75" customHeight="1">
      <c r="A266" s="180">
        <v>38700</v>
      </c>
      <c r="B266" s="181" t="s">
        <v>625</v>
      </c>
      <c r="C266" s="254">
        <f t="shared" si="23"/>
        <v>7.7918754690728235E-4</v>
      </c>
      <c r="D266" s="254">
        <f t="shared" si="24"/>
        <v>7.9753561831630662E-4</v>
      </c>
      <c r="E266" s="200">
        <v>22720342.61215429</v>
      </c>
      <c r="F266" s="200">
        <v>24653104</v>
      </c>
      <c r="G266" s="194">
        <v>0</v>
      </c>
      <c r="H266" s="200">
        <v>1184944</v>
      </c>
      <c r="I266" s="200">
        <v>16417</v>
      </c>
      <c r="J266" s="200">
        <v>670092</v>
      </c>
      <c r="K266" s="200">
        <f t="shared" si="20"/>
        <v>1871453</v>
      </c>
      <c r="L266" s="182"/>
      <c r="M266" s="200">
        <v>1242827</v>
      </c>
      <c r="N266" s="200">
        <v>7411804</v>
      </c>
      <c r="O266" s="200">
        <v>0</v>
      </c>
      <c r="P266" s="200">
        <v>1500816</v>
      </c>
      <c r="Q266" s="200">
        <f t="shared" si="21"/>
        <v>10155447</v>
      </c>
      <c r="R266" s="200"/>
      <c r="S266" s="183">
        <v>-363916</v>
      </c>
      <c r="T266" s="183">
        <v>-116836</v>
      </c>
      <c r="U266" s="200">
        <f t="shared" si="22"/>
        <v>-480752</v>
      </c>
    </row>
    <row r="267" spans="1:21" ht="12.75" customHeight="1">
      <c r="A267" s="180">
        <v>38701</v>
      </c>
      <c r="B267" s="181" t="s">
        <v>626</v>
      </c>
      <c r="C267" s="254">
        <f t="shared" si="23"/>
        <v>4.8626243283292971E-5</v>
      </c>
      <c r="D267" s="254">
        <f t="shared" si="24"/>
        <v>4.7405814062858638E-5</v>
      </c>
      <c r="E267" s="200">
        <v>1350505.6232975121</v>
      </c>
      <c r="F267" s="200">
        <v>1538510</v>
      </c>
      <c r="G267" s="194">
        <v>0</v>
      </c>
      <c r="H267" s="200">
        <v>73948</v>
      </c>
      <c r="I267" s="200">
        <v>1025</v>
      </c>
      <c r="J267" s="200">
        <v>44480</v>
      </c>
      <c r="K267" s="200">
        <f t="shared" si="20"/>
        <v>119453</v>
      </c>
      <c r="L267" s="182"/>
      <c r="M267" s="200">
        <v>77560</v>
      </c>
      <c r="N267" s="200">
        <v>462543</v>
      </c>
      <c r="O267" s="200">
        <v>0</v>
      </c>
      <c r="P267" s="200">
        <v>71804</v>
      </c>
      <c r="Q267" s="200">
        <f t="shared" si="21"/>
        <v>611907</v>
      </c>
      <c r="R267" s="200"/>
      <c r="S267" s="183">
        <v>-22711</v>
      </c>
      <c r="T267" s="183">
        <v>-13235</v>
      </c>
      <c r="U267" s="200">
        <f t="shared" si="22"/>
        <v>-35946</v>
      </c>
    </row>
    <row r="268" spans="1:21" ht="12.75" customHeight="1">
      <c r="A268" s="180">
        <v>38800</v>
      </c>
      <c r="B268" s="181" t="s">
        <v>627</v>
      </c>
      <c r="C268" s="254">
        <f t="shared" si="23"/>
        <v>1.3119644955607457E-3</v>
      </c>
      <c r="D268" s="254">
        <f t="shared" si="24"/>
        <v>1.3639173109746287E-3</v>
      </c>
      <c r="E268" s="200">
        <v>38855529.318442918</v>
      </c>
      <c r="F268" s="200">
        <v>41509900</v>
      </c>
      <c r="G268" s="194">
        <v>0</v>
      </c>
      <c r="H268" s="200">
        <v>1995161</v>
      </c>
      <c r="I268" s="200">
        <v>27642</v>
      </c>
      <c r="J268" s="200">
        <v>493116</v>
      </c>
      <c r="K268" s="200">
        <f t="shared" si="20"/>
        <v>2515919</v>
      </c>
      <c r="L268" s="182"/>
      <c r="M268" s="200">
        <v>2092622</v>
      </c>
      <c r="N268" s="200">
        <v>12479695</v>
      </c>
      <c r="O268" s="200">
        <v>0</v>
      </c>
      <c r="P268" s="200">
        <v>3000963</v>
      </c>
      <c r="Q268" s="200">
        <f t="shared" si="21"/>
        <v>17573280</v>
      </c>
      <c r="R268" s="200"/>
      <c r="S268" s="183">
        <v>-612748</v>
      </c>
      <c r="T268" s="183">
        <v>-491791</v>
      </c>
      <c r="U268" s="200">
        <f t="shared" si="22"/>
        <v>-1104539</v>
      </c>
    </row>
    <row r="269" spans="1:21" ht="12.75" customHeight="1">
      <c r="A269" s="180">
        <v>38801</v>
      </c>
      <c r="B269" s="181" t="s">
        <v>628</v>
      </c>
      <c r="C269" s="254">
        <f t="shared" si="23"/>
        <v>1.0635806676102313E-4</v>
      </c>
      <c r="D269" s="254">
        <f t="shared" si="24"/>
        <v>1.2182893805377698E-4</v>
      </c>
      <c r="E269" s="200">
        <v>3470685.3826795905</v>
      </c>
      <c r="F269" s="200">
        <v>3365116</v>
      </c>
      <c r="G269" s="194">
        <v>0</v>
      </c>
      <c r="H269" s="200">
        <v>161743</v>
      </c>
      <c r="I269" s="200">
        <v>2241</v>
      </c>
      <c r="J269" s="200">
        <v>628767</v>
      </c>
      <c r="K269" s="200">
        <f t="shared" si="20"/>
        <v>792751</v>
      </c>
      <c r="L269" s="182"/>
      <c r="M269" s="200">
        <v>169644</v>
      </c>
      <c r="N269" s="200">
        <v>1011701</v>
      </c>
      <c r="O269" s="200">
        <v>0</v>
      </c>
      <c r="P269" s="200">
        <v>558390</v>
      </c>
      <c r="Q269" s="200">
        <f t="shared" si="21"/>
        <v>1739735</v>
      </c>
      <c r="R269" s="200"/>
      <c r="S269" s="183">
        <v>-49674</v>
      </c>
      <c r="T269" s="183">
        <v>84081</v>
      </c>
      <c r="U269" s="200">
        <f t="shared" si="22"/>
        <v>34407</v>
      </c>
    </row>
    <row r="270" spans="1:21" ht="12.75" customHeight="1">
      <c r="A270" s="180">
        <v>38900</v>
      </c>
      <c r="B270" s="181" t="s">
        <v>629</v>
      </c>
      <c r="C270" s="254">
        <f t="shared" si="23"/>
        <v>2.7980632248243389E-4</v>
      </c>
      <c r="D270" s="254">
        <f t="shared" si="24"/>
        <v>2.9316357325110662E-4</v>
      </c>
      <c r="E270" s="200">
        <v>8351698.2473212071</v>
      </c>
      <c r="F270" s="200">
        <v>8852932</v>
      </c>
      <c r="G270" s="194">
        <v>0</v>
      </c>
      <c r="H270" s="200">
        <v>425514</v>
      </c>
      <c r="I270" s="200">
        <v>5895</v>
      </c>
      <c r="J270" s="200">
        <v>0</v>
      </c>
      <c r="K270" s="200">
        <f t="shared" si="20"/>
        <v>431409</v>
      </c>
      <c r="L270" s="182"/>
      <c r="M270" s="200">
        <v>446299</v>
      </c>
      <c r="N270" s="200">
        <v>2661580</v>
      </c>
      <c r="O270" s="200">
        <v>0</v>
      </c>
      <c r="P270" s="200">
        <v>747933</v>
      </c>
      <c r="Q270" s="200">
        <f t="shared" si="21"/>
        <v>3855812</v>
      </c>
      <c r="R270" s="200"/>
      <c r="S270" s="183">
        <v>-130682</v>
      </c>
      <c r="T270" s="183">
        <v>-188260</v>
      </c>
      <c r="U270" s="200">
        <f t="shared" si="22"/>
        <v>-318942</v>
      </c>
    </row>
    <row r="271" spans="1:21" ht="12.75" customHeight="1">
      <c r="A271" s="180">
        <v>39000</v>
      </c>
      <c r="B271" s="181" t="s">
        <v>630</v>
      </c>
      <c r="C271" s="254">
        <f t="shared" si="23"/>
        <v>1.3725792249454699E-2</v>
      </c>
      <c r="D271" s="254">
        <f t="shared" si="24"/>
        <v>1.3859078253427424E-2</v>
      </c>
      <c r="E271" s="200">
        <v>394819991.70304614</v>
      </c>
      <c r="F271" s="200">
        <v>434277197</v>
      </c>
      <c r="G271" s="194">
        <v>0</v>
      </c>
      <c r="H271" s="200">
        <v>20873407</v>
      </c>
      <c r="I271" s="200">
        <v>289194</v>
      </c>
      <c r="J271" s="200">
        <v>13032231</v>
      </c>
      <c r="K271" s="200">
        <f t="shared" si="20"/>
        <v>34194832</v>
      </c>
      <c r="L271" s="182"/>
      <c r="M271" s="200">
        <v>21893042</v>
      </c>
      <c r="N271" s="200">
        <v>130562759</v>
      </c>
      <c r="O271" s="200">
        <v>0</v>
      </c>
      <c r="P271" s="200">
        <v>26497564</v>
      </c>
      <c r="Q271" s="200">
        <f t="shared" si="21"/>
        <v>178953365</v>
      </c>
      <c r="R271" s="200"/>
      <c r="S271" s="183">
        <v>-6410577</v>
      </c>
      <c r="T271" s="183">
        <v>-2009713</v>
      </c>
      <c r="U271" s="200">
        <f t="shared" si="22"/>
        <v>-8420290</v>
      </c>
    </row>
    <row r="272" spans="1:21" ht="12.75" customHeight="1">
      <c r="A272" s="180">
        <v>39100</v>
      </c>
      <c r="B272" s="181" t="s">
        <v>631</v>
      </c>
      <c r="C272" s="254">
        <f t="shared" si="23"/>
        <v>1.7486937175396435E-3</v>
      </c>
      <c r="D272" s="254">
        <f t="shared" si="24"/>
        <v>1.9431043526572434E-3</v>
      </c>
      <c r="E272" s="200">
        <v>55355517.182721652</v>
      </c>
      <c r="F272" s="200">
        <v>55327794</v>
      </c>
      <c r="G272" s="194">
        <v>0</v>
      </c>
      <c r="H272" s="200">
        <v>2659314</v>
      </c>
      <c r="I272" s="200">
        <v>36844</v>
      </c>
      <c r="J272" s="200">
        <v>0</v>
      </c>
      <c r="K272" s="200">
        <f t="shared" si="20"/>
        <v>2696158</v>
      </c>
      <c r="L272" s="182"/>
      <c r="M272" s="200">
        <v>2789218</v>
      </c>
      <c r="N272" s="200">
        <v>16633960</v>
      </c>
      <c r="O272" s="200">
        <v>0</v>
      </c>
      <c r="P272" s="200">
        <v>12056646</v>
      </c>
      <c r="Q272" s="200">
        <f t="shared" si="21"/>
        <v>31479824</v>
      </c>
      <c r="R272" s="200"/>
      <c r="S272" s="183">
        <v>-816720</v>
      </c>
      <c r="T272" s="183">
        <v>-2740228</v>
      </c>
      <c r="U272" s="200">
        <f t="shared" si="22"/>
        <v>-3556948</v>
      </c>
    </row>
    <row r="273" spans="1:21" ht="12.75" customHeight="1">
      <c r="A273" s="180">
        <v>39101</v>
      </c>
      <c r="B273" s="181" t="s">
        <v>632</v>
      </c>
      <c r="C273" s="254">
        <f t="shared" si="23"/>
        <v>2.207261843766121E-4</v>
      </c>
      <c r="D273" s="254">
        <f t="shared" si="24"/>
        <v>1.9996859785797026E-4</v>
      </c>
      <c r="E273" s="200">
        <v>5696742.5036097504</v>
      </c>
      <c r="F273" s="200">
        <v>6983666</v>
      </c>
      <c r="G273" s="194">
        <v>0</v>
      </c>
      <c r="H273" s="200">
        <v>335668</v>
      </c>
      <c r="I273" s="200">
        <v>4651</v>
      </c>
      <c r="J273" s="200">
        <v>1959261</v>
      </c>
      <c r="K273" s="200">
        <f t="shared" si="20"/>
        <v>2299580</v>
      </c>
      <c r="L273" s="182"/>
      <c r="M273" s="200">
        <v>352065</v>
      </c>
      <c r="N273" s="200">
        <v>2099596</v>
      </c>
      <c r="O273" s="200">
        <v>0</v>
      </c>
      <c r="P273" s="200">
        <v>0</v>
      </c>
      <c r="Q273" s="200">
        <f t="shared" si="21"/>
        <v>2451661</v>
      </c>
      <c r="R273" s="200"/>
      <c r="S273" s="183">
        <v>-103089</v>
      </c>
      <c r="T273" s="183">
        <v>497042</v>
      </c>
      <c r="U273" s="200">
        <f t="shared" si="22"/>
        <v>393953</v>
      </c>
    </row>
    <row r="274" spans="1:21" ht="12.75" customHeight="1">
      <c r="A274" s="180">
        <v>39105</v>
      </c>
      <c r="B274" s="181" t="s">
        <v>633</v>
      </c>
      <c r="C274" s="254">
        <f t="shared" si="23"/>
        <v>6.5294512641241194E-4</v>
      </c>
      <c r="D274" s="254">
        <f t="shared" si="24"/>
        <v>7.8025775436374055E-4</v>
      </c>
      <c r="E274" s="200">
        <v>22228127.619377881</v>
      </c>
      <c r="F274" s="200">
        <v>20658857</v>
      </c>
      <c r="G274" s="194">
        <v>0</v>
      </c>
      <c r="H274" s="200">
        <v>992962</v>
      </c>
      <c r="I274" s="200">
        <v>13757</v>
      </c>
      <c r="J274" s="200">
        <v>0</v>
      </c>
      <c r="K274" s="200">
        <f t="shared" si="20"/>
        <v>1006719</v>
      </c>
      <c r="L274" s="182"/>
      <c r="M274" s="200">
        <v>1041467</v>
      </c>
      <c r="N274" s="200">
        <v>6210958</v>
      </c>
      <c r="O274" s="200">
        <v>0</v>
      </c>
      <c r="P274" s="200">
        <v>6966339</v>
      </c>
      <c r="Q274" s="200">
        <f t="shared" si="21"/>
        <v>14218764</v>
      </c>
      <c r="R274" s="200"/>
      <c r="S274" s="183">
        <v>-304955</v>
      </c>
      <c r="T274" s="183">
        <v>-1631724</v>
      </c>
      <c r="U274" s="200">
        <f t="shared" si="22"/>
        <v>-1936679</v>
      </c>
    </row>
    <row r="275" spans="1:21" ht="12.75" customHeight="1">
      <c r="A275" s="180">
        <v>39200</v>
      </c>
      <c r="B275" s="181" t="s">
        <v>634</v>
      </c>
      <c r="C275" s="254">
        <f t="shared" si="23"/>
        <v>5.8655180182564368E-2</v>
      </c>
      <c r="D275" s="254">
        <f t="shared" si="24"/>
        <v>5.9286741528047526E-2</v>
      </c>
      <c r="E275" s="200">
        <v>1688971688.4609945</v>
      </c>
      <c r="F275" s="200">
        <v>1855820544</v>
      </c>
      <c r="G275" s="194">
        <v>0</v>
      </c>
      <c r="H275" s="200">
        <v>89199473</v>
      </c>
      <c r="I275" s="200">
        <v>1235829</v>
      </c>
      <c r="J275" s="200">
        <v>82242138</v>
      </c>
      <c r="K275" s="200">
        <f t="shared" si="20"/>
        <v>172677440</v>
      </c>
      <c r="L275" s="182"/>
      <c r="M275" s="200">
        <v>93556734</v>
      </c>
      <c r="N275" s="200">
        <v>557940992</v>
      </c>
      <c r="O275" s="200">
        <v>0</v>
      </c>
      <c r="P275" s="200">
        <v>54897137</v>
      </c>
      <c r="Q275" s="200">
        <f t="shared" si="21"/>
        <v>706394863</v>
      </c>
      <c r="R275" s="200"/>
      <c r="S275" s="183">
        <v>-27394668</v>
      </c>
      <c r="T275" s="183">
        <v>15011809</v>
      </c>
      <c r="U275" s="200">
        <f t="shared" si="22"/>
        <v>-12382859</v>
      </c>
    </row>
    <row r="276" spans="1:21" ht="12.75" customHeight="1">
      <c r="A276" s="180">
        <v>39201</v>
      </c>
      <c r="B276" s="181" t="s">
        <v>635</v>
      </c>
      <c r="C276" s="254">
        <f t="shared" si="23"/>
        <v>1.6577509388749259E-4</v>
      </c>
      <c r="D276" s="254">
        <f t="shared" si="24"/>
        <v>1.8307224672319927E-4</v>
      </c>
      <c r="E276" s="200">
        <v>5215396.1187452115</v>
      </c>
      <c r="F276" s="200">
        <v>5245041</v>
      </c>
      <c r="G276" s="194">
        <v>0</v>
      </c>
      <c r="H276" s="200">
        <v>252101</v>
      </c>
      <c r="I276" s="200">
        <v>3493</v>
      </c>
      <c r="J276" s="200">
        <v>91686</v>
      </c>
      <c r="K276" s="200">
        <f t="shared" si="20"/>
        <v>347280</v>
      </c>
      <c r="L276" s="182"/>
      <c r="M276" s="200">
        <v>264416</v>
      </c>
      <c r="N276" s="200">
        <v>1576889</v>
      </c>
      <c r="O276" s="200">
        <v>0</v>
      </c>
      <c r="P276" s="200">
        <v>738197</v>
      </c>
      <c r="Q276" s="200">
        <f t="shared" si="21"/>
        <v>2579502</v>
      </c>
      <c r="R276" s="200"/>
      <c r="S276" s="183">
        <v>-77425</v>
      </c>
      <c r="T276" s="183">
        <v>-120853</v>
      </c>
      <c r="U276" s="200">
        <f t="shared" si="22"/>
        <v>-198278</v>
      </c>
    </row>
    <row r="277" spans="1:21" ht="12.75" customHeight="1">
      <c r="A277" s="180">
        <v>39204</v>
      </c>
      <c r="B277" s="181" t="s">
        <v>636</v>
      </c>
      <c r="C277" s="254">
        <f t="shared" si="23"/>
        <v>2.4220828778414173E-4</v>
      </c>
      <c r="D277" s="254">
        <f t="shared" si="24"/>
        <v>2.0065784444911426E-4</v>
      </c>
      <c r="E277" s="200">
        <v>5716377.8883316405</v>
      </c>
      <c r="F277" s="200">
        <v>7663349</v>
      </c>
      <c r="G277" s="194">
        <v>0</v>
      </c>
      <c r="H277" s="200">
        <v>368337</v>
      </c>
      <c r="I277" s="200">
        <v>5103</v>
      </c>
      <c r="J277" s="200">
        <v>3583715</v>
      </c>
      <c r="K277" s="200">
        <f t="shared" si="20"/>
        <v>3957155</v>
      </c>
      <c r="L277" s="182"/>
      <c r="M277" s="200">
        <v>386329</v>
      </c>
      <c r="N277" s="200">
        <v>2303938</v>
      </c>
      <c r="O277" s="200">
        <v>0</v>
      </c>
      <c r="P277" s="200">
        <v>0</v>
      </c>
      <c r="Q277" s="200">
        <f t="shared" si="21"/>
        <v>2690267</v>
      </c>
      <c r="R277" s="200"/>
      <c r="S277" s="183">
        <v>-113122</v>
      </c>
      <c r="T277" s="183">
        <v>896788</v>
      </c>
      <c r="U277" s="200">
        <f t="shared" si="22"/>
        <v>783666</v>
      </c>
    </row>
    <row r="278" spans="1:21" ht="12.75" customHeight="1">
      <c r="A278" s="180">
        <v>39205</v>
      </c>
      <c r="B278" s="181" t="s">
        <v>637</v>
      </c>
      <c r="C278" s="254">
        <f t="shared" si="23"/>
        <v>4.7544235016977569E-3</v>
      </c>
      <c r="D278" s="254">
        <f t="shared" si="24"/>
        <v>4.6668132253145801E-3</v>
      </c>
      <c r="E278" s="200">
        <v>132949040.70858362</v>
      </c>
      <c r="F278" s="200">
        <v>150427580</v>
      </c>
      <c r="G278" s="194">
        <v>0</v>
      </c>
      <c r="H278" s="200">
        <v>7230258</v>
      </c>
      <c r="I278" s="200">
        <v>100173</v>
      </c>
      <c r="J278" s="200">
        <v>11311888</v>
      </c>
      <c r="K278" s="200">
        <f t="shared" si="20"/>
        <v>18642319</v>
      </c>
      <c r="L278" s="182"/>
      <c r="M278" s="200">
        <v>7583445</v>
      </c>
      <c r="N278" s="200">
        <v>45225123</v>
      </c>
      <c r="O278" s="200">
        <v>0</v>
      </c>
      <c r="P278" s="200">
        <v>0</v>
      </c>
      <c r="Q278" s="200">
        <f t="shared" si="21"/>
        <v>52808568</v>
      </c>
      <c r="R278" s="200"/>
      <c r="S278" s="183">
        <v>-2220535</v>
      </c>
      <c r="T278" s="183">
        <v>2813848</v>
      </c>
      <c r="U278" s="200">
        <f t="shared" si="22"/>
        <v>593313</v>
      </c>
    </row>
    <row r="279" spans="1:21" ht="12.75" customHeight="1">
      <c r="A279" s="180">
        <v>39208</v>
      </c>
      <c r="B279" s="181" t="s">
        <v>638</v>
      </c>
      <c r="C279" s="254">
        <f t="shared" si="23"/>
        <v>3.4937919926165013E-4</v>
      </c>
      <c r="D279" s="254">
        <f t="shared" si="24"/>
        <v>3.58806364482909E-4</v>
      </c>
      <c r="E279" s="200">
        <v>10221742.258588377</v>
      </c>
      <c r="F279" s="200">
        <v>11054183</v>
      </c>
      <c r="G279" s="194">
        <v>0</v>
      </c>
      <c r="H279" s="200">
        <v>531316</v>
      </c>
      <c r="I279" s="200">
        <v>7361</v>
      </c>
      <c r="J279" s="200">
        <v>0</v>
      </c>
      <c r="K279" s="200">
        <f t="shared" si="20"/>
        <v>538677</v>
      </c>
      <c r="L279" s="182"/>
      <c r="M279" s="200">
        <v>557270</v>
      </c>
      <c r="N279" s="200">
        <v>3323372</v>
      </c>
      <c r="O279" s="200">
        <v>0</v>
      </c>
      <c r="P279" s="200">
        <v>536725</v>
      </c>
      <c r="Q279" s="200">
        <f t="shared" si="21"/>
        <v>4417367</v>
      </c>
      <c r="R279" s="200"/>
      <c r="S279" s="183">
        <v>-163176</v>
      </c>
      <c r="T279" s="183">
        <v>-116275</v>
      </c>
      <c r="U279" s="200">
        <f t="shared" si="22"/>
        <v>-279451</v>
      </c>
    </row>
    <row r="280" spans="1:21" ht="12.75" customHeight="1">
      <c r="A280" s="180">
        <v>39209</v>
      </c>
      <c r="B280" s="181" t="s">
        <v>639</v>
      </c>
      <c r="C280" s="254">
        <f t="shared" si="23"/>
        <v>1.7742101135883711E-4</v>
      </c>
      <c r="D280" s="254">
        <f t="shared" si="24"/>
        <v>1.7925337660781342E-4</v>
      </c>
      <c r="E280" s="200">
        <v>5106603.4386188276</v>
      </c>
      <c r="F280" s="200">
        <v>5613512</v>
      </c>
      <c r="G280" s="194">
        <v>0</v>
      </c>
      <c r="H280" s="200">
        <v>269812</v>
      </c>
      <c r="I280" s="200">
        <v>3738</v>
      </c>
      <c r="J280" s="200">
        <v>168324</v>
      </c>
      <c r="K280" s="200">
        <f t="shared" si="20"/>
        <v>441874</v>
      </c>
      <c r="L280" s="182"/>
      <c r="M280" s="200">
        <v>282992</v>
      </c>
      <c r="N280" s="200">
        <v>1687668</v>
      </c>
      <c r="O280" s="200">
        <v>0</v>
      </c>
      <c r="P280" s="200">
        <v>342009</v>
      </c>
      <c r="Q280" s="200">
        <f t="shared" si="21"/>
        <v>2312669</v>
      </c>
      <c r="R280" s="200"/>
      <c r="S280" s="183">
        <v>-82864</v>
      </c>
      <c r="T280" s="183">
        <v>-24198</v>
      </c>
      <c r="U280" s="200">
        <f t="shared" si="22"/>
        <v>-107062</v>
      </c>
    </row>
    <row r="281" spans="1:21" ht="12.75" customHeight="1">
      <c r="A281" s="180">
        <v>39220</v>
      </c>
      <c r="B281" s="181" t="s">
        <v>730</v>
      </c>
      <c r="C281" s="254">
        <f t="shared" si="23"/>
        <v>3.5455902203366267E-5</v>
      </c>
      <c r="D281" s="254">
        <f t="shared" si="24"/>
        <v>0</v>
      </c>
      <c r="E281" s="200">
        <v>0</v>
      </c>
      <c r="F281" s="200">
        <v>1121807</v>
      </c>
      <c r="G281" s="194">
        <v>0</v>
      </c>
      <c r="H281" s="200">
        <v>53919</v>
      </c>
      <c r="I281" s="200">
        <v>747</v>
      </c>
      <c r="J281" s="200">
        <v>1280390</v>
      </c>
      <c r="K281" s="200">
        <f t="shared" si="20"/>
        <v>1335056</v>
      </c>
      <c r="L281" s="182"/>
      <c r="M281" s="200">
        <v>56553</v>
      </c>
      <c r="N281" s="200">
        <v>337264</v>
      </c>
      <c r="O281" s="200">
        <v>0</v>
      </c>
      <c r="P281" s="200">
        <v>0</v>
      </c>
      <c r="Q281" s="200">
        <f t="shared" si="21"/>
        <v>393817</v>
      </c>
      <c r="R281" s="200"/>
      <c r="S281" s="183">
        <v>-16560</v>
      </c>
      <c r="T281" s="183">
        <v>256077</v>
      </c>
      <c r="U281" s="200">
        <f t="shared" si="22"/>
        <v>239517</v>
      </c>
    </row>
    <row r="282" spans="1:21" ht="12.75" customHeight="1">
      <c r="A282" s="180">
        <v>39300</v>
      </c>
      <c r="B282" s="181" t="s">
        <v>640</v>
      </c>
      <c r="C282" s="254">
        <f t="shared" si="23"/>
        <v>6.9134829394792887E-4</v>
      </c>
      <c r="D282" s="254">
        <f t="shared" si="24"/>
        <v>7.1809519084721832E-4</v>
      </c>
      <c r="E282" s="200">
        <v>20457228.980735462</v>
      </c>
      <c r="F282" s="200">
        <v>21873914</v>
      </c>
      <c r="G282" s="194">
        <v>0</v>
      </c>
      <c r="H282" s="200">
        <v>1051363</v>
      </c>
      <c r="I282" s="200">
        <v>14566</v>
      </c>
      <c r="J282" s="200">
        <v>0</v>
      </c>
      <c r="K282" s="200">
        <f t="shared" si="20"/>
        <v>1065929</v>
      </c>
      <c r="L282" s="182"/>
      <c r="M282" s="200">
        <v>1102721</v>
      </c>
      <c r="N282" s="200">
        <v>6576257</v>
      </c>
      <c r="O282" s="200">
        <v>0</v>
      </c>
      <c r="P282" s="200">
        <v>4259203</v>
      </c>
      <c r="Q282" s="200">
        <f t="shared" si="21"/>
        <v>11938181</v>
      </c>
      <c r="R282" s="200"/>
      <c r="S282" s="183">
        <v>-322891</v>
      </c>
      <c r="T282" s="183">
        <v>-1105395</v>
      </c>
      <c r="U282" s="200">
        <f t="shared" si="22"/>
        <v>-1428286</v>
      </c>
    </row>
    <row r="283" spans="1:21" ht="12.75" customHeight="1">
      <c r="A283" s="180">
        <v>39301</v>
      </c>
      <c r="B283" s="181" t="s">
        <v>641</v>
      </c>
      <c r="C283" s="254">
        <f t="shared" si="23"/>
        <v>2.8690245243250141E-5</v>
      </c>
      <c r="D283" s="254">
        <f t="shared" si="24"/>
        <v>3.7330850222811361E-5</v>
      </c>
      <c r="E283" s="200">
        <v>1063488.1848360309</v>
      </c>
      <c r="F283" s="200">
        <v>907745</v>
      </c>
      <c r="G283" s="194">
        <v>0</v>
      </c>
      <c r="H283" s="200">
        <v>43631</v>
      </c>
      <c r="I283" s="200">
        <v>604</v>
      </c>
      <c r="J283" s="200">
        <v>186804</v>
      </c>
      <c r="K283" s="200">
        <f t="shared" si="20"/>
        <v>231039</v>
      </c>
      <c r="L283" s="182"/>
      <c r="M283" s="200">
        <v>45762</v>
      </c>
      <c r="N283" s="200">
        <v>272908</v>
      </c>
      <c r="O283" s="200">
        <v>0</v>
      </c>
      <c r="P283" s="200">
        <v>895814</v>
      </c>
      <c r="Q283" s="200">
        <f t="shared" si="21"/>
        <v>1214484</v>
      </c>
      <c r="R283" s="200"/>
      <c r="S283" s="183">
        <v>-13400</v>
      </c>
      <c r="T283" s="183">
        <v>-146233</v>
      </c>
      <c r="U283" s="200">
        <f t="shared" si="22"/>
        <v>-159633</v>
      </c>
    </row>
    <row r="284" spans="1:21" ht="12.75" customHeight="1">
      <c r="A284" s="180">
        <v>39400</v>
      </c>
      <c r="B284" s="181" t="s">
        <v>642</v>
      </c>
      <c r="C284" s="254">
        <f t="shared" si="23"/>
        <v>4.72602324207834E-4</v>
      </c>
      <c r="D284" s="254">
        <f t="shared" si="24"/>
        <v>5.4144115431168315E-4</v>
      </c>
      <c r="E284" s="200">
        <v>15424676.024190828</v>
      </c>
      <c r="F284" s="200">
        <v>14952901</v>
      </c>
      <c r="G284" s="194">
        <v>0</v>
      </c>
      <c r="H284" s="200">
        <v>718707</v>
      </c>
      <c r="I284" s="200">
        <v>9957</v>
      </c>
      <c r="J284" s="200">
        <v>0</v>
      </c>
      <c r="K284" s="200">
        <f t="shared" si="20"/>
        <v>728664</v>
      </c>
      <c r="L284" s="182"/>
      <c r="M284" s="200">
        <v>753815</v>
      </c>
      <c r="N284" s="200">
        <v>4495497</v>
      </c>
      <c r="O284" s="200">
        <v>0</v>
      </c>
      <c r="P284" s="200">
        <v>2949227</v>
      </c>
      <c r="Q284" s="200">
        <f t="shared" si="21"/>
        <v>8198539</v>
      </c>
      <c r="R284" s="200"/>
      <c r="S284" s="183">
        <v>-220727</v>
      </c>
      <c r="T284" s="183">
        <v>-659767</v>
      </c>
      <c r="U284" s="200">
        <f t="shared" si="22"/>
        <v>-880494</v>
      </c>
    </row>
    <row r="285" spans="1:21" ht="12.75" customHeight="1">
      <c r="A285" s="180">
        <v>39401</v>
      </c>
      <c r="B285" s="181" t="s">
        <v>643</v>
      </c>
      <c r="C285" s="254">
        <f t="shared" si="23"/>
        <v>3.7276319748271504E-4</v>
      </c>
      <c r="D285" s="254">
        <f t="shared" si="24"/>
        <v>3.4507479586889326E-4</v>
      </c>
      <c r="E285" s="200">
        <v>9830554.7851418834</v>
      </c>
      <c r="F285" s="200">
        <v>11794041</v>
      </c>
      <c r="G285" s="194">
        <v>0</v>
      </c>
      <c r="H285" s="200">
        <v>566877</v>
      </c>
      <c r="I285" s="200">
        <v>7854</v>
      </c>
      <c r="J285" s="200">
        <v>4491984</v>
      </c>
      <c r="K285" s="200">
        <f t="shared" si="20"/>
        <v>5066715</v>
      </c>
      <c r="L285" s="182"/>
      <c r="M285" s="200">
        <v>594568</v>
      </c>
      <c r="N285" s="200">
        <v>3545806</v>
      </c>
      <c r="O285" s="200">
        <v>0</v>
      </c>
      <c r="P285" s="200">
        <v>0</v>
      </c>
      <c r="Q285" s="200">
        <f t="shared" si="21"/>
        <v>4140374</v>
      </c>
      <c r="R285" s="200"/>
      <c r="S285" s="183">
        <v>-174098</v>
      </c>
      <c r="T285" s="183">
        <v>1235092</v>
      </c>
      <c r="U285" s="200">
        <f t="shared" si="22"/>
        <v>1060994</v>
      </c>
    </row>
    <row r="286" spans="1:21" ht="12.75" customHeight="1">
      <c r="A286" s="180">
        <v>39500</v>
      </c>
      <c r="B286" s="181" t="s">
        <v>644</v>
      </c>
      <c r="C286" s="254">
        <f t="shared" si="23"/>
        <v>1.8071012470284842E-3</v>
      </c>
      <c r="D286" s="254">
        <f t="shared" si="24"/>
        <v>1.7795129114276734E-3</v>
      </c>
      <c r="E286" s="200">
        <v>50695093.863950439</v>
      </c>
      <c r="F286" s="200">
        <v>57175779</v>
      </c>
      <c r="G286" s="194">
        <v>0</v>
      </c>
      <c r="H286" s="200">
        <v>2748137</v>
      </c>
      <c r="I286" s="200">
        <v>38075</v>
      </c>
      <c r="J286" s="200">
        <v>2440836</v>
      </c>
      <c r="K286" s="200">
        <f t="shared" si="20"/>
        <v>5227048</v>
      </c>
      <c r="L286" s="182"/>
      <c r="M286" s="200">
        <v>2882380</v>
      </c>
      <c r="N286" s="200">
        <v>17189545</v>
      </c>
      <c r="O286" s="200">
        <v>0</v>
      </c>
      <c r="P286" s="200">
        <v>601548</v>
      </c>
      <c r="Q286" s="200">
        <f t="shared" si="21"/>
        <v>20673473</v>
      </c>
      <c r="R286" s="200"/>
      <c r="S286" s="183">
        <v>-843999</v>
      </c>
      <c r="T286" s="183">
        <v>542272</v>
      </c>
      <c r="U286" s="200">
        <f t="shared" si="22"/>
        <v>-301727</v>
      </c>
    </row>
    <row r="287" spans="1:21" ht="12.75" customHeight="1">
      <c r="A287" s="180">
        <v>39501</v>
      </c>
      <c r="B287" s="181" t="s">
        <v>645</v>
      </c>
      <c r="C287" s="254">
        <f t="shared" si="23"/>
        <v>4.8012390336579513E-5</v>
      </c>
      <c r="D287" s="254">
        <f t="shared" si="24"/>
        <v>5.4670635249202481E-5</v>
      </c>
      <c r="E287" s="200">
        <v>1557467.1966479651</v>
      </c>
      <c r="F287" s="200">
        <v>1519088</v>
      </c>
      <c r="G287" s="194">
        <v>0</v>
      </c>
      <c r="H287" s="200">
        <v>73015</v>
      </c>
      <c r="I287" s="200">
        <v>1012</v>
      </c>
      <c r="J287" s="200">
        <v>16827</v>
      </c>
      <c r="K287" s="200">
        <f t="shared" si="20"/>
        <v>90854</v>
      </c>
      <c r="L287" s="182"/>
      <c r="M287" s="200">
        <v>76581</v>
      </c>
      <c r="N287" s="200">
        <v>456704</v>
      </c>
      <c r="O287" s="200">
        <v>0</v>
      </c>
      <c r="P287" s="200">
        <v>334588</v>
      </c>
      <c r="Q287" s="200">
        <f t="shared" si="21"/>
        <v>867873</v>
      </c>
      <c r="R287" s="200"/>
      <c r="S287" s="183">
        <v>-22424</v>
      </c>
      <c r="T287" s="183">
        <v>-65949</v>
      </c>
      <c r="U287" s="200">
        <f t="shared" si="22"/>
        <v>-88373</v>
      </c>
    </row>
    <row r="288" spans="1:21" ht="12.75" customHeight="1">
      <c r="A288" s="180">
        <v>39600</v>
      </c>
      <c r="B288" s="181" t="s">
        <v>646</v>
      </c>
      <c r="C288" s="254">
        <f t="shared" si="23"/>
        <v>5.6158126965825048E-3</v>
      </c>
      <c r="D288" s="254">
        <f t="shared" si="24"/>
        <v>5.734577330184211E-3</v>
      </c>
      <c r="E288" s="200">
        <v>163367702.56448162</v>
      </c>
      <c r="F288" s="200">
        <v>177681503</v>
      </c>
      <c r="G288" s="194">
        <v>0</v>
      </c>
      <c r="H288" s="200">
        <v>8540210</v>
      </c>
      <c r="I288" s="200">
        <v>118322</v>
      </c>
      <c r="J288" s="200">
        <v>5948562</v>
      </c>
      <c r="K288" s="200">
        <f t="shared" si="20"/>
        <v>14607094</v>
      </c>
      <c r="L288" s="182"/>
      <c r="M288" s="200">
        <v>8957386</v>
      </c>
      <c r="N288" s="200">
        <v>53418847</v>
      </c>
      <c r="O288" s="200">
        <v>0</v>
      </c>
      <c r="P288" s="200">
        <v>7568320</v>
      </c>
      <c r="Q288" s="200">
        <f t="shared" si="21"/>
        <v>69944553</v>
      </c>
      <c r="R288" s="200"/>
      <c r="S288" s="183">
        <v>-2622843</v>
      </c>
      <c r="T288" s="183">
        <v>298870</v>
      </c>
      <c r="U288" s="200">
        <f t="shared" si="22"/>
        <v>-2323973</v>
      </c>
    </row>
    <row r="289" spans="1:21" ht="12.75" customHeight="1">
      <c r="A289" s="180">
        <v>39605</v>
      </c>
      <c r="B289" s="181" t="s">
        <v>647</v>
      </c>
      <c r="C289" s="254">
        <f t="shared" si="23"/>
        <v>8.1523403999533037E-4</v>
      </c>
      <c r="D289" s="254">
        <f t="shared" si="24"/>
        <v>8.4266118881070999E-4</v>
      </c>
      <c r="E289" s="200">
        <v>24005888.233760796</v>
      </c>
      <c r="F289" s="200">
        <v>25793597</v>
      </c>
      <c r="G289" s="194">
        <v>0</v>
      </c>
      <c r="H289" s="200">
        <v>1239762</v>
      </c>
      <c r="I289" s="200">
        <v>17176</v>
      </c>
      <c r="J289" s="200">
        <v>1640572</v>
      </c>
      <c r="K289" s="200">
        <f t="shared" si="20"/>
        <v>2897510</v>
      </c>
      <c r="L289" s="182"/>
      <c r="M289" s="200">
        <v>1300322</v>
      </c>
      <c r="N289" s="200">
        <v>7754686</v>
      </c>
      <c r="O289" s="200">
        <v>0</v>
      </c>
      <c r="P289" s="200">
        <v>1230151</v>
      </c>
      <c r="Q289" s="200">
        <f t="shared" si="21"/>
        <v>10285159</v>
      </c>
      <c r="R289" s="200"/>
      <c r="S289" s="183">
        <v>-380752</v>
      </c>
      <c r="T289" s="183">
        <v>126490</v>
      </c>
      <c r="U289" s="200">
        <f t="shared" si="22"/>
        <v>-254262</v>
      </c>
    </row>
    <row r="290" spans="1:21" ht="12.75" customHeight="1">
      <c r="A290" s="180">
        <v>39700</v>
      </c>
      <c r="B290" s="181" t="s">
        <v>648</v>
      </c>
      <c r="C290" s="254">
        <f t="shared" si="23"/>
        <v>3.1313710573434126E-3</v>
      </c>
      <c r="D290" s="254">
        <f t="shared" si="24"/>
        <v>3.2349175095629261E-3</v>
      </c>
      <c r="E290" s="200">
        <v>92156929.987014994</v>
      </c>
      <c r="F290" s="200">
        <v>99075013</v>
      </c>
      <c r="G290" s="194">
        <v>0</v>
      </c>
      <c r="H290" s="200">
        <v>4762012</v>
      </c>
      <c r="I290" s="200">
        <v>65976</v>
      </c>
      <c r="J290" s="200">
        <v>1148190</v>
      </c>
      <c r="K290" s="200">
        <f t="shared" si="20"/>
        <v>5976178</v>
      </c>
      <c r="L290" s="182"/>
      <c r="M290" s="200">
        <v>4994629</v>
      </c>
      <c r="N290" s="200">
        <v>29786291</v>
      </c>
      <c r="O290" s="200">
        <v>0</v>
      </c>
      <c r="P290" s="200">
        <v>9792591</v>
      </c>
      <c r="Q290" s="200">
        <f t="shared" si="21"/>
        <v>44573511</v>
      </c>
      <c r="R290" s="200"/>
      <c r="S290" s="183">
        <v>-1462494</v>
      </c>
      <c r="T290" s="183">
        <v>-1877288</v>
      </c>
      <c r="U290" s="200">
        <f t="shared" si="22"/>
        <v>-3339782</v>
      </c>
    </row>
    <row r="291" spans="1:21" ht="12.75" customHeight="1">
      <c r="A291" s="180">
        <v>39703</v>
      </c>
      <c r="B291" s="181" t="s">
        <v>649</v>
      </c>
      <c r="C291" s="254">
        <f t="shared" si="23"/>
        <v>2.3041704563722372E-4</v>
      </c>
      <c r="D291" s="254">
        <f t="shared" si="24"/>
        <v>1.9623679652884526E-4</v>
      </c>
      <c r="E291" s="200">
        <v>5590430.2552148644</v>
      </c>
      <c r="F291" s="200">
        <v>7290280</v>
      </c>
      <c r="G291" s="194">
        <v>0</v>
      </c>
      <c r="H291" s="200">
        <v>350405</v>
      </c>
      <c r="I291" s="200">
        <v>4855</v>
      </c>
      <c r="J291" s="200">
        <v>3535630</v>
      </c>
      <c r="K291" s="200">
        <f t="shared" si="20"/>
        <v>3890890</v>
      </c>
      <c r="L291" s="182"/>
      <c r="M291" s="200">
        <v>367522</v>
      </c>
      <c r="N291" s="200">
        <v>2191778</v>
      </c>
      <c r="O291" s="200">
        <v>0</v>
      </c>
      <c r="P291" s="200">
        <v>0</v>
      </c>
      <c r="Q291" s="200">
        <f t="shared" si="21"/>
        <v>2559300</v>
      </c>
      <c r="R291" s="200"/>
      <c r="S291" s="183">
        <v>-107615</v>
      </c>
      <c r="T291" s="183">
        <v>887738</v>
      </c>
      <c r="U291" s="200">
        <f t="shared" si="22"/>
        <v>780123</v>
      </c>
    </row>
    <row r="292" spans="1:21" ht="12.75" customHeight="1">
      <c r="A292" s="180">
        <v>39705</v>
      </c>
      <c r="B292" s="181" t="s">
        <v>650</v>
      </c>
      <c r="C292" s="254">
        <f t="shared" si="23"/>
        <v>7.6073380998838917E-4</v>
      </c>
      <c r="D292" s="254">
        <f t="shared" si="24"/>
        <v>7.6508710098453076E-4</v>
      </c>
      <c r="E292" s="200">
        <v>21795943.232235964</v>
      </c>
      <c r="F292" s="200">
        <v>24069237</v>
      </c>
      <c r="G292" s="194">
        <v>0</v>
      </c>
      <c r="H292" s="200">
        <v>1156881</v>
      </c>
      <c r="I292" s="200">
        <v>16028</v>
      </c>
      <c r="J292" s="200">
        <v>575308</v>
      </c>
      <c r="K292" s="200">
        <f t="shared" si="20"/>
        <v>1748217</v>
      </c>
      <c r="L292" s="182"/>
      <c r="M292" s="200">
        <v>1213393</v>
      </c>
      <c r="N292" s="200">
        <v>7236268</v>
      </c>
      <c r="O292" s="200">
        <v>0</v>
      </c>
      <c r="P292" s="200">
        <v>1074365</v>
      </c>
      <c r="Q292" s="200">
        <f t="shared" si="21"/>
        <v>9524026</v>
      </c>
      <c r="R292" s="200"/>
      <c r="S292" s="183">
        <v>-355298</v>
      </c>
      <c r="T292" s="183">
        <v>-199182</v>
      </c>
      <c r="U292" s="200">
        <f t="shared" si="22"/>
        <v>-554480</v>
      </c>
    </row>
    <row r="293" spans="1:21" ht="12.75" customHeight="1">
      <c r="A293" s="180">
        <v>39800</v>
      </c>
      <c r="B293" s="181" t="s">
        <v>651</v>
      </c>
      <c r="C293" s="254">
        <f t="shared" si="23"/>
        <v>3.4922009750341407E-3</v>
      </c>
      <c r="D293" s="254">
        <f t="shared" si="24"/>
        <v>3.7695362741459178E-3</v>
      </c>
      <c r="E293" s="200">
        <v>107387248.50727798</v>
      </c>
      <c r="F293" s="200">
        <v>110491491</v>
      </c>
      <c r="G293" s="194">
        <v>0</v>
      </c>
      <c r="H293" s="200">
        <v>5310741</v>
      </c>
      <c r="I293" s="200">
        <v>73579</v>
      </c>
      <c r="J293" s="200">
        <v>1310994</v>
      </c>
      <c r="K293" s="200">
        <f t="shared" si="20"/>
        <v>6695314</v>
      </c>
      <c r="L293" s="182"/>
      <c r="M293" s="200">
        <v>5570163</v>
      </c>
      <c r="N293" s="200">
        <v>33218585</v>
      </c>
      <c r="O293" s="200">
        <v>0</v>
      </c>
      <c r="P293" s="200">
        <v>10830674</v>
      </c>
      <c r="Q293" s="200">
        <f t="shared" si="21"/>
        <v>49619422</v>
      </c>
      <c r="R293" s="200"/>
      <c r="S293" s="183">
        <v>-1631019</v>
      </c>
      <c r="T293" s="183">
        <v>-1777865</v>
      </c>
      <c r="U293" s="200">
        <f t="shared" si="22"/>
        <v>-3408884</v>
      </c>
    </row>
    <row r="294" spans="1:21" ht="12.75" customHeight="1">
      <c r="A294" s="180">
        <v>39805</v>
      </c>
      <c r="B294" s="181" t="s">
        <v>652</v>
      </c>
      <c r="C294" s="254">
        <f t="shared" si="23"/>
        <v>4.1877824269687889E-4</v>
      </c>
      <c r="D294" s="254">
        <f t="shared" si="24"/>
        <v>4.0430391068085723E-4</v>
      </c>
      <c r="E294" s="200">
        <v>11517884.793027163</v>
      </c>
      <c r="F294" s="200">
        <v>13249934</v>
      </c>
      <c r="G294" s="194">
        <v>0</v>
      </c>
      <c r="H294" s="200">
        <v>636854</v>
      </c>
      <c r="I294" s="200">
        <v>8823</v>
      </c>
      <c r="J294" s="200">
        <v>541585</v>
      </c>
      <c r="K294" s="200">
        <f t="shared" si="20"/>
        <v>1187262</v>
      </c>
      <c r="L294" s="182"/>
      <c r="M294" s="200">
        <v>667964</v>
      </c>
      <c r="N294" s="200">
        <v>3983511</v>
      </c>
      <c r="O294" s="200">
        <v>0</v>
      </c>
      <c r="P294" s="200">
        <v>367964</v>
      </c>
      <c r="Q294" s="200">
        <f t="shared" si="21"/>
        <v>5019439</v>
      </c>
      <c r="R294" s="200"/>
      <c r="S294" s="183">
        <v>-195589</v>
      </c>
      <c r="T294" s="183">
        <v>7216</v>
      </c>
      <c r="U294" s="200">
        <f t="shared" si="22"/>
        <v>-188373</v>
      </c>
    </row>
    <row r="295" spans="1:21" ht="12.75" customHeight="1">
      <c r="A295" s="180">
        <v>39900</v>
      </c>
      <c r="B295" s="181" t="s">
        <v>653</v>
      </c>
      <c r="C295" s="254">
        <f t="shared" si="23"/>
        <v>1.7793479002972013E-3</v>
      </c>
      <c r="D295" s="254">
        <f t="shared" si="24"/>
        <v>1.8681480850610333E-3</v>
      </c>
      <c r="E295" s="200">
        <v>53220149.129430793</v>
      </c>
      <c r="F295" s="200">
        <v>56297677</v>
      </c>
      <c r="G295" s="194">
        <v>0</v>
      </c>
      <c r="H295" s="200">
        <v>2705931</v>
      </c>
      <c r="I295" s="200">
        <v>37490</v>
      </c>
      <c r="J295" s="200">
        <v>1853388</v>
      </c>
      <c r="K295" s="200">
        <f t="shared" si="20"/>
        <v>4596809</v>
      </c>
      <c r="L295" s="182"/>
      <c r="M295" s="200">
        <v>2838112</v>
      </c>
      <c r="N295" s="200">
        <v>16925549</v>
      </c>
      <c r="O295" s="200">
        <v>0</v>
      </c>
      <c r="P295" s="200">
        <v>5072179</v>
      </c>
      <c r="Q295" s="200">
        <f t="shared" si="21"/>
        <v>24835840</v>
      </c>
      <c r="R295" s="200"/>
      <c r="S295" s="183">
        <v>-831037</v>
      </c>
      <c r="T295" s="183">
        <v>-493017</v>
      </c>
      <c r="U295" s="200">
        <f t="shared" si="22"/>
        <v>-1324054</v>
      </c>
    </row>
    <row r="296" spans="1:21" ht="12.75" customHeight="1">
      <c r="A296" s="180">
        <v>40000</v>
      </c>
      <c r="B296" s="181" t="s">
        <v>654</v>
      </c>
      <c r="C296" s="254">
        <f t="shared" si="23"/>
        <v>2.7101752669226064E-3</v>
      </c>
      <c r="D296" s="254">
        <f t="shared" si="24"/>
        <v>2.2814980974674198E-3</v>
      </c>
      <c r="E296" s="200">
        <v>64995740.946179762</v>
      </c>
      <c r="F296" s="200">
        <v>85748589</v>
      </c>
      <c r="G296" s="194">
        <v>0</v>
      </c>
      <c r="H296" s="200">
        <v>4121481</v>
      </c>
      <c r="I296" s="200">
        <v>57102</v>
      </c>
      <c r="J296" s="200">
        <v>16643155</v>
      </c>
      <c r="K296" s="200">
        <f t="shared" si="20"/>
        <v>20821738</v>
      </c>
      <c r="L296" s="182"/>
      <c r="M296" s="200">
        <v>4322809</v>
      </c>
      <c r="N296" s="200">
        <v>25779784</v>
      </c>
      <c r="O296" s="200">
        <v>0</v>
      </c>
      <c r="P296" s="200">
        <v>16356427</v>
      </c>
      <c r="Q296" s="200">
        <f t="shared" si="21"/>
        <v>46459020</v>
      </c>
      <c r="R296" s="200"/>
      <c r="S296" s="183">
        <v>-1265777</v>
      </c>
      <c r="T296" s="183">
        <v>-1238009</v>
      </c>
      <c r="U296" s="200">
        <f t="shared" si="22"/>
        <v>-2503786</v>
      </c>
    </row>
    <row r="297" spans="1:21" ht="12.75" customHeight="1">
      <c r="A297" s="180">
        <v>51000</v>
      </c>
      <c r="B297" s="181" t="s">
        <v>655</v>
      </c>
      <c r="C297" s="254">
        <f t="shared" si="23"/>
        <v>2.4805642138075085E-2</v>
      </c>
      <c r="D297" s="254">
        <f t="shared" si="24"/>
        <v>2.5198976476353885E-2</v>
      </c>
      <c r="E297" s="200">
        <v>717873115.4691937</v>
      </c>
      <c r="F297" s="200">
        <v>784838102</v>
      </c>
      <c r="G297" s="194">
        <v>0</v>
      </c>
      <c r="H297" s="200">
        <v>37723015</v>
      </c>
      <c r="I297" s="200">
        <v>522640</v>
      </c>
      <c r="J297" s="200">
        <v>0</v>
      </c>
      <c r="K297" s="200">
        <f t="shared" si="20"/>
        <v>38245655</v>
      </c>
      <c r="L297" s="182"/>
      <c r="M297" s="200">
        <v>39565727</v>
      </c>
      <c r="N297" s="200">
        <v>235956731</v>
      </c>
      <c r="O297" s="200">
        <v>0</v>
      </c>
      <c r="P297" s="200">
        <v>79367290</v>
      </c>
      <c r="Q297" s="200">
        <f t="shared" si="21"/>
        <v>354889748</v>
      </c>
      <c r="R297" s="200"/>
      <c r="S297" s="183">
        <v>-11585376</v>
      </c>
      <c r="T297" s="183">
        <v>-21976926</v>
      </c>
      <c r="U297" s="200">
        <f t="shared" si="22"/>
        <v>-33562302</v>
      </c>
    </row>
    <row r="298" spans="1:21" ht="12.75" customHeight="1">
      <c r="A298" s="184">
        <v>51000.2</v>
      </c>
      <c r="B298" s="181" t="s">
        <v>731</v>
      </c>
      <c r="C298" s="254">
        <f t="shared" si="23"/>
        <v>2.6134041722946157E-5</v>
      </c>
      <c r="D298" s="254">
        <f t="shared" si="24"/>
        <v>2.1299861964674493E-5</v>
      </c>
      <c r="E298" s="200">
        <v>606794.41809840931</v>
      </c>
      <c r="F298" s="200">
        <v>826868</v>
      </c>
      <c r="G298" s="194">
        <v>0</v>
      </c>
      <c r="H298" s="200">
        <v>39743</v>
      </c>
      <c r="I298" s="200">
        <v>551</v>
      </c>
      <c r="J298" s="200">
        <v>507519</v>
      </c>
      <c r="K298" s="200">
        <f t="shared" si="20"/>
        <v>547813</v>
      </c>
      <c r="L298" s="182"/>
      <c r="M298" s="200">
        <v>41685</v>
      </c>
      <c r="N298" s="200">
        <v>248593</v>
      </c>
      <c r="O298" s="200">
        <v>0</v>
      </c>
      <c r="P298" s="200">
        <v>0</v>
      </c>
      <c r="Q298" s="200">
        <f t="shared" si="21"/>
        <v>290278</v>
      </c>
      <c r="R298" s="200"/>
      <c r="S298" s="183">
        <v>-12206</v>
      </c>
      <c r="T298" s="183">
        <v>112779</v>
      </c>
      <c r="U298" s="200">
        <f t="shared" si="22"/>
        <v>100573</v>
      </c>
    </row>
    <row r="299" spans="1:21" ht="12.75" customHeight="1">
      <c r="A299" s="184">
        <v>51000.3</v>
      </c>
      <c r="B299" s="181" t="s">
        <v>738</v>
      </c>
      <c r="C299" s="254">
        <f t="shared" si="23"/>
        <v>6.6386799199095634E-4</v>
      </c>
      <c r="D299" s="254">
        <f t="shared" si="24"/>
        <v>6.5088995125103083E-4</v>
      </c>
      <c r="E299" s="200">
        <v>18542673.650679078</v>
      </c>
      <c r="F299" s="200">
        <v>21004451</v>
      </c>
      <c r="G299" s="194">
        <v>0</v>
      </c>
      <c r="H299" s="200">
        <v>1009573</v>
      </c>
      <c r="I299" s="200">
        <v>13987</v>
      </c>
      <c r="J299" s="200">
        <v>1946211</v>
      </c>
      <c r="K299" s="200">
        <f t="shared" si="20"/>
        <v>2969771</v>
      </c>
      <c r="L299" s="182"/>
      <c r="M299" s="200">
        <v>1058889</v>
      </c>
      <c r="N299" s="200">
        <v>6314859</v>
      </c>
      <c r="O299" s="200">
        <v>0</v>
      </c>
      <c r="P299" s="200">
        <v>0</v>
      </c>
      <c r="Q299" s="200">
        <f t="shared" si="21"/>
        <v>7373748</v>
      </c>
      <c r="R299" s="200"/>
      <c r="S299" s="183">
        <v>-310057</v>
      </c>
      <c r="T299" s="183">
        <v>479509</v>
      </c>
      <c r="U299" s="200">
        <f t="shared" si="22"/>
        <v>169452</v>
      </c>
    </row>
    <row r="300" spans="1:21" ht="12.75" customHeight="1">
      <c r="A300" s="180">
        <v>60000</v>
      </c>
      <c r="B300" s="181" t="s">
        <v>658</v>
      </c>
      <c r="C300" s="254">
        <f t="shared" si="23"/>
        <v>1.3165792967526738E-4</v>
      </c>
      <c r="D300" s="254">
        <f t="shared" si="24"/>
        <v>1.082127714750667E-4</v>
      </c>
      <c r="E300" s="200">
        <v>3082785.5038182973</v>
      </c>
      <c r="F300" s="200">
        <v>4165591</v>
      </c>
      <c r="G300" s="194">
        <v>0</v>
      </c>
      <c r="H300" s="200">
        <v>200218</v>
      </c>
      <c r="I300" s="200">
        <v>2774</v>
      </c>
      <c r="J300" s="200">
        <v>903375</v>
      </c>
      <c r="K300" s="200">
        <f t="shared" si="20"/>
        <v>1106367</v>
      </c>
      <c r="L300" s="182"/>
      <c r="M300" s="200">
        <v>209998</v>
      </c>
      <c r="N300" s="200">
        <v>1252359</v>
      </c>
      <c r="O300" s="200">
        <v>0</v>
      </c>
      <c r="P300" s="200">
        <v>685847</v>
      </c>
      <c r="Q300" s="200">
        <f t="shared" si="21"/>
        <v>2148204</v>
      </c>
      <c r="R300" s="200"/>
      <c r="S300" s="183">
        <v>-61490</v>
      </c>
      <c r="T300" s="183">
        <v>-40661</v>
      </c>
      <c r="U300" s="200">
        <f t="shared" si="22"/>
        <v>-102151</v>
      </c>
    </row>
    <row r="301" spans="1:21" ht="12.75" customHeight="1">
      <c r="A301" s="180">
        <v>90901</v>
      </c>
      <c r="B301" s="181" t="s">
        <v>659</v>
      </c>
      <c r="C301" s="254">
        <f t="shared" si="23"/>
        <v>8.4325306728835119E-4</v>
      </c>
      <c r="D301" s="254">
        <f t="shared" si="24"/>
        <v>7.8263042188614557E-4</v>
      </c>
      <c r="E301" s="200">
        <v>22295720.611810718</v>
      </c>
      <c r="F301" s="200">
        <v>26680105</v>
      </c>
      <c r="G301" s="194">
        <v>0</v>
      </c>
      <c r="H301" s="200">
        <v>1282371</v>
      </c>
      <c r="I301" s="200">
        <v>17767</v>
      </c>
      <c r="J301" s="200">
        <v>4366778</v>
      </c>
      <c r="K301" s="200">
        <f t="shared" si="20"/>
        <v>5666916</v>
      </c>
      <c r="L301" s="182"/>
      <c r="M301" s="200">
        <v>1345013</v>
      </c>
      <c r="N301" s="200">
        <v>8021209</v>
      </c>
      <c r="O301" s="200">
        <v>0</v>
      </c>
      <c r="P301" s="200">
        <v>942860</v>
      </c>
      <c r="Q301" s="200">
        <f t="shared" si="21"/>
        <v>10309082</v>
      </c>
      <c r="R301" s="200"/>
      <c r="S301" s="183">
        <v>-393838</v>
      </c>
      <c r="T301" s="183">
        <v>931144</v>
      </c>
      <c r="U301" s="200">
        <f t="shared" si="22"/>
        <v>537306</v>
      </c>
    </row>
    <row r="302" spans="1:21" ht="12.75" customHeight="1">
      <c r="A302" s="180">
        <v>91041</v>
      </c>
      <c r="B302" s="181" t="s">
        <v>660</v>
      </c>
      <c r="C302" s="254">
        <f t="shared" si="23"/>
        <v>1.6310668884516035E-4</v>
      </c>
      <c r="D302" s="254">
        <f t="shared" si="24"/>
        <v>1.5469246605538607E-4</v>
      </c>
      <c r="E302" s="200">
        <v>4406907.6635314431</v>
      </c>
      <c r="F302" s="200">
        <v>5160614</v>
      </c>
      <c r="G302" s="194">
        <v>0</v>
      </c>
      <c r="H302" s="200">
        <v>248043</v>
      </c>
      <c r="I302" s="200">
        <v>3437</v>
      </c>
      <c r="J302" s="200">
        <v>851586</v>
      </c>
      <c r="K302" s="200">
        <f t="shared" si="20"/>
        <v>1103066</v>
      </c>
      <c r="L302" s="182"/>
      <c r="M302" s="200">
        <v>260160</v>
      </c>
      <c r="N302" s="200">
        <v>1551507</v>
      </c>
      <c r="O302" s="200">
        <v>0</v>
      </c>
      <c r="P302" s="200">
        <v>0</v>
      </c>
      <c r="Q302" s="200">
        <f t="shared" si="21"/>
        <v>1811667</v>
      </c>
      <c r="R302" s="200"/>
      <c r="S302" s="183">
        <v>-76178</v>
      </c>
      <c r="T302" s="183">
        <v>233109</v>
      </c>
      <c r="U302" s="200">
        <f t="shared" si="22"/>
        <v>156931</v>
      </c>
    </row>
    <row r="303" spans="1:21" ht="12.75" customHeight="1">
      <c r="A303" s="180">
        <v>91111</v>
      </c>
      <c r="B303" s="181" t="s">
        <v>661</v>
      </c>
      <c r="C303" s="254">
        <f t="shared" si="23"/>
        <v>7.7162756638333128E-5</v>
      </c>
      <c r="D303" s="254">
        <f t="shared" si="24"/>
        <v>7.8581139271351164E-5</v>
      </c>
      <c r="E303" s="200">
        <v>2238634.0698709912</v>
      </c>
      <c r="F303" s="200">
        <v>2441391</v>
      </c>
      <c r="G303" s="194">
        <v>0</v>
      </c>
      <c r="H303" s="200">
        <v>117345</v>
      </c>
      <c r="I303" s="200">
        <v>1626</v>
      </c>
      <c r="J303" s="200">
        <v>316173</v>
      </c>
      <c r="K303" s="200">
        <f t="shared" si="20"/>
        <v>435144</v>
      </c>
      <c r="L303" s="182"/>
      <c r="M303" s="200">
        <v>123077</v>
      </c>
      <c r="N303" s="200">
        <v>733989</v>
      </c>
      <c r="O303" s="200">
        <v>0</v>
      </c>
      <c r="P303" s="200">
        <v>212311</v>
      </c>
      <c r="Q303" s="200">
        <f t="shared" si="21"/>
        <v>1069377</v>
      </c>
      <c r="R303" s="200"/>
      <c r="S303" s="183">
        <v>-36039</v>
      </c>
      <c r="T303" s="183">
        <v>54502</v>
      </c>
      <c r="U303" s="200">
        <f t="shared" si="22"/>
        <v>18463</v>
      </c>
    </row>
    <row r="304" spans="1:21" ht="12.75" customHeight="1">
      <c r="A304" s="180">
        <v>91151</v>
      </c>
      <c r="B304" s="181" t="s">
        <v>662</v>
      </c>
      <c r="C304" s="254">
        <f t="shared" si="23"/>
        <v>2.267426512302049E-4</v>
      </c>
      <c r="D304" s="254">
        <f t="shared" si="24"/>
        <v>2.1860909142694783E-4</v>
      </c>
      <c r="E304" s="200">
        <v>6227776.3416230641</v>
      </c>
      <c r="F304" s="200">
        <v>7174024</v>
      </c>
      <c r="G304" s="194">
        <v>0</v>
      </c>
      <c r="H304" s="200">
        <v>344817</v>
      </c>
      <c r="I304" s="200">
        <v>4777</v>
      </c>
      <c r="J304" s="200">
        <v>870252</v>
      </c>
      <c r="K304" s="200">
        <f t="shared" si="20"/>
        <v>1219846</v>
      </c>
      <c r="L304" s="182"/>
      <c r="M304" s="200">
        <v>361661</v>
      </c>
      <c r="N304" s="200">
        <v>2156826</v>
      </c>
      <c r="O304" s="200">
        <v>0</v>
      </c>
      <c r="P304" s="200">
        <v>402232</v>
      </c>
      <c r="Q304" s="200">
        <f t="shared" si="21"/>
        <v>2920719</v>
      </c>
      <c r="R304" s="200"/>
      <c r="S304" s="183">
        <v>-105899</v>
      </c>
      <c r="T304" s="183">
        <v>153722</v>
      </c>
      <c r="U304" s="200">
        <f t="shared" si="22"/>
        <v>47823</v>
      </c>
    </row>
    <row r="305" spans="1:21" ht="12.75" customHeight="1">
      <c r="A305" s="180">
        <v>98101</v>
      </c>
      <c r="B305" s="181" t="s">
        <v>663</v>
      </c>
      <c r="C305" s="254">
        <f t="shared" si="23"/>
        <v>1.0154764300559014E-3</v>
      </c>
      <c r="D305" s="254">
        <f t="shared" si="24"/>
        <v>9.7488576480171804E-4</v>
      </c>
      <c r="E305" s="200">
        <v>27772726.478057314</v>
      </c>
      <c r="F305" s="200">
        <v>32129166</v>
      </c>
      <c r="G305" s="194">
        <v>0</v>
      </c>
      <c r="H305" s="200">
        <v>1544279</v>
      </c>
      <c r="I305" s="200">
        <v>21395</v>
      </c>
      <c r="J305" s="200">
        <v>4024576</v>
      </c>
      <c r="K305" s="200">
        <f t="shared" si="20"/>
        <v>5590250</v>
      </c>
      <c r="L305" s="182"/>
      <c r="M305" s="200">
        <v>1619715</v>
      </c>
      <c r="N305" s="200">
        <v>9659435</v>
      </c>
      <c r="O305" s="200">
        <v>0</v>
      </c>
      <c r="P305" s="200">
        <v>1966440</v>
      </c>
      <c r="Q305" s="200">
        <f t="shared" si="21"/>
        <v>13245590</v>
      </c>
      <c r="R305" s="200"/>
      <c r="S305" s="183">
        <v>-474274</v>
      </c>
      <c r="T305" s="183">
        <v>647433</v>
      </c>
      <c r="U305" s="200">
        <f t="shared" si="22"/>
        <v>173159</v>
      </c>
    </row>
    <row r="306" spans="1:21" ht="12.75" customHeight="1">
      <c r="A306" s="180">
        <v>98103</v>
      </c>
      <c r="B306" s="181" t="s">
        <v>664</v>
      </c>
      <c r="C306" s="254">
        <f t="shared" si="23"/>
        <v>1.828312739328519E-4</v>
      </c>
      <c r="D306" s="254">
        <f t="shared" si="24"/>
        <v>1.7860237630315832E-4</v>
      </c>
      <c r="E306" s="200">
        <v>5088057.6211999068</v>
      </c>
      <c r="F306" s="200">
        <v>5784690</v>
      </c>
      <c r="G306" s="194">
        <v>0</v>
      </c>
      <c r="H306" s="200">
        <v>278039</v>
      </c>
      <c r="I306" s="200">
        <v>3852</v>
      </c>
      <c r="J306" s="200">
        <v>301399</v>
      </c>
      <c r="K306" s="200">
        <f t="shared" si="20"/>
        <v>583290</v>
      </c>
      <c r="L306" s="182"/>
      <c r="M306" s="200">
        <v>291621</v>
      </c>
      <c r="N306" s="200">
        <v>1739131</v>
      </c>
      <c r="O306" s="200">
        <v>0</v>
      </c>
      <c r="P306" s="200">
        <v>375768</v>
      </c>
      <c r="Q306" s="200">
        <f t="shared" si="21"/>
        <v>2406520</v>
      </c>
      <c r="R306" s="200"/>
      <c r="S306" s="183">
        <v>-85391</v>
      </c>
      <c r="T306" s="183">
        <v>-16199</v>
      </c>
      <c r="U306" s="200">
        <f t="shared" si="22"/>
        <v>-101590</v>
      </c>
    </row>
    <row r="307" spans="1:21" ht="12.75" customHeight="1">
      <c r="A307" s="180">
        <v>98111</v>
      </c>
      <c r="B307" s="181" t="s">
        <v>665</v>
      </c>
      <c r="C307" s="254">
        <f t="shared" si="23"/>
        <v>3.7913839314617284E-4</v>
      </c>
      <c r="D307" s="254">
        <f t="shared" si="24"/>
        <v>3.6790374461923714E-4</v>
      </c>
      <c r="E307" s="200">
        <v>10480910.111187538</v>
      </c>
      <c r="F307" s="200">
        <v>11995749</v>
      </c>
      <c r="G307" s="194">
        <v>0</v>
      </c>
      <c r="H307" s="200">
        <v>576572</v>
      </c>
      <c r="I307" s="200">
        <v>7988</v>
      </c>
      <c r="J307" s="200">
        <v>754184</v>
      </c>
      <c r="K307" s="200">
        <f t="shared" si="20"/>
        <v>1338744</v>
      </c>
      <c r="L307" s="182"/>
      <c r="M307" s="200">
        <v>604737</v>
      </c>
      <c r="N307" s="200">
        <v>3606448</v>
      </c>
      <c r="O307" s="200">
        <v>0</v>
      </c>
      <c r="P307" s="200">
        <v>65116</v>
      </c>
      <c r="Q307" s="200">
        <f t="shared" si="21"/>
        <v>4276301</v>
      </c>
      <c r="R307" s="200"/>
      <c r="S307" s="183">
        <v>-177075</v>
      </c>
      <c r="T307" s="183">
        <v>184294</v>
      </c>
      <c r="U307" s="200">
        <f t="shared" si="22"/>
        <v>7219</v>
      </c>
    </row>
    <row r="308" spans="1:21" ht="12.75" customHeight="1">
      <c r="A308" s="180">
        <v>98131</v>
      </c>
      <c r="B308" s="181" t="s">
        <v>666</v>
      </c>
      <c r="C308" s="254">
        <f t="shared" si="23"/>
        <v>8.1804991892548895E-5</v>
      </c>
      <c r="D308" s="254">
        <f t="shared" si="24"/>
        <v>7.8752789070140019E-5</v>
      </c>
      <c r="E308" s="200">
        <v>2243524.0611744812</v>
      </c>
      <c r="F308" s="200">
        <v>2588269</v>
      </c>
      <c r="G308" s="194">
        <v>0</v>
      </c>
      <c r="H308" s="200">
        <v>124404</v>
      </c>
      <c r="I308" s="200">
        <v>1724</v>
      </c>
      <c r="J308" s="200">
        <v>125700</v>
      </c>
      <c r="K308" s="200">
        <f t="shared" si="20"/>
        <v>251828</v>
      </c>
      <c r="L308" s="182"/>
      <c r="M308" s="200">
        <v>130481</v>
      </c>
      <c r="N308" s="200">
        <v>778147</v>
      </c>
      <c r="O308" s="200">
        <v>0</v>
      </c>
      <c r="P308" s="200">
        <v>520045</v>
      </c>
      <c r="Q308" s="200">
        <f t="shared" si="21"/>
        <v>1428673</v>
      </c>
      <c r="R308" s="200"/>
      <c r="S308" s="183">
        <v>-38207</v>
      </c>
      <c r="T308" s="183">
        <v>-121245</v>
      </c>
      <c r="U308" s="200">
        <f t="shared" si="22"/>
        <v>-159452</v>
      </c>
    </row>
    <row r="309" spans="1:21" ht="12.75" customHeight="1">
      <c r="A309" s="180">
        <v>99401</v>
      </c>
      <c r="B309" s="181" t="s">
        <v>667</v>
      </c>
      <c r="C309" s="254">
        <f t="shared" si="23"/>
        <v>3.0072650170400849E-4</v>
      </c>
      <c r="D309" s="254">
        <f t="shared" si="24"/>
        <v>2.9742329040331202E-4</v>
      </c>
      <c r="E309" s="200">
        <v>8473049.8595956489</v>
      </c>
      <c r="F309" s="200">
        <v>9514836</v>
      </c>
      <c r="G309" s="194">
        <v>0</v>
      </c>
      <c r="H309" s="200">
        <v>457328</v>
      </c>
      <c r="I309" s="200">
        <v>6336</v>
      </c>
      <c r="J309" s="200">
        <v>801968</v>
      </c>
      <c r="K309" s="200">
        <f t="shared" si="20"/>
        <v>1265632</v>
      </c>
      <c r="L309" s="182"/>
      <c r="M309" s="200">
        <v>479668</v>
      </c>
      <c r="N309" s="200">
        <v>2860577</v>
      </c>
      <c r="O309" s="200">
        <v>0</v>
      </c>
      <c r="P309" s="200">
        <v>1067224</v>
      </c>
      <c r="Q309" s="200">
        <f t="shared" si="21"/>
        <v>4407469</v>
      </c>
      <c r="R309" s="200"/>
      <c r="S309" s="183">
        <v>-140453</v>
      </c>
      <c r="T309" s="183">
        <v>-17655</v>
      </c>
      <c r="U309" s="200">
        <f t="shared" si="22"/>
        <v>-158108</v>
      </c>
    </row>
    <row r="310" spans="1:21" ht="12.75" customHeight="1">
      <c r="A310" s="180">
        <v>99521</v>
      </c>
      <c r="B310" s="181" t="s">
        <v>668</v>
      </c>
      <c r="C310" s="254">
        <f t="shared" si="23"/>
        <v>1.8066417264851691E-4</v>
      </c>
      <c r="D310" s="254">
        <f t="shared" si="24"/>
        <v>1.6688708151611981E-4</v>
      </c>
      <c r="E310" s="200">
        <v>4754310.1304911803</v>
      </c>
      <c r="F310" s="200">
        <v>5716124</v>
      </c>
      <c r="G310" s="194">
        <v>0</v>
      </c>
      <c r="H310" s="200">
        <v>274744</v>
      </c>
      <c r="I310" s="200">
        <v>3806</v>
      </c>
      <c r="J310" s="200">
        <v>1250569</v>
      </c>
      <c r="K310" s="200">
        <f t="shared" si="20"/>
        <v>1529119</v>
      </c>
      <c r="L310" s="182"/>
      <c r="M310" s="200">
        <v>288165</v>
      </c>
      <c r="N310" s="200">
        <v>1718517</v>
      </c>
      <c r="O310" s="200">
        <v>0</v>
      </c>
      <c r="P310" s="200">
        <v>0</v>
      </c>
      <c r="Q310" s="200">
        <f t="shared" si="21"/>
        <v>2006682</v>
      </c>
      <c r="R310" s="200"/>
      <c r="S310" s="183">
        <v>-84378</v>
      </c>
      <c r="T310" s="183">
        <v>323235</v>
      </c>
      <c r="U310" s="200">
        <f t="shared" si="22"/>
        <v>238857</v>
      </c>
    </row>
    <row r="311" spans="1:21" ht="12.75" customHeight="1">
      <c r="A311" s="180">
        <v>99831</v>
      </c>
      <c r="B311" s="181" t="s">
        <v>669</v>
      </c>
      <c r="C311" s="254">
        <f t="shared" si="23"/>
        <v>2.0121652051421408E-5</v>
      </c>
      <c r="D311" s="254">
        <f t="shared" si="24"/>
        <v>1.8241789381114003E-5</v>
      </c>
      <c r="E311" s="200">
        <v>519675.47916247591</v>
      </c>
      <c r="F311" s="200">
        <v>636639</v>
      </c>
      <c r="G311" s="194">
        <v>0</v>
      </c>
      <c r="H311" s="200">
        <v>30600</v>
      </c>
      <c r="I311" s="200">
        <v>424</v>
      </c>
      <c r="J311" s="200">
        <v>206510</v>
      </c>
      <c r="K311" s="200">
        <f t="shared" si="20"/>
        <v>237534</v>
      </c>
      <c r="L311" s="182"/>
      <c r="M311" s="200">
        <v>32095</v>
      </c>
      <c r="N311" s="200">
        <v>191402</v>
      </c>
      <c r="O311" s="200">
        <v>0</v>
      </c>
      <c r="P311" s="200">
        <v>153268</v>
      </c>
      <c r="Q311" s="200">
        <f t="shared" si="21"/>
        <v>376765</v>
      </c>
      <c r="R311" s="200"/>
      <c r="S311" s="183">
        <v>-9398</v>
      </c>
      <c r="T311" s="183">
        <v>21188</v>
      </c>
      <c r="U311" s="200">
        <f t="shared" si="22"/>
        <v>11790</v>
      </c>
    </row>
    <row r="312" spans="1:21" s="188" customFormat="1" ht="12.75" customHeight="1" thickBot="1">
      <c r="A312" s="185"/>
      <c r="B312" s="186" t="s">
        <v>739</v>
      </c>
      <c r="C312" s="260">
        <f>SUM(C3:C311)</f>
        <v>0.99999999999999989</v>
      </c>
      <c r="D312" s="260">
        <f>SUM(D3:D311)</f>
        <v>1.0000000000000011</v>
      </c>
      <c r="E312" s="201">
        <v>28488185468.279976</v>
      </c>
      <c r="F312" s="201">
        <f>SUM(F4:F311)</f>
        <v>31639499499</v>
      </c>
      <c r="G312" s="195">
        <v>0</v>
      </c>
      <c r="H312" s="201">
        <f>SUM(H4:H311)</f>
        <v>1520743317</v>
      </c>
      <c r="I312" s="201">
        <f>SUM(I4:I311)</f>
        <v>21069394</v>
      </c>
      <c r="J312" s="201">
        <f t="shared" ref="J312:Q312" si="25">SUM(J4:J311)</f>
        <v>1653733682</v>
      </c>
      <c r="K312" s="201">
        <f t="shared" si="25"/>
        <v>3195546393</v>
      </c>
      <c r="L312" s="187"/>
      <c r="M312" s="201">
        <f t="shared" si="25"/>
        <v>1595029353</v>
      </c>
      <c r="N312" s="201">
        <f t="shared" si="25"/>
        <v>9512220240</v>
      </c>
      <c r="O312" s="201">
        <f t="shared" si="25"/>
        <v>0</v>
      </c>
      <c r="P312" s="201">
        <f t="shared" si="25"/>
        <v>1653733820</v>
      </c>
      <c r="Q312" s="201">
        <f t="shared" si="25"/>
        <v>12760983413</v>
      </c>
      <c r="R312" s="201"/>
      <c r="S312" s="209">
        <f t="shared" ref="S312:U312" si="26">SUM(S4:S311)</f>
        <v>-467046016</v>
      </c>
      <c r="T312" s="209">
        <f t="shared" si="26"/>
        <v>103</v>
      </c>
      <c r="U312" s="209">
        <f t="shared" si="26"/>
        <v>-467045913</v>
      </c>
    </row>
    <row r="313" spans="1:21" ht="13.5" thickTop="1">
      <c r="A313" s="189"/>
      <c r="B313" s="190"/>
      <c r="C313" s="190"/>
      <c r="D313" s="190"/>
      <c r="E313" s="202"/>
      <c r="F313" s="202"/>
      <c r="G313" s="196"/>
      <c r="H313" s="202"/>
      <c r="I313" s="202"/>
      <c r="J313" s="202"/>
      <c r="K313" s="202"/>
      <c r="L313" s="191"/>
      <c r="M313" s="202"/>
      <c r="N313" s="202"/>
      <c r="O313" s="202"/>
      <c r="P313" s="202"/>
      <c r="Q313" s="202"/>
      <c r="R313" s="202"/>
      <c r="U313" s="202"/>
    </row>
    <row r="329" spans="21:21">
      <c r="U329" s="210"/>
    </row>
  </sheetData>
  <sheetProtection algorithmName="SHA-512" hashValue="Q6o7Ylz/FshueloAWx8qJc7u4ZzIcRJ3JyavTNh0bPd2u9UPJuW9b7vbxoX1OIM2owj/IJNMsXd2v6BgPtkyGw==" saltValue="bbE3SsR01QcCLNqHkqTUKA==" spinCount="100000" sheet="1" objects="1" scenarios="1"/>
  <mergeCells count="3">
    <mergeCell ref="G1:K1"/>
    <mergeCell ref="M1:Q1"/>
    <mergeCell ref="S1:U1"/>
  </mergeCells>
  <pageMargins left="0.7" right="0.7" top="0.75" bottom="0.75" header="0.3" footer="0.3"/>
  <pageSetup paperSize="5" scale="49" fitToHeight="0" orientation="landscape" r:id="rId1"/>
  <headerFooter>
    <oddFooter>&amp;F</oddFooter>
  </headerFooter>
  <ignoredErrors>
    <ignoredError sqref="K295:K311 K271:K294 K241:K270 K214:K240 K190:K213 K163:K189 K133:K162 K109:K132 K80:K108 K53:K79 K26:K52 K4:K2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ED045-538B-42BA-B18C-393EA8F36E01}">
  <dimension ref="A1:H323"/>
  <sheetViews>
    <sheetView workbookViewId="0">
      <selection activeCell="E29" sqref="E29"/>
    </sheetView>
  </sheetViews>
  <sheetFormatPr defaultRowHeight="15.75"/>
  <cols>
    <col min="1" max="1" width="17" style="3" bestFit="1" customWidth="1"/>
    <col min="2" max="2" width="52.5703125" style="3" bestFit="1" customWidth="1"/>
    <col min="3" max="3" width="18" style="3" bestFit="1" customWidth="1"/>
    <col min="4" max="4" width="11.7109375" style="3" bestFit="1" customWidth="1"/>
    <col min="5" max="5" width="9.140625" style="3"/>
    <col min="6" max="6" width="14.28515625" style="565" customWidth="1"/>
    <col min="7" max="7" width="56.42578125" style="3" customWidth="1"/>
    <col min="8" max="8" width="18.7109375" style="264" customWidth="1"/>
    <col min="9" max="16384" width="9.140625" style="3"/>
  </cols>
  <sheetData>
    <row r="1" spans="1:8">
      <c r="C1" s="504">
        <f>SUM(C3:C298)</f>
        <v>1369327591.3500013</v>
      </c>
      <c r="F1" s="564"/>
      <c r="G1" s="262"/>
      <c r="H1" s="265"/>
    </row>
    <row r="2" spans="1:8">
      <c r="A2" s="467" t="s">
        <v>962</v>
      </c>
      <c r="B2" s="467" t="s">
        <v>963</v>
      </c>
      <c r="C2" s="467" t="s">
        <v>964</v>
      </c>
      <c r="F2" s="564"/>
      <c r="G2" s="262"/>
      <c r="H2" s="265"/>
    </row>
    <row r="3" spans="1:8">
      <c r="A3" s="3">
        <v>10200</v>
      </c>
      <c r="B3" s="3" t="s">
        <v>0</v>
      </c>
      <c r="C3" s="505">
        <v>1452027.7699999998</v>
      </c>
      <c r="D3" s="3">
        <f>VLOOKUP($A3,$F:$H,3,FALSE)</f>
        <v>-38830.715103693197</v>
      </c>
      <c r="H3" s="265"/>
    </row>
    <row r="4" spans="1:8">
      <c r="A4" s="3">
        <v>10400</v>
      </c>
      <c r="B4" s="3" t="s">
        <v>1</v>
      </c>
      <c r="C4" s="505">
        <v>3886869.54</v>
      </c>
      <c r="D4" s="3">
        <f>VLOOKUP($A4,$F:$H,3,FALSE)</f>
        <v>-104193.965336151</v>
      </c>
      <c r="H4" s="265"/>
    </row>
    <row r="5" spans="1:8">
      <c r="A5" s="3">
        <v>10500</v>
      </c>
      <c r="B5" s="3" t="s">
        <v>2</v>
      </c>
      <c r="C5" s="505">
        <v>879657.5199999999</v>
      </c>
      <c r="D5" s="3">
        <f t="shared" ref="D5:D68" si="0">VLOOKUP($A5,$F:$H,3,FALSE)</f>
        <v>-22881.668673833599</v>
      </c>
      <c r="H5" s="265"/>
    </row>
    <row r="6" spans="1:8" ht="20.25">
      <c r="A6" s="3">
        <v>10700</v>
      </c>
      <c r="B6" s="3" t="s">
        <v>331</v>
      </c>
      <c r="C6" s="505">
        <v>6213329.04</v>
      </c>
      <c r="D6" s="3">
        <f t="shared" si="0"/>
        <v>-154087.78546084059</v>
      </c>
      <c r="F6" s="566"/>
      <c r="G6" s="270"/>
      <c r="H6" s="271"/>
    </row>
    <row r="7" spans="1:8" ht="20.25">
      <c r="A7" s="3">
        <v>10800</v>
      </c>
      <c r="B7" s="3" t="s">
        <v>3</v>
      </c>
      <c r="C7" s="505">
        <v>28068276.350000005</v>
      </c>
      <c r="D7" s="3">
        <f t="shared" si="0"/>
        <v>-663091.6982787</v>
      </c>
      <c r="F7" s="567"/>
      <c r="G7" s="273"/>
      <c r="H7" s="275"/>
    </row>
    <row r="8" spans="1:8">
      <c r="A8" s="3">
        <v>10850</v>
      </c>
      <c r="B8" s="3" t="s">
        <v>4</v>
      </c>
      <c r="C8" s="505">
        <v>277826.88</v>
      </c>
      <c r="D8" s="3">
        <f t="shared" si="0"/>
        <v>-5182.934767961</v>
      </c>
      <c r="F8" s="568"/>
      <c r="G8" s="278"/>
      <c r="H8" s="279"/>
    </row>
    <row r="9" spans="1:8" ht="27" thickBot="1">
      <c r="A9" s="3">
        <v>10900</v>
      </c>
      <c r="B9" s="3" t="s">
        <v>5</v>
      </c>
      <c r="C9" s="505">
        <v>2523264.9600000004</v>
      </c>
      <c r="D9" s="3">
        <f t="shared" si="0"/>
        <v>-54489.510465260195</v>
      </c>
      <c r="F9" s="569" t="s">
        <v>691</v>
      </c>
      <c r="G9" s="284" t="s">
        <v>363</v>
      </c>
      <c r="H9" s="286" t="s">
        <v>1003</v>
      </c>
    </row>
    <row r="10" spans="1:8" thickBot="1">
      <c r="A10" s="3">
        <v>10910</v>
      </c>
      <c r="B10" s="3" t="s">
        <v>6</v>
      </c>
      <c r="C10" s="505">
        <v>724938.79999999993</v>
      </c>
      <c r="D10" s="3">
        <f t="shared" si="0"/>
        <v>-16672.4529253492</v>
      </c>
      <c r="F10" s="569" t="s">
        <v>692</v>
      </c>
      <c r="G10" s="570" t="s">
        <v>693</v>
      </c>
      <c r="H10" s="575" t="s">
        <v>817</v>
      </c>
    </row>
    <row r="11" spans="1:8">
      <c r="A11" s="3">
        <v>10930</v>
      </c>
      <c r="B11" s="3" t="s">
        <v>7</v>
      </c>
      <c r="C11" s="505">
        <v>7990081.8600000003</v>
      </c>
      <c r="D11" s="3">
        <f t="shared" si="0"/>
        <v>-184771.6988670514</v>
      </c>
      <c r="F11" s="571">
        <v>10200</v>
      </c>
      <c r="G11" s="296" t="s">
        <v>369</v>
      </c>
      <c r="H11" s="298">
        <v>-38830.715103693197</v>
      </c>
    </row>
    <row r="12" spans="1:8">
      <c r="A12" s="3">
        <v>10940</v>
      </c>
      <c r="B12" s="3" t="s">
        <v>8</v>
      </c>
      <c r="C12" s="505">
        <v>1105384.3199999998</v>
      </c>
      <c r="D12" s="3">
        <f t="shared" si="0"/>
        <v>-24611.923929566401</v>
      </c>
      <c r="F12" s="571">
        <v>10400</v>
      </c>
      <c r="G12" s="296" t="s">
        <v>370</v>
      </c>
      <c r="H12" s="298">
        <v>-104193.965336151</v>
      </c>
    </row>
    <row r="13" spans="1:8">
      <c r="A13" s="3">
        <v>10950</v>
      </c>
      <c r="B13" s="3" t="s">
        <v>9</v>
      </c>
      <c r="C13" s="505">
        <v>1399069.1699999995</v>
      </c>
      <c r="D13" s="3">
        <f t="shared" si="0"/>
        <v>-35075.049084984807</v>
      </c>
      <c r="F13" s="571">
        <v>10500</v>
      </c>
      <c r="G13" s="296" t="s">
        <v>371</v>
      </c>
      <c r="H13" s="298">
        <v>-22881.668673833599</v>
      </c>
    </row>
    <row r="14" spans="1:8">
      <c r="A14" s="3">
        <v>11050</v>
      </c>
      <c r="B14" s="3" t="s">
        <v>965</v>
      </c>
      <c r="C14" s="505">
        <v>375312.98</v>
      </c>
      <c r="D14" s="3">
        <f t="shared" si="0"/>
        <v>-7358.7868327816004</v>
      </c>
      <c r="F14" s="571">
        <v>10700</v>
      </c>
      <c r="G14" s="296" t="s">
        <v>372</v>
      </c>
      <c r="H14" s="298">
        <v>-154087.78546084059</v>
      </c>
    </row>
    <row r="15" spans="1:8">
      <c r="A15" s="3">
        <v>11300</v>
      </c>
      <c r="B15" s="3" t="s">
        <v>966</v>
      </c>
      <c r="C15" s="505">
        <v>6618176.7899999991</v>
      </c>
      <c r="D15" s="3">
        <f t="shared" si="0"/>
        <v>-144675.40046863299</v>
      </c>
      <c r="F15" s="571">
        <v>10800</v>
      </c>
      <c r="G15" s="296" t="s">
        <v>373</v>
      </c>
      <c r="H15" s="298">
        <v>-663091.6982787</v>
      </c>
    </row>
    <row r="16" spans="1:8">
      <c r="A16" s="3">
        <v>11310</v>
      </c>
      <c r="B16" s="3" t="s">
        <v>11</v>
      </c>
      <c r="C16" s="505">
        <v>766943.22</v>
      </c>
      <c r="D16" s="3">
        <f t="shared" si="0"/>
        <v>-17540.843177841998</v>
      </c>
      <c r="F16" s="571">
        <v>10850</v>
      </c>
      <c r="G16" s="296" t="s">
        <v>374</v>
      </c>
      <c r="H16" s="298">
        <v>-5182.934767961</v>
      </c>
    </row>
    <row r="17" spans="1:8">
      <c r="A17" s="3">
        <v>11600</v>
      </c>
      <c r="B17" s="3" t="s">
        <v>12</v>
      </c>
      <c r="C17" s="505">
        <v>2763769.65</v>
      </c>
      <c r="D17" s="3">
        <f t="shared" si="0"/>
        <v>-81534.242653667607</v>
      </c>
      <c r="F17" s="571">
        <v>10900</v>
      </c>
      <c r="G17" s="296" t="s">
        <v>375</v>
      </c>
      <c r="H17" s="298">
        <v>-54489.510465260195</v>
      </c>
    </row>
    <row r="18" spans="1:8">
      <c r="A18" s="3">
        <v>11900</v>
      </c>
      <c r="B18" s="3" t="s">
        <v>13</v>
      </c>
      <c r="C18" s="505">
        <v>389268.09</v>
      </c>
      <c r="D18" s="3">
        <f t="shared" si="0"/>
        <v>-12131.464057323801</v>
      </c>
      <c r="F18" s="571">
        <v>10910</v>
      </c>
      <c r="G18" s="296" t="s">
        <v>376</v>
      </c>
      <c r="H18" s="298">
        <v>-16672.4529253492</v>
      </c>
    </row>
    <row r="19" spans="1:8">
      <c r="A19" s="3">
        <v>12100</v>
      </c>
      <c r="B19" s="3" t="s">
        <v>14</v>
      </c>
      <c r="C19" s="505">
        <v>402601.80000000005</v>
      </c>
      <c r="D19" s="3">
        <f t="shared" si="0"/>
        <v>-9714.1462641178005</v>
      </c>
      <c r="F19" s="571">
        <v>10930</v>
      </c>
      <c r="G19" s="296" t="s">
        <v>377</v>
      </c>
      <c r="H19" s="298">
        <v>-184771.6988670514</v>
      </c>
    </row>
    <row r="20" spans="1:8">
      <c r="A20" s="3">
        <v>12150</v>
      </c>
      <c r="B20" s="3" t="s">
        <v>15</v>
      </c>
      <c r="C20" s="505">
        <v>56282.51999999999</v>
      </c>
      <c r="D20" s="3">
        <f t="shared" si="0"/>
        <v>-401.15580089880001</v>
      </c>
      <c r="F20" s="571">
        <v>10940</v>
      </c>
      <c r="G20" s="296" t="s">
        <v>378</v>
      </c>
      <c r="H20" s="298">
        <v>-24611.923929566401</v>
      </c>
    </row>
    <row r="21" spans="1:8">
      <c r="A21" s="3">
        <v>12160</v>
      </c>
      <c r="B21" s="3" t="s">
        <v>16</v>
      </c>
      <c r="C21" s="505">
        <v>2645947.8100000005</v>
      </c>
      <c r="D21" s="3">
        <f t="shared" si="0"/>
        <v>-59705.796118216596</v>
      </c>
      <c r="F21" s="571">
        <v>10950</v>
      </c>
      <c r="G21" s="296" t="s">
        <v>379</v>
      </c>
      <c r="H21" s="298">
        <v>-35075.049084984807</v>
      </c>
    </row>
    <row r="22" spans="1:8">
      <c r="A22" s="3">
        <v>12220</v>
      </c>
      <c r="B22" s="3" t="s">
        <v>967</v>
      </c>
      <c r="C22" s="505">
        <v>59399739.500000007</v>
      </c>
      <c r="D22" s="3">
        <f t="shared" si="0"/>
        <v>-1402198.3810543118</v>
      </c>
      <c r="F22" s="571">
        <v>11050</v>
      </c>
      <c r="G22" s="296" t="s">
        <v>711</v>
      </c>
      <c r="H22" s="298">
        <v>-7358.7868327816004</v>
      </c>
    </row>
    <row r="23" spans="1:8">
      <c r="A23" s="3">
        <v>12510</v>
      </c>
      <c r="B23" s="3" t="s">
        <v>18</v>
      </c>
      <c r="C23" s="505">
        <v>6227156.9299999997</v>
      </c>
      <c r="D23" s="3">
        <f t="shared" si="0"/>
        <v>-138850.86286641602</v>
      </c>
      <c r="F23" s="571">
        <v>11300</v>
      </c>
      <c r="G23" s="296" t="s">
        <v>380</v>
      </c>
      <c r="H23" s="298">
        <v>-144675.40046863299</v>
      </c>
    </row>
    <row r="24" spans="1:8">
      <c r="A24" s="3">
        <v>12600</v>
      </c>
      <c r="B24" s="3" t="s">
        <v>19</v>
      </c>
      <c r="C24" s="505">
        <v>2755040.7800000003</v>
      </c>
      <c r="D24" s="3">
        <f t="shared" si="0"/>
        <v>-58180.5821174382</v>
      </c>
      <c r="F24" s="571">
        <v>11310</v>
      </c>
      <c r="G24" s="296" t="s">
        <v>381</v>
      </c>
      <c r="H24" s="298">
        <v>-17540.843177841998</v>
      </c>
    </row>
    <row r="25" spans="1:8">
      <c r="A25" s="3">
        <v>12700</v>
      </c>
      <c r="B25" s="3" t="s">
        <v>20</v>
      </c>
      <c r="C25" s="505">
        <v>1597475.8700000003</v>
      </c>
      <c r="D25" s="3">
        <f t="shared" si="0"/>
        <v>-34692.450336816197</v>
      </c>
      <c r="F25" s="571">
        <v>11600</v>
      </c>
      <c r="G25" s="296" t="s">
        <v>382</v>
      </c>
      <c r="H25" s="298">
        <v>-81534.242653667607</v>
      </c>
    </row>
    <row r="26" spans="1:8">
      <c r="A26" s="3">
        <v>13500</v>
      </c>
      <c r="B26" s="3" t="s">
        <v>21</v>
      </c>
      <c r="C26" s="505">
        <v>5741226.6399999997</v>
      </c>
      <c r="D26" s="3">
        <f t="shared" si="0"/>
        <v>-136911.10300122379</v>
      </c>
      <c r="F26" s="571">
        <v>11900</v>
      </c>
      <c r="G26" s="296" t="s">
        <v>383</v>
      </c>
      <c r="H26" s="298">
        <v>-12131.464057323801</v>
      </c>
    </row>
    <row r="27" spans="1:8">
      <c r="A27" s="3">
        <v>13700</v>
      </c>
      <c r="B27" s="3" t="s">
        <v>22</v>
      </c>
      <c r="C27" s="505">
        <v>712227.41999999993</v>
      </c>
      <c r="D27" s="3">
        <f t="shared" si="0"/>
        <v>-15391.393167669799</v>
      </c>
      <c r="F27" s="571">
        <v>12100</v>
      </c>
      <c r="G27" s="296" t="s">
        <v>384</v>
      </c>
      <c r="H27" s="298">
        <v>-9714.1462641178005</v>
      </c>
    </row>
    <row r="28" spans="1:8">
      <c r="A28" s="3">
        <v>14300</v>
      </c>
      <c r="B28" s="3" t="s">
        <v>23</v>
      </c>
      <c r="C28" s="505">
        <v>2211316.94</v>
      </c>
      <c r="D28" s="3">
        <f t="shared" si="0"/>
        <v>-47435.926063195402</v>
      </c>
      <c r="F28" s="571">
        <v>12150</v>
      </c>
      <c r="G28" s="296" t="s">
        <v>385</v>
      </c>
      <c r="H28" s="298">
        <v>-401.15580089880001</v>
      </c>
    </row>
    <row r="29" spans="1:8">
      <c r="A29" s="3">
        <v>18400</v>
      </c>
      <c r="B29" s="3" t="s">
        <v>332</v>
      </c>
      <c r="C29" s="505">
        <v>6827264.7100000018</v>
      </c>
      <c r="D29" s="3">
        <f t="shared" si="0"/>
        <v>-164647.07752732321</v>
      </c>
      <c r="F29" s="571">
        <v>12160</v>
      </c>
      <c r="G29" s="296" t="s">
        <v>386</v>
      </c>
      <c r="H29" s="298">
        <v>-59705.796118216596</v>
      </c>
    </row>
    <row r="30" spans="1:8">
      <c r="A30" s="3">
        <v>18600</v>
      </c>
      <c r="B30" s="3" t="s">
        <v>24</v>
      </c>
      <c r="C30" s="505">
        <v>21455.010000000002</v>
      </c>
      <c r="D30" s="3">
        <f t="shared" si="0"/>
        <v>-325.4468064834</v>
      </c>
      <c r="F30" s="571">
        <v>12220</v>
      </c>
      <c r="G30" s="296" t="s">
        <v>387</v>
      </c>
      <c r="H30" s="298">
        <v>-1402198.3810543118</v>
      </c>
    </row>
    <row r="31" spans="1:8">
      <c r="A31" s="3">
        <v>18640</v>
      </c>
      <c r="B31" s="3" t="s">
        <v>25</v>
      </c>
      <c r="C31" s="505">
        <v>2839.06</v>
      </c>
      <c r="D31" s="3">
        <f t="shared" si="0"/>
        <v>-64.398328999200004</v>
      </c>
      <c r="F31" s="571">
        <v>12510</v>
      </c>
      <c r="G31" s="296" t="s">
        <v>388</v>
      </c>
      <c r="H31" s="298">
        <v>-138850.86286641602</v>
      </c>
    </row>
    <row r="32" spans="1:8">
      <c r="A32" s="3">
        <v>18740</v>
      </c>
      <c r="B32" s="3" t="s">
        <v>27</v>
      </c>
      <c r="C32" s="505">
        <v>11228.07</v>
      </c>
      <c r="D32" s="3">
        <f t="shared" si="0"/>
        <v>0</v>
      </c>
      <c r="F32" s="571">
        <v>12600</v>
      </c>
      <c r="G32" s="296" t="s">
        <v>389</v>
      </c>
      <c r="H32" s="298">
        <v>-58180.5821174382</v>
      </c>
    </row>
    <row r="33" spans="1:8">
      <c r="A33" s="3">
        <v>18780</v>
      </c>
      <c r="B33" s="3" t="s">
        <v>968</v>
      </c>
      <c r="C33" s="505">
        <v>26451.959999999995</v>
      </c>
      <c r="D33" s="3">
        <f t="shared" si="0"/>
        <v>-864.85457559079998</v>
      </c>
      <c r="F33" s="571">
        <v>12700</v>
      </c>
      <c r="G33" s="296" t="s">
        <v>390</v>
      </c>
      <c r="H33" s="298">
        <v>-34692.450336816197</v>
      </c>
    </row>
    <row r="34" spans="1:8">
      <c r="A34" s="3">
        <v>19005</v>
      </c>
      <c r="B34" s="3" t="s">
        <v>29</v>
      </c>
      <c r="C34" s="505">
        <v>1304259.9700000002</v>
      </c>
      <c r="D34" s="3">
        <f t="shared" si="0"/>
        <v>-28384.844751690598</v>
      </c>
      <c r="F34" s="571">
        <v>13500</v>
      </c>
      <c r="G34" s="296" t="s">
        <v>391</v>
      </c>
      <c r="H34" s="298">
        <v>-136911.10300122379</v>
      </c>
    </row>
    <row r="35" spans="1:8">
      <c r="A35" s="3">
        <v>19100</v>
      </c>
      <c r="B35" s="3" t="s">
        <v>30</v>
      </c>
      <c r="C35" s="505">
        <v>37228000.339999989</v>
      </c>
      <c r="D35" s="3">
        <f t="shared" si="0"/>
        <v>-642597.61620606377</v>
      </c>
      <c r="F35" s="571">
        <v>13700</v>
      </c>
      <c r="G35" s="296" t="s">
        <v>392</v>
      </c>
      <c r="H35" s="298">
        <v>-15391.393167669799</v>
      </c>
    </row>
    <row r="36" spans="1:8">
      <c r="A36" s="3">
        <v>19120</v>
      </c>
      <c r="B36" s="3" t="s">
        <v>969</v>
      </c>
      <c r="C36" s="505">
        <v>45419546.620000005</v>
      </c>
      <c r="D36" s="3">
        <f t="shared" si="0"/>
        <v>-1564587.3827751568</v>
      </c>
      <c r="F36" s="571">
        <v>14300</v>
      </c>
      <c r="G36" s="296" t="s">
        <v>393</v>
      </c>
      <c r="H36" s="298">
        <v>-47435.926063195402</v>
      </c>
    </row>
    <row r="37" spans="1:8">
      <c r="A37" s="3">
        <v>20100</v>
      </c>
      <c r="B37" s="3" t="s">
        <v>31</v>
      </c>
      <c r="C37" s="505">
        <v>15413209.010000002</v>
      </c>
      <c r="D37" s="3">
        <f t="shared" si="0"/>
        <v>-375660.61236906098</v>
      </c>
      <c r="F37" s="571">
        <v>14300.1</v>
      </c>
      <c r="G37" s="296" t="s">
        <v>394</v>
      </c>
      <c r="H37" s="298">
        <v>-6191.7824108883997</v>
      </c>
    </row>
    <row r="38" spans="1:8">
      <c r="A38" s="3">
        <v>20200</v>
      </c>
      <c r="B38" s="3" t="s">
        <v>32</v>
      </c>
      <c r="C38" s="505">
        <v>2228137.8600000003</v>
      </c>
      <c r="D38" s="3">
        <f t="shared" si="0"/>
        <v>-52413.049428758</v>
      </c>
      <c r="F38" s="571">
        <v>18400</v>
      </c>
      <c r="G38" s="296" t="s">
        <v>395</v>
      </c>
      <c r="H38" s="298">
        <v>-164647.07752732321</v>
      </c>
    </row>
    <row r="39" spans="1:8">
      <c r="A39" s="3">
        <v>20300</v>
      </c>
      <c r="B39" s="3" t="s">
        <v>33</v>
      </c>
      <c r="C39" s="505">
        <v>30867396.830000006</v>
      </c>
      <c r="D39" s="3">
        <f t="shared" si="0"/>
        <v>-782300.90626886068</v>
      </c>
      <c r="F39" s="571">
        <v>18600</v>
      </c>
      <c r="G39" s="296" t="s">
        <v>396</v>
      </c>
      <c r="H39" s="298">
        <v>-325.4468064834</v>
      </c>
    </row>
    <row r="40" spans="1:8">
      <c r="A40" s="3">
        <v>20400</v>
      </c>
      <c r="B40" s="3" t="s">
        <v>34</v>
      </c>
      <c r="C40" s="505">
        <v>1808070.3499999994</v>
      </c>
      <c r="D40" s="3">
        <f t="shared" si="0"/>
        <v>-43018.475846528003</v>
      </c>
      <c r="F40" s="571">
        <v>18640</v>
      </c>
      <c r="G40" s="296" t="s">
        <v>712</v>
      </c>
      <c r="H40" s="298">
        <v>-64.398328999200004</v>
      </c>
    </row>
    <row r="41" spans="1:8">
      <c r="A41" s="3">
        <v>20600</v>
      </c>
      <c r="B41" s="3" t="s">
        <v>35</v>
      </c>
      <c r="C41" s="505">
        <v>4065157.7200000011</v>
      </c>
      <c r="D41" s="3">
        <f t="shared" si="0"/>
        <v>-89530.501529869201</v>
      </c>
      <c r="F41" s="571">
        <v>18690</v>
      </c>
      <c r="G41" s="296" t="s">
        <v>397</v>
      </c>
      <c r="H41" s="298">
        <v>0</v>
      </c>
    </row>
    <row r="42" spans="1:8">
      <c r="A42" s="3">
        <v>20700</v>
      </c>
      <c r="B42" s="3" t="s">
        <v>36</v>
      </c>
      <c r="C42" s="505">
        <v>8578061.3299999982</v>
      </c>
      <c r="D42" s="3">
        <f t="shared" si="0"/>
        <v>-201142.59355936199</v>
      </c>
      <c r="F42" s="571">
        <v>18740</v>
      </c>
      <c r="G42" s="296" t="s">
        <v>398</v>
      </c>
      <c r="H42" s="298">
        <v>0</v>
      </c>
    </row>
    <row r="43" spans="1:8">
      <c r="A43" s="3">
        <v>20800</v>
      </c>
      <c r="B43" s="3" t="s">
        <v>37</v>
      </c>
      <c r="C43" s="505">
        <v>6056123.3600000003</v>
      </c>
      <c r="D43" s="3">
        <f t="shared" si="0"/>
        <v>-136857.32570561138</v>
      </c>
      <c r="F43" s="571">
        <v>18780</v>
      </c>
      <c r="G43" s="296" t="s">
        <v>399</v>
      </c>
      <c r="H43" s="298">
        <v>-864.85457559079998</v>
      </c>
    </row>
    <row r="44" spans="1:8">
      <c r="A44" s="3">
        <v>20900</v>
      </c>
      <c r="B44" s="3" t="s">
        <v>970</v>
      </c>
      <c r="C44" s="505">
        <v>13185785.140000002</v>
      </c>
      <c r="D44" s="3">
        <f t="shared" si="0"/>
        <v>-340155.8770210474</v>
      </c>
      <c r="F44" s="571">
        <v>19005</v>
      </c>
      <c r="G44" s="296" t="s">
        <v>400</v>
      </c>
      <c r="H44" s="298">
        <v>-28384.844751690598</v>
      </c>
    </row>
    <row r="45" spans="1:8">
      <c r="A45" s="3">
        <v>21200</v>
      </c>
      <c r="B45" s="3" t="s">
        <v>39</v>
      </c>
      <c r="C45" s="505">
        <v>4240649.6900000004</v>
      </c>
      <c r="D45" s="3">
        <f t="shared" si="0"/>
        <v>-107393.7844384928</v>
      </c>
      <c r="F45" s="571">
        <v>19100</v>
      </c>
      <c r="G45" s="296" t="s">
        <v>401</v>
      </c>
      <c r="H45" s="298">
        <v>-642597.61620606377</v>
      </c>
    </row>
    <row r="46" spans="1:8">
      <c r="A46" s="3">
        <v>21300</v>
      </c>
      <c r="B46" s="3" t="s">
        <v>40</v>
      </c>
      <c r="C46" s="505">
        <v>52343688.079999991</v>
      </c>
      <c r="D46" s="3">
        <f t="shared" si="0"/>
        <v>-1334816.5008570557</v>
      </c>
      <c r="F46" s="571">
        <v>19120</v>
      </c>
      <c r="G46" s="296" t="s">
        <v>961</v>
      </c>
      <c r="H46" s="298">
        <v>-1564587.3827751568</v>
      </c>
    </row>
    <row r="47" spans="1:8">
      <c r="A47" s="3">
        <v>21520</v>
      </c>
      <c r="B47" s="3" t="s">
        <v>333</v>
      </c>
      <c r="C47" s="505">
        <v>101068063.84999996</v>
      </c>
      <c r="D47" s="3">
        <f t="shared" si="0"/>
        <v>-2559007.8116260623</v>
      </c>
      <c r="F47" s="571">
        <v>20100</v>
      </c>
      <c r="G47" s="296" t="s">
        <v>402</v>
      </c>
      <c r="H47" s="298">
        <v>-375660.61236906098</v>
      </c>
    </row>
    <row r="48" spans="1:8">
      <c r="A48" s="3">
        <v>21525</v>
      </c>
      <c r="B48" s="3" t="s">
        <v>971</v>
      </c>
      <c r="C48" s="505">
        <v>2800244.5300000003</v>
      </c>
      <c r="D48" s="3">
        <f t="shared" si="0"/>
        <v>-65103.644031096002</v>
      </c>
      <c r="F48" s="571">
        <v>20200</v>
      </c>
      <c r="G48" s="296" t="s">
        <v>403</v>
      </c>
      <c r="H48" s="298">
        <v>-52413.049428758</v>
      </c>
    </row>
    <row r="49" spans="1:8">
      <c r="A49" s="3">
        <v>21550</v>
      </c>
      <c r="B49" s="3" t="s">
        <v>43</v>
      </c>
      <c r="C49" s="505">
        <v>59257493.190000005</v>
      </c>
      <c r="D49" s="3">
        <f t="shared" si="0"/>
        <v>-1558421.7468699922</v>
      </c>
      <c r="F49" s="571">
        <v>20300</v>
      </c>
      <c r="G49" s="296" t="s">
        <v>404</v>
      </c>
      <c r="H49" s="298">
        <v>-782300.90626886068</v>
      </c>
    </row>
    <row r="50" spans="1:8">
      <c r="A50" s="3">
        <v>21570</v>
      </c>
      <c r="B50" s="3" t="s">
        <v>44</v>
      </c>
      <c r="C50" s="505">
        <v>313758.7900000001</v>
      </c>
      <c r="D50" s="3">
        <f t="shared" si="0"/>
        <v>-6352.3196455901998</v>
      </c>
      <c r="F50" s="571">
        <v>20400</v>
      </c>
      <c r="G50" s="296" t="s">
        <v>405</v>
      </c>
      <c r="H50" s="298">
        <v>-43018.475846528003</v>
      </c>
    </row>
    <row r="51" spans="1:8">
      <c r="A51" s="3">
        <v>21800</v>
      </c>
      <c r="B51" s="3" t="s">
        <v>45</v>
      </c>
      <c r="C51" s="505">
        <v>7846643.8000000007</v>
      </c>
      <c r="D51" s="3">
        <f t="shared" si="0"/>
        <v>-198441.0248465862</v>
      </c>
      <c r="F51" s="571">
        <v>20600</v>
      </c>
      <c r="G51" s="296" t="s">
        <v>406</v>
      </c>
      <c r="H51" s="298">
        <v>-89530.501529869201</v>
      </c>
    </row>
    <row r="52" spans="1:8">
      <c r="A52" s="3">
        <v>21900</v>
      </c>
      <c r="B52" s="3" t="s">
        <v>46</v>
      </c>
      <c r="C52" s="505">
        <v>3802999.0900000003</v>
      </c>
      <c r="D52" s="3">
        <f t="shared" si="0"/>
        <v>-87842.376839993405</v>
      </c>
      <c r="F52" s="571">
        <v>20700</v>
      </c>
      <c r="G52" s="296" t="s">
        <v>407</v>
      </c>
      <c r="H52" s="298">
        <v>-201142.59355936199</v>
      </c>
    </row>
    <row r="53" spans="1:8">
      <c r="A53" s="3">
        <v>22000</v>
      </c>
      <c r="B53" s="3" t="s">
        <v>47</v>
      </c>
      <c r="C53" s="505">
        <v>5170040.84</v>
      </c>
      <c r="D53" s="3">
        <f t="shared" si="0"/>
        <v>-126315.1134090346</v>
      </c>
      <c r="F53" s="571">
        <v>20800</v>
      </c>
      <c r="G53" s="296" t="s">
        <v>408</v>
      </c>
      <c r="H53" s="298">
        <v>-136857.32570561138</v>
      </c>
    </row>
    <row r="54" spans="1:8">
      <c r="A54" s="3">
        <v>23000</v>
      </c>
      <c r="B54" s="3" t="s">
        <v>48</v>
      </c>
      <c r="C54" s="505">
        <v>3165237.4900000012</v>
      </c>
      <c r="D54" s="3">
        <f t="shared" si="0"/>
        <v>-77283.655382753408</v>
      </c>
      <c r="F54" s="571">
        <v>20900</v>
      </c>
      <c r="G54" s="296" t="s">
        <v>409</v>
      </c>
      <c r="H54" s="298">
        <v>-340155.8770210474</v>
      </c>
    </row>
    <row r="55" spans="1:8">
      <c r="A55" s="3">
        <v>23100</v>
      </c>
      <c r="B55" s="3" t="s">
        <v>49</v>
      </c>
      <c r="C55" s="505">
        <v>20662892.379999999</v>
      </c>
      <c r="D55" s="3">
        <f t="shared" si="0"/>
        <v>-526418.55683499144</v>
      </c>
      <c r="F55" s="571">
        <v>21200</v>
      </c>
      <c r="G55" s="296" t="s">
        <v>410</v>
      </c>
      <c r="H55" s="298">
        <v>-107393.7844384928</v>
      </c>
    </row>
    <row r="56" spans="1:8">
      <c r="A56" s="3">
        <v>23200</v>
      </c>
      <c r="B56" s="3" t="s">
        <v>50</v>
      </c>
      <c r="C56" s="505">
        <v>11900774.130000003</v>
      </c>
      <c r="D56" s="3">
        <f t="shared" si="0"/>
        <v>-305792.5421930842</v>
      </c>
      <c r="F56" s="571">
        <v>21300</v>
      </c>
      <c r="G56" s="296" t="s">
        <v>411</v>
      </c>
      <c r="H56" s="298">
        <v>-1334816.5008570557</v>
      </c>
    </row>
    <row r="57" spans="1:8">
      <c r="A57" s="3">
        <v>30000</v>
      </c>
      <c r="B57" s="3" t="s">
        <v>51</v>
      </c>
      <c r="C57" s="505">
        <v>1014859.7300000001</v>
      </c>
      <c r="D57" s="3">
        <f t="shared" si="0"/>
        <v>-26747.217229449798</v>
      </c>
      <c r="F57" s="571">
        <v>21520</v>
      </c>
      <c r="G57" s="296" t="s">
        <v>41</v>
      </c>
      <c r="H57" s="298">
        <v>-2559007.8116260623</v>
      </c>
    </row>
    <row r="58" spans="1:8">
      <c r="A58" s="3">
        <v>30100</v>
      </c>
      <c r="B58" s="3" t="s">
        <v>52</v>
      </c>
      <c r="C58" s="505">
        <v>9610429.3699999992</v>
      </c>
      <c r="D58" s="3">
        <f t="shared" si="0"/>
        <v>-262830.17858919199</v>
      </c>
      <c r="F58" s="571">
        <v>21525</v>
      </c>
      <c r="G58" s="296" t="s">
        <v>412</v>
      </c>
      <c r="H58" s="298">
        <v>-65103.644031096002</v>
      </c>
    </row>
    <row r="59" spans="1:8" ht="31.5">
      <c r="A59" s="3">
        <v>30102</v>
      </c>
      <c r="B59" s="3" t="s">
        <v>53</v>
      </c>
      <c r="C59" s="505">
        <v>221575.09</v>
      </c>
      <c r="D59" s="3">
        <f t="shared" si="0"/>
        <v>-6792.9910117065992</v>
      </c>
      <c r="F59" s="571">
        <v>21525.1</v>
      </c>
      <c r="G59" s="296" t="s">
        <v>714</v>
      </c>
      <c r="H59" s="298">
        <v>-7261.4331945196</v>
      </c>
    </row>
    <row r="60" spans="1:8">
      <c r="A60" s="3">
        <v>30103</v>
      </c>
      <c r="B60" s="3" t="s">
        <v>54</v>
      </c>
      <c r="C60" s="505">
        <v>256559.28</v>
      </c>
      <c r="D60" s="3">
        <f t="shared" si="0"/>
        <v>-7808.1538636748</v>
      </c>
      <c r="F60" s="571">
        <v>21550</v>
      </c>
      <c r="G60" s="296" t="s">
        <v>413</v>
      </c>
      <c r="H60" s="298">
        <v>-1558421.7468699922</v>
      </c>
    </row>
    <row r="61" spans="1:8">
      <c r="A61" s="3">
        <v>30104</v>
      </c>
      <c r="B61" s="3" t="s">
        <v>55</v>
      </c>
      <c r="C61" s="505">
        <v>191396.45</v>
      </c>
      <c r="D61" s="3">
        <f t="shared" si="0"/>
        <v>-4831.7125267949996</v>
      </c>
      <c r="F61" s="571">
        <v>21570</v>
      </c>
      <c r="G61" s="296" t="s">
        <v>414</v>
      </c>
      <c r="H61" s="298">
        <v>-6352.3196455901998</v>
      </c>
    </row>
    <row r="62" spans="1:8">
      <c r="A62" s="3">
        <v>30105</v>
      </c>
      <c r="B62" s="3" t="s">
        <v>56</v>
      </c>
      <c r="C62" s="505">
        <v>1030658.4000000003</v>
      </c>
      <c r="D62" s="3">
        <f t="shared" si="0"/>
        <v>-24009.458588146401</v>
      </c>
      <c r="F62" s="571">
        <v>21800</v>
      </c>
      <c r="G62" s="296" t="s">
        <v>415</v>
      </c>
      <c r="H62" s="298">
        <v>-198441.0248465862</v>
      </c>
    </row>
    <row r="63" spans="1:8">
      <c r="A63" s="3">
        <v>30200</v>
      </c>
      <c r="B63" s="3" t="s">
        <v>57</v>
      </c>
      <c r="C63" s="505">
        <v>2265497.2800000003</v>
      </c>
      <c r="D63" s="3">
        <f t="shared" si="0"/>
        <v>-58961.263078069998</v>
      </c>
      <c r="F63" s="571">
        <v>21900</v>
      </c>
      <c r="G63" s="296" t="s">
        <v>416</v>
      </c>
      <c r="H63" s="298">
        <v>-87842.376839993405</v>
      </c>
    </row>
    <row r="64" spans="1:8">
      <c r="A64" s="3">
        <v>30300</v>
      </c>
      <c r="B64" s="3" t="s">
        <v>58</v>
      </c>
      <c r="C64" s="505">
        <v>761410.04999999993</v>
      </c>
      <c r="D64" s="3">
        <f t="shared" si="0"/>
        <v>-20075.29339594</v>
      </c>
      <c r="F64" s="571">
        <v>22000</v>
      </c>
      <c r="G64" s="296" t="s">
        <v>417</v>
      </c>
      <c r="H64" s="298">
        <v>-126315.1134090346</v>
      </c>
    </row>
    <row r="65" spans="1:8">
      <c r="A65" s="3">
        <v>30400</v>
      </c>
      <c r="B65" s="3" t="s">
        <v>59</v>
      </c>
      <c r="C65" s="505">
        <v>1499174.0500000003</v>
      </c>
      <c r="D65" s="3">
        <f t="shared" si="0"/>
        <v>-37068.236178769395</v>
      </c>
      <c r="F65" s="571">
        <v>23000</v>
      </c>
      <c r="G65" s="296" t="s">
        <v>418</v>
      </c>
      <c r="H65" s="298">
        <v>-77283.655382753408</v>
      </c>
    </row>
    <row r="66" spans="1:8">
      <c r="A66" s="3">
        <v>30405</v>
      </c>
      <c r="B66" s="3" t="s">
        <v>60</v>
      </c>
      <c r="C66" s="505">
        <v>879922.24000000011</v>
      </c>
      <c r="D66" s="3">
        <f t="shared" si="0"/>
        <v>-21290.393525710999</v>
      </c>
      <c r="F66" s="571">
        <v>23100</v>
      </c>
      <c r="G66" s="296" t="s">
        <v>419</v>
      </c>
      <c r="H66" s="298">
        <v>-526418.55683499144</v>
      </c>
    </row>
    <row r="67" spans="1:8">
      <c r="A67" s="3">
        <v>30500</v>
      </c>
      <c r="B67" s="3" t="s">
        <v>61</v>
      </c>
      <c r="C67" s="505">
        <v>1492506.2</v>
      </c>
      <c r="D67" s="3">
        <f t="shared" si="0"/>
        <v>-37599.788443947997</v>
      </c>
      <c r="F67" s="571">
        <v>23200</v>
      </c>
      <c r="G67" s="296" t="s">
        <v>420</v>
      </c>
      <c r="H67" s="298">
        <v>-305792.5421930842</v>
      </c>
    </row>
    <row r="68" spans="1:8">
      <c r="A68" s="3">
        <v>30600</v>
      </c>
      <c r="B68" s="3" t="s">
        <v>62</v>
      </c>
      <c r="C68" s="505">
        <v>1109477.4800000002</v>
      </c>
      <c r="D68" s="3">
        <f t="shared" si="0"/>
        <v>-28704.497948993001</v>
      </c>
      <c r="F68" s="571">
        <v>30000</v>
      </c>
      <c r="G68" s="296" t="s">
        <v>421</v>
      </c>
      <c r="H68" s="298">
        <v>-26747.217229449798</v>
      </c>
    </row>
    <row r="69" spans="1:8">
      <c r="A69" s="3">
        <v>30700</v>
      </c>
      <c r="B69" s="3" t="s">
        <v>64</v>
      </c>
      <c r="C69" s="505">
        <v>2941887.0100000002</v>
      </c>
      <c r="D69" s="3">
        <f t="shared" ref="D69:D132" si="1">VLOOKUP($A69,$F:$H,3,FALSE)</f>
        <v>-76526.855994225989</v>
      </c>
      <c r="F69" s="571">
        <v>30100</v>
      </c>
      <c r="G69" s="296" t="s">
        <v>422</v>
      </c>
      <c r="H69" s="298">
        <v>-262830.17858919199</v>
      </c>
    </row>
    <row r="70" spans="1:8">
      <c r="A70" s="3">
        <v>30705</v>
      </c>
      <c r="B70" s="3" t="s">
        <v>65</v>
      </c>
      <c r="C70" s="505">
        <v>609581.04</v>
      </c>
      <c r="D70" s="3">
        <f t="shared" si="1"/>
        <v>-14962.456048063799</v>
      </c>
      <c r="F70" s="571">
        <v>30102</v>
      </c>
      <c r="G70" s="296" t="s">
        <v>423</v>
      </c>
      <c r="H70" s="298">
        <v>-6792.9910117065992</v>
      </c>
    </row>
    <row r="71" spans="1:8">
      <c r="A71" s="3">
        <v>30800</v>
      </c>
      <c r="B71" s="3" t="s">
        <v>66</v>
      </c>
      <c r="C71" s="505">
        <v>1011173.46</v>
      </c>
      <c r="D71" s="3">
        <f t="shared" si="1"/>
        <v>-21115.636568656799</v>
      </c>
      <c r="F71" s="571">
        <v>30103</v>
      </c>
      <c r="G71" s="296" t="s">
        <v>424</v>
      </c>
      <c r="H71" s="298">
        <v>-7808.1538636748</v>
      </c>
    </row>
    <row r="72" spans="1:8">
      <c r="A72" s="3">
        <v>30900</v>
      </c>
      <c r="B72" s="3" t="s">
        <v>67</v>
      </c>
      <c r="C72" s="505">
        <v>2225170.91</v>
      </c>
      <c r="D72" s="3">
        <f t="shared" si="1"/>
        <v>-53318.154710308394</v>
      </c>
      <c r="F72" s="571">
        <v>30104</v>
      </c>
      <c r="G72" s="296" t="s">
        <v>425</v>
      </c>
      <c r="H72" s="298">
        <v>-4831.7125267949996</v>
      </c>
    </row>
    <row r="73" spans="1:8">
      <c r="A73" s="3">
        <v>30905</v>
      </c>
      <c r="B73" s="3" t="s">
        <v>68</v>
      </c>
      <c r="C73" s="505">
        <v>415157.23000000004</v>
      </c>
      <c r="D73" s="3">
        <f t="shared" si="1"/>
        <v>-7997.5471228352008</v>
      </c>
      <c r="F73" s="571">
        <v>30105</v>
      </c>
      <c r="G73" s="296" t="s">
        <v>426</v>
      </c>
      <c r="H73" s="298">
        <v>-24009.458588146401</v>
      </c>
    </row>
    <row r="74" spans="1:8">
      <c r="A74" s="3">
        <v>31000</v>
      </c>
      <c r="B74" s="3" t="s">
        <v>69</v>
      </c>
      <c r="C74" s="505">
        <v>5938764.2400000002</v>
      </c>
      <c r="D74" s="3">
        <f t="shared" si="1"/>
        <v>-150226.44471080479</v>
      </c>
      <c r="F74" s="571">
        <v>30200</v>
      </c>
      <c r="G74" s="296" t="s">
        <v>427</v>
      </c>
      <c r="H74" s="298">
        <v>-58961.263078069998</v>
      </c>
    </row>
    <row r="75" spans="1:8">
      <c r="A75" s="3">
        <v>31005</v>
      </c>
      <c r="B75" s="3" t="s">
        <v>70</v>
      </c>
      <c r="C75" s="505">
        <v>608182.46000000008</v>
      </c>
      <c r="D75" s="3">
        <f t="shared" si="1"/>
        <v>-14068.0243099532</v>
      </c>
      <c r="F75" s="571">
        <v>30300</v>
      </c>
      <c r="G75" s="296" t="s">
        <v>428</v>
      </c>
      <c r="H75" s="298">
        <v>-20075.29339594</v>
      </c>
    </row>
    <row r="76" spans="1:8">
      <c r="A76" s="3">
        <v>31100</v>
      </c>
      <c r="B76" s="3" t="s">
        <v>71</v>
      </c>
      <c r="C76" s="505">
        <v>11625246.219999999</v>
      </c>
      <c r="D76" s="3">
        <f t="shared" si="1"/>
        <v>-301722.0749059706</v>
      </c>
      <c r="F76" s="571">
        <v>30400</v>
      </c>
      <c r="G76" s="296" t="s">
        <v>429</v>
      </c>
      <c r="H76" s="298">
        <v>-37068.236178769395</v>
      </c>
    </row>
    <row r="77" spans="1:8">
      <c r="A77" s="3">
        <v>31101</v>
      </c>
      <c r="B77" s="3" t="s">
        <v>72</v>
      </c>
      <c r="C77" s="505">
        <v>76918.569999999992</v>
      </c>
      <c r="D77" s="3">
        <f t="shared" si="1"/>
        <v>-2198.8094599922001</v>
      </c>
      <c r="F77" s="571">
        <v>30405</v>
      </c>
      <c r="G77" s="296" t="s">
        <v>430</v>
      </c>
      <c r="H77" s="298">
        <v>-21290.393525710999</v>
      </c>
    </row>
    <row r="78" spans="1:8">
      <c r="A78" s="3">
        <v>31102</v>
      </c>
      <c r="B78" s="3" t="s">
        <v>73</v>
      </c>
      <c r="C78" s="505">
        <v>189428.12000000002</v>
      </c>
      <c r="D78" s="3">
        <f t="shared" si="1"/>
        <v>-5373.948837424</v>
      </c>
      <c r="F78" s="571">
        <v>30500</v>
      </c>
      <c r="G78" s="296" t="s">
        <v>431</v>
      </c>
      <c r="H78" s="298">
        <v>-37599.788443947997</v>
      </c>
    </row>
    <row r="79" spans="1:8">
      <c r="A79" s="3">
        <v>31105</v>
      </c>
      <c r="B79" s="3" t="s">
        <v>74</v>
      </c>
      <c r="C79" s="505">
        <v>1843473.2</v>
      </c>
      <c r="D79" s="3">
        <f t="shared" si="1"/>
        <v>-44520.084828147803</v>
      </c>
      <c r="F79" s="571">
        <v>30600</v>
      </c>
      <c r="G79" s="296" t="s">
        <v>432</v>
      </c>
      <c r="H79" s="298">
        <v>-28704.497948993001</v>
      </c>
    </row>
    <row r="80" spans="1:8">
      <c r="A80" s="3">
        <v>31110</v>
      </c>
      <c r="B80" s="3" t="s">
        <v>75</v>
      </c>
      <c r="C80" s="505">
        <v>2563089.7200000002</v>
      </c>
      <c r="D80" s="3">
        <f t="shared" si="1"/>
        <v>-69690.922261175991</v>
      </c>
      <c r="F80" s="571">
        <v>30601</v>
      </c>
      <c r="G80" s="296" t="s">
        <v>433</v>
      </c>
      <c r="H80" s="298">
        <v>0</v>
      </c>
    </row>
    <row r="81" spans="1:8">
      <c r="A81" s="3">
        <v>31200</v>
      </c>
      <c r="B81" s="3" t="s">
        <v>76</v>
      </c>
      <c r="C81" s="505">
        <v>5081160.3100000005</v>
      </c>
      <c r="D81" s="3">
        <f t="shared" si="1"/>
        <v>-131563.60872850122</v>
      </c>
      <c r="F81" s="571">
        <v>30700</v>
      </c>
      <c r="G81" s="296" t="s">
        <v>434</v>
      </c>
      <c r="H81" s="298">
        <v>-76526.855994225989</v>
      </c>
    </row>
    <row r="82" spans="1:8">
      <c r="A82" s="3">
        <v>31205</v>
      </c>
      <c r="B82" s="3" t="s">
        <v>77</v>
      </c>
      <c r="C82" s="505">
        <v>617317.37</v>
      </c>
      <c r="D82" s="3">
        <f t="shared" si="1"/>
        <v>-14226.993244405399</v>
      </c>
      <c r="F82" s="571">
        <v>30705</v>
      </c>
      <c r="G82" s="296" t="s">
        <v>435</v>
      </c>
      <c r="H82" s="298">
        <v>-14962.456048063799</v>
      </c>
    </row>
    <row r="83" spans="1:8">
      <c r="A83" s="3">
        <v>31300</v>
      </c>
      <c r="B83" s="3" t="s">
        <v>78</v>
      </c>
      <c r="C83" s="505">
        <v>14324261.039999999</v>
      </c>
      <c r="D83" s="3">
        <f t="shared" si="1"/>
        <v>-398707.8837473758</v>
      </c>
      <c r="F83" s="571">
        <v>30800</v>
      </c>
      <c r="G83" s="296" t="s">
        <v>436</v>
      </c>
      <c r="H83" s="298">
        <v>-21115.636568656799</v>
      </c>
    </row>
    <row r="84" spans="1:8">
      <c r="A84" s="3">
        <v>31301</v>
      </c>
      <c r="B84" s="3" t="s">
        <v>79</v>
      </c>
      <c r="C84" s="505">
        <v>239447.16</v>
      </c>
      <c r="D84" s="3">
        <f t="shared" si="1"/>
        <v>-5895.0796074172004</v>
      </c>
      <c r="F84" s="571">
        <v>30900</v>
      </c>
      <c r="G84" s="296" t="s">
        <v>437</v>
      </c>
      <c r="H84" s="298">
        <v>-53318.154710308394</v>
      </c>
    </row>
    <row r="85" spans="1:8">
      <c r="A85" s="3">
        <v>31320</v>
      </c>
      <c r="B85" s="3" t="s">
        <v>80</v>
      </c>
      <c r="C85" s="505">
        <v>2405772.3499999996</v>
      </c>
      <c r="D85" s="3">
        <f t="shared" si="1"/>
        <v>-65978.45451273561</v>
      </c>
      <c r="F85" s="571">
        <v>30905</v>
      </c>
      <c r="G85" s="296" t="s">
        <v>438</v>
      </c>
      <c r="H85" s="298">
        <v>-7997.5471228352008</v>
      </c>
    </row>
    <row r="86" spans="1:8">
      <c r="A86" s="3">
        <v>31400</v>
      </c>
      <c r="B86" s="3" t="s">
        <v>81</v>
      </c>
      <c r="C86" s="505">
        <v>4963202.18</v>
      </c>
      <c r="D86" s="3">
        <f t="shared" si="1"/>
        <v>-127720.44695881399</v>
      </c>
      <c r="F86" s="571">
        <v>31000</v>
      </c>
      <c r="G86" s="296" t="s">
        <v>439</v>
      </c>
      <c r="H86" s="298">
        <v>-150226.44471080479</v>
      </c>
    </row>
    <row r="87" spans="1:8">
      <c r="A87" s="3">
        <v>31405</v>
      </c>
      <c r="B87" s="3" t="s">
        <v>82</v>
      </c>
      <c r="C87" s="505">
        <v>1255425.74</v>
      </c>
      <c r="D87" s="3">
        <f t="shared" si="1"/>
        <v>-26971.323134313399</v>
      </c>
      <c r="F87" s="571">
        <v>31005</v>
      </c>
      <c r="G87" s="296" t="s">
        <v>440</v>
      </c>
      <c r="H87" s="298">
        <v>-14068.0243099532</v>
      </c>
    </row>
    <row r="88" spans="1:8">
      <c r="A88" s="3">
        <v>31500</v>
      </c>
      <c r="B88" s="3" t="s">
        <v>83</v>
      </c>
      <c r="C88" s="505">
        <v>985134.28999999992</v>
      </c>
      <c r="D88" s="3">
        <f t="shared" si="1"/>
        <v>-25109.810249431597</v>
      </c>
      <c r="F88" s="571">
        <v>31100</v>
      </c>
      <c r="G88" s="296" t="s">
        <v>441</v>
      </c>
      <c r="H88" s="298">
        <v>-301722.0749059706</v>
      </c>
    </row>
    <row r="89" spans="1:8">
      <c r="A89" s="3">
        <v>31600</v>
      </c>
      <c r="B89" s="3" t="s">
        <v>84</v>
      </c>
      <c r="C89" s="505">
        <v>3923018.3099999996</v>
      </c>
      <c r="D89" s="3">
        <f t="shared" si="1"/>
        <v>-101941.63062880079</v>
      </c>
      <c r="F89" s="571">
        <v>31101</v>
      </c>
      <c r="G89" s="296" t="s">
        <v>442</v>
      </c>
      <c r="H89" s="298">
        <v>-2198.8094599922001</v>
      </c>
    </row>
    <row r="90" spans="1:8">
      <c r="A90" s="3">
        <v>31605</v>
      </c>
      <c r="B90" s="3" t="s">
        <v>85</v>
      </c>
      <c r="C90" s="505">
        <v>671503.07999999984</v>
      </c>
      <c r="D90" s="3">
        <f t="shared" si="1"/>
        <v>-15009.0849751278</v>
      </c>
      <c r="F90" s="571">
        <v>31102</v>
      </c>
      <c r="G90" s="296" t="s">
        <v>443</v>
      </c>
      <c r="H90" s="298">
        <v>-5373.948837424</v>
      </c>
    </row>
    <row r="91" spans="1:8">
      <c r="A91" s="3">
        <v>31700</v>
      </c>
      <c r="B91" s="3" t="s">
        <v>86</v>
      </c>
      <c r="C91" s="505">
        <v>1114820.79</v>
      </c>
      <c r="D91" s="3">
        <f t="shared" si="1"/>
        <v>-26815.389280924599</v>
      </c>
      <c r="F91" s="571">
        <v>31105</v>
      </c>
      <c r="G91" s="296" t="s">
        <v>444</v>
      </c>
      <c r="H91" s="298">
        <v>-44520.084828147803</v>
      </c>
    </row>
    <row r="92" spans="1:8">
      <c r="A92" s="3">
        <v>31800</v>
      </c>
      <c r="B92" s="3" t="s">
        <v>87</v>
      </c>
      <c r="C92" s="505">
        <v>6940183.2300000014</v>
      </c>
      <c r="D92" s="3">
        <f t="shared" si="1"/>
        <v>-182853.83219329</v>
      </c>
      <c r="F92" s="571">
        <v>31110</v>
      </c>
      <c r="G92" s="296" t="s">
        <v>445</v>
      </c>
      <c r="H92" s="298">
        <v>-69690.922261175991</v>
      </c>
    </row>
    <row r="93" spans="1:8">
      <c r="A93" s="3">
        <v>31805</v>
      </c>
      <c r="B93" s="3" t="s">
        <v>88</v>
      </c>
      <c r="C93" s="505">
        <v>1570523.95</v>
      </c>
      <c r="D93" s="3">
        <f t="shared" si="1"/>
        <v>-39393.573862470403</v>
      </c>
      <c r="F93" s="571">
        <v>31200</v>
      </c>
      <c r="G93" s="296" t="s">
        <v>446</v>
      </c>
      <c r="H93" s="298">
        <v>-131563.60872850122</v>
      </c>
    </row>
    <row r="94" spans="1:8">
      <c r="A94" s="3">
        <v>31810</v>
      </c>
      <c r="B94" s="3" t="s">
        <v>89</v>
      </c>
      <c r="C94" s="505">
        <v>1669649.13</v>
      </c>
      <c r="D94" s="3">
        <f t="shared" si="1"/>
        <v>-40892.522334738198</v>
      </c>
      <c r="F94" s="571">
        <v>31205</v>
      </c>
      <c r="G94" s="296" t="s">
        <v>447</v>
      </c>
      <c r="H94" s="298">
        <v>-14226.993244405399</v>
      </c>
    </row>
    <row r="95" spans="1:8">
      <c r="A95" s="3">
        <v>31820</v>
      </c>
      <c r="B95" s="3" t="s">
        <v>90</v>
      </c>
      <c r="C95" s="505">
        <v>1350460.57</v>
      </c>
      <c r="D95" s="3">
        <f t="shared" si="1"/>
        <v>-34932.172731441999</v>
      </c>
      <c r="F95" s="571">
        <v>31300</v>
      </c>
      <c r="G95" s="296" t="s">
        <v>448</v>
      </c>
      <c r="H95" s="298">
        <v>-398707.8837473758</v>
      </c>
    </row>
    <row r="96" spans="1:8">
      <c r="A96" s="3">
        <v>31900</v>
      </c>
      <c r="B96" s="3" t="s">
        <v>91</v>
      </c>
      <c r="C96" s="505">
        <v>4339612.01</v>
      </c>
      <c r="D96" s="3">
        <f t="shared" si="1"/>
        <v>-114278.8080697574</v>
      </c>
      <c r="F96" s="571">
        <v>31301</v>
      </c>
      <c r="G96" s="296" t="s">
        <v>449</v>
      </c>
      <c r="H96" s="298">
        <v>-5895.0796074172004</v>
      </c>
    </row>
    <row r="97" spans="1:8">
      <c r="A97" s="3">
        <v>32000</v>
      </c>
      <c r="B97" s="3" t="s">
        <v>92</v>
      </c>
      <c r="C97" s="505">
        <v>1666125.0799999998</v>
      </c>
      <c r="D97" s="3">
        <f t="shared" si="1"/>
        <v>-42396.599288849</v>
      </c>
      <c r="F97" s="571">
        <v>31320</v>
      </c>
      <c r="G97" s="296" t="s">
        <v>450</v>
      </c>
      <c r="H97" s="298">
        <v>-65978.45451273561</v>
      </c>
    </row>
    <row r="98" spans="1:8">
      <c r="A98" s="3">
        <v>32005</v>
      </c>
      <c r="B98" s="3" t="s">
        <v>93</v>
      </c>
      <c r="C98" s="505">
        <v>417274.37999999995</v>
      </c>
      <c r="D98" s="3">
        <f t="shared" si="1"/>
        <v>-10954.188669063798</v>
      </c>
      <c r="F98" s="571">
        <v>31400</v>
      </c>
      <c r="G98" s="296" t="s">
        <v>451</v>
      </c>
      <c r="H98" s="298">
        <v>-127720.44695881399</v>
      </c>
    </row>
    <row r="99" spans="1:8">
      <c r="A99" s="3">
        <v>32100</v>
      </c>
      <c r="B99" s="3" t="s">
        <v>94</v>
      </c>
      <c r="C99" s="505">
        <v>1000300.5599999999</v>
      </c>
      <c r="D99" s="3">
        <f t="shared" si="1"/>
        <v>-25620.775073164001</v>
      </c>
      <c r="F99" s="571">
        <v>31405</v>
      </c>
      <c r="G99" s="296" t="s">
        <v>452</v>
      </c>
      <c r="H99" s="298">
        <v>-26971.323134313399</v>
      </c>
    </row>
    <row r="100" spans="1:8">
      <c r="A100" s="3">
        <v>32200</v>
      </c>
      <c r="B100" s="3" t="s">
        <v>95</v>
      </c>
      <c r="C100" s="505">
        <v>709208.65999999992</v>
      </c>
      <c r="D100" s="3">
        <f t="shared" si="1"/>
        <v>-18463.402801009601</v>
      </c>
      <c r="F100" s="571">
        <v>31500</v>
      </c>
      <c r="G100" s="296" t="s">
        <v>453</v>
      </c>
      <c r="H100" s="298">
        <v>-25109.810249431597</v>
      </c>
    </row>
    <row r="101" spans="1:8">
      <c r="A101" s="3">
        <v>32300</v>
      </c>
      <c r="B101" s="3" t="s">
        <v>96</v>
      </c>
      <c r="C101" s="505">
        <v>6688038.330000001</v>
      </c>
      <c r="D101" s="3">
        <f t="shared" si="1"/>
        <v>-176020.47845417741</v>
      </c>
      <c r="F101" s="571">
        <v>31600</v>
      </c>
      <c r="G101" s="296" t="s">
        <v>454</v>
      </c>
      <c r="H101" s="298">
        <v>-101941.63062880079</v>
      </c>
    </row>
    <row r="102" spans="1:8">
      <c r="A102" s="3">
        <v>32305</v>
      </c>
      <c r="B102" s="3" t="s">
        <v>334</v>
      </c>
      <c r="C102" s="505">
        <v>834010.6100000001</v>
      </c>
      <c r="D102" s="3">
        <f t="shared" si="1"/>
        <v>-20991.9683925014</v>
      </c>
      <c r="F102" s="571">
        <v>31605</v>
      </c>
      <c r="G102" s="296" t="s">
        <v>455</v>
      </c>
      <c r="H102" s="298">
        <v>-15009.0849751278</v>
      </c>
    </row>
    <row r="103" spans="1:8">
      <c r="A103" s="3">
        <v>32400</v>
      </c>
      <c r="B103" s="3" t="s">
        <v>97</v>
      </c>
      <c r="C103" s="505">
        <v>2506471.39</v>
      </c>
      <c r="D103" s="3">
        <f t="shared" si="1"/>
        <v>-60857.649639484196</v>
      </c>
      <c r="F103" s="571">
        <v>31700</v>
      </c>
      <c r="G103" s="296" t="s">
        <v>456</v>
      </c>
      <c r="H103" s="298">
        <v>-26815.389280924599</v>
      </c>
    </row>
    <row r="104" spans="1:8">
      <c r="A104" s="3">
        <v>32405</v>
      </c>
      <c r="B104" s="3" t="s">
        <v>98</v>
      </c>
      <c r="C104" s="505">
        <v>630988.93000000005</v>
      </c>
      <c r="D104" s="3">
        <f t="shared" si="1"/>
        <v>-14568.805684073799</v>
      </c>
      <c r="F104" s="571">
        <v>31800</v>
      </c>
      <c r="G104" s="296" t="s">
        <v>457</v>
      </c>
      <c r="H104" s="298">
        <v>-182853.83219329</v>
      </c>
    </row>
    <row r="105" spans="1:8">
      <c r="A105" s="3">
        <v>32410</v>
      </c>
      <c r="B105" s="3" t="s">
        <v>99</v>
      </c>
      <c r="C105" s="505">
        <v>1120213.25</v>
      </c>
      <c r="D105" s="3">
        <f t="shared" si="1"/>
        <v>-28389.262597483001</v>
      </c>
      <c r="F105" s="571">
        <v>31805</v>
      </c>
      <c r="G105" s="296" t="s">
        <v>458</v>
      </c>
      <c r="H105" s="298">
        <v>-39393.573862470403</v>
      </c>
    </row>
    <row r="106" spans="1:8">
      <c r="A106" s="3">
        <v>32500</v>
      </c>
      <c r="B106" s="3" t="s">
        <v>335</v>
      </c>
      <c r="C106" s="505">
        <v>5488487.2800000003</v>
      </c>
      <c r="D106" s="3">
        <f t="shared" si="1"/>
        <v>-139238.53758637459</v>
      </c>
      <c r="F106" s="571">
        <v>31810</v>
      </c>
      <c r="G106" s="296" t="s">
        <v>459</v>
      </c>
      <c r="H106" s="298">
        <v>-40892.522334738198</v>
      </c>
    </row>
    <row r="107" spans="1:8">
      <c r="A107" s="3">
        <v>32505</v>
      </c>
      <c r="B107" s="3" t="s">
        <v>100</v>
      </c>
      <c r="C107" s="505">
        <v>938565.08</v>
      </c>
      <c r="D107" s="3">
        <f t="shared" si="1"/>
        <v>-22641.491192081801</v>
      </c>
      <c r="F107" s="571">
        <v>31820</v>
      </c>
      <c r="G107" s="296" t="s">
        <v>460</v>
      </c>
      <c r="H107" s="298">
        <v>-34932.172731441999</v>
      </c>
    </row>
    <row r="108" spans="1:8">
      <c r="A108" s="3">
        <v>32600</v>
      </c>
      <c r="B108" s="3" t="s">
        <v>101</v>
      </c>
      <c r="C108" s="505">
        <v>20255110.699999999</v>
      </c>
      <c r="D108" s="3">
        <f t="shared" si="1"/>
        <v>-518751.04939794203</v>
      </c>
      <c r="F108" s="571">
        <v>31900</v>
      </c>
      <c r="G108" s="296" t="s">
        <v>461</v>
      </c>
      <c r="H108" s="298">
        <v>-114278.8080697574</v>
      </c>
    </row>
    <row r="109" spans="1:8">
      <c r="A109" s="3">
        <v>32605</v>
      </c>
      <c r="B109" s="3" t="s">
        <v>102</v>
      </c>
      <c r="C109" s="505">
        <v>3686273.0999999996</v>
      </c>
      <c r="D109" s="3">
        <f t="shared" si="1"/>
        <v>-90363.9515930958</v>
      </c>
      <c r="F109" s="571">
        <v>32000</v>
      </c>
      <c r="G109" s="296" t="s">
        <v>462</v>
      </c>
      <c r="H109" s="298">
        <v>-42396.599288849</v>
      </c>
    </row>
    <row r="110" spans="1:8">
      <c r="A110" s="3">
        <v>32700</v>
      </c>
      <c r="B110" s="3" t="s">
        <v>103</v>
      </c>
      <c r="C110" s="505">
        <v>2087854.8199999998</v>
      </c>
      <c r="D110" s="3">
        <f t="shared" si="1"/>
        <v>-49152.441188393197</v>
      </c>
      <c r="F110" s="571">
        <v>32005</v>
      </c>
      <c r="G110" s="296" t="s">
        <v>463</v>
      </c>
      <c r="H110" s="298">
        <v>-10954.188669063798</v>
      </c>
    </row>
    <row r="111" spans="1:8">
      <c r="A111" s="3">
        <v>32800</v>
      </c>
      <c r="B111" s="3" t="s">
        <v>104</v>
      </c>
      <c r="C111" s="505">
        <v>2738791.25</v>
      </c>
      <c r="D111" s="3">
        <f t="shared" si="1"/>
        <v>-67847.721382110394</v>
      </c>
      <c r="F111" s="571">
        <v>32100</v>
      </c>
      <c r="G111" s="296" t="s">
        <v>464</v>
      </c>
      <c r="H111" s="298">
        <v>-25620.775073164001</v>
      </c>
    </row>
    <row r="112" spans="1:8">
      <c r="A112" s="3">
        <v>32900</v>
      </c>
      <c r="B112" s="3" t="s">
        <v>105</v>
      </c>
      <c r="C112" s="505">
        <v>7206624.3200000003</v>
      </c>
      <c r="D112" s="3">
        <f t="shared" si="1"/>
        <v>-189389.67797478539</v>
      </c>
      <c r="F112" s="571">
        <v>32200</v>
      </c>
      <c r="G112" s="296" t="s">
        <v>465</v>
      </c>
      <c r="H112" s="298">
        <v>-18463.402801009601</v>
      </c>
    </row>
    <row r="113" spans="1:8">
      <c r="A113" s="3">
        <v>32901</v>
      </c>
      <c r="B113" s="3" t="s">
        <v>336</v>
      </c>
      <c r="C113" s="505">
        <v>109037.58000000002</v>
      </c>
      <c r="D113" s="3">
        <f t="shared" si="1"/>
        <v>-3006.7501394714</v>
      </c>
      <c r="F113" s="571">
        <v>32300</v>
      </c>
      <c r="G113" s="296" t="s">
        <v>466</v>
      </c>
      <c r="H113" s="298">
        <v>-176020.47845417741</v>
      </c>
    </row>
    <row r="114" spans="1:8">
      <c r="A114" s="3">
        <v>32904</v>
      </c>
      <c r="B114" s="3" t="s">
        <v>780</v>
      </c>
      <c r="C114" s="505">
        <v>102168.2</v>
      </c>
      <c r="D114" s="3">
        <f t="shared" si="1"/>
        <v>-2883.5650558036</v>
      </c>
      <c r="F114" s="571">
        <v>32305</v>
      </c>
      <c r="G114" s="296" t="s">
        <v>467</v>
      </c>
      <c r="H114" s="298">
        <v>-20991.9683925014</v>
      </c>
    </row>
    <row r="115" spans="1:8">
      <c r="A115" s="3">
        <v>32905</v>
      </c>
      <c r="B115" s="3" t="s">
        <v>972</v>
      </c>
      <c r="C115" s="505">
        <v>1068341.57</v>
      </c>
      <c r="D115" s="3">
        <f t="shared" si="1"/>
        <v>-27154.957790994798</v>
      </c>
      <c r="F115" s="571">
        <v>32400</v>
      </c>
      <c r="G115" s="296" t="s">
        <v>468</v>
      </c>
      <c r="H115" s="298">
        <v>-60857.649639484196</v>
      </c>
    </row>
    <row r="116" spans="1:8">
      <c r="A116" s="3">
        <v>32910</v>
      </c>
      <c r="B116" s="3" t="s">
        <v>107</v>
      </c>
      <c r="C116" s="505">
        <v>1372248.07</v>
      </c>
      <c r="D116" s="3">
        <f t="shared" si="1"/>
        <v>-33995.848473047998</v>
      </c>
      <c r="F116" s="571">
        <v>32405</v>
      </c>
      <c r="G116" s="296" t="s">
        <v>469</v>
      </c>
      <c r="H116" s="298">
        <v>-14568.805684073799</v>
      </c>
    </row>
    <row r="117" spans="1:8">
      <c r="A117" s="3">
        <v>32915</v>
      </c>
      <c r="B117" s="3" t="s">
        <v>973</v>
      </c>
      <c r="C117" s="505">
        <v>142422.98000000001</v>
      </c>
      <c r="D117" s="3">
        <f t="shared" si="1"/>
        <v>-4066.7285713399997</v>
      </c>
      <c r="F117" s="571">
        <v>32410</v>
      </c>
      <c r="G117" s="296" t="s">
        <v>470</v>
      </c>
      <c r="H117" s="298">
        <v>-28389.262597483001</v>
      </c>
    </row>
    <row r="118" spans="1:8">
      <c r="A118" s="3">
        <v>32920</v>
      </c>
      <c r="B118" s="3" t="s">
        <v>108</v>
      </c>
      <c r="C118" s="505">
        <v>1085919.78</v>
      </c>
      <c r="D118" s="3">
        <f t="shared" si="1"/>
        <v>-27977.293226336398</v>
      </c>
      <c r="F118" s="571">
        <v>32500</v>
      </c>
      <c r="G118" s="296" t="s">
        <v>471</v>
      </c>
      <c r="H118" s="298">
        <v>-139238.53758637459</v>
      </c>
    </row>
    <row r="119" spans="1:8">
      <c r="A119" s="3">
        <v>33000</v>
      </c>
      <c r="B119" s="3" t="s">
        <v>109</v>
      </c>
      <c r="C119" s="505">
        <v>2747604.4499999997</v>
      </c>
      <c r="D119" s="3">
        <f t="shared" si="1"/>
        <v>-74794.745383287198</v>
      </c>
      <c r="F119" s="571">
        <v>32505</v>
      </c>
      <c r="G119" s="296" t="s">
        <v>472</v>
      </c>
      <c r="H119" s="298">
        <v>-22641.491192081801</v>
      </c>
    </row>
    <row r="120" spans="1:8">
      <c r="A120" s="3">
        <v>33001</v>
      </c>
      <c r="B120" s="3" t="s">
        <v>110</v>
      </c>
      <c r="C120" s="505">
        <v>48443.649999999994</v>
      </c>
      <c r="D120" s="3">
        <f t="shared" si="1"/>
        <v>-1325.3852437518001</v>
      </c>
      <c r="F120" s="571">
        <v>32600</v>
      </c>
      <c r="G120" s="296" t="s">
        <v>473</v>
      </c>
      <c r="H120" s="298">
        <v>-518751.04939794203</v>
      </c>
    </row>
    <row r="121" spans="1:8">
      <c r="A121" s="3">
        <v>33027</v>
      </c>
      <c r="B121" s="3" t="s">
        <v>111</v>
      </c>
      <c r="C121" s="505">
        <v>415195.83999999997</v>
      </c>
      <c r="D121" s="3">
        <f t="shared" si="1"/>
        <v>-12890.202817142001</v>
      </c>
      <c r="F121" s="571">
        <v>32605</v>
      </c>
      <c r="G121" s="296" t="s">
        <v>474</v>
      </c>
      <c r="H121" s="298">
        <v>-90363.9515930958</v>
      </c>
    </row>
    <row r="122" spans="1:8">
      <c r="A122" s="3">
        <v>33100</v>
      </c>
      <c r="B122" s="3" t="s">
        <v>112</v>
      </c>
      <c r="C122" s="505">
        <v>4049258.21</v>
      </c>
      <c r="D122" s="3">
        <f t="shared" si="1"/>
        <v>-100884.34071164581</v>
      </c>
      <c r="F122" s="571">
        <v>32700</v>
      </c>
      <c r="G122" s="296" t="s">
        <v>475</v>
      </c>
      <c r="H122" s="298">
        <v>-49152.441188393197</v>
      </c>
    </row>
    <row r="123" spans="1:8">
      <c r="A123" s="3">
        <v>33105</v>
      </c>
      <c r="B123" s="3" t="s">
        <v>113</v>
      </c>
      <c r="C123" s="505">
        <v>518969.55</v>
      </c>
      <c r="D123" s="3">
        <f t="shared" si="1"/>
        <v>-12988.2670914546</v>
      </c>
      <c r="F123" s="571">
        <v>32800</v>
      </c>
      <c r="G123" s="296" t="s">
        <v>476</v>
      </c>
      <c r="H123" s="298">
        <v>-67847.721382110394</v>
      </c>
    </row>
    <row r="124" spans="1:8">
      <c r="A124" s="3">
        <v>33200</v>
      </c>
      <c r="B124" s="3" t="s">
        <v>114</v>
      </c>
      <c r="C124" s="505">
        <v>18260374.48</v>
      </c>
      <c r="D124" s="3">
        <f t="shared" si="1"/>
        <v>-465619.11984026298</v>
      </c>
      <c r="F124" s="571">
        <v>32900</v>
      </c>
      <c r="G124" s="296" t="s">
        <v>477</v>
      </c>
      <c r="H124" s="298">
        <v>-189389.67797478539</v>
      </c>
    </row>
    <row r="125" spans="1:8">
      <c r="A125" s="3">
        <v>33202</v>
      </c>
      <c r="B125" s="3" t="s">
        <v>115</v>
      </c>
      <c r="C125" s="505">
        <v>272924.53999999998</v>
      </c>
      <c r="D125" s="3">
        <f t="shared" si="1"/>
        <v>-9234.6314614621988</v>
      </c>
      <c r="F125" s="571">
        <v>32901</v>
      </c>
      <c r="G125" s="296" t="s">
        <v>478</v>
      </c>
      <c r="H125" s="298">
        <v>-3006.7501394714</v>
      </c>
    </row>
    <row r="126" spans="1:8">
      <c r="A126" s="3">
        <v>33203</v>
      </c>
      <c r="B126" s="3" t="s">
        <v>116</v>
      </c>
      <c r="C126" s="505">
        <v>269283.91000000003</v>
      </c>
      <c r="D126" s="3">
        <f t="shared" si="1"/>
        <v>-6135.134565712</v>
      </c>
      <c r="F126" s="571">
        <v>32904</v>
      </c>
      <c r="G126" s="296" t="s">
        <v>830</v>
      </c>
      <c r="H126" s="298">
        <v>-2883.5650558036</v>
      </c>
    </row>
    <row r="127" spans="1:8">
      <c r="A127" s="3">
        <v>33204</v>
      </c>
      <c r="B127" s="3" t="s">
        <v>117</v>
      </c>
      <c r="C127" s="505">
        <v>524393.56000000006</v>
      </c>
      <c r="D127" s="3">
        <f t="shared" si="1"/>
        <v>-15576.298567633799</v>
      </c>
      <c r="F127" s="571">
        <v>32905</v>
      </c>
      <c r="G127" s="296" t="s">
        <v>479</v>
      </c>
      <c r="H127" s="298">
        <v>-27154.957790994798</v>
      </c>
    </row>
    <row r="128" spans="1:8">
      <c r="A128" s="3">
        <v>33205</v>
      </c>
      <c r="B128" s="3" t="s">
        <v>118</v>
      </c>
      <c r="C128" s="505">
        <v>1634033.8800000006</v>
      </c>
      <c r="D128" s="3">
        <f t="shared" si="1"/>
        <v>-40385.096688578</v>
      </c>
      <c r="F128" s="571">
        <v>32910</v>
      </c>
      <c r="G128" s="296" t="s">
        <v>480</v>
      </c>
      <c r="H128" s="298">
        <v>-33995.848473047998</v>
      </c>
    </row>
    <row r="129" spans="1:8">
      <c r="A129" s="3">
        <v>33206</v>
      </c>
      <c r="B129" s="3" t="s">
        <v>119</v>
      </c>
      <c r="C129" s="505">
        <v>157393.94999999998</v>
      </c>
      <c r="D129" s="3">
        <f t="shared" si="1"/>
        <v>-4181.0219526997998</v>
      </c>
      <c r="F129" s="571">
        <v>32915</v>
      </c>
      <c r="G129" s="296" t="s">
        <v>833</v>
      </c>
      <c r="H129" s="298">
        <v>-4066.7285713399997</v>
      </c>
    </row>
    <row r="130" spans="1:8">
      <c r="A130" s="3">
        <v>33207</v>
      </c>
      <c r="B130" s="3" t="s">
        <v>315</v>
      </c>
      <c r="C130" s="505">
        <v>497085.82000000007</v>
      </c>
      <c r="D130" s="3">
        <f t="shared" si="1"/>
        <v>-17647.764147760601</v>
      </c>
      <c r="F130" s="571">
        <v>32920</v>
      </c>
      <c r="G130" s="296" t="s">
        <v>481</v>
      </c>
      <c r="H130" s="298">
        <v>-27977.293226336398</v>
      </c>
    </row>
    <row r="131" spans="1:8">
      <c r="A131" s="3">
        <v>33300</v>
      </c>
      <c r="B131" s="3" t="s">
        <v>120</v>
      </c>
      <c r="C131" s="505">
        <v>2581066.6</v>
      </c>
      <c r="D131" s="3">
        <f t="shared" si="1"/>
        <v>-64589.350070003406</v>
      </c>
      <c r="F131" s="571">
        <v>33000</v>
      </c>
      <c r="G131" s="296" t="s">
        <v>482</v>
      </c>
      <c r="H131" s="298">
        <v>-74794.745383287198</v>
      </c>
    </row>
    <row r="132" spans="1:8">
      <c r="A132" s="3">
        <v>33305</v>
      </c>
      <c r="B132" s="3" t="s">
        <v>121</v>
      </c>
      <c r="C132" s="505">
        <v>585102.93000000005</v>
      </c>
      <c r="D132" s="3">
        <f t="shared" si="1"/>
        <v>-13347.1698030394</v>
      </c>
      <c r="F132" s="571">
        <v>33001</v>
      </c>
      <c r="G132" s="296" t="s">
        <v>483</v>
      </c>
      <c r="H132" s="298">
        <v>-1325.3852437518001</v>
      </c>
    </row>
    <row r="133" spans="1:8">
      <c r="A133" s="3">
        <v>33400</v>
      </c>
      <c r="B133" s="3" t="s">
        <v>122</v>
      </c>
      <c r="C133" s="505">
        <v>24919566.129999999</v>
      </c>
      <c r="D133" s="3">
        <f t="shared" ref="D133:D196" si="2">VLOOKUP($A133,$F:$H,3,FALSE)</f>
        <v>-658427.55233236845</v>
      </c>
      <c r="F133" s="571">
        <v>33027</v>
      </c>
      <c r="G133" s="296" t="s">
        <v>484</v>
      </c>
      <c r="H133" s="298">
        <v>-12890.202817142001</v>
      </c>
    </row>
    <row r="134" spans="1:8">
      <c r="A134" s="3">
        <v>33402</v>
      </c>
      <c r="B134" s="3" t="s">
        <v>123</v>
      </c>
      <c r="C134" s="505">
        <v>207560.76</v>
      </c>
      <c r="D134" s="3">
        <f t="shared" si="2"/>
        <v>-6384.0252155916005</v>
      </c>
      <c r="F134" s="571">
        <v>33100</v>
      </c>
      <c r="G134" s="296" t="s">
        <v>485</v>
      </c>
      <c r="H134" s="298">
        <v>-100884.34071164581</v>
      </c>
    </row>
    <row r="135" spans="1:8">
      <c r="A135" s="3">
        <v>33405</v>
      </c>
      <c r="B135" s="3" t="s">
        <v>974</v>
      </c>
      <c r="C135" s="505">
        <v>2321730.4699999997</v>
      </c>
      <c r="D135" s="3">
        <f t="shared" si="2"/>
        <v>-58868.754367364803</v>
      </c>
      <c r="F135" s="571">
        <v>33105</v>
      </c>
      <c r="G135" s="296" t="s">
        <v>486</v>
      </c>
      <c r="H135" s="298">
        <v>-12988.2670914546</v>
      </c>
    </row>
    <row r="136" spans="1:8">
      <c r="A136" s="3">
        <v>33500</v>
      </c>
      <c r="B136" s="3" t="s">
        <v>125</v>
      </c>
      <c r="C136" s="505">
        <v>3632293.88</v>
      </c>
      <c r="D136" s="3">
        <f t="shared" si="2"/>
        <v>-94399.660725793598</v>
      </c>
      <c r="F136" s="571">
        <v>33200</v>
      </c>
      <c r="G136" s="296" t="s">
        <v>487</v>
      </c>
      <c r="H136" s="298">
        <v>-465619.11984026298</v>
      </c>
    </row>
    <row r="137" spans="1:8">
      <c r="A137" s="3">
        <v>33501</v>
      </c>
      <c r="B137" s="3" t="s">
        <v>126</v>
      </c>
      <c r="C137" s="505">
        <v>157214.47999999998</v>
      </c>
      <c r="D137" s="3">
        <f t="shared" si="2"/>
        <v>-3021.8625327248001</v>
      </c>
      <c r="F137" s="571">
        <v>33202</v>
      </c>
      <c r="G137" s="296" t="s">
        <v>488</v>
      </c>
      <c r="H137" s="298">
        <v>-9234.6314614621988</v>
      </c>
    </row>
    <row r="138" spans="1:8">
      <c r="A138" s="3">
        <v>33600</v>
      </c>
      <c r="B138" s="3" t="s">
        <v>127</v>
      </c>
      <c r="C138" s="505">
        <v>12398207.139999999</v>
      </c>
      <c r="D138" s="3">
        <f t="shared" si="2"/>
        <v>-321928.99350143061</v>
      </c>
      <c r="F138" s="571">
        <v>33203</v>
      </c>
      <c r="G138" s="296" t="s">
        <v>489</v>
      </c>
      <c r="H138" s="298">
        <v>-6135.134565712</v>
      </c>
    </row>
    <row r="139" spans="1:8">
      <c r="A139" s="3">
        <v>33605</v>
      </c>
      <c r="B139" s="3" t="s">
        <v>128</v>
      </c>
      <c r="C139" s="505">
        <v>1788154.0999999996</v>
      </c>
      <c r="D139" s="3">
        <f t="shared" si="2"/>
        <v>-37868.352860351595</v>
      </c>
      <c r="F139" s="571">
        <v>33204</v>
      </c>
      <c r="G139" s="296" t="s">
        <v>490</v>
      </c>
      <c r="H139" s="298">
        <v>-15576.298567633799</v>
      </c>
    </row>
    <row r="140" spans="1:8">
      <c r="A140" s="3">
        <v>33700</v>
      </c>
      <c r="B140" s="3" t="s">
        <v>129</v>
      </c>
      <c r="C140" s="505">
        <v>886126.53999999992</v>
      </c>
      <c r="D140" s="3">
        <f t="shared" si="2"/>
        <v>-24457.820926692199</v>
      </c>
      <c r="F140" s="571">
        <v>33205</v>
      </c>
      <c r="G140" s="296" t="s">
        <v>491</v>
      </c>
      <c r="H140" s="298">
        <v>-40385.096688578</v>
      </c>
    </row>
    <row r="141" spans="1:8">
      <c r="A141" s="3">
        <v>33800</v>
      </c>
      <c r="B141" s="3" t="s">
        <v>130</v>
      </c>
      <c r="C141" s="505">
        <v>714990.64999999991</v>
      </c>
      <c r="D141" s="3">
        <f t="shared" si="2"/>
        <v>-18411.984957111999</v>
      </c>
      <c r="F141" s="571">
        <v>33206</v>
      </c>
      <c r="G141" s="296" t="s">
        <v>492</v>
      </c>
      <c r="H141" s="298">
        <v>-4181.0219526997998</v>
      </c>
    </row>
    <row r="142" spans="1:8">
      <c r="A142" s="3">
        <v>33900</v>
      </c>
      <c r="B142" s="3" t="s">
        <v>975</v>
      </c>
      <c r="C142" s="505">
        <v>2955409.83</v>
      </c>
      <c r="D142" s="3">
        <f t="shared" si="2"/>
        <v>-69076.565143086598</v>
      </c>
      <c r="F142" s="571">
        <v>33207</v>
      </c>
      <c r="G142" s="296" t="s">
        <v>493</v>
      </c>
      <c r="H142" s="298">
        <v>-17647.764147760601</v>
      </c>
    </row>
    <row r="143" spans="1:8">
      <c r="A143" s="3">
        <v>34000</v>
      </c>
      <c r="B143" s="3" t="s">
        <v>132</v>
      </c>
      <c r="C143" s="505">
        <v>1560327.3699999999</v>
      </c>
      <c r="D143" s="3">
        <f t="shared" si="2"/>
        <v>-41147.952236551399</v>
      </c>
      <c r="F143" s="571">
        <v>33208</v>
      </c>
      <c r="G143" s="296" t="s">
        <v>494</v>
      </c>
      <c r="H143" s="298">
        <v>0</v>
      </c>
    </row>
    <row r="144" spans="1:8">
      <c r="A144" s="3">
        <v>34100</v>
      </c>
      <c r="B144" s="3" t="s">
        <v>133</v>
      </c>
      <c r="C144" s="505">
        <v>32107351.369999997</v>
      </c>
      <c r="D144" s="3">
        <f t="shared" si="2"/>
        <v>-853027.25676179258</v>
      </c>
      <c r="F144" s="571">
        <v>33209</v>
      </c>
      <c r="G144" s="296" t="s">
        <v>495</v>
      </c>
      <c r="H144" s="298">
        <v>0</v>
      </c>
    </row>
    <row r="145" spans="1:8">
      <c r="A145" s="3">
        <v>34105</v>
      </c>
      <c r="B145" s="3" t="s">
        <v>134</v>
      </c>
      <c r="C145" s="505">
        <v>2908477.11</v>
      </c>
      <c r="D145" s="3">
        <f t="shared" si="2"/>
        <v>-63167.1642938812</v>
      </c>
      <c r="F145" s="571">
        <v>33300</v>
      </c>
      <c r="G145" s="296" t="s">
        <v>496</v>
      </c>
      <c r="H145" s="298">
        <v>-64589.350070003406</v>
      </c>
    </row>
    <row r="146" spans="1:8">
      <c r="A146" s="3">
        <v>34200</v>
      </c>
      <c r="B146" s="3" t="s">
        <v>135</v>
      </c>
      <c r="C146" s="505">
        <v>1051605.5899999999</v>
      </c>
      <c r="D146" s="3">
        <f t="shared" si="2"/>
        <v>-25840.025548460198</v>
      </c>
      <c r="F146" s="571">
        <v>33305</v>
      </c>
      <c r="G146" s="296" t="s">
        <v>497</v>
      </c>
      <c r="H146" s="298">
        <v>-13347.1698030394</v>
      </c>
    </row>
    <row r="147" spans="1:8">
      <c r="A147" s="3">
        <v>34205</v>
      </c>
      <c r="B147" s="3" t="s">
        <v>136</v>
      </c>
      <c r="C147" s="505">
        <v>454722.68</v>
      </c>
      <c r="D147" s="3">
        <f t="shared" si="2"/>
        <v>-11392.066500360601</v>
      </c>
      <c r="F147" s="571">
        <v>33400</v>
      </c>
      <c r="G147" s="296" t="s">
        <v>498</v>
      </c>
      <c r="H147" s="298">
        <v>-658427.55233236845</v>
      </c>
    </row>
    <row r="148" spans="1:8">
      <c r="A148" s="3">
        <v>34220</v>
      </c>
      <c r="B148" s="3" t="s">
        <v>137</v>
      </c>
      <c r="C148" s="505">
        <v>1249567.9700000002</v>
      </c>
      <c r="D148" s="3">
        <f t="shared" si="2"/>
        <v>-32578.626647269401</v>
      </c>
      <c r="F148" s="571">
        <v>33402</v>
      </c>
      <c r="G148" s="296" t="s">
        <v>499</v>
      </c>
      <c r="H148" s="298">
        <v>-6384.0252155916005</v>
      </c>
    </row>
    <row r="149" spans="1:8">
      <c r="A149" s="3">
        <v>34230</v>
      </c>
      <c r="B149" s="3" t="s">
        <v>138</v>
      </c>
      <c r="C149" s="505">
        <v>501723.28000000009</v>
      </c>
      <c r="D149" s="3">
        <f t="shared" si="2"/>
        <v>-11219.921043275599</v>
      </c>
      <c r="F149" s="571">
        <v>33405</v>
      </c>
      <c r="G149" s="296" t="s">
        <v>500</v>
      </c>
      <c r="H149" s="298">
        <v>-58868.754367364803</v>
      </c>
    </row>
    <row r="150" spans="1:8">
      <c r="A150" s="3">
        <v>34300</v>
      </c>
      <c r="B150" s="3" t="s">
        <v>139</v>
      </c>
      <c r="C150" s="505">
        <v>7625380.0800000001</v>
      </c>
      <c r="D150" s="3">
        <f t="shared" si="2"/>
        <v>-189847.64615235999</v>
      </c>
      <c r="F150" s="571">
        <v>33500</v>
      </c>
      <c r="G150" s="296" t="s">
        <v>501</v>
      </c>
      <c r="H150" s="298">
        <v>-94399.660725793598</v>
      </c>
    </row>
    <row r="151" spans="1:8">
      <c r="A151" s="3">
        <v>34400</v>
      </c>
      <c r="B151" s="3" t="s">
        <v>140</v>
      </c>
      <c r="C151" s="505">
        <v>3190692.3299999996</v>
      </c>
      <c r="D151" s="3">
        <f t="shared" si="2"/>
        <v>-85283.943530355187</v>
      </c>
      <c r="F151" s="571">
        <v>33501</v>
      </c>
      <c r="G151" s="296" t="s">
        <v>502</v>
      </c>
      <c r="H151" s="298">
        <v>-3021.8625327248001</v>
      </c>
    </row>
    <row r="152" spans="1:8">
      <c r="A152" s="3">
        <v>34405</v>
      </c>
      <c r="B152" s="3" t="s">
        <v>141</v>
      </c>
      <c r="C152" s="505">
        <v>568059.87</v>
      </c>
      <c r="D152" s="3">
        <f t="shared" si="2"/>
        <v>-15306.4739099582</v>
      </c>
      <c r="F152" s="571">
        <v>33600</v>
      </c>
      <c r="G152" s="296" t="s">
        <v>503</v>
      </c>
      <c r="H152" s="298">
        <v>-321928.99350143061</v>
      </c>
    </row>
    <row r="153" spans="1:8">
      <c r="A153" s="3">
        <v>34500</v>
      </c>
      <c r="B153" s="3" t="s">
        <v>142</v>
      </c>
      <c r="C153" s="505">
        <v>5888252.5199999986</v>
      </c>
      <c r="D153" s="3">
        <f t="shared" si="2"/>
        <v>-165825.2105797822</v>
      </c>
      <c r="F153" s="571">
        <v>33605</v>
      </c>
      <c r="G153" s="296" t="s">
        <v>504</v>
      </c>
      <c r="H153" s="298">
        <v>-37868.352860351595</v>
      </c>
    </row>
    <row r="154" spans="1:8">
      <c r="A154" s="3">
        <v>34501</v>
      </c>
      <c r="B154" s="3" t="s">
        <v>143</v>
      </c>
      <c r="C154" s="505">
        <v>76496.23000000001</v>
      </c>
      <c r="D154" s="3">
        <f t="shared" si="2"/>
        <v>-2398.3266573710002</v>
      </c>
      <c r="F154" s="571">
        <v>33700</v>
      </c>
      <c r="G154" s="296" t="s">
        <v>505</v>
      </c>
      <c r="H154" s="298">
        <v>-24457.820926692199</v>
      </c>
    </row>
    <row r="155" spans="1:8">
      <c r="A155" s="3">
        <v>34505</v>
      </c>
      <c r="B155" s="3" t="s">
        <v>144</v>
      </c>
      <c r="C155" s="505">
        <v>898644.2100000002</v>
      </c>
      <c r="D155" s="3">
        <f t="shared" si="2"/>
        <v>-20647.306407290202</v>
      </c>
      <c r="F155" s="571">
        <v>33800</v>
      </c>
      <c r="G155" s="296" t="s">
        <v>506</v>
      </c>
      <c r="H155" s="298">
        <v>-18411.984957111999</v>
      </c>
    </row>
    <row r="156" spans="1:8">
      <c r="A156" s="3">
        <v>34600</v>
      </c>
      <c r="B156" s="3" t="s">
        <v>145</v>
      </c>
      <c r="C156" s="505">
        <v>1317393.23</v>
      </c>
      <c r="D156" s="3">
        <f t="shared" si="2"/>
        <v>-30313.3954709024</v>
      </c>
      <c r="F156" s="571">
        <v>33900</v>
      </c>
      <c r="G156" s="296" t="s">
        <v>507</v>
      </c>
      <c r="H156" s="298">
        <v>-69076.565143086598</v>
      </c>
    </row>
    <row r="157" spans="1:8">
      <c r="A157" s="3">
        <v>34605</v>
      </c>
      <c r="B157" s="3" t="s">
        <v>146</v>
      </c>
      <c r="C157" s="505">
        <v>243011.69000000003</v>
      </c>
      <c r="D157" s="3">
        <f t="shared" si="2"/>
        <v>-5289.0015743508002</v>
      </c>
      <c r="F157" s="571">
        <v>34000</v>
      </c>
      <c r="G157" s="296" t="s">
        <v>508</v>
      </c>
      <c r="H157" s="298">
        <v>-41147.952236551399</v>
      </c>
    </row>
    <row r="158" spans="1:8">
      <c r="A158" s="3">
        <v>34700</v>
      </c>
      <c r="B158" s="3" t="s">
        <v>147</v>
      </c>
      <c r="C158" s="505">
        <v>3582135.45</v>
      </c>
      <c r="D158" s="3">
        <f t="shared" si="2"/>
        <v>-102136.07185438961</v>
      </c>
      <c r="F158" s="571">
        <v>34100</v>
      </c>
      <c r="G158" s="296" t="s">
        <v>509</v>
      </c>
      <c r="H158" s="298">
        <v>-853027.25676179258</v>
      </c>
    </row>
    <row r="159" spans="1:8">
      <c r="A159" s="3">
        <v>34800</v>
      </c>
      <c r="B159" s="3" t="s">
        <v>148</v>
      </c>
      <c r="C159" s="505">
        <v>452668.77</v>
      </c>
      <c r="D159" s="3">
        <f t="shared" si="2"/>
        <v>-10640.892688844599</v>
      </c>
      <c r="F159" s="571">
        <v>34105</v>
      </c>
      <c r="G159" s="296" t="s">
        <v>510</v>
      </c>
      <c r="H159" s="298">
        <v>-63167.1642938812</v>
      </c>
    </row>
    <row r="160" spans="1:8">
      <c r="A160" s="3">
        <v>34900</v>
      </c>
      <c r="B160" s="3" t="s">
        <v>337</v>
      </c>
      <c r="C160" s="505">
        <v>8691139.9699999988</v>
      </c>
      <c r="D160" s="3">
        <f t="shared" si="2"/>
        <v>-221060.39880434438</v>
      </c>
      <c r="F160" s="571">
        <v>34200</v>
      </c>
      <c r="G160" s="296" t="s">
        <v>511</v>
      </c>
      <c r="H160" s="298">
        <v>-25840.025548460198</v>
      </c>
    </row>
    <row r="161" spans="1:8">
      <c r="A161" s="3">
        <v>34901</v>
      </c>
      <c r="B161" s="3" t="s">
        <v>338</v>
      </c>
      <c r="C161" s="505">
        <v>233795.11</v>
      </c>
      <c r="D161" s="3">
        <f t="shared" si="2"/>
        <v>-6255.1375401679998</v>
      </c>
      <c r="F161" s="571">
        <v>34205</v>
      </c>
      <c r="G161" s="296" t="s">
        <v>512</v>
      </c>
      <c r="H161" s="298">
        <v>-11392.066500360601</v>
      </c>
    </row>
    <row r="162" spans="1:8">
      <c r="A162" s="3">
        <v>34903</v>
      </c>
      <c r="B162" s="3" t="s">
        <v>149</v>
      </c>
      <c r="C162" s="505">
        <v>36276.019999999997</v>
      </c>
      <c r="D162" s="3">
        <f t="shared" si="2"/>
        <v>-707.48544742000001</v>
      </c>
      <c r="F162" s="571">
        <v>34220</v>
      </c>
      <c r="G162" s="296" t="s">
        <v>513</v>
      </c>
      <c r="H162" s="298">
        <v>-32578.626647269401</v>
      </c>
    </row>
    <row r="163" spans="1:8">
      <c r="A163" s="3">
        <v>34905</v>
      </c>
      <c r="B163" s="3" t="s">
        <v>150</v>
      </c>
      <c r="C163" s="505">
        <v>807826.32</v>
      </c>
      <c r="D163" s="3">
        <f t="shared" si="2"/>
        <v>-20780.972497536801</v>
      </c>
      <c r="F163" s="571">
        <v>34230</v>
      </c>
      <c r="G163" s="296" t="s">
        <v>514</v>
      </c>
      <c r="H163" s="298">
        <v>-11219.921043275599</v>
      </c>
    </row>
    <row r="164" spans="1:8">
      <c r="A164" s="3">
        <v>34910</v>
      </c>
      <c r="B164" s="3" t="s">
        <v>151</v>
      </c>
      <c r="C164" s="505">
        <v>2563105.3499999996</v>
      </c>
      <c r="D164" s="3">
        <f t="shared" si="2"/>
        <v>-68907.878348159196</v>
      </c>
      <c r="F164" s="571">
        <v>34300</v>
      </c>
      <c r="G164" s="296" t="s">
        <v>515</v>
      </c>
      <c r="H164" s="298">
        <v>-189847.64615235999</v>
      </c>
    </row>
    <row r="165" spans="1:8">
      <c r="A165" s="3">
        <v>35000</v>
      </c>
      <c r="B165" s="3" t="s">
        <v>152</v>
      </c>
      <c r="C165" s="505">
        <v>1731083.8</v>
      </c>
      <c r="D165" s="3">
        <f t="shared" si="2"/>
        <v>-50153.209284499004</v>
      </c>
      <c r="F165" s="571">
        <v>34400</v>
      </c>
      <c r="G165" s="296" t="s">
        <v>516</v>
      </c>
      <c r="H165" s="298">
        <v>-85283.943530355187</v>
      </c>
    </row>
    <row r="166" spans="1:8">
      <c r="A166" s="3">
        <v>35005</v>
      </c>
      <c r="B166" s="3" t="s">
        <v>153</v>
      </c>
      <c r="C166" s="505">
        <v>757679.27</v>
      </c>
      <c r="D166" s="3">
        <f t="shared" si="2"/>
        <v>-17772.972618803997</v>
      </c>
      <c r="F166" s="571">
        <v>34405</v>
      </c>
      <c r="G166" s="296" t="s">
        <v>517</v>
      </c>
      <c r="H166" s="298">
        <v>-15306.4739099582</v>
      </c>
    </row>
    <row r="167" spans="1:8">
      <c r="A167" s="3">
        <v>35100</v>
      </c>
      <c r="B167" s="3" t="s">
        <v>154</v>
      </c>
      <c r="C167" s="505">
        <v>14913813.830000002</v>
      </c>
      <c r="D167" s="3">
        <f t="shared" si="2"/>
        <v>-418023.69274074503</v>
      </c>
      <c r="F167" s="571">
        <v>34500</v>
      </c>
      <c r="G167" s="296" t="s">
        <v>518</v>
      </c>
      <c r="H167" s="298">
        <v>-165825.2105797822</v>
      </c>
    </row>
    <row r="168" spans="1:8">
      <c r="A168" s="3">
        <v>35105</v>
      </c>
      <c r="B168" s="3" t="s">
        <v>155</v>
      </c>
      <c r="C168" s="505">
        <v>1319392.0799999998</v>
      </c>
      <c r="D168" s="3">
        <f t="shared" si="2"/>
        <v>-33636.732220581005</v>
      </c>
      <c r="F168" s="571">
        <v>34501</v>
      </c>
      <c r="G168" s="296" t="s">
        <v>519</v>
      </c>
      <c r="H168" s="298">
        <v>-2398.3266573710002</v>
      </c>
    </row>
    <row r="169" spans="1:8">
      <c r="A169" s="3">
        <v>35106</v>
      </c>
      <c r="B169" s="3" t="s">
        <v>156</v>
      </c>
      <c r="C169" s="505">
        <v>255868.16999999998</v>
      </c>
      <c r="D169" s="3">
        <f t="shared" si="2"/>
        <v>-7562.9599215263997</v>
      </c>
      <c r="F169" s="571">
        <v>34505</v>
      </c>
      <c r="G169" s="296" t="s">
        <v>520</v>
      </c>
      <c r="H169" s="298">
        <v>-20647.306407290202</v>
      </c>
    </row>
    <row r="170" spans="1:8">
      <c r="A170" s="3">
        <v>35200</v>
      </c>
      <c r="B170" s="3" t="s">
        <v>157</v>
      </c>
      <c r="C170" s="505">
        <v>671436.92</v>
      </c>
      <c r="D170" s="3">
        <f t="shared" si="2"/>
        <v>-16002.613685259999</v>
      </c>
      <c r="F170" s="571">
        <v>34600</v>
      </c>
      <c r="G170" s="296" t="s">
        <v>521</v>
      </c>
      <c r="H170" s="298">
        <v>-30313.3954709024</v>
      </c>
    </row>
    <row r="171" spans="1:8">
      <c r="A171" s="3">
        <v>35300</v>
      </c>
      <c r="B171" s="3" t="s">
        <v>976</v>
      </c>
      <c r="C171" s="505">
        <v>4446186.3999999994</v>
      </c>
      <c r="D171" s="3">
        <f t="shared" si="2"/>
        <v>-116142.07128973921</v>
      </c>
      <c r="F171" s="571">
        <v>34605</v>
      </c>
      <c r="G171" s="296" t="s">
        <v>522</v>
      </c>
      <c r="H171" s="298">
        <v>-5289.0015743508002</v>
      </c>
    </row>
    <row r="172" spans="1:8">
      <c r="A172" s="3">
        <v>35305</v>
      </c>
      <c r="B172" s="3" t="s">
        <v>159</v>
      </c>
      <c r="C172" s="505">
        <v>1746860.73</v>
      </c>
      <c r="D172" s="3">
        <f t="shared" si="2"/>
        <v>-48473.822267442396</v>
      </c>
      <c r="F172" s="571">
        <v>34700</v>
      </c>
      <c r="G172" s="296" t="s">
        <v>523</v>
      </c>
      <c r="H172" s="298">
        <v>-102136.07185438961</v>
      </c>
    </row>
    <row r="173" spans="1:8">
      <c r="A173" s="3">
        <v>35400</v>
      </c>
      <c r="B173" s="3" t="s">
        <v>160</v>
      </c>
      <c r="C173" s="505">
        <v>3768335.51</v>
      </c>
      <c r="D173" s="3">
        <f t="shared" si="2"/>
        <v>-103190.4352112574</v>
      </c>
      <c r="F173" s="571">
        <v>34800</v>
      </c>
      <c r="G173" s="296" t="s">
        <v>524</v>
      </c>
      <c r="H173" s="298">
        <v>-10640.892688844599</v>
      </c>
    </row>
    <row r="174" spans="1:8">
      <c r="A174" s="3">
        <v>35401</v>
      </c>
      <c r="B174" s="3" t="s">
        <v>161</v>
      </c>
      <c r="C174" s="505">
        <v>37758.54</v>
      </c>
      <c r="D174" s="3">
        <f t="shared" si="2"/>
        <v>-1251.5491078933999</v>
      </c>
      <c r="F174" s="571">
        <v>34900</v>
      </c>
      <c r="G174" s="296" t="s">
        <v>525</v>
      </c>
      <c r="H174" s="298">
        <v>-221060.39880434438</v>
      </c>
    </row>
    <row r="175" spans="1:8">
      <c r="A175" s="3">
        <v>35405</v>
      </c>
      <c r="B175" s="3" t="s">
        <v>162</v>
      </c>
      <c r="C175" s="505">
        <v>983584.86999999988</v>
      </c>
      <c r="D175" s="3">
        <f t="shared" si="2"/>
        <v>-25447.747447188602</v>
      </c>
      <c r="F175" s="571">
        <v>34901</v>
      </c>
      <c r="G175" s="296" t="s">
        <v>526</v>
      </c>
      <c r="H175" s="298">
        <v>-6255.1375401679998</v>
      </c>
    </row>
    <row r="176" spans="1:8">
      <c r="A176" s="3">
        <v>35500</v>
      </c>
      <c r="B176" s="3" t="s">
        <v>163</v>
      </c>
      <c r="C176" s="505">
        <v>4796374.1000000006</v>
      </c>
      <c r="D176" s="3">
        <f t="shared" si="2"/>
        <v>-129568.8498337968</v>
      </c>
      <c r="F176" s="571">
        <v>34903</v>
      </c>
      <c r="G176" s="296" t="s">
        <v>527</v>
      </c>
      <c r="H176" s="298">
        <v>-707.48544742000001</v>
      </c>
    </row>
    <row r="177" spans="1:8">
      <c r="A177" s="3">
        <v>35600</v>
      </c>
      <c r="B177" s="3" t="s">
        <v>164</v>
      </c>
      <c r="C177" s="505">
        <v>2174894.4</v>
      </c>
      <c r="D177" s="3">
        <f t="shared" si="2"/>
        <v>-54995.826398967001</v>
      </c>
      <c r="F177" s="571">
        <v>34905</v>
      </c>
      <c r="G177" s="296" t="s">
        <v>528</v>
      </c>
      <c r="H177" s="298">
        <v>-20780.972497536801</v>
      </c>
    </row>
    <row r="178" spans="1:8">
      <c r="A178" s="3">
        <v>35700</v>
      </c>
      <c r="B178" s="3" t="s">
        <v>165</v>
      </c>
      <c r="C178" s="505">
        <v>1233848.8400000003</v>
      </c>
      <c r="D178" s="3">
        <f t="shared" si="2"/>
        <v>-30082.7503141052</v>
      </c>
      <c r="F178" s="571">
        <v>34910</v>
      </c>
      <c r="G178" s="296" t="s">
        <v>529</v>
      </c>
      <c r="H178" s="298">
        <v>-68907.878348159196</v>
      </c>
    </row>
    <row r="179" spans="1:8">
      <c r="A179" s="3">
        <v>35800</v>
      </c>
      <c r="B179" s="3" t="s">
        <v>166</v>
      </c>
      <c r="C179" s="505">
        <v>1409394.4100000001</v>
      </c>
      <c r="D179" s="3">
        <f t="shared" si="2"/>
        <v>-35090.784597533806</v>
      </c>
      <c r="F179" s="571">
        <v>35000</v>
      </c>
      <c r="G179" s="296" t="s">
        <v>530</v>
      </c>
      <c r="H179" s="298">
        <v>-50153.209284499004</v>
      </c>
    </row>
    <row r="180" spans="1:8">
      <c r="A180" s="3">
        <v>35805</v>
      </c>
      <c r="B180" s="3" t="s">
        <v>167</v>
      </c>
      <c r="C180" s="505">
        <v>330621.99</v>
      </c>
      <c r="D180" s="3">
        <f t="shared" si="2"/>
        <v>-6882.0865689667999</v>
      </c>
      <c r="F180" s="571">
        <v>35005</v>
      </c>
      <c r="G180" s="296" t="s">
        <v>531</v>
      </c>
      <c r="H180" s="298">
        <v>-17772.972618803997</v>
      </c>
    </row>
    <row r="181" spans="1:8">
      <c r="A181" s="3">
        <v>35900</v>
      </c>
      <c r="B181" s="3" t="s">
        <v>168</v>
      </c>
      <c r="C181" s="505">
        <v>2769807.7600000002</v>
      </c>
      <c r="D181" s="3">
        <f t="shared" si="2"/>
        <v>-69580.9031981304</v>
      </c>
      <c r="F181" s="571">
        <v>35100</v>
      </c>
      <c r="G181" s="296" t="s">
        <v>532</v>
      </c>
      <c r="H181" s="298">
        <v>-418023.69274074503</v>
      </c>
    </row>
    <row r="182" spans="1:8">
      <c r="A182" s="3">
        <v>35905</v>
      </c>
      <c r="B182" s="3" t="s">
        <v>169</v>
      </c>
      <c r="C182" s="505">
        <v>463576.72000000003</v>
      </c>
      <c r="D182" s="3">
        <f t="shared" si="2"/>
        <v>-10722.6718453868</v>
      </c>
      <c r="F182" s="571">
        <v>35105</v>
      </c>
      <c r="G182" s="296" t="s">
        <v>533</v>
      </c>
      <c r="H182" s="298">
        <v>-33636.732220581005</v>
      </c>
    </row>
    <row r="183" spans="1:8">
      <c r="A183" s="3">
        <v>36000</v>
      </c>
      <c r="B183" s="3" t="s">
        <v>170</v>
      </c>
      <c r="C183" s="505">
        <v>65658951.609999992</v>
      </c>
      <c r="D183" s="3">
        <f t="shared" si="2"/>
        <v>-1786838.7095815411</v>
      </c>
      <c r="F183" s="571">
        <v>35106</v>
      </c>
      <c r="G183" s="296" t="s">
        <v>534</v>
      </c>
      <c r="H183" s="298">
        <v>-7562.9599215263997</v>
      </c>
    </row>
    <row r="184" spans="1:8">
      <c r="A184" s="3">
        <v>36003</v>
      </c>
      <c r="B184" s="3" t="s">
        <v>172</v>
      </c>
      <c r="C184" s="505">
        <v>572796.68000000005</v>
      </c>
      <c r="D184" s="3">
        <f t="shared" si="2"/>
        <v>-13530.0798209894</v>
      </c>
      <c r="F184" s="571">
        <v>35200</v>
      </c>
      <c r="G184" s="296" t="s">
        <v>535</v>
      </c>
      <c r="H184" s="298">
        <v>-16002.613685259999</v>
      </c>
    </row>
    <row r="185" spans="1:8">
      <c r="A185" s="3">
        <v>36004</v>
      </c>
      <c r="B185" s="3" t="s">
        <v>339</v>
      </c>
      <c r="C185" s="505">
        <v>402575.89</v>
      </c>
      <c r="D185" s="3">
        <f t="shared" si="2"/>
        <v>-10051.1697869526</v>
      </c>
      <c r="F185" s="571">
        <v>35300</v>
      </c>
      <c r="G185" s="296" t="s">
        <v>536</v>
      </c>
      <c r="H185" s="298">
        <v>-116142.07128973921</v>
      </c>
    </row>
    <row r="186" spans="1:8">
      <c r="A186" s="3">
        <v>36005</v>
      </c>
      <c r="B186" s="3" t="s">
        <v>173</v>
      </c>
      <c r="C186" s="505">
        <v>4927701.8199999994</v>
      </c>
      <c r="D186" s="3">
        <f t="shared" si="2"/>
        <v>-128420.6090041756</v>
      </c>
      <c r="F186" s="571">
        <v>35305</v>
      </c>
      <c r="G186" s="296" t="s">
        <v>537</v>
      </c>
      <c r="H186" s="298">
        <v>-48473.822267442396</v>
      </c>
    </row>
    <row r="187" spans="1:8">
      <c r="A187" s="3">
        <v>36006</v>
      </c>
      <c r="B187" s="3" t="s">
        <v>174</v>
      </c>
      <c r="C187" s="505">
        <v>746499.50999999989</v>
      </c>
      <c r="D187" s="3">
        <f t="shared" si="2"/>
        <v>-24010.393267089799</v>
      </c>
      <c r="F187" s="571">
        <v>35400</v>
      </c>
      <c r="G187" s="296" t="s">
        <v>538</v>
      </c>
      <c r="H187" s="298">
        <v>-103190.4352112574</v>
      </c>
    </row>
    <row r="188" spans="1:8">
      <c r="A188" s="3">
        <v>36007</v>
      </c>
      <c r="B188" s="3" t="s">
        <v>175</v>
      </c>
      <c r="C188" s="505">
        <v>297491.20000000001</v>
      </c>
      <c r="D188" s="3">
        <f t="shared" si="2"/>
        <v>-7970.5604562633998</v>
      </c>
      <c r="F188" s="571">
        <v>35401</v>
      </c>
      <c r="G188" s="296" t="s">
        <v>539</v>
      </c>
      <c r="H188" s="298">
        <v>-1251.5491078933999</v>
      </c>
    </row>
    <row r="189" spans="1:8">
      <c r="A189" s="3">
        <v>36008</v>
      </c>
      <c r="B189" s="3" t="s">
        <v>176</v>
      </c>
      <c r="C189" s="505">
        <v>653781.46999999974</v>
      </c>
      <c r="D189" s="3">
        <f t="shared" si="2"/>
        <v>-20378.552954695802</v>
      </c>
      <c r="F189" s="571">
        <v>35405</v>
      </c>
      <c r="G189" s="296" t="s">
        <v>540</v>
      </c>
      <c r="H189" s="298">
        <v>-25447.747447188602</v>
      </c>
    </row>
    <row r="190" spans="1:8">
      <c r="A190" s="3">
        <v>36009</v>
      </c>
      <c r="B190" s="3" t="s">
        <v>177</v>
      </c>
      <c r="C190" s="505">
        <v>74292.199999999983</v>
      </c>
      <c r="D190" s="3">
        <f t="shared" si="2"/>
        <v>-2374.5150986705999</v>
      </c>
      <c r="F190" s="571">
        <v>35500</v>
      </c>
      <c r="G190" s="296" t="s">
        <v>541</v>
      </c>
      <c r="H190" s="298">
        <v>-129568.8498337968</v>
      </c>
    </row>
    <row r="191" spans="1:8">
      <c r="A191" s="3">
        <v>36100</v>
      </c>
      <c r="B191" s="3" t="s">
        <v>178</v>
      </c>
      <c r="C191" s="505">
        <v>875815.07</v>
      </c>
      <c r="D191" s="3">
        <f t="shared" si="2"/>
        <v>-22782.011594580003</v>
      </c>
      <c r="F191" s="571">
        <v>35600</v>
      </c>
      <c r="G191" s="296" t="s">
        <v>542</v>
      </c>
      <c r="H191" s="298">
        <v>-54995.826398967001</v>
      </c>
    </row>
    <row r="192" spans="1:8">
      <c r="A192" s="3">
        <v>36105</v>
      </c>
      <c r="B192" s="3" t="s">
        <v>180</v>
      </c>
      <c r="C192" s="505">
        <v>425272.4200000001</v>
      </c>
      <c r="D192" s="3">
        <f t="shared" si="2"/>
        <v>-10084.6221913838</v>
      </c>
      <c r="F192" s="571">
        <v>35700</v>
      </c>
      <c r="G192" s="296" t="s">
        <v>543</v>
      </c>
      <c r="H192" s="298">
        <v>-30082.7503141052</v>
      </c>
    </row>
    <row r="193" spans="1:8">
      <c r="A193" s="3">
        <v>36200</v>
      </c>
      <c r="B193" s="3" t="s">
        <v>181</v>
      </c>
      <c r="C193" s="505">
        <v>1663519.2700000003</v>
      </c>
      <c r="D193" s="3">
        <f t="shared" si="2"/>
        <v>-39898.240980512994</v>
      </c>
      <c r="F193" s="571">
        <v>35800</v>
      </c>
      <c r="G193" s="296" t="s">
        <v>544</v>
      </c>
      <c r="H193" s="298">
        <v>-35090.784597533806</v>
      </c>
    </row>
    <row r="194" spans="1:8">
      <c r="A194" s="3">
        <v>36205</v>
      </c>
      <c r="B194" s="3" t="s">
        <v>182</v>
      </c>
      <c r="C194" s="505">
        <v>334717.15000000002</v>
      </c>
      <c r="D194" s="3">
        <f t="shared" si="2"/>
        <v>-8429.0992430806</v>
      </c>
      <c r="F194" s="571">
        <v>35805</v>
      </c>
      <c r="G194" s="296" t="s">
        <v>545</v>
      </c>
      <c r="H194" s="298">
        <v>-6882.0865689667999</v>
      </c>
    </row>
    <row r="195" spans="1:8">
      <c r="A195" s="3">
        <v>36300</v>
      </c>
      <c r="B195" s="3" t="s">
        <v>183</v>
      </c>
      <c r="C195" s="505">
        <v>5799404.5399999991</v>
      </c>
      <c r="D195" s="3">
        <f t="shared" si="2"/>
        <v>-147711.7032659328</v>
      </c>
      <c r="F195" s="571">
        <v>35900</v>
      </c>
      <c r="G195" s="296" t="s">
        <v>546</v>
      </c>
      <c r="H195" s="298">
        <v>-69580.9031981304</v>
      </c>
    </row>
    <row r="196" spans="1:8">
      <c r="A196" s="3">
        <v>36301</v>
      </c>
      <c r="B196" s="3" t="s">
        <v>184</v>
      </c>
      <c r="C196" s="505">
        <v>142339.77000000002</v>
      </c>
      <c r="D196" s="3">
        <f t="shared" si="2"/>
        <v>-3956.1634037432</v>
      </c>
      <c r="F196" s="571">
        <v>35905</v>
      </c>
      <c r="G196" s="296" t="s">
        <v>547</v>
      </c>
      <c r="H196" s="298">
        <v>-10722.6718453868</v>
      </c>
    </row>
    <row r="197" spans="1:8">
      <c r="A197" s="3">
        <v>36302</v>
      </c>
      <c r="B197" s="3" t="s">
        <v>185</v>
      </c>
      <c r="C197" s="505">
        <v>216418.41000000003</v>
      </c>
      <c r="D197" s="3">
        <f t="shared" ref="D197:D260" si="3">VLOOKUP($A197,$F:$H,3,FALSE)</f>
        <v>-7088.7346315429995</v>
      </c>
      <c r="F197" s="571">
        <v>36000</v>
      </c>
      <c r="G197" s="296" t="s">
        <v>548</v>
      </c>
      <c r="H197" s="298">
        <v>-1786838.7095815411</v>
      </c>
    </row>
    <row r="198" spans="1:8">
      <c r="A198" s="3">
        <v>36303</v>
      </c>
      <c r="B198" s="3" t="s">
        <v>340</v>
      </c>
      <c r="C198" s="505">
        <v>256782.35</v>
      </c>
      <c r="D198" s="3">
        <f t="shared" si="3"/>
        <v>-9004.9244842785993</v>
      </c>
      <c r="F198" s="571">
        <v>36001</v>
      </c>
      <c r="G198" s="296" t="s">
        <v>549</v>
      </c>
      <c r="H198" s="298">
        <v>0</v>
      </c>
    </row>
    <row r="199" spans="1:8">
      <c r="A199" s="3">
        <v>36305</v>
      </c>
      <c r="B199" s="3" t="s">
        <v>186</v>
      </c>
      <c r="C199" s="505">
        <v>1283703.8900000001</v>
      </c>
      <c r="D199" s="3">
        <f t="shared" si="3"/>
        <v>-30237.4379289028</v>
      </c>
      <c r="F199" s="571">
        <v>36002</v>
      </c>
      <c r="G199" s="296" t="s">
        <v>550</v>
      </c>
      <c r="H199" s="298">
        <v>0</v>
      </c>
    </row>
    <row r="200" spans="1:8">
      <c r="A200" s="3">
        <v>36400</v>
      </c>
      <c r="B200" s="3" t="s">
        <v>977</v>
      </c>
      <c r="C200" s="505">
        <v>6089471.7899999991</v>
      </c>
      <c r="D200" s="3">
        <f t="shared" si="3"/>
        <v>-154563.35150751058</v>
      </c>
      <c r="F200" s="571">
        <v>36003</v>
      </c>
      <c r="G200" s="296" t="s">
        <v>551</v>
      </c>
      <c r="H200" s="298">
        <v>-13530.0798209894</v>
      </c>
    </row>
    <row r="201" spans="1:8">
      <c r="A201" s="3">
        <v>36405</v>
      </c>
      <c r="B201" s="3" t="s">
        <v>341</v>
      </c>
      <c r="C201" s="505">
        <v>884370.8</v>
      </c>
      <c r="D201" s="3">
        <f t="shared" si="3"/>
        <v>-22439.264475968201</v>
      </c>
      <c r="F201" s="571">
        <v>36004</v>
      </c>
      <c r="G201" s="296" t="s">
        <v>552</v>
      </c>
      <c r="H201" s="298">
        <v>-10051.1697869526</v>
      </c>
    </row>
    <row r="202" spans="1:8">
      <c r="A202" s="3">
        <v>36500</v>
      </c>
      <c r="B202" s="3" t="s">
        <v>188</v>
      </c>
      <c r="C202" s="505">
        <v>13206266.08</v>
      </c>
      <c r="D202" s="3">
        <f t="shared" si="3"/>
        <v>-353685.99184873875</v>
      </c>
      <c r="F202" s="571">
        <v>36005</v>
      </c>
      <c r="G202" s="296" t="s">
        <v>553</v>
      </c>
      <c r="H202" s="298">
        <v>-128420.6090041756</v>
      </c>
    </row>
    <row r="203" spans="1:8">
      <c r="A203" s="3">
        <v>36501</v>
      </c>
      <c r="B203" s="3" t="s">
        <v>189</v>
      </c>
      <c r="C203" s="505">
        <v>154215.87</v>
      </c>
      <c r="D203" s="3">
        <f t="shared" si="3"/>
        <v>-4219.9213999621998</v>
      </c>
      <c r="F203" s="571">
        <v>36006</v>
      </c>
      <c r="G203" s="296" t="s">
        <v>554</v>
      </c>
      <c r="H203" s="298">
        <v>-24010.393267089799</v>
      </c>
    </row>
    <row r="204" spans="1:8">
      <c r="A204" s="3">
        <v>36502</v>
      </c>
      <c r="B204" s="3" t="s">
        <v>190</v>
      </c>
      <c r="C204" s="505">
        <v>28203.539999999994</v>
      </c>
      <c r="D204" s="3">
        <f t="shared" si="3"/>
        <v>-870.60967739960006</v>
      </c>
      <c r="F204" s="571">
        <v>36007</v>
      </c>
      <c r="G204" s="296" t="s">
        <v>555</v>
      </c>
      <c r="H204" s="298">
        <v>-7970.5604562633998</v>
      </c>
    </row>
    <row r="205" spans="1:8">
      <c r="A205" s="3">
        <v>36505</v>
      </c>
      <c r="B205" s="3" t="s">
        <v>191</v>
      </c>
      <c r="C205" s="505">
        <v>2647328.7399999998</v>
      </c>
      <c r="D205" s="3">
        <f t="shared" si="3"/>
        <v>-63844.719011091205</v>
      </c>
      <c r="F205" s="571">
        <v>36008</v>
      </c>
      <c r="G205" s="296" t="s">
        <v>556</v>
      </c>
      <c r="H205" s="298">
        <v>-20378.552954695802</v>
      </c>
    </row>
    <row r="206" spans="1:8">
      <c r="A206" s="3">
        <v>36600</v>
      </c>
      <c r="B206" s="3" t="s">
        <v>192</v>
      </c>
      <c r="C206" s="505">
        <v>682932.2100000002</v>
      </c>
      <c r="D206" s="3">
        <f t="shared" si="3"/>
        <v>-16311.456812984799</v>
      </c>
      <c r="F206" s="571">
        <v>36009</v>
      </c>
      <c r="G206" s="296" t="s">
        <v>557</v>
      </c>
      <c r="H206" s="298">
        <v>-2374.5150986705999</v>
      </c>
    </row>
    <row r="207" spans="1:8">
      <c r="A207" s="3">
        <v>36700</v>
      </c>
      <c r="B207" s="3" t="s">
        <v>194</v>
      </c>
      <c r="C207" s="505">
        <v>11238792.09</v>
      </c>
      <c r="D207" s="3">
        <f t="shared" si="3"/>
        <v>-269555.19708762522</v>
      </c>
      <c r="F207" s="571">
        <v>36100</v>
      </c>
      <c r="G207" s="296" t="s">
        <v>558</v>
      </c>
      <c r="H207" s="298">
        <v>-22782.011594580003</v>
      </c>
    </row>
    <row r="208" spans="1:8">
      <c r="A208" s="3">
        <v>36701</v>
      </c>
      <c r="B208" s="3" t="s">
        <v>195</v>
      </c>
      <c r="C208" s="505">
        <v>29113.32</v>
      </c>
      <c r="D208" s="3">
        <f t="shared" si="3"/>
        <v>-652.97301106559996</v>
      </c>
      <c r="F208" s="571">
        <v>36102</v>
      </c>
      <c r="G208" s="296" t="s">
        <v>559</v>
      </c>
      <c r="H208" s="298">
        <v>0</v>
      </c>
    </row>
    <row r="209" spans="1:8">
      <c r="A209" s="3">
        <v>36705</v>
      </c>
      <c r="B209" s="3" t="s">
        <v>196</v>
      </c>
      <c r="C209" s="505">
        <v>1129162.5299999998</v>
      </c>
      <c r="D209" s="3">
        <f t="shared" si="3"/>
        <v>-27516.0519221248</v>
      </c>
      <c r="F209" s="571">
        <v>36105</v>
      </c>
      <c r="G209" s="296" t="s">
        <v>560</v>
      </c>
      <c r="H209" s="298">
        <v>-10084.6221913838</v>
      </c>
    </row>
    <row r="210" spans="1:8">
      <c r="A210" s="3">
        <v>36800</v>
      </c>
      <c r="B210" s="3" t="s">
        <v>197</v>
      </c>
      <c r="C210" s="505">
        <v>4021096.64</v>
      </c>
      <c r="D210" s="3">
        <f t="shared" si="3"/>
        <v>-104910.06593293321</v>
      </c>
      <c r="F210" s="571">
        <v>36200</v>
      </c>
      <c r="G210" s="296" t="s">
        <v>561</v>
      </c>
      <c r="H210" s="298">
        <v>-39898.240980512994</v>
      </c>
    </row>
    <row r="211" spans="1:8">
      <c r="A211" s="3">
        <v>36802</v>
      </c>
      <c r="B211" s="3" t="s">
        <v>198</v>
      </c>
      <c r="C211" s="505">
        <v>279609.11000000004</v>
      </c>
      <c r="D211" s="3">
        <f t="shared" si="3"/>
        <v>-8894.8354078289995</v>
      </c>
      <c r="F211" s="571">
        <v>36205</v>
      </c>
      <c r="G211" s="296" t="s">
        <v>562</v>
      </c>
      <c r="H211" s="298">
        <v>-8429.0992430806</v>
      </c>
    </row>
    <row r="212" spans="1:8">
      <c r="A212" s="3">
        <v>36810</v>
      </c>
      <c r="B212" s="3" t="s">
        <v>342</v>
      </c>
      <c r="C212" s="505">
        <v>7684399.169999999</v>
      </c>
      <c r="D212" s="3">
        <f t="shared" si="3"/>
        <v>-210340.53799712818</v>
      </c>
      <c r="F212" s="571">
        <v>36300</v>
      </c>
      <c r="G212" s="296" t="s">
        <v>563</v>
      </c>
      <c r="H212" s="298">
        <v>-147711.7032659328</v>
      </c>
    </row>
    <row r="213" spans="1:8">
      <c r="A213" s="3">
        <v>36900</v>
      </c>
      <c r="B213" s="3" t="s">
        <v>199</v>
      </c>
      <c r="C213" s="505">
        <v>843074.1399999999</v>
      </c>
      <c r="D213" s="3">
        <f t="shared" si="3"/>
        <v>-22752.963033260399</v>
      </c>
      <c r="F213" s="571">
        <v>36301</v>
      </c>
      <c r="G213" s="296" t="s">
        <v>564</v>
      </c>
      <c r="H213" s="298">
        <v>-3956.1634037432</v>
      </c>
    </row>
    <row r="214" spans="1:8">
      <c r="A214" s="3">
        <v>36901</v>
      </c>
      <c r="B214" s="3" t="s">
        <v>200</v>
      </c>
      <c r="C214" s="505">
        <v>311972.98</v>
      </c>
      <c r="D214" s="3">
        <f t="shared" si="3"/>
        <v>-7018.0350961838003</v>
      </c>
      <c r="F214" s="571">
        <v>36302</v>
      </c>
      <c r="G214" s="296" t="s">
        <v>565</v>
      </c>
      <c r="H214" s="298">
        <v>-7088.7346315429995</v>
      </c>
    </row>
    <row r="215" spans="1:8">
      <c r="A215" s="3">
        <v>36905</v>
      </c>
      <c r="B215" s="3" t="s">
        <v>201</v>
      </c>
      <c r="C215" s="505">
        <v>263528.04000000004</v>
      </c>
      <c r="D215" s="3">
        <f t="shared" si="3"/>
        <v>-6419.9805992157999</v>
      </c>
      <c r="F215" s="571">
        <v>36303</v>
      </c>
      <c r="G215" s="296" t="s">
        <v>713</v>
      </c>
      <c r="H215" s="298">
        <v>-9004.9244842785993</v>
      </c>
    </row>
    <row r="216" spans="1:8">
      <c r="A216" s="3">
        <v>37000</v>
      </c>
      <c r="B216" s="3" t="s">
        <v>202</v>
      </c>
      <c r="C216" s="505">
        <v>2224041.9500000002</v>
      </c>
      <c r="D216" s="3">
        <f t="shared" si="3"/>
        <v>-54487.963169031798</v>
      </c>
      <c r="F216" s="571">
        <v>36305</v>
      </c>
      <c r="G216" s="296" t="s">
        <v>566</v>
      </c>
      <c r="H216" s="298">
        <v>-30237.4379289028</v>
      </c>
    </row>
    <row r="217" spans="1:8">
      <c r="A217" s="3">
        <v>37001</v>
      </c>
      <c r="B217" s="3" t="s">
        <v>324</v>
      </c>
      <c r="C217" s="505">
        <v>255797.77999999994</v>
      </c>
      <c r="D217" s="3">
        <f t="shared" si="3"/>
        <v>-6876.4539906150003</v>
      </c>
      <c r="F217" s="571">
        <v>36310</v>
      </c>
      <c r="G217" s="296" t="s">
        <v>567</v>
      </c>
      <c r="H217" s="298">
        <v>0</v>
      </c>
    </row>
    <row r="218" spans="1:8">
      <c r="A218" s="3">
        <v>37005</v>
      </c>
      <c r="B218" s="3" t="s">
        <v>203</v>
      </c>
      <c r="C218" s="505">
        <v>752842.00999999989</v>
      </c>
      <c r="D218" s="3">
        <f t="shared" si="3"/>
        <v>-17364.451407804401</v>
      </c>
      <c r="F218" s="571">
        <v>36400</v>
      </c>
      <c r="G218" s="296" t="s">
        <v>568</v>
      </c>
      <c r="H218" s="298">
        <v>-154563.35150751058</v>
      </c>
    </row>
    <row r="219" spans="1:8">
      <c r="A219" s="3">
        <v>37100</v>
      </c>
      <c r="B219" s="3" t="s">
        <v>204</v>
      </c>
      <c r="C219" s="505">
        <v>4367361.9999999991</v>
      </c>
      <c r="D219" s="3">
        <f t="shared" si="3"/>
        <v>-112466.36757973921</v>
      </c>
      <c r="F219" s="571">
        <v>36405</v>
      </c>
      <c r="G219" s="296" t="s">
        <v>569</v>
      </c>
      <c r="H219" s="298">
        <v>-22439.264475968201</v>
      </c>
    </row>
    <row r="220" spans="1:8">
      <c r="A220" s="3">
        <v>37200</v>
      </c>
      <c r="B220" s="3" t="s">
        <v>205</v>
      </c>
      <c r="C220" s="505">
        <v>874215.66</v>
      </c>
      <c r="D220" s="3">
        <f t="shared" si="3"/>
        <v>-23152.315989006202</v>
      </c>
      <c r="F220" s="571">
        <v>36500</v>
      </c>
      <c r="G220" s="296" t="s">
        <v>570</v>
      </c>
      <c r="H220" s="298">
        <v>-353685.99184873875</v>
      </c>
    </row>
    <row r="221" spans="1:8">
      <c r="A221" s="3">
        <v>37300</v>
      </c>
      <c r="B221" s="3" t="s">
        <v>206</v>
      </c>
      <c r="C221" s="505">
        <v>2133967.16</v>
      </c>
      <c r="D221" s="3">
        <f t="shared" si="3"/>
        <v>-55463.463427634</v>
      </c>
      <c r="F221" s="571">
        <v>36501</v>
      </c>
      <c r="G221" s="296" t="s">
        <v>571</v>
      </c>
      <c r="H221" s="298">
        <v>-4219.9213999621998</v>
      </c>
    </row>
    <row r="222" spans="1:8">
      <c r="A222" s="3">
        <v>37301</v>
      </c>
      <c r="B222" s="3" t="s">
        <v>207</v>
      </c>
      <c r="C222" s="505">
        <v>225574.14000000004</v>
      </c>
      <c r="D222" s="3">
        <f t="shared" si="3"/>
        <v>-5679.8373994999993</v>
      </c>
      <c r="F222" s="571">
        <v>36502</v>
      </c>
      <c r="G222" s="296" t="s">
        <v>572</v>
      </c>
      <c r="H222" s="298">
        <v>-870.60967739960006</v>
      </c>
    </row>
    <row r="223" spans="1:8">
      <c r="A223" s="3">
        <v>37305</v>
      </c>
      <c r="B223" s="3" t="s">
        <v>208</v>
      </c>
      <c r="C223" s="505">
        <v>577012.5</v>
      </c>
      <c r="D223" s="3">
        <f t="shared" si="3"/>
        <v>-13058.024946529998</v>
      </c>
      <c r="F223" s="571">
        <v>36505</v>
      </c>
      <c r="G223" s="296" t="s">
        <v>573</v>
      </c>
      <c r="H223" s="298">
        <v>-63844.719011091205</v>
      </c>
    </row>
    <row r="224" spans="1:8">
      <c r="A224" s="3">
        <v>37400</v>
      </c>
      <c r="B224" s="3" t="s">
        <v>209</v>
      </c>
      <c r="C224" s="505">
        <v>10400582.670000002</v>
      </c>
      <c r="D224" s="3">
        <f t="shared" si="3"/>
        <v>-285083.58548290178</v>
      </c>
      <c r="F224" s="571">
        <v>36600</v>
      </c>
      <c r="G224" s="296" t="s">
        <v>574</v>
      </c>
      <c r="H224" s="298">
        <v>-16311.456812984799</v>
      </c>
    </row>
    <row r="225" spans="1:8">
      <c r="A225" s="3">
        <v>37405</v>
      </c>
      <c r="B225" s="3" t="s">
        <v>210</v>
      </c>
      <c r="C225" s="505">
        <v>2191931.89</v>
      </c>
      <c r="D225" s="3">
        <f t="shared" si="3"/>
        <v>-55518.6549940072</v>
      </c>
      <c r="F225" s="571">
        <v>36601</v>
      </c>
      <c r="G225" s="296" t="s">
        <v>575</v>
      </c>
      <c r="H225" s="298">
        <v>0</v>
      </c>
    </row>
    <row r="226" spans="1:8">
      <c r="A226" s="3">
        <v>37500</v>
      </c>
      <c r="B226" s="3" t="s">
        <v>211</v>
      </c>
      <c r="C226" s="505">
        <v>1233740.5799999998</v>
      </c>
      <c r="D226" s="3">
        <f t="shared" si="3"/>
        <v>-30437.679765012999</v>
      </c>
      <c r="F226" s="571">
        <v>36700</v>
      </c>
      <c r="G226" s="296" t="s">
        <v>576</v>
      </c>
      <c r="H226" s="298">
        <v>-269555.19708762522</v>
      </c>
    </row>
    <row r="227" spans="1:8">
      <c r="A227" s="3">
        <v>37600</v>
      </c>
      <c r="B227" s="3" t="s">
        <v>212</v>
      </c>
      <c r="C227" s="505">
        <v>6457409.6300000018</v>
      </c>
      <c r="D227" s="3">
        <f t="shared" si="3"/>
        <v>-174815.0226708074</v>
      </c>
      <c r="F227" s="571">
        <v>36701</v>
      </c>
      <c r="G227" s="296" t="s">
        <v>577</v>
      </c>
      <c r="H227" s="298">
        <v>-652.97301106559996</v>
      </c>
    </row>
    <row r="228" spans="1:8">
      <c r="A228" s="3">
        <v>37601</v>
      </c>
      <c r="B228" s="3" t="s">
        <v>213</v>
      </c>
      <c r="C228" s="505">
        <v>601318.02999999991</v>
      </c>
      <c r="D228" s="3">
        <f t="shared" si="3"/>
        <v>-18972.0081730272</v>
      </c>
      <c r="F228" s="571">
        <v>36705</v>
      </c>
      <c r="G228" s="296" t="s">
        <v>578</v>
      </c>
      <c r="H228" s="298">
        <v>-27516.0519221248</v>
      </c>
    </row>
    <row r="229" spans="1:8">
      <c r="A229" s="3">
        <v>37605</v>
      </c>
      <c r="B229" s="3" t="s">
        <v>214</v>
      </c>
      <c r="C229" s="505">
        <v>829135.28</v>
      </c>
      <c r="D229" s="3">
        <f t="shared" si="3"/>
        <v>-22500.319664926403</v>
      </c>
      <c r="F229" s="571">
        <v>36800</v>
      </c>
      <c r="G229" s="296" t="s">
        <v>579</v>
      </c>
      <c r="H229" s="298">
        <v>-104910.06593293321</v>
      </c>
    </row>
    <row r="230" spans="1:8">
      <c r="A230" s="3">
        <v>37610</v>
      </c>
      <c r="B230" s="3" t="s">
        <v>215</v>
      </c>
      <c r="C230" s="505">
        <v>1981219.58</v>
      </c>
      <c r="D230" s="3">
        <f t="shared" si="3"/>
        <v>-54450.152430201597</v>
      </c>
      <c r="F230" s="571">
        <v>36802</v>
      </c>
      <c r="G230" s="296" t="s">
        <v>580</v>
      </c>
      <c r="H230" s="298">
        <v>-8894.8354078289995</v>
      </c>
    </row>
    <row r="231" spans="1:8">
      <c r="A231" s="3">
        <v>37700</v>
      </c>
      <c r="B231" s="3" t="s">
        <v>216</v>
      </c>
      <c r="C231" s="505">
        <v>3069865.2399999988</v>
      </c>
      <c r="D231" s="3">
        <f t="shared" si="3"/>
        <v>-79654.883352106204</v>
      </c>
      <c r="F231" s="571">
        <v>36810</v>
      </c>
      <c r="G231" s="296" t="s">
        <v>581</v>
      </c>
      <c r="H231" s="298">
        <v>-210340.53799712818</v>
      </c>
    </row>
    <row r="232" spans="1:8">
      <c r="A232" s="3">
        <v>37705</v>
      </c>
      <c r="B232" s="3" t="s">
        <v>217</v>
      </c>
      <c r="C232" s="505">
        <v>907428.04</v>
      </c>
      <c r="D232" s="3">
        <f t="shared" si="3"/>
        <v>-22429.735651683801</v>
      </c>
      <c r="F232" s="571">
        <v>36900</v>
      </c>
      <c r="G232" s="296" t="s">
        <v>582</v>
      </c>
      <c r="H232" s="298">
        <v>-22752.963033260399</v>
      </c>
    </row>
    <row r="233" spans="1:8">
      <c r="A233" s="3">
        <v>37800</v>
      </c>
      <c r="B233" s="3" t="s">
        <v>218</v>
      </c>
      <c r="C233" s="505">
        <v>9472065.7200000007</v>
      </c>
      <c r="D233" s="3">
        <f t="shared" si="3"/>
        <v>-236909.74264623781</v>
      </c>
      <c r="F233" s="571">
        <v>36901</v>
      </c>
      <c r="G233" s="296" t="s">
        <v>583</v>
      </c>
      <c r="H233" s="298">
        <v>-7018.0350961838003</v>
      </c>
    </row>
    <row r="234" spans="1:8">
      <c r="A234" s="3">
        <v>37801</v>
      </c>
      <c r="B234" s="3" t="s">
        <v>219</v>
      </c>
      <c r="C234" s="505">
        <v>74075.090000000011</v>
      </c>
      <c r="D234" s="3">
        <f t="shared" si="3"/>
        <v>-2400.3430434062002</v>
      </c>
      <c r="F234" s="571">
        <v>36905</v>
      </c>
      <c r="G234" s="296" t="s">
        <v>584</v>
      </c>
      <c r="H234" s="298">
        <v>-6419.9805992157999</v>
      </c>
    </row>
    <row r="235" spans="1:8">
      <c r="A235" s="3">
        <v>37805</v>
      </c>
      <c r="B235" s="3" t="s">
        <v>220</v>
      </c>
      <c r="C235" s="505">
        <v>785159.34000000008</v>
      </c>
      <c r="D235" s="3">
        <f t="shared" si="3"/>
        <v>-19259.0981361292</v>
      </c>
      <c r="F235" s="571">
        <v>37000</v>
      </c>
      <c r="G235" s="296" t="s">
        <v>585</v>
      </c>
      <c r="H235" s="298">
        <v>-54487.963169031798</v>
      </c>
    </row>
    <row r="236" spans="1:8" ht="31.5">
      <c r="A236" s="3">
        <v>37900</v>
      </c>
      <c r="B236" s="3" t="s">
        <v>221</v>
      </c>
      <c r="C236" s="505">
        <v>4912495.07</v>
      </c>
      <c r="D236" s="3">
        <f t="shared" si="3"/>
        <v>-124405.4278015306</v>
      </c>
      <c r="F236" s="571">
        <v>37001</v>
      </c>
      <c r="G236" s="296" t="s">
        <v>729</v>
      </c>
      <c r="H236" s="298">
        <v>-6876.4539906150003</v>
      </c>
    </row>
    <row r="237" spans="1:8">
      <c r="A237" s="3">
        <v>37901</v>
      </c>
      <c r="B237" s="3" t="s">
        <v>222</v>
      </c>
      <c r="C237" s="505">
        <v>165000.79999999999</v>
      </c>
      <c r="D237" s="3">
        <f t="shared" si="3"/>
        <v>-4412.8013266418002</v>
      </c>
      <c r="F237" s="571">
        <v>37005</v>
      </c>
      <c r="G237" s="296" t="s">
        <v>586</v>
      </c>
      <c r="H237" s="298">
        <v>-17364.451407804401</v>
      </c>
    </row>
    <row r="238" spans="1:8">
      <c r="A238" s="3">
        <v>37905</v>
      </c>
      <c r="B238" s="3" t="s">
        <v>223</v>
      </c>
      <c r="C238" s="505">
        <v>577292.5199999999</v>
      </c>
      <c r="D238" s="3">
        <f t="shared" si="3"/>
        <v>-14193.5653446656</v>
      </c>
      <c r="F238" s="571">
        <v>37100</v>
      </c>
      <c r="G238" s="296" t="s">
        <v>587</v>
      </c>
      <c r="H238" s="298">
        <v>-112466.36757973921</v>
      </c>
    </row>
    <row r="239" spans="1:8">
      <c r="A239" s="3">
        <v>38000</v>
      </c>
      <c r="B239" s="3" t="s">
        <v>224</v>
      </c>
      <c r="C239" s="505">
        <v>8057660.2500000009</v>
      </c>
      <c r="D239" s="3">
        <f t="shared" si="3"/>
        <v>-196855.81285925</v>
      </c>
      <c r="F239" s="571">
        <v>37200</v>
      </c>
      <c r="G239" s="296" t="s">
        <v>588</v>
      </c>
      <c r="H239" s="298">
        <v>-23152.315989006202</v>
      </c>
    </row>
    <row r="240" spans="1:8">
      <c r="A240" s="3">
        <v>38005</v>
      </c>
      <c r="B240" s="3" t="s">
        <v>225</v>
      </c>
      <c r="C240" s="505">
        <v>1769574.15</v>
      </c>
      <c r="D240" s="3">
        <f t="shared" si="3"/>
        <v>-46976.008012319406</v>
      </c>
      <c r="F240" s="571">
        <v>37300</v>
      </c>
      <c r="G240" s="296" t="s">
        <v>589</v>
      </c>
      <c r="H240" s="298">
        <v>-55463.463427634</v>
      </c>
    </row>
    <row r="241" spans="1:8">
      <c r="A241" s="3">
        <v>38100</v>
      </c>
      <c r="B241" s="3" t="s">
        <v>226</v>
      </c>
      <c r="C241" s="505">
        <v>3986900.63</v>
      </c>
      <c r="D241" s="3">
        <f t="shared" si="3"/>
        <v>-99147.245146342204</v>
      </c>
      <c r="F241" s="571">
        <v>37301</v>
      </c>
      <c r="G241" s="296" t="s">
        <v>590</v>
      </c>
      <c r="H241" s="298">
        <v>-5679.8373994999993</v>
      </c>
    </row>
    <row r="242" spans="1:8">
      <c r="A242" s="3">
        <v>38105</v>
      </c>
      <c r="B242" s="3" t="s">
        <v>227</v>
      </c>
      <c r="C242" s="505">
        <v>743069.74</v>
      </c>
      <c r="D242" s="3">
        <f t="shared" si="3"/>
        <v>-18916.021954518601</v>
      </c>
      <c r="F242" s="571">
        <v>37305</v>
      </c>
      <c r="G242" s="296" t="s">
        <v>591</v>
      </c>
      <c r="H242" s="298">
        <v>-13058.024946529998</v>
      </c>
    </row>
    <row r="243" spans="1:8">
      <c r="A243" s="3">
        <v>38200</v>
      </c>
      <c r="B243" s="3" t="s">
        <v>228</v>
      </c>
      <c r="C243" s="505">
        <v>3569192.7399999998</v>
      </c>
      <c r="D243" s="3">
        <f t="shared" si="3"/>
        <v>-90504.4684949238</v>
      </c>
      <c r="F243" s="571">
        <v>37400</v>
      </c>
      <c r="G243" s="296" t="s">
        <v>592</v>
      </c>
      <c r="H243" s="298">
        <v>-285083.58548290178</v>
      </c>
    </row>
    <row r="244" spans="1:8">
      <c r="A244" s="3">
        <v>38205</v>
      </c>
      <c r="B244" s="3" t="s">
        <v>229</v>
      </c>
      <c r="C244" s="505">
        <v>537581.89</v>
      </c>
      <c r="D244" s="3">
        <f t="shared" si="3"/>
        <v>-13563.465712686799</v>
      </c>
      <c r="F244" s="571">
        <v>37405</v>
      </c>
      <c r="G244" s="296" t="s">
        <v>593</v>
      </c>
      <c r="H244" s="298">
        <v>-55518.6549940072</v>
      </c>
    </row>
    <row r="245" spans="1:8">
      <c r="A245" s="3">
        <v>38210</v>
      </c>
      <c r="B245" s="3" t="s">
        <v>230</v>
      </c>
      <c r="C245" s="505">
        <v>1345783.58</v>
      </c>
      <c r="D245" s="3">
        <f t="shared" si="3"/>
        <v>-35697.380729789795</v>
      </c>
      <c r="F245" s="571">
        <v>37500</v>
      </c>
      <c r="G245" s="296" t="s">
        <v>594</v>
      </c>
      <c r="H245" s="298">
        <v>-30437.679765012999</v>
      </c>
    </row>
    <row r="246" spans="1:8">
      <c r="A246" s="3">
        <v>38300</v>
      </c>
      <c r="B246" s="3" t="s">
        <v>231</v>
      </c>
      <c r="C246" s="505">
        <v>2610401.92</v>
      </c>
      <c r="D246" s="3">
        <f t="shared" si="3"/>
        <v>-68427.596898729811</v>
      </c>
      <c r="F246" s="571">
        <v>37600</v>
      </c>
      <c r="G246" s="296" t="s">
        <v>595</v>
      </c>
      <c r="H246" s="298">
        <v>-174815.0226708074</v>
      </c>
    </row>
    <row r="247" spans="1:8">
      <c r="A247" s="3">
        <v>38400</v>
      </c>
      <c r="B247" s="3" t="s">
        <v>232</v>
      </c>
      <c r="C247" s="505">
        <v>3482868.56</v>
      </c>
      <c r="D247" s="3">
        <f t="shared" si="3"/>
        <v>-91562.2380038962</v>
      </c>
      <c r="F247" s="571">
        <v>37601</v>
      </c>
      <c r="G247" s="296" t="s">
        <v>596</v>
      </c>
      <c r="H247" s="298">
        <v>-18972.0081730272</v>
      </c>
    </row>
    <row r="248" spans="1:8">
      <c r="A248" s="3">
        <v>38402</v>
      </c>
      <c r="B248" s="3" t="s">
        <v>233</v>
      </c>
      <c r="C248" s="505">
        <v>234248.67000000004</v>
      </c>
      <c r="D248" s="3">
        <f t="shared" si="3"/>
        <v>-6597.2335341225998</v>
      </c>
      <c r="F248" s="571">
        <v>37605</v>
      </c>
      <c r="G248" s="296" t="s">
        <v>597</v>
      </c>
      <c r="H248" s="298">
        <v>-22500.319664926403</v>
      </c>
    </row>
    <row r="249" spans="1:8">
      <c r="A249" s="3">
        <v>38405</v>
      </c>
      <c r="B249" s="3" t="s">
        <v>234</v>
      </c>
      <c r="C249" s="505">
        <v>838298.81000000017</v>
      </c>
      <c r="D249" s="3">
        <f t="shared" si="3"/>
        <v>-21825.1524047928</v>
      </c>
      <c r="F249" s="571">
        <v>37610</v>
      </c>
      <c r="G249" s="296" t="s">
        <v>598</v>
      </c>
      <c r="H249" s="298">
        <v>-54450.152430201597</v>
      </c>
    </row>
    <row r="250" spans="1:8">
      <c r="A250" s="3">
        <v>38500</v>
      </c>
      <c r="B250" s="3" t="s">
        <v>235</v>
      </c>
      <c r="C250" s="505">
        <v>2663687.79</v>
      </c>
      <c r="D250" s="3">
        <f t="shared" si="3"/>
        <v>-68665.789500478189</v>
      </c>
      <c r="F250" s="571">
        <v>37700</v>
      </c>
      <c r="G250" s="296" t="s">
        <v>599</v>
      </c>
      <c r="H250" s="298">
        <v>-79654.883352106204</v>
      </c>
    </row>
    <row r="251" spans="1:8">
      <c r="A251" s="3">
        <v>38600</v>
      </c>
      <c r="B251" s="3" t="s">
        <v>236</v>
      </c>
      <c r="C251" s="505">
        <v>3384672.1300000004</v>
      </c>
      <c r="D251" s="3">
        <f t="shared" si="3"/>
        <v>-86177.311064725</v>
      </c>
      <c r="F251" s="571">
        <v>37705</v>
      </c>
      <c r="G251" s="296" t="s">
        <v>600</v>
      </c>
      <c r="H251" s="298">
        <v>-22429.735651683801</v>
      </c>
    </row>
    <row r="252" spans="1:8">
      <c r="A252" s="3">
        <v>38602</v>
      </c>
      <c r="B252" s="3" t="s">
        <v>238</v>
      </c>
      <c r="C252" s="505">
        <v>244878.22000000003</v>
      </c>
      <c r="D252" s="3">
        <f t="shared" si="3"/>
        <v>-7187.1069648332004</v>
      </c>
      <c r="F252" s="571">
        <v>37800</v>
      </c>
      <c r="G252" s="296" t="s">
        <v>601</v>
      </c>
      <c r="H252" s="298">
        <v>-236909.74264623781</v>
      </c>
    </row>
    <row r="253" spans="1:8">
      <c r="A253" s="3">
        <v>38605</v>
      </c>
      <c r="B253" s="3" t="s">
        <v>239</v>
      </c>
      <c r="C253" s="505">
        <v>861489.92000000016</v>
      </c>
      <c r="D253" s="3">
        <f t="shared" si="3"/>
        <v>-20123.140556233597</v>
      </c>
      <c r="F253" s="571">
        <v>37801</v>
      </c>
      <c r="G253" s="296" t="s">
        <v>602</v>
      </c>
      <c r="H253" s="298">
        <v>-2400.3430434062002</v>
      </c>
    </row>
    <row r="254" spans="1:8">
      <c r="A254" s="3">
        <v>38610</v>
      </c>
      <c r="B254" s="3" t="s">
        <v>240</v>
      </c>
      <c r="C254" s="505">
        <v>827896.87</v>
      </c>
      <c r="D254" s="3">
        <f t="shared" si="3"/>
        <v>-22244.165124381801</v>
      </c>
      <c r="F254" s="571">
        <v>37805</v>
      </c>
      <c r="G254" s="296" t="s">
        <v>603</v>
      </c>
      <c r="H254" s="298">
        <v>-19259.0981361292</v>
      </c>
    </row>
    <row r="255" spans="1:8">
      <c r="A255" s="3">
        <v>38620</v>
      </c>
      <c r="B255" s="3" t="s">
        <v>241</v>
      </c>
      <c r="C255" s="505">
        <v>651236.5199999999</v>
      </c>
      <c r="D255" s="3">
        <f t="shared" si="3"/>
        <v>-16015.8672226372</v>
      </c>
      <c r="F255" s="571">
        <v>37900</v>
      </c>
      <c r="G255" s="296" t="s">
        <v>604</v>
      </c>
      <c r="H255" s="298">
        <v>-124405.4278015306</v>
      </c>
    </row>
    <row r="256" spans="1:8">
      <c r="A256" s="3">
        <v>38700</v>
      </c>
      <c r="B256" s="3" t="s">
        <v>242</v>
      </c>
      <c r="C256" s="505">
        <v>1035572.8200000001</v>
      </c>
      <c r="D256" s="3">
        <f t="shared" si="3"/>
        <v>-28803.164338580002</v>
      </c>
      <c r="F256" s="571">
        <v>37901</v>
      </c>
      <c r="G256" s="296" t="s">
        <v>605</v>
      </c>
      <c r="H256" s="298">
        <v>-4412.8013266418002</v>
      </c>
    </row>
    <row r="257" spans="1:8">
      <c r="A257" s="3">
        <v>38701</v>
      </c>
      <c r="B257" s="3" t="s">
        <v>243</v>
      </c>
      <c r="C257" s="505">
        <v>69789.61</v>
      </c>
      <c r="D257" s="3">
        <f t="shared" si="3"/>
        <v>-2285.2340058898003</v>
      </c>
      <c r="F257" s="571">
        <v>37905</v>
      </c>
      <c r="G257" s="296" t="s">
        <v>606</v>
      </c>
      <c r="H257" s="298">
        <v>-14193.5653446656</v>
      </c>
    </row>
    <row r="258" spans="1:8">
      <c r="A258" s="3">
        <v>38800</v>
      </c>
      <c r="B258" s="3" t="s">
        <v>244</v>
      </c>
      <c r="C258" s="505">
        <v>1793353.0000000002</v>
      </c>
      <c r="D258" s="3">
        <f t="shared" si="3"/>
        <v>-47183.128665372598</v>
      </c>
      <c r="F258" s="571">
        <v>38000</v>
      </c>
      <c r="G258" s="296" t="s">
        <v>607</v>
      </c>
      <c r="H258" s="298">
        <v>-196855.81285925</v>
      </c>
    </row>
    <row r="259" spans="1:8">
      <c r="A259" s="3">
        <v>38801</v>
      </c>
      <c r="B259" s="3" t="s">
        <v>245</v>
      </c>
      <c r="C259" s="505">
        <v>149210.36000000002</v>
      </c>
      <c r="D259" s="3">
        <f t="shared" si="3"/>
        <v>-4559.2868711607998</v>
      </c>
      <c r="F259" s="571">
        <v>38005</v>
      </c>
      <c r="G259" s="296" t="s">
        <v>608</v>
      </c>
      <c r="H259" s="298">
        <v>-46976.008012319406</v>
      </c>
    </row>
    <row r="260" spans="1:8">
      <c r="A260" s="3">
        <v>38900</v>
      </c>
      <c r="B260" s="3" t="s">
        <v>246</v>
      </c>
      <c r="C260" s="505">
        <v>382657.94000000006</v>
      </c>
      <c r="D260" s="3">
        <f t="shared" si="3"/>
        <v>-9561.5765547912015</v>
      </c>
      <c r="F260" s="571">
        <v>38100</v>
      </c>
      <c r="G260" s="296" t="s">
        <v>609</v>
      </c>
      <c r="H260" s="298">
        <v>-99147.245146342204</v>
      </c>
    </row>
    <row r="261" spans="1:8">
      <c r="A261" s="3">
        <v>39000</v>
      </c>
      <c r="B261" s="3" t="s">
        <v>247</v>
      </c>
      <c r="C261" s="505">
        <v>17198322.41</v>
      </c>
      <c r="D261" s="3">
        <f t="shared" ref="D261:D298" si="4">VLOOKUP($A261,$F:$H,3,FALSE)</f>
        <v>-454546.31796281255</v>
      </c>
      <c r="F261" s="571">
        <v>38105</v>
      </c>
      <c r="G261" s="296" t="s">
        <v>610</v>
      </c>
      <c r="H261" s="298">
        <v>-18916.021954518601</v>
      </c>
    </row>
    <row r="262" spans="1:8">
      <c r="A262" s="3">
        <v>39100</v>
      </c>
      <c r="B262" s="3" t="s">
        <v>248</v>
      </c>
      <c r="C262" s="505">
        <v>2293591</v>
      </c>
      <c r="D262" s="3">
        <f t="shared" si="4"/>
        <v>-51709.292195101007</v>
      </c>
      <c r="F262" s="571">
        <v>38200</v>
      </c>
      <c r="G262" s="296" t="s">
        <v>611</v>
      </c>
      <c r="H262" s="298">
        <v>-90504.4684949238</v>
      </c>
    </row>
    <row r="263" spans="1:8">
      <c r="A263" s="3">
        <v>39101</v>
      </c>
      <c r="B263" s="3" t="s">
        <v>249</v>
      </c>
      <c r="C263" s="505">
        <v>338269.98000000004</v>
      </c>
      <c r="D263" s="3">
        <f t="shared" si="4"/>
        <v>-9250.3529713303997</v>
      </c>
      <c r="F263" s="571">
        <v>38205</v>
      </c>
      <c r="G263" s="296" t="s">
        <v>612</v>
      </c>
      <c r="H263" s="298">
        <v>-13563.465712686799</v>
      </c>
    </row>
    <row r="264" spans="1:8">
      <c r="A264" s="3">
        <v>39105</v>
      </c>
      <c r="B264" s="3" t="s">
        <v>250</v>
      </c>
      <c r="C264" s="505">
        <v>860144.11999999988</v>
      </c>
      <c r="D264" s="3">
        <f t="shared" si="4"/>
        <v>-20795.384756750202</v>
      </c>
      <c r="F264" s="571">
        <v>38210</v>
      </c>
      <c r="G264" s="296" t="s">
        <v>613</v>
      </c>
      <c r="H264" s="298">
        <v>-35697.380729789795</v>
      </c>
    </row>
    <row r="265" spans="1:8">
      <c r="A265" s="3">
        <v>39200</v>
      </c>
      <c r="B265" s="3" t="s">
        <v>343</v>
      </c>
      <c r="C265" s="505">
        <v>76512119.079999998</v>
      </c>
      <c r="D265" s="3">
        <f t="shared" si="4"/>
        <v>-2071375.2488329592</v>
      </c>
      <c r="F265" s="571">
        <v>38300</v>
      </c>
      <c r="G265" s="296" t="s">
        <v>614</v>
      </c>
      <c r="H265" s="298">
        <v>-68427.596898729811</v>
      </c>
    </row>
    <row r="266" spans="1:8">
      <c r="A266" s="3">
        <v>39201</v>
      </c>
      <c r="B266" s="3" t="s">
        <v>251</v>
      </c>
      <c r="C266" s="505">
        <v>286192.43</v>
      </c>
      <c r="D266" s="3">
        <f t="shared" si="4"/>
        <v>-8472.7490998043995</v>
      </c>
      <c r="F266" s="571">
        <v>38400</v>
      </c>
      <c r="G266" s="296" t="s">
        <v>615</v>
      </c>
      <c r="H266" s="298">
        <v>-91562.2380038962</v>
      </c>
    </row>
    <row r="267" spans="1:8">
      <c r="A267" s="3">
        <v>39204</v>
      </c>
      <c r="B267" s="3" t="s">
        <v>252</v>
      </c>
      <c r="C267" s="505">
        <v>280265.90999999997</v>
      </c>
      <c r="D267" s="3">
        <f t="shared" si="4"/>
        <v>-7888.8198070934004</v>
      </c>
      <c r="F267" s="571">
        <v>38402</v>
      </c>
      <c r="G267" s="296" t="s">
        <v>616</v>
      </c>
      <c r="H267" s="298">
        <v>-6597.2335341225998</v>
      </c>
    </row>
    <row r="268" spans="1:8">
      <c r="A268" s="3">
        <v>39205</v>
      </c>
      <c r="B268" s="3" t="s">
        <v>253</v>
      </c>
      <c r="C268" s="505">
        <v>6955916.1099999994</v>
      </c>
      <c r="D268" s="3">
        <f t="shared" si="4"/>
        <v>-176972.40870032299</v>
      </c>
      <c r="F268" s="571">
        <v>38405</v>
      </c>
      <c r="G268" s="296" t="s">
        <v>617</v>
      </c>
      <c r="H268" s="298">
        <v>-21825.1524047928</v>
      </c>
    </row>
    <row r="269" spans="1:8">
      <c r="A269" s="3">
        <v>39208</v>
      </c>
      <c r="B269" s="3" t="s">
        <v>344</v>
      </c>
      <c r="C269" s="505">
        <v>414745.32</v>
      </c>
      <c r="D269" s="3">
        <f t="shared" si="4"/>
        <v>-12161.8568760002</v>
      </c>
      <c r="F269" s="571">
        <v>38500</v>
      </c>
      <c r="G269" s="296" t="s">
        <v>618</v>
      </c>
      <c r="H269" s="298">
        <v>-68665.789500478189</v>
      </c>
    </row>
    <row r="270" spans="1:8">
      <c r="A270" s="3">
        <v>39220</v>
      </c>
      <c r="B270" s="3" t="s">
        <v>795</v>
      </c>
      <c r="C270" s="505">
        <v>523.51</v>
      </c>
      <c r="D270" s="3">
        <f t="shared" si="4"/>
        <v>0</v>
      </c>
      <c r="F270" s="571">
        <v>38600</v>
      </c>
      <c r="G270" s="296" t="s">
        <v>619</v>
      </c>
      <c r="H270" s="298">
        <v>-86177.311064725</v>
      </c>
    </row>
    <row r="271" spans="1:8">
      <c r="A271" s="3">
        <v>39300</v>
      </c>
      <c r="B271" s="3" t="s">
        <v>255</v>
      </c>
      <c r="C271" s="505">
        <v>970024.37999999989</v>
      </c>
      <c r="D271" s="3">
        <f t="shared" si="4"/>
        <v>-21658.439987858197</v>
      </c>
      <c r="F271" s="571">
        <v>38601</v>
      </c>
      <c r="G271" s="296" t="s">
        <v>620</v>
      </c>
      <c r="H271" s="298">
        <v>0</v>
      </c>
    </row>
    <row r="272" spans="1:8">
      <c r="A272" s="3">
        <v>39301</v>
      </c>
      <c r="B272" s="3" t="s">
        <v>256</v>
      </c>
      <c r="C272" s="505">
        <v>62267.63</v>
      </c>
      <c r="D272" s="3">
        <f t="shared" si="4"/>
        <v>-1275.2906531898</v>
      </c>
      <c r="F272" s="571">
        <v>38602</v>
      </c>
      <c r="G272" s="296" t="s">
        <v>621</v>
      </c>
      <c r="H272" s="298">
        <v>-7187.1069648332004</v>
      </c>
    </row>
    <row r="273" spans="1:8">
      <c r="A273" s="3">
        <v>39400</v>
      </c>
      <c r="B273" s="3" t="s">
        <v>257</v>
      </c>
      <c r="C273" s="505">
        <v>620788.17999999993</v>
      </c>
      <c r="D273" s="3">
        <f t="shared" si="4"/>
        <v>-13379.936076111399</v>
      </c>
      <c r="F273" s="571">
        <v>38605</v>
      </c>
      <c r="G273" s="296" t="s">
        <v>622</v>
      </c>
      <c r="H273" s="298">
        <v>-20123.140556233597</v>
      </c>
    </row>
    <row r="274" spans="1:8">
      <c r="A274" s="3">
        <v>39401</v>
      </c>
      <c r="B274" s="3" t="s">
        <v>258</v>
      </c>
      <c r="C274" s="505">
        <v>482268.55</v>
      </c>
      <c r="D274" s="3">
        <f t="shared" si="4"/>
        <v>-13659.09001987</v>
      </c>
      <c r="F274" s="571">
        <v>38610</v>
      </c>
      <c r="G274" s="296" t="s">
        <v>623</v>
      </c>
      <c r="H274" s="298">
        <v>-22244.165124381801</v>
      </c>
    </row>
    <row r="275" spans="1:8">
      <c r="A275" s="3">
        <v>39500</v>
      </c>
      <c r="B275" s="3" t="s">
        <v>259</v>
      </c>
      <c r="C275" s="505">
        <v>2487740.9899999998</v>
      </c>
      <c r="D275" s="3">
        <f t="shared" si="4"/>
        <v>-67147.961913821797</v>
      </c>
      <c r="F275" s="571">
        <v>38620</v>
      </c>
      <c r="G275" s="296" t="s">
        <v>624</v>
      </c>
      <c r="H275" s="298">
        <v>-16015.8672226372</v>
      </c>
    </row>
    <row r="276" spans="1:8">
      <c r="A276" s="3">
        <v>39501</v>
      </c>
      <c r="B276" s="3" t="s">
        <v>260</v>
      </c>
      <c r="C276" s="505">
        <v>56268.469999999987</v>
      </c>
      <c r="D276" s="3">
        <f t="shared" si="4"/>
        <v>-1687.1935116026</v>
      </c>
      <c r="F276" s="571">
        <v>38700</v>
      </c>
      <c r="G276" s="296" t="s">
        <v>625</v>
      </c>
      <c r="H276" s="298">
        <v>-28803.164338580002</v>
      </c>
    </row>
    <row r="277" spans="1:8">
      <c r="A277" s="3">
        <v>39600</v>
      </c>
      <c r="B277" s="3" t="s">
        <v>261</v>
      </c>
      <c r="C277" s="505">
        <v>7025886.2499999991</v>
      </c>
      <c r="D277" s="3">
        <f t="shared" si="4"/>
        <v>-181974.64587390039</v>
      </c>
      <c r="F277" s="571">
        <v>38701</v>
      </c>
      <c r="G277" s="296" t="s">
        <v>626</v>
      </c>
      <c r="H277" s="298">
        <v>-2285.2340058898003</v>
      </c>
    </row>
    <row r="278" spans="1:8">
      <c r="A278" s="3">
        <v>39605</v>
      </c>
      <c r="B278" s="3" t="s">
        <v>262</v>
      </c>
      <c r="C278" s="505">
        <v>1043489.3299999998</v>
      </c>
      <c r="D278" s="3">
        <f t="shared" si="4"/>
        <v>-26655.0375817434</v>
      </c>
      <c r="F278" s="571">
        <v>38800</v>
      </c>
      <c r="G278" s="296" t="s">
        <v>627</v>
      </c>
      <c r="H278" s="298">
        <v>-47183.128665372598</v>
      </c>
    </row>
    <row r="279" spans="1:8">
      <c r="A279" s="3">
        <v>39700</v>
      </c>
      <c r="B279" s="3" t="s">
        <v>263</v>
      </c>
      <c r="C279" s="505">
        <v>3879677.1899999995</v>
      </c>
      <c r="D279" s="3">
        <f t="shared" si="4"/>
        <v>-102892.8117315236</v>
      </c>
      <c r="F279" s="571">
        <v>38801</v>
      </c>
      <c r="G279" s="296" t="s">
        <v>628</v>
      </c>
      <c r="H279" s="298">
        <v>-4559.2868711607998</v>
      </c>
    </row>
    <row r="280" spans="1:8">
      <c r="A280" s="3">
        <v>39703</v>
      </c>
      <c r="B280" s="3" t="s">
        <v>264</v>
      </c>
      <c r="C280" s="505">
        <v>255134.69999999998</v>
      </c>
      <c r="D280" s="3">
        <f t="shared" si="4"/>
        <v>-7888.4277320309993</v>
      </c>
      <c r="F280" s="571">
        <v>38900</v>
      </c>
      <c r="G280" s="296" t="s">
        <v>629</v>
      </c>
      <c r="H280" s="298">
        <v>-9561.5765547912015</v>
      </c>
    </row>
    <row r="281" spans="1:8">
      <c r="A281" s="3">
        <v>39705</v>
      </c>
      <c r="B281" s="3" t="s">
        <v>265</v>
      </c>
      <c r="C281" s="505">
        <v>1063527.6900000002</v>
      </c>
      <c r="D281" s="3">
        <f t="shared" si="4"/>
        <v>-28308.173072970199</v>
      </c>
      <c r="F281" s="571">
        <v>39000</v>
      </c>
      <c r="G281" s="296" t="s">
        <v>630</v>
      </c>
      <c r="H281" s="298">
        <v>-454546.31796281255</v>
      </c>
    </row>
    <row r="282" spans="1:8">
      <c r="A282" s="3">
        <v>39800</v>
      </c>
      <c r="B282" s="3" t="s">
        <v>266</v>
      </c>
      <c r="C282" s="505">
        <v>4373031.6500000004</v>
      </c>
      <c r="D282" s="3">
        <f t="shared" si="4"/>
        <v>-115170.0997066986</v>
      </c>
      <c r="F282" s="571">
        <v>39100</v>
      </c>
      <c r="G282" s="296" t="s">
        <v>631</v>
      </c>
      <c r="H282" s="298">
        <v>-51709.292195101007</v>
      </c>
    </row>
    <row r="283" spans="1:8">
      <c r="A283" s="3">
        <v>39805</v>
      </c>
      <c r="B283" s="3" t="s">
        <v>267</v>
      </c>
      <c r="C283" s="505">
        <v>543936.86</v>
      </c>
      <c r="D283" s="3">
        <f t="shared" si="4"/>
        <v>-13741.383774931601</v>
      </c>
      <c r="F283" s="571">
        <v>39101</v>
      </c>
      <c r="G283" s="296" t="s">
        <v>632</v>
      </c>
      <c r="H283" s="298">
        <v>-9250.3529713303997</v>
      </c>
    </row>
    <row r="284" spans="1:8">
      <c r="A284" s="3">
        <v>39900</v>
      </c>
      <c r="B284" s="3" t="s">
        <v>268</v>
      </c>
      <c r="C284" s="505">
        <v>2466019.13</v>
      </c>
      <c r="D284" s="3">
        <f t="shared" si="4"/>
        <v>-62543.061309954996</v>
      </c>
      <c r="F284" s="571">
        <v>39105</v>
      </c>
      <c r="G284" s="296" t="s">
        <v>633</v>
      </c>
      <c r="H284" s="298">
        <v>-20795.384756750202</v>
      </c>
    </row>
    <row r="285" spans="1:8">
      <c r="A285" s="3">
        <v>40000</v>
      </c>
      <c r="B285" s="3" t="s">
        <v>673</v>
      </c>
      <c r="C285" s="505">
        <v>5899319.4800000014</v>
      </c>
      <c r="D285" s="3">
        <f t="shared" si="4"/>
        <v>-116585.03559483659</v>
      </c>
      <c r="F285" s="571">
        <v>39200</v>
      </c>
      <c r="G285" s="296" t="s">
        <v>634</v>
      </c>
      <c r="H285" s="298">
        <v>-2071375.2488329592</v>
      </c>
    </row>
    <row r="286" spans="1:8">
      <c r="A286" s="3">
        <v>51000</v>
      </c>
      <c r="B286" s="3" t="s">
        <v>269</v>
      </c>
      <c r="C286" s="505">
        <v>40578075.270000003</v>
      </c>
      <c r="D286" s="3">
        <f t="shared" si="4"/>
        <v>-897367.07107732119</v>
      </c>
      <c r="F286" s="571">
        <v>39201</v>
      </c>
      <c r="G286" s="296" t="s">
        <v>635</v>
      </c>
      <c r="H286" s="298">
        <v>-8472.7490998043995</v>
      </c>
    </row>
    <row r="287" spans="1:8">
      <c r="A287" s="3">
        <v>60000</v>
      </c>
      <c r="B287" s="3" t="s">
        <v>674</v>
      </c>
      <c r="C287" s="505">
        <v>249255.50999999995</v>
      </c>
      <c r="D287" s="3">
        <f t="shared" si="4"/>
        <v>-4397.0868181139995</v>
      </c>
      <c r="F287" s="571">
        <v>39204</v>
      </c>
      <c r="G287" s="296" t="s">
        <v>636</v>
      </c>
      <c r="H287" s="298">
        <v>-7888.8198070934004</v>
      </c>
    </row>
    <row r="288" spans="1:8">
      <c r="A288" s="3">
        <v>90901</v>
      </c>
      <c r="B288" s="3" t="s">
        <v>675</v>
      </c>
      <c r="C288" s="505">
        <v>1197241.4400000002</v>
      </c>
      <c r="D288" s="3">
        <f t="shared" si="4"/>
        <v>-28656.024168733598</v>
      </c>
      <c r="F288" s="571">
        <v>39205</v>
      </c>
      <c r="G288" s="296" t="s">
        <v>637</v>
      </c>
      <c r="H288" s="298">
        <v>-176972.40870032299</v>
      </c>
    </row>
    <row r="289" spans="1:8">
      <c r="A289" s="3">
        <v>91041</v>
      </c>
      <c r="B289" s="3" t="s">
        <v>676</v>
      </c>
      <c r="C289" s="505">
        <v>250982.93999999994</v>
      </c>
      <c r="D289" s="3">
        <f t="shared" si="4"/>
        <v>-6441.3626927973992</v>
      </c>
      <c r="F289" s="571">
        <v>39208</v>
      </c>
      <c r="G289" s="296" t="s">
        <v>638</v>
      </c>
      <c r="H289" s="298">
        <v>-12161.8568760002</v>
      </c>
    </row>
    <row r="290" spans="1:8">
      <c r="A290" s="3">
        <v>91111</v>
      </c>
      <c r="B290" s="3" t="s">
        <v>677</v>
      </c>
      <c r="C290" s="505">
        <v>118613.54999999999</v>
      </c>
      <c r="D290" s="3">
        <f t="shared" si="4"/>
        <v>-3429.1305037928</v>
      </c>
      <c r="F290" s="571">
        <v>39209</v>
      </c>
      <c r="G290" s="296" t="s">
        <v>639</v>
      </c>
      <c r="H290" s="298">
        <v>0</v>
      </c>
    </row>
    <row r="291" spans="1:8">
      <c r="A291" s="3">
        <v>91151</v>
      </c>
      <c r="B291" s="3" t="s">
        <v>678</v>
      </c>
      <c r="C291" s="505">
        <v>365856.20000000007</v>
      </c>
      <c r="D291" s="3">
        <f t="shared" si="4"/>
        <v>-9143.0084203175993</v>
      </c>
      <c r="F291" s="571">
        <v>39220</v>
      </c>
      <c r="G291" s="296" t="s">
        <v>730</v>
      </c>
      <c r="H291" s="298">
        <v>0</v>
      </c>
    </row>
    <row r="292" spans="1:8">
      <c r="A292" s="3">
        <v>98101</v>
      </c>
      <c r="B292" s="3" t="s">
        <v>679</v>
      </c>
      <c r="C292" s="505">
        <v>1503421.5699999996</v>
      </c>
      <c r="D292" s="3">
        <f t="shared" si="4"/>
        <v>-38212.594765138798</v>
      </c>
      <c r="F292" s="571">
        <v>39300</v>
      </c>
      <c r="G292" s="296" t="s">
        <v>640</v>
      </c>
      <c r="H292" s="298">
        <v>-21658.439987858197</v>
      </c>
    </row>
    <row r="293" spans="1:8">
      <c r="A293" s="3">
        <v>98103</v>
      </c>
      <c r="B293" s="3" t="s">
        <v>978</v>
      </c>
      <c r="C293" s="505">
        <v>262586.14</v>
      </c>
      <c r="D293" s="3">
        <f t="shared" si="4"/>
        <v>-6339.3496624991994</v>
      </c>
      <c r="F293" s="571">
        <v>39301</v>
      </c>
      <c r="G293" s="296" t="s">
        <v>641</v>
      </c>
      <c r="H293" s="298">
        <v>-1275.2906531898</v>
      </c>
    </row>
    <row r="294" spans="1:8">
      <c r="A294" s="3">
        <v>98111</v>
      </c>
      <c r="B294" s="3" t="s">
        <v>681</v>
      </c>
      <c r="C294" s="505">
        <v>543952.24</v>
      </c>
      <c r="D294" s="3">
        <f t="shared" si="4"/>
        <v>-14081.1623252138</v>
      </c>
      <c r="F294" s="571">
        <v>39400</v>
      </c>
      <c r="G294" s="296" t="s">
        <v>642</v>
      </c>
      <c r="H294" s="298">
        <v>-13379.936076111399</v>
      </c>
    </row>
    <row r="295" spans="1:8">
      <c r="A295" s="3">
        <v>98131</v>
      </c>
      <c r="B295" s="3" t="s">
        <v>682</v>
      </c>
      <c r="C295" s="505">
        <v>169339.9</v>
      </c>
      <c r="D295" s="3">
        <f t="shared" si="4"/>
        <v>-3477.2577177024</v>
      </c>
      <c r="F295" s="571">
        <v>39401</v>
      </c>
      <c r="G295" s="296" t="s">
        <v>643</v>
      </c>
      <c r="H295" s="298">
        <v>-13659.09001987</v>
      </c>
    </row>
    <row r="296" spans="1:8">
      <c r="A296" s="3">
        <v>99401</v>
      </c>
      <c r="B296" s="3" t="s">
        <v>683</v>
      </c>
      <c r="C296" s="505">
        <v>421664.06</v>
      </c>
      <c r="D296" s="3">
        <f t="shared" si="4"/>
        <v>-10359.141247797599</v>
      </c>
      <c r="F296" s="571">
        <v>39500</v>
      </c>
      <c r="G296" s="296" t="s">
        <v>644</v>
      </c>
      <c r="H296" s="298">
        <v>-67147.961913821797</v>
      </c>
    </row>
    <row r="297" spans="1:8">
      <c r="A297" s="3">
        <v>99521</v>
      </c>
      <c r="B297" s="3" t="s">
        <v>684</v>
      </c>
      <c r="C297" s="505">
        <v>289235.48</v>
      </c>
      <c r="D297" s="3">
        <f t="shared" si="4"/>
        <v>-8661.1551699684005</v>
      </c>
      <c r="F297" s="571">
        <v>39501</v>
      </c>
      <c r="G297" s="296" t="s">
        <v>645</v>
      </c>
      <c r="H297" s="298">
        <v>-1687.1935116026</v>
      </c>
    </row>
    <row r="298" spans="1:8">
      <c r="A298" s="3">
        <v>99831</v>
      </c>
      <c r="B298" s="3" t="s">
        <v>685</v>
      </c>
      <c r="C298" s="505">
        <v>24989.81</v>
      </c>
      <c r="D298" s="3">
        <f t="shared" si="4"/>
        <v>-575.40166010379994</v>
      </c>
      <c r="F298" s="571">
        <v>39600</v>
      </c>
      <c r="G298" s="296" t="s">
        <v>646</v>
      </c>
      <c r="H298" s="298">
        <v>-181974.64587390039</v>
      </c>
    </row>
    <row r="299" spans="1:8">
      <c r="F299" s="571">
        <v>39605</v>
      </c>
      <c r="G299" s="296" t="s">
        <v>647</v>
      </c>
      <c r="H299" s="298">
        <v>-26655.0375817434</v>
      </c>
    </row>
    <row r="300" spans="1:8">
      <c r="B300" s="506" t="s">
        <v>325</v>
      </c>
      <c r="C300" s="507">
        <v>1369327591.3500013</v>
      </c>
      <c r="D300" s="3">
        <f>SUM(D3:D298)</f>
        <v>-34965127.354573496</v>
      </c>
      <c r="F300" s="571">
        <v>39700</v>
      </c>
      <c r="G300" s="296" t="s">
        <v>648</v>
      </c>
      <c r="H300" s="298">
        <v>-102892.8117315236</v>
      </c>
    </row>
    <row r="301" spans="1:8">
      <c r="F301" s="571">
        <v>39703</v>
      </c>
      <c r="G301" s="296" t="s">
        <v>649</v>
      </c>
      <c r="H301" s="298">
        <v>-7888.4277320309993</v>
      </c>
    </row>
    <row r="302" spans="1:8">
      <c r="F302" s="571">
        <v>39705</v>
      </c>
      <c r="G302" s="296" t="s">
        <v>650</v>
      </c>
      <c r="H302" s="298">
        <v>-28308.173072970199</v>
      </c>
    </row>
    <row r="303" spans="1:8">
      <c r="F303" s="571">
        <v>39800</v>
      </c>
      <c r="G303" s="296" t="s">
        <v>651</v>
      </c>
      <c r="H303" s="298">
        <v>-115170.0997066986</v>
      </c>
    </row>
    <row r="304" spans="1:8">
      <c r="F304" s="571">
        <v>39805</v>
      </c>
      <c r="G304" s="296" t="s">
        <v>652</v>
      </c>
      <c r="H304" s="298">
        <v>-13741.383774931601</v>
      </c>
    </row>
    <row r="305" spans="6:8">
      <c r="F305" s="571">
        <v>39900</v>
      </c>
      <c r="G305" s="296" t="s">
        <v>653</v>
      </c>
      <c r="H305" s="298">
        <v>-62543.061309954996</v>
      </c>
    </row>
    <row r="306" spans="6:8">
      <c r="F306" s="571">
        <v>40000</v>
      </c>
      <c r="G306" s="296" t="s">
        <v>654</v>
      </c>
      <c r="H306" s="298">
        <v>-116585.03559483659</v>
      </c>
    </row>
    <row r="307" spans="6:8">
      <c r="F307" s="571">
        <v>51000</v>
      </c>
      <c r="G307" s="296" t="s">
        <v>655</v>
      </c>
      <c r="H307" s="298">
        <v>-897367.07107732119</v>
      </c>
    </row>
    <row r="308" spans="6:8">
      <c r="F308" s="571">
        <v>51000.1</v>
      </c>
      <c r="G308" s="296" t="s">
        <v>656</v>
      </c>
      <c r="H308" s="298">
        <v>-1108.7462684247998</v>
      </c>
    </row>
    <row r="309" spans="6:8">
      <c r="F309" s="571">
        <v>51000.2</v>
      </c>
      <c r="G309" s="296" t="s">
        <v>657</v>
      </c>
      <c r="H309" s="298">
        <v>-27012.676551386001</v>
      </c>
    </row>
    <row r="310" spans="6:8">
      <c r="F310" s="571">
        <v>60000</v>
      </c>
      <c r="G310" s="296" t="s">
        <v>658</v>
      </c>
      <c r="H310" s="298">
        <v>-4397.0868181139995</v>
      </c>
    </row>
    <row r="311" spans="6:8">
      <c r="F311" s="571">
        <v>90901</v>
      </c>
      <c r="G311" s="296" t="s">
        <v>659</v>
      </c>
      <c r="H311" s="298">
        <v>-28656.024168733598</v>
      </c>
    </row>
    <row r="312" spans="6:8">
      <c r="F312" s="571">
        <v>91041</v>
      </c>
      <c r="G312" s="296" t="s">
        <v>660</v>
      </c>
      <c r="H312" s="298">
        <v>-6441.3626927973992</v>
      </c>
    </row>
    <row r="313" spans="6:8">
      <c r="F313" s="571">
        <v>91111</v>
      </c>
      <c r="G313" s="296" t="s">
        <v>661</v>
      </c>
      <c r="H313" s="298">
        <v>-3429.1305037928</v>
      </c>
    </row>
    <row r="314" spans="6:8">
      <c r="F314" s="571">
        <v>91151</v>
      </c>
      <c r="G314" s="296" t="s">
        <v>662</v>
      </c>
      <c r="H314" s="298">
        <v>-9143.0084203175993</v>
      </c>
    </row>
    <row r="315" spans="6:8">
      <c r="F315" s="571">
        <v>98101</v>
      </c>
      <c r="G315" s="296" t="s">
        <v>663</v>
      </c>
      <c r="H315" s="298">
        <v>-38212.594765138798</v>
      </c>
    </row>
    <row r="316" spans="6:8">
      <c r="F316" s="571">
        <v>98103</v>
      </c>
      <c r="G316" s="296" t="s">
        <v>664</v>
      </c>
      <c r="H316" s="298">
        <v>-6339.3496624991994</v>
      </c>
    </row>
    <row r="317" spans="6:8">
      <c r="F317" s="571">
        <v>98111</v>
      </c>
      <c r="G317" s="296" t="s">
        <v>665</v>
      </c>
      <c r="H317" s="298">
        <v>-14081.1623252138</v>
      </c>
    </row>
    <row r="318" spans="6:8">
      <c r="F318" s="571">
        <v>98131</v>
      </c>
      <c r="G318" s="296" t="s">
        <v>666</v>
      </c>
      <c r="H318" s="298">
        <v>-3477.2577177024</v>
      </c>
    </row>
    <row r="319" spans="6:8">
      <c r="F319" s="571">
        <v>99401</v>
      </c>
      <c r="G319" s="296" t="s">
        <v>667</v>
      </c>
      <c r="H319" s="298">
        <v>-10359.141247797599</v>
      </c>
    </row>
    <row r="320" spans="6:8">
      <c r="F320" s="571">
        <v>99521</v>
      </c>
      <c r="G320" s="296" t="s">
        <v>668</v>
      </c>
      <c r="H320" s="298">
        <v>-8661.1551699684005</v>
      </c>
    </row>
    <row r="321" spans="6:8" ht="16.5" thickBot="1">
      <c r="F321" s="572">
        <v>99831</v>
      </c>
      <c r="G321" s="497" t="s">
        <v>669</v>
      </c>
      <c r="H321" s="303">
        <v>-575.40166010379994</v>
      </c>
    </row>
    <row r="322" spans="6:8" ht="16.5" thickBot="1">
      <c r="F322" s="573"/>
      <c r="G322" s="338" t="s">
        <v>325</v>
      </c>
      <c r="H322" s="576">
        <v>-35006701.992998712</v>
      </c>
    </row>
    <row r="323" spans="6:8" ht="15">
      <c r="F323" s="574"/>
      <c r="G323" s="345"/>
      <c r="H323" s="319"/>
    </row>
  </sheetData>
  <sheetProtection algorithmName="SHA-512" hashValue="w75yGz0YBpKQvmByO1Hsmtj9fx7sKTeOSYD4g6ywGVoRFHvJeLeo7hs7Y+v36qGReKNzs6NKMNZZ0jwBG97ZfQ==" saltValue="JT/Ie/Fl1KxKVCWUFdBKyA=="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9FE25-4055-4F1E-9A52-1707D0EC6242}">
  <dimension ref="A1:K314"/>
  <sheetViews>
    <sheetView topLeftCell="A282" workbookViewId="0">
      <selection activeCell="D3" sqref="D3"/>
    </sheetView>
  </sheetViews>
  <sheetFormatPr defaultRowHeight="15"/>
  <cols>
    <col min="1" max="1" width="15.28515625" style="3" customWidth="1"/>
    <col min="2" max="2" width="52.5703125" style="3" bestFit="1" customWidth="1"/>
    <col min="3" max="3" width="17.85546875" style="468" bestFit="1" customWidth="1"/>
    <col min="4" max="4" width="22.140625" style="3" customWidth="1"/>
    <col min="5" max="5" width="18.85546875" style="3" customWidth="1"/>
    <col min="6" max="16384" width="9.140625" style="3"/>
  </cols>
  <sheetData>
    <row r="1" spans="1:11">
      <c r="A1" s="3" t="s">
        <v>325</v>
      </c>
      <c r="C1" s="468">
        <f>SUM(C3:C312)</f>
        <v>-1197177913.6400003</v>
      </c>
    </row>
    <row r="2" spans="1:11">
      <c r="A2" s="466" t="s">
        <v>270</v>
      </c>
      <c r="B2" s="466" t="s">
        <v>330</v>
      </c>
      <c r="C2" s="467" t="s">
        <v>949</v>
      </c>
      <c r="D2" s="467" t="s">
        <v>950</v>
      </c>
      <c r="E2" s="495"/>
      <c r="F2" s="474"/>
      <c r="G2" s="474"/>
      <c r="H2" s="474"/>
      <c r="I2" s="474"/>
      <c r="J2" s="474"/>
      <c r="K2" s="474"/>
    </row>
    <row r="3" spans="1:11" ht="15.75">
      <c r="A3" s="493">
        <v>10200</v>
      </c>
      <c r="B3" s="492" t="s">
        <v>369</v>
      </c>
      <c r="C3" s="297">
        <v>-1304350.58</v>
      </c>
      <c r="D3" s="3">
        <f>VLOOKUP(A:A,'[10]2023 Reporting MYE 2022'!$A:$AH,34,FALSE)</f>
        <v>-203059.25645089411</v>
      </c>
      <c r="E3" s="297"/>
      <c r="F3" s="474"/>
      <c r="G3" s="474"/>
      <c r="H3" s="474"/>
      <c r="I3" s="474"/>
      <c r="J3" s="474"/>
      <c r="K3" s="474"/>
    </row>
    <row r="4" spans="1:11" ht="15.75">
      <c r="A4" s="493">
        <v>10400</v>
      </c>
      <c r="B4" s="492" t="s">
        <v>370</v>
      </c>
      <c r="C4" s="297">
        <v>-3382544.8099999996</v>
      </c>
      <c r="D4" s="3">
        <f>VLOOKUP(A:A,'[10]2023 Reporting MYE 2022'!$A:$AH,34,FALSE)</f>
        <v>-529226.01622512448</v>
      </c>
      <c r="E4" s="297"/>
      <c r="F4" s="5"/>
      <c r="G4" s="5"/>
      <c r="H4" s="5"/>
      <c r="I4" s="5"/>
      <c r="J4" s="5"/>
      <c r="K4" s="5"/>
    </row>
    <row r="5" spans="1:11" ht="15.75">
      <c r="A5" s="493">
        <v>10500</v>
      </c>
      <c r="B5" s="492" t="s">
        <v>371</v>
      </c>
      <c r="C5" s="297">
        <v>-796687.07</v>
      </c>
      <c r="D5" s="3">
        <f>VLOOKUP(A:A,'[10]2023 Reporting MYE 2022'!$A:$AH,34,FALSE)</f>
        <v>-126859.7809240488</v>
      </c>
      <c r="E5" s="297"/>
      <c r="F5" s="5"/>
      <c r="G5" s="5"/>
      <c r="H5" s="5"/>
      <c r="I5" s="5"/>
      <c r="J5" s="5"/>
      <c r="K5" s="5"/>
    </row>
    <row r="6" spans="1:11" ht="15.75">
      <c r="A6" s="493">
        <v>10700</v>
      </c>
      <c r="B6" s="492" t="s">
        <v>372</v>
      </c>
      <c r="C6" s="297">
        <v>-5383919.2700000005</v>
      </c>
      <c r="D6" s="3">
        <f>VLOOKUP(A:A,'[10]2023 Reporting MYE 2022'!$A:$AH,34,FALSE)</f>
        <v>-804032.17782140698</v>
      </c>
      <c r="E6" s="297"/>
    </row>
    <row r="7" spans="1:11" ht="15.75">
      <c r="A7" s="493">
        <v>10800</v>
      </c>
      <c r="B7" s="492" t="s">
        <v>373</v>
      </c>
      <c r="C7" s="297">
        <v>-23450271.940000001</v>
      </c>
      <c r="D7" s="3">
        <f>VLOOKUP(A:A,'[10]2023 Reporting MYE 2022'!$A:$AH,34,FALSE)</f>
        <v>-3334902.616021452</v>
      </c>
      <c r="E7" s="297"/>
    </row>
    <row r="8" spans="1:11" ht="15.75">
      <c r="A8" s="493">
        <v>10850</v>
      </c>
      <c r="B8" s="492" t="s">
        <v>374</v>
      </c>
      <c r="C8" s="297">
        <v>-237050.23999999999</v>
      </c>
      <c r="D8" s="3">
        <f>VLOOKUP(A:A,'[10]2023 Reporting MYE 2022'!$A:$AH,34,FALSE)</f>
        <v>-23301.161045700301</v>
      </c>
      <c r="E8" s="297"/>
    </row>
    <row r="9" spans="1:11" ht="15.75">
      <c r="A9" s="493">
        <v>10900</v>
      </c>
      <c r="B9" s="492" t="s">
        <v>375</v>
      </c>
      <c r="C9" s="297">
        <v>-2095657.94</v>
      </c>
      <c r="D9" s="3">
        <f>VLOOKUP(A:A,'[10]2023 Reporting MYE 2022'!$A:$AH,34,FALSE)</f>
        <v>-274292.35001766897</v>
      </c>
      <c r="E9" s="297"/>
    </row>
    <row r="10" spans="1:11" ht="15.75">
      <c r="A10" s="493">
        <v>10910</v>
      </c>
      <c r="B10" s="492" t="s">
        <v>376</v>
      </c>
      <c r="C10" s="297">
        <v>-572729.62</v>
      </c>
      <c r="D10" s="3">
        <f>VLOOKUP(A:A,'[10]2023 Reporting MYE 2022'!$A:$AH,34,FALSE)</f>
        <v>-76152.218941115105</v>
      </c>
      <c r="E10" s="297"/>
    </row>
    <row r="11" spans="1:11" ht="15.75">
      <c r="A11" s="493">
        <v>10930</v>
      </c>
      <c r="B11" s="492" t="s">
        <v>377</v>
      </c>
      <c r="C11" s="297">
        <v>-6710724.4699999988</v>
      </c>
      <c r="D11" s="3">
        <f>VLOOKUP(A:A,'[10]2023 Reporting MYE 2022'!$A:$AH,34,FALSE)</f>
        <v>-892944.12617577356</v>
      </c>
      <c r="E11" s="297"/>
    </row>
    <row r="12" spans="1:11" ht="15.75">
      <c r="A12" s="493">
        <v>10940</v>
      </c>
      <c r="B12" s="492" t="s">
        <v>378</v>
      </c>
      <c r="C12" s="297">
        <v>-924399.97000000009</v>
      </c>
      <c r="D12" s="3">
        <f>VLOOKUP(A:A,'[10]2023 Reporting MYE 2022'!$A:$AH,34,FALSE)</f>
        <v>-115698.0208633326</v>
      </c>
      <c r="E12" s="297"/>
    </row>
    <row r="13" spans="1:11" ht="15.75">
      <c r="A13" s="493">
        <v>10950</v>
      </c>
      <c r="B13" s="492" t="s">
        <v>379</v>
      </c>
      <c r="C13" s="297">
        <v>-1020909.7400000001</v>
      </c>
      <c r="D13" s="3">
        <f>VLOOKUP(A:A,'[10]2023 Reporting MYE 2022'!$A:$AH,34,FALSE)</f>
        <v>-154353.27621809969</v>
      </c>
      <c r="E13" s="297"/>
    </row>
    <row r="14" spans="1:11" ht="15.75">
      <c r="A14" s="493">
        <v>11050</v>
      </c>
      <c r="B14" s="492" t="s">
        <v>711</v>
      </c>
      <c r="C14" s="297">
        <v>-301514.90000000002</v>
      </c>
      <c r="D14" s="3">
        <f>VLOOKUP(A:A,'[10]2023 Reporting MYE 2022'!$A:$AH,34,FALSE)</f>
        <v>-38779.353531579596</v>
      </c>
      <c r="E14" s="297"/>
    </row>
    <row r="15" spans="1:11" ht="15.75">
      <c r="A15" s="493">
        <v>11300</v>
      </c>
      <c r="B15" s="492" t="s">
        <v>380</v>
      </c>
      <c r="C15" s="297">
        <v>-5719154.1100000003</v>
      </c>
      <c r="D15" s="3">
        <f>VLOOKUP(A:A,'[10]2023 Reporting MYE 2022'!$A:$AH,34,FALSE)</f>
        <v>-770256.35447504395</v>
      </c>
      <c r="E15" s="297"/>
    </row>
    <row r="16" spans="1:11" ht="15.75">
      <c r="A16" s="493">
        <v>11310</v>
      </c>
      <c r="B16" s="492" t="s">
        <v>381</v>
      </c>
      <c r="C16" s="297">
        <v>-659384.52999999991</v>
      </c>
      <c r="D16" s="3">
        <f>VLOOKUP(A:A,'[10]2023 Reporting MYE 2022'!$A:$AH,34,FALSE)</f>
        <v>-92902.638859710292</v>
      </c>
      <c r="E16" s="297"/>
    </row>
    <row r="17" spans="1:5" ht="15.75">
      <c r="A17" s="493">
        <v>11600</v>
      </c>
      <c r="B17" s="492" t="s">
        <v>382</v>
      </c>
      <c r="C17" s="297">
        <v>-2399567.37</v>
      </c>
      <c r="D17" s="3">
        <f>VLOOKUP(A:A,'[10]2023 Reporting MYE 2022'!$A:$AH,34,FALSE)</f>
        <v>-407289.63867802016</v>
      </c>
      <c r="E17" s="297"/>
    </row>
    <row r="18" spans="1:5" ht="15.75">
      <c r="A18" s="493">
        <v>11900</v>
      </c>
      <c r="B18" s="492" t="s">
        <v>383</v>
      </c>
      <c r="C18" s="297">
        <v>-432490.78</v>
      </c>
      <c r="D18" s="3">
        <f>VLOOKUP(A:A,'[10]2023 Reporting MYE 2022'!$A:$AH,34,FALSE)</f>
        <v>-67551.014920189496</v>
      </c>
      <c r="E18" s="297"/>
    </row>
    <row r="19" spans="1:5" ht="15.75">
      <c r="A19" s="493">
        <v>12100</v>
      </c>
      <c r="B19" s="492" t="s">
        <v>384</v>
      </c>
      <c r="C19" s="297">
        <v>-326021.89</v>
      </c>
      <c r="D19" s="3">
        <f>VLOOKUP(A:A,'[10]2023 Reporting MYE 2022'!$A:$AH,34,FALSE)</f>
        <v>-47973.106039810504</v>
      </c>
      <c r="E19" s="297"/>
    </row>
    <row r="20" spans="1:5" ht="15.75">
      <c r="A20" s="493">
        <v>12150</v>
      </c>
      <c r="B20" s="492" t="s">
        <v>385</v>
      </c>
      <c r="C20" s="297">
        <v>-43813.54</v>
      </c>
      <c r="D20" s="3">
        <f>VLOOKUP(A:A,'[10]2023 Reporting MYE 2022'!$A:$AH,34,FALSE)</f>
        <v>-1748.8366342515001</v>
      </c>
      <c r="E20" s="297"/>
    </row>
    <row r="21" spans="1:5" ht="15.75">
      <c r="A21" s="493">
        <v>12160</v>
      </c>
      <c r="B21" s="492" t="s">
        <v>386</v>
      </c>
      <c r="C21" s="297">
        <v>-2308903.2999999989</v>
      </c>
      <c r="D21" s="3">
        <f>VLOOKUP(A:A,'[10]2023 Reporting MYE 2022'!$A:$AH,34,FALSE)</f>
        <v>-308962.58276927704</v>
      </c>
      <c r="E21" s="297"/>
    </row>
    <row r="22" spans="1:5" ht="15.75">
      <c r="A22" s="493">
        <v>12220</v>
      </c>
      <c r="B22" s="492" t="s">
        <v>387</v>
      </c>
      <c r="C22" s="297">
        <v>-54054517.380000003</v>
      </c>
      <c r="D22" s="3">
        <f>VLOOKUP(A:A,'[10]2023 Reporting MYE 2022'!$A:$AH,34,FALSE)</f>
        <v>-7738075.1180142267</v>
      </c>
      <c r="E22" s="297"/>
    </row>
    <row r="23" spans="1:5" ht="15.75">
      <c r="A23" s="493">
        <v>12510</v>
      </c>
      <c r="B23" s="492" t="s">
        <v>388</v>
      </c>
      <c r="C23" s="297">
        <v>-6308257.8499999987</v>
      </c>
      <c r="D23" s="3">
        <f>VLOOKUP(A:A,'[10]2023 Reporting MYE 2022'!$A:$AH,34,FALSE)</f>
        <v>-787912.19469166326</v>
      </c>
      <c r="E23" s="297"/>
    </row>
    <row r="24" spans="1:5" ht="15.75">
      <c r="A24" s="493">
        <v>12600</v>
      </c>
      <c r="B24" s="492" t="s">
        <v>389</v>
      </c>
      <c r="C24" s="297">
        <v>-2377041.35</v>
      </c>
      <c r="D24" s="3">
        <f>VLOOKUP(A:A,'[10]2023 Reporting MYE 2022'!$A:$AH,34,FALSE)</f>
        <v>-309121.68114461156</v>
      </c>
      <c r="E24" s="297"/>
    </row>
    <row r="25" spans="1:5" ht="15.75">
      <c r="A25" s="493">
        <v>12700</v>
      </c>
      <c r="B25" s="492" t="s">
        <v>390</v>
      </c>
      <c r="C25" s="297">
        <v>-1401418.84</v>
      </c>
      <c r="D25" s="3">
        <f>VLOOKUP(A:A,'[10]2023 Reporting MYE 2022'!$A:$AH,34,FALSE)</f>
        <v>-171839.9999520198</v>
      </c>
      <c r="E25" s="297"/>
    </row>
    <row r="26" spans="1:5" ht="15.75">
      <c r="A26" s="493">
        <v>13500</v>
      </c>
      <c r="B26" s="492" t="s">
        <v>391</v>
      </c>
      <c r="C26" s="297">
        <v>-5009922.2</v>
      </c>
      <c r="D26" s="3">
        <f>VLOOKUP(A:A,'[10]2023 Reporting MYE 2022'!$A:$AH,34,FALSE)</f>
        <v>-704016.15926422866</v>
      </c>
      <c r="E26" s="297"/>
    </row>
    <row r="27" spans="1:5" ht="15.75">
      <c r="A27" s="493">
        <v>13700</v>
      </c>
      <c r="B27" s="492" t="s">
        <v>392</v>
      </c>
      <c r="C27" s="297">
        <v>-587827.96000000008</v>
      </c>
      <c r="D27" s="3">
        <f>VLOOKUP(A:A,'[10]2023 Reporting MYE 2022'!$A:$AH,34,FALSE)</f>
        <v>-76023.4095462447</v>
      </c>
      <c r="E27" s="297"/>
    </row>
    <row r="28" spans="1:5" ht="15.75">
      <c r="A28" s="493">
        <v>14300</v>
      </c>
      <c r="B28" s="492" t="s">
        <v>393</v>
      </c>
      <c r="C28" s="297">
        <v>-1649855.1800000002</v>
      </c>
      <c r="D28" s="3">
        <f>VLOOKUP(A:A,'[10]2023 Reporting MYE 2022'!$A:$AH,34,FALSE)</f>
        <v>-246195.0606851631</v>
      </c>
      <c r="E28" s="297"/>
    </row>
    <row r="29" spans="1:5" ht="15.75">
      <c r="A29" s="491">
        <v>14300.1</v>
      </c>
      <c r="B29" s="492" t="s">
        <v>394</v>
      </c>
      <c r="C29" s="297">
        <v>-243020.36</v>
      </c>
      <c r="D29" s="3">
        <f>VLOOKUP(A:A,'[10]2023 Reporting MYE 2022'!$A:$AH,34,FALSE)</f>
        <v>-31255.791002127899</v>
      </c>
      <c r="E29" s="297"/>
    </row>
    <row r="30" spans="1:5" ht="15.75">
      <c r="A30" s="493">
        <v>18400</v>
      </c>
      <c r="B30" s="492" t="s">
        <v>395</v>
      </c>
      <c r="C30" s="297">
        <v>-6037035.1100000003</v>
      </c>
      <c r="D30" s="3">
        <f>VLOOKUP(A:A,'[10]2023 Reporting MYE 2022'!$A:$AH,34,FALSE)</f>
        <v>-860742.60778779304</v>
      </c>
      <c r="E30" s="297"/>
    </row>
    <row r="31" spans="1:5" ht="15.75">
      <c r="A31" s="493">
        <v>18600</v>
      </c>
      <c r="B31" s="492" t="s">
        <v>396</v>
      </c>
      <c r="C31" s="297">
        <v>-19133.029999999995</v>
      </c>
      <c r="D31" s="3">
        <f>VLOOKUP(A:A,'[10]2023 Reporting MYE 2022'!$A:$AH,34,FALSE)</f>
        <v>-2568.6246776139001</v>
      </c>
      <c r="E31" s="297"/>
    </row>
    <row r="32" spans="1:5" ht="15.75">
      <c r="A32" s="493">
        <v>18640</v>
      </c>
      <c r="B32" s="492" t="s">
        <v>712</v>
      </c>
      <c r="C32" s="297">
        <v>-2459.4000000000005</v>
      </c>
      <c r="D32" s="3">
        <f>VLOOKUP(A:A,'[10]2023 Reporting MYE 2022'!$A:$AH,34,FALSE)</f>
        <v>-334.85749498889999</v>
      </c>
      <c r="E32" s="297"/>
    </row>
    <row r="33" spans="1:5" ht="15.75">
      <c r="A33" s="493">
        <v>18690</v>
      </c>
      <c r="B33" s="492" t="s">
        <v>397</v>
      </c>
      <c r="C33" s="297">
        <v>0</v>
      </c>
      <c r="D33" s="3">
        <f>VLOOKUP(A:A,'[10]2023 Reporting MYE 2022'!$A:$AH,34,FALSE)</f>
        <v>0</v>
      </c>
      <c r="E33" s="297"/>
    </row>
    <row r="34" spans="1:5" ht="15.75">
      <c r="A34" s="493">
        <v>18740</v>
      </c>
      <c r="B34" s="492" t="s">
        <v>398</v>
      </c>
      <c r="C34" s="297">
        <v>-9959.4</v>
      </c>
      <c r="D34" s="3">
        <f>VLOOKUP(A:A,'[10]2023 Reporting MYE 2022'!$A:$AH,34,FALSE)</f>
        <v>0</v>
      </c>
      <c r="E34" s="297"/>
    </row>
    <row r="35" spans="1:5" ht="15.75">
      <c r="A35" s="493">
        <v>18780</v>
      </c>
      <c r="B35" s="492" t="s">
        <v>399</v>
      </c>
      <c r="C35" s="297">
        <v>-20368.82</v>
      </c>
      <c r="D35" s="3">
        <f>VLOOKUP(A:A,'[10]2023 Reporting MYE 2022'!$A:$AH,34,FALSE)</f>
        <v>-4104.3373593381002</v>
      </c>
      <c r="E35" s="297"/>
    </row>
    <row r="36" spans="1:5" ht="15.75">
      <c r="A36" s="493">
        <v>19005</v>
      </c>
      <c r="B36" s="492" t="s">
        <v>400</v>
      </c>
      <c r="C36" s="297">
        <v>-1027776.51</v>
      </c>
      <c r="D36" s="3">
        <f>VLOOKUP(A:A,'[10]2023 Reporting MYE 2022'!$A:$AH,34,FALSE)</f>
        <v>-122031.558592389</v>
      </c>
      <c r="E36" s="297"/>
    </row>
    <row r="37" spans="1:5" ht="15.75">
      <c r="A37" s="493">
        <v>19100</v>
      </c>
      <c r="B37" s="492" t="s">
        <v>401</v>
      </c>
      <c r="C37" s="297">
        <v>-74397399.710000008</v>
      </c>
      <c r="D37" s="3">
        <f>VLOOKUP(A:A,'[10]2023 Reporting MYE 2022'!$A:$AH,34,FALSE)</f>
        <v>-11267181.525095673</v>
      </c>
      <c r="E37" s="297"/>
    </row>
    <row r="38" spans="1:5" ht="15.75">
      <c r="A38" s="493">
        <v>20100</v>
      </c>
      <c r="B38" s="492" t="s">
        <v>402</v>
      </c>
      <c r="C38" s="297">
        <v>-12731226.270000001</v>
      </c>
      <c r="D38" s="3">
        <f>VLOOKUP(A:A,'[10]2023 Reporting MYE 2022'!$A:$AH,34,FALSE)</f>
        <v>-1853498.5455863043</v>
      </c>
      <c r="E38" s="297"/>
    </row>
    <row r="39" spans="1:5" ht="15.75">
      <c r="A39" s="493">
        <v>20200</v>
      </c>
      <c r="B39" s="492" t="s">
        <v>403</v>
      </c>
      <c r="C39" s="297">
        <v>-1902735.6900000002</v>
      </c>
      <c r="D39" s="3">
        <f>VLOOKUP(A:A,'[10]2023 Reporting MYE 2022'!$A:$AH,34,FALSE)</f>
        <v>-267684.4064000448</v>
      </c>
      <c r="E39" s="297"/>
    </row>
    <row r="40" spans="1:5" ht="15.75">
      <c r="A40" s="493">
        <v>20300</v>
      </c>
      <c r="B40" s="492" t="s">
        <v>404</v>
      </c>
      <c r="C40" s="297">
        <v>-26540712.960000008</v>
      </c>
      <c r="D40" s="3">
        <f>VLOOKUP(A:A,'[10]2023 Reporting MYE 2022'!$A:$AH,34,FALSE)</f>
        <v>-4068712.8612460745</v>
      </c>
      <c r="E40" s="297"/>
    </row>
    <row r="41" spans="1:5" ht="15.75">
      <c r="A41" s="493">
        <v>20400</v>
      </c>
      <c r="B41" s="492" t="s">
        <v>405</v>
      </c>
      <c r="C41" s="297">
        <v>-1472794.3900000001</v>
      </c>
      <c r="D41" s="3">
        <f>VLOOKUP(A:A,'[10]2023 Reporting MYE 2022'!$A:$AH,34,FALSE)</f>
        <v>-212589.09389789912</v>
      </c>
      <c r="E41" s="297"/>
    </row>
    <row r="42" spans="1:5" ht="15.75">
      <c r="A42" s="493">
        <v>20600</v>
      </c>
      <c r="B42" s="492" t="s">
        <v>406</v>
      </c>
      <c r="C42" s="297">
        <v>-3382492.3199999989</v>
      </c>
      <c r="D42" s="3">
        <f>VLOOKUP(A:A,'[10]2023 Reporting MYE 2022'!$A:$AH,34,FALSE)</f>
        <v>-456416.19891368458</v>
      </c>
      <c r="E42" s="297"/>
    </row>
    <row r="43" spans="1:5" ht="15.75">
      <c r="A43" s="493">
        <v>20700</v>
      </c>
      <c r="B43" s="492" t="s">
        <v>407</v>
      </c>
      <c r="C43" s="297">
        <v>-7419443.160000002</v>
      </c>
      <c r="D43" s="3">
        <f>VLOOKUP(A:A,'[10]2023 Reporting MYE 2022'!$A:$AH,34,FALSE)</f>
        <v>-1060620.6909603267</v>
      </c>
      <c r="E43" s="297"/>
    </row>
    <row r="44" spans="1:5" ht="15.75">
      <c r="A44" s="493">
        <v>20800</v>
      </c>
      <c r="B44" s="492" t="s">
        <v>408</v>
      </c>
      <c r="C44" s="297">
        <v>-5503860.8700000001</v>
      </c>
      <c r="D44" s="3">
        <f>VLOOKUP(A:A,'[10]2023 Reporting MYE 2022'!$A:$AH,34,FALSE)</f>
        <v>-764597.47761239391</v>
      </c>
      <c r="E44" s="297"/>
    </row>
    <row r="45" spans="1:5" ht="15.75">
      <c r="A45" s="493">
        <v>20900</v>
      </c>
      <c r="B45" s="492" t="s">
        <v>409</v>
      </c>
      <c r="C45" s="297">
        <v>-11957868.719999995</v>
      </c>
      <c r="D45" s="3">
        <f>VLOOKUP(A:A,'[10]2023 Reporting MYE 2022'!$A:$AH,34,FALSE)</f>
        <v>-1816347.7030967388</v>
      </c>
      <c r="E45" s="297"/>
    </row>
    <row r="46" spans="1:5" ht="15.75">
      <c r="A46" s="493">
        <v>21200</v>
      </c>
      <c r="B46" s="492" t="s">
        <v>410</v>
      </c>
      <c r="C46" s="297">
        <v>-3649897.34</v>
      </c>
      <c r="D46" s="3">
        <f>VLOOKUP(A:A,'[10]2023 Reporting MYE 2022'!$A:$AH,34,FALSE)</f>
        <v>-542744.12539119052</v>
      </c>
      <c r="E46" s="297"/>
    </row>
    <row r="47" spans="1:5" ht="15.75">
      <c r="A47" s="493">
        <v>21300</v>
      </c>
      <c r="B47" s="492" t="s">
        <v>411</v>
      </c>
      <c r="C47" s="297">
        <v>-44118800.550000004</v>
      </c>
      <c r="D47" s="3">
        <f>VLOOKUP(A:A,'[10]2023 Reporting MYE 2022'!$A:$AH,34,FALSE)</f>
        <v>-6723920.5209357878</v>
      </c>
      <c r="E47" s="297"/>
    </row>
    <row r="48" spans="1:5" ht="15.75">
      <c r="A48" s="493">
        <v>21520</v>
      </c>
      <c r="B48" s="492" t="s">
        <v>41</v>
      </c>
      <c r="C48" s="297">
        <v>-83005712.889999986</v>
      </c>
      <c r="D48" s="3">
        <f>VLOOKUP(A:A,'[10]2023 Reporting MYE 2022'!$A:$AH,34,FALSE)</f>
        <v>-12942049.978064738</v>
      </c>
      <c r="E48" s="297"/>
    </row>
    <row r="49" spans="1:5" ht="15.75">
      <c r="A49" s="493">
        <v>21525</v>
      </c>
      <c r="B49" s="492" t="s">
        <v>412</v>
      </c>
      <c r="C49" s="297">
        <v>-2177275.9099999997</v>
      </c>
      <c r="D49" s="3">
        <f>VLOOKUP(A:A,'[10]2023 Reporting MYE 2022'!$A:$AH,34,FALSE)</f>
        <v>-341071.39305018721</v>
      </c>
      <c r="E49" s="297"/>
    </row>
    <row r="50" spans="1:5" ht="30">
      <c r="A50" s="491">
        <v>21525.1</v>
      </c>
      <c r="B50" s="492" t="s">
        <v>714</v>
      </c>
      <c r="C50" s="297">
        <v>-241652</v>
      </c>
      <c r="D50" s="3">
        <f>VLOOKUP(A:A,'[10]2023 Reporting MYE 2022'!$A:$AH,34,FALSE)</f>
        <v>-33428.059640985601</v>
      </c>
      <c r="E50" s="297"/>
    </row>
    <row r="51" spans="1:5" ht="15.75">
      <c r="A51" s="493">
        <v>21550</v>
      </c>
      <c r="B51" s="492" t="s">
        <v>413</v>
      </c>
      <c r="C51" s="297">
        <v>-51066414.300000004</v>
      </c>
      <c r="D51" s="3">
        <f>VLOOKUP(A:A,'[10]2023 Reporting MYE 2022'!$A:$AH,34,FALSE)</f>
        <v>-8334960.453022941</v>
      </c>
      <c r="E51" s="297"/>
    </row>
    <row r="52" spans="1:5" ht="15.75">
      <c r="A52" s="493">
        <v>21570</v>
      </c>
      <c r="B52" s="492" t="s">
        <v>414</v>
      </c>
      <c r="C52" s="297">
        <v>-258611.37</v>
      </c>
      <c r="D52" s="3">
        <f>VLOOKUP(A:A,'[10]2023 Reporting MYE 2022'!$A:$AH,34,FALSE)</f>
        <v>-35619.8590765431</v>
      </c>
      <c r="E52" s="297"/>
    </row>
    <row r="53" spans="1:5" ht="15.75">
      <c r="A53" s="493">
        <v>21800</v>
      </c>
      <c r="B53" s="492" t="s">
        <v>415</v>
      </c>
      <c r="C53" s="297">
        <v>-6683883.9999999991</v>
      </c>
      <c r="D53" s="3">
        <f>VLOOKUP(A:A,'[10]2023 Reporting MYE 2022'!$A:$AH,34,FALSE)</f>
        <v>-1036542.5399479509</v>
      </c>
      <c r="E53" s="297"/>
    </row>
    <row r="54" spans="1:5" ht="15.75">
      <c r="A54" s="493">
        <v>21900</v>
      </c>
      <c r="B54" s="492" t="s">
        <v>416</v>
      </c>
      <c r="C54" s="297">
        <v>-3280712.3099999996</v>
      </c>
      <c r="D54" s="3">
        <f>VLOOKUP(A:A,'[10]2023 Reporting MYE 2022'!$A:$AH,34,FALSE)</f>
        <v>-460306.60004151985</v>
      </c>
      <c r="E54" s="297"/>
    </row>
    <row r="55" spans="1:5" ht="15.75">
      <c r="A55" s="493">
        <v>22000</v>
      </c>
      <c r="B55" s="492" t="s">
        <v>417</v>
      </c>
      <c r="C55" s="297">
        <v>-4465561.5</v>
      </c>
      <c r="D55" s="3">
        <f>VLOOKUP(A:A,'[10]2023 Reporting MYE 2022'!$A:$AH,34,FALSE)</f>
        <v>-602499.66288221884</v>
      </c>
      <c r="E55" s="297"/>
    </row>
    <row r="56" spans="1:5" ht="15.75">
      <c r="A56" s="493">
        <v>23000</v>
      </c>
      <c r="B56" s="492" t="s">
        <v>418</v>
      </c>
      <c r="C56" s="297">
        <v>-2636948.77</v>
      </c>
      <c r="D56" s="3">
        <f>VLOOKUP(A:A,'[10]2023 Reporting MYE 2022'!$A:$AH,34,FALSE)</f>
        <v>-404654.46127634699</v>
      </c>
      <c r="E56" s="297"/>
    </row>
    <row r="57" spans="1:5" ht="15.75">
      <c r="A57" s="493">
        <v>23100</v>
      </c>
      <c r="B57" s="492" t="s">
        <v>419</v>
      </c>
      <c r="C57" s="297">
        <v>-17145044.150000006</v>
      </c>
      <c r="D57" s="3">
        <f>VLOOKUP(A:A,'[10]2023 Reporting MYE 2022'!$A:$AH,34,FALSE)</f>
        <v>-2714113.7880307389</v>
      </c>
      <c r="E57" s="297"/>
    </row>
    <row r="58" spans="1:5" ht="15.75">
      <c r="A58" s="493">
        <v>23200</v>
      </c>
      <c r="B58" s="492" t="s">
        <v>420</v>
      </c>
      <c r="C58" s="297">
        <v>-10153176.59</v>
      </c>
      <c r="D58" s="3">
        <f>VLOOKUP(A:A,'[10]2023 Reporting MYE 2022'!$A:$AH,34,FALSE)</f>
        <v>-1532369.0165494517</v>
      </c>
      <c r="E58" s="297"/>
    </row>
    <row r="59" spans="1:5" ht="15.75">
      <c r="A59" s="493">
        <v>30000</v>
      </c>
      <c r="B59" s="492" t="s">
        <v>421</v>
      </c>
      <c r="C59" s="297">
        <v>-872178.5199999999</v>
      </c>
      <c r="D59" s="3">
        <f>VLOOKUP(A:A,'[10]2023 Reporting MYE 2022'!$A:$AH,34,FALSE)</f>
        <v>-128625.6754167858</v>
      </c>
      <c r="E59" s="297"/>
    </row>
    <row r="60" spans="1:5" ht="15.75">
      <c r="A60" s="493">
        <v>30100</v>
      </c>
      <c r="B60" s="492" t="s">
        <v>422</v>
      </c>
      <c r="C60" s="297">
        <v>-8915281.339999998</v>
      </c>
      <c r="D60" s="3">
        <f>VLOOKUP(A:A,'[10]2023 Reporting MYE 2022'!$A:$AH,34,FALSE)</f>
        <v>-1396282.9378062203</v>
      </c>
      <c r="E60" s="297"/>
    </row>
    <row r="61" spans="1:5" ht="15.75">
      <c r="A61" s="493">
        <v>30102</v>
      </c>
      <c r="B61" s="492" t="s">
        <v>423</v>
      </c>
      <c r="C61" s="297">
        <v>-172642.31</v>
      </c>
      <c r="D61" s="3">
        <f>VLOOKUP(A:A,'[10]2023 Reporting MYE 2022'!$A:$AH,34,FALSE)</f>
        <v>-29907.7869663198</v>
      </c>
      <c r="E61" s="297"/>
    </row>
    <row r="62" spans="1:5" ht="15.75">
      <c r="A62" s="493">
        <v>30103</v>
      </c>
      <c r="B62" s="492" t="s">
        <v>424</v>
      </c>
      <c r="C62" s="297">
        <v>-221026.18000000002</v>
      </c>
      <c r="D62" s="3">
        <f>VLOOKUP(A:A,'[10]2023 Reporting MYE 2022'!$A:$AH,34,FALSE)</f>
        <v>-37768.210612233299</v>
      </c>
      <c r="E62" s="297"/>
    </row>
    <row r="63" spans="1:5" ht="15.75">
      <c r="A63" s="493">
        <v>30104</v>
      </c>
      <c r="B63" s="492" t="s">
        <v>425</v>
      </c>
      <c r="C63" s="297">
        <v>-162026.39000000001</v>
      </c>
      <c r="D63" s="3">
        <f>VLOOKUP(A:A,'[10]2023 Reporting MYE 2022'!$A:$AH,34,FALSE)</f>
        <v>-24774.111638584203</v>
      </c>
      <c r="E63" s="297"/>
    </row>
    <row r="64" spans="1:5" ht="15.75">
      <c r="A64" s="493">
        <v>30105</v>
      </c>
      <c r="B64" s="492" t="s">
        <v>426</v>
      </c>
      <c r="C64" s="297">
        <v>-914067.63</v>
      </c>
      <c r="D64" s="3">
        <f>VLOOKUP(A:A,'[10]2023 Reporting MYE 2022'!$A:$AH,34,FALSE)</f>
        <v>-125526.88527718501</v>
      </c>
      <c r="E64" s="297"/>
    </row>
    <row r="65" spans="1:5" ht="15.75">
      <c r="A65" s="493">
        <v>30200</v>
      </c>
      <c r="B65" s="492" t="s">
        <v>427</v>
      </c>
      <c r="C65" s="297">
        <v>-2133714.02</v>
      </c>
      <c r="D65" s="3">
        <f>VLOOKUP(A:A,'[10]2023 Reporting MYE 2022'!$A:$AH,34,FALSE)</f>
        <v>-311120.24843721959</v>
      </c>
      <c r="E65" s="297"/>
    </row>
    <row r="66" spans="1:5" ht="15.75">
      <c r="A66" s="493">
        <v>30300</v>
      </c>
      <c r="B66" s="492" t="s">
        <v>428</v>
      </c>
      <c r="C66" s="297">
        <v>-679479.00999999989</v>
      </c>
      <c r="D66" s="3">
        <f>VLOOKUP(A:A,'[10]2023 Reporting MYE 2022'!$A:$AH,34,FALSE)</f>
        <v>-95920.616266570811</v>
      </c>
      <c r="E66" s="297"/>
    </row>
    <row r="67" spans="1:5" ht="15.75">
      <c r="A67" s="493">
        <v>30400</v>
      </c>
      <c r="B67" s="492" t="s">
        <v>429</v>
      </c>
      <c r="C67" s="297">
        <v>-1289022.8400000001</v>
      </c>
      <c r="D67" s="3">
        <f>VLOOKUP(A:A,'[10]2023 Reporting MYE 2022'!$A:$AH,34,FALSE)</f>
        <v>-179505.26003608649</v>
      </c>
      <c r="E67" s="297"/>
    </row>
    <row r="68" spans="1:5" ht="15.75">
      <c r="A68" s="493">
        <v>30405</v>
      </c>
      <c r="B68" s="492" t="s">
        <v>430</v>
      </c>
      <c r="C68" s="297">
        <v>-774044.54</v>
      </c>
      <c r="D68" s="3">
        <f>VLOOKUP(A:A,'[10]2023 Reporting MYE 2022'!$A:$AH,34,FALSE)</f>
        <v>-111438.8631312642</v>
      </c>
      <c r="E68" s="297"/>
    </row>
    <row r="69" spans="1:5" ht="15.75">
      <c r="A69" s="493">
        <v>30500</v>
      </c>
      <c r="B69" s="492" t="s">
        <v>431</v>
      </c>
      <c r="C69" s="297">
        <v>-1240987.33</v>
      </c>
      <c r="D69" s="3">
        <f>VLOOKUP(A:A,'[10]2023 Reporting MYE 2022'!$A:$AH,34,FALSE)</f>
        <v>-178564.44242537461</v>
      </c>
      <c r="E69" s="297"/>
    </row>
    <row r="70" spans="1:5" ht="15.75">
      <c r="A70" s="493">
        <v>30600</v>
      </c>
      <c r="B70" s="492" t="s">
        <v>432</v>
      </c>
      <c r="C70" s="297">
        <v>-980270.05000000016</v>
      </c>
      <c r="D70" s="3">
        <f>VLOOKUP(A:A,'[10]2023 Reporting MYE 2022'!$A:$AH,34,FALSE)</f>
        <v>-141341.7583730871</v>
      </c>
      <c r="E70" s="297"/>
    </row>
    <row r="71" spans="1:5" ht="15.75">
      <c r="A71" s="493">
        <v>30601</v>
      </c>
      <c r="B71" s="492" t="s">
        <v>433</v>
      </c>
      <c r="C71" s="297">
        <v>0</v>
      </c>
      <c r="D71" s="3">
        <f>VLOOKUP(A:A,'[10]2023 Reporting MYE 2022'!$A:$AH,34,FALSE)</f>
        <v>0</v>
      </c>
      <c r="E71" s="297"/>
    </row>
    <row r="72" spans="1:5" ht="15.75">
      <c r="A72" s="493">
        <v>30700</v>
      </c>
      <c r="B72" s="492" t="s">
        <v>434</v>
      </c>
      <c r="C72" s="297">
        <v>-2813917.01</v>
      </c>
      <c r="D72" s="3">
        <f>VLOOKUP(A:A,'[10]2023 Reporting MYE 2022'!$A:$AH,34,FALSE)</f>
        <v>-412115.00900794379</v>
      </c>
      <c r="E72" s="297"/>
    </row>
    <row r="73" spans="1:5" ht="15.75">
      <c r="A73" s="493">
        <v>30705</v>
      </c>
      <c r="B73" s="492" t="s">
        <v>435</v>
      </c>
      <c r="C73" s="297">
        <v>-501103.57999999996</v>
      </c>
      <c r="D73" s="3">
        <f>VLOOKUP(A:A,'[10]2023 Reporting MYE 2022'!$A:$AH,34,FALSE)</f>
        <v>-73993.939551279909</v>
      </c>
      <c r="E73" s="297"/>
    </row>
    <row r="74" spans="1:5" ht="15.75">
      <c r="A74" s="493">
        <v>30800</v>
      </c>
      <c r="B74" s="492" t="s">
        <v>436</v>
      </c>
      <c r="C74" s="297">
        <v>-865148.51</v>
      </c>
      <c r="D74" s="3">
        <f>VLOOKUP(A:A,'[10]2023 Reporting MYE 2022'!$A:$AH,34,FALSE)</f>
        <v>-109738.16756429401</v>
      </c>
      <c r="E74" s="297"/>
    </row>
    <row r="75" spans="1:5" ht="15.75">
      <c r="A75" s="493">
        <v>30900</v>
      </c>
      <c r="B75" s="492" t="s">
        <v>437</v>
      </c>
      <c r="C75" s="297">
        <v>-1750227.4000000004</v>
      </c>
      <c r="D75" s="3">
        <f>VLOOKUP(A:A,'[10]2023 Reporting MYE 2022'!$A:$AH,34,FALSE)</f>
        <v>-231153.92844003451</v>
      </c>
      <c r="E75" s="297"/>
    </row>
    <row r="76" spans="1:5" ht="15.75">
      <c r="A76" s="493">
        <v>30905</v>
      </c>
      <c r="B76" s="492" t="s">
        <v>438</v>
      </c>
      <c r="C76" s="297">
        <v>-382108.92</v>
      </c>
      <c r="D76" s="3">
        <f>VLOOKUP(A:A,'[10]2023 Reporting MYE 2022'!$A:$AH,34,FALSE)</f>
        <v>-43166.002961513703</v>
      </c>
      <c r="E76" s="297"/>
    </row>
    <row r="77" spans="1:5" ht="15.75">
      <c r="A77" s="493">
        <v>31000</v>
      </c>
      <c r="B77" s="492" t="s">
        <v>439</v>
      </c>
      <c r="C77" s="297">
        <v>-5073111.53</v>
      </c>
      <c r="D77" s="3">
        <f>VLOOKUP(A:A,'[10]2023 Reporting MYE 2022'!$A:$AH,34,FALSE)</f>
        <v>-766646.82136629266</v>
      </c>
      <c r="E77" s="297"/>
    </row>
    <row r="78" spans="1:5" ht="15.75">
      <c r="A78" s="493">
        <v>31005</v>
      </c>
      <c r="B78" s="492" t="s">
        <v>440</v>
      </c>
      <c r="C78" s="297">
        <v>-518388.10000000003</v>
      </c>
      <c r="D78" s="3">
        <f>VLOOKUP(A:A,'[10]2023 Reporting MYE 2022'!$A:$AH,34,FALSE)</f>
        <v>-70328.918763180001</v>
      </c>
      <c r="E78" s="297"/>
    </row>
    <row r="79" spans="1:5" ht="15.75">
      <c r="A79" s="493">
        <v>31100</v>
      </c>
      <c r="B79" s="492" t="s">
        <v>441</v>
      </c>
      <c r="C79" s="297">
        <v>-10002543.499999998</v>
      </c>
      <c r="D79" s="3">
        <f>VLOOKUP(A:A,'[10]2023 Reporting MYE 2022'!$A:$AH,34,FALSE)</f>
        <v>-1501111.9620022508</v>
      </c>
      <c r="E79" s="297"/>
    </row>
    <row r="80" spans="1:5" ht="15.75">
      <c r="A80" s="493">
        <v>31101</v>
      </c>
      <c r="B80" s="492" t="s">
        <v>442</v>
      </c>
      <c r="C80" s="297">
        <v>-96360.62000000001</v>
      </c>
      <c r="D80" s="3">
        <f>VLOOKUP(A:A,'[10]2023 Reporting MYE 2022'!$A:$AH,34,FALSE)</f>
        <v>-10035.454033287901</v>
      </c>
      <c r="E80" s="297"/>
    </row>
    <row r="81" spans="1:5" ht="15.75">
      <c r="A81" s="493">
        <v>31102</v>
      </c>
      <c r="B81" s="492" t="s">
        <v>443</v>
      </c>
      <c r="C81" s="297">
        <v>-158892.03</v>
      </c>
      <c r="D81" s="3">
        <f>VLOOKUP(A:A,'[10]2023 Reporting MYE 2022'!$A:$AH,34,FALSE)</f>
        <v>-26693.328300607798</v>
      </c>
      <c r="E81" s="297"/>
    </row>
    <row r="82" spans="1:5" ht="15.75">
      <c r="A82" s="493">
        <v>31105</v>
      </c>
      <c r="B82" s="492" t="s">
        <v>444</v>
      </c>
      <c r="C82" s="297">
        <v>-1584168.36</v>
      </c>
      <c r="D82" s="3">
        <f>VLOOKUP(A:A,'[10]2023 Reporting MYE 2022'!$A:$AH,34,FALSE)</f>
        <v>-229477.4026852464</v>
      </c>
      <c r="E82" s="297"/>
    </row>
    <row r="83" spans="1:5" ht="15.75">
      <c r="A83" s="493">
        <v>31110</v>
      </c>
      <c r="B83" s="492" t="s">
        <v>445</v>
      </c>
      <c r="C83" s="297">
        <v>-2326984.5499999998</v>
      </c>
      <c r="D83" s="3">
        <f>VLOOKUP(A:A,'[10]2023 Reporting MYE 2022'!$A:$AH,34,FALSE)</f>
        <v>-363980.56631295505</v>
      </c>
      <c r="E83" s="297"/>
    </row>
    <row r="84" spans="1:5" ht="15.75">
      <c r="A84" s="493">
        <v>31200</v>
      </c>
      <c r="B84" s="492" t="s">
        <v>446</v>
      </c>
      <c r="C84" s="297">
        <v>-4634940.97</v>
      </c>
      <c r="D84" s="3">
        <f>VLOOKUP(A:A,'[10]2023 Reporting MYE 2022'!$A:$AH,34,FALSE)</f>
        <v>-662842.83908541151</v>
      </c>
      <c r="E84" s="297"/>
    </row>
    <row r="85" spans="1:5" ht="15.75">
      <c r="A85" s="493">
        <v>31205</v>
      </c>
      <c r="B85" s="492" t="s">
        <v>447</v>
      </c>
      <c r="C85" s="297">
        <v>-541878.19999999995</v>
      </c>
      <c r="D85" s="3">
        <f>VLOOKUP(A:A,'[10]2023 Reporting MYE 2022'!$A:$AH,34,FALSE)</f>
        <v>-72743.896359917097</v>
      </c>
      <c r="E85" s="297"/>
    </row>
    <row r="86" spans="1:5" ht="15.75">
      <c r="A86" s="493">
        <v>31300</v>
      </c>
      <c r="B86" s="492" t="s">
        <v>448</v>
      </c>
      <c r="C86" s="297">
        <v>-12387319.01</v>
      </c>
      <c r="D86" s="3">
        <f>VLOOKUP(A:A,'[10]2023 Reporting MYE 2022'!$A:$AH,34,FALSE)</f>
        <v>-2003220.3334406104</v>
      </c>
      <c r="E86" s="297"/>
    </row>
    <row r="87" spans="1:5" ht="15.75">
      <c r="A87" s="493">
        <v>31301</v>
      </c>
      <c r="B87" s="492" t="s">
        <v>449</v>
      </c>
      <c r="C87" s="297">
        <v>-233336.49</v>
      </c>
      <c r="D87" s="3">
        <f>VLOOKUP(A:A,'[10]2023 Reporting MYE 2022'!$A:$AH,34,FALSE)</f>
        <v>-37194.813858105896</v>
      </c>
      <c r="E87" s="297"/>
    </row>
    <row r="88" spans="1:5" ht="15.75">
      <c r="A88" s="493">
        <v>31320</v>
      </c>
      <c r="B88" s="492" t="s">
        <v>450</v>
      </c>
      <c r="C88" s="297">
        <v>-2080225.79</v>
      </c>
      <c r="D88" s="3">
        <f>VLOOKUP(A:A,'[10]2023 Reporting MYE 2022'!$A:$AH,34,FALSE)</f>
        <v>-326960.5368397329</v>
      </c>
      <c r="E88" s="297"/>
    </row>
    <row r="89" spans="1:5" ht="15.75">
      <c r="A89" s="493">
        <v>31400</v>
      </c>
      <c r="B89" s="492" t="s">
        <v>451</v>
      </c>
      <c r="C89" s="297">
        <v>-4592111.3500000006</v>
      </c>
      <c r="D89" s="3">
        <f>VLOOKUP(A:A,'[10]2023 Reporting MYE 2022'!$A:$AH,34,FALSE)</f>
        <v>-656163.9022853286</v>
      </c>
      <c r="E89" s="297"/>
    </row>
    <row r="90" spans="1:5" ht="15.75">
      <c r="A90" s="493">
        <v>31405</v>
      </c>
      <c r="B90" s="492" t="s">
        <v>452</v>
      </c>
      <c r="C90" s="297">
        <v>-1024666.31</v>
      </c>
      <c r="D90" s="3">
        <f>VLOOKUP(A:A,'[10]2023 Reporting MYE 2022'!$A:$AH,34,FALSE)</f>
        <v>-136006.52955556411</v>
      </c>
      <c r="E90" s="297"/>
    </row>
    <row r="91" spans="1:5" ht="15.75">
      <c r="A91" s="493">
        <v>31500</v>
      </c>
      <c r="B91" s="492" t="s">
        <v>453</v>
      </c>
      <c r="C91" s="297">
        <v>-838371.88</v>
      </c>
      <c r="D91" s="3">
        <f>VLOOKUP(A:A,'[10]2023 Reporting MYE 2022'!$A:$AH,34,FALSE)</f>
        <v>-123415.24875118741</v>
      </c>
      <c r="E91" s="297"/>
    </row>
    <row r="92" spans="1:5" ht="15.75">
      <c r="A92" s="493">
        <v>31600</v>
      </c>
      <c r="B92" s="492" t="s">
        <v>454</v>
      </c>
      <c r="C92" s="297">
        <v>-3544916.3099999996</v>
      </c>
      <c r="D92" s="3">
        <f>VLOOKUP(A:A,'[10]2023 Reporting MYE 2022'!$A:$AH,34,FALSE)</f>
        <v>-535062.60167697002</v>
      </c>
      <c r="E92" s="297"/>
    </row>
    <row r="93" spans="1:5" ht="15.75">
      <c r="A93" s="493">
        <v>31605</v>
      </c>
      <c r="B93" s="492" t="s">
        <v>455</v>
      </c>
      <c r="C93" s="297">
        <v>-557700.22999999986</v>
      </c>
      <c r="D93" s="3">
        <f>VLOOKUP(A:A,'[10]2023 Reporting MYE 2022'!$A:$AH,34,FALSE)</f>
        <v>-76220.251817974204</v>
      </c>
      <c r="E93" s="297"/>
    </row>
    <row r="94" spans="1:5" ht="15.75">
      <c r="A94" s="493">
        <v>31700</v>
      </c>
      <c r="B94" s="492" t="s">
        <v>456</v>
      </c>
      <c r="C94" s="297">
        <v>-983055.09</v>
      </c>
      <c r="D94" s="3">
        <f>VLOOKUP(A:A,'[10]2023 Reporting MYE 2022'!$A:$AH,34,FALSE)</f>
        <v>-131570.24085490502</v>
      </c>
      <c r="E94" s="297"/>
    </row>
    <row r="95" spans="1:5" ht="15.75">
      <c r="A95" s="493">
        <v>31800</v>
      </c>
      <c r="B95" s="492" t="s">
        <v>457</v>
      </c>
      <c r="C95" s="297">
        <v>-6287294.7200000007</v>
      </c>
      <c r="D95" s="3">
        <f>VLOOKUP(A:A,'[10]2023 Reporting MYE 2022'!$A:$AH,34,FALSE)</f>
        <v>-920453.61434032</v>
      </c>
      <c r="E95" s="297"/>
    </row>
    <row r="96" spans="1:5" ht="15.75">
      <c r="A96" s="493">
        <v>31805</v>
      </c>
      <c r="B96" s="492" t="s">
        <v>458</v>
      </c>
      <c r="C96" s="297">
        <v>-1458979.9000000001</v>
      </c>
      <c r="D96" s="3">
        <f>VLOOKUP(A:A,'[10]2023 Reporting MYE 2022'!$A:$AH,34,FALSE)</f>
        <v>-198058.30750775521</v>
      </c>
      <c r="E96" s="297"/>
    </row>
    <row r="97" spans="1:5" ht="15.75">
      <c r="A97" s="493">
        <v>31810</v>
      </c>
      <c r="B97" s="492" t="s">
        <v>459</v>
      </c>
      <c r="C97" s="297">
        <v>-1555053.9900000002</v>
      </c>
      <c r="D97" s="3">
        <f>VLOOKUP(A:A,'[10]2023 Reporting MYE 2022'!$A:$AH,34,FALSE)</f>
        <v>-220853.9061191043</v>
      </c>
      <c r="E97" s="297"/>
    </row>
    <row r="98" spans="1:5" ht="15.75">
      <c r="A98" s="493">
        <v>31820</v>
      </c>
      <c r="B98" s="492" t="s">
        <v>460</v>
      </c>
      <c r="C98" s="297">
        <v>-1230413.8700000001</v>
      </c>
      <c r="D98" s="3">
        <f>VLOOKUP(A:A,'[10]2023 Reporting MYE 2022'!$A:$AH,34,FALSE)</f>
        <v>-184557.2742508185</v>
      </c>
      <c r="E98" s="297"/>
    </row>
    <row r="99" spans="1:5" ht="15.75">
      <c r="A99" s="493">
        <v>31900</v>
      </c>
      <c r="B99" s="492" t="s">
        <v>461</v>
      </c>
      <c r="C99" s="297">
        <v>-3861802.46</v>
      </c>
      <c r="D99" s="3">
        <f>VLOOKUP(A:A,'[10]2023 Reporting MYE 2022'!$A:$AH,34,FALSE)</f>
        <v>-587364.8477952492</v>
      </c>
      <c r="E99" s="297"/>
    </row>
    <row r="100" spans="1:5" ht="15.75">
      <c r="A100" s="493">
        <v>32000</v>
      </c>
      <c r="B100" s="492" t="s">
        <v>462</v>
      </c>
      <c r="C100" s="297">
        <v>-1499364.3300000003</v>
      </c>
      <c r="D100" s="3">
        <f>VLOOKUP(A:A,'[10]2023 Reporting MYE 2022'!$A:$AH,34,FALSE)</f>
        <v>-218189.07150950338</v>
      </c>
      <c r="E100" s="297"/>
    </row>
    <row r="101" spans="1:5" ht="15.75">
      <c r="A101" s="493">
        <v>32005</v>
      </c>
      <c r="B101" s="492" t="s">
        <v>463</v>
      </c>
      <c r="C101" s="297">
        <v>-369935.76</v>
      </c>
      <c r="D101" s="3">
        <f>VLOOKUP(A:A,'[10]2023 Reporting MYE 2022'!$A:$AH,34,FALSE)</f>
        <v>-57128.663385549</v>
      </c>
      <c r="E101" s="297"/>
    </row>
    <row r="102" spans="1:5" ht="15.75">
      <c r="A102" s="493">
        <v>32100</v>
      </c>
      <c r="B102" s="492" t="s">
        <v>464</v>
      </c>
      <c r="C102" s="297">
        <v>-897457.8899999999</v>
      </c>
      <c r="D102" s="3">
        <f>VLOOKUP(A:A,'[10]2023 Reporting MYE 2022'!$A:$AH,34,FALSE)</f>
        <v>-122291.92108000259</v>
      </c>
      <c r="E102" s="297"/>
    </row>
    <row r="103" spans="1:5" ht="15.75">
      <c r="A103" s="493">
        <v>32200</v>
      </c>
      <c r="B103" s="492" t="s">
        <v>465</v>
      </c>
      <c r="C103" s="297">
        <v>-609874.89</v>
      </c>
      <c r="D103" s="3">
        <f>VLOOKUP(A:A,'[10]2023 Reporting MYE 2022'!$A:$AH,34,FALSE)</f>
        <v>-89053.068288376802</v>
      </c>
      <c r="E103" s="297"/>
    </row>
    <row r="104" spans="1:5" ht="15.75">
      <c r="A104" s="493">
        <v>32300</v>
      </c>
      <c r="B104" s="492" t="s">
        <v>466</v>
      </c>
      <c r="C104" s="297">
        <v>-6010458.6999999993</v>
      </c>
      <c r="D104" s="3">
        <f>VLOOKUP(A:A,'[10]2023 Reporting MYE 2022'!$A:$AH,34,FALSE)</f>
        <v>-893924.22198761185</v>
      </c>
      <c r="E104" s="297"/>
    </row>
    <row r="105" spans="1:5" ht="15.75">
      <c r="A105" s="493">
        <v>32305</v>
      </c>
      <c r="B105" s="492" t="s">
        <v>467</v>
      </c>
      <c r="C105" s="297">
        <v>-649994.19999999995</v>
      </c>
      <c r="D105" s="3">
        <f>VLOOKUP(A:A,'[10]2023 Reporting MYE 2022'!$A:$AH,34,FALSE)</f>
        <v>-96088.30674840181</v>
      </c>
      <c r="E105" s="297"/>
    </row>
    <row r="106" spans="1:5" ht="15.75">
      <c r="A106" s="493">
        <v>32400</v>
      </c>
      <c r="B106" s="492" t="s">
        <v>468</v>
      </c>
      <c r="C106" s="297">
        <v>-2235899.54</v>
      </c>
      <c r="D106" s="3">
        <f>VLOOKUP(A:A,'[10]2023 Reporting MYE 2022'!$A:$AH,34,FALSE)</f>
        <v>-304915.9172171994</v>
      </c>
      <c r="E106" s="297"/>
    </row>
    <row r="107" spans="1:5" ht="15.75">
      <c r="A107" s="493">
        <v>32405</v>
      </c>
      <c r="B107" s="492" t="s">
        <v>469</v>
      </c>
      <c r="C107" s="297">
        <v>-541165.11999999988</v>
      </c>
      <c r="D107" s="3">
        <f>VLOOKUP(A:A,'[10]2023 Reporting MYE 2022'!$A:$AH,34,FALSE)</f>
        <v>-73692.295241067011</v>
      </c>
      <c r="E107" s="297"/>
    </row>
    <row r="108" spans="1:5" ht="15.75">
      <c r="A108" s="493">
        <v>32410</v>
      </c>
      <c r="B108" s="492" t="s">
        <v>470</v>
      </c>
      <c r="C108" s="297">
        <v>-1064133.8400000001</v>
      </c>
      <c r="D108" s="3">
        <f>VLOOKUP(A:A,'[10]2023 Reporting MYE 2022'!$A:$AH,34,FALSE)</f>
        <v>-142273.08134510761</v>
      </c>
      <c r="E108" s="297"/>
    </row>
    <row r="109" spans="1:5" ht="15.75">
      <c r="A109" s="493">
        <v>32500</v>
      </c>
      <c r="B109" s="492" t="s">
        <v>471</v>
      </c>
      <c r="C109" s="297">
        <v>-4946000.71</v>
      </c>
      <c r="D109" s="3">
        <f>VLOOKUP(A:A,'[10]2023 Reporting MYE 2022'!$A:$AH,34,FALSE)</f>
        <v>-737004.4149665907</v>
      </c>
      <c r="E109" s="297"/>
    </row>
    <row r="110" spans="1:5" ht="15.75">
      <c r="A110" s="493">
        <v>32505</v>
      </c>
      <c r="B110" s="492" t="s">
        <v>472</v>
      </c>
      <c r="C110" s="297">
        <v>-793374.34</v>
      </c>
      <c r="D110" s="3">
        <f>VLOOKUP(A:A,'[10]2023 Reporting MYE 2022'!$A:$AH,34,FALSE)</f>
        <v>-115843.1119390008</v>
      </c>
      <c r="E110" s="297"/>
    </row>
    <row r="111" spans="1:5" ht="15.75">
      <c r="A111" s="493">
        <v>32600</v>
      </c>
      <c r="B111" s="492" t="s">
        <v>473</v>
      </c>
      <c r="C111" s="297">
        <v>-19467640.490000002</v>
      </c>
      <c r="D111" s="3">
        <f>VLOOKUP(A:A,'[10]2023 Reporting MYE 2022'!$A:$AH,34,FALSE)</f>
        <v>-2861810.7810068503</v>
      </c>
      <c r="E111" s="297"/>
    </row>
    <row r="112" spans="1:5" ht="15.75">
      <c r="A112" s="493">
        <v>32605</v>
      </c>
      <c r="B112" s="492" t="s">
        <v>474</v>
      </c>
      <c r="C112" s="297">
        <v>-3114016.06</v>
      </c>
      <c r="D112" s="3">
        <f>VLOOKUP(A:A,'[10]2023 Reporting MYE 2022'!$A:$AH,34,FALSE)</f>
        <v>-429700.39756142127</v>
      </c>
      <c r="E112" s="297"/>
    </row>
    <row r="113" spans="1:5" ht="15.75">
      <c r="A113" s="493">
        <v>32700</v>
      </c>
      <c r="B113" s="492" t="s">
        <v>475</v>
      </c>
      <c r="C113" s="297">
        <v>-1804852.4800000002</v>
      </c>
      <c r="D113" s="3">
        <f>VLOOKUP(A:A,'[10]2023 Reporting MYE 2022'!$A:$AH,34,FALSE)</f>
        <v>-262279.35769191658</v>
      </c>
      <c r="E113" s="297"/>
    </row>
    <row r="114" spans="1:5" ht="15.75">
      <c r="A114" s="493">
        <v>32800</v>
      </c>
      <c r="B114" s="492" t="s">
        <v>476</v>
      </c>
      <c r="C114" s="297">
        <v>-2416753.3600000003</v>
      </c>
      <c r="D114" s="3">
        <f>VLOOKUP(A:A,'[10]2023 Reporting MYE 2022'!$A:$AH,34,FALSE)</f>
        <v>-360993.11254492949</v>
      </c>
      <c r="E114" s="297"/>
    </row>
    <row r="115" spans="1:5" ht="15.75">
      <c r="A115" s="493">
        <v>32900</v>
      </c>
      <c r="B115" s="492" t="s">
        <v>477</v>
      </c>
      <c r="C115" s="297">
        <v>-6387820.2400000002</v>
      </c>
      <c r="D115" s="3">
        <f>VLOOKUP(A:A,'[10]2023 Reporting MYE 2022'!$A:$AH,34,FALSE)</f>
        <v>-977612.24179474288</v>
      </c>
      <c r="E115" s="297"/>
    </row>
    <row r="116" spans="1:5" ht="15.75">
      <c r="A116" s="493">
        <v>32901</v>
      </c>
      <c r="B116" s="492" t="s">
        <v>478</v>
      </c>
      <c r="C116" s="297">
        <v>-117978.42</v>
      </c>
      <c r="D116" s="3">
        <f>VLOOKUP(A:A,'[10]2023 Reporting MYE 2022'!$A:$AH,34,FALSE)</f>
        <v>-21677.722234622099</v>
      </c>
      <c r="E116" s="297"/>
    </row>
    <row r="117" spans="1:5" ht="15.75">
      <c r="A117" s="493">
        <v>32904</v>
      </c>
      <c r="B117" s="492" t="s">
        <v>830</v>
      </c>
      <c r="C117" s="297">
        <v>-65938.02</v>
      </c>
      <c r="D117" s="3">
        <f>VLOOKUP(A:A,'[10]2023 Reporting MYE 2022'!$A:$AH,34,FALSE)</f>
        <v>-9459.4940877266999</v>
      </c>
      <c r="E117" s="297"/>
    </row>
    <row r="118" spans="1:5" ht="15.75">
      <c r="A118" s="493">
        <v>32905</v>
      </c>
      <c r="B118" s="492" t="s">
        <v>479</v>
      </c>
      <c r="C118" s="297">
        <v>-932800.5</v>
      </c>
      <c r="D118" s="3">
        <f>VLOOKUP(A:A,'[10]2023 Reporting MYE 2022'!$A:$AH,34,FALSE)</f>
        <v>-139054.27247421572</v>
      </c>
      <c r="E118" s="297"/>
    </row>
    <row r="119" spans="1:5" ht="15.75">
      <c r="A119" s="493">
        <v>32910</v>
      </c>
      <c r="B119" s="492" t="s">
        <v>480</v>
      </c>
      <c r="C119" s="297">
        <v>-1329947.7899999998</v>
      </c>
      <c r="D119" s="3">
        <f>VLOOKUP(A:A,'[10]2023 Reporting MYE 2022'!$A:$AH,34,FALSE)</f>
        <v>-182713.1482674189</v>
      </c>
      <c r="E119" s="297"/>
    </row>
    <row r="120" spans="1:5" ht="15.75">
      <c r="A120" s="493">
        <v>32915</v>
      </c>
      <c r="B120" s="492" t="s">
        <v>833</v>
      </c>
      <c r="C120" s="297">
        <v>-97778.31</v>
      </c>
      <c r="D120" s="3">
        <f>VLOOKUP(A:A,'[10]2023 Reporting MYE 2022'!$A:$AH,34,FALSE)</f>
        <v>-15506.333439719399</v>
      </c>
      <c r="E120" s="297"/>
    </row>
    <row r="121" spans="1:5" ht="15.75">
      <c r="A121" s="493">
        <v>32920</v>
      </c>
      <c r="B121" s="492" t="s">
        <v>481</v>
      </c>
      <c r="C121" s="297">
        <v>-970902.13</v>
      </c>
      <c r="D121" s="3">
        <f>VLOOKUP(A:A,'[10]2023 Reporting MYE 2022'!$A:$AH,34,FALSE)</f>
        <v>-145991.8750013856</v>
      </c>
      <c r="E121" s="297"/>
    </row>
    <row r="122" spans="1:5" ht="15.75">
      <c r="A122" s="493">
        <v>33000</v>
      </c>
      <c r="B122" s="492" t="s">
        <v>482</v>
      </c>
      <c r="C122" s="297">
        <v>-2371438.9500000002</v>
      </c>
      <c r="D122" s="3">
        <f>VLOOKUP(A:A,'[10]2023 Reporting MYE 2022'!$A:$AH,34,FALSE)</f>
        <v>-363525.96084633365</v>
      </c>
      <c r="E122" s="297"/>
    </row>
    <row r="123" spans="1:5" ht="15.75">
      <c r="A123" s="493">
        <v>33001</v>
      </c>
      <c r="B123" s="492" t="s">
        <v>483</v>
      </c>
      <c r="C123" s="297">
        <v>-56864.869999999995</v>
      </c>
      <c r="D123" s="3">
        <f>VLOOKUP(A:A,'[10]2023 Reporting MYE 2022'!$A:$AH,34,FALSE)</f>
        <v>-8707.4862122087998</v>
      </c>
      <c r="E123" s="297"/>
    </row>
    <row r="124" spans="1:5" ht="15.75">
      <c r="A124" s="493">
        <v>33027</v>
      </c>
      <c r="B124" s="492" t="s">
        <v>484</v>
      </c>
      <c r="C124" s="297">
        <v>-349336.04</v>
      </c>
      <c r="D124" s="3">
        <f>VLOOKUP(A:A,'[10]2023 Reporting MYE 2022'!$A:$AH,34,FALSE)</f>
        <v>-61319.048164358399</v>
      </c>
      <c r="E124" s="297"/>
    </row>
    <row r="125" spans="1:5" ht="15.75">
      <c r="A125" s="493">
        <v>33100</v>
      </c>
      <c r="B125" s="492" t="s">
        <v>485</v>
      </c>
      <c r="C125" s="297">
        <v>-3449596.7800000003</v>
      </c>
      <c r="D125" s="3">
        <f>VLOOKUP(A:A,'[10]2023 Reporting MYE 2022'!$A:$AH,34,FALSE)</f>
        <v>-503935.52981649298</v>
      </c>
      <c r="E125" s="297"/>
    </row>
    <row r="126" spans="1:5" ht="15.75">
      <c r="A126" s="493">
        <v>33105</v>
      </c>
      <c r="B126" s="492" t="s">
        <v>486</v>
      </c>
      <c r="C126" s="297">
        <v>-431206.53</v>
      </c>
      <c r="D126" s="3">
        <f>VLOOKUP(A:A,'[10]2023 Reporting MYE 2022'!$A:$AH,34,FALSE)</f>
        <v>-62230.371022937703</v>
      </c>
      <c r="E126" s="297"/>
    </row>
    <row r="127" spans="1:5" ht="15.75">
      <c r="A127" s="493">
        <v>33200</v>
      </c>
      <c r="B127" s="492" t="s">
        <v>487</v>
      </c>
      <c r="C127" s="297">
        <v>-15185567.459999999</v>
      </c>
      <c r="D127" s="3">
        <f>VLOOKUP(A:A,'[10]2023 Reporting MYE 2022'!$A:$AH,34,FALSE)</f>
        <v>-2510117.9197691614</v>
      </c>
      <c r="E127" s="297"/>
    </row>
    <row r="128" spans="1:5" ht="15.75">
      <c r="A128" s="493">
        <v>33202</v>
      </c>
      <c r="B128" s="492" t="s">
        <v>488</v>
      </c>
      <c r="C128" s="297">
        <v>-249469.93</v>
      </c>
      <c r="D128" s="3">
        <f>VLOOKUP(A:A,'[10]2023 Reporting MYE 2022'!$A:$AH,34,FALSE)</f>
        <v>-47378.932994554198</v>
      </c>
      <c r="E128" s="297"/>
    </row>
    <row r="129" spans="1:5" ht="15.75">
      <c r="A129" s="493">
        <v>33203</v>
      </c>
      <c r="B129" s="492" t="s">
        <v>489</v>
      </c>
      <c r="C129" s="297">
        <v>-188106.78999999998</v>
      </c>
      <c r="D129" s="3">
        <f>VLOOKUP(A:A,'[10]2023 Reporting MYE 2022'!$A:$AH,34,FALSE)</f>
        <v>-31196.494636916403</v>
      </c>
      <c r="E129" s="297"/>
    </row>
    <row r="130" spans="1:5" ht="15.75">
      <c r="A130" s="493">
        <v>33204</v>
      </c>
      <c r="B130" s="492" t="s">
        <v>490</v>
      </c>
      <c r="C130" s="297">
        <v>-435448.7</v>
      </c>
      <c r="D130" s="3">
        <f>VLOOKUP(A:A,'[10]2023 Reporting MYE 2022'!$A:$AH,34,FALSE)</f>
        <v>-73703.179779338694</v>
      </c>
      <c r="E130" s="297"/>
    </row>
    <row r="131" spans="1:5" ht="15.75">
      <c r="A131" s="493">
        <v>33205</v>
      </c>
      <c r="B131" s="492" t="s">
        <v>491</v>
      </c>
      <c r="C131" s="297">
        <v>-1405393.3499999996</v>
      </c>
      <c r="D131" s="3">
        <f>VLOOKUP(A:A,'[10]2023 Reporting MYE 2022'!$A:$AH,34,FALSE)</f>
        <v>-201954.50289228241</v>
      </c>
      <c r="E131" s="297"/>
    </row>
    <row r="132" spans="1:5" ht="15.75">
      <c r="A132" s="493">
        <v>33206</v>
      </c>
      <c r="B132" s="492" t="s">
        <v>492</v>
      </c>
      <c r="C132" s="297">
        <v>-134305.91</v>
      </c>
      <c r="D132" s="3">
        <f>VLOOKUP(A:A,'[10]2023 Reporting MYE 2022'!$A:$AH,34,FALSE)</f>
        <v>-21059.6501368422</v>
      </c>
      <c r="E132" s="297"/>
    </row>
    <row r="133" spans="1:5" ht="15.75">
      <c r="A133" s="493">
        <v>33207</v>
      </c>
      <c r="B133" s="492" t="s">
        <v>493</v>
      </c>
      <c r="C133" s="297">
        <v>-450815.97000000009</v>
      </c>
      <c r="D133" s="3">
        <f>VLOOKUP(A:A,'[10]2023 Reporting MYE 2022'!$A:$AH,34,FALSE)</f>
        <v>-90841.526085988793</v>
      </c>
      <c r="E133" s="297"/>
    </row>
    <row r="134" spans="1:5" ht="15.75">
      <c r="A134" s="493">
        <v>33208</v>
      </c>
      <c r="B134" s="492" t="s">
        <v>494</v>
      </c>
      <c r="C134" s="297">
        <v>0</v>
      </c>
      <c r="D134" s="3">
        <f>VLOOKUP(A:A,'[10]2023 Reporting MYE 2022'!$A:$AH,34,FALSE)</f>
        <v>0</v>
      </c>
      <c r="E134" s="297"/>
    </row>
    <row r="135" spans="1:5" ht="15.75">
      <c r="A135" s="493">
        <v>33209</v>
      </c>
      <c r="B135" s="492" t="s">
        <v>495</v>
      </c>
      <c r="C135" s="297">
        <v>0</v>
      </c>
      <c r="D135" s="3">
        <f>VLOOKUP(A:A,'[10]2023 Reporting MYE 2022'!$A:$AH,34,FALSE)</f>
        <v>0</v>
      </c>
      <c r="E135" s="297"/>
    </row>
    <row r="136" spans="1:5" ht="15.75">
      <c r="A136" s="493">
        <v>33300</v>
      </c>
      <c r="B136" s="492" t="s">
        <v>496</v>
      </c>
      <c r="C136" s="297">
        <v>-2356239.3200000003</v>
      </c>
      <c r="D136" s="3">
        <f>VLOOKUP(A:A,'[10]2023 Reporting MYE 2022'!$A:$AH,34,FALSE)</f>
        <v>-343351.55038763519</v>
      </c>
      <c r="E136" s="297"/>
    </row>
    <row r="137" spans="1:5" ht="15.75">
      <c r="A137" s="493">
        <v>33305</v>
      </c>
      <c r="B137" s="492" t="s">
        <v>497</v>
      </c>
      <c r="C137" s="297">
        <v>-509695.68999999994</v>
      </c>
      <c r="D137" s="3">
        <f>VLOOKUP(A:A,'[10]2023 Reporting MYE 2022'!$A:$AH,34,FALSE)</f>
        <v>-64170.273722870697</v>
      </c>
      <c r="E137" s="297"/>
    </row>
    <row r="138" spans="1:5" ht="15.75">
      <c r="A138" s="493">
        <v>33400</v>
      </c>
      <c r="B138" s="492" t="s">
        <v>498</v>
      </c>
      <c r="C138" s="297">
        <v>-22443278.290000003</v>
      </c>
      <c r="D138" s="3">
        <f>VLOOKUP(A:A,'[10]2023 Reporting MYE 2022'!$A:$AH,34,FALSE)</f>
        <v>-3285250.5112886392</v>
      </c>
      <c r="E138" s="297"/>
    </row>
    <row r="139" spans="1:5" ht="15.75">
      <c r="A139" s="493">
        <v>33402</v>
      </c>
      <c r="B139" s="492" t="s">
        <v>499</v>
      </c>
      <c r="C139" s="297">
        <v>-170374.16</v>
      </c>
      <c r="D139" s="3">
        <f>VLOOKUP(A:A,'[10]2023 Reporting MYE 2022'!$A:$AH,34,FALSE)</f>
        <v>-30944.742306443099</v>
      </c>
      <c r="E139" s="297"/>
    </row>
    <row r="140" spans="1:5" ht="15.75">
      <c r="A140" s="493">
        <v>33405</v>
      </c>
      <c r="B140" s="492" t="s">
        <v>500</v>
      </c>
      <c r="C140" s="297">
        <v>-1951804.94</v>
      </c>
      <c r="D140" s="3">
        <f>VLOOKUP(A:A,'[10]2023 Reporting MYE 2022'!$A:$AH,34,FALSE)</f>
        <v>-292145.75453177368</v>
      </c>
      <c r="E140" s="297"/>
    </row>
    <row r="141" spans="1:5" ht="15.75">
      <c r="A141" s="493">
        <v>33500</v>
      </c>
      <c r="B141" s="492" t="s">
        <v>501</v>
      </c>
      <c r="C141" s="297">
        <v>-3169365.9</v>
      </c>
      <c r="D141" s="3">
        <f>VLOOKUP(A:A,'[10]2023 Reporting MYE 2022'!$A:$AH,34,FALSE)</f>
        <v>-480171.35170411377</v>
      </c>
      <c r="E141" s="297"/>
    </row>
    <row r="142" spans="1:5" ht="15.75">
      <c r="A142" s="493">
        <v>33501</v>
      </c>
      <c r="B142" s="492" t="s">
        <v>502</v>
      </c>
      <c r="C142" s="297">
        <v>-129764.23999999998</v>
      </c>
      <c r="D142" s="3">
        <f>VLOOKUP(A:A,'[10]2023 Reporting MYE 2022'!$A:$AH,34,FALSE)</f>
        <v>-18540.231514499701</v>
      </c>
      <c r="E142" s="297"/>
    </row>
    <row r="143" spans="1:5" ht="15.75">
      <c r="A143" s="493">
        <v>33600</v>
      </c>
      <c r="B143" s="492" t="s">
        <v>503</v>
      </c>
      <c r="C143" s="297">
        <v>-8749850.6099999994</v>
      </c>
      <c r="D143" s="3">
        <f>VLOOKUP(A:A,'[10]2023 Reporting MYE 2022'!$A:$AH,34,FALSE)</f>
        <v>-1744169.4778153598</v>
      </c>
      <c r="E143" s="297"/>
    </row>
    <row r="144" spans="1:5" ht="15.75">
      <c r="A144" s="493">
        <v>33605</v>
      </c>
      <c r="B144" s="492" t="s">
        <v>504</v>
      </c>
      <c r="C144" s="297">
        <v>-1472635.5000000002</v>
      </c>
      <c r="D144" s="3">
        <f>VLOOKUP(A:A,'[10]2023 Reporting MYE 2022'!$A:$AH,34,FALSE)</f>
        <v>-184731.6254202486</v>
      </c>
      <c r="E144" s="297"/>
    </row>
    <row r="145" spans="1:5" ht="15.75">
      <c r="A145" s="493">
        <v>33700</v>
      </c>
      <c r="B145" s="492" t="s">
        <v>505</v>
      </c>
      <c r="C145" s="297">
        <v>-840309.68</v>
      </c>
      <c r="D145" s="3">
        <f>VLOOKUP(A:A,'[10]2023 Reporting MYE 2022'!$A:$AH,34,FALSE)</f>
        <v>-121146.9506867817</v>
      </c>
      <c r="E145" s="297"/>
    </row>
    <row r="146" spans="1:5" ht="15.75">
      <c r="A146" s="493">
        <v>33800</v>
      </c>
      <c r="B146" s="492" t="s">
        <v>506</v>
      </c>
      <c r="C146" s="297">
        <v>-646494.60000000009</v>
      </c>
      <c r="D146" s="3">
        <f>VLOOKUP(A:A,'[10]2023 Reporting MYE 2022'!$A:$AH,34,FALSE)</f>
        <v>-86573.631842272793</v>
      </c>
      <c r="E146" s="297"/>
    </row>
    <row r="147" spans="1:5" ht="15.75">
      <c r="A147" s="493">
        <v>33900</v>
      </c>
      <c r="B147" s="492" t="s">
        <v>507</v>
      </c>
      <c r="C147" s="297">
        <v>-2677262.77</v>
      </c>
      <c r="D147" s="3">
        <f>VLOOKUP(A:A,'[10]2023 Reporting MYE 2022'!$A:$AH,34,FALSE)</f>
        <v>-386098.21884070797</v>
      </c>
      <c r="E147" s="297"/>
    </row>
    <row r="148" spans="1:5" ht="15.75">
      <c r="A148" s="493">
        <v>34000</v>
      </c>
      <c r="B148" s="492" t="s">
        <v>508</v>
      </c>
      <c r="C148" s="297">
        <v>-1362910.4</v>
      </c>
      <c r="D148" s="3">
        <f>VLOOKUP(A:A,'[10]2023 Reporting MYE 2022'!$A:$AH,34,FALSE)</f>
        <v>-198230.33014412218</v>
      </c>
      <c r="E148" s="297"/>
    </row>
    <row r="149" spans="1:5" ht="15.75">
      <c r="A149" s="493">
        <v>34100</v>
      </c>
      <c r="B149" s="492" t="s">
        <v>509</v>
      </c>
      <c r="C149" s="297">
        <v>-28031025.399999999</v>
      </c>
      <c r="D149" s="3">
        <f>VLOOKUP(A:A,'[10]2023 Reporting MYE 2022'!$A:$AH,34,FALSE)</f>
        <v>-4349404.345032732</v>
      </c>
      <c r="E149" s="297"/>
    </row>
    <row r="150" spans="1:5" ht="15.75">
      <c r="A150" s="493">
        <v>34105</v>
      </c>
      <c r="B150" s="492" t="s">
        <v>510</v>
      </c>
      <c r="C150" s="297">
        <v>-2433540.1099999994</v>
      </c>
      <c r="D150" s="3">
        <f>VLOOKUP(A:A,'[10]2023 Reporting MYE 2022'!$A:$AH,34,FALSE)</f>
        <v>-322251.93612519844</v>
      </c>
      <c r="E150" s="297"/>
    </row>
    <row r="151" spans="1:5" ht="15.75">
      <c r="A151" s="493">
        <v>34200</v>
      </c>
      <c r="B151" s="492" t="s">
        <v>511</v>
      </c>
      <c r="C151" s="297">
        <v>-1027372.2999999999</v>
      </c>
      <c r="D151" s="3">
        <f>VLOOKUP(A:A,'[10]2023 Reporting MYE 2022'!$A:$AH,34,FALSE)</f>
        <v>-139103.53268141879</v>
      </c>
      <c r="E151" s="297"/>
    </row>
    <row r="152" spans="1:5" ht="15.75">
      <c r="A152" s="493">
        <v>34205</v>
      </c>
      <c r="B152" s="492" t="s">
        <v>512</v>
      </c>
      <c r="C152" s="297">
        <v>-423294.89999999997</v>
      </c>
      <c r="D152" s="3">
        <f>VLOOKUP(A:A,'[10]2023 Reporting MYE 2022'!$A:$AH,34,FALSE)</f>
        <v>-59667.251791713301</v>
      </c>
      <c r="E152" s="297"/>
    </row>
    <row r="153" spans="1:5" ht="15.75">
      <c r="A153" s="493">
        <v>34220</v>
      </c>
      <c r="B153" s="492" t="s">
        <v>513</v>
      </c>
      <c r="C153" s="297">
        <v>-1133917.1300000001</v>
      </c>
      <c r="D153" s="3">
        <f>VLOOKUP(A:A,'[10]2023 Reporting MYE 2022'!$A:$AH,34,FALSE)</f>
        <v>-165438.80840962619</v>
      </c>
      <c r="E153" s="297"/>
    </row>
    <row r="154" spans="1:5" ht="15.75">
      <c r="A154" s="493">
        <v>34230</v>
      </c>
      <c r="B154" s="492" t="s">
        <v>514</v>
      </c>
      <c r="C154" s="297">
        <v>-364562.42000000004</v>
      </c>
      <c r="D154" s="3">
        <f>VLOOKUP(A:A,'[10]2023 Reporting MYE 2022'!$A:$AH,34,FALSE)</f>
        <v>-52826.653424862001</v>
      </c>
      <c r="E154" s="297"/>
    </row>
    <row r="155" spans="1:5" ht="15.75">
      <c r="A155" s="493">
        <v>34300</v>
      </c>
      <c r="B155" s="492" t="s">
        <v>515</v>
      </c>
      <c r="C155" s="297">
        <v>-6852699.9400000004</v>
      </c>
      <c r="D155" s="3">
        <f>VLOOKUP(A:A,'[10]2023 Reporting MYE 2022'!$A:$AH,34,FALSE)</f>
        <v>-1044931.7752575588</v>
      </c>
      <c r="E155" s="297"/>
    </row>
    <row r="156" spans="1:5" ht="15.75">
      <c r="A156" s="493">
        <v>34400</v>
      </c>
      <c r="B156" s="492" t="s">
        <v>516</v>
      </c>
      <c r="C156" s="297">
        <v>-2896741.6399999997</v>
      </c>
      <c r="D156" s="3">
        <f>VLOOKUP(A:A,'[10]2023 Reporting MYE 2022'!$A:$AH,34,FALSE)</f>
        <v>-456519.89986289013</v>
      </c>
      <c r="E156" s="297"/>
    </row>
    <row r="157" spans="1:5" ht="15.75">
      <c r="A157" s="493">
        <v>34405</v>
      </c>
      <c r="B157" s="492" t="s">
        <v>517</v>
      </c>
      <c r="C157" s="297">
        <v>-509983.05000000005</v>
      </c>
      <c r="D157" s="3">
        <f>VLOOKUP(A:A,'[10]2023 Reporting MYE 2022'!$A:$AH,34,FALSE)</f>
        <v>-79321.388541281995</v>
      </c>
      <c r="E157" s="297"/>
    </row>
    <row r="158" spans="1:5" ht="15.75">
      <c r="A158" s="493">
        <v>34500</v>
      </c>
      <c r="B158" s="492" t="s">
        <v>518</v>
      </c>
      <c r="C158" s="297">
        <v>-5412041.1899999995</v>
      </c>
      <c r="D158" s="3">
        <f>VLOOKUP(A:A,'[10]2023 Reporting MYE 2022'!$A:$AH,34,FALSE)</f>
        <v>-820052.08818136912</v>
      </c>
      <c r="E158" s="297"/>
    </row>
    <row r="159" spans="1:5" ht="15.75">
      <c r="A159" s="493">
        <v>34501</v>
      </c>
      <c r="B159" s="492" t="s">
        <v>519</v>
      </c>
      <c r="C159" s="297">
        <v>-65780.89</v>
      </c>
      <c r="D159" s="3">
        <f>VLOOKUP(A:A,'[10]2023 Reporting MYE 2022'!$A:$AH,34,FALSE)</f>
        <v>-10747.967099952601</v>
      </c>
      <c r="E159" s="297"/>
    </row>
    <row r="160" spans="1:5" ht="15.75">
      <c r="A160" s="493">
        <v>34505</v>
      </c>
      <c r="B160" s="492" t="s">
        <v>520</v>
      </c>
      <c r="C160" s="297">
        <v>-732629.08000000007</v>
      </c>
      <c r="D160" s="3">
        <f>VLOOKUP(A:A,'[10]2023 Reporting MYE 2022'!$A:$AH,34,FALSE)</f>
        <v>-105763.83094232369</v>
      </c>
      <c r="E160" s="297"/>
    </row>
    <row r="161" spans="1:5" ht="15.75">
      <c r="A161" s="493">
        <v>34600</v>
      </c>
      <c r="B161" s="492" t="s">
        <v>521</v>
      </c>
      <c r="C161" s="297">
        <v>-1181427.1800000002</v>
      </c>
      <c r="D161" s="3">
        <f>VLOOKUP(A:A,'[10]2023 Reporting MYE 2022'!$A:$AH,34,FALSE)</f>
        <v>-168103.80547502221</v>
      </c>
      <c r="E161" s="297"/>
    </row>
    <row r="162" spans="1:5" ht="15.75">
      <c r="A162" s="493">
        <v>34605</v>
      </c>
      <c r="B162" s="492" t="s">
        <v>522</v>
      </c>
      <c r="C162" s="297">
        <v>-212899.13000000003</v>
      </c>
      <c r="D162" s="3">
        <f>VLOOKUP(A:A,'[10]2023 Reporting MYE 2022'!$A:$AH,34,FALSE)</f>
        <v>-28993.503802140898</v>
      </c>
      <c r="E162" s="297"/>
    </row>
    <row r="163" spans="1:5" ht="15.75">
      <c r="A163" s="493">
        <v>34700</v>
      </c>
      <c r="B163" s="492" t="s">
        <v>523</v>
      </c>
      <c r="C163" s="297">
        <v>-3443131.62</v>
      </c>
      <c r="D163" s="3">
        <f>VLOOKUP(A:A,'[10]2023 Reporting MYE 2022'!$A:$AH,34,FALSE)</f>
        <v>-544741.06812584761</v>
      </c>
      <c r="E163" s="297"/>
    </row>
    <row r="164" spans="1:5" ht="15.75">
      <c r="A164" s="493">
        <v>34800</v>
      </c>
      <c r="B164" s="492" t="s">
        <v>524</v>
      </c>
      <c r="C164" s="297">
        <v>-400621.01999999996</v>
      </c>
      <c r="D164" s="3">
        <f>VLOOKUP(A:A,'[10]2023 Reporting MYE 2022'!$A:$AH,34,FALSE)</f>
        <v>-53849.854174333501</v>
      </c>
      <c r="E164" s="297"/>
    </row>
    <row r="165" spans="1:5" ht="15.75">
      <c r="A165" s="493">
        <v>34900</v>
      </c>
      <c r="B165" s="492" t="s">
        <v>525</v>
      </c>
      <c r="C165" s="297">
        <v>-7644817.0899999999</v>
      </c>
      <c r="D165" s="3">
        <f>VLOOKUP(A:A,'[10]2023 Reporting MYE 2022'!$A:$AH,34,FALSE)</f>
        <v>-1158419.8918895021</v>
      </c>
      <c r="E165" s="297"/>
    </row>
    <row r="166" spans="1:5" ht="15.75">
      <c r="A166" s="493">
        <v>34901</v>
      </c>
      <c r="B166" s="492" t="s">
        <v>526</v>
      </c>
      <c r="C166" s="297">
        <v>-198082.63</v>
      </c>
      <c r="D166" s="3">
        <f>VLOOKUP(A:A,'[10]2023 Reporting MYE 2022'!$A:$AH,34,FALSE)</f>
        <v>-31355.881822553401</v>
      </c>
      <c r="E166" s="297"/>
    </row>
    <row r="167" spans="1:5" ht="15.75">
      <c r="A167" s="493">
        <v>34903</v>
      </c>
      <c r="B167" s="492" t="s">
        <v>527</v>
      </c>
      <c r="C167" s="297">
        <v>-31750.750000000004</v>
      </c>
      <c r="D167" s="3">
        <f>VLOOKUP(A:A,'[10]2023 Reporting MYE 2022'!$A:$AH,34,FALSE)</f>
        <v>-2387.7752763797998</v>
      </c>
      <c r="E167" s="297"/>
    </row>
    <row r="168" spans="1:5" ht="15.75">
      <c r="A168" s="493">
        <v>34905</v>
      </c>
      <c r="B168" s="492" t="s">
        <v>528</v>
      </c>
      <c r="C168" s="297">
        <v>-691351.8</v>
      </c>
      <c r="D168" s="3">
        <f>VLOOKUP(A:A,'[10]2023 Reporting MYE 2022'!$A:$AH,34,FALSE)</f>
        <v>-102769.3735244649</v>
      </c>
      <c r="E168" s="297"/>
    </row>
    <row r="169" spans="1:5" ht="15.75">
      <c r="A169" s="493">
        <v>34910</v>
      </c>
      <c r="B169" s="492" t="s">
        <v>529</v>
      </c>
      <c r="C169" s="297">
        <v>-2333231.46</v>
      </c>
      <c r="D169" s="3">
        <f>VLOOKUP(A:A,'[10]2023 Reporting MYE 2022'!$A:$AH,34,FALSE)</f>
        <v>-377082.51788390672</v>
      </c>
      <c r="E169" s="297"/>
    </row>
    <row r="170" spans="1:5" ht="15.75">
      <c r="A170" s="493">
        <v>35000</v>
      </c>
      <c r="B170" s="492" t="s">
        <v>530</v>
      </c>
      <c r="C170" s="297">
        <v>-1580112.75</v>
      </c>
      <c r="D170" s="3">
        <f>VLOOKUP(A:A,'[10]2023 Reporting MYE 2022'!$A:$AH,34,FALSE)</f>
        <v>-236466.82861105321</v>
      </c>
      <c r="E170" s="297"/>
    </row>
    <row r="171" spans="1:5" ht="15.75">
      <c r="A171" s="493">
        <v>35005</v>
      </c>
      <c r="B171" s="492" t="s">
        <v>531</v>
      </c>
      <c r="C171" s="297">
        <v>-680566.71</v>
      </c>
      <c r="D171" s="3">
        <f>VLOOKUP(A:A,'[10]2023 Reporting MYE 2022'!$A:$AH,34,FALSE)</f>
        <v>-93769.141969485907</v>
      </c>
      <c r="E171" s="297"/>
    </row>
    <row r="172" spans="1:5" ht="15.75">
      <c r="A172" s="493">
        <v>35100</v>
      </c>
      <c r="B172" s="492" t="s">
        <v>532</v>
      </c>
      <c r="C172" s="297">
        <v>-13993352.5</v>
      </c>
      <c r="D172" s="3">
        <f>VLOOKUP(A:A,'[10]2023 Reporting MYE 2022'!$A:$AH,34,FALSE)</f>
        <v>-2171168.6867703656</v>
      </c>
      <c r="E172" s="297"/>
    </row>
    <row r="173" spans="1:5" ht="15.75">
      <c r="A173" s="493">
        <v>35105</v>
      </c>
      <c r="B173" s="492" t="s">
        <v>533</v>
      </c>
      <c r="C173" s="297">
        <v>-1125336.0499999998</v>
      </c>
      <c r="D173" s="3">
        <f>VLOOKUP(A:A,'[10]2023 Reporting MYE 2022'!$A:$AH,34,FALSE)</f>
        <v>-171728.19426370319</v>
      </c>
      <c r="E173" s="297"/>
    </row>
    <row r="174" spans="1:5" ht="15.75">
      <c r="A174" s="493">
        <v>35106</v>
      </c>
      <c r="B174" s="492" t="s">
        <v>534</v>
      </c>
      <c r="C174" s="297">
        <v>-249408.26999999996</v>
      </c>
      <c r="D174" s="3">
        <f>VLOOKUP(A:A,'[10]2023 Reporting MYE 2022'!$A:$AH,34,FALSE)</f>
        <v>-44531.841033495002</v>
      </c>
      <c r="E174" s="297"/>
    </row>
    <row r="175" spans="1:5" ht="15.75">
      <c r="A175" s="493">
        <v>35200</v>
      </c>
      <c r="B175" s="492" t="s">
        <v>535</v>
      </c>
      <c r="C175" s="297">
        <v>-606390.75</v>
      </c>
      <c r="D175" s="3">
        <f>VLOOKUP(A:A,'[10]2023 Reporting MYE 2022'!$A:$AH,34,FALSE)</f>
        <v>-83999.862731147397</v>
      </c>
      <c r="E175" s="297"/>
    </row>
    <row r="176" spans="1:5" ht="15.75">
      <c r="A176" s="493">
        <v>35300</v>
      </c>
      <c r="B176" s="492" t="s">
        <v>536</v>
      </c>
      <c r="C176" s="297">
        <v>-4097597.27</v>
      </c>
      <c r="D176" s="3">
        <f>VLOOKUP(A:A,'[10]2023 Reporting MYE 2022'!$A:$AH,34,FALSE)</f>
        <v>-621200.27436777006</v>
      </c>
      <c r="E176" s="297"/>
    </row>
    <row r="177" spans="1:5" ht="15.75">
      <c r="A177" s="493">
        <v>35305</v>
      </c>
      <c r="B177" s="492" t="s">
        <v>537</v>
      </c>
      <c r="C177" s="297">
        <v>-1537170.35</v>
      </c>
      <c r="D177" s="3">
        <f>VLOOKUP(A:A,'[10]2023 Reporting MYE 2022'!$A:$AH,34,FALSE)</f>
        <v>-239582.6585584956</v>
      </c>
      <c r="E177" s="297"/>
    </row>
    <row r="178" spans="1:5" ht="15.75">
      <c r="A178" s="493">
        <v>35400</v>
      </c>
      <c r="B178" s="492" t="s">
        <v>538</v>
      </c>
      <c r="C178" s="297">
        <v>-3301530.1799999997</v>
      </c>
      <c r="D178" s="3">
        <f>VLOOKUP(A:A,'[10]2023 Reporting MYE 2022'!$A:$AH,34,FALSE)</f>
        <v>-473785.46710774739</v>
      </c>
      <c r="E178" s="297"/>
    </row>
    <row r="179" spans="1:5" ht="15.75">
      <c r="A179" s="493">
        <v>35401</v>
      </c>
      <c r="B179" s="492" t="s">
        <v>539</v>
      </c>
      <c r="C179" s="297">
        <v>-50178.879999999997</v>
      </c>
      <c r="D179" s="3">
        <f>VLOOKUP(A:A,'[10]2023 Reporting MYE 2022'!$A:$AH,34,FALSE)</f>
        <v>-6924.4977596985</v>
      </c>
      <c r="E179" s="297"/>
    </row>
    <row r="180" spans="1:5" ht="15.75">
      <c r="A180" s="493">
        <v>35405</v>
      </c>
      <c r="B180" s="492" t="s">
        <v>540</v>
      </c>
      <c r="C180" s="297">
        <v>-887556.1100000001</v>
      </c>
      <c r="D180" s="3">
        <f>VLOOKUP(A:A,'[10]2023 Reporting MYE 2022'!$A:$AH,34,FALSE)</f>
        <v>-134729.30209448791</v>
      </c>
      <c r="E180" s="297"/>
    </row>
    <row r="181" spans="1:5" ht="15.75">
      <c r="A181" s="493">
        <v>35500</v>
      </c>
      <c r="B181" s="492" t="s">
        <v>541</v>
      </c>
      <c r="C181" s="297">
        <v>-4345658.79</v>
      </c>
      <c r="D181" s="3">
        <f>VLOOKUP(A:A,'[10]2023 Reporting MYE 2022'!$A:$AH,34,FALSE)</f>
        <v>-643604.80577902554</v>
      </c>
      <c r="E181" s="297"/>
    </row>
    <row r="182" spans="1:5" ht="15.75">
      <c r="A182" s="493">
        <v>35600</v>
      </c>
      <c r="B182" s="492" t="s">
        <v>542</v>
      </c>
      <c r="C182" s="297">
        <v>-1920921.4600000002</v>
      </c>
      <c r="D182" s="3">
        <f>VLOOKUP(A:A,'[10]2023 Reporting MYE 2022'!$A:$AH,34,FALSE)</f>
        <v>-283337.16666308104</v>
      </c>
      <c r="E182" s="297"/>
    </row>
    <row r="183" spans="1:5" ht="15.75">
      <c r="A183" s="493">
        <v>35700</v>
      </c>
      <c r="B183" s="492" t="s">
        <v>543</v>
      </c>
      <c r="C183" s="297">
        <v>-1069305.9000000001</v>
      </c>
      <c r="D183" s="3">
        <f>VLOOKUP(A:A,'[10]2023 Reporting MYE 2022'!$A:$AH,34,FALSE)</f>
        <v>-145336.63662781561</v>
      </c>
      <c r="E183" s="297"/>
    </row>
    <row r="184" spans="1:5" ht="15.75">
      <c r="A184" s="493">
        <v>35800</v>
      </c>
      <c r="B184" s="492" t="s">
        <v>544</v>
      </c>
      <c r="C184" s="297">
        <v>-1325475.92</v>
      </c>
      <c r="D184" s="3">
        <f>VLOOKUP(A:A,'[10]2023 Reporting MYE 2022'!$A:$AH,34,FALSE)</f>
        <v>-182328.41684333427</v>
      </c>
      <c r="E184" s="297"/>
    </row>
    <row r="185" spans="1:5" ht="15.75">
      <c r="A185" s="493">
        <v>35805</v>
      </c>
      <c r="B185" s="492" t="s">
        <v>545</v>
      </c>
      <c r="C185" s="297">
        <v>-292497.18000000005</v>
      </c>
      <c r="D185" s="3">
        <f>VLOOKUP(A:A,'[10]2023 Reporting MYE 2022'!$A:$AH,34,FALSE)</f>
        <v>-38266.913801902498</v>
      </c>
      <c r="E185" s="297"/>
    </row>
    <row r="186" spans="1:5" ht="15.75">
      <c r="A186" s="493">
        <v>35900</v>
      </c>
      <c r="B186" s="492" t="s">
        <v>546</v>
      </c>
      <c r="C186" s="297">
        <v>-2511392.36</v>
      </c>
      <c r="D186" s="3">
        <f>VLOOKUP(A:A,'[10]2023 Reporting MYE 2022'!$A:$AH,34,FALSE)</f>
        <v>-362766.85906776297</v>
      </c>
      <c r="E186" s="297"/>
    </row>
    <row r="187" spans="1:5" ht="15.75">
      <c r="A187" s="493">
        <v>35905</v>
      </c>
      <c r="B187" s="492" t="s">
        <v>547</v>
      </c>
      <c r="C187" s="297">
        <v>-370265.88</v>
      </c>
      <c r="D187" s="3">
        <f>VLOOKUP(A:A,'[10]2023 Reporting MYE 2022'!$A:$AH,34,FALSE)</f>
        <v>-43952.505617524497</v>
      </c>
      <c r="E187" s="297"/>
    </row>
    <row r="188" spans="1:5" ht="15.75">
      <c r="A188" s="493">
        <v>36000</v>
      </c>
      <c r="B188" s="492" t="s">
        <v>548</v>
      </c>
      <c r="C188" s="297">
        <v>-59334147.829999983</v>
      </c>
      <c r="D188" s="3">
        <f>VLOOKUP(A:A,'[10]2023 Reporting MYE 2022'!$A:$AH,34,FALSE)</f>
        <v>-9820857.4731299505</v>
      </c>
      <c r="E188" s="297"/>
    </row>
    <row r="189" spans="1:5" ht="15.75">
      <c r="A189" s="493">
        <v>36001</v>
      </c>
      <c r="B189" s="492" t="s">
        <v>549</v>
      </c>
      <c r="C189" s="297">
        <v>0</v>
      </c>
      <c r="D189" s="3">
        <f>VLOOKUP(A:A,'[10]2023 Reporting MYE 2022'!$A:$AH,34,FALSE)</f>
        <v>0</v>
      </c>
      <c r="E189" s="297"/>
    </row>
    <row r="190" spans="1:5" ht="15.75">
      <c r="A190" s="493">
        <v>36002</v>
      </c>
      <c r="B190" s="492" t="s">
        <v>550</v>
      </c>
      <c r="C190" s="297">
        <v>0</v>
      </c>
      <c r="D190" s="3">
        <f>VLOOKUP(A:A,'[10]2023 Reporting MYE 2022'!$A:$AH,34,FALSE)</f>
        <v>0</v>
      </c>
      <c r="E190" s="297"/>
    </row>
    <row r="191" spans="1:5" ht="15.75">
      <c r="A191" s="493">
        <v>36003</v>
      </c>
      <c r="B191" s="492" t="s">
        <v>551</v>
      </c>
      <c r="C191" s="297">
        <v>-427087.56</v>
      </c>
      <c r="D191" s="3">
        <f>VLOOKUP(A:A,'[10]2023 Reporting MYE 2022'!$A:$AH,34,FALSE)</f>
        <v>-69383.498238273591</v>
      </c>
      <c r="E191" s="297"/>
    </row>
    <row r="192" spans="1:5" ht="15.75">
      <c r="A192" s="493">
        <v>36004</v>
      </c>
      <c r="B192" s="492" t="s">
        <v>552</v>
      </c>
      <c r="C192" s="297">
        <v>-319637.34999999998</v>
      </c>
      <c r="D192" s="3">
        <f>VLOOKUP(A:A,'[10]2023 Reporting MYE 2022'!$A:$AH,34,FALSE)</f>
        <v>-55615.459856768095</v>
      </c>
      <c r="E192" s="297"/>
    </row>
    <row r="193" spans="1:5" ht="15.75">
      <c r="A193" s="493">
        <v>36005</v>
      </c>
      <c r="B193" s="492" t="s">
        <v>553</v>
      </c>
      <c r="C193" s="297">
        <v>-4443453.7</v>
      </c>
      <c r="D193" s="3">
        <f>VLOOKUP(A:A,'[10]2023 Reporting MYE 2022'!$A:$AH,34,FALSE)</f>
        <v>-676581.18415770144</v>
      </c>
      <c r="E193" s="297"/>
    </row>
    <row r="194" spans="1:5" ht="15.75">
      <c r="A194" s="493">
        <v>36006</v>
      </c>
      <c r="B194" s="492" t="s">
        <v>554</v>
      </c>
      <c r="C194" s="297">
        <v>-630308.02999999991</v>
      </c>
      <c r="D194" s="3">
        <f>VLOOKUP(A:A,'[10]2023 Reporting MYE 2022'!$A:$AH,34,FALSE)</f>
        <v>-115960.1342634045</v>
      </c>
      <c r="E194" s="297"/>
    </row>
    <row r="195" spans="1:5" ht="15.75">
      <c r="A195" s="493">
        <v>36007</v>
      </c>
      <c r="B195" s="492" t="s">
        <v>555</v>
      </c>
      <c r="C195" s="297">
        <v>-236567.58000000002</v>
      </c>
      <c r="D195" s="3">
        <f>VLOOKUP(A:A,'[10]2023 Reporting MYE 2022'!$A:$AH,34,FALSE)</f>
        <v>-43391.401351893001</v>
      </c>
      <c r="E195" s="297"/>
    </row>
    <row r="196" spans="1:5" ht="15.75">
      <c r="A196" s="493">
        <v>36008</v>
      </c>
      <c r="B196" s="492" t="s">
        <v>556</v>
      </c>
      <c r="C196" s="297">
        <v>-563241.59</v>
      </c>
      <c r="D196" s="3">
        <f>VLOOKUP(A:A,'[10]2023 Reporting MYE 2022'!$A:$AH,34,FALSE)</f>
        <v>-103214.1413901609</v>
      </c>
      <c r="E196" s="297"/>
    </row>
    <row r="197" spans="1:5" ht="15.75">
      <c r="A197" s="493">
        <v>36009</v>
      </c>
      <c r="B197" s="492" t="s">
        <v>557</v>
      </c>
      <c r="C197" s="297">
        <v>-82345.209999999992</v>
      </c>
      <c r="D197" s="3">
        <f>VLOOKUP(A:A,'[10]2023 Reporting MYE 2022'!$A:$AH,34,FALSE)</f>
        <v>-15003.550804528801</v>
      </c>
      <c r="E197" s="297"/>
    </row>
    <row r="198" spans="1:5" ht="15.75">
      <c r="A198" s="493">
        <v>36100</v>
      </c>
      <c r="B198" s="492" t="s">
        <v>558</v>
      </c>
      <c r="C198" s="297">
        <v>-796777.69999999984</v>
      </c>
      <c r="D198" s="3">
        <f>VLOOKUP(A:A,'[10]2023 Reporting MYE 2022'!$A:$AH,34,FALSE)</f>
        <v>-111814.9843982085</v>
      </c>
      <c r="E198" s="297"/>
    </row>
    <row r="199" spans="1:5" ht="15.75">
      <c r="A199" s="493">
        <v>36102</v>
      </c>
      <c r="B199" s="492" t="s">
        <v>559</v>
      </c>
      <c r="C199" s="297">
        <v>0</v>
      </c>
      <c r="D199" s="3">
        <f>VLOOKUP(A:A,'[10]2023 Reporting MYE 2022'!$A:$AH,34,FALSE)</f>
        <v>0</v>
      </c>
      <c r="E199" s="297"/>
    </row>
    <row r="200" spans="1:5" ht="15.75">
      <c r="A200" s="493">
        <v>36105</v>
      </c>
      <c r="B200" s="492" t="s">
        <v>560</v>
      </c>
      <c r="C200" s="297">
        <v>-365615.53</v>
      </c>
      <c r="D200" s="3">
        <f>VLOOKUP(A:A,'[10]2023 Reporting MYE 2022'!$A:$AH,34,FALSE)</f>
        <v>-50479.203286954798</v>
      </c>
      <c r="E200" s="297"/>
    </row>
    <row r="201" spans="1:5" ht="15.75">
      <c r="A201" s="493">
        <v>36200</v>
      </c>
      <c r="B201" s="492" t="s">
        <v>561</v>
      </c>
      <c r="C201" s="297">
        <v>-1472019.7699999998</v>
      </c>
      <c r="D201" s="3">
        <f>VLOOKUP(A:A,'[10]2023 Reporting MYE 2022'!$A:$AH,34,FALSE)</f>
        <v>-201470.94419284529</v>
      </c>
      <c r="E201" s="297"/>
    </row>
    <row r="202" spans="1:5" ht="15.75">
      <c r="A202" s="493">
        <v>36205</v>
      </c>
      <c r="B202" s="492" t="s">
        <v>562</v>
      </c>
      <c r="C202" s="297">
        <v>-292658.56000000006</v>
      </c>
      <c r="D202" s="3">
        <f>VLOOKUP(A:A,'[10]2023 Reporting MYE 2022'!$A:$AH,34,FALSE)</f>
        <v>-47005.862286429001</v>
      </c>
      <c r="E202" s="297"/>
    </row>
    <row r="203" spans="1:5" ht="15.75">
      <c r="A203" s="493">
        <v>36300</v>
      </c>
      <c r="B203" s="492" t="s">
        <v>563</v>
      </c>
      <c r="C203" s="297">
        <v>-4945312.8500000006</v>
      </c>
      <c r="D203" s="3">
        <f>VLOOKUP(A:A,'[10]2023 Reporting MYE 2022'!$A:$AH,34,FALSE)</f>
        <v>-745876.66745631874</v>
      </c>
      <c r="E203" s="297"/>
    </row>
    <row r="204" spans="1:5" ht="15.75">
      <c r="A204" s="493">
        <v>36301</v>
      </c>
      <c r="B204" s="492" t="s">
        <v>564</v>
      </c>
      <c r="C204" s="297">
        <v>-137223.97999999998</v>
      </c>
      <c r="D204" s="3">
        <f>VLOOKUP(A:A,'[10]2023 Reporting MYE 2022'!$A:$AH,34,FALSE)</f>
        <v>-21173.387244056099</v>
      </c>
      <c r="E204" s="297"/>
    </row>
    <row r="205" spans="1:5" ht="15.75">
      <c r="A205" s="493">
        <v>36302</v>
      </c>
      <c r="B205" s="492" t="s">
        <v>565</v>
      </c>
      <c r="C205" s="297">
        <v>-179538.02999999994</v>
      </c>
      <c r="D205" s="3">
        <f>VLOOKUP(A:A,'[10]2023 Reporting MYE 2022'!$A:$AH,34,FALSE)</f>
        <v>-32350.959668828698</v>
      </c>
      <c r="E205" s="297"/>
    </row>
    <row r="206" spans="1:5" ht="15.75">
      <c r="A206" s="493">
        <v>36303</v>
      </c>
      <c r="B206" s="492" t="s">
        <v>713</v>
      </c>
      <c r="C206" s="297">
        <v>-228590.15999999997</v>
      </c>
      <c r="D206" s="3">
        <f>VLOOKUP(A:A,'[10]2023 Reporting MYE 2022'!$A:$AH,34,FALSE)</f>
        <v>-44756.318841035398</v>
      </c>
      <c r="E206" s="297"/>
    </row>
    <row r="207" spans="1:5" ht="15.75">
      <c r="A207" s="493">
        <v>36305</v>
      </c>
      <c r="B207" s="492" t="s">
        <v>566</v>
      </c>
      <c r="C207" s="297">
        <v>-1102940.8999999999</v>
      </c>
      <c r="D207" s="3">
        <f>VLOOKUP(A:A,'[10]2023 Reporting MYE 2022'!$A:$AH,34,FALSE)</f>
        <v>-148589.39875988339</v>
      </c>
      <c r="E207" s="297"/>
    </row>
    <row r="208" spans="1:5" ht="15.75">
      <c r="A208" s="493">
        <v>36310</v>
      </c>
      <c r="B208" s="492" t="s">
        <v>567</v>
      </c>
      <c r="C208" s="297">
        <v>0</v>
      </c>
      <c r="D208" s="3">
        <f>VLOOKUP(A:A,'[10]2023 Reporting MYE 2022'!$A:$AH,34,FALSE)</f>
        <v>0</v>
      </c>
      <c r="E208" s="297"/>
    </row>
    <row r="209" spans="1:5" ht="15.75">
      <c r="A209" s="493">
        <v>36400</v>
      </c>
      <c r="B209" s="492" t="s">
        <v>568</v>
      </c>
      <c r="C209" s="297">
        <v>-5707411.6699999999</v>
      </c>
      <c r="D209" s="3">
        <f>VLOOKUP(A:A,'[10]2023 Reporting MYE 2022'!$A:$AH,34,FALSE)</f>
        <v>-804587.86689386854</v>
      </c>
      <c r="E209" s="297"/>
    </row>
    <row r="210" spans="1:5" ht="15.75">
      <c r="A210" s="493">
        <v>36405</v>
      </c>
      <c r="B210" s="492" t="s">
        <v>569</v>
      </c>
      <c r="C210" s="297">
        <v>-810472.02</v>
      </c>
      <c r="D210" s="3">
        <f>VLOOKUP(A:A,'[10]2023 Reporting MYE 2022'!$A:$AH,34,FALSE)</f>
        <v>-117019.34604745649</v>
      </c>
      <c r="E210" s="297"/>
    </row>
    <row r="211" spans="1:5" ht="15.75">
      <c r="A211" s="493">
        <v>36500</v>
      </c>
      <c r="B211" s="492" t="s">
        <v>570</v>
      </c>
      <c r="C211" s="297">
        <v>-11503336.790000001</v>
      </c>
      <c r="D211" s="3">
        <f>VLOOKUP(A:A,'[10]2023 Reporting MYE 2022'!$A:$AH,34,FALSE)</f>
        <v>-1695941.5869369009</v>
      </c>
      <c r="E211" s="297"/>
    </row>
    <row r="212" spans="1:5" ht="15.75">
      <c r="A212" s="493">
        <v>36501</v>
      </c>
      <c r="B212" s="492" t="s">
        <v>571</v>
      </c>
      <c r="C212" s="297">
        <v>-140435.93000000002</v>
      </c>
      <c r="D212" s="3">
        <f>VLOOKUP(A:A,'[10]2023 Reporting MYE 2022'!$A:$AH,34,FALSE)</f>
        <v>-23376.721041065703</v>
      </c>
      <c r="E212" s="297"/>
    </row>
    <row r="213" spans="1:5" ht="15.75">
      <c r="A213" s="493">
        <v>36502</v>
      </c>
      <c r="B213" s="492" t="s">
        <v>572</v>
      </c>
      <c r="C213" s="297">
        <v>-29786.620000000003</v>
      </c>
      <c r="D213" s="3">
        <f>VLOOKUP(A:A,'[10]2023 Reporting MYE 2022'!$A:$AH,34,FALSE)</f>
        <v>-5585.8981093622997</v>
      </c>
      <c r="E213" s="297"/>
    </row>
    <row r="214" spans="1:5" ht="15.75">
      <c r="A214" s="493">
        <v>36505</v>
      </c>
      <c r="B214" s="492" t="s">
        <v>573</v>
      </c>
      <c r="C214" s="297">
        <v>-2152349.96</v>
      </c>
      <c r="D214" s="3">
        <f>VLOOKUP(A:A,'[10]2023 Reporting MYE 2022'!$A:$AH,34,FALSE)</f>
        <v>-311278.6247867982</v>
      </c>
      <c r="E214" s="297"/>
    </row>
    <row r="215" spans="1:5" ht="15.75">
      <c r="A215" s="493">
        <v>36600</v>
      </c>
      <c r="B215" s="492" t="s">
        <v>574</v>
      </c>
      <c r="C215" s="297">
        <v>-698216.60000000009</v>
      </c>
      <c r="D215" s="3">
        <f>VLOOKUP(A:A,'[10]2023 Reporting MYE 2022'!$A:$AH,34,FALSE)</f>
        <v>-96835.9824693837</v>
      </c>
      <c r="E215" s="297"/>
    </row>
    <row r="216" spans="1:5" ht="15.75">
      <c r="A216" s="493">
        <v>36601</v>
      </c>
      <c r="B216" s="492" t="s">
        <v>575</v>
      </c>
      <c r="C216" s="297">
        <v>0</v>
      </c>
      <c r="D216" s="3">
        <f>VLOOKUP(A:A,'[10]2023 Reporting MYE 2022'!$A:$AH,34,FALSE)</f>
        <v>0</v>
      </c>
      <c r="E216" s="297"/>
    </row>
    <row r="217" spans="1:5" ht="15.75">
      <c r="A217" s="493">
        <v>36700</v>
      </c>
      <c r="B217" s="492" t="s">
        <v>576</v>
      </c>
      <c r="C217" s="297">
        <v>-9137426.1699999981</v>
      </c>
      <c r="D217" s="3">
        <f>VLOOKUP(A:A,'[10]2023 Reporting MYE 2022'!$A:$AH,34,FALSE)</f>
        <v>-1401030.7445193056</v>
      </c>
      <c r="E217" s="297"/>
    </row>
    <row r="218" spans="1:5" ht="15.75">
      <c r="A218" s="493">
        <v>36701</v>
      </c>
      <c r="B218" s="492" t="s">
        <v>577</v>
      </c>
      <c r="C218" s="297">
        <v>-32296.329999999998</v>
      </c>
      <c r="D218" s="3">
        <f>VLOOKUP(A:A,'[10]2023 Reporting MYE 2022'!$A:$AH,34,FALSE)</f>
        <v>-5238.29685978</v>
      </c>
      <c r="E218" s="297"/>
    </row>
    <row r="219" spans="1:5" ht="15.75">
      <c r="A219" s="493">
        <v>36705</v>
      </c>
      <c r="B219" s="492" t="s">
        <v>578</v>
      </c>
      <c r="C219" s="297">
        <v>-1177746.19</v>
      </c>
      <c r="D219" s="3">
        <f>VLOOKUP(A:A,'[10]2023 Reporting MYE 2022'!$A:$AH,34,FALSE)</f>
        <v>-167372.66414385271</v>
      </c>
      <c r="E219" s="297"/>
    </row>
    <row r="220" spans="1:5" ht="15.75">
      <c r="A220" s="493">
        <v>36800</v>
      </c>
      <c r="B220" s="492" t="s">
        <v>579</v>
      </c>
      <c r="C220" s="297">
        <v>-3493588.6900000009</v>
      </c>
      <c r="D220" s="3">
        <f>VLOOKUP(A:A,'[10]2023 Reporting MYE 2022'!$A:$AH,34,FALSE)</f>
        <v>-526832.91600879421</v>
      </c>
      <c r="E220" s="297"/>
    </row>
    <row r="221" spans="1:5" ht="15.75">
      <c r="A221" s="493">
        <v>36802</v>
      </c>
      <c r="B221" s="492" t="s">
        <v>580</v>
      </c>
      <c r="C221" s="297">
        <v>-240911.58000000002</v>
      </c>
      <c r="D221" s="3">
        <f>VLOOKUP(A:A,'[10]2023 Reporting MYE 2022'!$A:$AH,34,FALSE)</f>
        <v>-44727.871026249006</v>
      </c>
      <c r="E221" s="297"/>
    </row>
    <row r="222" spans="1:5" ht="15.75">
      <c r="A222" s="493">
        <v>36810</v>
      </c>
      <c r="B222" s="492" t="s">
        <v>581</v>
      </c>
      <c r="C222" s="297">
        <v>-6929511.3200000003</v>
      </c>
      <c r="D222" s="3">
        <f>VLOOKUP(A:A,'[10]2023 Reporting MYE 2022'!$A:$AH,34,FALSE)</f>
        <v>-1077554.2707625751</v>
      </c>
      <c r="E222" s="297"/>
    </row>
    <row r="223" spans="1:5" ht="15.75">
      <c r="A223" s="493">
        <v>36900</v>
      </c>
      <c r="B223" s="492" t="s">
        <v>582</v>
      </c>
      <c r="C223" s="297">
        <v>-720934.69</v>
      </c>
      <c r="D223" s="3">
        <f>VLOOKUP(A:A,'[10]2023 Reporting MYE 2022'!$A:$AH,34,FALSE)</f>
        <v>-104773.96973213551</v>
      </c>
      <c r="E223" s="297"/>
    </row>
    <row r="224" spans="1:5" ht="15.75">
      <c r="A224" s="493">
        <v>36901</v>
      </c>
      <c r="B224" s="492" t="s">
        <v>583</v>
      </c>
      <c r="C224" s="297">
        <v>-253722.41999999998</v>
      </c>
      <c r="D224" s="3">
        <f>VLOOKUP(A:A,'[10]2023 Reporting MYE 2022'!$A:$AH,34,FALSE)</f>
        <v>-33895.625469927298</v>
      </c>
      <c r="E224" s="297"/>
    </row>
    <row r="225" spans="1:5" ht="15.75">
      <c r="A225" s="493">
        <v>36905</v>
      </c>
      <c r="B225" s="492" t="s">
        <v>584</v>
      </c>
      <c r="C225" s="297">
        <v>-236634.91</v>
      </c>
      <c r="D225" s="3">
        <f>VLOOKUP(A:A,'[10]2023 Reporting MYE 2022'!$A:$AH,34,FALSE)</f>
        <v>-33236.939423372402</v>
      </c>
      <c r="E225" s="297"/>
    </row>
    <row r="226" spans="1:5" ht="15.75">
      <c r="A226" s="493">
        <v>37000</v>
      </c>
      <c r="B226" s="492" t="s">
        <v>585</v>
      </c>
      <c r="C226" s="297">
        <v>-1970077.33</v>
      </c>
      <c r="D226" s="3">
        <f>VLOOKUP(A:A,'[10]2023 Reporting MYE 2022'!$A:$AH,34,FALSE)</f>
        <v>-293792.85773700482</v>
      </c>
      <c r="E226" s="297"/>
    </row>
    <row r="227" spans="1:5" ht="30">
      <c r="A227" s="493">
        <v>37001</v>
      </c>
      <c r="B227" s="492" t="s">
        <v>729</v>
      </c>
      <c r="C227" s="297">
        <v>-211452.69</v>
      </c>
      <c r="D227" s="3">
        <f>VLOOKUP(A:A,'[10]2023 Reporting MYE 2022'!$A:$AH,34,FALSE)</f>
        <v>-33719.920502204703</v>
      </c>
      <c r="E227" s="297"/>
    </row>
    <row r="228" spans="1:5" ht="15.75">
      <c r="A228" s="493">
        <v>37005</v>
      </c>
      <c r="B228" s="492" t="s">
        <v>586</v>
      </c>
      <c r="C228" s="297">
        <v>-647780.86</v>
      </c>
      <c r="D228" s="3">
        <f>VLOOKUP(A:A,'[10]2023 Reporting MYE 2022'!$A:$AH,34,FALSE)</f>
        <v>-87429.719730518103</v>
      </c>
      <c r="E228" s="297"/>
    </row>
    <row r="229" spans="1:5" ht="15.75">
      <c r="A229" s="493">
        <v>37100</v>
      </c>
      <c r="B229" s="492" t="s">
        <v>587</v>
      </c>
      <c r="C229" s="297">
        <v>-3631164.7300000004</v>
      </c>
      <c r="D229" s="3">
        <f>VLOOKUP(A:A,'[10]2023 Reporting MYE 2022'!$A:$AH,34,FALSE)</f>
        <v>-548532.04630708171</v>
      </c>
      <c r="E229" s="297"/>
    </row>
    <row r="230" spans="1:5" ht="15.75">
      <c r="A230" s="493">
        <v>37200</v>
      </c>
      <c r="B230" s="492" t="s">
        <v>588</v>
      </c>
      <c r="C230" s="297">
        <v>-779325.45</v>
      </c>
      <c r="D230" s="3">
        <f>VLOOKUP(A:A,'[10]2023 Reporting MYE 2022'!$A:$AH,34,FALSE)</f>
        <v>-109052.4958051086</v>
      </c>
      <c r="E230" s="297"/>
    </row>
    <row r="231" spans="1:5" ht="15.75">
      <c r="A231" s="493">
        <v>37300</v>
      </c>
      <c r="B231" s="492" t="s">
        <v>589</v>
      </c>
      <c r="C231" s="297">
        <v>-1898678.28</v>
      </c>
      <c r="D231" s="3">
        <f>VLOOKUP(A:A,'[10]2023 Reporting MYE 2022'!$A:$AH,34,FALSE)</f>
        <v>-280316.44555834768</v>
      </c>
      <c r="E231" s="297"/>
    </row>
    <row r="232" spans="1:5" ht="15.75">
      <c r="A232" s="493">
        <v>37301</v>
      </c>
      <c r="B232" s="492" t="s">
        <v>590</v>
      </c>
      <c r="C232" s="297">
        <v>-205290.77</v>
      </c>
      <c r="D232" s="3">
        <f>VLOOKUP(A:A,'[10]2023 Reporting MYE 2022'!$A:$AH,34,FALSE)</f>
        <v>-32099.766908316302</v>
      </c>
      <c r="E232" s="297"/>
    </row>
    <row r="233" spans="1:5" ht="15.75">
      <c r="A233" s="493">
        <v>37305</v>
      </c>
      <c r="B233" s="492" t="s">
        <v>591</v>
      </c>
      <c r="C233" s="297">
        <v>-515369.85</v>
      </c>
      <c r="D233" s="3">
        <f>VLOOKUP(A:A,'[10]2023 Reporting MYE 2022'!$A:$AH,34,FALSE)</f>
        <v>-66098.5337574882</v>
      </c>
      <c r="E233" s="297"/>
    </row>
    <row r="234" spans="1:5" ht="15.75">
      <c r="A234" s="493">
        <v>37400</v>
      </c>
      <c r="B234" s="492" t="s">
        <v>592</v>
      </c>
      <c r="C234" s="297">
        <v>-9325808.2400000002</v>
      </c>
      <c r="D234" s="3">
        <f>VLOOKUP(A:A,'[10]2023 Reporting MYE 2022'!$A:$AH,34,FALSE)</f>
        <v>-1491024.5040638871</v>
      </c>
      <c r="E234" s="297"/>
    </row>
    <row r="235" spans="1:5" ht="15.75">
      <c r="A235" s="493">
        <v>37405</v>
      </c>
      <c r="B235" s="492" t="s">
        <v>593</v>
      </c>
      <c r="C235" s="297">
        <v>-1923404.75</v>
      </c>
      <c r="D235" s="3">
        <f>VLOOKUP(A:A,'[10]2023 Reporting MYE 2022'!$A:$AH,34,FALSE)</f>
        <v>-279958.62764431798</v>
      </c>
      <c r="E235" s="297"/>
    </row>
    <row r="236" spans="1:5" ht="15.75">
      <c r="A236" s="493">
        <v>37500</v>
      </c>
      <c r="B236" s="492" t="s">
        <v>594</v>
      </c>
      <c r="C236" s="297">
        <v>-1078082.8899999999</v>
      </c>
      <c r="D236" s="3">
        <f>VLOOKUP(A:A,'[10]2023 Reporting MYE 2022'!$A:$AH,34,FALSE)</f>
        <v>-149680.93924716031</v>
      </c>
      <c r="E236" s="297"/>
    </row>
    <row r="237" spans="1:5" ht="15.75">
      <c r="A237" s="493">
        <v>37600</v>
      </c>
      <c r="B237" s="492" t="s">
        <v>595</v>
      </c>
      <c r="C237" s="297">
        <v>-5816352.540000001</v>
      </c>
      <c r="D237" s="3">
        <f>VLOOKUP(A:A,'[10]2023 Reporting MYE 2022'!$A:$AH,34,FALSE)</f>
        <v>-891389.09930507641</v>
      </c>
      <c r="E237" s="297"/>
    </row>
    <row r="238" spans="1:5" ht="15.75">
      <c r="A238" s="493">
        <v>37601</v>
      </c>
      <c r="B238" s="492" t="s">
        <v>596</v>
      </c>
      <c r="C238" s="297">
        <v>-466719.98000000004</v>
      </c>
      <c r="D238" s="3">
        <f>VLOOKUP(A:A,'[10]2023 Reporting MYE 2022'!$A:$AH,34,FALSE)</f>
        <v>-96055.346272640396</v>
      </c>
      <c r="E238" s="297"/>
    </row>
    <row r="239" spans="1:5" ht="15.75">
      <c r="A239" s="493">
        <v>37605</v>
      </c>
      <c r="B239" s="492" t="s">
        <v>597</v>
      </c>
      <c r="C239" s="297">
        <v>-763367.97</v>
      </c>
      <c r="D239" s="3">
        <f>VLOOKUP(A:A,'[10]2023 Reporting MYE 2022'!$A:$AH,34,FALSE)</f>
        <v>-111017.8138116528</v>
      </c>
      <c r="E239" s="297"/>
    </row>
    <row r="240" spans="1:5" ht="15.75">
      <c r="A240" s="493">
        <v>37610</v>
      </c>
      <c r="B240" s="492" t="s">
        <v>598</v>
      </c>
      <c r="C240" s="297">
        <v>-1719098.72</v>
      </c>
      <c r="D240" s="3">
        <f>VLOOKUP(A:A,'[10]2023 Reporting MYE 2022'!$A:$AH,34,FALSE)</f>
        <v>-282867.86797232489</v>
      </c>
      <c r="E240" s="297"/>
    </row>
    <row r="241" spans="1:5" ht="15.75">
      <c r="A241" s="493">
        <v>37700</v>
      </c>
      <c r="B241" s="492" t="s">
        <v>599</v>
      </c>
      <c r="C241" s="297">
        <v>-2729042.6799999997</v>
      </c>
      <c r="D241" s="3">
        <f>VLOOKUP(A:A,'[10]2023 Reporting MYE 2022'!$A:$AH,34,FALSE)</f>
        <v>-388539.24351659277</v>
      </c>
      <c r="E241" s="297"/>
    </row>
    <row r="242" spans="1:5" ht="15.75">
      <c r="A242" s="493">
        <v>37705</v>
      </c>
      <c r="B242" s="492" t="s">
        <v>600</v>
      </c>
      <c r="C242" s="297">
        <v>-831373.55999999994</v>
      </c>
      <c r="D242" s="3">
        <f>VLOOKUP(A:A,'[10]2023 Reporting MYE 2022'!$A:$AH,34,FALSE)</f>
        <v>-110194.70444981281</v>
      </c>
      <c r="E242" s="297"/>
    </row>
    <row r="243" spans="1:5" ht="15.75">
      <c r="A243" s="493">
        <v>37800</v>
      </c>
      <c r="B243" s="492" t="s">
        <v>601</v>
      </c>
      <c r="C243" s="297">
        <v>-8636048.0799999982</v>
      </c>
      <c r="D243" s="3">
        <f>VLOOKUP(A:A,'[10]2023 Reporting MYE 2022'!$A:$AH,34,FALSE)</f>
        <v>-1215051.0253772354</v>
      </c>
      <c r="E243" s="297"/>
    </row>
    <row r="244" spans="1:5" ht="15.75">
      <c r="A244" s="493">
        <v>37801</v>
      </c>
      <c r="B244" s="492" t="s">
        <v>602</v>
      </c>
      <c r="C244" s="297">
        <v>-59396.14</v>
      </c>
      <c r="D244" s="3">
        <f>VLOOKUP(A:A,'[10]2023 Reporting MYE 2022'!$A:$AH,34,FALSE)</f>
        <v>-12067.739928701101</v>
      </c>
      <c r="E244" s="297"/>
    </row>
    <row r="245" spans="1:5" ht="15.75">
      <c r="A245" s="493">
        <v>37805</v>
      </c>
      <c r="B245" s="492" t="s">
        <v>603</v>
      </c>
      <c r="C245" s="297">
        <v>-670798.27</v>
      </c>
      <c r="D245" s="3">
        <f>VLOOKUP(A:A,'[10]2023 Reporting MYE 2022'!$A:$AH,34,FALSE)</f>
        <v>-96014.840627728801</v>
      </c>
      <c r="E245" s="297"/>
    </row>
    <row r="246" spans="1:5" ht="15.75">
      <c r="A246" s="493">
        <v>37900</v>
      </c>
      <c r="B246" s="492" t="s">
        <v>604</v>
      </c>
      <c r="C246" s="297">
        <v>-4422717.1199999992</v>
      </c>
      <c r="D246" s="3">
        <f>VLOOKUP(A:A,'[10]2023 Reporting MYE 2022'!$A:$AH,34,FALSE)</f>
        <v>-652717.67335194058</v>
      </c>
      <c r="E246" s="297"/>
    </row>
    <row r="247" spans="1:5" ht="15.75">
      <c r="A247" s="493">
        <v>37901</v>
      </c>
      <c r="B247" s="492" t="s">
        <v>605</v>
      </c>
      <c r="C247" s="297">
        <v>-133690.21999999997</v>
      </c>
      <c r="D247" s="3">
        <f>VLOOKUP(A:A,'[10]2023 Reporting MYE 2022'!$A:$AH,34,FALSE)</f>
        <v>-21356.3124693387</v>
      </c>
      <c r="E247" s="297"/>
    </row>
    <row r="248" spans="1:5" ht="15.75">
      <c r="A248" s="493">
        <v>37905</v>
      </c>
      <c r="B248" s="492" t="s">
        <v>606</v>
      </c>
      <c r="C248" s="297">
        <v>-516434.83999999997</v>
      </c>
      <c r="D248" s="3">
        <f>VLOOKUP(A:A,'[10]2023 Reporting MYE 2022'!$A:$AH,34,FALSE)</f>
        <v>-72034.145041769094</v>
      </c>
      <c r="E248" s="297"/>
    </row>
    <row r="249" spans="1:5" ht="15.75">
      <c r="A249" s="493">
        <v>38000</v>
      </c>
      <c r="B249" s="492" t="s">
        <v>607</v>
      </c>
      <c r="C249" s="297">
        <v>-6524972.8399999989</v>
      </c>
      <c r="D249" s="3">
        <f>VLOOKUP(A:A,'[10]2023 Reporting MYE 2022'!$A:$AH,34,FALSE)</f>
        <v>-1087846.9284207942</v>
      </c>
      <c r="E249" s="297"/>
    </row>
    <row r="250" spans="1:5" ht="15.75">
      <c r="A250" s="493">
        <v>38005</v>
      </c>
      <c r="B250" s="492" t="s">
        <v>608</v>
      </c>
      <c r="C250" s="297">
        <v>-1524168.6</v>
      </c>
      <c r="D250" s="3">
        <f>VLOOKUP(A:A,'[10]2023 Reporting MYE 2022'!$A:$AH,34,FALSE)</f>
        <v>-229461.60837183392</v>
      </c>
      <c r="E250" s="297"/>
    </row>
    <row r="251" spans="1:5" ht="15.75">
      <c r="A251" s="493">
        <v>38100</v>
      </c>
      <c r="B251" s="492" t="s">
        <v>609</v>
      </c>
      <c r="C251" s="297">
        <v>-3313864.5700000003</v>
      </c>
      <c r="D251" s="3">
        <f>VLOOKUP(A:A,'[10]2023 Reporting MYE 2022'!$A:$AH,34,FALSE)</f>
        <v>-477144.2045701521</v>
      </c>
      <c r="E251" s="297"/>
    </row>
    <row r="252" spans="1:5" ht="15.75">
      <c r="A252" s="493">
        <v>38105</v>
      </c>
      <c r="B252" s="492" t="s">
        <v>610</v>
      </c>
      <c r="C252" s="297">
        <v>-626865.96000000008</v>
      </c>
      <c r="D252" s="3">
        <f>VLOOKUP(A:A,'[10]2023 Reporting MYE 2022'!$A:$AH,34,FALSE)</f>
        <v>-91734.401186502291</v>
      </c>
      <c r="E252" s="297"/>
    </row>
    <row r="253" spans="1:5" ht="15.75">
      <c r="A253" s="493">
        <v>38200</v>
      </c>
      <c r="B253" s="492" t="s">
        <v>611</v>
      </c>
      <c r="C253" s="297">
        <v>-3223415.17</v>
      </c>
      <c r="D253" s="3">
        <f>VLOOKUP(A:A,'[10]2023 Reporting MYE 2022'!$A:$AH,34,FALSE)</f>
        <v>-466326.2551237992</v>
      </c>
      <c r="E253" s="297"/>
    </row>
    <row r="254" spans="1:5" ht="15.75">
      <c r="A254" s="493">
        <v>38205</v>
      </c>
      <c r="B254" s="492" t="s">
        <v>612</v>
      </c>
      <c r="C254" s="297">
        <v>-466405.39999999997</v>
      </c>
      <c r="D254" s="3">
        <f>VLOOKUP(A:A,'[10]2023 Reporting MYE 2022'!$A:$AH,34,FALSE)</f>
        <v>-66946.51690662239</v>
      </c>
      <c r="E254" s="297"/>
    </row>
    <row r="255" spans="1:5" ht="15.75">
      <c r="A255" s="493">
        <v>38210</v>
      </c>
      <c r="B255" s="492" t="s">
        <v>613</v>
      </c>
      <c r="C255" s="297">
        <v>-1272275.68</v>
      </c>
      <c r="D255" s="3">
        <f>VLOOKUP(A:A,'[10]2023 Reporting MYE 2022'!$A:$AH,34,FALSE)</f>
        <v>-182315.29402521902</v>
      </c>
      <c r="E255" s="297"/>
    </row>
    <row r="256" spans="1:5" ht="15.75">
      <c r="A256" s="493">
        <v>38300</v>
      </c>
      <c r="B256" s="492" t="s">
        <v>614</v>
      </c>
      <c r="C256" s="297">
        <v>-2525385.37</v>
      </c>
      <c r="D256" s="3">
        <f>VLOOKUP(A:A,'[10]2023 Reporting MYE 2022'!$A:$AH,34,FALSE)</f>
        <v>-364556.79701817478</v>
      </c>
      <c r="E256" s="297"/>
    </row>
    <row r="257" spans="1:5" ht="15.75">
      <c r="A257" s="493">
        <v>38400</v>
      </c>
      <c r="B257" s="492" t="s">
        <v>615</v>
      </c>
      <c r="C257" s="297">
        <v>-3106609.88</v>
      </c>
      <c r="D257" s="3">
        <f>VLOOKUP(A:A,'[10]2023 Reporting MYE 2022'!$A:$AH,34,FALSE)</f>
        <v>-458987.18822564941</v>
      </c>
      <c r="E257" s="297"/>
    </row>
    <row r="258" spans="1:5" ht="15.75">
      <c r="A258" s="493">
        <v>38402</v>
      </c>
      <c r="B258" s="492" t="s">
        <v>616</v>
      </c>
      <c r="C258" s="297">
        <v>-192574.32999999996</v>
      </c>
      <c r="D258" s="3">
        <f>VLOOKUP(A:A,'[10]2023 Reporting MYE 2022'!$A:$AH,34,FALSE)</f>
        <v>-33842.159462695497</v>
      </c>
      <c r="E258" s="297"/>
    </row>
    <row r="259" spans="1:5" ht="15.75">
      <c r="A259" s="493">
        <v>38405</v>
      </c>
      <c r="B259" s="492" t="s">
        <v>617</v>
      </c>
      <c r="C259" s="297">
        <v>-721021.62000000046</v>
      </c>
      <c r="D259" s="3">
        <f>VLOOKUP(A:A,'[10]2023 Reporting MYE 2022'!$A:$AH,34,FALSE)</f>
        <v>-109126.35903994741</v>
      </c>
      <c r="E259" s="297"/>
    </row>
    <row r="260" spans="1:5" ht="15.75">
      <c r="A260" s="493">
        <v>38500</v>
      </c>
      <c r="B260" s="492" t="s">
        <v>618</v>
      </c>
      <c r="C260" s="297">
        <v>-2469112.71</v>
      </c>
      <c r="D260" s="3">
        <f>VLOOKUP(A:A,'[10]2023 Reporting MYE 2022'!$A:$AH,34,FALSE)</f>
        <v>-360472.13486068766</v>
      </c>
      <c r="E260" s="297"/>
    </row>
    <row r="261" spans="1:5" ht="15.75">
      <c r="A261" s="493">
        <v>38600</v>
      </c>
      <c r="B261" s="492" t="s">
        <v>619</v>
      </c>
      <c r="C261" s="297">
        <v>-3051262.9699999997</v>
      </c>
      <c r="D261" s="3">
        <f>VLOOKUP(A:A,'[10]2023 Reporting MYE 2022'!$A:$AH,34,FALSE)</f>
        <v>-443167.42340525042</v>
      </c>
      <c r="E261" s="297"/>
    </row>
    <row r="262" spans="1:5" ht="15.75">
      <c r="A262" s="493">
        <v>38601</v>
      </c>
      <c r="B262" s="492" t="s">
        <v>620</v>
      </c>
      <c r="C262" s="297">
        <v>0</v>
      </c>
      <c r="D262" s="3">
        <f>VLOOKUP(A:A,'[10]2023 Reporting MYE 2022'!$A:$AH,34,FALSE)</f>
        <v>0</v>
      </c>
      <c r="E262" s="297"/>
    </row>
    <row r="263" spans="1:5" ht="15.75">
      <c r="A263" s="493">
        <v>38602</v>
      </c>
      <c r="B263" s="492" t="s">
        <v>621</v>
      </c>
      <c r="C263" s="297">
        <v>-234257.06999999998</v>
      </c>
      <c r="D263" s="3">
        <f>VLOOKUP(A:A,'[10]2023 Reporting MYE 2022'!$A:$AH,34,FALSE)</f>
        <v>-39293.634426934499</v>
      </c>
      <c r="E263" s="297"/>
    </row>
    <row r="264" spans="1:5" ht="15.75">
      <c r="A264" s="493">
        <v>38605</v>
      </c>
      <c r="B264" s="492" t="s">
        <v>622</v>
      </c>
      <c r="C264" s="297">
        <v>-789246.47000000009</v>
      </c>
      <c r="D264" s="3">
        <f>VLOOKUP(A:A,'[10]2023 Reporting MYE 2022'!$A:$AH,34,FALSE)</f>
        <v>-114179.1313817232</v>
      </c>
      <c r="E264" s="297"/>
    </row>
    <row r="265" spans="1:5" ht="15.75">
      <c r="A265" s="493">
        <v>38610</v>
      </c>
      <c r="B265" s="492" t="s">
        <v>623</v>
      </c>
      <c r="C265" s="297">
        <v>-735457.34000000008</v>
      </c>
      <c r="D265" s="3">
        <f>VLOOKUP(A:A,'[10]2023 Reporting MYE 2022'!$A:$AH,34,FALSE)</f>
        <v>-106327.44424745729</v>
      </c>
      <c r="E265" s="297"/>
    </row>
    <row r="266" spans="1:5" ht="15.75">
      <c r="A266" s="493">
        <v>38620</v>
      </c>
      <c r="B266" s="492" t="s">
        <v>624</v>
      </c>
      <c r="C266" s="297">
        <v>-650846.43999999994</v>
      </c>
      <c r="D266" s="3">
        <f>VLOOKUP(A:A,'[10]2023 Reporting MYE 2022'!$A:$AH,34,FALSE)</f>
        <v>-78440.462967030297</v>
      </c>
      <c r="E266" s="297"/>
    </row>
    <row r="267" spans="1:5" ht="15.75">
      <c r="A267" s="493">
        <v>38700</v>
      </c>
      <c r="B267" s="492" t="s">
        <v>625</v>
      </c>
      <c r="C267" s="297">
        <v>-911588.09000000008</v>
      </c>
      <c r="D267" s="3">
        <f>VLOOKUP(A:A,'[10]2023 Reporting MYE 2022'!$A:$AH,34,FALSE)</f>
        <v>-138829.1628941388</v>
      </c>
      <c r="E267" s="297"/>
    </row>
    <row r="268" spans="1:5" ht="15.75">
      <c r="A268" s="493">
        <v>38701</v>
      </c>
      <c r="B268" s="492" t="s">
        <v>626</v>
      </c>
      <c r="C268" s="297">
        <v>-62617.250000000015</v>
      </c>
      <c r="D268" s="3">
        <f>VLOOKUP(A:A,'[10]2023 Reporting MYE 2022'!$A:$AH,34,FALSE)</f>
        <v>-10183.451262624001</v>
      </c>
      <c r="E268" s="297"/>
    </row>
    <row r="269" spans="1:5" ht="15.75">
      <c r="A269" s="493">
        <v>38800</v>
      </c>
      <c r="B269" s="492" t="s">
        <v>627</v>
      </c>
      <c r="C269" s="297">
        <v>-1623310.7900000003</v>
      </c>
      <c r="D269" s="3">
        <f>VLOOKUP(A:A,'[10]2023 Reporting MYE 2022'!$A:$AH,34,FALSE)</f>
        <v>-246417.26411157209</v>
      </c>
      <c r="E269" s="297"/>
    </row>
    <row r="270" spans="1:5" ht="15.75">
      <c r="A270" s="493">
        <v>38801</v>
      </c>
      <c r="B270" s="492" t="s">
        <v>628</v>
      </c>
      <c r="C270" s="297">
        <v>-136380.37000000002</v>
      </c>
      <c r="D270" s="3">
        <f>VLOOKUP(A:A,'[10]2023 Reporting MYE 2022'!$A:$AH,34,FALSE)</f>
        <v>-23639.953581059399</v>
      </c>
      <c r="E270" s="297"/>
    </row>
    <row r="271" spans="1:5" ht="15.75">
      <c r="A271" s="493">
        <v>38900</v>
      </c>
      <c r="B271" s="492" t="s">
        <v>629</v>
      </c>
      <c r="C271" s="297">
        <v>-367801.74</v>
      </c>
      <c r="D271" s="3">
        <f>VLOOKUP(A:A,'[10]2023 Reporting MYE 2022'!$A:$AH,34,FALSE)</f>
        <v>-53308.118249606698</v>
      </c>
      <c r="E271" s="297"/>
    </row>
    <row r="272" spans="1:5" ht="15.75">
      <c r="A272" s="493">
        <v>39000</v>
      </c>
      <c r="B272" s="492" t="s">
        <v>630</v>
      </c>
      <c r="C272" s="297">
        <v>-15774432.969999999</v>
      </c>
      <c r="D272" s="3">
        <f>VLOOKUP(A:A,'[10]2023 Reporting MYE 2022'!$A:$AH,34,FALSE)</f>
        <v>-2378015.8347423868</v>
      </c>
      <c r="E272" s="297"/>
    </row>
    <row r="273" spans="1:5" ht="15.75">
      <c r="A273" s="493">
        <v>39100</v>
      </c>
      <c r="B273" s="492" t="s">
        <v>631</v>
      </c>
      <c r="C273" s="297">
        <v>-1942462.5799999996</v>
      </c>
      <c r="D273" s="3">
        <f>VLOOKUP(A:A,'[10]2023 Reporting MYE 2022'!$A:$AH,34,FALSE)</f>
        <v>-259885.75205755711</v>
      </c>
      <c r="E273" s="297"/>
    </row>
    <row r="274" spans="1:5" ht="15.75">
      <c r="A274" s="493">
        <v>39101</v>
      </c>
      <c r="B274" s="492" t="s">
        <v>632</v>
      </c>
      <c r="C274" s="297">
        <v>-285745.29000000004</v>
      </c>
      <c r="D274" s="3">
        <f>VLOOKUP(A:A,'[10]2023 Reporting MYE 2022'!$A:$AH,34,FALSE)</f>
        <v>-45959.466459546005</v>
      </c>
      <c r="E274" s="297"/>
    </row>
    <row r="275" spans="1:5" ht="15.75">
      <c r="A275" s="493">
        <v>39105</v>
      </c>
      <c r="B275" s="492" t="s">
        <v>633</v>
      </c>
      <c r="C275" s="297">
        <v>-703537.72000000044</v>
      </c>
      <c r="D275" s="3">
        <f>VLOOKUP(A:A,'[10]2023 Reporting MYE 2022'!$A:$AH,34,FALSE)</f>
        <v>-103509.1972153503</v>
      </c>
      <c r="E275" s="297"/>
    </row>
    <row r="276" spans="1:5" ht="15.75">
      <c r="A276" s="493">
        <v>39200</v>
      </c>
      <c r="B276" s="492" t="s">
        <v>634</v>
      </c>
      <c r="C276" s="297">
        <v>-66053336.860000007</v>
      </c>
      <c r="D276" s="3">
        <f>VLOOKUP(A:A,'[10]2023 Reporting MYE 2022'!$A:$AH,34,FALSE)</f>
        <v>-10321156.484125061</v>
      </c>
      <c r="E276" s="297"/>
    </row>
    <row r="277" spans="1:5" ht="15.75">
      <c r="A277" s="493">
        <v>39201</v>
      </c>
      <c r="B277" s="492" t="s">
        <v>635</v>
      </c>
      <c r="C277" s="297">
        <v>-232479.13000000003</v>
      </c>
      <c r="D277" s="3">
        <f>VLOOKUP(A:A,'[10]2023 Reporting MYE 2022'!$A:$AH,34,FALSE)</f>
        <v>-37126.961487685796</v>
      </c>
      <c r="E277" s="297"/>
    </row>
    <row r="278" spans="1:5" ht="15.75">
      <c r="A278" s="493">
        <v>39204</v>
      </c>
      <c r="B278" s="492" t="s">
        <v>636</v>
      </c>
      <c r="C278" s="297">
        <v>-256310.71000000002</v>
      </c>
      <c r="D278" s="3">
        <f>VLOOKUP(A:A,'[10]2023 Reporting MYE 2022'!$A:$AH,34,FALSE)</f>
        <v>-40703.6965764708</v>
      </c>
      <c r="E278" s="297"/>
    </row>
    <row r="279" spans="1:5" ht="15.75">
      <c r="A279" s="493">
        <v>39205</v>
      </c>
      <c r="B279" s="492" t="s">
        <v>637</v>
      </c>
      <c r="C279" s="297">
        <v>-5785713.209999999</v>
      </c>
      <c r="D279" s="3">
        <f>VLOOKUP(A:A,'[10]2023 Reporting MYE 2022'!$A:$AH,34,FALSE)</f>
        <v>-874981.89432959585</v>
      </c>
      <c r="E279" s="297"/>
    </row>
    <row r="280" spans="1:5" ht="15.75">
      <c r="A280" s="493">
        <v>39208</v>
      </c>
      <c r="B280" s="492" t="s">
        <v>638</v>
      </c>
      <c r="C280" s="297">
        <v>-369510.48</v>
      </c>
      <c r="D280" s="3">
        <f>VLOOKUP(A:A,'[10]2023 Reporting MYE 2022'!$A:$AH,34,FALSE)</f>
        <v>-63987.131889861303</v>
      </c>
      <c r="E280" s="297"/>
    </row>
    <row r="281" spans="1:5" ht="15.75">
      <c r="A281" s="493">
        <v>39209</v>
      </c>
      <c r="B281" s="492" t="s">
        <v>639</v>
      </c>
      <c r="C281" s="297">
        <v>-37183.769999999997</v>
      </c>
      <c r="D281" s="3">
        <f>VLOOKUP(A:A,'[10]2023 Reporting MYE 2022'!$A:$AH,34,FALSE)</f>
        <v>0</v>
      </c>
      <c r="E281" s="297"/>
    </row>
    <row r="282" spans="1:5" ht="15.75">
      <c r="A282" s="493">
        <v>39220</v>
      </c>
      <c r="B282" s="492" t="s">
        <v>730</v>
      </c>
      <c r="C282" s="297">
        <v>-73101.849999999991</v>
      </c>
      <c r="D282" s="3">
        <f>VLOOKUP(A:A,'[10]2023 Reporting MYE 2022'!$A:$AH,34,FALSE)</f>
        <v>-9780.4164856248008</v>
      </c>
      <c r="E282" s="297"/>
    </row>
    <row r="283" spans="1:5" ht="15.75">
      <c r="A283" s="493">
        <v>39300</v>
      </c>
      <c r="B283" s="492" t="s">
        <v>640</v>
      </c>
      <c r="C283" s="297">
        <v>-784043.69999999984</v>
      </c>
      <c r="D283" s="3">
        <f>VLOOKUP(A:A,'[10]2023 Reporting MYE 2022'!$A:$AH,34,FALSE)</f>
        <v>-103760.80514067241</v>
      </c>
      <c r="E283" s="297"/>
    </row>
    <row r="284" spans="1:5" ht="15.75">
      <c r="A284" s="493">
        <v>39301</v>
      </c>
      <c r="B284" s="492" t="s">
        <v>641</v>
      </c>
      <c r="C284" s="297">
        <v>-49700.26</v>
      </c>
      <c r="D284" s="3">
        <f>VLOOKUP(A:A,'[10]2023 Reporting MYE 2022'!$A:$AH,34,FALSE)</f>
        <v>-6212.4720604190998</v>
      </c>
      <c r="E284" s="297"/>
    </row>
    <row r="285" spans="1:5" ht="15.75">
      <c r="A285" s="493">
        <v>39400</v>
      </c>
      <c r="B285" s="492" t="s">
        <v>642</v>
      </c>
      <c r="C285" s="297">
        <v>-521125.04</v>
      </c>
      <c r="D285" s="3">
        <f>VLOOKUP(A:A,'[10]2023 Reporting MYE 2022'!$A:$AH,34,FALSE)</f>
        <v>-64359.444470942697</v>
      </c>
      <c r="E285" s="297"/>
    </row>
    <row r="286" spans="1:5" ht="15.75">
      <c r="A286" s="493">
        <v>39401</v>
      </c>
      <c r="B286" s="492" t="s">
        <v>643</v>
      </c>
      <c r="C286" s="297">
        <v>-406500.63</v>
      </c>
      <c r="D286" s="3">
        <f>VLOOKUP(A:A,'[10]2023 Reporting MYE 2022'!$A:$AH,34,FALSE)</f>
        <v>-79439.602208183103</v>
      </c>
      <c r="E286" s="297"/>
    </row>
    <row r="287" spans="1:5" ht="15.75">
      <c r="A287" s="493">
        <v>39500</v>
      </c>
      <c r="B287" s="492" t="s">
        <v>644</v>
      </c>
      <c r="C287" s="297">
        <v>-2262634.91</v>
      </c>
      <c r="D287" s="3">
        <f>VLOOKUP(A:A,'[10]2023 Reporting MYE 2022'!$A:$AH,34,FALSE)</f>
        <v>-362367.86763499735</v>
      </c>
      <c r="E287" s="297"/>
    </row>
    <row r="288" spans="1:5" ht="15.75">
      <c r="A288" s="493">
        <v>39501</v>
      </c>
      <c r="B288" s="492" t="s">
        <v>645</v>
      </c>
      <c r="C288" s="297">
        <v>-77778.52</v>
      </c>
      <c r="D288" s="3">
        <f>VLOOKUP(A:A,'[10]2023 Reporting MYE 2022'!$A:$AH,34,FALSE)</f>
        <v>-8809.9055656973997</v>
      </c>
      <c r="E288" s="297"/>
    </row>
    <row r="289" spans="1:5" ht="15.75">
      <c r="A289" s="493">
        <v>39600</v>
      </c>
      <c r="B289" s="492" t="s">
        <v>646</v>
      </c>
      <c r="C289" s="297">
        <v>-6685891.2200000007</v>
      </c>
      <c r="D289" s="3">
        <f>VLOOKUP(A:A,'[10]2023 Reporting MYE 2022'!$A:$AH,34,FALSE)</f>
        <v>-915986.5492918113</v>
      </c>
      <c r="E289" s="297"/>
    </row>
    <row r="290" spans="1:5" ht="15.75">
      <c r="A290" s="493">
        <v>39605</v>
      </c>
      <c r="B290" s="492" t="s">
        <v>647</v>
      </c>
      <c r="C290" s="297">
        <v>-949598.68</v>
      </c>
      <c r="D290" s="3">
        <f>VLOOKUP(A:A,'[10]2023 Reporting MYE 2022'!$A:$AH,34,FALSE)</f>
        <v>-146993.81209234291</v>
      </c>
      <c r="E290" s="297"/>
    </row>
    <row r="291" spans="1:5" ht="15.75">
      <c r="A291" s="493">
        <v>39700</v>
      </c>
      <c r="B291" s="492" t="s">
        <v>648</v>
      </c>
      <c r="C291" s="297">
        <v>-3564734.03</v>
      </c>
      <c r="D291" s="3">
        <f>VLOOKUP(A:A,'[10]2023 Reporting MYE 2022'!$A:$AH,34,FALSE)</f>
        <v>-545324.28443025658</v>
      </c>
      <c r="E291" s="297"/>
    </row>
    <row r="292" spans="1:5" ht="15.75">
      <c r="A292" s="493">
        <v>39703</v>
      </c>
      <c r="B292" s="492" t="s">
        <v>649</v>
      </c>
      <c r="C292" s="297">
        <v>-225776.31</v>
      </c>
      <c r="D292" s="3">
        <f>VLOOKUP(A:A,'[10]2023 Reporting MYE 2022'!$A:$AH,34,FALSE)</f>
        <v>-38665.038803760901</v>
      </c>
      <c r="E292" s="297"/>
    </row>
    <row r="293" spans="1:5" ht="15.75">
      <c r="A293" s="493">
        <v>39705</v>
      </c>
      <c r="B293" s="492" t="s">
        <v>650</v>
      </c>
      <c r="C293" s="297">
        <v>-962581.08000000007</v>
      </c>
      <c r="D293" s="3">
        <f>VLOOKUP(A:A,'[10]2023 Reporting MYE 2022'!$A:$AH,34,FALSE)</f>
        <v>-139142.70257868181</v>
      </c>
      <c r="E293" s="297"/>
    </row>
    <row r="294" spans="1:5" ht="15.75">
      <c r="A294" s="493">
        <v>39800</v>
      </c>
      <c r="B294" s="492" t="s">
        <v>651</v>
      </c>
      <c r="C294" s="297">
        <v>-4109475.0699999994</v>
      </c>
      <c r="D294" s="3">
        <f>VLOOKUP(A:A,'[10]2023 Reporting MYE 2022'!$A:$AH,34,FALSE)</f>
        <v>-595545.36350944138</v>
      </c>
      <c r="E294" s="297"/>
    </row>
    <row r="295" spans="1:5" ht="15.75">
      <c r="A295" s="493">
        <v>39805</v>
      </c>
      <c r="B295" s="492" t="s">
        <v>652</v>
      </c>
      <c r="C295" s="297">
        <v>-479755.28</v>
      </c>
      <c r="D295" s="3">
        <f>VLOOKUP(A:A,'[10]2023 Reporting MYE 2022'!$A:$AH,34,FALSE)</f>
        <v>-70049.675302047006</v>
      </c>
      <c r="E295" s="297"/>
    </row>
    <row r="296" spans="1:5" ht="15.75">
      <c r="A296" s="493">
        <v>39900</v>
      </c>
      <c r="B296" s="492" t="s">
        <v>653</v>
      </c>
      <c r="C296" s="297">
        <v>-2215292.66</v>
      </c>
      <c r="D296" s="3">
        <f>VLOOKUP(A:A,'[10]2023 Reporting MYE 2022'!$A:$AH,34,FALSE)</f>
        <v>-319182.27972485218</v>
      </c>
      <c r="E296" s="297"/>
    </row>
    <row r="297" spans="1:5" ht="15.75">
      <c r="A297" s="493">
        <v>40000</v>
      </c>
      <c r="B297" s="492" t="s">
        <v>654</v>
      </c>
      <c r="C297" s="297">
        <v>-5112009.0100000007</v>
      </c>
      <c r="D297" s="3">
        <f>VLOOKUP(A:A,'[10]2023 Reporting MYE 2022'!$A:$AH,34,FALSE)</f>
        <v>-559744.11351234722</v>
      </c>
      <c r="E297" s="297"/>
    </row>
    <row r="298" spans="1:5" ht="15.75">
      <c r="A298" s="493">
        <v>51000</v>
      </c>
      <c r="B298" s="492" t="s">
        <v>655</v>
      </c>
      <c r="C298" s="297">
        <v>-34652380.859999992</v>
      </c>
      <c r="D298" s="3">
        <f>VLOOKUP(A:A,'[10]2023 Reporting MYE 2022'!$A:$AH,34,FALSE)</f>
        <v>-4537743.0667248061</v>
      </c>
      <c r="E298" s="297"/>
    </row>
    <row r="299" spans="1:5" ht="15.75">
      <c r="A299" s="491">
        <v>51000.1</v>
      </c>
      <c r="B299" s="492" t="s">
        <v>656</v>
      </c>
      <c r="C299" s="297">
        <v>-54285</v>
      </c>
      <c r="D299" s="3">
        <f>VLOOKUP(A:A,'[10]2023 Reporting MYE 2022'!$A:$AH,34,FALSE)</f>
        <v>-6831.8799058476006</v>
      </c>
      <c r="E299" s="297"/>
    </row>
    <row r="300" spans="1:5" ht="15.75">
      <c r="A300" s="491">
        <v>51000.2</v>
      </c>
      <c r="B300" s="492" t="s">
        <v>657</v>
      </c>
      <c r="C300" s="297">
        <v>-1022489</v>
      </c>
      <c r="D300" s="3">
        <f>VLOOKUP(A:A,'[10]2023 Reporting MYE 2022'!$A:$AH,34,FALSE)</f>
        <v>-140446.825499169</v>
      </c>
      <c r="E300" s="297"/>
    </row>
    <row r="301" spans="1:5" ht="15.75">
      <c r="A301" s="493">
        <v>60000</v>
      </c>
      <c r="B301" s="492" t="s">
        <v>658</v>
      </c>
      <c r="C301" s="297">
        <v>-227604.21000000008</v>
      </c>
      <c r="D301" s="3">
        <f>VLOOKUP(A:A,'[10]2023 Reporting MYE 2022'!$A:$AH,34,FALSE)</f>
        <v>-23268.6337853925</v>
      </c>
      <c r="E301" s="297"/>
    </row>
    <row r="302" spans="1:5" ht="15.75">
      <c r="A302" s="493">
        <v>90901</v>
      </c>
      <c r="B302" s="492" t="s">
        <v>659</v>
      </c>
      <c r="C302" s="297">
        <v>-1025656.8200000004</v>
      </c>
      <c r="D302" s="3">
        <f>VLOOKUP(A:A,'[10]2023 Reporting MYE 2022'!$A:$AH,34,FALSE)</f>
        <v>-149367.03854973931</v>
      </c>
      <c r="E302" s="297"/>
    </row>
    <row r="303" spans="1:5" ht="15.75">
      <c r="A303" s="493">
        <v>91041</v>
      </c>
      <c r="B303" s="492" t="s">
        <v>660</v>
      </c>
      <c r="C303" s="297">
        <v>-196745.16999999998</v>
      </c>
      <c r="D303" s="3">
        <f>VLOOKUP(A:A,'[10]2023 Reporting MYE 2022'!$A:$AH,34,FALSE)</f>
        <v>-30637.646701772399</v>
      </c>
      <c r="E303" s="297"/>
    </row>
    <row r="304" spans="1:5" ht="15.75">
      <c r="A304" s="493">
        <v>91111</v>
      </c>
      <c r="B304" s="492" t="s">
        <v>661</v>
      </c>
      <c r="C304" s="297">
        <v>-92335.450000000012</v>
      </c>
      <c r="D304" s="3">
        <f>VLOOKUP(A:A,'[10]2023 Reporting MYE 2022'!$A:$AH,34,FALSE)</f>
        <v>-14616.797708327402</v>
      </c>
      <c r="E304" s="297"/>
    </row>
    <row r="305" spans="1:5" ht="15.75">
      <c r="A305" s="493">
        <v>91151</v>
      </c>
      <c r="B305" s="492" t="s">
        <v>662</v>
      </c>
      <c r="C305" s="297">
        <v>-272596.83</v>
      </c>
      <c r="D305" s="3">
        <f>VLOOKUP(A:A,'[10]2023 Reporting MYE 2022'!$A:$AH,34,FALSE)</f>
        <v>-46481.906245943697</v>
      </c>
      <c r="E305" s="297"/>
    </row>
    <row r="306" spans="1:5" ht="15.75">
      <c r="A306" s="493">
        <v>98101</v>
      </c>
      <c r="B306" s="492" t="s">
        <v>663</v>
      </c>
      <c r="C306" s="297">
        <v>-1229487.8899999999</v>
      </c>
      <c r="D306" s="3">
        <f>VLOOKUP(A:A,'[10]2023 Reporting MYE 2022'!$A:$AH,34,FALSE)</f>
        <v>-199574.97676016492</v>
      </c>
      <c r="E306" s="297"/>
    </row>
    <row r="307" spans="1:5" ht="15.75">
      <c r="A307" s="493">
        <v>98103</v>
      </c>
      <c r="B307" s="492" t="s">
        <v>664</v>
      </c>
      <c r="C307" s="297">
        <v>-252076.31</v>
      </c>
      <c r="D307" s="3">
        <f>VLOOKUP(A:A,'[10]2023 Reporting MYE 2022'!$A:$AH,34,FALSE)</f>
        <v>-35955.348344068501</v>
      </c>
      <c r="E307" s="297"/>
    </row>
    <row r="308" spans="1:5" ht="15.75">
      <c r="A308" s="493">
        <v>98111</v>
      </c>
      <c r="B308" s="492" t="s">
        <v>665</v>
      </c>
      <c r="C308" s="297">
        <v>-447649.72</v>
      </c>
      <c r="D308" s="3">
        <f>VLOOKUP(A:A,'[10]2023 Reporting MYE 2022'!$A:$AH,34,FALSE)</f>
        <v>-70561.591563050999</v>
      </c>
      <c r="E308" s="297"/>
    </row>
    <row r="309" spans="1:5" ht="15.75">
      <c r="A309" s="493">
        <v>98131</v>
      </c>
      <c r="B309" s="492" t="s">
        <v>666</v>
      </c>
      <c r="C309" s="297">
        <v>-131617.91</v>
      </c>
      <c r="D309" s="3">
        <f>VLOOKUP(A:A,'[10]2023 Reporting MYE 2022'!$A:$AH,34,FALSE)</f>
        <v>-16419.4794133326</v>
      </c>
      <c r="E309" s="297"/>
    </row>
    <row r="310" spans="1:5" ht="15.75">
      <c r="A310" s="493">
        <v>99401</v>
      </c>
      <c r="B310" s="492" t="s">
        <v>667</v>
      </c>
      <c r="C310" s="297">
        <v>-387524.59999999992</v>
      </c>
      <c r="D310" s="3">
        <f>VLOOKUP(A:A,'[10]2023 Reporting MYE 2022'!$A:$AH,34,FALSE)</f>
        <v>-58286.7385462413</v>
      </c>
      <c r="E310" s="297"/>
    </row>
    <row r="311" spans="1:5" ht="15.75">
      <c r="A311" s="493">
        <v>99521</v>
      </c>
      <c r="B311" s="492" t="s">
        <v>668</v>
      </c>
      <c r="C311" s="297">
        <v>-209256.04</v>
      </c>
      <c r="D311" s="3">
        <f>VLOOKUP(A:A,'[10]2023 Reporting MYE 2022'!$A:$AH,34,FALSE)</f>
        <v>-38795.382503362802</v>
      </c>
      <c r="E311" s="297"/>
    </row>
    <row r="312" spans="1:5" ht="16.5" thickBot="1">
      <c r="A312" s="493">
        <v>99831</v>
      </c>
      <c r="B312" s="492" t="s">
        <v>669</v>
      </c>
      <c r="C312" s="302">
        <v>-24413.410000000003</v>
      </c>
      <c r="D312" s="3">
        <f>VLOOKUP(A:A,'[10]2023 Reporting MYE 2022'!$A:$AH,34,FALSE)</f>
        <v>-2135.7341356040997</v>
      </c>
      <c r="E312" s="302"/>
    </row>
    <row r="313" spans="1:5">
      <c r="C313" s="468">
        <f>SUM(C3:C312)</f>
        <v>-1197177913.6400003</v>
      </c>
    </row>
    <row r="314" spans="1:5" ht="16.5" thickBot="1">
      <c r="C314" s="343"/>
      <c r="D314" s="3">
        <f>SUM(D3:D313)</f>
        <v>-180506438.8555949</v>
      </c>
      <c r="E314" s="494"/>
    </row>
  </sheetData>
  <sheetProtection algorithmName="SHA-512" hashValue="2L2TJ9flLDbEcUFIAxRhgm8OYMQSwiASu2aX5g364VZ2DkrGizDixUHjC0tc3fBBKxOqOyK1oeFQ8xmQTeqk9Q==" saltValue="FuWm0fD8KDTh4jkZIC4op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Image" ma:contentTypeID="0x0101009148F5A04DDD49CBA7127AADA5FB792B00AADE34325A8B49CDA8BB4DB53328F21400DF16A982947D7E44B3C8BBDC0CAE0270" ma:contentTypeVersion="1" ma:contentTypeDescription="Upload an image." ma:contentTypeScope="" ma:versionID="a5e6dcce723c6f142d1e5000ea05c79a">
  <xsd:schema xmlns:xsd="http://www.w3.org/2001/XMLSchema" xmlns:xs="http://www.w3.org/2001/XMLSchema" xmlns:p="http://schemas.microsoft.com/office/2006/metadata/properties" xmlns:ns1="http://schemas.microsoft.com/sharepoint/v3" xmlns:ns2="F649DC96-43A9-4905-BB6F-345F046C23DB" xmlns:ns3="http://schemas.microsoft.com/sharepoint/v3/fields" xmlns:ns4="1b9e605d-6da6-421e-84a6-6502d598475a" targetNamespace="http://schemas.microsoft.com/office/2006/metadata/properties" ma:root="true" ma:fieldsID="13241a95f717d38e971ee3a7879d40e5" ns1:_="" ns2:_="" ns3:_="" ns4:_="">
    <xsd:import namespace="http://schemas.microsoft.com/sharepoint/v3"/>
    <xsd:import namespace="F649DC96-43A9-4905-BB6F-345F046C23DB"/>
    <xsd:import namespace="http://schemas.microsoft.com/sharepoint/v3/fields"/>
    <xsd:import namespace="1b9e605d-6da6-421e-84a6-6502d598475a"/>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4:_dlc_DocId" minOccurs="0"/>
                <xsd:element ref="ns4:_dlc_DocIdUrl" minOccurs="0"/>
                <xsd:element ref="ns4:_dlc_DocIdPersistId"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URL Path" ma:hidden="true" ma:list="Docs" ma:internalName="FileRef" ma:readOnly="true" ma:showField="FullUrl">
      <xsd:simpleType>
        <xsd:restriction base="dms:Lookup"/>
      </xsd:simpleType>
    </xsd:element>
    <xsd:element name="File_x0020_Type" ma:index="9" nillable="true" ma:displayName="File Type" ma:hidden="true" ma:internalName="File_x0020_Type" ma:readOnly="true">
      <xsd:simpleType>
        <xsd:restriction base="dms:Text"/>
      </xsd:simpleType>
    </xsd:element>
    <xsd:element name="HTML_x0020_File_x0020_Type" ma:index="10" nillable="true" ma:displayName="HTML File Type" ma:hidden="true" ma:internalName="HTML_x0020_File_x0020_Type" ma:readOnly="true">
      <xsd:simpleType>
        <xsd:restriction base="dms:Text"/>
      </xsd:simpleType>
    </xsd:element>
    <xsd:element name="FSObjType" ma:index="11" nillable="true" ma:displayName="Item Type" ma:hidden="true" ma:list="Docs" ma:internalName="FSObjType" ma:readOnly="true" ma:showField="FSType">
      <xsd:simpleType>
        <xsd:restriction base="dms:Lookup"/>
      </xsd:simpleType>
    </xsd:element>
    <xsd:element name="PublishingStartDate" ma:index="30" nillable="true" ma:displayName="Scheduling Start Date" ma:internalName="PublishingStartDate">
      <xsd:simpleType>
        <xsd:restriction base="dms:Unknown"/>
      </xsd:simpleType>
    </xsd:element>
    <xsd:element name="PublishingExpirationDate" ma:index="31"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649DC96-43A9-4905-BB6F-345F046C23DB" elementFormDefault="qualified">
    <xsd:import namespace="http://schemas.microsoft.com/office/2006/documentManagement/types"/>
    <xsd:import namespace="http://schemas.microsoft.com/office/infopath/2007/PartnerControls"/>
    <xsd:element name="ThumbnailExists" ma:index="18" nillable="true" ma:displayName="Thumbnail Exists" ma:default="FALSE" ma:hidden="true" ma:internalName="ThumbnailExists" ma:readOnly="true">
      <xsd:simpleType>
        <xsd:restriction base="dms:Boolean"/>
      </xsd:simpleType>
    </xsd:element>
    <xsd:element name="PreviewExists" ma:index="19" nillable="true" ma:displayName="Preview Exists" ma:default="FALSE" ma:hidden="true" ma:internalName="PreviewExists" ma:readOnly="true">
      <xsd:simpleType>
        <xsd:restriction base="dms:Boolean"/>
      </xsd:simpleType>
    </xsd:element>
    <xsd:element name="ImageWidth" ma:index="20" nillable="true" ma:displayName="Width" ma:internalName="ImageWidth" ma:readOnly="true">
      <xsd:simpleType>
        <xsd:restriction base="dms:Unknown"/>
      </xsd:simpleType>
    </xsd:element>
    <xsd:element name="ImageHeight" ma:index="22" nillable="true" ma:displayName="Height" ma:internalName="ImageHeight" ma:readOnly="true">
      <xsd:simpleType>
        <xsd:restriction base="dms:Unknown"/>
      </xsd:simpleType>
    </xsd:element>
    <xsd:element name="ImageCreateDate" ma:index="25" nillable="true" ma:displayName="Date Picture Taken"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Copyright" ma:internalName="wic_System_Copyrigh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b9e605d-6da6-421e-84a6-6502d598475a" elementFormDefault="qualified">
    <xsd:import namespace="http://schemas.microsoft.com/office/2006/documentManagement/types"/>
    <xsd:import namespace="http://schemas.microsoft.com/office/infopath/2007/PartnerControls"/>
    <xsd:element name="_dlc_DocId" ma:index="27" nillable="true" ma:displayName="Document ID Value" ma:description="The value of the document ID assigned to this item."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23" ma:displayName="Comments"/>
        <xsd:element name="keywords" minOccurs="0" maxOccurs="1" type="xsd:string" ma:index="14"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mageCreateDate xmlns="F649DC96-43A9-4905-BB6F-345F046C23DB" xsi:nil="true"/>
    <PublishingExpirationDate xmlns="http://schemas.microsoft.com/sharepoint/v3" xsi:nil="true"/>
    <PublishingStartDate xmlns="http://schemas.microsoft.com/sharepoint/v3" xsi:nil="true"/>
    <wic_System_Copyright xmlns="http://schemas.microsoft.com/sharepoint/v3/fields" xsi:nil="true"/>
    <_dlc_DocId xmlns="1b9e605d-6da6-421e-84a6-6502d598475a">SZA3YSNECVJS-888571302-33</_dlc_DocId>
    <_dlc_DocIdUrl xmlns="1b9e605d-6da6-421e-84a6-6502d598475a">
      <Url>https://compass.nctreasurer.com/wcr/_layouts/15/DocIdRedir.aspx?ID=SZA3YSNECVJS-888571302-33</Url>
      <Description>SZA3YSNECVJS-888571302-33</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59C7E4-B518-4D9D-92AE-26B179CB6A66}">
  <ds:schemaRefs>
    <ds:schemaRef ds:uri="http://schemas.microsoft.com/sharepoint/events"/>
  </ds:schemaRefs>
</ds:datastoreItem>
</file>

<file path=customXml/itemProps2.xml><?xml version="1.0" encoding="utf-8"?>
<ds:datastoreItem xmlns:ds="http://schemas.openxmlformats.org/officeDocument/2006/customXml" ds:itemID="{7DF68DEA-3D66-42AF-9D90-07BC4F88A4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649DC96-43A9-4905-BB6F-345F046C23DB"/>
    <ds:schemaRef ds:uri="http://schemas.microsoft.com/sharepoint/v3/fields"/>
    <ds:schemaRef ds:uri="1b9e605d-6da6-421e-84a6-6502d59847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8A7471-F53B-449F-8665-C563C160D6EF}">
  <ds:schemaRefs>
    <ds:schemaRef ds:uri="http://purl.org/dc/terms/"/>
    <ds:schemaRef ds:uri="http://schemas.microsoft.com/office/2006/metadata/properties"/>
    <ds:schemaRef ds:uri="1b9e605d-6da6-421e-84a6-6502d598475a"/>
    <ds:schemaRef ds:uri="http://purl.org/dc/elements/1.1/"/>
    <ds:schemaRef ds:uri="F649DC96-43A9-4905-BB6F-345F046C23DB"/>
    <ds:schemaRef ds:uri="http://schemas.microsoft.com/office/infopath/2007/PartnerControls"/>
    <ds:schemaRef ds:uri="http://schemas.microsoft.com/office/2006/documentManagement/types"/>
    <ds:schemaRef ds:uri="http://schemas.microsoft.com/sharepoint/v3/fields"/>
    <ds:schemaRef ds:uri="http://purl.org/dc/dcmitype/"/>
    <ds:schemaRef ds:uri="http://schemas.openxmlformats.org/package/2006/metadata/core-properties"/>
    <ds:schemaRef ds:uri="http://schemas.microsoft.com/sharepoint/v3"/>
    <ds:schemaRef ds:uri="http://www.w3.org/XML/1998/namespace"/>
  </ds:schemaRefs>
</ds:datastoreItem>
</file>

<file path=customXml/itemProps4.xml><?xml version="1.0" encoding="utf-8"?>
<ds:datastoreItem xmlns:ds="http://schemas.openxmlformats.org/officeDocument/2006/customXml" ds:itemID="{94076127-00E2-4970-8C98-5D83A03735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vt:i4>
      </vt:variant>
    </vt:vector>
  </HeadingPairs>
  <TitlesOfParts>
    <vt:vector size="27" baseType="lpstr">
      <vt:lpstr>Info</vt:lpstr>
      <vt:lpstr>JE Template</vt:lpstr>
      <vt:lpstr>2024 Summary</vt:lpstr>
      <vt:lpstr>2023 Summary</vt:lpstr>
      <vt:lpstr>2022 Summary</vt:lpstr>
      <vt:lpstr>2021 Summary</vt:lpstr>
      <vt:lpstr>2020 Summary</vt:lpstr>
      <vt:lpstr>Contributions FY 2023</vt:lpstr>
      <vt:lpstr>Contributions FY 2022</vt:lpstr>
      <vt:lpstr>Contributions FY 2021</vt:lpstr>
      <vt:lpstr>Contributions FY 2020</vt:lpstr>
      <vt:lpstr>Contributions FY 2019</vt:lpstr>
      <vt:lpstr>Amortization Schedule FY 2023</vt:lpstr>
      <vt:lpstr>Amortization Schedule FY 2022</vt:lpstr>
      <vt:lpstr>Amortization Schedule FY 2021</vt:lpstr>
      <vt:lpstr>Amortization Schedule FY 2020</vt:lpstr>
      <vt:lpstr>'Amortization Schedule FY 2020'!ERData</vt:lpstr>
      <vt:lpstr>'Contributions FY 2020'!ERData</vt:lpstr>
      <vt:lpstr>'2021 Summary'!Print_Area</vt:lpstr>
      <vt:lpstr>'2024 Summary'!Print_Area</vt:lpstr>
      <vt:lpstr>'Amortization Schedule FY 2020'!Print_Area</vt:lpstr>
      <vt:lpstr>'Contributions FY 2020'!Print_Area</vt:lpstr>
      <vt:lpstr>'2020 Summary'!Print_Titles</vt:lpstr>
      <vt:lpstr>'2021 Summary'!Print_Titles</vt:lpstr>
      <vt:lpstr>'2024 Summary'!Print_Titles</vt:lpstr>
      <vt:lpstr>'Amortization Schedule FY 2020'!Print_Titles</vt:lpstr>
      <vt:lpstr>'Contributions FY 2020'!Print_Titles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Joe Tarlton</dc:creator>
  <cp:keywords/>
  <dc:description/>
  <cp:lastModifiedBy>Michael Milam</cp:lastModifiedBy>
  <cp:lastPrinted>2023-05-09T19:05:10Z</cp:lastPrinted>
  <dcterms:created xsi:type="dcterms:W3CDTF">2015-01-07T18:39:17Z</dcterms:created>
  <dcterms:modified xsi:type="dcterms:W3CDTF">2024-06-13T14:34:04Z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0x0101009148F5A04DDD49CBA7127AADA5FB792B00AADE34325A8B49CDA8BB4DB53328F21400DF16A982947D7E44B3C8BBDC0CAE0270</vt:lpwstr>
  </property>
  <property fmtid="{D5CDD505-2E9C-101B-9397-08002B2CF9AE}" pid="3" name="_dlc_DocIdItemGuid">
    <vt:lpwstr>267b4b44-ff90-40e0-aa73-8c60764ce91f</vt:lpwstr>
  </property>
</Properties>
</file>